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yry/Desktop/"/>
    </mc:Choice>
  </mc:AlternateContent>
  <xr:revisionPtr revIDLastSave="0" documentId="13_ncr:1_{462FEC57-250D-D147-B848-C1709279911A}" xr6:coauthVersionLast="47" xr6:coauthVersionMax="47" xr10:uidLastSave="{00000000-0000-0000-0000-000000000000}"/>
  <bookViews>
    <workbookView xWindow="0" yWindow="500" windowWidth="28800" windowHeight="16420" activeTab="8" xr2:uid="{9D5D2D9D-4965-47A7-BC84-62345426CB1A}"/>
  </bookViews>
  <sheets>
    <sheet name="Summary" sheetId="1" r:id="rId1"/>
    <sheet name="Site-Zoning" sheetId="14" r:id="rId2"/>
    <sheet name="Revenue" sheetId="8" r:id="rId3"/>
    <sheet name="Cash Flow" sheetId="13" r:id="rId4"/>
    <sheet name="CRE Leases" sheetId="12" r:id="rId5"/>
    <sheet name="Opex" sheetId="9" r:id="rId6"/>
    <sheet name="Taxes" sheetId="10" r:id="rId7"/>
    <sheet name="Capex" sheetId="7" r:id="rId8"/>
    <sheet name="Macro" sheetId="5" r:id="rId9"/>
    <sheet name="SOFR Rates" sheetId="3" r:id="rId10"/>
    <sheet name="ATX Zoning" sheetId="6" r:id="rId11"/>
  </sheets>
  <definedNames>
    <definedName name="_xleta.ROWS" hidden="1" xlm="1">#NAME?</definedName>
    <definedName name="Units">Revenue!$I$50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1" i="1" l="1"/>
  <c r="C48" i="1"/>
  <c r="E22" i="1" l="1"/>
  <c r="F22" i="1" s="1"/>
  <c r="G22" i="1" l="1"/>
  <c r="E28" i="1" l="1"/>
  <c r="E25" i="1"/>
  <c r="E26" i="1"/>
  <c r="E24" i="1"/>
  <c r="I24" i="1"/>
  <c r="J24" i="1" s="1"/>
  <c r="K24" i="1" s="1"/>
  <c r="L24" i="1" s="1"/>
  <c r="M24" i="1" s="1"/>
  <c r="N24" i="1" s="1"/>
  <c r="O24" i="1" s="1"/>
  <c r="P24" i="1" s="1"/>
  <c r="Q24" i="1" s="1"/>
  <c r="R24" i="1" s="1"/>
  <c r="S24" i="1" s="1"/>
  <c r="T24" i="1" s="1"/>
  <c r="J25" i="1"/>
  <c r="K25" i="1" s="1"/>
  <c r="L25" i="1" s="1"/>
  <c r="J12" i="1"/>
  <c r="K12" i="1" s="1"/>
  <c r="L12" i="1" s="1"/>
  <c r="M12" i="1" s="1"/>
  <c r="O15" i="1"/>
  <c r="P15" i="1" s="1"/>
  <c r="Q15" i="1" s="1"/>
  <c r="R15" i="1" s="1"/>
  <c r="S15" i="1" s="1"/>
  <c r="T15" i="1" s="1"/>
  <c r="O16" i="1"/>
  <c r="P16" i="1" s="1"/>
  <c r="Q16" i="1" s="1"/>
  <c r="R16" i="1" s="1"/>
  <c r="S16" i="1" s="1"/>
  <c r="T16" i="1" s="1"/>
  <c r="O17" i="1"/>
  <c r="P17" i="1" s="1"/>
  <c r="Q17" i="1" s="1"/>
  <c r="R17" i="1" s="1"/>
  <c r="S17" i="1" s="1"/>
  <c r="T17" i="1" s="1"/>
  <c r="O19" i="1"/>
  <c r="P19" i="1" s="1"/>
  <c r="Q19" i="1" s="1"/>
  <c r="R19" i="1" s="1"/>
  <c r="S19" i="1" s="1"/>
  <c r="T19" i="1" s="1"/>
  <c r="O20" i="1"/>
  <c r="P20" i="1" s="1"/>
  <c r="Q20" i="1" s="1"/>
  <c r="R20" i="1" s="1"/>
  <c r="S20" i="1" s="1"/>
  <c r="T20" i="1" s="1"/>
  <c r="O21" i="1"/>
  <c r="P21" i="1" s="1"/>
  <c r="Q21" i="1" s="1"/>
  <c r="R21" i="1" s="1"/>
  <c r="S21" i="1" s="1"/>
  <c r="T21" i="1" s="1"/>
  <c r="O22" i="1"/>
  <c r="P22" i="1" s="1"/>
  <c r="Q22" i="1" s="1"/>
  <c r="R22" i="1" s="1"/>
  <c r="S22" i="1" s="1"/>
  <c r="T22" i="1" s="1"/>
  <c r="B4" i="1"/>
  <c r="C4" i="1"/>
  <c r="B5" i="1"/>
  <c r="C5" i="1"/>
  <c r="B6" i="1"/>
  <c r="C6" i="1"/>
  <c r="B7" i="1"/>
  <c r="C7" i="1"/>
  <c r="C3" i="1"/>
  <c r="B3" i="1"/>
  <c r="C7" i="14"/>
  <c r="C4" i="14"/>
  <c r="F13" i="14"/>
  <c r="F30" i="14" s="1"/>
  <c r="H115" i="13"/>
  <c r="H114" i="13" s="1"/>
  <c r="H120" i="13"/>
  <c r="H125" i="13"/>
  <c r="H130" i="13"/>
  <c r="I130" i="13"/>
  <c r="J130" i="13"/>
  <c r="K130" i="13"/>
  <c r="L130" i="13"/>
  <c r="M130" i="13"/>
  <c r="N130" i="13"/>
  <c r="O130" i="13"/>
  <c r="P130" i="13"/>
  <c r="Q130" i="13"/>
  <c r="R130" i="13"/>
  <c r="S130" i="13"/>
  <c r="T130" i="13"/>
  <c r="U130" i="13"/>
  <c r="V130" i="13"/>
  <c r="W130" i="13"/>
  <c r="X130" i="13"/>
  <c r="Y130" i="13"/>
  <c r="Z130" i="13"/>
  <c r="AA130" i="13"/>
  <c r="AB130" i="13"/>
  <c r="AC130" i="13"/>
  <c r="AD130" i="13"/>
  <c r="AE130" i="13"/>
  <c r="AF130" i="13"/>
  <c r="AG130" i="13"/>
  <c r="AH130" i="13"/>
  <c r="AI130" i="13"/>
  <c r="AJ130" i="13"/>
  <c r="AK130" i="13"/>
  <c r="AL130" i="13"/>
  <c r="AM130" i="13"/>
  <c r="AN130" i="13"/>
  <c r="AO130" i="13"/>
  <c r="AP130" i="13"/>
  <c r="AQ130" i="13"/>
  <c r="AR130" i="13"/>
  <c r="AS130" i="13"/>
  <c r="AT130" i="13"/>
  <c r="AU130" i="13"/>
  <c r="AV130" i="13"/>
  <c r="AW130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BK130" i="13"/>
  <c r="BL130" i="13"/>
  <c r="BM130" i="13"/>
  <c r="BN130" i="13"/>
  <c r="BO130" i="13"/>
  <c r="BP130" i="13"/>
  <c r="BQ130" i="13"/>
  <c r="BR130" i="13"/>
  <c r="BS130" i="13"/>
  <c r="BT130" i="13"/>
  <c r="BU130" i="13"/>
  <c r="BV130" i="13"/>
  <c r="BW130" i="13"/>
  <c r="BX130" i="13"/>
  <c r="BY130" i="13"/>
  <c r="BZ130" i="13"/>
  <c r="CA130" i="13"/>
  <c r="CB130" i="13"/>
  <c r="CC130" i="13"/>
  <c r="CD130" i="13"/>
  <c r="CE130" i="13"/>
  <c r="CF130" i="13"/>
  <c r="CG130" i="13"/>
  <c r="CH130" i="13"/>
  <c r="CI130" i="13"/>
  <c r="CJ130" i="13"/>
  <c r="CK130" i="13"/>
  <c r="CL130" i="13"/>
  <c r="CM130" i="13"/>
  <c r="CN130" i="13"/>
  <c r="CO130" i="13"/>
  <c r="CP130" i="13"/>
  <c r="CQ130" i="13"/>
  <c r="CR130" i="13"/>
  <c r="CS130" i="13"/>
  <c r="CT130" i="13"/>
  <c r="CU130" i="13"/>
  <c r="CV130" i="13"/>
  <c r="CW130" i="13"/>
  <c r="CX130" i="13"/>
  <c r="CY130" i="13"/>
  <c r="CZ130" i="13"/>
  <c r="DA130" i="13"/>
  <c r="DB130" i="13"/>
  <c r="DC130" i="13"/>
  <c r="DD130" i="13"/>
  <c r="DE130" i="13"/>
  <c r="DF130" i="13"/>
  <c r="DG130" i="13"/>
  <c r="DH130" i="13"/>
  <c r="DI130" i="13"/>
  <c r="DJ130" i="13"/>
  <c r="DK130" i="13"/>
  <c r="DL130" i="13"/>
  <c r="DM130" i="13"/>
  <c r="DN130" i="13"/>
  <c r="DO130" i="13"/>
  <c r="DP130" i="13"/>
  <c r="DQ130" i="13"/>
  <c r="DR130" i="13"/>
  <c r="DS130" i="13"/>
  <c r="DT130" i="13"/>
  <c r="DU130" i="13"/>
  <c r="DV130" i="13"/>
  <c r="DW130" i="13"/>
  <c r="DX130" i="13"/>
  <c r="DY130" i="13"/>
  <c r="DZ130" i="13"/>
  <c r="EA130" i="13"/>
  <c r="EB130" i="13"/>
  <c r="EC130" i="13"/>
  <c r="ED130" i="13"/>
  <c r="EE130" i="13"/>
  <c r="EF130" i="13"/>
  <c r="EG130" i="13"/>
  <c r="EH130" i="13"/>
  <c r="EI130" i="13"/>
  <c r="EJ130" i="13"/>
  <c r="H137" i="13"/>
  <c r="H149" i="13"/>
  <c r="C180" i="13"/>
  <c r="C181" i="13"/>
  <c r="C182" i="13"/>
  <c r="C186" i="13"/>
  <c r="B187" i="13"/>
  <c r="H187" i="13"/>
  <c r="B192" i="13"/>
  <c r="H192" i="13"/>
  <c r="C199" i="13"/>
  <c r="B208" i="13" s="1"/>
  <c r="B200" i="13"/>
  <c r="H200" i="13"/>
  <c r="B206" i="13"/>
  <c r="C214" i="13"/>
  <c r="B223" i="13" s="1"/>
  <c r="B215" i="13"/>
  <c r="H215" i="13"/>
  <c r="B221" i="13"/>
  <c r="C229" i="13"/>
  <c r="D229" i="13" s="1"/>
  <c r="B230" i="13"/>
  <c r="H230" i="13"/>
  <c r="B236" i="13"/>
  <c r="C244" i="13"/>
  <c r="D244" i="13" s="1"/>
  <c r="B245" i="13"/>
  <c r="H245" i="13"/>
  <c r="B251" i="13"/>
  <c r="B97" i="13"/>
  <c r="B95" i="13"/>
  <c r="B88" i="13"/>
  <c r="B87" i="13"/>
  <c r="B86" i="13"/>
  <c r="B85" i="13"/>
  <c r="B84" i="13"/>
  <c r="B83" i="13"/>
  <c r="B82" i="13"/>
  <c r="B81" i="13"/>
  <c r="D80" i="13"/>
  <c r="B80" i="13"/>
  <c r="B79" i="13"/>
  <c r="B76" i="13"/>
  <c r="B75" i="13"/>
  <c r="B74" i="13"/>
  <c r="B69" i="13"/>
  <c r="B65" i="13"/>
  <c r="B64" i="13"/>
  <c r="H60" i="13"/>
  <c r="I60" i="13" s="1"/>
  <c r="EJ52" i="13"/>
  <c r="EI52" i="13"/>
  <c r="EH52" i="13"/>
  <c r="EG52" i="13"/>
  <c r="EF52" i="13"/>
  <c r="EE52" i="13"/>
  <c r="ED52" i="13"/>
  <c r="EC52" i="13"/>
  <c r="EB52" i="13"/>
  <c r="EA52" i="13"/>
  <c r="DZ52" i="13"/>
  <c r="DY52" i="13"/>
  <c r="DX52" i="13"/>
  <c r="DW52" i="13"/>
  <c r="DV52" i="13"/>
  <c r="DU52" i="13"/>
  <c r="DT52" i="13"/>
  <c r="DS52" i="13"/>
  <c r="DR52" i="13"/>
  <c r="DQ52" i="13"/>
  <c r="DP52" i="13"/>
  <c r="DO52" i="13"/>
  <c r="DN52" i="13"/>
  <c r="DM52" i="13"/>
  <c r="DL52" i="13"/>
  <c r="DK52" i="13"/>
  <c r="DJ52" i="13"/>
  <c r="DI52" i="13"/>
  <c r="DH52" i="13"/>
  <c r="DG52" i="13"/>
  <c r="DF52" i="13"/>
  <c r="DE52" i="13"/>
  <c r="DD52" i="13"/>
  <c r="DC52" i="13"/>
  <c r="DB52" i="13"/>
  <c r="DA52" i="13"/>
  <c r="CZ52" i="13"/>
  <c r="CY52" i="13"/>
  <c r="CX52" i="13"/>
  <c r="CW52" i="13"/>
  <c r="CV52" i="13"/>
  <c r="CU52" i="13"/>
  <c r="CT52" i="13"/>
  <c r="CS52" i="13"/>
  <c r="CR52" i="13"/>
  <c r="CQ52" i="13"/>
  <c r="CP52" i="13"/>
  <c r="CO52" i="13"/>
  <c r="CN52" i="13"/>
  <c r="CM52" i="13"/>
  <c r="CL52" i="13"/>
  <c r="CK52" i="13"/>
  <c r="CJ52" i="13"/>
  <c r="CI52" i="13"/>
  <c r="CH52" i="13"/>
  <c r="CG52" i="13"/>
  <c r="CF52" i="13"/>
  <c r="CE52" i="13"/>
  <c r="CD52" i="13"/>
  <c r="CC52" i="13"/>
  <c r="CB52" i="13"/>
  <c r="CA52" i="13"/>
  <c r="BZ52" i="13"/>
  <c r="BY52" i="13"/>
  <c r="BX52" i="13"/>
  <c r="BW52" i="13"/>
  <c r="BV52" i="13"/>
  <c r="BU52" i="13"/>
  <c r="BT52" i="13"/>
  <c r="BS52" i="13"/>
  <c r="BR52" i="13"/>
  <c r="BQ52" i="13"/>
  <c r="BP52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W52" i="13"/>
  <c r="V52" i="13"/>
  <c r="U52" i="13"/>
  <c r="T52" i="13"/>
  <c r="S52" i="13"/>
  <c r="R52" i="13"/>
  <c r="Q52" i="13"/>
  <c r="P52" i="13"/>
  <c r="O52" i="13"/>
  <c r="N52" i="13"/>
  <c r="M52" i="13"/>
  <c r="L52" i="13"/>
  <c r="K52" i="13"/>
  <c r="J52" i="13"/>
  <c r="I52" i="13"/>
  <c r="H52" i="13"/>
  <c r="D26" i="13"/>
  <c r="E26" i="13" s="1"/>
  <c r="D22" i="13"/>
  <c r="E22" i="13" s="1"/>
  <c r="D21" i="13"/>
  <c r="E21" i="13" s="1"/>
  <c r="D20" i="13"/>
  <c r="E20" i="13" s="1"/>
  <c r="G17" i="13"/>
  <c r="G4" i="13" s="1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F15" i="13"/>
  <c r="D14" i="13"/>
  <c r="H10" i="13"/>
  <c r="H9" i="13" s="1"/>
  <c r="B363" i="12"/>
  <c r="B362" i="12"/>
  <c r="B361" i="12"/>
  <c r="B360" i="12"/>
  <c r="B359" i="12"/>
  <c r="B358" i="12"/>
  <c r="B357" i="12"/>
  <c r="B356" i="12"/>
  <c r="B355" i="12"/>
  <c r="B354" i="12"/>
  <c r="B364" i="12" s="1"/>
  <c r="C167" i="12"/>
  <c r="C354" i="12" s="1"/>
  <c r="E165" i="12"/>
  <c r="F164" i="12"/>
  <c r="G164" i="12" s="1"/>
  <c r="E164" i="12"/>
  <c r="E163" i="12"/>
  <c r="D163" i="12"/>
  <c r="N149" i="12"/>
  <c r="N148" i="12"/>
  <c r="M147" i="12"/>
  <c r="N133" i="12"/>
  <c r="N132" i="12"/>
  <c r="M131" i="12"/>
  <c r="L132" i="12" s="1"/>
  <c r="N117" i="12"/>
  <c r="N116" i="12"/>
  <c r="M115" i="12"/>
  <c r="L116" i="12" s="1"/>
  <c r="N100" i="12"/>
  <c r="N101" i="12" s="1"/>
  <c r="M99" i="12"/>
  <c r="L100" i="12" s="1"/>
  <c r="N85" i="12"/>
  <c r="N84" i="12"/>
  <c r="M83" i="12"/>
  <c r="N68" i="12"/>
  <c r="N69" i="12" s="1"/>
  <c r="N70" i="12" s="1"/>
  <c r="N71" i="12" s="1"/>
  <c r="N72" i="12" s="1"/>
  <c r="M67" i="12"/>
  <c r="L68" i="12" s="1"/>
  <c r="N54" i="12"/>
  <c r="N55" i="12" s="1"/>
  <c r="N56" i="12" s="1"/>
  <c r="N53" i="12"/>
  <c r="N52" i="12"/>
  <c r="M52" i="12"/>
  <c r="L53" i="12" s="1"/>
  <c r="L52" i="12"/>
  <c r="M51" i="12"/>
  <c r="N36" i="12"/>
  <c r="N37" i="12" s="1"/>
  <c r="N38" i="12" s="1"/>
  <c r="N39" i="12" s="1"/>
  <c r="N40" i="12" s="1"/>
  <c r="N41" i="12" s="1"/>
  <c r="N42" i="12" s="1"/>
  <c r="M35" i="12"/>
  <c r="L36" i="12" s="1"/>
  <c r="N21" i="12"/>
  <c r="N22" i="12" s="1"/>
  <c r="N23" i="12" s="1"/>
  <c r="N24" i="12" s="1"/>
  <c r="N25" i="12" s="1"/>
  <c r="N26" i="12" s="1"/>
  <c r="N27" i="12" s="1"/>
  <c r="N28" i="12" s="1"/>
  <c r="N29" i="12" s="1"/>
  <c r="N30" i="12" s="1"/>
  <c r="N20" i="12"/>
  <c r="M19" i="12"/>
  <c r="L20" i="12" s="1"/>
  <c r="A19" i="12"/>
  <c r="N5" i="12"/>
  <c r="N4" i="12"/>
  <c r="M3" i="12"/>
  <c r="L4" i="12" s="1"/>
  <c r="I29" i="10"/>
  <c r="I30" i="10" s="1"/>
  <c r="C23" i="10"/>
  <c r="C17" i="10"/>
  <c r="D17" i="10" s="1"/>
  <c r="C9" i="10"/>
  <c r="D9" i="10" s="1"/>
  <c r="E9" i="10" s="1"/>
  <c r="F9" i="10" s="1"/>
  <c r="G9" i="10" s="1"/>
  <c r="H9" i="10" s="1"/>
  <c r="I9" i="10" s="1"/>
  <c r="J9" i="10" s="1"/>
  <c r="K9" i="10" s="1"/>
  <c r="L9" i="10" s="1"/>
  <c r="M9" i="10" s="1"/>
  <c r="N9" i="10" s="1"/>
  <c r="O9" i="10" s="1"/>
  <c r="D31" i="9"/>
  <c r="B8" i="9"/>
  <c r="E74" i="13" s="1"/>
  <c r="G77" i="8"/>
  <c r="G76" i="8"/>
  <c r="G75" i="8"/>
  <c r="G74" i="8"/>
  <c r="D70" i="8"/>
  <c r="G70" i="8" s="1"/>
  <c r="E65" i="8"/>
  <c r="G65" i="8" s="1"/>
  <c r="D64" i="8"/>
  <c r="G64" i="8" s="1"/>
  <c r="G63" i="8"/>
  <c r="K57" i="8"/>
  <c r="I57" i="8"/>
  <c r="K56" i="8"/>
  <c r="I56" i="8"/>
  <c r="F56" i="8" s="1" a="1"/>
  <c r="F56" i="8" s="1"/>
  <c r="K55" i="8"/>
  <c r="I55" i="8"/>
  <c r="F55" i="8" s="1" a="1"/>
  <c r="F55" i="8" s="1"/>
  <c r="K54" i="8"/>
  <c r="I54" i="8"/>
  <c r="K53" i="8"/>
  <c r="I53" i="8"/>
  <c r="F53" i="8" s="1" a="1"/>
  <c r="F53" i="8" s="1"/>
  <c r="K52" i="8"/>
  <c r="I52" i="8"/>
  <c r="K49" i="8"/>
  <c r="I49" i="8"/>
  <c r="F49" i="8" s="1" a="1"/>
  <c r="F49" i="8" s="1"/>
  <c r="K48" i="8"/>
  <c r="I48" i="8"/>
  <c r="K47" i="8"/>
  <c r="I47" i="8"/>
  <c r="F47" i="8" s="1" a="1"/>
  <c r="F47" i="8" s="1"/>
  <c r="I46" i="8"/>
  <c r="I45" i="8"/>
  <c r="H45" i="8" s="1" a="1"/>
  <c r="H45" i="8" s="1"/>
  <c r="I44" i="8"/>
  <c r="K39" i="8"/>
  <c r="I39" i="8"/>
  <c r="F39" i="8" s="1" a="1"/>
  <c r="F39" i="8" s="1"/>
  <c r="K38" i="8"/>
  <c r="I38" i="8"/>
  <c r="K37" i="8"/>
  <c r="I37" i="8"/>
  <c r="H37" i="8" s="1" a="1"/>
  <c r="H37" i="8" s="1"/>
  <c r="I36" i="8"/>
  <c r="I35" i="8"/>
  <c r="I34" i="8"/>
  <c r="H34" i="8" s="1" a="1"/>
  <c r="H34" i="8" s="1"/>
  <c r="I25" i="8"/>
  <c r="J12" i="8" s="1"/>
  <c r="H25" i="8"/>
  <c r="L28" i="8" s="1"/>
  <c r="F38" i="9" s="1"/>
  <c r="K24" i="8"/>
  <c r="L24" i="8" s="1"/>
  <c r="J24" i="8"/>
  <c r="G24" i="8"/>
  <c r="F24" i="8"/>
  <c r="K23" i="8"/>
  <c r="L23" i="8" s="1"/>
  <c r="J23" i="8"/>
  <c r="G23" i="8"/>
  <c r="F23" i="8"/>
  <c r="K22" i="8"/>
  <c r="F22" i="8"/>
  <c r="G22" i="8" s="1"/>
  <c r="K21" i="8"/>
  <c r="F21" i="8"/>
  <c r="G21" i="8" s="1"/>
  <c r="K20" i="8"/>
  <c r="F20" i="8"/>
  <c r="G20" i="8" s="1"/>
  <c r="K19" i="8"/>
  <c r="F19" i="8"/>
  <c r="K18" i="8"/>
  <c r="F18" i="8"/>
  <c r="G18" i="8" s="1"/>
  <c r="K17" i="8"/>
  <c r="F17" i="8"/>
  <c r="G17" i="8" s="1"/>
  <c r="K16" i="8"/>
  <c r="F16" i="8"/>
  <c r="G16" i="8" s="1"/>
  <c r="K15" i="8"/>
  <c r="F15" i="8"/>
  <c r="G15" i="8" s="1"/>
  <c r="K14" i="8"/>
  <c r="G14" i="8"/>
  <c r="F14" i="8"/>
  <c r="K13" i="8"/>
  <c r="F13" i="8"/>
  <c r="G13" i="8" s="1"/>
  <c r="K12" i="8"/>
  <c r="F12" i="8"/>
  <c r="G12" i="8" s="1"/>
  <c r="K11" i="8"/>
  <c r="F11" i="8"/>
  <c r="G11" i="8" s="1"/>
  <c r="K10" i="8"/>
  <c r="F10" i="8"/>
  <c r="G10" i="8" s="1"/>
  <c r="K9" i="8"/>
  <c r="F9" i="8"/>
  <c r="G9" i="8" s="1"/>
  <c r="K8" i="8"/>
  <c r="F8" i="8"/>
  <c r="G8" i="8" s="1"/>
  <c r="K7" i="8"/>
  <c r="F7" i="8"/>
  <c r="G7" i="8" s="1"/>
  <c r="K6" i="8"/>
  <c r="K34" i="8" s="1"/>
  <c r="G6" i="8"/>
  <c r="F6" i="8"/>
  <c r="B99" i="7"/>
  <c r="D96" i="7"/>
  <c r="D35" i="13" s="1"/>
  <c r="E35" i="13" s="1"/>
  <c r="D84" i="7"/>
  <c r="D34" i="13" s="1"/>
  <c r="E34" i="13" s="1"/>
  <c r="B78" i="7"/>
  <c r="D63" i="7"/>
  <c r="D32" i="13" s="1"/>
  <c r="E32" i="13" s="1"/>
  <c r="D60" i="7"/>
  <c r="D31" i="13" s="1"/>
  <c r="E31" i="13" s="1"/>
  <c r="D59" i="7"/>
  <c r="D30" i="13" s="1"/>
  <c r="E30" i="13" s="1"/>
  <c r="D50" i="7"/>
  <c r="D28" i="13" s="1"/>
  <c r="E28" i="13" s="1"/>
  <c r="D40" i="7"/>
  <c r="D27" i="13" s="1"/>
  <c r="E27" i="13" s="1"/>
  <c r="D27" i="7"/>
  <c r="D19" i="7"/>
  <c r="D25" i="13" s="1"/>
  <c r="E25" i="13" s="1"/>
  <c r="F24" i="1" l="1"/>
  <c r="G24" i="1"/>
  <c r="G26" i="1"/>
  <c r="F26" i="1"/>
  <c r="G25" i="1"/>
  <c r="F25" i="1"/>
  <c r="G28" i="1"/>
  <c r="F28" i="1"/>
  <c r="D214" i="13"/>
  <c r="H217" i="13" s="1"/>
  <c r="N12" i="1"/>
  <c r="O12" i="1" s="1"/>
  <c r="P12" i="1" s="1"/>
  <c r="Q12" i="1" s="1"/>
  <c r="R12" i="1" s="1"/>
  <c r="S12" i="1" s="1"/>
  <c r="T12" i="1" s="1"/>
  <c r="M25" i="1"/>
  <c r="M13" i="1"/>
  <c r="L13" i="1"/>
  <c r="K13" i="1"/>
  <c r="J13" i="1"/>
  <c r="D199" i="13"/>
  <c r="H202" i="13" s="1"/>
  <c r="F31" i="9"/>
  <c r="F39" i="9"/>
  <c r="F32" i="9"/>
  <c r="F40" i="9"/>
  <c r="F33" i="9"/>
  <c r="F41" i="9"/>
  <c r="F34" i="9"/>
  <c r="K35" i="8"/>
  <c r="F35" i="9"/>
  <c r="F36" i="9"/>
  <c r="F37" i="9"/>
  <c r="F15" i="14"/>
  <c r="F16" i="14" s="1"/>
  <c r="H179" i="13"/>
  <c r="B253" i="13"/>
  <c r="F20" i="14"/>
  <c r="H133" i="13"/>
  <c r="I125" i="13" s="1"/>
  <c r="F25" i="14"/>
  <c r="B238" i="13"/>
  <c r="H232" i="13"/>
  <c r="H247" i="13"/>
  <c r="I115" i="13"/>
  <c r="H12" i="13"/>
  <c r="I10" i="13"/>
  <c r="EF53" i="13"/>
  <c r="H14" i="13"/>
  <c r="J60" i="13"/>
  <c r="L53" i="13"/>
  <c r="L48" i="13" s="1"/>
  <c r="DI53" i="13"/>
  <c r="DW53" i="13"/>
  <c r="H62" i="13"/>
  <c r="DL53" i="13"/>
  <c r="DN53" i="13"/>
  <c r="CL53" i="13"/>
  <c r="M4" i="12"/>
  <c r="L5" i="12" s="1"/>
  <c r="M5" i="12" s="1"/>
  <c r="G163" i="12"/>
  <c r="H164" i="12"/>
  <c r="M53" i="12"/>
  <c r="L54" i="12" s="1"/>
  <c r="M54" i="12" s="1"/>
  <c r="L55" i="12" s="1"/>
  <c r="M55" i="12" s="1"/>
  <c r="L56" i="12" s="1"/>
  <c r="M56" i="12" s="1"/>
  <c r="M116" i="12"/>
  <c r="L117" i="12" s="1"/>
  <c r="M117" i="12" s="1"/>
  <c r="C183" i="12"/>
  <c r="C355" i="12" s="1"/>
  <c r="A35" i="12"/>
  <c r="M20" i="12"/>
  <c r="L21" i="12" s="1"/>
  <c r="M21" i="12" s="1"/>
  <c r="L22" i="12" s="1"/>
  <c r="M22" i="12" s="1"/>
  <c r="L23" i="12" s="1"/>
  <c r="M23" i="12" s="1"/>
  <c r="L24" i="12" s="1"/>
  <c r="M24" i="12" s="1"/>
  <c r="L25" i="12" s="1"/>
  <c r="M25" i="12" s="1"/>
  <c r="L26" i="12" s="1"/>
  <c r="M26" i="12" s="1"/>
  <c r="L27" i="12" s="1"/>
  <c r="M27" i="12" s="1"/>
  <c r="L28" i="12" s="1"/>
  <c r="M28" i="12" s="1"/>
  <c r="L29" i="12" s="1"/>
  <c r="M29" i="12" s="1"/>
  <c r="L30" i="12" s="1"/>
  <c r="M30" i="12" s="1"/>
  <c r="M68" i="12"/>
  <c r="M132" i="12"/>
  <c r="L133" i="12" s="1"/>
  <c r="M133" i="12" s="1"/>
  <c r="M36" i="12"/>
  <c r="L84" i="12"/>
  <c r="D99" i="12"/>
  <c r="M100" i="12"/>
  <c r="L101" i="12" s="1"/>
  <c r="M101" i="12" s="1"/>
  <c r="D296" i="12" a="1"/>
  <c r="D296" i="12" s="1"/>
  <c r="D280" i="12" a="1"/>
  <c r="D280" i="12" s="1"/>
  <c r="D273" i="12"/>
  <c r="D272" i="12"/>
  <c r="D274" i="12"/>
  <c r="D264" i="12" a="1"/>
  <c r="D264" i="12" s="1"/>
  <c r="D226" i="12"/>
  <c r="D216" i="12" a="1"/>
  <c r="D216" i="12" s="1"/>
  <c r="D184" i="12" a="1"/>
  <c r="D184" i="12" s="1"/>
  <c r="E306" i="12"/>
  <c r="E296" i="12" a="1"/>
  <c r="E296" i="12" s="1"/>
  <c r="E280" i="12" a="1"/>
  <c r="E280" i="12" s="1"/>
  <c r="E272" i="12"/>
  <c r="E273" i="12"/>
  <c r="E267" i="12"/>
  <c r="E264" i="12" a="1"/>
  <c r="E264" i="12" s="1"/>
  <c r="E226" i="12"/>
  <c r="E216" i="12" a="1"/>
  <c r="E216" i="12" s="1"/>
  <c r="E195" i="12"/>
  <c r="E188" i="12"/>
  <c r="E194" i="12"/>
  <c r="E184" i="12" a="1"/>
  <c r="E184" i="12" s="1"/>
  <c r="F165" i="12"/>
  <c r="E19" i="12"/>
  <c r="E131" i="12"/>
  <c r="E301" i="12" s="1"/>
  <c r="L148" i="12"/>
  <c r="E51" i="12"/>
  <c r="D168" i="12" a="1"/>
  <c r="D168" i="12" s="1"/>
  <c r="E3" i="12"/>
  <c r="E115" i="12"/>
  <c r="E168" i="12" a="1"/>
  <c r="E168" i="12" s="1"/>
  <c r="E99" i="12"/>
  <c r="D268" i="12" s="1"/>
  <c r="F163" i="12"/>
  <c r="E172" i="12"/>
  <c r="E354" i="12" s="1"/>
  <c r="E17" i="10"/>
  <c r="D16" i="10"/>
  <c r="C16" i="10"/>
  <c r="F34" i="8" a="1"/>
  <c r="F34" i="8" s="1"/>
  <c r="G34" i="8" s="1"/>
  <c r="H56" i="8" a="1"/>
  <c r="H56" i="8" s="1"/>
  <c r="J22" i="8"/>
  <c r="J9" i="8"/>
  <c r="F25" i="8"/>
  <c r="E25" i="8" s="1"/>
  <c r="F36" i="8" a="1"/>
  <c r="F36" i="8" s="1"/>
  <c r="G36" i="8" s="1"/>
  <c r="J19" i="8"/>
  <c r="J6" i="8"/>
  <c r="G56" i="8"/>
  <c r="E56" i="8"/>
  <c r="G49" i="8"/>
  <c r="E39" i="8"/>
  <c r="G39" i="8"/>
  <c r="G53" i="8"/>
  <c r="M59" i="8"/>
  <c r="G47" i="8"/>
  <c r="G55" i="8"/>
  <c r="F44" i="8" a="1"/>
  <c r="F44" i="8" s="1"/>
  <c r="K45" i="8"/>
  <c r="J16" i="8"/>
  <c r="H39" i="8" a="1"/>
  <c r="H39" i="8" s="1"/>
  <c r="H47" i="8" a="1"/>
  <c r="H47" i="8" s="1"/>
  <c r="E47" i="8" s="1"/>
  <c r="H53" i="8" a="1"/>
  <c r="H53" i="8" s="1"/>
  <c r="E53" i="8" s="1"/>
  <c r="I58" i="8"/>
  <c r="C29" i="8" s="1"/>
  <c r="G19" i="8"/>
  <c r="J10" i="8"/>
  <c r="H36" i="8" a="1"/>
  <c r="H36" i="8" s="1"/>
  <c r="H44" i="8" a="1"/>
  <c r="H44" i="8" s="1"/>
  <c r="F38" i="8" a="1"/>
  <c r="F38" i="8" s="1"/>
  <c r="F46" i="8" a="1"/>
  <c r="F46" i="8" s="1"/>
  <c r="F52" i="8" a="1"/>
  <c r="F52" i="8" s="1"/>
  <c r="K58" i="8"/>
  <c r="L57" i="8" s="1"/>
  <c r="J7" i="8"/>
  <c r="C28" i="8"/>
  <c r="J20" i="8"/>
  <c r="H49" i="8" a="1"/>
  <c r="H49" i="8" s="1"/>
  <c r="E49" i="8" s="1"/>
  <c r="H55" i="8" a="1"/>
  <c r="H55" i="8" s="1"/>
  <c r="E55" i="8" s="1"/>
  <c r="J17" i="8"/>
  <c r="F35" i="8" a="1"/>
  <c r="F35" i="8" s="1"/>
  <c r="K36" i="8"/>
  <c r="K40" i="8" s="1"/>
  <c r="K44" i="8"/>
  <c r="F57" i="8" a="1"/>
  <c r="F57" i="8" s="1"/>
  <c r="I50" i="8"/>
  <c r="EE53" i="13" s="1"/>
  <c r="K25" i="8"/>
  <c r="L16" i="8" s="1"/>
  <c r="J14" i="8"/>
  <c r="H38" i="8" a="1"/>
  <c r="H38" i="8" s="1"/>
  <c r="H46" i="8" a="1"/>
  <c r="H46" i="8" s="1"/>
  <c r="H52" i="8" a="1"/>
  <c r="H52" i="8" s="1"/>
  <c r="F48" i="8" a="1"/>
  <c r="F48" i="8" s="1"/>
  <c r="F54" i="8" a="1"/>
  <c r="F54" i="8" s="1"/>
  <c r="J11" i="8"/>
  <c r="J8" i="8"/>
  <c r="H35" i="8" a="1"/>
  <c r="H35" i="8" s="1"/>
  <c r="H57" i="8" a="1"/>
  <c r="H57" i="8" s="1"/>
  <c r="J21" i="8"/>
  <c r="I40" i="8"/>
  <c r="J37" i="8" s="1"/>
  <c r="F45" i="8" a="1"/>
  <c r="F45" i="8" s="1"/>
  <c r="K46" i="8"/>
  <c r="J13" i="8"/>
  <c r="F37" i="8" a="1"/>
  <c r="F37" i="8" s="1"/>
  <c r="J18" i="8"/>
  <c r="H48" i="8" a="1"/>
  <c r="H48" i="8" s="1"/>
  <c r="H54" i="8" a="1"/>
  <c r="H54" i="8" s="1"/>
  <c r="J15" i="8"/>
  <c r="N13" i="1" l="1"/>
  <c r="O13" i="1"/>
  <c r="N25" i="1"/>
  <c r="S13" i="1"/>
  <c r="T13" i="1"/>
  <c r="P13" i="1"/>
  <c r="Q13" i="1"/>
  <c r="R13" i="1"/>
  <c r="J54" i="8"/>
  <c r="DB53" i="13"/>
  <c r="ED53" i="13"/>
  <c r="EB53" i="13"/>
  <c r="DY53" i="13"/>
  <c r="BX53" i="13"/>
  <c r="DO53" i="13"/>
  <c r="DS53" i="13"/>
  <c r="DU53" i="13"/>
  <c r="DC53" i="13"/>
  <c r="BV53" i="13"/>
  <c r="CX53" i="13"/>
  <c r="CV53" i="13"/>
  <c r="DG53" i="13"/>
  <c r="CS53" i="13"/>
  <c r="DP53" i="13"/>
  <c r="CI53" i="13"/>
  <c r="DE53" i="13"/>
  <c r="CM53" i="13"/>
  <c r="BF53" i="13"/>
  <c r="CH53" i="13"/>
  <c r="CF53" i="13"/>
  <c r="CA53" i="13"/>
  <c r="CC53" i="13"/>
  <c r="CZ53" i="13"/>
  <c r="CU53" i="13"/>
  <c r="CQ53" i="13"/>
  <c r="CO53" i="13"/>
  <c r="BW53" i="13"/>
  <c r="AP53" i="13"/>
  <c r="BR53" i="13"/>
  <c r="BP53" i="13"/>
  <c r="BK53" i="13"/>
  <c r="BM53" i="13"/>
  <c r="CJ53" i="13"/>
  <c r="CE53" i="13"/>
  <c r="AE53" i="13"/>
  <c r="AE48" i="13" s="1"/>
  <c r="BY53" i="13"/>
  <c r="AQ53" i="13"/>
  <c r="Z53" i="13"/>
  <c r="Z48" i="13" s="1"/>
  <c r="BB53" i="13"/>
  <c r="AZ53" i="13"/>
  <c r="AU53" i="13"/>
  <c r="AW53" i="13"/>
  <c r="BT53" i="13"/>
  <c r="BO53" i="13"/>
  <c r="BI53" i="13"/>
  <c r="AA53" i="13"/>
  <c r="AA48" i="13" s="1"/>
  <c r="M60" i="8"/>
  <c r="D64" i="13"/>
  <c r="J57" i="8"/>
  <c r="J53" i="13"/>
  <c r="J48" i="13" s="1"/>
  <c r="AL53" i="13"/>
  <c r="AJ53" i="13"/>
  <c r="O53" i="13"/>
  <c r="O48" i="13" s="1"/>
  <c r="AG53" i="13"/>
  <c r="BD53" i="13"/>
  <c r="AY53" i="13"/>
  <c r="CY53" i="13"/>
  <c r="AS53" i="13"/>
  <c r="K53" i="13"/>
  <c r="K48" i="13" s="1"/>
  <c r="EG53" i="13"/>
  <c r="V53" i="13"/>
  <c r="V48" i="13" s="1"/>
  <c r="V68" i="13" s="1"/>
  <c r="T53" i="13"/>
  <c r="T48" i="13" s="1"/>
  <c r="T97" i="13" s="1"/>
  <c r="DD53" i="13"/>
  <c r="Q53" i="13"/>
  <c r="Q48" i="13" s="1"/>
  <c r="AN53" i="13"/>
  <c r="AI53" i="13"/>
  <c r="DV53" i="13"/>
  <c r="AC53" i="13"/>
  <c r="AC48" i="13" s="1"/>
  <c r="J45" i="8"/>
  <c r="EI50" i="13"/>
  <c r="DS50" i="13"/>
  <c r="DC50" i="13"/>
  <c r="CM50" i="13"/>
  <c r="BW50" i="13"/>
  <c r="BG50" i="13"/>
  <c r="AQ50" i="13"/>
  <c r="AA50" i="13"/>
  <c r="K50" i="13"/>
  <c r="D55" i="9"/>
  <c r="F55" i="9" s="1"/>
  <c r="D26" i="9"/>
  <c r="F26" i="9" s="1"/>
  <c r="EH50" i="13"/>
  <c r="DR50" i="13"/>
  <c r="DB50" i="13"/>
  <c r="CL50" i="13"/>
  <c r="BV50" i="13"/>
  <c r="BF50" i="13"/>
  <c r="AP50" i="13"/>
  <c r="Z50" i="13"/>
  <c r="J50" i="13"/>
  <c r="D54" i="9"/>
  <c r="F54" i="9" s="1"/>
  <c r="E38" i="9"/>
  <c r="D25" i="9"/>
  <c r="EG50" i="13"/>
  <c r="DQ50" i="13"/>
  <c r="DA50" i="13"/>
  <c r="CK50" i="13"/>
  <c r="BU50" i="13"/>
  <c r="BE50" i="13"/>
  <c r="AO50" i="13"/>
  <c r="Y50" i="13"/>
  <c r="I50" i="13"/>
  <c r="D53" i="9"/>
  <c r="F53" i="9" s="1"/>
  <c r="D22" i="9"/>
  <c r="EF50" i="13"/>
  <c r="DP50" i="13"/>
  <c r="CZ50" i="13"/>
  <c r="CJ50" i="13"/>
  <c r="BT50" i="13"/>
  <c r="BD50" i="13"/>
  <c r="AN50" i="13"/>
  <c r="X50" i="13"/>
  <c r="H50" i="13"/>
  <c r="D52" i="9"/>
  <c r="F52" i="9" s="1"/>
  <c r="E37" i="9"/>
  <c r="D17" i="9"/>
  <c r="EE50" i="13"/>
  <c r="DO50" i="13"/>
  <c r="CY50" i="13"/>
  <c r="CI50" i="13"/>
  <c r="BS50" i="13"/>
  <c r="BC50" i="13"/>
  <c r="AM50" i="13"/>
  <c r="W50" i="13"/>
  <c r="D51" i="9"/>
  <c r="F51" i="9" s="1"/>
  <c r="D11" i="9"/>
  <c r="EJ50" i="13"/>
  <c r="ED50" i="13"/>
  <c r="DN50" i="13"/>
  <c r="CX50" i="13"/>
  <c r="CH50" i="13"/>
  <c r="BR50" i="13"/>
  <c r="BB50" i="13"/>
  <c r="AL50" i="13"/>
  <c r="V50" i="13"/>
  <c r="D50" i="9"/>
  <c r="F50" i="9" s="1"/>
  <c r="E36" i="9"/>
  <c r="EC50" i="13"/>
  <c r="DM50" i="13"/>
  <c r="CW50" i="13"/>
  <c r="CG50" i="13"/>
  <c r="BQ50" i="13"/>
  <c r="BA50" i="13"/>
  <c r="AK50" i="13"/>
  <c r="U50" i="13"/>
  <c r="D49" i="9"/>
  <c r="F49" i="9" s="1"/>
  <c r="EB50" i="13"/>
  <c r="DL50" i="13"/>
  <c r="CV50" i="13"/>
  <c r="CF50" i="13"/>
  <c r="BP50" i="13"/>
  <c r="AZ50" i="13"/>
  <c r="AJ50" i="13"/>
  <c r="T50" i="13"/>
  <c r="D48" i="9"/>
  <c r="F48" i="9" s="1"/>
  <c r="E35" i="9"/>
  <c r="DD50" i="13"/>
  <c r="BH50" i="13"/>
  <c r="L50" i="13"/>
  <c r="E39" i="9"/>
  <c r="EA50" i="13"/>
  <c r="DK50" i="13"/>
  <c r="CU50" i="13"/>
  <c r="CE50" i="13"/>
  <c r="BO50" i="13"/>
  <c r="AY50" i="13"/>
  <c r="AI50" i="13"/>
  <c r="S50" i="13"/>
  <c r="D47" i="9"/>
  <c r="AR50" i="13"/>
  <c r="D56" i="9"/>
  <c r="F56" i="9" s="1"/>
  <c r="DZ50" i="13"/>
  <c r="DJ50" i="13"/>
  <c r="CT50" i="13"/>
  <c r="CD50" i="13"/>
  <c r="BN50" i="13"/>
  <c r="AX50" i="13"/>
  <c r="AH50" i="13"/>
  <c r="R50" i="13"/>
  <c r="D44" i="9"/>
  <c r="E34" i="9"/>
  <c r="BX50" i="13"/>
  <c r="DY50" i="13"/>
  <c r="DI50" i="13"/>
  <c r="CS50" i="13"/>
  <c r="CC50" i="13"/>
  <c r="BM50" i="13"/>
  <c r="AW50" i="13"/>
  <c r="AG50" i="13"/>
  <c r="Q50" i="13"/>
  <c r="D69" i="9"/>
  <c r="D29" i="9"/>
  <c r="DX50" i="13"/>
  <c r="DH50" i="13"/>
  <c r="CR50" i="13"/>
  <c r="CB50" i="13"/>
  <c r="BL50" i="13"/>
  <c r="AV50" i="13"/>
  <c r="AF50" i="13"/>
  <c r="P50" i="13"/>
  <c r="D66" i="9"/>
  <c r="E41" i="9"/>
  <c r="E33" i="9"/>
  <c r="DW50" i="13"/>
  <c r="DG50" i="13"/>
  <c r="CQ50" i="13"/>
  <c r="CA50" i="13"/>
  <c r="BK50" i="13"/>
  <c r="AU50" i="13"/>
  <c r="AE50" i="13"/>
  <c r="O50" i="13"/>
  <c r="D63" i="9"/>
  <c r="DV50" i="13"/>
  <c r="DF50" i="13"/>
  <c r="CP50" i="13"/>
  <c r="BZ50" i="13"/>
  <c r="BJ50" i="13"/>
  <c r="AT50" i="13"/>
  <c r="AD50" i="13"/>
  <c r="N50" i="13"/>
  <c r="D60" i="9"/>
  <c r="E40" i="9"/>
  <c r="E32" i="9"/>
  <c r="DU50" i="13"/>
  <c r="DE50" i="13"/>
  <c r="CO50" i="13"/>
  <c r="BY50" i="13"/>
  <c r="BI50" i="13"/>
  <c r="AS50" i="13"/>
  <c r="AC50" i="13"/>
  <c r="M50" i="13"/>
  <c r="D57" i="9"/>
  <c r="F57" i="9" s="1"/>
  <c r="DT50" i="13"/>
  <c r="CN50" i="13"/>
  <c r="AB50" i="13"/>
  <c r="DQ53" i="13"/>
  <c r="EC53" i="13"/>
  <c r="EA53" i="13"/>
  <c r="AB53" i="13"/>
  <c r="AB48" i="13" s="1"/>
  <c r="AB54" i="13" s="1"/>
  <c r="DX53" i="13"/>
  <c r="X53" i="13"/>
  <c r="X48" i="13" s="1"/>
  <c r="S53" i="13"/>
  <c r="S48" i="13" s="1"/>
  <c r="DF53" i="13"/>
  <c r="M53" i="13"/>
  <c r="M48" i="13" s="1"/>
  <c r="E34" i="8"/>
  <c r="DA53" i="13"/>
  <c r="DM53" i="13"/>
  <c r="DK53" i="13"/>
  <c r="DH53" i="13"/>
  <c r="H53" i="13"/>
  <c r="H48" i="13" s="1"/>
  <c r="AE11" i="13" s="1"/>
  <c r="CT53" i="13"/>
  <c r="CP53" i="13"/>
  <c r="EJ53" i="13"/>
  <c r="H40" i="8"/>
  <c r="CK53" i="13"/>
  <c r="CW53" i="13"/>
  <c r="DZ53" i="13"/>
  <c r="CR53" i="13"/>
  <c r="AH53" i="13"/>
  <c r="BZ53" i="13"/>
  <c r="DT53" i="13"/>
  <c r="AM53" i="13"/>
  <c r="BU53" i="13"/>
  <c r="CG53" i="13"/>
  <c r="DJ53" i="13"/>
  <c r="CB53" i="13"/>
  <c r="BJ53" i="13"/>
  <c r="AR53" i="13"/>
  <c r="BE53" i="13"/>
  <c r="BQ53" i="13"/>
  <c r="CD53" i="13"/>
  <c r="BL53" i="13"/>
  <c r="F21" i="14"/>
  <c r="AT53" i="13"/>
  <c r="AO53" i="13"/>
  <c r="BA53" i="13"/>
  <c r="BN53" i="13"/>
  <c r="AV53" i="13"/>
  <c r="AD53" i="13"/>
  <c r="AD48" i="13" s="1"/>
  <c r="BC53" i="13"/>
  <c r="EH53" i="13"/>
  <c r="Y53" i="13"/>
  <c r="Y48" i="13" s="1"/>
  <c r="Y97" i="13" s="1"/>
  <c r="AK53" i="13"/>
  <c r="AX53" i="13"/>
  <c r="AF53" i="13"/>
  <c r="AF48" i="13" s="1"/>
  <c r="AF97" i="13" s="1"/>
  <c r="BS53" i="13"/>
  <c r="N53" i="13"/>
  <c r="N48" i="13" s="1"/>
  <c r="W53" i="13"/>
  <c r="W48" i="13" s="1"/>
  <c r="BG53" i="13"/>
  <c r="E31" i="9"/>
  <c r="DR53" i="13"/>
  <c r="I53" i="13"/>
  <c r="I48" i="13" s="1"/>
  <c r="I97" i="13" s="1"/>
  <c r="U53" i="13"/>
  <c r="U48" i="13" s="1"/>
  <c r="R53" i="13"/>
  <c r="R48" i="13" s="1"/>
  <c r="CN53" i="13"/>
  <c r="P53" i="13"/>
  <c r="P48" i="13" s="1"/>
  <c r="P68" i="13" s="1"/>
  <c r="EI53" i="13"/>
  <c r="BH53" i="13"/>
  <c r="J115" i="13"/>
  <c r="I133" i="13"/>
  <c r="J125" i="13" s="1"/>
  <c r="I179" i="13"/>
  <c r="H61" i="13"/>
  <c r="H116" i="13"/>
  <c r="L97" i="13"/>
  <c r="L68" i="13"/>
  <c r="L54" i="13"/>
  <c r="J10" i="13"/>
  <c r="I12" i="13"/>
  <c r="H16" i="13" s="1"/>
  <c r="Y68" i="13"/>
  <c r="Y54" i="13"/>
  <c r="Z97" i="13"/>
  <c r="Z68" i="13"/>
  <c r="Z54" i="13"/>
  <c r="AG48" i="13"/>
  <c r="X97" i="13"/>
  <c r="X68" i="13"/>
  <c r="X54" i="13"/>
  <c r="J97" i="13"/>
  <c r="J68" i="13"/>
  <c r="J54" i="13"/>
  <c r="AF54" i="13"/>
  <c r="Q97" i="13"/>
  <c r="Q68" i="13"/>
  <c r="Q54" i="13"/>
  <c r="P97" i="13"/>
  <c r="H97" i="13"/>
  <c r="H54" i="13"/>
  <c r="P11" i="13"/>
  <c r="J11" i="13"/>
  <c r="U97" i="13"/>
  <c r="U54" i="13"/>
  <c r="U68" i="13"/>
  <c r="H35" i="13"/>
  <c r="H37" i="13"/>
  <c r="H26" i="13"/>
  <c r="H32" i="13"/>
  <c r="H28" i="13"/>
  <c r="H34" i="13"/>
  <c r="H36" i="13"/>
  <c r="H31" i="13"/>
  <c r="H18" i="13"/>
  <c r="H20" i="13"/>
  <c r="H22" i="13"/>
  <c r="H25" i="13"/>
  <c r="H21" i="13"/>
  <c r="H11" i="13"/>
  <c r="H27" i="13"/>
  <c r="H19" i="13"/>
  <c r="H6" i="13"/>
  <c r="R97" i="13"/>
  <c r="R68" i="13"/>
  <c r="R54" i="13"/>
  <c r="O97" i="13"/>
  <c r="O68" i="13"/>
  <c r="O54" i="13"/>
  <c r="K60" i="13"/>
  <c r="I62" i="13"/>
  <c r="D178" i="12"/>
  <c r="D290" i="12"/>
  <c r="D172" i="12"/>
  <c r="E266" i="12"/>
  <c r="D179" i="12"/>
  <c r="L69" i="12"/>
  <c r="E284" i="12"/>
  <c r="D19" i="12"/>
  <c r="D173" i="12"/>
  <c r="D220" i="12"/>
  <c r="D269" i="12"/>
  <c r="M148" i="12"/>
  <c r="E285" i="12"/>
  <c r="E307" i="12"/>
  <c r="D275" i="12"/>
  <c r="D291" i="12"/>
  <c r="D186" i="12"/>
  <c r="D227" i="12"/>
  <c r="D300" i="12"/>
  <c r="C199" i="12"/>
  <c r="C356" i="12" s="1"/>
  <c r="A51" i="12"/>
  <c r="E189" i="12"/>
  <c r="E268" i="12"/>
  <c r="D301" i="12"/>
  <c r="F355" i="12"/>
  <c r="E355" i="12"/>
  <c r="F306" i="12"/>
  <c r="F307" i="12"/>
  <c r="F301" i="12"/>
  <c r="F300" i="12"/>
  <c r="F291" i="12"/>
  <c r="F296" i="12" a="1"/>
  <c r="F296" i="12" s="1"/>
  <c r="F290" i="12"/>
  <c r="F285" i="12"/>
  <c r="F284" i="12"/>
  <c r="F280" i="12" a="1"/>
  <c r="F280" i="12" s="1"/>
  <c r="F273" i="12"/>
  <c r="F275" i="12"/>
  <c r="F272" i="12"/>
  <c r="F269" i="12"/>
  <c r="F268" i="12"/>
  <c r="F274" i="12"/>
  <c r="F267" i="12"/>
  <c r="F266" i="12"/>
  <c r="F264" i="12" a="1"/>
  <c r="F264" i="12" s="1"/>
  <c r="F227" i="12"/>
  <c r="F226" i="12"/>
  <c r="F224" i="12"/>
  <c r="F221" i="12"/>
  <c r="F220" i="12"/>
  <c r="F216" i="12" a="1"/>
  <c r="F216" i="12" s="1"/>
  <c r="F193" i="12"/>
  <c r="F186" i="12"/>
  <c r="F189" i="12"/>
  <c r="F192" i="12"/>
  <c r="F195" i="12"/>
  <c r="F188" i="12"/>
  <c r="F194" i="12"/>
  <c r="F187" i="12"/>
  <c r="F184" i="12" a="1"/>
  <c r="F184" i="12" s="1"/>
  <c r="F179" i="12"/>
  <c r="F178" i="12"/>
  <c r="F168" i="12" a="1"/>
  <c r="F168" i="12" s="1"/>
  <c r="F173" i="12"/>
  <c r="G165" i="12"/>
  <c r="F172" i="12"/>
  <c r="E221" i="12"/>
  <c r="E290" i="12"/>
  <c r="D194" i="12"/>
  <c r="D115" i="12"/>
  <c r="E178" i="12"/>
  <c r="E269" i="12"/>
  <c r="D188" i="12"/>
  <c r="D284" i="12"/>
  <c r="E179" i="12"/>
  <c r="E291" i="12"/>
  <c r="D195" i="12"/>
  <c r="D51" i="12"/>
  <c r="F218" i="12" s="1"/>
  <c r="E227" i="12"/>
  <c r="D218" i="12"/>
  <c r="D306" i="12"/>
  <c r="M84" i="12"/>
  <c r="E275" i="12"/>
  <c r="D285" i="12"/>
  <c r="H163" i="12"/>
  <c r="I164" i="12"/>
  <c r="E173" i="12"/>
  <c r="D354" i="12"/>
  <c r="E220" i="12"/>
  <c r="D189" i="12"/>
  <c r="D266" i="12"/>
  <c r="D307" i="12"/>
  <c r="E186" i="12"/>
  <c r="E300" i="12"/>
  <c r="D221" i="12"/>
  <c r="D267" i="12"/>
  <c r="L37" i="12"/>
  <c r="D3" i="12"/>
  <c r="E274" i="12"/>
  <c r="D131" i="12"/>
  <c r="F17" i="10"/>
  <c r="E16" i="10"/>
  <c r="J25" i="8"/>
  <c r="L54" i="8"/>
  <c r="E36" i="8"/>
  <c r="G25" i="8"/>
  <c r="C30" i="8"/>
  <c r="L38" i="8"/>
  <c r="L39" i="8"/>
  <c r="L34" i="8"/>
  <c r="L35" i="8"/>
  <c r="L37" i="8"/>
  <c r="H58" i="8"/>
  <c r="L6" i="8"/>
  <c r="L10" i="8"/>
  <c r="J44" i="8"/>
  <c r="L56" i="8"/>
  <c r="L8" i="8"/>
  <c r="F58" i="8"/>
  <c r="G52" i="8"/>
  <c r="E52" i="8"/>
  <c r="F50" i="8"/>
  <c r="E44" i="8"/>
  <c r="G44" i="8"/>
  <c r="L52" i="8"/>
  <c r="G37" i="8"/>
  <c r="E37" i="8"/>
  <c r="G46" i="8"/>
  <c r="E46" i="8"/>
  <c r="L11" i="8"/>
  <c r="L19" i="8"/>
  <c r="L21" i="8"/>
  <c r="L15" i="8"/>
  <c r="L17" i="8"/>
  <c r="L7" i="8"/>
  <c r="L13" i="8"/>
  <c r="G38" i="8"/>
  <c r="E38" i="8"/>
  <c r="H50" i="8"/>
  <c r="J46" i="8"/>
  <c r="J47" i="8"/>
  <c r="L18" i="8"/>
  <c r="J49" i="8"/>
  <c r="G45" i="8"/>
  <c r="E45" i="8"/>
  <c r="G57" i="8"/>
  <c r="E57" i="8"/>
  <c r="L14" i="8"/>
  <c r="G48" i="8"/>
  <c r="E48" i="8"/>
  <c r="G83" i="8"/>
  <c r="E83" i="8"/>
  <c r="G82" i="8"/>
  <c r="E92" i="8"/>
  <c r="G92" i="8" s="1"/>
  <c r="E82" i="8"/>
  <c r="G81" i="8"/>
  <c r="E84" i="8"/>
  <c r="E91" i="8"/>
  <c r="G91" i="8" s="1"/>
  <c r="E81" i="8"/>
  <c r="E90" i="8"/>
  <c r="G90" i="8" s="1"/>
  <c r="G80" i="8"/>
  <c r="G87" i="8"/>
  <c r="E80" i="8"/>
  <c r="H80" i="8" s="1"/>
  <c r="E87" i="8"/>
  <c r="G84" i="8"/>
  <c r="G86" i="8"/>
  <c r="E86" i="8"/>
  <c r="G85" i="8"/>
  <c r="E85" i="8"/>
  <c r="K50" i="8"/>
  <c r="L45" i="8" s="1"/>
  <c r="L53" i="8"/>
  <c r="L36" i="8"/>
  <c r="L22" i="8"/>
  <c r="G35" i="8"/>
  <c r="G40" i="8" s="1"/>
  <c r="E35" i="8"/>
  <c r="J36" i="8"/>
  <c r="L12" i="8"/>
  <c r="J35" i="8"/>
  <c r="L55" i="8"/>
  <c r="J56" i="8"/>
  <c r="J48" i="8"/>
  <c r="L9" i="8"/>
  <c r="J52" i="8"/>
  <c r="F40" i="8"/>
  <c r="E40" i="8" s="1"/>
  <c r="L20" i="8"/>
  <c r="J38" i="8"/>
  <c r="J53" i="8"/>
  <c r="G54" i="8"/>
  <c r="E54" i="8"/>
  <c r="J34" i="8"/>
  <c r="J39" i="8"/>
  <c r="J55" i="8"/>
  <c r="O25" i="1" l="1"/>
  <c r="N97" i="13"/>
  <c r="N68" i="13"/>
  <c r="N54" i="13"/>
  <c r="F69" i="9"/>
  <c r="D68" i="9"/>
  <c r="AA97" i="13"/>
  <c r="AA68" i="13"/>
  <c r="AA54" i="13"/>
  <c r="F11" i="9"/>
  <c r="D10" i="9"/>
  <c r="AB68" i="13"/>
  <c r="I11" i="13"/>
  <c r="I80" i="13" s="1"/>
  <c r="W11" i="13"/>
  <c r="D59" i="9"/>
  <c r="F60" i="9"/>
  <c r="F25" i="9"/>
  <c r="D24" i="9"/>
  <c r="AB97" i="13"/>
  <c r="K97" i="13"/>
  <c r="K68" i="13"/>
  <c r="K54" i="13"/>
  <c r="Z11" i="13"/>
  <c r="R11" i="13"/>
  <c r="V54" i="13"/>
  <c r="K11" i="13"/>
  <c r="S11" i="13"/>
  <c r="V97" i="13"/>
  <c r="F66" i="9"/>
  <c r="D65" i="9"/>
  <c r="F47" i="9"/>
  <c r="D46" i="9"/>
  <c r="AA11" i="13"/>
  <c r="T11" i="13"/>
  <c r="F22" i="9"/>
  <c r="D21" i="9"/>
  <c r="L11" i="13"/>
  <c r="U11" i="13"/>
  <c r="AF68" i="13"/>
  <c r="AD97" i="13"/>
  <c r="AD68" i="13"/>
  <c r="AD54" i="13"/>
  <c r="AF11" i="13"/>
  <c r="Y11" i="13"/>
  <c r="AB11" i="13"/>
  <c r="X11" i="13"/>
  <c r="M11" i="13"/>
  <c r="V11" i="13"/>
  <c r="AC68" i="13"/>
  <c r="AC54" i="13"/>
  <c r="AC97" i="13"/>
  <c r="AC11" i="13"/>
  <c r="M54" i="13"/>
  <c r="M97" i="13"/>
  <c r="M68" i="13"/>
  <c r="F63" i="9"/>
  <c r="D62" i="9"/>
  <c r="D43" i="9"/>
  <c r="F44" i="9"/>
  <c r="D16" i="9"/>
  <c r="F17" i="9"/>
  <c r="AE97" i="13"/>
  <c r="AE68" i="13"/>
  <c r="AE54" i="13"/>
  <c r="T54" i="13"/>
  <c r="N11" i="13"/>
  <c r="H68" i="13"/>
  <c r="I54" i="13"/>
  <c r="AG11" i="13"/>
  <c r="T68" i="13"/>
  <c r="AD11" i="13"/>
  <c r="I68" i="13"/>
  <c r="S97" i="13"/>
  <c r="S68" i="13"/>
  <c r="S54" i="13"/>
  <c r="O11" i="13"/>
  <c r="P54" i="13"/>
  <c r="Q11" i="13"/>
  <c r="W54" i="13"/>
  <c r="W97" i="13"/>
  <c r="W68" i="13"/>
  <c r="F29" i="9"/>
  <c r="D28" i="9"/>
  <c r="I61" i="13"/>
  <c r="I116" i="13"/>
  <c r="H127" i="13"/>
  <c r="H132" i="13"/>
  <c r="H144" i="13"/>
  <c r="H142" i="13"/>
  <c r="H173" i="13"/>
  <c r="H174" i="13" s="1"/>
  <c r="H172" i="13" s="1"/>
  <c r="K115" i="13"/>
  <c r="J133" i="13"/>
  <c r="K125" i="13" s="1"/>
  <c r="J179" i="13"/>
  <c r="J62" i="13"/>
  <c r="H88" i="13"/>
  <c r="H80" i="13"/>
  <c r="H87" i="13"/>
  <c r="H82" i="13"/>
  <c r="H84" i="13"/>
  <c r="H86" i="13"/>
  <c r="H79" i="13"/>
  <c r="H81" i="13"/>
  <c r="H83" i="13"/>
  <c r="H75" i="13"/>
  <c r="H85" i="13"/>
  <c r="H69" i="13"/>
  <c r="H74" i="13"/>
  <c r="H76" i="13"/>
  <c r="H96" i="13" s="1" a="1"/>
  <c r="H96" i="13" s="1"/>
  <c r="H64" i="13"/>
  <c r="H65" i="13" s="1"/>
  <c r="AG97" i="13"/>
  <c r="AG68" i="13"/>
  <c r="AG54" i="13"/>
  <c r="AH48" i="13"/>
  <c r="L60" i="13"/>
  <c r="I35" i="13"/>
  <c r="I37" i="13"/>
  <c r="I26" i="13"/>
  <c r="I32" i="13"/>
  <c r="I28" i="13"/>
  <c r="I34" i="13"/>
  <c r="I27" i="13"/>
  <c r="I20" i="13"/>
  <c r="I22" i="13"/>
  <c r="I25" i="13"/>
  <c r="I21" i="13"/>
  <c r="I33" i="13"/>
  <c r="I29" i="13"/>
  <c r="I4" i="13"/>
  <c r="I31" i="13"/>
  <c r="I6" i="13"/>
  <c r="K10" i="13"/>
  <c r="J12" i="13"/>
  <c r="F191" i="12"/>
  <c r="F196" i="12" s="1"/>
  <c r="E271" i="12"/>
  <c r="E276" i="12" s="1"/>
  <c r="D271" i="12"/>
  <c r="D276" i="12"/>
  <c r="E177" i="12"/>
  <c r="E176" i="12"/>
  <c r="D171" i="12"/>
  <c r="E171" i="12"/>
  <c r="D177" i="12"/>
  <c r="D176" i="12"/>
  <c r="D289" i="12"/>
  <c r="D288" i="12"/>
  <c r="D283" i="12"/>
  <c r="E288" i="12"/>
  <c r="E283" i="12"/>
  <c r="E289" i="12"/>
  <c r="F171" i="12"/>
  <c r="F225" i="12"/>
  <c r="F288" i="12"/>
  <c r="C215" i="12"/>
  <c r="C357" i="12" s="1"/>
  <c r="A67" i="12"/>
  <c r="D298" i="12"/>
  <c r="D303" i="12" s="1"/>
  <c r="M37" i="12"/>
  <c r="F299" i="12"/>
  <c r="L85" i="12"/>
  <c r="F176" i="12"/>
  <c r="F223" i="12"/>
  <c r="F228" i="12" s="1"/>
  <c r="F303" i="12"/>
  <c r="F308" i="12" s="1"/>
  <c r="F282" i="12"/>
  <c r="F287" i="12"/>
  <c r="F292" i="12" s="1"/>
  <c r="F298" i="12"/>
  <c r="E298" i="12"/>
  <c r="F177" i="12"/>
  <c r="F283" i="12"/>
  <c r="F304" i="12"/>
  <c r="D193" i="12"/>
  <c r="D192" i="12"/>
  <c r="E187" i="12"/>
  <c r="E191" i="12" s="1"/>
  <c r="E196" i="12" s="1"/>
  <c r="E193" i="12"/>
  <c r="E192" i="12"/>
  <c r="D187" i="12"/>
  <c r="F271" i="12"/>
  <c r="F276" i="12" s="1"/>
  <c r="F289" i="12"/>
  <c r="E305" i="12"/>
  <c r="E299" i="12"/>
  <c r="D304" i="12"/>
  <c r="D305" i="12"/>
  <c r="D299" i="12"/>
  <c r="E304" i="12"/>
  <c r="G305" i="12"/>
  <c r="G307" i="12"/>
  <c r="G306" i="12"/>
  <c r="G304" i="12"/>
  <c r="G301" i="12"/>
  <c r="G300" i="12"/>
  <c r="G298" i="12"/>
  <c r="G299" i="12"/>
  <c r="G288" i="12"/>
  <c r="G296" i="12" a="1"/>
  <c r="G296" i="12" s="1"/>
  <c r="G290" i="12"/>
  <c r="G289" i="12"/>
  <c r="G291" i="12"/>
  <c r="G282" i="12"/>
  <c r="G285" i="12"/>
  <c r="G284" i="12"/>
  <c r="G283" i="12"/>
  <c r="G274" i="12"/>
  <c r="G280" i="12" a="1"/>
  <c r="G280" i="12" s="1"/>
  <c r="G273" i="12"/>
  <c r="G275" i="12"/>
  <c r="G269" i="12"/>
  <c r="G268" i="12"/>
  <c r="G267" i="12"/>
  <c r="G272" i="12"/>
  <c r="G266" i="12"/>
  <c r="G264" i="12" a="1"/>
  <c r="G264" i="12" s="1"/>
  <c r="G224" i="12"/>
  <c r="G227" i="12"/>
  <c r="G226" i="12"/>
  <c r="G221" i="12"/>
  <c r="G225" i="12"/>
  <c r="G219" i="12"/>
  <c r="G218" i="12"/>
  <c r="G220" i="12"/>
  <c r="G216" i="12" a="1"/>
  <c r="G216" i="12" s="1"/>
  <c r="G193" i="12"/>
  <c r="G189" i="12"/>
  <c r="G192" i="12"/>
  <c r="G195" i="12"/>
  <c r="G188" i="12"/>
  <c r="G194" i="12"/>
  <c r="G187" i="12"/>
  <c r="G186" i="12"/>
  <c r="G184" i="12" a="1"/>
  <c r="G184" i="12" s="1"/>
  <c r="G176" i="12"/>
  <c r="G179" i="12"/>
  <c r="G178" i="12"/>
  <c r="G177" i="12"/>
  <c r="G171" i="12"/>
  <c r="G168" i="12" a="1"/>
  <c r="G168" i="12" s="1"/>
  <c r="G170" i="12"/>
  <c r="G173" i="12"/>
  <c r="H165" i="12"/>
  <c r="G172" i="12"/>
  <c r="E170" i="12"/>
  <c r="F305" i="12"/>
  <c r="D219" i="12"/>
  <c r="E224" i="12"/>
  <c r="D225" i="12"/>
  <c r="E225" i="12"/>
  <c r="E219" i="12"/>
  <c r="E218" i="12"/>
  <c r="E223" i="12" s="1"/>
  <c r="E228" i="12" s="1"/>
  <c r="D224" i="12"/>
  <c r="F219" i="12"/>
  <c r="D355" i="12"/>
  <c r="F170" i="12"/>
  <c r="E282" i="12"/>
  <c r="E287" i="12" s="1"/>
  <c r="E292" i="12" s="1"/>
  <c r="M69" i="12"/>
  <c r="D170" i="12"/>
  <c r="I163" i="12"/>
  <c r="J164" i="12"/>
  <c r="F175" i="12"/>
  <c r="F354" i="12"/>
  <c r="L149" i="12"/>
  <c r="D282" i="12"/>
  <c r="F16" i="10"/>
  <c r="G58" i="8"/>
  <c r="J58" i="8"/>
  <c r="E58" i="8"/>
  <c r="E50" i="8"/>
  <c r="J50" i="8"/>
  <c r="M93" i="8"/>
  <c r="L25" i="8"/>
  <c r="J40" i="8"/>
  <c r="L58" i="8"/>
  <c r="L40" i="8"/>
  <c r="L49" i="8"/>
  <c r="L47" i="8"/>
  <c r="L48" i="8"/>
  <c r="G50" i="8"/>
  <c r="L44" i="8"/>
  <c r="L46" i="8"/>
  <c r="P25" i="1" l="1"/>
  <c r="I64" i="13"/>
  <c r="I65" i="13" s="1"/>
  <c r="I86" i="13"/>
  <c r="D81" i="13"/>
  <c r="F46" i="9"/>
  <c r="E46" i="9"/>
  <c r="D84" i="13"/>
  <c r="I84" i="13" s="1"/>
  <c r="F59" i="9"/>
  <c r="E59" i="9"/>
  <c r="D87" i="13"/>
  <c r="I87" i="13" s="1"/>
  <c r="F65" i="9"/>
  <c r="E65" i="9"/>
  <c r="J86" i="13"/>
  <c r="D97" i="13"/>
  <c r="F16" i="9"/>
  <c r="E16" i="9"/>
  <c r="F10" i="9"/>
  <c r="D75" i="13"/>
  <c r="I75" i="13" s="1"/>
  <c r="E10" i="9"/>
  <c r="D85" i="13"/>
  <c r="E43" i="9"/>
  <c r="F43" i="9"/>
  <c r="F62" i="9"/>
  <c r="D86" i="13"/>
  <c r="E62" i="9"/>
  <c r="L50" i="8"/>
  <c r="M94" i="8"/>
  <c r="D69" i="13"/>
  <c r="I69" i="13" s="1"/>
  <c r="I85" i="13"/>
  <c r="D88" i="13"/>
  <c r="I88" i="13" s="1"/>
  <c r="F68" i="9"/>
  <c r="E68" i="9"/>
  <c r="I81" i="13"/>
  <c r="D79" i="13"/>
  <c r="J79" i="13" s="1"/>
  <c r="F21" i="9"/>
  <c r="E21" i="9"/>
  <c r="D19" i="9"/>
  <c r="I79" i="13"/>
  <c r="D83" i="13"/>
  <c r="I83" i="13" s="1"/>
  <c r="E28" i="9"/>
  <c r="F28" i="9"/>
  <c r="F24" i="9"/>
  <c r="D82" i="13"/>
  <c r="I82" i="13" s="1"/>
  <c r="E24" i="9"/>
  <c r="L115" i="13"/>
  <c r="K133" i="13"/>
  <c r="L125" i="13" s="1"/>
  <c r="K179" i="13"/>
  <c r="J61" i="13"/>
  <c r="J116" i="13"/>
  <c r="K62" i="13"/>
  <c r="L62" i="13" s="1"/>
  <c r="I127" i="13"/>
  <c r="I132" i="13"/>
  <c r="I144" i="13"/>
  <c r="I142" i="13"/>
  <c r="I173" i="13"/>
  <c r="I174" i="13" s="1"/>
  <c r="I172" i="13" s="1"/>
  <c r="H77" i="13"/>
  <c r="J80" i="13"/>
  <c r="H66" i="13"/>
  <c r="J85" i="13"/>
  <c r="J83" i="13"/>
  <c r="J81" i="13"/>
  <c r="J37" i="13"/>
  <c r="J26" i="13"/>
  <c r="J32" i="13"/>
  <c r="J28" i="13"/>
  <c r="J34" i="13"/>
  <c r="J31" i="13"/>
  <c r="J33" i="13"/>
  <c r="J20" i="13"/>
  <c r="J22" i="13"/>
  <c r="J35" i="13"/>
  <c r="J25" i="13"/>
  <c r="J21" i="13"/>
  <c r="J29" i="13"/>
  <c r="J4" i="13"/>
  <c r="J27" i="13"/>
  <c r="J6" i="13"/>
  <c r="J88" i="13"/>
  <c r="J84" i="13"/>
  <c r="M60" i="13"/>
  <c r="J82" i="13"/>
  <c r="K12" i="13"/>
  <c r="L10" i="13"/>
  <c r="J87" i="13"/>
  <c r="H89" i="13"/>
  <c r="AH97" i="13"/>
  <c r="AH68" i="13"/>
  <c r="AH54" i="13"/>
  <c r="AI48" i="13"/>
  <c r="AH11" i="13"/>
  <c r="J75" i="13"/>
  <c r="J64" i="13"/>
  <c r="J69" i="13"/>
  <c r="D308" i="12"/>
  <c r="G191" i="12"/>
  <c r="G196" i="12" s="1"/>
  <c r="G355" i="12"/>
  <c r="M149" i="12"/>
  <c r="E147" i="12" s="1"/>
  <c r="F312" i="12" a="1"/>
  <c r="F312" i="12" s="1"/>
  <c r="D312" i="12" a="1"/>
  <c r="D312" i="12" s="1"/>
  <c r="D147" i="12"/>
  <c r="G287" i="12"/>
  <c r="G292" i="12" s="1"/>
  <c r="D191" i="12"/>
  <c r="D223" i="12"/>
  <c r="G223" i="12"/>
  <c r="G228" i="12" s="1"/>
  <c r="F180" i="12"/>
  <c r="G312" i="12" a="1"/>
  <c r="G312" i="12" s="1"/>
  <c r="G271" i="12"/>
  <c r="G276" i="12" s="1"/>
  <c r="E175" i="12"/>
  <c r="E180" i="12" s="1"/>
  <c r="L38" i="12"/>
  <c r="D287" i="12"/>
  <c r="D175" i="12"/>
  <c r="M85" i="12"/>
  <c r="D83" i="12"/>
  <c r="C231" i="12"/>
  <c r="C358" i="12" s="1"/>
  <c r="A83" i="12"/>
  <c r="E303" i="12"/>
  <c r="E308" i="12" s="1"/>
  <c r="G357" i="12"/>
  <c r="F357" i="12"/>
  <c r="E357" i="12"/>
  <c r="D357" i="12"/>
  <c r="L70" i="12"/>
  <c r="G303" i="12"/>
  <c r="G308" i="12" s="1"/>
  <c r="J163" i="12"/>
  <c r="K164" i="12"/>
  <c r="H320" i="12"/>
  <c r="H323" i="12"/>
  <c r="H322" i="12"/>
  <c r="H321" i="12"/>
  <c r="H317" i="12"/>
  <c r="H314" i="12"/>
  <c r="H316" i="12"/>
  <c r="H315" i="12"/>
  <c r="H304" i="12"/>
  <c r="H312" i="12" a="1"/>
  <c r="H312" i="12" s="1"/>
  <c r="H306" i="12"/>
  <c r="H307" i="12"/>
  <c r="H305" i="12"/>
  <c r="H300" i="12"/>
  <c r="H299" i="12"/>
  <c r="H301" i="12"/>
  <c r="H298" i="12"/>
  <c r="H288" i="12"/>
  <c r="H296" i="12" a="1"/>
  <c r="H296" i="12" s="1"/>
  <c r="H290" i="12"/>
  <c r="H289" i="12"/>
  <c r="H285" i="12"/>
  <c r="H284" i="12"/>
  <c r="H283" i="12"/>
  <c r="H291" i="12"/>
  <c r="H282" i="12"/>
  <c r="H275" i="12"/>
  <c r="H280" i="12" a="1"/>
  <c r="H280" i="12" s="1"/>
  <c r="H273" i="12"/>
  <c r="H274" i="12"/>
  <c r="H272" i="12"/>
  <c r="H269" i="12"/>
  <c r="H268" i="12"/>
  <c r="H267" i="12"/>
  <c r="H266" i="12"/>
  <c r="H264" i="12" a="1"/>
  <c r="H264" i="12" s="1"/>
  <c r="H257" i="12"/>
  <c r="H256" i="12"/>
  <c r="H251" i="12"/>
  <c r="H248" i="12" a="1"/>
  <c r="H248" i="12" s="1"/>
  <c r="H225" i="12"/>
  <c r="H227" i="12"/>
  <c r="H226" i="12"/>
  <c r="H224" i="12"/>
  <c r="H221" i="12"/>
  <c r="H219" i="12"/>
  <c r="H218" i="12"/>
  <c r="H220" i="12"/>
  <c r="H216" i="12" a="1"/>
  <c r="H216" i="12" s="1"/>
  <c r="H223" i="12" s="1"/>
  <c r="H189" i="12"/>
  <c r="H192" i="12"/>
  <c r="H195" i="12"/>
  <c r="H188" i="12"/>
  <c r="H194" i="12"/>
  <c r="H193" i="12"/>
  <c r="H187" i="12"/>
  <c r="H186" i="12"/>
  <c r="H184" i="12" a="1"/>
  <c r="H184" i="12" s="1"/>
  <c r="H176" i="12"/>
  <c r="H179" i="12"/>
  <c r="H178" i="12"/>
  <c r="H177" i="12"/>
  <c r="H168" i="12" a="1"/>
  <c r="H168" i="12" s="1"/>
  <c r="H171" i="12"/>
  <c r="H170" i="12"/>
  <c r="H173" i="12"/>
  <c r="I165" i="12"/>
  <c r="H172" i="12"/>
  <c r="G175" i="12"/>
  <c r="G180" i="12" s="1"/>
  <c r="G354" i="12"/>
  <c r="E312" i="12" a="1"/>
  <c r="E312" i="12" s="1"/>
  <c r="H67" i="13" l="1"/>
  <c r="Q25" i="1"/>
  <c r="I66" i="13"/>
  <c r="H91" i="13"/>
  <c r="I89" i="13"/>
  <c r="F19" i="9"/>
  <c r="E19" i="9"/>
  <c r="K61" i="13"/>
  <c r="K116" i="13"/>
  <c r="J127" i="13"/>
  <c r="J132" i="13"/>
  <c r="J144" i="13"/>
  <c r="J142" i="13"/>
  <c r="J173" i="13"/>
  <c r="J174" i="13" s="1"/>
  <c r="J172" i="13" s="1"/>
  <c r="M115" i="13"/>
  <c r="L133" i="13"/>
  <c r="M125" i="13" s="1"/>
  <c r="L179" i="13"/>
  <c r="L61" i="13"/>
  <c r="L116" i="13"/>
  <c r="J89" i="13"/>
  <c r="J66" i="13"/>
  <c r="J65" i="13"/>
  <c r="L12" i="13"/>
  <c r="M10" i="13"/>
  <c r="K37" i="13"/>
  <c r="K26" i="13"/>
  <c r="K32" i="13"/>
  <c r="K28" i="13"/>
  <c r="K34" i="13"/>
  <c r="K31" i="13"/>
  <c r="K27" i="13"/>
  <c r="K29" i="13"/>
  <c r="K22" i="13"/>
  <c r="K35" i="13"/>
  <c r="K25" i="13"/>
  <c r="K21" i="13"/>
  <c r="K33" i="13"/>
  <c r="K4" i="13"/>
  <c r="K20" i="13"/>
  <c r="K6" i="13"/>
  <c r="K82" i="13"/>
  <c r="K87" i="13"/>
  <c r="K84" i="13"/>
  <c r="K86" i="13"/>
  <c r="K79" i="13"/>
  <c r="K81" i="13"/>
  <c r="K88" i="13"/>
  <c r="K83" i="13"/>
  <c r="K85" i="13"/>
  <c r="K69" i="13"/>
  <c r="K75" i="13"/>
  <c r="K80" i="13"/>
  <c r="K64" i="13"/>
  <c r="AI11" i="13"/>
  <c r="AI97" i="13"/>
  <c r="AI68" i="13"/>
  <c r="AI54" i="13"/>
  <c r="AJ48" i="13"/>
  <c r="AJ11" i="13" s="1"/>
  <c r="M62" i="13"/>
  <c r="N60" i="13"/>
  <c r="D292" i="12"/>
  <c r="H191" i="12"/>
  <c r="H196" i="12" s="1"/>
  <c r="H355" i="12"/>
  <c r="H357" i="12"/>
  <c r="E320" i="12"/>
  <c r="E321" i="12"/>
  <c r="E315" i="12"/>
  <c r="D320" i="12"/>
  <c r="D321" i="12"/>
  <c r="D315" i="12"/>
  <c r="F315" i="12"/>
  <c r="F320" i="12"/>
  <c r="F321" i="12"/>
  <c r="G321" i="12"/>
  <c r="G315" i="12"/>
  <c r="G320" i="12"/>
  <c r="H287" i="12"/>
  <c r="H292" i="12" s="1"/>
  <c r="H228" i="12"/>
  <c r="D314" i="12"/>
  <c r="E323" i="12"/>
  <c r="E322" i="12"/>
  <c r="E317" i="12"/>
  <c r="E316" i="12"/>
  <c r="D317" i="12"/>
  <c r="E314" i="12"/>
  <c r="D323" i="12"/>
  <c r="D322" i="12"/>
  <c r="D316" i="12"/>
  <c r="F316" i="12"/>
  <c r="F317" i="12"/>
  <c r="F323" i="12"/>
  <c r="F322" i="12"/>
  <c r="F314" i="12"/>
  <c r="G317" i="12"/>
  <c r="G314" i="12"/>
  <c r="G316" i="12"/>
  <c r="G323" i="12"/>
  <c r="G322" i="12"/>
  <c r="M38" i="12"/>
  <c r="I323" i="12"/>
  <c r="I322" i="12"/>
  <c r="I321" i="12"/>
  <c r="I320" i="12"/>
  <c r="I314" i="12"/>
  <c r="I316" i="12"/>
  <c r="I317" i="12"/>
  <c r="I315" i="12"/>
  <c r="I307" i="12"/>
  <c r="I312" i="12" a="1"/>
  <c r="I312" i="12" s="1"/>
  <c r="I306" i="12"/>
  <c r="I304" i="12"/>
  <c r="I305" i="12"/>
  <c r="I300" i="12"/>
  <c r="I299" i="12"/>
  <c r="I301" i="12"/>
  <c r="I298" i="12"/>
  <c r="I296" i="12" a="1"/>
  <c r="I296" i="12" s="1"/>
  <c r="I290" i="12"/>
  <c r="I289" i="12"/>
  <c r="I291" i="12"/>
  <c r="I288" i="12"/>
  <c r="I284" i="12"/>
  <c r="I283" i="12"/>
  <c r="I285" i="12"/>
  <c r="I274" i="12"/>
  <c r="I280" i="12" a="1"/>
  <c r="I280" i="12" s="1"/>
  <c r="I282" i="12"/>
  <c r="I273" i="12"/>
  <c r="I269" i="12"/>
  <c r="I272" i="12"/>
  <c r="I268" i="12"/>
  <c r="I267" i="12"/>
  <c r="I275" i="12"/>
  <c r="I266" i="12"/>
  <c r="I264" i="12" a="1"/>
  <c r="I264" i="12" s="1"/>
  <c r="I257" i="12"/>
  <c r="I256" i="12"/>
  <c r="I251" i="12"/>
  <c r="I248" i="12" a="1"/>
  <c r="I248" i="12" s="1"/>
  <c r="I224" i="12"/>
  <c r="I226" i="12"/>
  <c r="I227" i="12"/>
  <c r="I221" i="12"/>
  <c r="I225" i="12"/>
  <c r="I219" i="12"/>
  <c r="I218" i="12"/>
  <c r="I220" i="12"/>
  <c r="I216" i="12" a="1"/>
  <c r="I216" i="12" s="1"/>
  <c r="I189" i="12"/>
  <c r="I192" i="12"/>
  <c r="I195" i="12"/>
  <c r="I188" i="12"/>
  <c r="I194" i="12"/>
  <c r="I187" i="12"/>
  <c r="I186" i="12"/>
  <c r="I193" i="12"/>
  <c r="I184" i="12" a="1"/>
  <c r="I184" i="12" s="1"/>
  <c r="I176" i="12"/>
  <c r="I179" i="12"/>
  <c r="I178" i="12"/>
  <c r="I177" i="12"/>
  <c r="I171" i="12"/>
  <c r="I170" i="12"/>
  <c r="I173" i="12"/>
  <c r="J165" i="12"/>
  <c r="I172" i="12"/>
  <c r="I168" i="12" a="1"/>
  <c r="I168" i="12" s="1"/>
  <c r="H271" i="12"/>
  <c r="L164" i="12"/>
  <c r="K163" i="12"/>
  <c r="C247" i="12"/>
  <c r="C359" i="12" s="1"/>
  <c r="A99" i="12"/>
  <c r="H319" i="12"/>
  <c r="H324" i="12" s="1"/>
  <c r="E256" i="12"/>
  <c r="E257" i="12"/>
  <c r="E251" i="12"/>
  <c r="D257" i="12"/>
  <c r="D256" i="12"/>
  <c r="D251" i="12"/>
  <c r="F257" i="12"/>
  <c r="F256" i="12"/>
  <c r="F251" i="12"/>
  <c r="G251" i="12"/>
  <c r="G257" i="12"/>
  <c r="G256" i="12"/>
  <c r="F248" i="12" a="1"/>
  <c r="F248" i="12" s="1"/>
  <c r="G248" i="12" a="1"/>
  <c r="G248" i="12" s="1"/>
  <c r="E83" i="12"/>
  <c r="E248" i="12" a="1"/>
  <c r="E248" i="12" s="1"/>
  <c r="D228" i="12"/>
  <c r="D180" i="12"/>
  <c r="H175" i="12"/>
  <c r="H180" i="12" s="1"/>
  <c r="H354" i="12"/>
  <c r="M70" i="12"/>
  <c r="D196" i="12"/>
  <c r="H303" i="12"/>
  <c r="H308" i="12" s="1"/>
  <c r="G319" i="12"/>
  <c r="G324" i="12" s="1"/>
  <c r="D248" i="12" a="1"/>
  <c r="D248" i="12" s="1"/>
  <c r="G66" i="1"/>
  <c r="H70" i="13" l="1"/>
  <c r="H93" i="13" s="1"/>
  <c r="H167" i="13" s="1"/>
  <c r="I67" i="13"/>
  <c r="R25" i="1"/>
  <c r="M61" i="13"/>
  <c r="M116" i="13"/>
  <c r="M169" i="13"/>
  <c r="N115" i="13"/>
  <c r="M133" i="13"/>
  <c r="N125" i="13" s="1"/>
  <c r="M179" i="13"/>
  <c r="J67" i="13"/>
  <c r="J70" i="13" s="1"/>
  <c r="D160" i="13"/>
  <c r="H169" i="13"/>
  <c r="I169" i="13"/>
  <c r="J169" i="13"/>
  <c r="K169" i="13"/>
  <c r="L169" i="13"/>
  <c r="K127" i="13"/>
  <c r="K132" i="13"/>
  <c r="K144" i="13"/>
  <c r="K142" i="13"/>
  <c r="K173" i="13"/>
  <c r="K174" i="13" s="1"/>
  <c r="K172" i="13" s="1"/>
  <c r="L127" i="13"/>
  <c r="L132" i="13"/>
  <c r="L144" i="13"/>
  <c r="L142" i="13"/>
  <c r="L173" i="13"/>
  <c r="L174" i="13" s="1"/>
  <c r="L172" i="13" s="1"/>
  <c r="K89" i="13"/>
  <c r="AJ97" i="13"/>
  <c r="AJ68" i="13"/>
  <c r="AJ54" i="13"/>
  <c r="AK48" i="13"/>
  <c r="AK11" i="13" s="1"/>
  <c r="N62" i="13"/>
  <c r="O60" i="13"/>
  <c r="K66" i="13"/>
  <c r="K65" i="13"/>
  <c r="M12" i="13"/>
  <c r="N10" i="13"/>
  <c r="L26" i="13"/>
  <c r="L32" i="13"/>
  <c r="L28" i="13"/>
  <c r="L34" i="13"/>
  <c r="L31" i="13"/>
  <c r="L27" i="13"/>
  <c r="L33" i="13"/>
  <c r="L35" i="13"/>
  <c r="L22" i="13"/>
  <c r="L37" i="13"/>
  <c r="L25" i="13"/>
  <c r="L21" i="13"/>
  <c r="L29" i="13"/>
  <c r="L4" i="13"/>
  <c r="L20" i="13"/>
  <c r="L6" i="13"/>
  <c r="L83" i="13"/>
  <c r="L85" i="13"/>
  <c r="L80" i="13"/>
  <c r="L69" i="13"/>
  <c r="L82" i="13"/>
  <c r="L75" i="13"/>
  <c r="L64" i="13"/>
  <c r="L81" i="13"/>
  <c r="L87" i="13"/>
  <c r="L84" i="13"/>
  <c r="L86" i="13"/>
  <c r="L88" i="13"/>
  <c r="L79" i="13"/>
  <c r="E319" i="12"/>
  <c r="E324" i="12" s="1"/>
  <c r="I303" i="12"/>
  <c r="D319" i="12"/>
  <c r="F319" i="12"/>
  <c r="F324" i="12" s="1"/>
  <c r="D324" i="12"/>
  <c r="J322" i="12"/>
  <c r="J321" i="12"/>
  <c r="J323" i="12"/>
  <c r="J320" i="12"/>
  <c r="J316" i="12"/>
  <c r="J315" i="12"/>
  <c r="J317" i="12"/>
  <c r="J314" i="12"/>
  <c r="J312" i="12" a="1"/>
  <c r="J312" i="12" s="1"/>
  <c r="J307" i="12"/>
  <c r="J306" i="12"/>
  <c r="J304" i="12"/>
  <c r="J305" i="12"/>
  <c r="J300" i="12"/>
  <c r="J299" i="12"/>
  <c r="J301" i="12"/>
  <c r="J296" i="12" a="1"/>
  <c r="J296" i="12" s="1"/>
  <c r="J290" i="12"/>
  <c r="J298" i="12"/>
  <c r="J289" i="12"/>
  <c r="J291" i="12"/>
  <c r="J288" i="12"/>
  <c r="J284" i="12"/>
  <c r="J283" i="12"/>
  <c r="J273" i="12"/>
  <c r="J275" i="12"/>
  <c r="J285" i="12"/>
  <c r="J282" i="12"/>
  <c r="J280" i="12" a="1"/>
  <c r="J280" i="12" s="1"/>
  <c r="J272" i="12"/>
  <c r="J274" i="12"/>
  <c r="J267" i="12"/>
  <c r="J266" i="12"/>
  <c r="J269" i="12"/>
  <c r="J268" i="12"/>
  <c r="J264" i="12" a="1"/>
  <c r="J264" i="12" s="1"/>
  <c r="J257" i="12"/>
  <c r="J253" i="12"/>
  <c r="J256" i="12"/>
  <c r="J259" i="12"/>
  <c r="J258" i="12"/>
  <c r="J252" i="12"/>
  <c r="J359" i="12" s="1"/>
  <c r="J251" i="12"/>
  <c r="J250" i="12"/>
  <c r="J248" i="12" a="1"/>
  <c r="J248" i="12" s="1"/>
  <c r="J225" i="12"/>
  <c r="J227" i="12"/>
  <c r="J226" i="12"/>
  <c r="J224" i="12"/>
  <c r="J221" i="12"/>
  <c r="J219" i="12"/>
  <c r="J218" i="12"/>
  <c r="J220" i="12"/>
  <c r="J216" i="12" a="1"/>
  <c r="J216" i="12" s="1"/>
  <c r="J186" i="12"/>
  <c r="J189" i="12"/>
  <c r="J192" i="12"/>
  <c r="J195" i="12"/>
  <c r="J188" i="12"/>
  <c r="J194" i="12"/>
  <c r="J193" i="12"/>
  <c r="J187" i="12"/>
  <c r="J184" i="12" a="1"/>
  <c r="J184" i="12" s="1"/>
  <c r="J176" i="12"/>
  <c r="J179" i="12"/>
  <c r="J178" i="12"/>
  <c r="J177" i="12"/>
  <c r="J171" i="12"/>
  <c r="J170" i="12"/>
  <c r="J173" i="12"/>
  <c r="K165" i="12"/>
  <c r="J172" i="12"/>
  <c r="J168" i="12" a="1"/>
  <c r="J168" i="12" s="1"/>
  <c r="I258" i="12"/>
  <c r="I319" i="12"/>
  <c r="I324" i="12" s="1"/>
  <c r="L39" i="12"/>
  <c r="C263" i="12"/>
  <c r="C360" i="12" s="1"/>
  <c r="A115" i="12"/>
  <c r="D359" i="12"/>
  <c r="I308" i="12"/>
  <c r="I250" i="12"/>
  <c r="L71" i="12"/>
  <c r="I191" i="12"/>
  <c r="I355" i="12"/>
  <c r="I253" i="12"/>
  <c r="M164" i="12"/>
  <c r="L163" i="12"/>
  <c r="I252" i="12"/>
  <c r="I359" i="12" s="1"/>
  <c r="H276" i="12"/>
  <c r="I287" i="12"/>
  <c r="I292" i="12" s="1"/>
  <c r="E250" i="12"/>
  <c r="D259" i="12"/>
  <c r="E252" i="12"/>
  <c r="E359" i="12" s="1"/>
  <c r="D258" i="12"/>
  <c r="E253" i="12"/>
  <c r="D250" i="12"/>
  <c r="E258" i="12"/>
  <c r="D252" i="12"/>
  <c r="D253" i="12"/>
  <c r="E259" i="12"/>
  <c r="F258" i="12"/>
  <c r="F259" i="12"/>
  <c r="F250" i="12"/>
  <c r="F252" i="12"/>
  <c r="F359" i="12" s="1"/>
  <c r="F253" i="12"/>
  <c r="G250" i="12"/>
  <c r="G253" i="12"/>
  <c r="G258" i="12"/>
  <c r="G259" i="12"/>
  <c r="G252" i="12"/>
  <c r="G359" i="12" s="1"/>
  <c r="H258" i="12"/>
  <c r="H259" i="12"/>
  <c r="H250" i="12"/>
  <c r="H252" i="12"/>
  <c r="H359" i="12" s="1"/>
  <c r="H253" i="12"/>
  <c r="I223" i="12"/>
  <c r="I357" i="12"/>
  <c r="I259" i="12"/>
  <c r="I175" i="12"/>
  <c r="I180" i="12" s="1"/>
  <c r="I354" i="12"/>
  <c r="I271" i="12"/>
  <c r="I276" i="12" s="1"/>
  <c r="I70" i="13" l="1"/>
  <c r="S25" i="1"/>
  <c r="K67" i="13"/>
  <c r="K70" i="13" s="1"/>
  <c r="O115" i="13"/>
  <c r="N133" i="13"/>
  <c r="O125" i="13" s="1"/>
  <c r="N179" i="13"/>
  <c r="M127" i="13"/>
  <c r="M132" i="13"/>
  <c r="M144" i="13"/>
  <c r="M142" i="13"/>
  <c r="M173" i="13"/>
  <c r="M174" i="13" s="1"/>
  <c r="M172" i="13" s="1"/>
  <c r="N61" i="13"/>
  <c r="N116" i="13"/>
  <c r="N169" i="13"/>
  <c r="L66" i="13"/>
  <c r="L65" i="13"/>
  <c r="N12" i="13"/>
  <c r="O10" i="13"/>
  <c r="M26" i="13"/>
  <c r="M32" i="13"/>
  <c r="M28" i="13"/>
  <c r="M34" i="13"/>
  <c r="M31" i="13"/>
  <c r="M27" i="13"/>
  <c r="M33" i="13"/>
  <c r="M29" i="13"/>
  <c r="M37" i="13"/>
  <c r="M35" i="13"/>
  <c r="M25" i="13"/>
  <c r="M21" i="13"/>
  <c r="M20" i="13"/>
  <c r="M4" i="13"/>
  <c r="M6" i="13"/>
  <c r="M22" i="13"/>
  <c r="M88" i="13"/>
  <c r="M84" i="13"/>
  <c r="M86" i="13"/>
  <c r="M79" i="13"/>
  <c r="M81" i="13"/>
  <c r="M83" i="13"/>
  <c r="M85" i="13"/>
  <c r="M80" i="13"/>
  <c r="M69" i="13"/>
  <c r="M64" i="13"/>
  <c r="M82" i="13"/>
  <c r="M75" i="13"/>
  <c r="M87" i="13"/>
  <c r="AK97" i="13"/>
  <c r="AK54" i="13"/>
  <c r="AK68" i="13"/>
  <c r="AL48" i="13"/>
  <c r="AL11" i="13"/>
  <c r="L89" i="13"/>
  <c r="O62" i="13"/>
  <c r="P60" i="13"/>
  <c r="G255" i="12"/>
  <c r="G260" i="12" s="1"/>
  <c r="I255" i="12"/>
  <c r="I260" i="12" s="1"/>
  <c r="D255" i="12"/>
  <c r="J287" i="12"/>
  <c r="J292" i="12" s="1"/>
  <c r="F255" i="12"/>
  <c r="F260" i="12" s="1"/>
  <c r="E255" i="12"/>
  <c r="E260" i="12" s="1"/>
  <c r="D260" i="12"/>
  <c r="M71" i="12"/>
  <c r="J175" i="12"/>
  <c r="J180" i="12" s="1"/>
  <c r="J354" i="12"/>
  <c r="J191" i="12"/>
  <c r="J196" i="12" s="1"/>
  <c r="J355" i="12"/>
  <c r="N164" i="12"/>
  <c r="M163" i="12"/>
  <c r="J223" i="12"/>
  <c r="J228" i="12" s="1"/>
  <c r="J357" i="12"/>
  <c r="C279" i="12"/>
  <c r="C361" i="12" s="1"/>
  <c r="A131" i="12"/>
  <c r="J360" i="12"/>
  <c r="I360" i="12"/>
  <c r="H360" i="12"/>
  <c r="G360" i="12"/>
  <c r="F360" i="12"/>
  <c r="E360" i="12"/>
  <c r="D360" i="12"/>
  <c r="K322" i="12"/>
  <c r="K321" i="12"/>
  <c r="K323" i="12"/>
  <c r="K320" i="12"/>
  <c r="K316" i="12"/>
  <c r="K315" i="12"/>
  <c r="K317" i="12"/>
  <c r="K314" i="12"/>
  <c r="K304" i="12"/>
  <c r="K312" i="12" a="1"/>
  <c r="K312" i="12" s="1"/>
  <c r="K307" i="12"/>
  <c r="K306" i="12"/>
  <c r="K305" i="12"/>
  <c r="K300" i="12"/>
  <c r="K299" i="12"/>
  <c r="K301" i="12"/>
  <c r="K298" i="12"/>
  <c r="K296" i="12" a="1"/>
  <c r="K296" i="12" s="1"/>
  <c r="K290" i="12"/>
  <c r="K289" i="12"/>
  <c r="K291" i="12"/>
  <c r="K288" i="12"/>
  <c r="K284" i="12"/>
  <c r="K283" i="12"/>
  <c r="K285" i="12"/>
  <c r="K280" i="12" a="1"/>
  <c r="K280" i="12" s="1"/>
  <c r="K282" i="12"/>
  <c r="K273" i="12"/>
  <c r="K272" i="12"/>
  <c r="K274" i="12"/>
  <c r="K275" i="12"/>
  <c r="K267" i="12"/>
  <c r="K266" i="12"/>
  <c r="K264" i="12" a="1"/>
  <c r="K264" i="12" s="1"/>
  <c r="K257" i="12"/>
  <c r="K269" i="12"/>
  <c r="K256" i="12"/>
  <c r="K259" i="12"/>
  <c r="K268" i="12"/>
  <c r="K252" i="12"/>
  <c r="K253" i="12"/>
  <c r="K258" i="12"/>
  <c r="K251" i="12"/>
  <c r="K250" i="12"/>
  <c r="K248" i="12" a="1"/>
  <c r="K248" i="12" s="1"/>
  <c r="K226" i="12"/>
  <c r="K227" i="12"/>
  <c r="K224" i="12"/>
  <c r="K221" i="12"/>
  <c r="K225" i="12"/>
  <c r="K218" i="12"/>
  <c r="K220" i="12"/>
  <c r="K216" i="12" a="1"/>
  <c r="K216" i="12" s="1"/>
  <c r="K219" i="12"/>
  <c r="K189" i="12"/>
  <c r="K192" i="12"/>
  <c r="K195" i="12"/>
  <c r="K188" i="12"/>
  <c r="K194" i="12"/>
  <c r="K193" i="12"/>
  <c r="K187" i="12"/>
  <c r="K186" i="12"/>
  <c r="K179" i="12"/>
  <c r="K178" i="12"/>
  <c r="K177" i="12"/>
  <c r="K184" i="12" a="1"/>
  <c r="K184" i="12" s="1"/>
  <c r="K170" i="12"/>
  <c r="K176" i="12"/>
  <c r="K173" i="12"/>
  <c r="L165" i="12"/>
  <c r="K172" i="12"/>
  <c r="K168" i="12" a="1"/>
  <c r="K168" i="12" s="1"/>
  <c r="K171" i="12"/>
  <c r="J271" i="12"/>
  <c r="J276" i="12" s="1"/>
  <c r="J319" i="12"/>
  <c r="J324" i="12" s="1"/>
  <c r="J255" i="12"/>
  <c r="J260" i="12" s="1"/>
  <c r="H255" i="12"/>
  <c r="H260" i="12" s="1"/>
  <c r="I196" i="12"/>
  <c r="M39" i="12"/>
  <c r="I228" i="12"/>
  <c r="J303" i="12"/>
  <c r="T25" i="1" l="1"/>
  <c r="N127" i="13"/>
  <c r="N132" i="13"/>
  <c r="N144" i="13"/>
  <c r="N142" i="13"/>
  <c r="N173" i="13"/>
  <c r="N174" i="13" s="1"/>
  <c r="N172" i="13" s="1"/>
  <c r="P115" i="13"/>
  <c r="O133" i="13"/>
  <c r="P125" i="13" s="1"/>
  <c r="O179" i="13"/>
  <c r="O61" i="13"/>
  <c r="O116" i="13"/>
  <c r="O169" i="13"/>
  <c r="L67" i="13"/>
  <c r="M66" i="13"/>
  <c r="M65" i="13"/>
  <c r="O12" i="13"/>
  <c r="P10" i="13"/>
  <c r="N32" i="13"/>
  <c r="N28" i="13"/>
  <c r="N34" i="13"/>
  <c r="N31" i="13"/>
  <c r="N27" i="13"/>
  <c r="N33" i="13"/>
  <c r="N29" i="13"/>
  <c r="N35" i="13"/>
  <c r="N37" i="13"/>
  <c r="N25" i="13"/>
  <c r="N21" i="13"/>
  <c r="N26" i="13"/>
  <c r="N20" i="13"/>
  <c r="N6" i="13"/>
  <c r="N22" i="13"/>
  <c r="N4" i="13"/>
  <c r="N69" i="13"/>
  <c r="N88" i="13"/>
  <c r="N86" i="13"/>
  <c r="N79" i="13"/>
  <c r="N81" i="13"/>
  <c r="N83" i="13"/>
  <c r="N85" i="13"/>
  <c r="N80" i="13"/>
  <c r="N82" i="13"/>
  <c r="N84" i="13"/>
  <c r="N64" i="13"/>
  <c r="N75" i="13"/>
  <c r="N87" i="13"/>
  <c r="P62" i="13"/>
  <c r="Q60" i="13"/>
  <c r="M89" i="13"/>
  <c r="AL97" i="13"/>
  <c r="AL68" i="13"/>
  <c r="AM48" i="13"/>
  <c r="AL54" i="13"/>
  <c r="K303" i="12"/>
  <c r="K308" i="12" s="1"/>
  <c r="K271" i="12"/>
  <c r="K276" i="12" s="1"/>
  <c r="C295" i="12"/>
  <c r="C362" i="12" s="1"/>
  <c r="A147" i="12"/>
  <c r="C311" i="12" s="1"/>
  <c r="C363" i="12" s="1"/>
  <c r="K255" i="12"/>
  <c r="K260" i="12" s="1"/>
  <c r="K359" i="12"/>
  <c r="K361" i="12"/>
  <c r="J361" i="12"/>
  <c r="I361" i="12"/>
  <c r="H361" i="12"/>
  <c r="G361" i="12"/>
  <c r="F361" i="12"/>
  <c r="D361" i="12"/>
  <c r="E361" i="12"/>
  <c r="K360" i="12"/>
  <c r="L72" i="12"/>
  <c r="K191" i="12"/>
  <c r="K355" i="12"/>
  <c r="L322" i="12"/>
  <c r="L323" i="12"/>
  <c r="L321" i="12"/>
  <c r="L320" i="12"/>
  <c r="L316" i="12"/>
  <c r="L315" i="12"/>
  <c r="L317" i="12"/>
  <c r="L312" i="12" a="1"/>
  <c r="L312" i="12" s="1"/>
  <c r="L304" i="12"/>
  <c r="L307" i="12"/>
  <c r="L305" i="12"/>
  <c r="L314" i="12"/>
  <c r="L306" i="12"/>
  <c r="L300" i="12"/>
  <c r="L299" i="12"/>
  <c r="L301" i="12"/>
  <c r="L291" i="12"/>
  <c r="L298" i="12"/>
  <c r="L290" i="12"/>
  <c r="L289" i="12"/>
  <c r="L296" i="12" a="1"/>
  <c r="L296" i="12" s="1"/>
  <c r="L288" i="12"/>
  <c r="L284" i="12"/>
  <c r="L283" i="12"/>
  <c r="L282" i="12"/>
  <c r="L285" i="12"/>
  <c r="L273" i="12"/>
  <c r="L280" i="12" a="1"/>
  <c r="L280" i="12" s="1"/>
  <c r="L361" i="12" s="1"/>
  <c r="L275" i="12"/>
  <c r="L269" i="12"/>
  <c r="L272" i="12"/>
  <c r="L274" i="12"/>
  <c r="L267" i="12"/>
  <c r="L266" i="12"/>
  <c r="L268" i="12"/>
  <c r="L257" i="12"/>
  <c r="L256" i="12"/>
  <c r="L259" i="12"/>
  <c r="L258" i="12"/>
  <c r="L252" i="12"/>
  <c r="L253" i="12"/>
  <c r="L264" i="12" a="1"/>
  <c r="L264" i="12" s="1"/>
  <c r="L251" i="12"/>
  <c r="L250" i="12"/>
  <c r="L248" i="12" a="1"/>
  <c r="L248" i="12" s="1"/>
  <c r="L227" i="12"/>
  <c r="L226" i="12"/>
  <c r="L224" i="12"/>
  <c r="L221" i="12"/>
  <c r="L225" i="12"/>
  <c r="L220" i="12"/>
  <c r="L218" i="12"/>
  <c r="L219" i="12"/>
  <c r="L216" i="12" a="1"/>
  <c r="L216" i="12" s="1"/>
  <c r="L192" i="12"/>
  <c r="L195" i="12"/>
  <c r="L188" i="12"/>
  <c r="L194" i="12"/>
  <c r="L187" i="12"/>
  <c r="L193" i="12"/>
  <c r="L189" i="12"/>
  <c r="L186" i="12"/>
  <c r="L178" i="12"/>
  <c r="L177" i="12"/>
  <c r="L184" i="12" a="1"/>
  <c r="L184" i="12" s="1"/>
  <c r="L176" i="12"/>
  <c r="L170" i="12"/>
  <c r="L173" i="12"/>
  <c r="M165" i="12"/>
  <c r="L172" i="12"/>
  <c r="L168" i="12" a="1"/>
  <c r="L168" i="12" s="1"/>
  <c r="L171" i="12"/>
  <c r="L179" i="12"/>
  <c r="K287" i="12"/>
  <c r="K175" i="12"/>
  <c r="K180" i="12" s="1"/>
  <c r="K354" i="12"/>
  <c r="O164" i="12"/>
  <c r="N163" i="12"/>
  <c r="L40" i="12"/>
  <c r="J308" i="12"/>
  <c r="K223" i="12"/>
  <c r="K357" i="12"/>
  <c r="K319" i="12"/>
  <c r="K324" i="12" s="1"/>
  <c r="G68" i="1"/>
  <c r="L70" i="13" l="1"/>
  <c r="M67" i="13"/>
  <c r="M70" i="13" s="1"/>
  <c r="O127" i="13"/>
  <c r="O132" i="13"/>
  <c r="O144" i="13"/>
  <c r="O142" i="13"/>
  <c r="O173" i="13"/>
  <c r="O174" i="13" s="1"/>
  <c r="O172" i="13" s="1"/>
  <c r="Q115" i="13"/>
  <c r="P133" i="13"/>
  <c r="Q125" i="13" s="1"/>
  <c r="P179" i="13"/>
  <c r="P61" i="13"/>
  <c r="P116" i="13"/>
  <c r="P169" i="13"/>
  <c r="G67" i="1"/>
  <c r="G69" i="1" s="1"/>
  <c r="D158" i="13" s="1"/>
  <c r="D159" i="13"/>
  <c r="N66" i="13"/>
  <c r="N65" i="13"/>
  <c r="P12" i="13"/>
  <c r="Q10" i="13"/>
  <c r="O28" i="13"/>
  <c r="O34" i="13"/>
  <c r="O31" i="13"/>
  <c r="O27" i="13"/>
  <c r="O33" i="13"/>
  <c r="O29" i="13"/>
  <c r="O35" i="13"/>
  <c r="O37" i="13"/>
  <c r="O32" i="13"/>
  <c r="O25" i="13"/>
  <c r="O21" i="13"/>
  <c r="O26" i="13"/>
  <c r="O20" i="13"/>
  <c r="O22" i="13"/>
  <c r="O6" i="13"/>
  <c r="O4" i="13"/>
  <c r="O64" i="13"/>
  <c r="O69" i="13"/>
  <c r="O88" i="13"/>
  <c r="O87" i="13"/>
  <c r="O86" i="13"/>
  <c r="O79" i="13"/>
  <c r="O81" i="13"/>
  <c r="O83" i="13"/>
  <c r="O85" i="13"/>
  <c r="O80" i="13"/>
  <c r="O82" i="13"/>
  <c r="O84" i="13"/>
  <c r="O75" i="13"/>
  <c r="Q62" i="13"/>
  <c r="R60" i="13"/>
  <c r="AM97" i="13"/>
  <c r="AM68" i="13"/>
  <c r="AM54" i="13"/>
  <c r="AN48" i="13"/>
  <c r="AM11" i="13"/>
  <c r="N89" i="13"/>
  <c r="H232" i="12" a="1"/>
  <c r="H232" i="12" s="1"/>
  <c r="L223" i="12"/>
  <c r="L228" i="12" s="1"/>
  <c r="L357" i="12"/>
  <c r="L271" i="12"/>
  <c r="L276" i="12" s="1"/>
  <c r="L360" i="12"/>
  <c r="L287" i="12"/>
  <c r="L292" i="12" s="1"/>
  <c r="M72" i="12"/>
  <c r="F232" i="12" a="1"/>
  <c r="F232" i="12" s="1"/>
  <c r="D67" i="12"/>
  <c r="K232" i="12" a="1"/>
  <c r="K232" i="12" s="1"/>
  <c r="K228" i="12"/>
  <c r="K363" i="12"/>
  <c r="J363" i="12"/>
  <c r="I363" i="12"/>
  <c r="H363" i="12"/>
  <c r="E363" i="12"/>
  <c r="L363" i="12"/>
  <c r="G363" i="12"/>
  <c r="F363" i="12"/>
  <c r="D363" i="12"/>
  <c r="G362" i="12"/>
  <c r="F362" i="12"/>
  <c r="E362" i="12"/>
  <c r="D362" i="12"/>
  <c r="L362" i="12"/>
  <c r="K362" i="12"/>
  <c r="J362" i="12"/>
  <c r="I362" i="12"/>
  <c r="H362" i="12"/>
  <c r="L191" i="12"/>
  <c r="L196" i="12" s="1"/>
  <c r="L355" i="12"/>
  <c r="L175" i="12"/>
  <c r="L180" i="12" s="1"/>
  <c r="L354" i="12"/>
  <c r="K196" i="12"/>
  <c r="P164" i="12"/>
  <c r="O163" i="12"/>
  <c r="G232" i="12" a="1"/>
  <c r="G232" i="12" s="1"/>
  <c r="L303" i="12"/>
  <c r="L319" i="12"/>
  <c r="L324" i="12" s="1"/>
  <c r="D232" i="12" a="1"/>
  <c r="D232" i="12" s="1"/>
  <c r="L255" i="12"/>
  <c r="L359" i="12"/>
  <c r="M322" i="12"/>
  <c r="M323" i="12"/>
  <c r="M321" i="12"/>
  <c r="M316" i="12"/>
  <c r="M315" i="12"/>
  <c r="M320" i="12"/>
  <c r="M314" i="12"/>
  <c r="M317" i="12"/>
  <c r="M307" i="12"/>
  <c r="M312" i="12" a="1"/>
  <c r="M312" i="12" s="1"/>
  <c r="M305" i="12"/>
  <c r="M304" i="12"/>
  <c r="M306" i="12"/>
  <c r="M299" i="12"/>
  <c r="M298" i="12"/>
  <c r="M301" i="12"/>
  <c r="M300" i="12"/>
  <c r="M290" i="12"/>
  <c r="M289" i="12"/>
  <c r="M291" i="12"/>
  <c r="M284" i="12"/>
  <c r="M283" i="12"/>
  <c r="M296" i="12" a="1"/>
  <c r="M296" i="12" s="1"/>
  <c r="M285" i="12"/>
  <c r="M288" i="12"/>
  <c r="M280" i="12" a="1"/>
  <c r="M280" i="12" s="1"/>
  <c r="M282" i="12"/>
  <c r="M273" i="12"/>
  <c r="M269" i="12"/>
  <c r="M272" i="12"/>
  <c r="M274" i="12"/>
  <c r="M275" i="12"/>
  <c r="M267" i="12"/>
  <c r="M266" i="12"/>
  <c r="M268" i="12"/>
  <c r="M257" i="12"/>
  <c r="M256" i="12"/>
  <c r="M259" i="12"/>
  <c r="M258" i="12"/>
  <c r="M264" i="12" a="1"/>
  <c r="M264" i="12" s="1"/>
  <c r="M253" i="12"/>
  <c r="M251" i="12"/>
  <c r="M250" i="12"/>
  <c r="M252" i="12"/>
  <c r="M240" i="12"/>
  <c r="M248" i="12" a="1"/>
  <c r="M248" i="12" s="1"/>
  <c r="M241" i="12"/>
  <c r="M235" i="12"/>
  <c r="M224" i="12"/>
  <c r="M226" i="12"/>
  <c r="M227" i="12"/>
  <c r="M221" i="12"/>
  <c r="M225" i="12"/>
  <c r="M232" i="12" a="1"/>
  <c r="M232" i="12" s="1"/>
  <c r="M218" i="12"/>
  <c r="M220" i="12"/>
  <c r="M219" i="12"/>
  <c r="M195" i="12"/>
  <c r="M188" i="12"/>
  <c r="M216" i="12" a="1"/>
  <c r="M216" i="12" s="1"/>
  <c r="M194" i="12"/>
  <c r="M187" i="12"/>
  <c r="M193" i="12"/>
  <c r="M192" i="12"/>
  <c r="M186" i="12"/>
  <c r="M189" i="12"/>
  <c r="M178" i="12"/>
  <c r="M177" i="12"/>
  <c r="M184" i="12" a="1"/>
  <c r="M184" i="12" s="1"/>
  <c r="M176" i="12"/>
  <c r="M179" i="12"/>
  <c r="M170" i="12"/>
  <c r="M173" i="12"/>
  <c r="N165" i="12"/>
  <c r="M168" i="12" a="1"/>
  <c r="M168" i="12" s="1"/>
  <c r="M172" i="12"/>
  <c r="M171" i="12"/>
  <c r="M40" i="12"/>
  <c r="K292" i="12"/>
  <c r="E232" i="12" a="1"/>
  <c r="E232" i="12" s="1"/>
  <c r="N67" i="13" l="1"/>
  <c r="N70" i="13" s="1"/>
  <c r="P127" i="13"/>
  <c r="P132" i="13"/>
  <c r="P144" i="13"/>
  <c r="P142" i="13"/>
  <c r="P173" i="13"/>
  <c r="P174" i="13" s="1"/>
  <c r="P172" i="13" s="1"/>
  <c r="Q61" i="13"/>
  <c r="Q116" i="13"/>
  <c r="Q169" i="13"/>
  <c r="R115" i="13"/>
  <c r="Q133" i="13"/>
  <c r="R125" i="13" s="1"/>
  <c r="Q179" i="13"/>
  <c r="O66" i="13"/>
  <c r="O65" i="13"/>
  <c r="Q12" i="13"/>
  <c r="R10" i="13"/>
  <c r="S60" i="13"/>
  <c r="R62" i="13"/>
  <c r="P34" i="13"/>
  <c r="P31" i="13"/>
  <c r="P27" i="13"/>
  <c r="P33" i="13"/>
  <c r="P29" i="13"/>
  <c r="P35" i="13"/>
  <c r="P37" i="13"/>
  <c r="P26" i="13"/>
  <c r="P32" i="13"/>
  <c r="P25" i="13"/>
  <c r="P21" i="13"/>
  <c r="P28" i="13"/>
  <c r="P20" i="13"/>
  <c r="P22" i="13"/>
  <c r="P6" i="13"/>
  <c r="P4" i="13"/>
  <c r="P82" i="13"/>
  <c r="P84" i="13"/>
  <c r="P86" i="13"/>
  <c r="P80" i="13"/>
  <c r="P75" i="13"/>
  <c r="P69" i="13"/>
  <c r="P87" i="13"/>
  <c r="P81" i="13"/>
  <c r="P64" i="13"/>
  <c r="P88" i="13"/>
  <c r="P85" i="13"/>
  <c r="P79" i="13"/>
  <c r="P83" i="13"/>
  <c r="O89" i="13"/>
  <c r="AN97" i="13"/>
  <c r="AN68" i="13"/>
  <c r="AN54" i="13"/>
  <c r="AO48" i="13"/>
  <c r="AN11" i="13"/>
  <c r="M303" i="12"/>
  <c r="M308" i="12"/>
  <c r="M319" i="12"/>
  <c r="M324" i="12" s="1"/>
  <c r="M363" i="12"/>
  <c r="N322" i="12"/>
  <c r="N321" i="12"/>
  <c r="N323" i="12"/>
  <c r="N317" i="12"/>
  <c r="N320" i="12"/>
  <c r="N316" i="12"/>
  <c r="N315" i="12"/>
  <c r="N314" i="12"/>
  <c r="N306" i="12"/>
  <c r="N305" i="12"/>
  <c r="N304" i="12"/>
  <c r="N312" i="12" a="1"/>
  <c r="N312" i="12" s="1"/>
  <c r="N307" i="12"/>
  <c r="N299" i="12"/>
  <c r="N301" i="12"/>
  <c r="N300" i="12"/>
  <c r="N298" i="12"/>
  <c r="N290" i="12"/>
  <c r="N289" i="12"/>
  <c r="N291" i="12"/>
  <c r="N288" i="12"/>
  <c r="N296" i="12" a="1"/>
  <c r="N296" i="12" s="1"/>
  <c r="N283" i="12"/>
  <c r="N282" i="12"/>
  <c r="N285" i="12"/>
  <c r="N284" i="12"/>
  <c r="N280" i="12" a="1"/>
  <c r="N280" i="12" s="1"/>
  <c r="N275" i="12"/>
  <c r="N273" i="12"/>
  <c r="N272" i="12"/>
  <c r="N274" i="12"/>
  <c r="N267" i="12"/>
  <c r="N266" i="12"/>
  <c r="N268" i="12"/>
  <c r="N269" i="12"/>
  <c r="N257" i="12"/>
  <c r="N256" i="12"/>
  <c r="N259" i="12"/>
  <c r="N264" i="12" a="1"/>
  <c r="N264" i="12" s="1"/>
  <c r="N258" i="12"/>
  <c r="N253" i="12"/>
  <c r="N251" i="12"/>
  <c r="N250" i="12"/>
  <c r="N248" i="12" a="1"/>
  <c r="N248" i="12" s="1"/>
  <c r="N241" i="12"/>
  <c r="N240" i="12"/>
  <c r="N252" i="12"/>
  <c r="N235" i="12"/>
  <c r="N227" i="12"/>
  <c r="N225" i="12"/>
  <c r="N221" i="12"/>
  <c r="N226" i="12"/>
  <c r="N224" i="12"/>
  <c r="N220" i="12"/>
  <c r="N232" i="12" a="1"/>
  <c r="N232" i="12" s="1"/>
  <c r="N218" i="12"/>
  <c r="N219" i="12"/>
  <c r="N216" i="12" a="1"/>
  <c r="N216" i="12" s="1"/>
  <c r="N188" i="12"/>
  <c r="N194" i="12"/>
  <c r="N187" i="12"/>
  <c r="N193" i="12"/>
  <c r="N189" i="12"/>
  <c r="N195" i="12"/>
  <c r="N192" i="12"/>
  <c r="N178" i="12"/>
  <c r="N177" i="12"/>
  <c r="N184" i="12" a="1"/>
  <c r="N184" i="12" s="1"/>
  <c r="N186" i="12"/>
  <c r="N176" i="12"/>
  <c r="N179" i="12"/>
  <c r="N170" i="12"/>
  <c r="N173" i="12"/>
  <c r="O165" i="12"/>
  <c r="N168" i="12" a="1"/>
  <c r="N168" i="12" s="1"/>
  <c r="N172" i="12"/>
  <c r="N171" i="12"/>
  <c r="M223" i="12"/>
  <c r="M357" i="12"/>
  <c r="L308" i="12"/>
  <c r="D240" i="12"/>
  <c r="D235" i="12"/>
  <c r="E241" i="12"/>
  <c r="E240" i="12"/>
  <c r="E235" i="12"/>
  <c r="D241" i="12"/>
  <c r="F235" i="12"/>
  <c r="F240" i="12"/>
  <c r="F241" i="12"/>
  <c r="G241" i="12"/>
  <c r="G240" i="12"/>
  <c r="G235" i="12"/>
  <c r="H240" i="12"/>
  <c r="H235" i="12"/>
  <c r="H241" i="12"/>
  <c r="I241" i="12"/>
  <c r="I240" i="12"/>
  <c r="I235" i="12"/>
  <c r="J240" i="12"/>
  <c r="J235" i="12"/>
  <c r="J241" i="12"/>
  <c r="K241" i="12"/>
  <c r="K240" i="12"/>
  <c r="K235" i="12"/>
  <c r="L240" i="12"/>
  <c r="L241" i="12"/>
  <c r="L235" i="12"/>
  <c r="M255" i="12"/>
  <c r="M260" i="12" s="1"/>
  <c r="M359" i="12"/>
  <c r="M191" i="12"/>
  <c r="M355" i="12"/>
  <c r="L232" i="12" a="1"/>
  <c r="L232" i="12" s="1"/>
  <c r="E67" i="12"/>
  <c r="N243" i="12" s="1"/>
  <c r="I232" i="12" a="1"/>
  <c r="I232" i="12" s="1"/>
  <c r="M362" i="12"/>
  <c r="M271" i="12"/>
  <c r="M276" i="12" s="1"/>
  <c r="M360" i="12"/>
  <c r="Q164" i="12"/>
  <c r="P163" i="12"/>
  <c r="J232" i="12" a="1"/>
  <c r="J232" i="12" s="1"/>
  <c r="M287" i="12"/>
  <c r="M361" i="12"/>
  <c r="L41" i="12"/>
  <c r="M41" i="12" s="1"/>
  <c r="L42" i="12" s="1"/>
  <c r="L260" i="12"/>
  <c r="M175" i="12"/>
  <c r="M180" i="12" s="1"/>
  <c r="M354" i="12"/>
  <c r="B59" i="1"/>
  <c r="B60" i="1" s="1"/>
  <c r="B61" i="1" s="1"/>
  <c r="Q146" i="13" s="1"/>
  <c r="O67" i="13" l="1"/>
  <c r="O70" i="13" s="1"/>
  <c r="S115" i="13"/>
  <c r="R133" i="13"/>
  <c r="S125" i="13" s="1"/>
  <c r="R146" i="13"/>
  <c r="R179" i="13"/>
  <c r="Q127" i="13"/>
  <c r="Q132" i="13"/>
  <c r="Q142" i="13"/>
  <c r="Q144" i="13"/>
  <c r="Q173" i="13"/>
  <c r="Q174" i="13" s="1"/>
  <c r="Q172" i="13" s="1"/>
  <c r="R61" i="13"/>
  <c r="R116" i="13"/>
  <c r="R169" i="13"/>
  <c r="B62" i="1"/>
  <c r="B63" i="1" s="1"/>
  <c r="H146" i="13"/>
  <c r="H139" i="13" s="1"/>
  <c r="I146" i="13"/>
  <c r="J146" i="13"/>
  <c r="K146" i="13"/>
  <c r="L146" i="13"/>
  <c r="M146" i="13"/>
  <c r="N146" i="13"/>
  <c r="O146" i="13"/>
  <c r="P146" i="13"/>
  <c r="P66" i="13"/>
  <c r="P65" i="13"/>
  <c r="T60" i="13"/>
  <c r="S62" i="13"/>
  <c r="R12" i="13"/>
  <c r="S10" i="13"/>
  <c r="Q31" i="13"/>
  <c r="Q27" i="13"/>
  <c r="Q33" i="13"/>
  <c r="Q29" i="13"/>
  <c r="Q35" i="13"/>
  <c r="Q37" i="13"/>
  <c r="Q32" i="13"/>
  <c r="Q34" i="13"/>
  <c r="Q25" i="13"/>
  <c r="Q21" i="13"/>
  <c r="Q28" i="13"/>
  <c r="Q26" i="13"/>
  <c r="Q20" i="13"/>
  <c r="Q22" i="13"/>
  <c r="Q6" i="13"/>
  <c r="Q4" i="13"/>
  <c r="Q75" i="13"/>
  <c r="Q69" i="13"/>
  <c r="Q87" i="13"/>
  <c r="Q64" i="13"/>
  <c r="Q79" i="13"/>
  <c r="Q86" i="13"/>
  <c r="Q81" i="13"/>
  <c r="Q88" i="13"/>
  <c r="Q83" i="13"/>
  <c r="Q84" i="13"/>
  <c r="Q85" i="13"/>
  <c r="Q80" i="13"/>
  <c r="Q82" i="13"/>
  <c r="AO97" i="13"/>
  <c r="AO68" i="13"/>
  <c r="AO54" i="13"/>
  <c r="AP48" i="13"/>
  <c r="AO11" i="13"/>
  <c r="P89" i="13"/>
  <c r="M228" i="12"/>
  <c r="N287" i="12"/>
  <c r="N292" i="12" s="1"/>
  <c r="N361" i="12"/>
  <c r="N236" i="12"/>
  <c r="N271" i="12"/>
  <c r="N276" i="12" s="1"/>
  <c r="N360" i="12"/>
  <c r="N237" i="12"/>
  <c r="N319" i="12"/>
  <c r="N324" i="12" s="1"/>
  <c r="N363" i="12"/>
  <c r="M196" i="12"/>
  <c r="N234" i="12"/>
  <c r="R164" i="12"/>
  <c r="Q163" i="12"/>
  <c r="N175" i="12"/>
  <c r="N180" i="12" s="1"/>
  <c r="N354" i="12"/>
  <c r="O321" i="12"/>
  <c r="O323" i="12"/>
  <c r="O322" i="12"/>
  <c r="O320" i="12"/>
  <c r="O316" i="12"/>
  <c r="O315" i="12"/>
  <c r="O317" i="12"/>
  <c r="O314" i="12"/>
  <c r="O306" i="12"/>
  <c r="O312" i="12" a="1"/>
  <c r="O312" i="12" s="1"/>
  <c r="O305" i="12"/>
  <c r="O304" i="12"/>
  <c r="O307" i="12"/>
  <c r="O299" i="12"/>
  <c r="O301" i="12"/>
  <c r="O300" i="12"/>
  <c r="O298" i="12"/>
  <c r="O289" i="12"/>
  <c r="O291" i="12"/>
  <c r="O288" i="12"/>
  <c r="O296" i="12" a="1"/>
  <c r="O296" i="12" s="1"/>
  <c r="O290" i="12"/>
  <c r="O283" i="12"/>
  <c r="O282" i="12"/>
  <c r="O285" i="12"/>
  <c r="O284" i="12"/>
  <c r="O274" i="12"/>
  <c r="O280" i="12" a="1"/>
  <c r="O280" i="12" s="1"/>
  <c r="O273" i="12"/>
  <c r="O269" i="12"/>
  <c r="O272" i="12"/>
  <c r="O275" i="12"/>
  <c r="O266" i="12"/>
  <c r="O268" i="12"/>
  <c r="O267" i="12"/>
  <c r="O256" i="12"/>
  <c r="O259" i="12"/>
  <c r="O264" i="12" a="1"/>
  <c r="O264" i="12" s="1"/>
  <c r="O258" i="12"/>
  <c r="O257" i="12"/>
  <c r="O253" i="12"/>
  <c r="O251" i="12"/>
  <c r="O250" i="12"/>
  <c r="O252" i="12"/>
  <c r="O242" i="12"/>
  <c r="O241" i="12"/>
  <c r="O243" i="12"/>
  <c r="O234" i="12"/>
  <c r="O237" i="12"/>
  <c r="O240" i="12"/>
  <c r="O236" i="12"/>
  <c r="O248" i="12" a="1"/>
  <c r="O248" i="12" s="1"/>
  <c r="O224" i="12"/>
  <c r="O235" i="12"/>
  <c r="O226" i="12"/>
  <c r="O227" i="12"/>
  <c r="O221" i="12"/>
  <c r="O225" i="12"/>
  <c r="O232" i="12" a="1"/>
  <c r="O232" i="12" s="1"/>
  <c r="O218" i="12"/>
  <c r="O220" i="12"/>
  <c r="O219" i="12"/>
  <c r="O203" i="12"/>
  <c r="O209" i="12"/>
  <c r="O216" i="12" a="1"/>
  <c r="O216" i="12" s="1"/>
  <c r="O200" i="12" a="1"/>
  <c r="O200" i="12" s="1"/>
  <c r="O188" i="12"/>
  <c r="O194" i="12"/>
  <c r="O187" i="12"/>
  <c r="O193" i="12"/>
  <c r="O189" i="12"/>
  <c r="O192" i="12"/>
  <c r="O195" i="12"/>
  <c r="O186" i="12"/>
  <c r="O178" i="12"/>
  <c r="O177" i="12"/>
  <c r="O184" i="12" a="1"/>
  <c r="O184" i="12" s="1"/>
  <c r="O176" i="12"/>
  <c r="O179" i="12"/>
  <c r="O170" i="12"/>
  <c r="O173" i="12"/>
  <c r="O168" i="12" a="1"/>
  <c r="O168" i="12" s="1"/>
  <c r="P165" i="12"/>
  <c r="O172" i="12"/>
  <c r="O171" i="12"/>
  <c r="N303" i="12"/>
  <c r="N308" i="12" s="1"/>
  <c r="N362" i="12"/>
  <c r="M42" i="12"/>
  <c r="L200" i="12" s="1" a="1"/>
  <c r="L200" i="12" s="1"/>
  <c r="D35" i="12"/>
  <c r="M200" i="12" a="1"/>
  <c r="M200" i="12" s="1"/>
  <c r="I200" i="12" a="1"/>
  <c r="I200" i="12" s="1"/>
  <c r="N239" i="12"/>
  <c r="N244" i="12" s="1"/>
  <c r="N358" i="12"/>
  <c r="N242" i="12"/>
  <c r="N200" i="12" a="1"/>
  <c r="N200" i="12" s="1"/>
  <c r="M292" i="12"/>
  <c r="N223" i="12"/>
  <c r="N228" i="12" s="1"/>
  <c r="N357" i="12"/>
  <c r="N255" i="12"/>
  <c r="N359" i="12"/>
  <c r="E200" i="12" a="1"/>
  <c r="E200" i="12" s="1"/>
  <c r="N191" i="12"/>
  <c r="N196" i="12" s="1"/>
  <c r="N355" i="12"/>
  <c r="D243" i="12"/>
  <c r="D242" i="12"/>
  <c r="E234" i="12"/>
  <c r="D236" i="12"/>
  <c r="D237" i="12"/>
  <c r="E243" i="12"/>
  <c r="D234" i="12"/>
  <c r="E236" i="12"/>
  <c r="E358" i="12" s="1"/>
  <c r="E242" i="12"/>
  <c r="E237" i="12"/>
  <c r="F243" i="12"/>
  <c r="F236" i="12"/>
  <c r="F358" i="12" s="1"/>
  <c r="F242" i="12"/>
  <c r="F234" i="12"/>
  <c r="F237" i="12"/>
  <c r="G243" i="12"/>
  <c r="G242" i="12"/>
  <c r="G236" i="12"/>
  <c r="G358" i="12" s="1"/>
  <c r="G234" i="12"/>
  <c r="G237" i="12"/>
  <c r="H243" i="12"/>
  <c r="H242" i="12"/>
  <c r="H236" i="12"/>
  <c r="H358" i="12" s="1"/>
  <c r="H237" i="12"/>
  <c r="H234" i="12"/>
  <c r="I234" i="12"/>
  <c r="I237" i="12"/>
  <c r="I236" i="12"/>
  <c r="I358" i="12" s="1"/>
  <c r="I243" i="12"/>
  <c r="I242" i="12"/>
  <c r="J243" i="12"/>
  <c r="J242" i="12"/>
  <c r="J234" i="12"/>
  <c r="J237" i="12"/>
  <c r="J239" i="12"/>
  <c r="J244" i="12" s="1"/>
  <c r="J236" i="12"/>
  <c r="J358" i="12" s="1"/>
  <c r="K234" i="12"/>
  <c r="K237" i="12"/>
  <c r="K236" i="12"/>
  <c r="K358" i="12" s="1"/>
  <c r="K243" i="12"/>
  <c r="K242" i="12"/>
  <c r="L243" i="12"/>
  <c r="L242" i="12"/>
  <c r="L237" i="12"/>
  <c r="L236" i="12"/>
  <c r="L358" i="12" s="1"/>
  <c r="L234" i="12"/>
  <c r="M234" i="12"/>
  <c r="M237" i="12"/>
  <c r="M236" i="12"/>
  <c r="M358" i="12" s="1"/>
  <c r="M243" i="12"/>
  <c r="M242" i="12"/>
  <c r="H59" i="13"/>
  <c r="P67" i="13" l="1"/>
  <c r="P70" i="13" s="1"/>
  <c r="R127" i="13"/>
  <c r="R132" i="13"/>
  <c r="R142" i="13"/>
  <c r="R144" i="13"/>
  <c r="R173" i="13"/>
  <c r="R174" i="13" s="1"/>
  <c r="R172" i="13" s="1"/>
  <c r="S61" i="13"/>
  <c r="S116" i="13"/>
  <c r="S169" i="13"/>
  <c r="T115" i="13"/>
  <c r="S133" i="13"/>
  <c r="T125" i="13" s="1"/>
  <c r="S146" i="13"/>
  <c r="S179" i="13"/>
  <c r="S12" i="13"/>
  <c r="T10" i="13"/>
  <c r="R31" i="13"/>
  <c r="R27" i="13"/>
  <c r="R33" i="13"/>
  <c r="R29" i="13"/>
  <c r="R35" i="13"/>
  <c r="R37" i="13"/>
  <c r="R26" i="13"/>
  <c r="R28" i="13"/>
  <c r="R25" i="13"/>
  <c r="R21" i="13"/>
  <c r="R32" i="13"/>
  <c r="R20" i="13"/>
  <c r="R22" i="13"/>
  <c r="R6" i="13"/>
  <c r="R4" i="13"/>
  <c r="R34" i="13"/>
  <c r="R84" i="13"/>
  <c r="R86" i="13"/>
  <c r="R75" i="13"/>
  <c r="R69" i="13"/>
  <c r="R82" i="13"/>
  <c r="R64" i="13"/>
  <c r="R81" i="13"/>
  <c r="R79" i="13"/>
  <c r="R87" i="13"/>
  <c r="R80" i="13"/>
  <c r="R88" i="13"/>
  <c r="R83" i="13"/>
  <c r="R85" i="13"/>
  <c r="Q89" i="13"/>
  <c r="U60" i="13"/>
  <c r="T62" i="13"/>
  <c r="AP97" i="13"/>
  <c r="AP68" i="13"/>
  <c r="AP54" i="13"/>
  <c r="AQ48" i="13"/>
  <c r="AP11" i="13"/>
  <c r="Q66" i="13"/>
  <c r="Q65" i="13"/>
  <c r="L239" i="12"/>
  <c r="L244" i="12" s="1"/>
  <c r="I239" i="12"/>
  <c r="I244" i="12" s="1"/>
  <c r="H239" i="12"/>
  <c r="H244" i="12" s="1"/>
  <c r="E239" i="12"/>
  <c r="E244" i="12" s="1"/>
  <c r="P321" i="12"/>
  <c r="P323" i="12"/>
  <c r="P317" i="12"/>
  <c r="P322" i="12"/>
  <c r="P320" i="12"/>
  <c r="P315" i="12"/>
  <c r="P316" i="12"/>
  <c r="P314" i="12"/>
  <c r="P312" i="12" a="1"/>
  <c r="P312" i="12" s="1"/>
  <c r="P305" i="12"/>
  <c r="P304" i="12"/>
  <c r="P307" i="12"/>
  <c r="P306" i="12"/>
  <c r="P299" i="12"/>
  <c r="P298" i="12"/>
  <c r="P301" i="12"/>
  <c r="P300" i="12"/>
  <c r="P289" i="12"/>
  <c r="P291" i="12"/>
  <c r="P288" i="12"/>
  <c r="P296" i="12" a="1"/>
  <c r="P296" i="12" s="1"/>
  <c r="P290" i="12"/>
  <c r="P283" i="12"/>
  <c r="P282" i="12"/>
  <c r="P285" i="12"/>
  <c r="P284" i="12"/>
  <c r="P275" i="12"/>
  <c r="P280" i="12" a="1"/>
  <c r="P280" i="12" s="1"/>
  <c r="P273" i="12"/>
  <c r="P269" i="12"/>
  <c r="P272" i="12"/>
  <c r="P274" i="12"/>
  <c r="P266" i="12"/>
  <c r="P268" i="12"/>
  <c r="P267" i="12"/>
  <c r="P256" i="12"/>
  <c r="P259" i="12"/>
  <c r="P264" i="12" a="1"/>
  <c r="P264" i="12" s="1"/>
  <c r="P258" i="12"/>
  <c r="P251" i="12"/>
  <c r="P250" i="12"/>
  <c r="P257" i="12"/>
  <c r="P252" i="12"/>
  <c r="P253" i="12"/>
  <c r="P242" i="12"/>
  <c r="P241" i="12"/>
  <c r="P248" i="12" a="1"/>
  <c r="P248" i="12" s="1"/>
  <c r="P234" i="12"/>
  <c r="P237" i="12"/>
  <c r="P240" i="12"/>
  <c r="P236" i="12"/>
  <c r="P243" i="12"/>
  <c r="P227" i="12"/>
  <c r="P235" i="12"/>
  <c r="P225" i="12"/>
  <c r="P221" i="12"/>
  <c r="P226" i="12"/>
  <c r="P224" i="12"/>
  <c r="P220" i="12"/>
  <c r="P232" i="12" a="1"/>
  <c r="P232" i="12" s="1"/>
  <c r="P219" i="12"/>
  <c r="P203" i="12"/>
  <c r="P209" i="12"/>
  <c r="P218" i="12"/>
  <c r="P208" i="12"/>
  <c r="P216" i="12" a="1"/>
  <c r="P216" i="12" s="1"/>
  <c r="P188" i="12"/>
  <c r="P194" i="12"/>
  <c r="P193" i="12"/>
  <c r="P189" i="12"/>
  <c r="P192" i="12"/>
  <c r="P195" i="12"/>
  <c r="P200" i="12" a="1"/>
  <c r="P200" i="12" s="1"/>
  <c r="P187" i="12"/>
  <c r="P186" i="12"/>
  <c r="P178" i="12"/>
  <c r="P177" i="12"/>
  <c r="P184" i="12" a="1"/>
  <c r="P184" i="12" s="1"/>
  <c r="P176" i="12"/>
  <c r="P179" i="12"/>
  <c r="P173" i="12"/>
  <c r="P168" i="12" a="1"/>
  <c r="P168" i="12" s="1"/>
  <c r="Q165" i="12"/>
  <c r="P172" i="12"/>
  <c r="P171" i="12"/>
  <c r="P170" i="12"/>
  <c r="O175" i="12"/>
  <c r="O180" i="12" s="1"/>
  <c r="O354" i="12"/>
  <c r="O303" i="12"/>
  <c r="O308" i="12" s="1"/>
  <c r="O362" i="12"/>
  <c r="N260" i="12"/>
  <c r="O239" i="12"/>
  <c r="O244" i="12" s="1"/>
  <c r="O358" i="12"/>
  <c r="O191" i="12"/>
  <c r="O196" i="12" s="1"/>
  <c r="O355" i="12"/>
  <c r="O223" i="12"/>
  <c r="O228" i="12" s="1"/>
  <c r="O357" i="12"/>
  <c r="G239" i="12"/>
  <c r="G244" i="12" s="1"/>
  <c r="D239" i="12"/>
  <c r="D203" i="12"/>
  <c r="D209" i="12"/>
  <c r="D208" i="12"/>
  <c r="E203" i="12"/>
  <c r="E209" i="12"/>
  <c r="E208" i="12"/>
  <c r="F208" i="12"/>
  <c r="F209" i="12"/>
  <c r="F203" i="12"/>
  <c r="G208" i="12"/>
  <c r="G209" i="12"/>
  <c r="G203" i="12"/>
  <c r="H208" i="12"/>
  <c r="H203" i="12"/>
  <c r="H209" i="12"/>
  <c r="I208" i="12"/>
  <c r="I203" i="12"/>
  <c r="I209" i="12"/>
  <c r="J208" i="12"/>
  <c r="J203" i="12"/>
  <c r="J209" i="12"/>
  <c r="K208" i="12"/>
  <c r="K203" i="12"/>
  <c r="K209" i="12"/>
  <c r="L203" i="12"/>
  <c r="L208" i="12"/>
  <c r="L209" i="12"/>
  <c r="M203" i="12"/>
  <c r="M209" i="12"/>
  <c r="M208" i="12"/>
  <c r="N208" i="12"/>
  <c r="N203" i="12"/>
  <c r="N209" i="12"/>
  <c r="O208" i="12"/>
  <c r="H200" i="12" a="1"/>
  <c r="H200" i="12" s="1"/>
  <c r="K200" i="12" a="1"/>
  <c r="K200" i="12" s="1"/>
  <c r="F200" i="12" a="1"/>
  <c r="F200" i="12" s="1"/>
  <c r="J200" i="12" a="1"/>
  <c r="J200" i="12" s="1"/>
  <c r="D200" i="12" a="1"/>
  <c r="D200" i="12" s="1"/>
  <c r="E35" i="12"/>
  <c r="G200" i="12" a="1"/>
  <c r="G200" i="12" s="1"/>
  <c r="O287" i="12"/>
  <c r="O292" i="12" s="1"/>
  <c r="O361" i="12"/>
  <c r="S164" i="12"/>
  <c r="R163" i="12"/>
  <c r="K239" i="12"/>
  <c r="K244" i="12" s="1"/>
  <c r="F239" i="12"/>
  <c r="F244" i="12" s="1"/>
  <c r="D358" i="12"/>
  <c r="M239" i="12"/>
  <c r="M244" i="12" s="1"/>
  <c r="O255" i="12"/>
  <c r="O260" i="12" s="1"/>
  <c r="O359" i="12"/>
  <c r="O319" i="12"/>
  <c r="O324" i="12" s="1"/>
  <c r="O363" i="12"/>
  <c r="O271" i="12"/>
  <c r="O276" i="12" s="1"/>
  <c r="O360" i="12"/>
  <c r="C64" i="1"/>
  <c r="G65" i="1"/>
  <c r="H170" i="13" s="1"/>
  <c r="U115" i="13" l="1"/>
  <c r="T133" i="13"/>
  <c r="U125" i="13" s="1"/>
  <c r="T146" i="13"/>
  <c r="T179" i="13"/>
  <c r="T61" i="13"/>
  <c r="T116" i="13"/>
  <c r="T169" i="13"/>
  <c r="S132" i="13"/>
  <c r="S127" i="13"/>
  <c r="S142" i="13"/>
  <c r="S144" i="13"/>
  <c r="S173" i="13"/>
  <c r="S174" i="13" s="1"/>
  <c r="S172" i="13" s="1"/>
  <c r="Q67" i="13"/>
  <c r="Q70" i="13" s="1"/>
  <c r="V60" i="13"/>
  <c r="U62" i="13"/>
  <c r="R89" i="13"/>
  <c r="U10" i="13"/>
  <c r="T12" i="13"/>
  <c r="S31" i="13"/>
  <c r="S27" i="13"/>
  <c r="S33" i="13"/>
  <c r="S29" i="13"/>
  <c r="S35" i="13"/>
  <c r="S37" i="13"/>
  <c r="S26" i="13"/>
  <c r="S32" i="13"/>
  <c r="S34" i="13"/>
  <c r="S25" i="13"/>
  <c r="S21" i="13"/>
  <c r="S28" i="13"/>
  <c r="S20" i="13"/>
  <c r="S22" i="13"/>
  <c r="S6" i="13"/>
  <c r="S4" i="13"/>
  <c r="S79" i="13"/>
  <c r="S75" i="13"/>
  <c r="S69" i="13"/>
  <c r="S81" i="13"/>
  <c r="S87" i="13"/>
  <c r="S86" i="13"/>
  <c r="S64" i="13"/>
  <c r="S88" i="13"/>
  <c r="S83" i="13"/>
  <c r="S85" i="13"/>
  <c r="S80" i="13"/>
  <c r="S82" i="13"/>
  <c r="S84" i="13"/>
  <c r="R66" i="13"/>
  <c r="R65" i="13"/>
  <c r="AQ97" i="13"/>
  <c r="AQ68" i="13"/>
  <c r="AQ54" i="13"/>
  <c r="AR48" i="13"/>
  <c r="AQ11" i="13"/>
  <c r="D211" i="12"/>
  <c r="E204" i="12"/>
  <c r="E356" i="12" s="1"/>
  <c r="E364" i="12" s="1"/>
  <c r="E365" i="12" s="1"/>
  <c r="E211" i="12"/>
  <c r="E205" i="12"/>
  <c r="D202" i="12"/>
  <c r="D205" i="12"/>
  <c r="D210" i="12"/>
  <c r="E210" i="12"/>
  <c r="D207" i="12"/>
  <c r="D204" i="12"/>
  <c r="E202" i="12"/>
  <c r="F211" i="12"/>
  <c r="F202" i="12"/>
  <c r="F205" i="12"/>
  <c r="F210" i="12"/>
  <c r="F204" i="12"/>
  <c r="G211" i="12"/>
  <c r="G202" i="12"/>
  <c r="G205" i="12"/>
  <c r="G210" i="12"/>
  <c r="G207" i="12"/>
  <c r="G212" i="12" s="1"/>
  <c r="G204" i="12"/>
  <c r="H211" i="12"/>
  <c r="H202" i="12"/>
  <c r="H205" i="12"/>
  <c r="H207" i="12"/>
  <c r="H204" i="12"/>
  <c r="H210" i="12"/>
  <c r="I205" i="12"/>
  <c r="I210" i="12"/>
  <c r="I204" i="12"/>
  <c r="I356" i="12" s="1"/>
  <c r="I364" i="12" s="1"/>
  <c r="I365" i="12" s="1"/>
  <c r="I211" i="12"/>
  <c r="I202" i="12"/>
  <c r="J211" i="12"/>
  <c r="J202" i="12"/>
  <c r="J205" i="12"/>
  <c r="J210" i="12"/>
  <c r="J204" i="12"/>
  <c r="K210" i="12"/>
  <c r="K205" i="12"/>
  <c r="K204" i="12"/>
  <c r="K211" i="12"/>
  <c r="K202" i="12"/>
  <c r="L210" i="12"/>
  <c r="L204" i="12"/>
  <c r="L356" i="12" s="1"/>
  <c r="L364" i="12" s="1"/>
  <c r="L365" i="12" s="1"/>
  <c r="L205" i="12"/>
  <c r="L211" i="12"/>
  <c r="L202" i="12"/>
  <c r="M204" i="12"/>
  <c r="M356" i="12" s="1"/>
  <c r="M364" i="12" s="1"/>
  <c r="M365" i="12" s="1"/>
  <c r="M211" i="12"/>
  <c r="M202" i="12"/>
  <c r="M205" i="12"/>
  <c r="M210" i="12"/>
  <c r="N202" i="12"/>
  <c r="N205" i="12"/>
  <c r="N210" i="12"/>
  <c r="N211" i="12"/>
  <c r="N204" i="12"/>
  <c r="N356" i="12" s="1"/>
  <c r="N364" i="12" s="1"/>
  <c r="N365" i="12" s="1"/>
  <c r="O204" i="12"/>
  <c r="O356" i="12" s="1"/>
  <c r="O364" i="12" s="1"/>
  <c r="O365" i="12" s="1"/>
  <c r="O211" i="12"/>
  <c r="O202" i="12"/>
  <c r="O205" i="12"/>
  <c r="O210" i="12"/>
  <c r="T164" i="12"/>
  <c r="S163" i="12"/>
  <c r="P239" i="12"/>
  <c r="P244" i="12" s="1"/>
  <c r="P358" i="12"/>
  <c r="P191" i="12"/>
  <c r="P196" i="12" s="1"/>
  <c r="P355" i="12"/>
  <c r="G356" i="12"/>
  <c r="G364" i="12" s="1"/>
  <c r="G365" i="12" s="1"/>
  <c r="P210" i="12"/>
  <c r="P223" i="12"/>
  <c r="P228" i="12" s="1"/>
  <c r="P357" i="12"/>
  <c r="D356" i="12"/>
  <c r="D364" i="12" s="1"/>
  <c r="D365" i="12" s="1"/>
  <c r="J356" i="12"/>
  <c r="J364" i="12" s="1"/>
  <c r="J365" i="12" s="1"/>
  <c r="P205" i="12"/>
  <c r="P287" i="12"/>
  <c r="P292" i="12" s="1"/>
  <c r="P361" i="12"/>
  <c r="K207" i="12"/>
  <c r="K212" i="12" s="1"/>
  <c r="K356" i="12"/>
  <c r="K364" i="12" s="1"/>
  <c r="K365" i="12" s="1"/>
  <c r="P202" i="12"/>
  <c r="H356" i="12"/>
  <c r="H364" i="12" s="1"/>
  <c r="H365" i="12" s="1"/>
  <c r="P356" i="12"/>
  <c r="P271" i="12"/>
  <c r="P276" i="12" s="1"/>
  <c r="P360" i="12"/>
  <c r="Q323" i="12"/>
  <c r="Q322" i="12"/>
  <c r="Q320" i="12"/>
  <c r="Q321" i="12"/>
  <c r="Q315" i="12"/>
  <c r="Q317" i="12"/>
  <c r="Q314" i="12"/>
  <c r="Q316" i="12"/>
  <c r="Q306" i="12"/>
  <c r="Q312" i="12" a="1"/>
  <c r="Q312" i="12" s="1"/>
  <c r="Q307" i="12"/>
  <c r="Q305" i="12"/>
  <c r="Q304" i="12"/>
  <c r="Q299" i="12"/>
  <c r="Q301" i="12"/>
  <c r="Q300" i="12"/>
  <c r="Q298" i="12"/>
  <c r="Q289" i="12"/>
  <c r="Q291" i="12"/>
  <c r="Q288" i="12"/>
  <c r="Q296" i="12" a="1"/>
  <c r="Q296" i="12" s="1"/>
  <c r="Q290" i="12"/>
  <c r="Q283" i="12"/>
  <c r="Q285" i="12"/>
  <c r="Q284" i="12"/>
  <c r="Q274" i="12"/>
  <c r="Q282" i="12"/>
  <c r="Q273" i="12"/>
  <c r="Q269" i="12"/>
  <c r="Q272" i="12"/>
  <c r="Q275" i="12"/>
  <c r="Q280" i="12" a="1"/>
  <c r="Q280" i="12" s="1"/>
  <c r="Q266" i="12"/>
  <c r="Q268" i="12"/>
  <c r="Q267" i="12"/>
  <c r="Q256" i="12"/>
  <c r="Q259" i="12"/>
  <c r="Q264" i="12" a="1"/>
  <c r="Q264" i="12" s="1"/>
  <c r="Q258" i="12"/>
  <c r="Q257" i="12"/>
  <c r="Q251" i="12"/>
  <c r="Q250" i="12"/>
  <c r="Q252" i="12"/>
  <c r="Q242" i="12"/>
  <c r="Q253" i="12"/>
  <c r="Q241" i="12"/>
  <c r="Q248" i="12" a="1"/>
  <c r="Q248" i="12" s="1"/>
  <c r="Q240" i="12"/>
  <c r="Q234" i="12"/>
  <c r="Q237" i="12"/>
  <c r="Q236" i="12"/>
  <c r="Q243" i="12"/>
  <c r="Q235" i="12"/>
  <c r="Q226" i="12"/>
  <c r="Q227" i="12"/>
  <c r="Q224" i="12"/>
  <c r="Q232" i="12" a="1"/>
  <c r="Q232" i="12" s="1"/>
  <c r="Q225" i="12"/>
  <c r="Q221" i="12"/>
  <c r="Q220" i="12"/>
  <c r="Q219" i="12"/>
  <c r="Q203" i="12"/>
  <c r="Q209" i="12"/>
  <c r="Q211" i="12"/>
  <c r="Q202" i="12"/>
  <c r="Q218" i="12"/>
  <c r="Q205" i="12"/>
  <c r="Q208" i="12"/>
  <c r="Q216" i="12" a="1"/>
  <c r="Q216" i="12" s="1"/>
  <c r="Q210" i="12"/>
  <c r="Q204" i="12"/>
  <c r="Q194" i="12"/>
  <c r="Q187" i="12"/>
  <c r="Q193" i="12"/>
  <c r="Q186" i="12"/>
  <c r="Q189" i="12"/>
  <c r="Q192" i="12"/>
  <c r="Q195" i="12"/>
  <c r="Q200" i="12" a="1"/>
  <c r="Q200" i="12" s="1"/>
  <c r="Q188" i="12"/>
  <c r="Q177" i="12"/>
  <c r="Q184" i="12" a="1"/>
  <c r="Q184" i="12" s="1"/>
  <c r="Q176" i="12"/>
  <c r="Q179" i="12"/>
  <c r="R165" i="12"/>
  <c r="Q172" i="12"/>
  <c r="Q178" i="12"/>
  <c r="Q171" i="12"/>
  <c r="Q170" i="12"/>
  <c r="Q173" i="12"/>
  <c r="Q168" i="12" a="1"/>
  <c r="Q168" i="12" s="1"/>
  <c r="P204" i="12"/>
  <c r="P211" i="12"/>
  <c r="P319" i="12"/>
  <c r="P324" i="12" s="1"/>
  <c r="P363" i="12"/>
  <c r="D244" i="12"/>
  <c r="P175" i="12"/>
  <c r="P180" i="12" s="1"/>
  <c r="P354" i="12"/>
  <c r="F207" i="12"/>
  <c r="F212" i="12" s="1"/>
  <c r="F356" i="12"/>
  <c r="F364" i="12" s="1"/>
  <c r="F365" i="12" s="1"/>
  <c r="P255" i="12"/>
  <c r="P260" i="12" s="1"/>
  <c r="P359" i="12"/>
  <c r="P303" i="12"/>
  <c r="P308" i="12" s="1"/>
  <c r="P362" i="12"/>
  <c r="C54" i="1"/>
  <c r="R67" i="13" l="1"/>
  <c r="R70" i="13" s="1"/>
  <c r="T132" i="13"/>
  <c r="T127" i="13"/>
  <c r="T142" i="13"/>
  <c r="T144" i="13"/>
  <c r="T173" i="13"/>
  <c r="T174" i="13" s="1"/>
  <c r="T172" i="13" s="1"/>
  <c r="U61" i="13"/>
  <c r="U116" i="13"/>
  <c r="U169" i="13"/>
  <c r="V115" i="13"/>
  <c r="U133" i="13"/>
  <c r="V125" i="13" s="1"/>
  <c r="U146" i="13"/>
  <c r="U179" i="13"/>
  <c r="T31" i="13"/>
  <c r="T27" i="13"/>
  <c r="T33" i="13"/>
  <c r="T29" i="13"/>
  <c r="T35" i="13"/>
  <c r="T37" i="13"/>
  <c r="T26" i="13"/>
  <c r="T32" i="13"/>
  <c r="T28" i="13"/>
  <c r="T20" i="13"/>
  <c r="T22" i="13"/>
  <c r="T6" i="13"/>
  <c r="T21" i="13"/>
  <c r="T4" i="13"/>
  <c r="T34" i="13"/>
  <c r="T25" i="13"/>
  <c r="T84" i="13"/>
  <c r="T86" i="13"/>
  <c r="T82" i="13"/>
  <c r="T75" i="13"/>
  <c r="T69" i="13"/>
  <c r="T81" i="13"/>
  <c r="T79" i="13"/>
  <c r="T64" i="13"/>
  <c r="T80" i="13"/>
  <c r="T87" i="13"/>
  <c r="T88" i="13"/>
  <c r="T83" i="13"/>
  <c r="T85" i="13"/>
  <c r="S66" i="13"/>
  <c r="S65" i="13"/>
  <c r="V10" i="13"/>
  <c r="U12" i="13"/>
  <c r="AR68" i="13"/>
  <c r="AR54" i="13"/>
  <c r="AS48" i="13"/>
  <c r="AR11" i="13"/>
  <c r="AR97" i="13" s="1"/>
  <c r="W60" i="13"/>
  <c r="V62" i="13"/>
  <c r="S89" i="13"/>
  <c r="J207" i="12"/>
  <c r="J212" i="12" s="1"/>
  <c r="P207" i="12"/>
  <c r="P212" i="12" s="1"/>
  <c r="Q255" i="12"/>
  <c r="Q260" i="12" s="1"/>
  <c r="Q359" i="12"/>
  <c r="Q303" i="12"/>
  <c r="Q308" i="12" s="1"/>
  <c r="Q362" i="12"/>
  <c r="P364" i="12"/>
  <c r="P365" i="12" s="1"/>
  <c r="H212" i="12"/>
  <c r="N207" i="12"/>
  <c r="N212" i="12" s="1"/>
  <c r="L207" i="12"/>
  <c r="L212" i="12" s="1"/>
  <c r="Q287" i="12"/>
  <c r="Q292" i="12" s="1"/>
  <c r="Q361" i="12"/>
  <c r="Q239" i="12"/>
  <c r="Q358" i="12"/>
  <c r="R321" i="12"/>
  <c r="R323" i="12"/>
  <c r="R322" i="12"/>
  <c r="R320" i="12"/>
  <c r="R315" i="12"/>
  <c r="R317" i="12"/>
  <c r="R316" i="12"/>
  <c r="R314" i="12"/>
  <c r="R306" i="12"/>
  <c r="R312" i="12" a="1"/>
  <c r="R312" i="12" s="1"/>
  <c r="R305" i="12"/>
  <c r="R304" i="12"/>
  <c r="R307" i="12"/>
  <c r="R298" i="12"/>
  <c r="R301" i="12"/>
  <c r="R300" i="12"/>
  <c r="R299" i="12"/>
  <c r="R289" i="12"/>
  <c r="R291" i="12"/>
  <c r="R288" i="12"/>
  <c r="R296" i="12" a="1"/>
  <c r="R296" i="12" s="1"/>
  <c r="R290" i="12"/>
  <c r="R283" i="12"/>
  <c r="R282" i="12"/>
  <c r="R285" i="12"/>
  <c r="R284" i="12"/>
  <c r="R275" i="12"/>
  <c r="R273" i="12"/>
  <c r="R272" i="12"/>
  <c r="R274" i="12"/>
  <c r="R280" i="12" a="1"/>
  <c r="R280" i="12" s="1"/>
  <c r="R266" i="12"/>
  <c r="R268" i="12"/>
  <c r="R269" i="12"/>
  <c r="R267" i="12"/>
  <c r="R253" i="12"/>
  <c r="R256" i="12"/>
  <c r="R259" i="12"/>
  <c r="R264" i="12" a="1"/>
  <c r="R264" i="12" s="1"/>
  <c r="R258" i="12"/>
  <c r="R257" i="12"/>
  <c r="R250" i="12"/>
  <c r="R252" i="12"/>
  <c r="R251" i="12"/>
  <c r="R242" i="12"/>
  <c r="R241" i="12"/>
  <c r="R248" i="12" a="1"/>
  <c r="R248" i="12" s="1"/>
  <c r="R240" i="12"/>
  <c r="R243" i="12"/>
  <c r="R234" i="12"/>
  <c r="R237" i="12"/>
  <c r="R236" i="12"/>
  <c r="R235" i="12"/>
  <c r="R232" i="12" a="1"/>
  <c r="R232" i="12" s="1"/>
  <c r="R225" i="12"/>
  <c r="R224" i="12"/>
  <c r="R226" i="12"/>
  <c r="R220" i="12"/>
  <c r="R227" i="12"/>
  <c r="R211" i="12"/>
  <c r="R219" i="12"/>
  <c r="R218" i="12"/>
  <c r="R203" i="12"/>
  <c r="R221" i="12"/>
  <c r="R209" i="12"/>
  <c r="R202" i="12"/>
  <c r="R205" i="12"/>
  <c r="R216" i="12" a="1"/>
  <c r="R216" i="12" s="1"/>
  <c r="R208" i="12"/>
  <c r="R210" i="12"/>
  <c r="R204" i="12"/>
  <c r="R194" i="12"/>
  <c r="R187" i="12"/>
  <c r="R193" i="12"/>
  <c r="R189" i="12"/>
  <c r="R192" i="12"/>
  <c r="R200" i="12" a="1"/>
  <c r="R200" i="12" s="1"/>
  <c r="R195" i="12"/>
  <c r="R188" i="12"/>
  <c r="R186" i="12"/>
  <c r="R177" i="12"/>
  <c r="R184" i="12" a="1"/>
  <c r="R184" i="12" s="1"/>
  <c r="R176" i="12"/>
  <c r="R179" i="12"/>
  <c r="R178" i="12"/>
  <c r="S165" i="12"/>
  <c r="R172" i="12"/>
  <c r="R171" i="12"/>
  <c r="R173" i="12"/>
  <c r="R170" i="12"/>
  <c r="R168" i="12" a="1"/>
  <c r="R168" i="12" s="1"/>
  <c r="Q223" i="12"/>
  <c r="Q228" i="12" s="1"/>
  <c r="Q357" i="12"/>
  <c r="I207" i="12"/>
  <c r="I212" i="12" s="1"/>
  <c r="Q191" i="12"/>
  <c r="Q196" i="12" s="1"/>
  <c r="Q355" i="12"/>
  <c r="U164" i="12"/>
  <c r="T163" i="12"/>
  <c r="O207" i="12"/>
  <c r="O212" i="12" s="1"/>
  <c r="Q207" i="12"/>
  <c r="Q212" i="12" s="1"/>
  <c r="Q356" i="12"/>
  <c r="Q175" i="12"/>
  <c r="Q180" i="12" s="1"/>
  <c r="Q354" i="12"/>
  <c r="E207" i="12"/>
  <c r="E212" i="12" s="1"/>
  <c r="Q271" i="12"/>
  <c r="Q276" i="12" s="1"/>
  <c r="Q360" i="12"/>
  <c r="M207" i="12"/>
  <c r="M212" i="12" s="1"/>
  <c r="Q319" i="12"/>
  <c r="Q324" i="12" s="1"/>
  <c r="Q363" i="12"/>
  <c r="D212" i="12"/>
  <c r="D16" i="1"/>
  <c r="W115" i="13" l="1"/>
  <c r="V133" i="13"/>
  <c r="W125" i="13" s="1"/>
  <c r="V146" i="13"/>
  <c r="V179" i="13"/>
  <c r="U132" i="13"/>
  <c r="U127" i="13"/>
  <c r="U142" i="13"/>
  <c r="U144" i="13"/>
  <c r="U173" i="13"/>
  <c r="U174" i="13" s="1"/>
  <c r="U172" i="13" s="1"/>
  <c r="V61" i="13"/>
  <c r="V116" i="13"/>
  <c r="V169" i="13"/>
  <c r="S67" i="13"/>
  <c r="S70" i="13" s="1"/>
  <c r="T89" i="13"/>
  <c r="U31" i="13"/>
  <c r="U27" i="13"/>
  <c r="U33" i="13"/>
  <c r="U29" i="13"/>
  <c r="U35" i="13"/>
  <c r="U37" i="13"/>
  <c r="U26" i="13"/>
  <c r="U32" i="13"/>
  <c r="U28" i="13"/>
  <c r="U34" i="13"/>
  <c r="U20" i="13"/>
  <c r="U22" i="13"/>
  <c r="U6" i="13"/>
  <c r="U21" i="13"/>
  <c r="U4" i="13"/>
  <c r="U25" i="13"/>
  <c r="U87" i="13"/>
  <c r="U88" i="13"/>
  <c r="U85" i="13"/>
  <c r="U80" i="13"/>
  <c r="U82" i="13"/>
  <c r="U84" i="13"/>
  <c r="U86" i="13"/>
  <c r="U79" i="13"/>
  <c r="U81" i="13"/>
  <c r="U75" i="13"/>
  <c r="U83" i="13"/>
  <c r="U69" i="13"/>
  <c r="U64" i="13"/>
  <c r="W10" i="13"/>
  <c r="V12" i="13"/>
  <c r="X60" i="13"/>
  <c r="W62" i="13"/>
  <c r="AS68" i="13"/>
  <c r="AS54" i="13"/>
  <c r="AT48" i="13"/>
  <c r="AS11" i="13"/>
  <c r="AS97" i="13" s="1"/>
  <c r="T66" i="13"/>
  <c r="T65" i="13"/>
  <c r="S321" i="12"/>
  <c r="S323" i="12"/>
  <c r="S322" i="12"/>
  <c r="S317" i="12"/>
  <c r="S320" i="12"/>
  <c r="S315" i="12"/>
  <c r="S314" i="12"/>
  <c r="S316" i="12"/>
  <c r="S305" i="12"/>
  <c r="S312" i="12" a="1"/>
  <c r="S312" i="12" s="1"/>
  <c r="S304" i="12"/>
  <c r="S307" i="12"/>
  <c r="S306" i="12"/>
  <c r="S301" i="12"/>
  <c r="S300" i="12"/>
  <c r="S298" i="12"/>
  <c r="S299" i="12"/>
  <c r="S289" i="12"/>
  <c r="S291" i="12"/>
  <c r="S288" i="12"/>
  <c r="S296" i="12" a="1"/>
  <c r="S296" i="12" s="1"/>
  <c r="S290" i="12"/>
  <c r="S282" i="12"/>
  <c r="S285" i="12"/>
  <c r="S284" i="12"/>
  <c r="S283" i="12"/>
  <c r="S274" i="12"/>
  <c r="S280" i="12" a="1"/>
  <c r="S280" i="12" s="1"/>
  <c r="S269" i="12"/>
  <c r="S272" i="12"/>
  <c r="S275" i="12"/>
  <c r="S273" i="12"/>
  <c r="S266" i="12"/>
  <c r="S268" i="12"/>
  <c r="S267" i="12"/>
  <c r="S256" i="12"/>
  <c r="S259" i="12"/>
  <c r="S264" i="12" a="1"/>
  <c r="S264" i="12" s="1"/>
  <c r="S258" i="12"/>
  <c r="S257" i="12"/>
  <c r="S250" i="12"/>
  <c r="S252" i="12"/>
  <c r="S253" i="12"/>
  <c r="S242" i="12"/>
  <c r="S251" i="12"/>
  <c r="S241" i="12"/>
  <c r="S248" i="12" a="1"/>
  <c r="S248" i="12" s="1"/>
  <c r="S240" i="12"/>
  <c r="S243" i="12"/>
  <c r="S237" i="12"/>
  <c r="S236" i="12"/>
  <c r="S235" i="12"/>
  <c r="S234" i="12"/>
  <c r="S226" i="12"/>
  <c r="S232" i="12" a="1"/>
  <c r="S232" i="12" s="1"/>
  <c r="S225" i="12"/>
  <c r="S221" i="12"/>
  <c r="S227" i="12"/>
  <c r="S220" i="12"/>
  <c r="S219" i="12"/>
  <c r="S224" i="12"/>
  <c r="S218" i="12"/>
  <c r="S203" i="12"/>
  <c r="S209" i="12"/>
  <c r="S202" i="12"/>
  <c r="S211" i="12"/>
  <c r="S205" i="12"/>
  <c r="S216" i="12" a="1"/>
  <c r="S216" i="12" s="1"/>
  <c r="S208" i="12"/>
  <c r="S210" i="12"/>
  <c r="S204" i="12"/>
  <c r="S193" i="12"/>
  <c r="S186" i="12"/>
  <c r="S189" i="12"/>
  <c r="S192" i="12"/>
  <c r="S200" i="12" a="1"/>
  <c r="S200" i="12" s="1"/>
  <c r="S195" i="12"/>
  <c r="S188" i="12"/>
  <c r="S194" i="12"/>
  <c r="S184" i="12" a="1"/>
  <c r="S184" i="12" s="1"/>
  <c r="S177" i="12"/>
  <c r="S176" i="12"/>
  <c r="S179" i="12"/>
  <c r="S178" i="12"/>
  <c r="S187" i="12"/>
  <c r="S172" i="12"/>
  <c r="S171" i="12"/>
  <c r="S168" i="12" a="1"/>
  <c r="S168" i="12" s="1"/>
  <c r="S170" i="12"/>
  <c r="S173" i="12"/>
  <c r="T165" i="12"/>
  <c r="R287" i="12"/>
  <c r="R292" i="12" s="1"/>
  <c r="R361" i="12"/>
  <c r="R191" i="12"/>
  <c r="R196" i="12" s="1"/>
  <c r="R355" i="12"/>
  <c r="R255" i="12"/>
  <c r="R260" i="12" s="1"/>
  <c r="R359" i="12"/>
  <c r="R223" i="12"/>
  <c r="R228" i="12" s="1"/>
  <c r="R357" i="12"/>
  <c r="R239" i="12"/>
  <c r="R244" i="12" s="1"/>
  <c r="R358" i="12"/>
  <c r="R271" i="12"/>
  <c r="R276" i="12" s="1"/>
  <c r="R360" i="12"/>
  <c r="R207" i="12"/>
  <c r="R356" i="12"/>
  <c r="Q244" i="12"/>
  <c r="V164" i="12"/>
  <c r="U163" i="12"/>
  <c r="R175" i="12"/>
  <c r="R180" i="12" s="1"/>
  <c r="R354" i="12"/>
  <c r="Q364" i="12"/>
  <c r="Q365" i="12" s="1"/>
  <c r="R303" i="12"/>
  <c r="R308" i="12" s="1"/>
  <c r="R362" i="12"/>
  <c r="R319" i="12"/>
  <c r="R324" i="12" s="1"/>
  <c r="R363" i="12"/>
  <c r="V132" i="13" l="1"/>
  <c r="V127" i="13"/>
  <c r="V142" i="13"/>
  <c r="V144" i="13"/>
  <c r="V173" i="13"/>
  <c r="V174" i="13" s="1"/>
  <c r="V172" i="13" s="1"/>
  <c r="W61" i="13"/>
  <c r="W116" i="13"/>
  <c r="W169" i="13"/>
  <c r="X115" i="13"/>
  <c r="W133" i="13"/>
  <c r="X125" i="13" s="1"/>
  <c r="W146" i="13"/>
  <c r="W179" i="13"/>
  <c r="T67" i="13"/>
  <c r="T70" i="13" s="1"/>
  <c r="U89" i="13"/>
  <c r="V27" i="13"/>
  <c r="V33" i="13"/>
  <c r="V29" i="13"/>
  <c r="V35" i="13"/>
  <c r="V37" i="13"/>
  <c r="V26" i="13"/>
  <c r="V32" i="13"/>
  <c r="V28" i="13"/>
  <c r="V34" i="13"/>
  <c r="V20" i="13"/>
  <c r="V22" i="13"/>
  <c r="V31" i="13"/>
  <c r="V25" i="13"/>
  <c r="V21" i="13"/>
  <c r="V4" i="13"/>
  <c r="V6" i="13"/>
  <c r="V81" i="13"/>
  <c r="V75" i="13"/>
  <c r="V83" i="13"/>
  <c r="V69" i="13"/>
  <c r="V87" i="13"/>
  <c r="V64" i="13"/>
  <c r="V79" i="13"/>
  <c r="V88" i="13"/>
  <c r="V85" i="13"/>
  <c r="V80" i="13"/>
  <c r="V82" i="13"/>
  <c r="V84" i="13"/>
  <c r="V86" i="13"/>
  <c r="X10" i="13"/>
  <c r="W12" i="13"/>
  <c r="Y60" i="13"/>
  <c r="X62" i="13"/>
  <c r="U66" i="13"/>
  <c r="U65" i="13"/>
  <c r="AT68" i="13"/>
  <c r="AT54" i="13"/>
  <c r="AU48" i="13"/>
  <c r="AT11" i="13"/>
  <c r="W164" i="12"/>
  <c r="V163" i="12"/>
  <c r="S223" i="12"/>
  <c r="S228" i="12" s="1"/>
  <c r="S357" i="12"/>
  <c r="S239" i="12"/>
  <c r="S358" i="12"/>
  <c r="S191" i="12"/>
  <c r="S196" i="12" s="1"/>
  <c r="S355" i="12"/>
  <c r="S287" i="12"/>
  <c r="S292" i="12" s="1"/>
  <c r="S361" i="12"/>
  <c r="R364" i="12"/>
  <c r="R365" i="12" s="1"/>
  <c r="R212" i="12"/>
  <c r="T320" i="12"/>
  <c r="T323" i="12"/>
  <c r="T322" i="12"/>
  <c r="T315" i="12"/>
  <c r="T321" i="12"/>
  <c r="T317" i="12"/>
  <c r="T314" i="12"/>
  <c r="T316" i="12"/>
  <c r="T312" i="12" a="1"/>
  <c r="T312" i="12" s="1"/>
  <c r="T307" i="12"/>
  <c r="T305" i="12"/>
  <c r="T306" i="12"/>
  <c r="T304" i="12"/>
  <c r="T301" i="12"/>
  <c r="T300" i="12"/>
  <c r="T291" i="12"/>
  <c r="T298" i="12"/>
  <c r="T299" i="12"/>
  <c r="T296" i="12" a="1"/>
  <c r="T296" i="12" s="1"/>
  <c r="T290" i="12"/>
  <c r="T289" i="12"/>
  <c r="T282" i="12"/>
  <c r="T285" i="12"/>
  <c r="T284" i="12"/>
  <c r="T280" i="12" a="1"/>
  <c r="T280" i="12" s="1"/>
  <c r="T288" i="12"/>
  <c r="T273" i="12"/>
  <c r="T283" i="12"/>
  <c r="T275" i="12"/>
  <c r="T269" i="12"/>
  <c r="T272" i="12"/>
  <c r="T274" i="12"/>
  <c r="T268" i="12"/>
  <c r="T267" i="12"/>
  <c r="T266" i="12"/>
  <c r="T259" i="12"/>
  <c r="T264" i="12" a="1"/>
  <c r="T264" i="12" s="1"/>
  <c r="T258" i="12"/>
  <c r="T257" i="12"/>
  <c r="T256" i="12"/>
  <c r="T250" i="12"/>
  <c r="T252" i="12"/>
  <c r="T253" i="12"/>
  <c r="T251" i="12"/>
  <c r="T241" i="12"/>
  <c r="T248" i="12" a="1"/>
  <c r="T248" i="12" s="1"/>
  <c r="T243" i="12"/>
  <c r="T242" i="12"/>
  <c r="T236" i="12"/>
  <c r="T240" i="12"/>
  <c r="T235" i="12"/>
  <c r="T237" i="12"/>
  <c r="T225" i="12"/>
  <c r="T234" i="12"/>
  <c r="T227" i="12"/>
  <c r="T226" i="12"/>
  <c r="T220" i="12"/>
  <c r="T232" i="12" a="1"/>
  <c r="T232" i="12" s="1"/>
  <c r="T211" i="12"/>
  <c r="T219" i="12"/>
  <c r="T224" i="12"/>
  <c r="T218" i="12"/>
  <c r="T209" i="12"/>
  <c r="T221" i="12"/>
  <c r="T202" i="12"/>
  <c r="T205" i="12"/>
  <c r="T216" i="12" a="1"/>
  <c r="T216" i="12" s="1"/>
  <c r="T208" i="12"/>
  <c r="T210" i="12"/>
  <c r="T204" i="12"/>
  <c r="T187" i="12"/>
  <c r="T193" i="12"/>
  <c r="T203" i="12"/>
  <c r="T189" i="12"/>
  <c r="T192" i="12"/>
  <c r="T200" i="12" a="1"/>
  <c r="T200" i="12" s="1"/>
  <c r="T195" i="12"/>
  <c r="T188" i="12"/>
  <c r="T186" i="12"/>
  <c r="T184" i="12" a="1"/>
  <c r="T184" i="12" s="1"/>
  <c r="T194" i="12"/>
  <c r="T177" i="12"/>
  <c r="T176" i="12"/>
  <c r="T179" i="12"/>
  <c r="T178" i="12"/>
  <c r="T172" i="12"/>
  <c r="T171" i="12"/>
  <c r="T168" i="12" a="1"/>
  <c r="T168" i="12" s="1"/>
  <c r="T170" i="12"/>
  <c r="U165" i="12"/>
  <c r="T173" i="12"/>
  <c r="S271" i="12"/>
  <c r="S276" i="12" s="1"/>
  <c r="S360" i="12"/>
  <c r="S207" i="12"/>
  <c r="S212" i="12" s="1"/>
  <c r="S356" i="12"/>
  <c r="S175" i="12"/>
  <c r="S180" i="12" s="1"/>
  <c r="S354" i="12"/>
  <c r="S319" i="12"/>
  <c r="S324" i="12" s="1"/>
  <c r="S363" i="12"/>
  <c r="S255" i="12"/>
  <c r="S260" i="12" s="1"/>
  <c r="S359" i="12"/>
  <c r="S303" i="12"/>
  <c r="S308" i="12" s="1"/>
  <c r="S362" i="12"/>
  <c r="Y115" i="13" l="1"/>
  <c r="X133" i="13"/>
  <c r="Y125" i="13" s="1"/>
  <c r="X146" i="13"/>
  <c r="X179" i="13"/>
  <c r="U67" i="13"/>
  <c r="U70" i="13" s="1"/>
  <c r="X61" i="13"/>
  <c r="X116" i="13"/>
  <c r="X169" i="13"/>
  <c r="W127" i="13"/>
  <c r="W132" i="13"/>
  <c r="W144" i="13"/>
  <c r="W142" i="13"/>
  <c r="W173" i="13"/>
  <c r="W174" i="13" s="1"/>
  <c r="W172" i="13" s="1"/>
  <c r="V89" i="13"/>
  <c r="Z60" i="13"/>
  <c r="Y62" i="13"/>
  <c r="W33" i="13"/>
  <c r="W29" i="13"/>
  <c r="W35" i="13"/>
  <c r="W37" i="13"/>
  <c r="W26" i="13"/>
  <c r="W32" i="13"/>
  <c r="W28" i="13"/>
  <c r="W34" i="13"/>
  <c r="W20" i="13"/>
  <c r="W22" i="13"/>
  <c r="W31" i="13"/>
  <c r="W25" i="13"/>
  <c r="W21" i="13"/>
  <c r="W27" i="13"/>
  <c r="W4" i="13"/>
  <c r="W6" i="13"/>
  <c r="W75" i="13"/>
  <c r="W69" i="13"/>
  <c r="W64" i="13"/>
  <c r="W87" i="13"/>
  <c r="W88" i="13"/>
  <c r="W85" i="13"/>
  <c r="W80" i="13"/>
  <c r="W83" i="13"/>
  <c r="W82" i="13"/>
  <c r="W84" i="13"/>
  <c r="W86" i="13"/>
  <c r="W79" i="13"/>
  <c r="W81" i="13"/>
  <c r="Y10" i="13"/>
  <c r="X12" i="13"/>
  <c r="AU68" i="13"/>
  <c r="AU54" i="13"/>
  <c r="AV48" i="13"/>
  <c r="AU11" i="13"/>
  <c r="AU97" i="13" s="1"/>
  <c r="V66" i="13"/>
  <c r="V65" i="13"/>
  <c r="AT97" i="13"/>
  <c r="T271" i="12"/>
  <c r="T276" i="12" s="1"/>
  <c r="T360" i="12"/>
  <c r="U323" i="12"/>
  <c r="U322" i="12"/>
  <c r="U320" i="12"/>
  <c r="U321" i="12"/>
  <c r="U314" i="12"/>
  <c r="U317" i="12"/>
  <c r="U316" i="12"/>
  <c r="U315" i="12"/>
  <c r="U312" i="12" a="1"/>
  <c r="U312" i="12" s="1"/>
  <c r="U307" i="12"/>
  <c r="U306" i="12"/>
  <c r="U305" i="12"/>
  <c r="U298" i="12"/>
  <c r="U301" i="12"/>
  <c r="U304" i="12"/>
  <c r="U300" i="12"/>
  <c r="U299" i="12"/>
  <c r="U291" i="12"/>
  <c r="U296" i="12" a="1"/>
  <c r="U296" i="12" s="1"/>
  <c r="U290" i="12"/>
  <c r="U282" i="12"/>
  <c r="U285" i="12"/>
  <c r="U284" i="12"/>
  <c r="U289" i="12"/>
  <c r="U288" i="12"/>
  <c r="U283" i="12"/>
  <c r="U280" i="12" a="1"/>
  <c r="U280" i="12" s="1"/>
  <c r="U274" i="12"/>
  <c r="U272" i="12"/>
  <c r="U275" i="12"/>
  <c r="U269" i="12"/>
  <c r="U273" i="12"/>
  <c r="U268" i="12"/>
  <c r="U267" i="12"/>
  <c r="U264" i="12" a="1"/>
  <c r="U264" i="12" s="1"/>
  <c r="U258" i="12"/>
  <c r="U266" i="12"/>
  <c r="U257" i="12"/>
  <c r="U259" i="12"/>
  <c r="U250" i="12"/>
  <c r="U256" i="12"/>
  <c r="U252" i="12"/>
  <c r="U253" i="12"/>
  <c r="U251" i="12"/>
  <c r="U248" i="12" a="1"/>
  <c r="U248" i="12" s="1"/>
  <c r="U241" i="12"/>
  <c r="U240" i="12"/>
  <c r="U243" i="12"/>
  <c r="U236" i="12"/>
  <c r="U235" i="12"/>
  <c r="U242" i="12"/>
  <c r="U226" i="12"/>
  <c r="U237" i="12"/>
  <c r="U234" i="12"/>
  <c r="U220" i="12"/>
  <c r="U232" i="12" a="1"/>
  <c r="U232" i="12" s="1"/>
  <c r="U225" i="12"/>
  <c r="U221" i="12"/>
  <c r="U227" i="12"/>
  <c r="U224" i="12"/>
  <c r="U219" i="12"/>
  <c r="U210" i="12"/>
  <c r="U218" i="12"/>
  <c r="U209" i="12"/>
  <c r="U202" i="12"/>
  <c r="U205" i="12"/>
  <c r="U216" i="12" a="1"/>
  <c r="U216" i="12" s="1"/>
  <c r="U211" i="12"/>
  <c r="U208" i="12"/>
  <c r="U204" i="12"/>
  <c r="U187" i="12"/>
  <c r="U193" i="12"/>
  <c r="U203" i="12"/>
  <c r="U189" i="12"/>
  <c r="U200" i="12" a="1"/>
  <c r="U200" i="12" s="1"/>
  <c r="U192" i="12"/>
  <c r="U195" i="12"/>
  <c r="U188" i="12"/>
  <c r="U194" i="12"/>
  <c r="U186" i="12"/>
  <c r="U177" i="12"/>
  <c r="U176" i="12"/>
  <c r="U179" i="12"/>
  <c r="U178" i="12"/>
  <c r="U184" i="12" a="1"/>
  <c r="U184" i="12" s="1"/>
  <c r="U172" i="12"/>
  <c r="U171" i="12"/>
  <c r="U168" i="12" a="1"/>
  <c r="U168" i="12" s="1"/>
  <c r="U170" i="12"/>
  <c r="U173" i="12"/>
  <c r="V165" i="12"/>
  <c r="T175" i="12"/>
  <c r="T180" i="12" s="1"/>
  <c r="T354" i="12"/>
  <c r="T319" i="12"/>
  <c r="T324" i="12" s="1"/>
  <c r="T363" i="12"/>
  <c r="T287" i="12"/>
  <c r="T292" i="12" s="1"/>
  <c r="T361" i="12"/>
  <c r="S364" i="12"/>
  <c r="S365" i="12" s="1"/>
  <c r="T255" i="12"/>
  <c r="T260" i="12" s="1"/>
  <c r="T359" i="12"/>
  <c r="T303" i="12"/>
  <c r="T308" i="12" s="1"/>
  <c r="T362" i="12"/>
  <c r="T207" i="12"/>
  <c r="T356" i="12"/>
  <c r="W163" i="12"/>
  <c r="X164" i="12"/>
  <c r="T239" i="12"/>
  <c r="T244" i="12" s="1"/>
  <c r="T358" i="12"/>
  <c r="S244" i="12"/>
  <c r="T191" i="12"/>
  <c r="T196" i="12" s="1"/>
  <c r="T355" i="12"/>
  <c r="T223" i="12"/>
  <c r="T228" i="12" s="1"/>
  <c r="T357" i="12"/>
  <c r="X127" i="13" l="1"/>
  <c r="X132" i="13"/>
  <c r="X144" i="13"/>
  <c r="X142" i="13"/>
  <c r="X173" i="13"/>
  <c r="X174" i="13" s="1"/>
  <c r="X172" i="13" s="1"/>
  <c r="Z115" i="13"/>
  <c r="Y133" i="13"/>
  <c r="Z125" i="13" s="1"/>
  <c r="Y146" i="13"/>
  <c r="Y179" i="13"/>
  <c r="Y61" i="13"/>
  <c r="Y116" i="13"/>
  <c r="Y169" i="13"/>
  <c r="V67" i="13"/>
  <c r="V70" i="13" s="1"/>
  <c r="Z10" i="13"/>
  <c r="Y12" i="13"/>
  <c r="W89" i="13"/>
  <c r="X29" i="13"/>
  <c r="X35" i="13"/>
  <c r="X37" i="13"/>
  <c r="X26" i="13"/>
  <c r="X32" i="13"/>
  <c r="X28" i="13"/>
  <c r="X34" i="13"/>
  <c r="X31" i="13"/>
  <c r="X20" i="13"/>
  <c r="X22" i="13"/>
  <c r="X33" i="13"/>
  <c r="X25" i="13"/>
  <c r="X21" i="13"/>
  <c r="X27" i="13"/>
  <c r="X4" i="13"/>
  <c r="X6" i="13"/>
  <c r="X75" i="13"/>
  <c r="X69" i="13"/>
  <c r="X64" i="13"/>
  <c r="X88" i="13"/>
  <c r="X80" i="13"/>
  <c r="X82" i="13"/>
  <c r="X84" i="13"/>
  <c r="X86" i="13"/>
  <c r="X85" i="13"/>
  <c r="X79" i="13"/>
  <c r="X83" i="13"/>
  <c r="X87" i="13"/>
  <c r="X81" i="13"/>
  <c r="AA60" i="13"/>
  <c r="Z62" i="13"/>
  <c r="W66" i="13"/>
  <c r="W65" i="13"/>
  <c r="AV68" i="13"/>
  <c r="AV54" i="13"/>
  <c r="AW48" i="13"/>
  <c r="AV11" i="13"/>
  <c r="U207" i="12"/>
  <c r="U212" i="12" s="1"/>
  <c r="U356" i="12"/>
  <c r="U175" i="12"/>
  <c r="U180" i="12" s="1"/>
  <c r="U354" i="12"/>
  <c r="U255" i="12"/>
  <c r="U260" i="12" s="1"/>
  <c r="U359" i="12"/>
  <c r="U303" i="12"/>
  <c r="U308" i="12" s="1"/>
  <c r="U362" i="12"/>
  <c r="U191" i="12"/>
  <c r="U196" i="12" s="1"/>
  <c r="U355" i="12"/>
  <c r="U239" i="12"/>
  <c r="U244" i="12" s="1"/>
  <c r="U358" i="12"/>
  <c r="T212" i="12"/>
  <c r="T364" i="12"/>
  <c r="T365" i="12" s="1"/>
  <c r="U319" i="12"/>
  <c r="U324" i="12" s="1"/>
  <c r="U363" i="12"/>
  <c r="X163" i="12"/>
  <c r="Y164" i="12"/>
  <c r="U287" i="12"/>
  <c r="U292" i="12" s="1"/>
  <c r="U361" i="12"/>
  <c r="U223" i="12"/>
  <c r="U228" i="12" s="1"/>
  <c r="U357" i="12"/>
  <c r="U271" i="12"/>
  <c r="U276" i="12" s="1"/>
  <c r="U360" i="12"/>
  <c r="V323" i="12"/>
  <c r="V322" i="12"/>
  <c r="V320" i="12"/>
  <c r="V321" i="12"/>
  <c r="V314" i="12"/>
  <c r="V317" i="12"/>
  <c r="V316" i="12"/>
  <c r="V315" i="12"/>
  <c r="V305" i="12"/>
  <c r="V312" i="12" a="1"/>
  <c r="V312" i="12" s="1"/>
  <c r="V307" i="12"/>
  <c r="V306" i="12"/>
  <c r="V304" i="12"/>
  <c r="V298" i="12"/>
  <c r="V301" i="12"/>
  <c r="V300" i="12"/>
  <c r="V299" i="12"/>
  <c r="V291" i="12"/>
  <c r="V288" i="12"/>
  <c r="V296" i="12" a="1"/>
  <c r="V296" i="12" s="1"/>
  <c r="V290" i="12"/>
  <c r="V282" i="12"/>
  <c r="V285" i="12"/>
  <c r="V284" i="12"/>
  <c r="V289" i="12"/>
  <c r="V283" i="12"/>
  <c r="V280" i="12" a="1"/>
  <c r="V280" i="12" s="1"/>
  <c r="V273" i="12"/>
  <c r="V274" i="12"/>
  <c r="V275" i="12"/>
  <c r="V272" i="12"/>
  <c r="V268" i="12"/>
  <c r="V267" i="12"/>
  <c r="V269" i="12"/>
  <c r="V266" i="12"/>
  <c r="V264" i="12" a="1"/>
  <c r="V264" i="12" s="1"/>
  <c r="V258" i="12"/>
  <c r="V257" i="12"/>
  <c r="V256" i="12"/>
  <c r="V250" i="12"/>
  <c r="V252" i="12"/>
  <c r="V253" i="12"/>
  <c r="V251" i="12"/>
  <c r="V259" i="12"/>
  <c r="V248" i="12" a="1"/>
  <c r="V248" i="12" s="1"/>
  <c r="V241" i="12"/>
  <c r="V240" i="12"/>
  <c r="V243" i="12"/>
  <c r="V236" i="12"/>
  <c r="V235" i="12"/>
  <c r="V242" i="12"/>
  <c r="V234" i="12"/>
  <c r="V237" i="12"/>
  <c r="V227" i="12"/>
  <c r="V232" i="12" a="1"/>
  <c r="V232" i="12" s="1"/>
  <c r="V225" i="12"/>
  <c r="V224" i="12"/>
  <c r="V211" i="12"/>
  <c r="V219" i="12"/>
  <c r="V220" i="12"/>
  <c r="V218" i="12"/>
  <c r="V226" i="12"/>
  <c r="V221" i="12"/>
  <c r="V202" i="12"/>
  <c r="V205" i="12"/>
  <c r="V216" i="12" a="1"/>
  <c r="V216" i="12" s="1"/>
  <c r="V208" i="12"/>
  <c r="V210" i="12"/>
  <c r="V204" i="12"/>
  <c r="V203" i="12"/>
  <c r="V209" i="12"/>
  <c r="V193" i="12"/>
  <c r="V186" i="12"/>
  <c r="V200" i="12" a="1"/>
  <c r="V200" i="12" s="1"/>
  <c r="V189" i="12"/>
  <c r="V192" i="12"/>
  <c r="V195" i="12"/>
  <c r="V188" i="12"/>
  <c r="V194" i="12"/>
  <c r="V187" i="12"/>
  <c r="V176" i="12"/>
  <c r="V179" i="12"/>
  <c r="V178" i="12"/>
  <c r="V184" i="12" a="1"/>
  <c r="V184" i="12" s="1"/>
  <c r="V171" i="12"/>
  <c r="V168" i="12" a="1"/>
  <c r="V168" i="12" s="1"/>
  <c r="V170" i="12"/>
  <c r="V173" i="12"/>
  <c r="W165" i="12"/>
  <c r="V177" i="12"/>
  <c r="V172" i="12"/>
  <c r="G8" i="6"/>
  <c r="G9" i="6"/>
  <c r="G10" i="6"/>
  <c r="G11" i="6"/>
  <c r="G7" i="6"/>
  <c r="H3" i="6"/>
  <c r="G3" i="6"/>
  <c r="F3" i="6"/>
  <c r="E3" i="6"/>
  <c r="J7" i="6"/>
  <c r="I7" i="6"/>
  <c r="H7" i="6"/>
  <c r="C3" i="6" a="1"/>
  <c r="C3" i="6" s="1"/>
  <c r="Y127" i="13" l="1"/>
  <c r="Y132" i="13"/>
  <c r="Y144" i="13"/>
  <c r="Y142" i="13"/>
  <c r="Y173" i="13"/>
  <c r="Y174" i="13" s="1"/>
  <c r="Y172" i="13" s="1"/>
  <c r="AA115" i="13"/>
  <c r="Z133" i="13"/>
  <c r="AA125" i="13" s="1"/>
  <c r="Z146" i="13"/>
  <c r="Z179" i="13"/>
  <c r="Z61" i="13"/>
  <c r="Z116" i="13"/>
  <c r="Z169" i="13"/>
  <c r="W67" i="13"/>
  <c r="W70" i="13" s="1"/>
  <c r="X66" i="13"/>
  <c r="X65" i="13"/>
  <c r="AA62" i="13"/>
  <c r="AB60" i="13"/>
  <c r="X89" i="13"/>
  <c r="Y35" i="13"/>
  <c r="Y37" i="13"/>
  <c r="Y26" i="13"/>
  <c r="Y32" i="13"/>
  <c r="Y28" i="13"/>
  <c r="Y34" i="13"/>
  <c r="Y27" i="13"/>
  <c r="Y20" i="13"/>
  <c r="Y22" i="13"/>
  <c r="Y33" i="13"/>
  <c r="Y29" i="13"/>
  <c r="Y25" i="13"/>
  <c r="Y21" i="13"/>
  <c r="Y31" i="13"/>
  <c r="Y4" i="13"/>
  <c r="Y6" i="13"/>
  <c r="Y64" i="13"/>
  <c r="Y88" i="13"/>
  <c r="Y80" i="13"/>
  <c r="Y82" i="13"/>
  <c r="Y84" i="13"/>
  <c r="Y86" i="13"/>
  <c r="Y81" i="13"/>
  <c r="Y79" i="13"/>
  <c r="Y87" i="13"/>
  <c r="Y83" i="13"/>
  <c r="Y85" i="13"/>
  <c r="Y75" i="13"/>
  <c r="Y69" i="13"/>
  <c r="AW68" i="13"/>
  <c r="AW54" i="13"/>
  <c r="AX48" i="13"/>
  <c r="AW11" i="13"/>
  <c r="AA10" i="13"/>
  <c r="Z12" i="13"/>
  <c r="AV97" i="13"/>
  <c r="V207" i="12"/>
  <c r="V356" i="12"/>
  <c r="W320" i="12"/>
  <c r="W323" i="12"/>
  <c r="W322" i="12"/>
  <c r="W314" i="12"/>
  <c r="W317" i="12"/>
  <c r="W316" i="12"/>
  <c r="W315" i="12"/>
  <c r="W312" i="12" a="1"/>
  <c r="W312" i="12" s="1"/>
  <c r="W307" i="12"/>
  <c r="W301" i="12"/>
  <c r="W306" i="12"/>
  <c r="W304" i="12"/>
  <c r="W300" i="12"/>
  <c r="W298" i="12"/>
  <c r="W299" i="12"/>
  <c r="W291" i="12"/>
  <c r="W288" i="12"/>
  <c r="W296" i="12" a="1"/>
  <c r="W296" i="12" s="1"/>
  <c r="W290" i="12"/>
  <c r="W282" i="12"/>
  <c r="W285" i="12"/>
  <c r="W284" i="12"/>
  <c r="W283" i="12"/>
  <c r="W274" i="12"/>
  <c r="W275" i="12"/>
  <c r="W280" i="12" a="1"/>
  <c r="W280" i="12" s="1"/>
  <c r="W273" i="12"/>
  <c r="W268" i="12"/>
  <c r="W267" i="12"/>
  <c r="W272" i="12"/>
  <c r="W269" i="12"/>
  <c r="W266" i="12"/>
  <c r="W264" i="12" a="1"/>
  <c r="W264" i="12" s="1"/>
  <c r="W258" i="12"/>
  <c r="W257" i="12"/>
  <c r="W256" i="12"/>
  <c r="W259" i="12"/>
  <c r="W252" i="12"/>
  <c r="W253" i="12"/>
  <c r="W251" i="12"/>
  <c r="W250" i="12"/>
  <c r="W241" i="12"/>
  <c r="W240" i="12"/>
  <c r="W243" i="12"/>
  <c r="W242" i="12"/>
  <c r="W248" i="12" a="1"/>
  <c r="W248" i="12" s="1"/>
  <c r="W236" i="12"/>
  <c r="W234" i="12"/>
  <c r="W237" i="12"/>
  <c r="W235" i="12"/>
  <c r="W224" i="12"/>
  <c r="W225" i="12"/>
  <c r="W221" i="12"/>
  <c r="W227" i="12"/>
  <c r="W219" i="12"/>
  <c r="W220" i="12"/>
  <c r="W218" i="12"/>
  <c r="W226" i="12"/>
  <c r="W232" i="12" a="1"/>
  <c r="W232" i="12" s="1"/>
  <c r="W202" i="12"/>
  <c r="W205" i="12"/>
  <c r="W216" i="12" a="1"/>
  <c r="W216" i="12" s="1"/>
  <c r="W208" i="12"/>
  <c r="W211" i="12"/>
  <c r="W210" i="12"/>
  <c r="W204" i="12"/>
  <c r="W203" i="12"/>
  <c r="W193" i="12"/>
  <c r="W200" i="12" a="1"/>
  <c r="W200" i="12" s="1"/>
  <c r="W189" i="12"/>
  <c r="W192" i="12"/>
  <c r="W195" i="12"/>
  <c r="W209" i="12"/>
  <c r="W188" i="12"/>
  <c r="W194" i="12"/>
  <c r="W186" i="12"/>
  <c r="W187" i="12"/>
  <c r="W176" i="12"/>
  <c r="W179" i="12"/>
  <c r="W178" i="12"/>
  <c r="W184" i="12" a="1"/>
  <c r="W184" i="12" s="1"/>
  <c r="W171" i="12"/>
  <c r="W168" i="12" a="1"/>
  <c r="W168" i="12" s="1"/>
  <c r="W170" i="12"/>
  <c r="W173" i="12"/>
  <c r="X165" i="12"/>
  <c r="W172" i="12"/>
  <c r="V303" i="12"/>
  <c r="V308" i="12" s="1"/>
  <c r="V362" i="12"/>
  <c r="V255" i="12"/>
  <c r="V260" i="12" s="1"/>
  <c r="V359" i="12"/>
  <c r="V191" i="12"/>
  <c r="V196" i="12" s="1"/>
  <c r="V355" i="12"/>
  <c r="V239" i="12"/>
  <c r="V358" i="12"/>
  <c r="V287" i="12"/>
  <c r="V292" i="12" s="1"/>
  <c r="V361" i="12"/>
  <c r="V223" i="12"/>
  <c r="V228" i="12" s="1"/>
  <c r="V357" i="12"/>
  <c r="U364" i="12"/>
  <c r="U365" i="12" s="1"/>
  <c r="V175" i="12"/>
  <c r="V180" i="12" s="1"/>
  <c r="V354" i="12"/>
  <c r="Y163" i="12"/>
  <c r="Z164" i="12"/>
  <c r="V271" i="12"/>
  <c r="V276" i="12" s="1"/>
  <c r="V360" i="12"/>
  <c r="V319" i="12"/>
  <c r="V324" i="12" s="1"/>
  <c r="V363" i="12"/>
  <c r="C47" i="1"/>
  <c r="C13" i="1"/>
  <c r="C6" i="10" s="1"/>
  <c r="X67" i="13" l="1"/>
  <c r="X70" i="13" s="1"/>
  <c r="Z127" i="13"/>
  <c r="Z132" i="13"/>
  <c r="Z144" i="13"/>
  <c r="Z142" i="13"/>
  <c r="Z173" i="13"/>
  <c r="Z174" i="13" s="1"/>
  <c r="Z172" i="13" s="1"/>
  <c r="AB115" i="13"/>
  <c r="AA133" i="13"/>
  <c r="AB125" i="13" s="1"/>
  <c r="AA146" i="13"/>
  <c r="AA179" i="13"/>
  <c r="AA61" i="13"/>
  <c r="AA116" i="13"/>
  <c r="AA169" i="13"/>
  <c r="AX68" i="13"/>
  <c r="AX54" i="13"/>
  <c r="AY48" i="13"/>
  <c r="AX11" i="13"/>
  <c r="Y66" i="13"/>
  <c r="Y65" i="13"/>
  <c r="AB62" i="13"/>
  <c r="AC60" i="13"/>
  <c r="Y89" i="13"/>
  <c r="Z37" i="13"/>
  <c r="Z26" i="13"/>
  <c r="Z32" i="13"/>
  <c r="Z28" i="13"/>
  <c r="Z34" i="13"/>
  <c r="Z31" i="13"/>
  <c r="Z33" i="13"/>
  <c r="Z20" i="13"/>
  <c r="Z22" i="13"/>
  <c r="Z35" i="13"/>
  <c r="Z29" i="13"/>
  <c r="Z25" i="13"/>
  <c r="Z21" i="13"/>
  <c r="Z27" i="13"/>
  <c r="Z4" i="13"/>
  <c r="Z6" i="13"/>
  <c r="Z79" i="13"/>
  <c r="Z64" i="13"/>
  <c r="Z80" i="13"/>
  <c r="Z75" i="13"/>
  <c r="Z87" i="13"/>
  <c r="Z88" i="13"/>
  <c r="Z82" i="13"/>
  <c r="Z84" i="13"/>
  <c r="Z86" i="13"/>
  <c r="Z81" i="13"/>
  <c r="Z83" i="13"/>
  <c r="Z85" i="13"/>
  <c r="Z69" i="13"/>
  <c r="AB10" i="13"/>
  <c r="AA12" i="13"/>
  <c r="AW97" i="13"/>
  <c r="W271" i="12"/>
  <c r="W276" i="12" s="1"/>
  <c r="W360" i="12"/>
  <c r="W319" i="12"/>
  <c r="W363" i="12"/>
  <c r="W239" i="12"/>
  <c r="W244" i="12" s="1"/>
  <c r="W358" i="12"/>
  <c r="W255" i="12"/>
  <c r="W260" i="12" s="1"/>
  <c r="W359" i="12"/>
  <c r="X320" i="12"/>
  <c r="X323" i="12"/>
  <c r="X322" i="12"/>
  <c r="X321" i="12"/>
  <c r="X314" i="12"/>
  <c r="X317" i="12"/>
  <c r="X316" i="12"/>
  <c r="X312" i="12" a="1"/>
  <c r="X312" i="12" s="1"/>
  <c r="X304" i="12"/>
  <c r="X307" i="12"/>
  <c r="X306" i="12"/>
  <c r="X301" i="12"/>
  <c r="X305" i="12"/>
  <c r="X300" i="12"/>
  <c r="X298" i="12"/>
  <c r="X291" i="12"/>
  <c r="X288" i="12"/>
  <c r="X296" i="12" a="1"/>
  <c r="X296" i="12" s="1"/>
  <c r="X299" i="12" s="1"/>
  <c r="X290" i="12"/>
  <c r="X289" i="12"/>
  <c r="X285" i="12"/>
  <c r="X284" i="12"/>
  <c r="X282" i="12"/>
  <c r="X275" i="12"/>
  <c r="X280" i="12" a="1"/>
  <c r="X280" i="12" s="1"/>
  <c r="X274" i="12"/>
  <c r="X273" i="12"/>
  <c r="X272" i="12"/>
  <c r="X268" i="12"/>
  <c r="X267" i="12"/>
  <c r="X269" i="12"/>
  <c r="X266" i="12"/>
  <c r="X258" i="12"/>
  <c r="X256" i="12"/>
  <c r="X259" i="12"/>
  <c r="X264" i="12" a="1"/>
  <c r="X264" i="12" s="1"/>
  <c r="X252" i="12"/>
  <c r="X253" i="12"/>
  <c r="X251" i="12"/>
  <c r="X241" i="12"/>
  <c r="X240" i="12"/>
  <c r="X243" i="12"/>
  <c r="X242" i="12"/>
  <c r="X250" i="12"/>
  <c r="X236" i="12"/>
  <c r="X235" i="12"/>
  <c r="X248" i="12" a="1"/>
  <c r="X248" i="12" s="1"/>
  <c r="X234" i="12"/>
  <c r="X237" i="12"/>
  <c r="X225" i="12"/>
  <c r="X227" i="12"/>
  <c r="X221" i="12"/>
  <c r="X224" i="12"/>
  <c r="X226" i="12"/>
  <c r="X211" i="12"/>
  <c r="X219" i="12"/>
  <c r="X220" i="12"/>
  <c r="X218" i="12"/>
  <c r="X232" i="12" a="1"/>
  <c r="X232" i="12" s="1"/>
  <c r="X202" i="12"/>
  <c r="X205" i="12"/>
  <c r="X216" i="12" a="1"/>
  <c r="X216" i="12" s="1"/>
  <c r="X208" i="12"/>
  <c r="X210" i="12"/>
  <c r="X204" i="12"/>
  <c r="X203" i="12"/>
  <c r="X209" i="12"/>
  <c r="X200" i="12" a="1"/>
  <c r="X200" i="12" s="1"/>
  <c r="X189" i="12"/>
  <c r="X192" i="12"/>
  <c r="X195" i="12"/>
  <c r="X188" i="12"/>
  <c r="X194" i="12"/>
  <c r="X193" i="12"/>
  <c r="X186" i="12"/>
  <c r="X187" i="12"/>
  <c r="X176" i="12"/>
  <c r="X179" i="12"/>
  <c r="X178" i="12"/>
  <c r="X184" i="12" a="1"/>
  <c r="X184" i="12" s="1"/>
  <c r="X177" i="12"/>
  <c r="X168" i="12" a="1"/>
  <c r="X168" i="12" s="1"/>
  <c r="X171" i="12" s="1"/>
  <c r="X170" i="12"/>
  <c r="X173" i="12"/>
  <c r="Y165" i="12"/>
  <c r="X172" i="12"/>
  <c r="W175" i="12"/>
  <c r="W354" i="12"/>
  <c r="W207" i="12"/>
  <c r="W212" i="12" s="1"/>
  <c r="W356" i="12"/>
  <c r="W303" i="12"/>
  <c r="W362" i="12"/>
  <c r="W191" i="12"/>
  <c r="W196" i="12" s="1"/>
  <c r="W355" i="12"/>
  <c r="W287" i="12"/>
  <c r="W361" i="12"/>
  <c r="Z163" i="12"/>
  <c r="AA164" i="12"/>
  <c r="V364" i="12"/>
  <c r="V365" i="12" s="1"/>
  <c r="V244" i="12"/>
  <c r="W223" i="12"/>
  <c r="W228" i="12" s="1"/>
  <c r="W357" i="12"/>
  <c r="V212" i="12"/>
  <c r="Y67" i="13" l="1"/>
  <c r="Y70" i="13" s="1"/>
  <c r="AA127" i="13"/>
  <c r="AA132" i="13"/>
  <c r="AA144" i="13"/>
  <c r="AA142" i="13"/>
  <c r="AA173" i="13"/>
  <c r="AA174" i="13" s="1"/>
  <c r="AA172" i="13" s="1"/>
  <c r="AB61" i="13"/>
  <c r="AB116" i="13"/>
  <c r="AB169" i="13"/>
  <c r="AC115" i="13"/>
  <c r="AB133" i="13"/>
  <c r="AC125" i="13" s="1"/>
  <c r="AB146" i="13"/>
  <c r="AB179" i="13"/>
  <c r="AC62" i="13"/>
  <c r="AD60" i="13"/>
  <c r="Z66" i="13"/>
  <c r="Z65" i="13"/>
  <c r="Z89" i="13"/>
  <c r="AB12" i="13"/>
  <c r="AC10" i="13"/>
  <c r="AY68" i="13"/>
  <c r="AY54" i="13"/>
  <c r="AZ48" i="13"/>
  <c r="AY11" i="13"/>
  <c r="AY97" i="13" s="1"/>
  <c r="AX97" i="13"/>
  <c r="AA37" i="13"/>
  <c r="AA26" i="13"/>
  <c r="AA32" i="13"/>
  <c r="AA28" i="13"/>
  <c r="AA34" i="13"/>
  <c r="AA31" i="13"/>
  <c r="AA27" i="13"/>
  <c r="AA29" i="13"/>
  <c r="AA22" i="13"/>
  <c r="AA35" i="13"/>
  <c r="AA33" i="13"/>
  <c r="AA25" i="13"/>
  <c r="AA21" i="13"/>
  <c r="AA4" i="13"/>
  <c r="AA20" i="13"/>
  <c r="AA6" i="13"/>
  <c r="AA88" i="13"/>
  <c r="AA82" i="13"/>
  <c r="AA84" i="13"/>
  <c r="AA86" i="13"/>
  <c r="AA79" i="13"/>
  <c r="AA81" i="13"/>
  <c r="AA87" i="13"/>
  <c r="AA64" i="13"/>
  <c r="AA83" i="13"/>
  <c r="AA85" i="13"/>
  <c r="AA69" i="13"/>
  <c r="AA80" i="13"/>
  <c r="AA75" i="13"/>
  <c r="X191" i="12"/>
  <c r="X196" i="12" s="1"/>
  <c r="X355" i="12"/>
  <c r="X361" i="12"/>
  <c r="W364" i="12"/>
  <c r="W365" i="12" s="1"/>
  <c r="X271" i="12"/>
  <c r="X276" i="12" s="1"/>
  <c r="X360" i="12"/>
  <c r="X223" i="12"/>
  <c r="X228" i="12" s="1"/>
  <c r="X357" i="12"/>
  <c r="X255" i="12"/>
  <c r="X359" i="12"/>
  <c r="X283" i="12"/>
  <c r="X239" i="12"/>
  <c r="X244" i="12" s="1"/>
  <c r="X358" i="12"/>
  <c r="Y323" i="12"/>
  <c r="Y322" i="12"/>
  <c r="Y320" i="12"/>
  <c r="Y321" i="12"/>
  <c r="Y314" i="12"/>
  <c r="Y317" i="12"/>
  <c r="Y316" i="12"/>
  <c r="Y315" i="12"/>
  <c r="Y307" i="12"/>
  <c r="Y312" i="12" a="1"/>
  <c r="Y312" i="12" s="1"/>
  <c r="Y306" i="12"/>
  <c r="Y304" i="12"/>
  <c r="Y305" i="12"/>
  <c r="Y300" i="12"/>
  <c r="Y301" i="12"/>
  <c r="Y298" i="12"/>
  <c r="Y296" i="12" a="1"/>
  <c r="Y296" i="12" s="1"/>
  <c r="Y290" i="12"/>
  <c r="Y289" i="12"/>
  <c r="Y291" i="12"/>
  <c r="Y288" i="12"/>
  <c r="Y284" i="12"/>
  <c r="Y283" i="12"/>
  <c r="Y285" i="12"/>
  <c r="Y282" i="12"/>
  <c r="Y274" i="12"/>
  <c r="Y275" i="12"/>
  <c r="Y280" i="12" a="1"/>
  <c r="Y280" i="12" s="1"/>
  <c r="Y273" i="12"/>
  <c r="Y269" i="12"/>
  <c r="Y272" i="12"/>
  <c r="Y268" i="12"/>
  <c r="Y267" i="12"/>
  <c r="Y266" i="12"/>
  <c r="Y258" i="12"/>
  <c r="Y257" i="12"/>
  <c r="Y256" i="12"/>
  <c r="Y259" i="12"/>
  <c r="Y252" i="12"/>
  <c r="Y264" i="12" a="1"/>
  <c r="Y264" i="12" s="1"/>
  <c r="Y253" i="12"/>
  <c r="Y250" i="12"/>
  <c r="Y240" i="12"/>
  <c r="Y243" i="12"/>
  <c r="Y242" i="12"/>
  <c r="Y248" i="12" a="1"/>
  <c r="Y248" i="12" s="1"/>
  <c r="Y235" i="12"/>
  <c r="Y234" i="12"/>
  <c r="Y237" i="12"/>
  <c r="Y236" i="12"/>
  <c r="Y224" i="12"/>
  <c r="Y226" i="12"/>
  <c r="Y225" i="12"/>
  <c r="Y221" i="12"/>
  <c r="Y227" i="12"/>
  <c r="Y232" i="12" a="1"/>
  <c r="Y232" i="12" s="1"/>
  <c r="Y219" i="12"/>
  <c r="Y220" i="12"/>
  <c r="Y218" i="12"/>
  <c r="Y205" i="12"/>
  <c r="Y216" i="12" a="1"/>
  <c r="Y216" i="12" s="1"/>
  <c r="Y208" i="12"/>
  <c r="Y211" i="12"/>
  <c r="Y210" i="12"/>
  <c r="Y204" i="12"/>
  <c r="Y203" i="12"/>
  <c r="Y209" i="12"/>
  <c r="Y200" i="12" a="1"/>
  <c r="Y200" i="12" s="1"/>
  <c r="Y189" i="12"/>
  <c r="Y192" i="12"/>
  <c r="Y195" i="12"/>
  <c r="Y202" i="12"/>
  <c r="Y188" i="12"/>
  <c r="Y194" i="12"/>
  <c r="Y193" i="12"/>
  <c r="Y186" i="12"/>
  <c r="Y187" i="12"/>
  <c r="Y176" i="12"/>
  <c r="Y179" i="12"/>
  <c r="Y178" i="12"/>
  <c r="Y184" i="12" a="1"/>
  <c r="Y184" i="12" s="1"/>
  <c r="Y177" i="12"/>
  <c r="Y170" i="12"/>
  <c r="Y173" i="12"/>
  <c r="Z165" i="12"/>
  <c r="Y172" i="12"/>
  <c r="Y168" i="12" a="1"/>
  <c r="Y168" i="12" s="1"/>
  <c r="Y171" i="12" s="1"/>
  <c r="X363" i="12"/>
  <c r="AB164" i="12"/>
  <c r="AA163" i="12"/>
  <c r="X315" i="12"/>
  <c r="X354" i="12"/>
  <c r="X207" i="12"/>
  <c r="X356" i="12"/>
  <c r="X362" i="12"/>
  <c r="AC61" i="13" l="1"/>
  <c r="AC116" i="13"/>
  <c r="AC169" i="13"/>
  <c r="AD115" i="13"/>
  <c r="AC133" i="13"/>
  <c r="AD125" i="13" s="1"/>
  <c r="AC146" i="13"/>
  <c r="AC179" i="13"/>
  <c r="AB127" i="13"/>
  <c r="AB132" i="13"/>
  <c r="AB144" i="13"/>
  <c r="AB142" i="13"/>
  <c r="AB173" i="13"/>
  <c r="AB174" i="13" s="1"/>
  <c r="AB172" i="13" s="1"/>
  <c r="Z67" i="13"/>
  <c r="Z70" i="13" s="1"/>
  <c r="AA89" i="13"/>
  <c r="AB26" i="13"/>
  <c r="AB32" i="13"/>
  <c r="AB28" i="13"/>
  <c r="AB34" i="13"/>
  <c r="AB31" i="13"/>
  <c r="AB27" i="13"/>
  <c r="AB33" i="13"/>
  <c r="AB35" i="13"/>
  <c r="AB22" i="13"/>
  <c r="AB37" i="13"/>
  <c r="AB29" i="13"/>
  <c r="AB25" i="13"/>
  <c r="AB21" i="13"/>
  <c r="AB20" i="13"/>
  <c r="AB4" i="13"/>
  <c r="AB6" i="13"/>
  <c r="AB81" i="13"/>
  <c r="AB79" i="13"/>
  <c r="AB83" i="13"/>
  <c r="AB85" i="13"/>
  <c r="AB80" i="13"/>
  <c r="AB69" i="13"/>
  <c r="AB82" i="13"/>
  <c r="AB75" i="13"/>
  <c r="AB64" i="13"/>
  <c r="AB87" i="13"/>
  <c r="AB88" i="13"/>
  <c r="AB86" i="13"/>
  <c r="AB84" i="13"/>
  <c r="AZ68" i="13"/>
  <c r="AZ54" i="13"/>
  <c r="BA48" i="13"/>
  <c r="AZ11" i="13"/>
  <c r="AD62" i="13"/>
  <c r="AE60" i="13"/>
  <c r="AC12" i="13"/>
  <c r="AD10" i="13"/>
  <c r="AA66" i="13"/>
  <c r="AA65" i="13"/>
  <c r="Y223" i="12"/>
  <c r="Y228" i="12" s="1"/>
  <c r="Y357" i="12"/>
  <c r="Y363" i="12"/>
  <c r="Z322" i="12"/>
  <c r="Z321" i="12"/>
  <c r="Z323" i="12"/>
  <c r="Z320" i="12"/>
  <c r="Z317" i="12"/>
  <c r="Z316" i="12"/>
  <c r="Z314" i="12"/>
  <c r="Z307" i="12"/>
  <c r="Z306" i="12"/>
  <c r="Z312" i="12" a="1"/>
  <c r="Z312" i="12" s="1"/>
  <c r="Z315" i="12" s="1"/>
  <c r="Z304" i="12"/>
  <c r="Z305" i="12"/>
  <c r="Z300" i="12"/>
  <c r="Z301" i="12"/>
  <c r="Z298" i="12"/>
  <c r="Z296" i="12" a="1"/>
  <c r="Z296" i="12" s="1"/>
  <c r="Z290" i="12"/>
  <c r="Z289" i="12"/>
  <c r="Z284" i="12"/>
  <c r="Z291" i="12"/>
  <c r="Z288" i="12"/>
  <c r="Z273" i="12"/>
  <c r="Z282" i="12"/>
  <c r="Z275" i="12"/>
  <c r="Z285" i="12"/>
  <c r="Z274" i="12"/>
  <c r="Z280" i="12" a="1"/>
  <c r="Z280" i="12" s="1"/>
  <c r="Z272" i="12"/>
  <c r="Z267" i="12"/>
  <c r="Z269" i="12"/>
  <c r="Z266" i="12"/>
  <c r="Z268" i="12"/>
  <c r="Z257" i="12"/>
  <c r="Z253" i="12"/>
  <c r="Z256" i="12"/>
  <c r="Z259" i="12"/>
  <c r="Z264" i="12" a="1"/>
  <c r="Z264" i="12" s="1"/>
  <c r="Z258" i="12"/>
  <c r="Z252" i="12"/>
  <c r="Z250" i="12"/>
  <c r="Z240" i="12"/>
  <c r="Z243" i="12"/>
  <c r="Z248" i="12" a="1"/>
  <c r="Z248" i="12" s="1"/>
  <c r="Z251" i="12" s="1"/>
  <c r="Z242" i="12"/>
  <c r="Z241" i="12"/>
  <c r="Z234" i="12"/>
  <c r="Z237" i="12"/>
  <c r="Z225" i="12"/>
  <c r="Z232" i="12" a="1"/>
  <c r="Z232" i="12" s="1"/>
  <c r="Z236" i="12"/>
  <c r="Z227" i="12"/>
  <c r="Z221" i="12"/>
  <c r="Z224" i="12"/>
  <c r="Z226" i="12"/>
  <c r="Z219" i="12"/>
  <c r="Z220" i="12"/>
  <c r="Z218" i="12"/>
  <c r="Z208" i="12"/>
  <c r="Z211" i="12"/>
  <c r="Z210" i="12"/>
  <c r="Z204" i="12"/>
  <c r="Z203" i="12"/>
  <c r="Z209" i="12"/>
  <c r="Z216" i="12" a="1"/>
  <c r="Z216" i="12" s="1"/>
  <c r="Z186" i="12"/>
  <c r="Z189" i="12"/>
  <c r="Z192" i="12"/>
  <c r="Z195" i="12"/>
  <c r="Z202" i="12"/>
  <c r="Z188" i="12"/>
  <c r="Z194" i="12"/>
  <c r="Z205" i="12"/>
  <c r="Z193" i="12"/>
  <c r="Z200" i="12" a="1"/>
  <c r="Z200" i="12" s="1"/>
  <c r="Z187" i="12"/>
  <c r="Z176" i="12"/>
  <c r="Z179" i="12"/>
  <c r="Z178" i="12"/>
  <c r="Z184" i="12" a="1"/>
  <c r="Z184" i="12" s="1"/>
  <c r="Z177" i="12"/>
  <c r="Z170" i="12"/>
  <c r="Z173" i="12"/>
  <c r="AA165" i="12"/>
  <c r="Z172" i="12"/>
  <c r="Z168" i="12" a="1"/>
  <c r="Z168" i="12" s="1"/>
  <c r="Z171" i="12" s="1"/>
  <c r="Y359" i="12"/>
  <c r="Y239" i="12"/>
  <c r="Y358" i="12"/>
  <c r="Y207" i="12"/>
  <c r="Y212" i="12" s="1"/>
  <c r="Y356" i="12"/>
  <c r="Y362" i="12"/>
  <c r="Y251" i="12"/>
  <c r="AC164" i="12"/>
  <c r="AB163" i="12"/>
  <c r="Y361" i="12"/>
  <c r="Y354" i="12"/>
  <c r="Y191" i="12"/>
  <c r="Y196" i="12" s="1"/>
  <c r="Y355" i="12"/>
  <c r="X212" i="12"/>
  <c r="Y271" i="12"/>
  <c r="Y276" i="12" s="1"/>
  <c r="Y360" i="12"/>
  <c r="X364" i="12"/>
  <c r="X365" i="12" s="1"/>
  <c r="Y299" i="12"/>
  <c r="AE115" i="13" l="1"/>
  <c r="AD133" i="13"/>
  <c r="AE125" i="13" s="1"/>
  <c r="AD146" i="13"/>
  <c r="AD179" i="13"/>
  <c r="AD61" i="13"/>
  <c r="AD116" i="13"/>
  <c r="AD169" i="13"/>
  <c r="AC127" i="13"/>
  <c r="AC132" i="13"/>
  <c r="AC144" i="13"/>
  <c r="AC142" i="13"/>
  <c r="AC173" i="13"/>
  <c r="AC174" i="13" s="1"/>
  <c r="AC172" i="13" s="1"/>
  <c r="AA67" i="13"/>
  <c r="AA70" i="13" s="1"/>
  <c r="AB89" i="13"/>
  <c r="AE62" i="13"/>
  <c r="AF60" i="13"/>
  <c r="BA54" i="13"/>
  <c r="BA68" i="13"/>
  <c r="BB48" i="13"/>
  <c r="BA11" i="13"/>
  <c r="AZ97" i="13"/>
  <c r="AD12" i="13"/>
  <c r="AE10" i="13"/>
  <c r="AC26" i="13"/>
  <c r="AC32" i="13"/>
  <c r="AC28" i="13"/>
  <c r="AC34" i="13"/>
  <c r="AC31" i="13"/>
  <c r="AC27" i="13"/>
  <c r="AC33" i="13"/>
  <c r="AC29" i="13"/>
  <c r="AC37" i="13"/>
  <c r="AC35" i="13"/>
  <c r="AC25" i="13"/>
  <c r="AC21" i="13"/>
  <c r="AC20" i="13"/>
  <c r="AC4" i="13"/>
  <c r="AC6" i="13"/>
  <c r="AC22" i="13"/>
  <c r="AC88" i="13"/>
  <c r="AC84" i="13"/>
  <c r="AC86" i="13"/>
  <c r="AC79" i="13"/>
  <c r="AC81" i="13"/>
  <c r="AC87" i="13"/>
  <c r="AC83" i="13"/>
  <c r="AC85" i="13"/>
  <c r="AC80" i="13"/>
  <c r="AC69" i="13"/>
  <c r="AC82" i="13"/>
  <c r="AC64" i="13"/>
  <c r="AC75" i="13"/>
  <c r="AB66" i="13"/>
  <c r="AB65" i="13"/>
  <c r="Z191" i="12"/>
  <c r="Z196" i="12" s="1"/>
  <c r="Z355" i="12"/>
  <c r="Z223" i="12"/>
  <c r="Z228" i="12" s="1"/>
  <c r="Z357" i="12"/>
  <c r="Z361" i="12"/>
  <c r="Z362" i="12"/>
  <c r="Z359" i="12"/>
  <c r="Z358" i="12"/>
  <c r="Z299" i="12"/>
  <c r="Z207" i="12"/>
  <c r="Z212" i="12" s="1"/>
  <c r="Z356" i="12"/>
  <c r="Z354" i="12"/>
  <c r="Z271" i="12"/>
  <c r="Z276" i="12" s="1"/>
  <c r="Z360" i="12"/>
  <c r="Z363" i="12"/>
  <c r="AD164" i="12"/>
  <c r="AC163" i="12"/>
  <c r="Y364" i="12"/>
  <c r="Y365" i="12" s="1"/>
  <c r="AA322" i="12"/>
  <c r="AA321" i="12"/>
  <c r="AA320" i="12"/>
  <c r="AA323" i="12"/>
  <c r="AA317" i="12"/>
  <c r="AA316" i="12"/>
  <c r="AA314" i="12"/>
  <c r="AA304" i="12"/>
  <c r="AA307" i="12"/>
  <c r="AA312" i="12" a="1"/>
  <c r="AA312" i="12" s="1"/>
  <c r="AA315" i="12" s="1"/>
  <c r="AA306" i="12"/>
  <c r="AA305" i="12"/>
  <c r="AA300" i="12"/>
  <c r="AA301" i="12"/>
  <c r="AA298" i="12"/>
  <c r="AA296" i="12" a="1"/>
  <c r="AA296" i="12" s="1"/>
  <c r="AA290" i="12"/>
  <c r="AA289" i="12"/>
  <c r="AA291" i="12"/>
  <c r="AA284" i="12"/>
  <c r="AA283" i="12"/>
  <c r="AA288" i="12"/>
  <c r="AA285" i="12"/>
  <c r="AA280" i="12" a="1"/>
  <c r="AA280" i="12" s="1"/>
  <c r="AA282" i="12"/>
  <c r="AA274" i="12"/>
  <c r="AA275" i="12"/>
  <c r="AA273" i="12"/>
  <c r="AA272" i="12"/>
  <c r="AA267" i="12"/>
  <c r="AA269" i="12"/>
  <c r="AA266" i="12"/>
  <c r="AA257" i="12"/>
  <c r="AA256" i="12"/>
  <c r="AA268" i="12"/>
  <c r="AA259" i="12"/>
  <c r="AA264" i="12" a="1"/>
  <c r="AA264" i="12" s="1"/>
  <c r="AA252" i="12"/>
  <c r="AA258" i="12"/>
  <c r="AA253" i="12"/>
  <c r="AA250" i="12"/>
  <c r="AA240" i="12"/>
  <c r="AA243" i="12"/>
  <c r="AA248" i="12" a="1"/>
  <c r="AA248" i="12" s="1"/>
  <c r="AA242" i="12"/>
  <c r="AA241" i="12"/>
  <c r="AA234" i="12"/>
  <c r="AA237" i="12"/>
  <c r="AA236" i="12"/>
  <c r="AA226" i="12"/>
  <c r="AA221" i="12"/>
  <c r="AA224" i="12"/>
  <c r="AA227" i="12"/>
  <c r="AA232" i="12" a="1"/>
  <c r="AA232" i="12" s="1"/>
  <c r="AA235" i="12" s="1"/>
  <c r="AA220" i="12"/>
  <c r="AA218" i="12"/>
  <c r="AA211" i="12"/>
  <c r="AA210" i="12"/>
  <c r="AA204" i="12"/>
  <c r="AA203" i="12"/>
  <c r="AA219" i="12"/>
  <c r="AA209" i="12"/>
  <c r="AA202" i="12"/>
  <c r="AA208" i="12"/>
  <c r="AA189" i="12"/>
  <c r="AA192" i="12"/>
  <c r="AA195" i="12"/>
  <c r="AA216" i="12" a="1"/>
  <c r="AA216" i="12" s="1"/>
  <c r="AA188" i="12"/>
  <c r="AA194" i="12"/>
  <c r="AA205" i="12"/>
  <c r="AA193" i="12"/>
  <c r="AA186" i="12"/>
  <c r="AA187" i="12"/>
  <c r="AA200" i="12" a="1"/>
  <c r="AA200" i="12" s="1"/>
  <c r="AA179" i="12"/>
  <c r="AA178" i="12"/>
  <c r="AA184" i="12" a="1"/>
  <c r="AA184" i="12" s="1"/>
  <c r="AA177" i="12"/>
  <c r="AA176" i="12"/>
  <c r="AA170" i="12"/>
  <c r="AA173" i="12"/>
  <c r="AB165" i="12"/>
  <c r="AA172" i="12"/>
  <c r="AA168" i="12" a="1"/>
  <c r="AA168" i="12" s="1"/>
  <c r="Z235" i="12"/>
  <c r="Z283" i="12"/>
  <c r="AB67" i="13" l="1"/>
  <c r="AB70" i="13" s="1"/>
  <c r="AD127" i="13"/>
  <c r="AD132" i="13"/>
  <c r="AD144" i="13"/>
  <c r="AD142" i="13"/>
  <c r="AD173" i="13"/>
  <c r="AD174" i="13" s="1"/>
  <c r="AD172" i="13" s="1"/>
  <c r="AF115" i="13"/>
  <c r="AE133" i="13"/>
  <c r="AF125" i="13" s="1"/>
  <c r="AE146" i="13"/>
  <c r="AE179" i="13"/>
  <c r="AE61" i="13"/>
  <c r="AE116" i="13"/>
  <c r="AE169" i="13"/>
  <c r="AE12" i="13"/>
  <c r="AF10" i="13"/>
  <c r="AD32" i="13"/>
  <c r="AD28" i="13"/>
  <c r="AD34" i="13"/>
  <c r="AD31" i="13"/>
  <c r="AD27" i="13"/>
  <c r="AD33" i="13"/>
  <c r="AD29" i="13"/>
  <c r="AD35" i="13"/>
  <c r="AD37" i="13"/>
  <c r="AD25" i="13"/>
  <c r="AD21" i="13"/>
  <c r="AD26" i="13"/>
  <c r="AD20" i="13"/>
  <c r="AD6" i="13"/>
  <c r="AD22" i="13"/>
  <c r="AD4" i="13"/>
  <c r="AD69" i="13"/>
  <c r="AD64" i="13"/>
  <c r="AD88" i="13"/>
  <c r="AD87" i="13"/>
  <c r="AD86" i="13"/>
  <c r="AD79" i="13"/>
  <c r="AD81" i="13"/>
  <c r="AD83" i="13"/>
  <c r="AD85" i="13"/>
  <c r="AD80" i="13"/>
  <c r="AD82" i="13"/>
  <c r="AD84" i="13"/>
  <c r="AD75" i="13"/>
  <c r="AC89" i="13"/>
  <c r="BB68" i="13"/>
  <c r="BB54" i="13"/>
  <c r="BC48" i="13"/>
  <c r="BB11" i="13"/>
  <c r="BB97" i="13" s="1"/>
  <c r="BA97" i="13"/>
  <c r="AF62" i="13"/>
  <c r="AG60" i="13"/>
  <c r="AC66" i="13"/>
  <c r="AC65" i="13"/>
  <c r="AA359" i="12"/>
  <c r="AA223" i="12"/>
  <c r="AA357" i="12"/>
  <c r="AA358" i="12"/>
  <c r="AA362" i="12"/>
  <c r="AA191" i="12"/>
  <c r="AA196" i="12" s="1"/>
  <c r="AA355" i="12"/>
  <c r="AA251" i="12"/>
  <c r="AE164" i="12"/>
  <c r="AD163" i="12"/>
  <c r="AA363" i="12"/>
  <c r="AA299" i="12"/>
  <c r="AA207" i="12"/>
  <c r="AA212" i="12" s="1"/>
  <c r="AA356" i="12"/>
  <c r="AA361" i="12"/>
  <c r="AA271" i="12"/>
  <c r="AA276" i="12" s="1"/>
  <c r="AA360" i="12"/>
  <c r="Z364" i="12"/>
  <c r="Z365" i="12" s="1"/>
  <c r="AA354" i="12"/>
  <c r="AB322" i="12"/>
  <c r="AB323" i="12"/>
  <c r="AB320" i="12"/>
  <c r="AB321" i="12"/>
  <c r="AB316" i="12"/>
  <c r="AB317" i="12"/>
  <c r="AB304" i="12"/>
  <c r="AB307" i="12"/>
  <c r="AB312" i="12" a="1"/>
  <c r="AB312" i="12" s="1"/>
  <c r="AB314" i="12"/>
  <c r="AB306" i="12"/>
  <c r="AB305" i="12"/>
  <c r="AB300" i="12"/>
  <c r="AB299" i="12"/>
  <c r="AB301" i="12"/>
  <c r="AB298" i="12"/>
  <c r="AB291" i="12"/>
  <c r="AB290" i="12"/>
  <c r="AB289" i="12"/>
  <c r="AB296" i="12" a="1"/>
  <c r="AB296" i="12" s="1"/>
  <c r="AB284" i="12"/>
  <c r="AB283" i="12"/>
  <c r="AB288" i="12"/>
  <c r="AB282" i="12"/>
  <c r="AB285" i="12"/>
  <c r="AB280" i="12" a="1"/>
  <c r="AB280" i="12" s="1"/>
  <c r="AB275" i="12"/>
  <c r="AB274" i="12"/>
  <c r="AB269" i="12"/>
  <c r="AB272" i="12"/>
  <c r="AB267" i="12"/>
  <c r="AB266" i="12"/>
  <c r="AB268" i="12"/>
  <c r="AB257" i="12"/>
  <c r="AB256" i="12"/>
  <c r="AB259" i="12"/>
  <c r="AB264" i="12" a="1"/>
  <c r="AB264" i="12" s="1"/>
  <c r="AB258" i="12"/>
  <c r="AB252" i="12"/>
  <c r="AB253" i="12"/>
  <c r="AB251" i="12"/>
  <c r="AB250" i="12"/>
  <c r="AB240" i="12"/>
  <c r="AB243" i="12"/>
  <c r="AB248" i="12" a="1"/>
  <c r="AB248" i="12" s="1"/>
  <c r="AB242" i="12"/>
  <c r="AB241" i="12"/>
  <c r="AB235" i="12"/>
  <c r="AB237" i="12"/>
  <c r="AB236" i="12"/>
  <c r="AB232" i="12" a="1"/>
  <c r="AB232" i="12" s="1"/>
  <c r="AB227" i="12"/>
  <c r="AB234" i="12"/>
  <c r="AB221" i="12"/>
  <c r="AB224" i="12"/>
  <c r="AB220" i="12"/>
  <c r="AB226" i="12"/>
  <c r="AB218" i="12"/>
  <c r="AB225" i="12"/>
  <c r="AB211" i="12"/>
  <c r="AB210" i="12"/>
  <c r="AB204" i="12"/>
  <c r="AB203" i="12"/>
  <c r="AB209" i="12"/>
  <c r="AB202" i="12"/>
  <c r="AB216" i="12" a="1"/>
  <c r="AB216" i="12" s="1"/>
  <c r="AB205" i="12"/>
  <c r="AB192" i="12"/>
  <c r="AB195" i="12"/>
  <c r="AB188" i="12"/>
  <c r="AB194" i="12"/>
  <c r="AB187" i="12"/>
  <c r="AB193" i="12"/>
  <c r="AB200" i="12" a="1"/>
  <c r="AB200" i="12" s="1"/>
  <c r="AB189" i="12"/>
  <c r="AB208" i="12"/>
  <c r="AB186" i="12"/>
  <c r="AB184" i="12" a="1"/>
  <c r="AB184" i="12" s="1"/>
  <c r="AB178" i="12"/>
  <c r="AB177" i="12"/>
  <c r="AB176" i="12"/>
  <c r="AB170" i="12"/>
  <c r="AB173" i="12"/>
  <c r="AC165" i="12"/>
  <c r="AB172" i="12"/>
  <c r="AB168" i="12" a="1"/>
  <c r="AB168" i="12" s="1"/>
  <c r="AB171" i="12" s="1"/>
  <c r="AB179" i="12"/>
  <c r="AA171" i="12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2" i="3"/>
  <c r="AC67" i="13" l="1"/>
  <c r="AC70" i="13" s="1"/>
  <c r="AE127" i="13"/>
  <c r="AE132" i="13"/>
  <c r="AE144" i="13"/>
  <c r="AE142" i="13"/>
  <c r="AE173" i="13"/>
  <c r="AE174" i="13" s="1"/>
  <c r="AE172" i="13" s="1"/>
  <c r="AG115" i="13"/>
  <c r="AF133" i="13"/>
  <c r="AG125" i="13" s="1"/>
  <c r="AF146" i="13"/>
  <c r="AF179" i="13"/>
  <c r="AF61" i="13"/>
  <c r="AF116" i="13"/>
  <c r="AF169" i="13"/>
  <c r="AD89" i="13"/>
  <c r="BC68" i="13"/>
  <c r="BC54" i="13"/>
  <c r="BD48" i="13"/>
  <c r="BC11" i="13"/>
  <c r="AD66" i="13"/>
  <c r="AD65" i="13"/>
  <c r="AF12" i="13"/>
  <c r="AG10" i="13"/>
  <c r="AE28" i="13"/>
  <c r="AE34" i="13"/>
  <c r="AE31" i="13"/>
  <c r="AE27" i="13"/>
  <c r="AE33" i="13"/>
  <c r="AE29" i="13"/>
  <c r="AE35" i="13"/>
  <c r="AE32" i="13"/>
  <c r="AE25" i="13"/>
  <c r="AE21" i="13"/>
  <c r="AE26" i="13"/>
  <c r="AE20" i="13"/>
  <c r="AE22" i="13"/>
  <c r="AE6" i="13"/>
  <c r="AE4" i="13"/>
  <c r="AE84" i="13"/>
  <c r="AE75" i="13"/>
  <c r="AE69" i="13"/>
  <c r="AE64" i="13"/>
  <c r="AE88" i="13"/>
  <c r="AE87" i="13"/>
  <c r="AE86" i="13"/>
  <c r="AE79" i="13"/>
  <c r="AE81" i="13"/>
  <c r="AE83" i="13"/>
  <c r="AE85" i="13"/>
  <c r="AE80" i="13"/>
  <c r="AE82" i="13"/>
  <c r="AG62" i="13"/>
  <c r="AH60" i="13"/>
  <c r="AC322" i="12"/>
  <c r="AC323" i="12"/>
  <c r="AC320" i="12"/>
  <c r="AC321" i="12"/>
  <c r="AC316" i="12"/>
  <c r="AC315" i="12"/>
  <c r="AC314" i="12"/>
  <c r="AC307" i="12"/>
  <c r="AC312" i="12" a="1"/>
  <c r="AC312" i="12" s="1"/>
  <c r="AC317" i="12"/>
  <c r="AC306" i="12"/>
  <c r="AC305" i="12"/>
  <c r="AC304" i="12"/>
  <c r="AC299" i="12"/>
  <c r="AC298" i="12"/>
  <c r="AC301" i="12"/>
  <c r="AC300" i="12"/>
  <c r="AC290" i="12"/>
  <c r="AC289" i="12"/>
  <c r="AC291" i="12"/>
  <c r="AC284" i="12"/>
  <c r="AC283" i="12"/>
  <c r="AC296" i="12" a="1"/>
  <c r="AC296" i="12" s="1"/>
  <c r="AC288" i="12"/>
  <c r="AC285" i="12"/>
  <c r="AC280" i="12" a="1"/>
  <c r="AC280" i="12" s="1"/>
  <c r="AC282" i="12"/>
  <c r="AC275" i="12"/>
  <c r="AC269" i="12"/>
  <c r="AC272" i="12"/>
  <c r="AC273" i="12"/>
  <c r="AC274" i="12"/>
  <c r="AC266" i="12"/>
  <c r="AC268" i="12"/>
  <c r="AC257" i="12"/>
  <c r="AC256" i="12"/>
  <c r="AC259" i="12"/>
  <c r="AC264" i="12" a="1"/>
  <c r="AC264" i="12" s="1"/>
  <c r="AC258" i="12"/>
  <c r="AC253" i="12"/>
  <c r="AC250" i="12"/>
  <c r="AC252" i="12"/>
  <c r="AC240" i="12"/>
  <c r="AC243" i="12"/>
  <c r="AC248" i="12" a="1"/>
  <c r="AC248" i="12" s="1"/>
  <c r="AC242" i="12"/>
  <c r="AC241" i="12"/>
  <c r="AC234" i="12"/>
  <c r="AC237" i="12"/>
  <c r="AC236" i="12"/>
  <c r="AC224" i="12"/>
  <c r="AC226" i="12"/>
  <c r="AC221" i="12"/>
  <c r="AC227" i="12"/>
  <c r="AC232" i="12" a="1"/>
  <c r="AC232" i="12" s="1"/>
  <c r="AC235" i="12" s="1"/>
  <c r="AC225" i="12"/>
  <c r="AC210" i="12"/>
  <c r="AC218" i="12"/>
  <c r="AC204" i="12"/>
  <c r="AC220" i="12"/>
  <c r="AC203" i="12"/>
  <c r="AC209" i="12"/>
  <c r="AC202" i="12"/>
  <c r="AC216" i="12" a="1"/>
  <c r="AC216" i="12" s="1"/>
  <c r="AC219" i="12" s="1"/>
  <c r="AC205" i="12"/>
  <c r="AC208" i="12"/>
  <c r="AC211" i="12"/>
  <c r="AC195" i="12"/>
  <c r="AC188" i="12"/>
  <c r="AC194" i="12"/>
  <c r="AC187" i="12"/>
  <c r="AC193" i="12"/>
  <c r="AC200" i="12" a="1"/>
  <c r="AC200" i="12" s="1"/>
  <c r="AC192" i="12"/>
  <c r="AC189" i="12"/>
  <c r="AC186" i="12"/>
  <c r="AC184" i="12" a="1"/>
  <c r="AC184" i="12" s="1"/>
  <c r="AC178" i="12"/>
  <c r="AC177" i="12"/>
  <c r="AC176" i="12"/>
  <c r="AC179" i="12"/>
  <c r="AC170" i="12"/>
  <c r="AC173" i="12"/>
  <c r="AD165" i="12"/>
  <c r="AC168" i="12" a="1"/>
  <c r="AC168" i="12" s="1"/>
  <c r="AC172" i="12"/>
  <c r="AC171" i="12"/>
  <c r="AB362" i="12"/>
  <c r="AB359" i="12"/>
  <c r="AF164" i="12"/>
  <c r="AE163" i="12"/>
  <c r="AB363" i="12"/>
  <c r="AB315" i="12"/>
  <c r="AB357" i="12"/>
  <c r="AB361" i="12"/>
  <c r="AB219" i="12"/>
  <c r="AB358" i="12"/>
  <c r="AA364" i="12"/>
  <c r="AA365" i="12" s="1"/>
  <c r="AB271" i="12"/>
  <c r="AB360" i="12"/>
  <c r="AB191" i="12"/>
  <c r="AB196" i="12" s="1"/>
  <c r="AB355" i="12"/>
  <c r="AB207" i="12"/>
  <c r="AB212" i="12" s="1"/>
  <c r="AB356" i="12"/>
  <c r="AB354" i="12"/>
  <c r="AF127" i="13" l="1"/>
  <c r="AF132" i="13"/>
  <c r="AF144" i="13"/>
  <c r="AF142" i="13"/>
  <c r="AF173" i="13"/>
  <c r="AF174" i="13" s="1"/>
  <c r="AF172" i="13" s="1"/>
  <c r="AG61" i="13"/>
  <c r="AG116" i="13"/>
  <c r="AG169" i="13"/>
  <c r="AH115" i="13"/>
  <c r="AG133" i="13"/>
  <c r="AH125" i="13" s="1"/>
  <c r="AG146" i="13"/>
  <c r="AG179" i="13"/>
  <c r="AD67" i="13"/>
  <c r="AD70" i="13" s="1"/>
  <c r="AG12" i="13"/>
  <c r="AF16" i="13" s="1"/>
  <c r="AH10" i="13"/>
  <c r="AE66" i="13"/>
  <c r="AE65" i="13"/>
  <c r="AE89" i="13"/>
  <c r="BD68" i="13"/>
  <c r="BD54" i="13"/>
  <c r="BE48" i="13"/>
  <c r="BD11" i="13"/>
  <c r="BD97" i="13" s="1"/>
  <c r="BC97" i="13"/>
  <c r="AF34" i="13"/>
  <c r="AF31" i="13"/>
  <c r="AF27" i="13"/>
  <c r="AF33" i="13"/>
  <c r="AF29" i="13"/>
  <c r="AF35" i="13"/>
  <c r="AF26" i="13"/>
  <c r="AF32" i="13"/>
  <c r="AF28" i="13"/>
  <c r="AF25" i="13"/>
  <c r="AF21" i="13"/>
  <c r="AF20" i="13"/>
  <c r="AF22" i="13"/>
  <c r="AF6" i="13"/>
  <c r="AF4" i="13"/>
  <c r="AF87" i="13"/>
  <c r="AF79" i="13"/>
  <c r="AF81" i="13"/>
  <c r="AF83" i="13"/>
  <c r="AF85" i="13"/>
  <c r="AF80" i="13"/>
  <c r="AF82" i="13"/>
  <c r="AF88" i="13"/>
  <c r="AF84" i="13"/>
  <c r="AF75" i="13"/>
  <c r="AF69" i="13"/>
  <c r="AF86" i="13"/>
  <c r="AF64" i="13"/>
  <c r="AI60" i="13"/>
  <c r="AH62" i="13"/>
  <c r="AC207" i="12"/>
  <c r="AC212" i="12" s="1"/>
  <c r="AC356" i="12"/>
  <c r="AC360" i="12"/>
  <c r="AC354" i="12"/>
  <c r="AC362" i="12"/>
  <c r="AC363" i="12"/>
  <c r="AD322" i="12"/>
  <c r="AD321" i="12"/>
  <c r="AD323" i="12"/>
  <c r="AD317" i="12"/>
  <c r="AD316" i="12"/>
  <c r="AD315" i="12"/>
  <c r="AD314" i="12"/>
  <c r="AD306" i="12"/>
  <c r="AD312" i="12" a="1"/>
  <c r="AD312" i="12" s="1"/>
  <c r="AD320" i="12"/>
  <c r="AD307" i="12"/>
  <c r="AD305" i="12"/>
  <c r="AD304" i="12"/>
  <c r="AD299" i="12"/>
  <c r="AD301" i="12"/>
  <c r="AD298" i="12"/>
  <c r="AD300" i="12"/>
  <c r="AD290" i="12"/>
  <c r="AD289" i="12"/>
  <c r="AD288" i="12"/>
  <c r="AD291" i="12"/>
  <c r="AD296" i="12" a="1"/>
  <c r="AD296" i="12" s="1"/>
  <c r="AD283" i="12"/>
  <c r="AD282" i="12"/>
  <c r="AD285" i="12"/>
  <c r="AD284" i="12"/>
  <c r="AD280" i="12" a="1"/>
  <c r="AD280" i="12" s="1"/>
  <c r="AD275" i="12"/>
  <c r="AD273" i="12"/>
  <c r="AD272" i="12"/>
  <c r="AD274" i="12"/>
  <c r="AD266" i="12"/>
  <c r="AD269" i="12"/>
  <c r="AD268" i="12"/>
  <c r="AD257" i="12"/>
  <c r="AD256" i="12"/>
  <c r="AD259" i="12"/>
  <c r="AD264" i="12" a="1"/>
  <c r="AD264" i="12" s="1"/>
  <c r="AD258" i="12"/>
  <c r="AD253" i="12"/>
  <c r="AD251" i="12"/>
  <c r="AD250" i="12"/>
  <c r="AD243" i="12"/>
  <c r="AD248" i="12" a="1"/>
  <c r="AD248" i="12" s="1"/>
  <c r="AD242" i="12"/>
  <c r="AD241" i="12"/>
  <c r="AD240" i="12"/>
  <c r="AD252" i="12"/>
  <c r="AD234" i="12"/>
  <c r="AD237" i="12"/>
  <c r="AD236" i="12"/>
  <c r="AD235" i="12"/>
  <c r="AD227" i="12"/>
  <c r="AD225" i="12"/>
  <c r="AD221" i="12"/>
  <c r="AD224" i="12"/>
  <c r="AD220" i="12"/>
  <c r="AD232" i="12" a="1"/>
  <c r="AD232" i="12" s="1"/>
  <c r="AD226" i="12"/>
  <c r="AD218" i="12"/>
  <c r="AD211" i="12"/>
  <c r="AD219" i="12"/>
  <c r="AD210" i="12"/>
  <c r="AD204" i="12"/>
  <c r="AD203" i="12"/>
  <c r="AD209" i="12"/>
  <c r="AD202" i="12"/>
  <c r="AD216" i="12" a="1"/>
  <c r="AD216" i="12" s="1"/>
  <c r="AD205" i="12"/>
  <c r="AD208" i="12"/>
  <c r="AD188" i="12"/>
  <c r="AD194" i="12"/>
  <c r="AD187" i="12"/>
  <c r="AD200" i="12" a="1"/>
  <c r="AD200" i="12" s="1"/>
  <c r="AD193" i="12"/>
  <c r="AD189" i="12"/>
  <c r="AD195" i="12"/>
  <c r="AD186" i="12"/>
  <c r="AD192" i="12"/>
  <c r="AD184" i="12" a="1"/>
  <c r="AD184" i="12" s="1"/>
  <c r="AD178" i="12"/>
  <c r="AD177" i="12"/>
  <c r="AD176" i="12"/>
  <c r="AD179" i="12"/>
  <c r="AD170" i="12"/>
  <c r="AD173" i="12"/>
  <c r="AE165" i="12"/>
  <c r="AD168" i="12" a="1"/>
  <c r="AD168" i="12" s="1"/>
  <c r="AD172" i="12"/>
  <c r="AD171" i="12"/>
  <c r="AC359" i="12"/>
  <c r="AC267" i="12"/>
  <c r="AC358" i="12"/>
  <c r="AB364" i="12"/>
  <c r="AB365" i="12" s="1"/>
  <c r="AG164" i="12"/>
  <c r="AF163" i="12"/>
  <c r="AC357" i="12"/>
  <c r="AC361" i="12"/>
  <c r="AC191" i="12"/>
  <c r="AC196" i="12" s="1"/>
  <c r="AC355" i="12"/>
  <c r="AC251" i="12"/>
  <c r="AE67" i="13" l="1"/>
  <c r="AE70" i="13" s="1"/>
  <c r="AH61" i="13"/>
  <c r="AH116" i="13"/>
  <c r="AH169" i="13"/>
  <c r="AI115" i="13"/>
  <c r="AH133" i="13"/>
  <c r="AI125" i="13" s="1"/>
  <c r="AH146" i="13"/>
  <c r="AH179" i="13"/>
  <c r="AG127" i="13"/>
  <c r="AG132" i="13"/>
  <c r="AG142" i="13"/>
  <c r="AG144" i="13"/>
  <c r="AG173" i="13"/>
  <c r="AG174" i="13" s="1"/>
  <c r="AG172" i="13" s="1"/>
  <c r="BE68" i="13"/>
  <c r="BE54" i="13"/>
  <c r="BF48" i="13"/>
  <c r="BE11" i="13"/>
  <c r="AF89" i="13"/>
  <c r="AF66" i="13"/>
  <c r="AF65" i="13"/>
  <c r="AJ60" i="13"/>
  <c r="AI62" i="13"/>
  <c r="AH12" i="13"/>
  <c r="AI10" i="13"/>
  <c r="AG36" i="13"/>
  <c r="AG31" i="13"/>
  <c r="AG27" i="13"/>
  <c r="AG33" i="13"/>
  <c r="AG29" i="13"/>
  <c r="AG35" i="13"/>
  <c r="AG37" i="13"/>
  <c r="AG32" i="13"/>
  <c r="AG28" i="13"/>
  <c r="AG19" i="13"/>
  <c r="AG25" i="13"/>
  <c r="AG21" i="13"/>
  <c r="AG26" i="13"/>
  <c r="AG18" i="13"/>
  <c r="AG20" i="13"/>
  <c r="AG22" i="13"/>
  <c r="AG34" i="13"/>
  <c r="AG6" i="13"/>
  <c r="AG4" i="13"/>
  <c r="AG88" i="13"/>
  <c r="AG75" i="13"/>
  <c r="AG79" i="13"/>
  <c r="AG69" i="13"/>
  <c r="AG86" i="13"/>
  <c r="AG64" i="13"/>
  <c r="AG84" i="13"/>
  <c r="AG81" i="13"/>
  <c r="AG83" i="13"/>
  <c r="AG85" i="13"/>
  <c r="AG87" i="13"/>
  <c r="AG80" i="13"/>
  <c r="AG82" i="13"/>
  <c r="AD191" i="12"/>
  <c r="AD196" i="12" s="1"/>
  <c r="AD355" i="12"/>
  <c r="AD361" i="12"/>
  <c r="AD360" i="12"/>
  <c r="AD207" i="12"/>
  <c r="AD212" i="12" s="1"/>
  <c r="AD356" i="12"/>
  <c r="AD363" i="12"/>
  <c r="AD362" i="12"/>
  <c r="AC364" i="12"/>
  <c r="AC365" i="12" s="1"/>
  <c r="AE321" i="12"/>
  <c r="AE323" i="12"/>
  <c r="AE322" i="12"/>
  <c r="AE320" i="12"/>
  <c r="AE316" i="12"/>
  <c r="AE315" i="12"/>
  <c r="AE317" i="12"/>
  <c r="AE314" i="12"/>
  <c r="AE306" i="12"/>
  <c r="AE312" i="12" a="1"/>
  <c r="AE312" i="12" s="1"/>
  <c r="AE307" i="12"/>
  <c r="AE305" i="12"/>
  <c r="AE304" i="12"/>
  <c r="AE299" i="12"/>
  <c r="AE301" i="12"/>
  <c r="AE300" i="12"/>
  <c r="AE298" i="12"/>
  <c r="AE289" i="12"/>
  <c r="AE288" i="12"/>
  <c r="AE291" i="12"/>
  <c r="AE296" i="12" a="1"/>
  <c r="AE296" i="12" s="1"/>
  <c r="AE290" i="12"/>
  <c r="AE283" i="12"/>
  <c r="AE282" i="12"/>
  <c r="AE285" i="12"/>
  <c r="AE284" i="12"/>
  <c r="AE274" i="12"/>
  <c r="AE275" i="12"/>
  <c r="AE269" i="12"/>
  <c r="AE272" i="12"/>
  <c r="AE280" i="12" a="1"/>
  <c r="AE280" i="12" s="1"/>
  <c r="AE273" i="12"/>
  <c r="AE266" i="12"/>
  <c r="AE268" i="12"/>
  <c r="AE256" i="12"/>
  <c r="AE259" i="12"/>
  <c r="AE264" i="12" a="1"/>
  <c r="AE264" i="12" s="1"/>
  <c r="AE258" i="12"/>
  <c r="AE257" i="12"/>
  <c r="AE253" i="12"/>
  <c r="AE251" i="12"/>
  <c r="AE250" i="12"/>
  <c r="AE252" i="12"/>
  <c r="AE248" i="12" a="1"/>
  <c r="AE248" i="12" s="1"/>
  <c r="AE242" i="12"/>
  <c r="AE241" i="12"/>
  <c r="AE243" i="12"/>
  <c r="AE234" i="12"/>
  <c r="AE240" i="12"/>
  <c r="AE237" i="12"/>
  <c r="AE236" i="12"/>
  <c r="AE224" i="12"/>
  <c r="AE235" i="12"/>
  <c r="AE226" i="12"/>
  <c r="AE221" i="12"/>
  <c r="AE232" i="12" a="1"/>
  <c r="AE232" i="12" s="1"/>
  <c r="AE227" i="12"/>
  <c r="AE225" i="12"/>
  <c r="AE218" i="12"/>
  <c r="AE220" i="12"/>
  <c r="AE203" i="12"/>
  <c r="AE209" i="12"/>
  <c r="AE202" i="12"/>
  <c r="AE216" i="12" a="1"/>
  <c r="AE216" i="12" s="1"/>
  <c r="AE205" i="12"/>
  <c r="AE208" i="12"/>
  <c r="AE210" i="12"/>
  <c r="AE211" i="12"/>
  <c r="AE188" i="12"/>
  <c r="AE194" i="12"/>
  <c r="AE187" i="12"/>
  <c r="AE204" i="12"/>
  <c r="AE200" i="12" a="1"/>
  <c r="AE200" i="12" s="1"/>
  <c r="AE189" i="12"/>
  <c r="AE192" i="12"/>
  <c r="AE186" i="12"/>
  <c r="AE195" i="12"/>
  <c r="AE178" i="12"/>
  <c r="AE177" i="12"/>
  <c r="AE176" i="12"/>
  <c r="AE179" i="12"/>
  <c r="AE184" i="12" a="1"/>
  <c r="AE184" i="12" s="1"/>
  <c r="AE170" i="12"/>
  <c r="AE173" i="12"/>
  <c r="AE168" i="12" a="1"/>
  <c r="AE168" i="12" s="1"/>
  <c r="AF165" i="12"/>
  <c r="AE172" i="12"/>
  <c r="AE171" i="12"/>
  <c r="AD354" i="12"/>
  <c r="AD358" i="12"/>
  <c r="AH164" i="12"/>
  <c r="AG163" i="12"/>
  <c r="AD359" i="12"/>
  <c r="AD267" i="12"/>
  <c r="AD357" i="12"/>
  <c r="AF67" i="13" l="1"/>
  <c r="AF70" i="13" s="1"/>
  <c r="AI61" i="13"/>
  <c r="AI116" i="13"/>
  <c r="AI169" i="13"/>
  <c r="AJ115" i="13"/>
  <c r="AI133" i="13"/>
  <c r="AJ125" i="13" s="1"/>
  <c r="AI146" i="13"/>
  <c r="AI179" i="13"/>
  <c r="AH127" i="13"/>
  <c r="AH132" i="13"/>
  <c r="AH142" i="13"/>
  <c r="AH144" i="13"/>
  <c r="AH173" i="13"/>
  <c r="AH174" i="13" s="1"/>
  <c r="AH172" i="13" s="1"/>
  <c r="AG89" i="13"/>
  <c r="AK60" i="13"/>
  <c r="AJ62" i="13"/>
  <c r="AH36" i="13"/>
  <c r="AH31" i="13"/>
  <c r="AH27" i="13"/>
  <c r="AH33" i="13"/>
  <c r="AH29" i="13"/>
  <c r="AH35" i="13"/>
  <c r="AH37" i="13"/>
  <c r="AH26" i="13"/>
  <c r="AH28" i="13"/>
  <c r="AH25" i="13"/>
  <c r="AH21" i="13"/>
  <c r="AH18" i="13"/>
  <c r="AH20" i="13"/>
  <c r="AH22" i="13"/>
  <c r="AH34" i="13"/>
  <c r="AH32" i="13"/>
  <c r="AH6" i="13"/>
  <c r="AH19" i="13"/>
  <c r="AH4" i="13"/>
  <c r="AH86" i="13"/>
  <c r="AH84" i="13"/>
  <c r="AH88" i="13"/>
  <c r="AH75" i="13"/>
  <c r="AH79" i="13"/>
  <c r="AH69" i="13"/>
  <c r="AH64" i="13"/>
  <c r="AH87" i="13"/>
  <c r="AH81" i="13"/>
  <c r="AH83" i="13"/>
  <c r="AH85" i="13"/>
  <c r="AH80" i="13"/>
  <c r="AH82" i="13"/>
  <c r="BF68" i="13"/>
  <c r="BF54" i="13"/>
  <c r="BG48" i="13"/>
  <c r="BF11" i="13"/>
  <c r="BF97" i="13" s="1"/>
  <c r="AG16" i="13"/>
  <c r="BE97" i="13"/>
  <c r="AG66" i="13"/>
  <c r="AG65" i="13"/>
  <c r="AJ10" i="13"/>
  <c r="AI12" i="13"/>
  <c r="AE357" i="12"/>
  <c r="AE360" i="12"/>
  <c r="AE363" i="12"/>
  <c r="AF321" i="12"/>
  <c r="AF323" i="12"/>
  <c r="AF317" i="12"/>
  <c r="AF322" i="12"/>
  <c r="AF315" i="12"/>
  <c r="AF320" i="12"/>
  <c r="AF316" i="12"/>
  <c r="AF314" i="12"/>
  <c r="AF312" i="12" a="1"/>
  <c r="AF312" i="12" s="1"/>
  <c r="AF307" i="12"/>
  <c r="AF306" i="12"/>
  <c r="AF305" i="12"/>
  <c r="AF304" i="12"/>
  <c r="AF299" i="12"/>
  <c r="AF298" i="12"/>
  <c r="AF301" i="12"/>
  <c r="AF300" i="12"/>
  <c r="AF289" i="12"/>
  <c r="AF288" i="12"/>
  <c r="AF291" i="12"/>
  <c r="AF296" i="12" a="1"/>
  <c r="AF296" i="12" s="1"/>
  <c r="AF290" i="12"/>
  <c r="AF283" i="12"/>
  <c r="AF282" i="12"/>
  <c r="AF285" i="12"/>
  <c r="AF284" i="12"/>
  <c r="AF275" i="12"/>
  <c r="AF280" i="12" a="1"/>
  <c r="AF280" i="12" s="1"/>
  <c r="AF269" i="12"/>
  <c r="AF272" i="12"/>
  <c r="AF273" i="12"/>
  <c r="AF274" i="12"/>
  <c r="AF266" i="12"/>
  <c r="AF268" i="12"/>
  <c r="AF256" i="12"/>
  <c r="AF259" i="12"/>
  <c r="AF264" i="12" a="1"/>
  <c r="AF264" i="12" s="1"/>
  <c r="AF258" i="12"/>
  <c r="AF253" i="12"/>
  <c r="AF251" i="12"/>
  <c r="AF250" i="12"/>
  <c r="AF257" i="12"/>
  <c r="AF252" i="12"/>
  <c r="AF242" i="12"/>
  <c r="AF241" i="12"/>
  <c r="AF234" i="12"/>
  <c r="AF240" i="12"/>
  <c r="AF237" i="12"/>
  <c r="AF236" i="12"/>
  <c r="AF248" i="12" a="1"/>
  <c r="AF248" i="12" s="1"/>
  <c r="AF243" i="12"/>
  <c r="AF235" i="12"/>
  <c r="AF227" i="12"/>
  <c r="AF225" i="12"/>
  <c r="AF221" i="12"/>
  <c r="AF220" i="12"/>
  <c r="AF224" i="12"/>
  <c r="AF232" i="12" a="1"/>
  <c r="AF232" i="12" s="1"/>
  <c r="AF226" i="12"/>
  <c r="AF211" i="12"/>
  <c r="AF203" i="12"/>
  <c r="AF218" i="12"/>
  <c r="AF202" i="12"/>
  <c r="AF216" i="12" a="1"/>
  <c r="AF216" i="12" s="1"/>
  <c r="AF205" i="12"/>
  <c r="AF208" i="12"/>
  <c r="AF210" i="12"/>
  <c r="AF188" i="12"/>
  <c r="AF194" i="12"/>
  <c r="AF204" i="12"/>
  <c r="AF200" i="12" a="1"/>
  <c r="AF200" i="12" s="1"/>
  <c r="AF193" i="12"/>
  <c r="AF189" i="12"/>
  <c r="AF192" i="12"/>
  <c r="AF195" i="12"/>
  <c r="AF186" i="12"/>
  <c r="AF178" i="12"/>
  <c r="AF177" i="12"/>
  <c r="AF176" i="12"/>
  <c r="AF179" i="12"/>
  <c r="AF184" i="12" a="1"/>
  <c r="AF184" i="12" s="1"/>
  <c r="AF173" i="12"/>
  <c r="AF168" i="12" a="1"/>
  <c r="AF168" i="12" s="1"/>
  <c r="AG165" i="12"/>
  <c r="AF172" i="12"/>
  <c r="AF171" i="12"/>
  <c r="AF170" i="12"/>
  <c r="AE219" i="12"/>
  <c r="AE267" i="12"/>
  <c r="AE354" i="12"/>
  <c r="AD364" i="12"/>
  <c r="AD365" i="12" s="1"/>
  <c r="AE362" i="12"/>
  <c r="AE191" i="12"/>
  <c r="AE355" i="12"/>
  <c r="AE359" i="12"/>
  <c r="AE361" i="12"/>
  <c r="AE207" i="12"/>
  <c r="AE212" i="12" s="1"/>
  <c r="AE356" i="12"/>
  <c r="AE358" i="12"/>
  <c r="AI164" i="12"/>
  <c r="AH163" i="12"/>
  <c r="I60" i="1"/>
  <c r="I62" i="1"/>
  <c r="I61" i="1" s="1"/>
  <c r="I64" i="1"/>
  <c r="I65" i="1" s="1"/>
  <c r="K60" i="1"/>
  <c r="J60" i="1" s="1"/>
  <c r="M60" i="1"/>
  <c r="N60" i="1" s="1"/>
  <c r="E54" i="1"/>
  <c r="AG67" i="13" l="1"/>
  <c r="AG70" i="13" s="1"/>
  <c r="AK115" i="13"/>
  <c r="AJ133" i="13"/>
  <c r="AK125" i="13" s="1"/>
  <c r="AJ146" i="13"/>
  <c r="AJ179" i="13"/>
  <c r="V156" i="13"/>
  <c r="AL156" i="13"/>
  <c r="BB156" i="13"/>
  <c r="BR156" i="13"/>
  <c r="CH156" i="13"/>
  <c r="CX156" i="13"/>
  <c r="DN156" i="13"/>
  <c r="ED156" i="13"/>
  <c r="W156" i="13"/>
  <c r="AM156" i="13"/>
  <c r="BC156" i="13"/>
  <c r="BS156" i="13"/>
  <c r="CI156" i="13"/>
  <c r="CY156" i="13"/>
  <c r="DO156" i="13"/>
  <c r="EE156" i="13"/>
  <c r="H156" i="13"/>
  <c r="X156" i="13"/>
  <c r="AN156" i="13"/>
  <c r="BD156" i="13"/>
  <c r="BT156" i="13"/>
  <c r="CJ156" i="13"/>
  <c r="CZ156" i="13"/>
  <c r="DP156" i="13"/>
  <c r="EF156" i="13"/>
  <c r="I156" i="13"/>
  <c r="Y156" i="13"/>
  <c r="AO156" i="13"/>
  <c r="BE156" i="13"/>
  <c r="BU156" i="13"/>
  <c r="CK156" i="13"/>
  <c r="DA156" i="13"/>
  <c r="DQ156" i="13"/>
  <c r="EG156" i="13"/>
  <c r="J156" i="13"/>
  <c r="Z156" i="13"/>
  <c r="AP156" i="13"/>
  <c r="BF156" i="13"/>
  <c r="BV156" i="13"/>
  <c r="CL156" i="13"/>
  <c r="DB156" i="13"/>
  <c r="DR156" i="13"/>
  <c r="EH156" i="13"/>
  <c r="L156" i="13"/>
  <c r="AB156" i="13"/>
  <c r="AR156" i="13"/>
  <c r="BH156" i="13"/>
  <c r="BX156" i="13"/>
  <c r="CN156" i="13"/>
  <c r="DD156" i="13"/>
  <c r="DT156" i="13"/>
  <c r="EJ156" i="13"/>
  <c r="M156" i="13"/>
  <c r="AC156" i="13"/>
  <c r="AS156" i="13"/>
  <c r="BI156" i="13"/>
  <c r="BY156" i="13"/>
  <c r="CO156" i="13"/>
  <c r="DE156" i="13"/>
  <c r="DU156" i="13"/>
  <c r="N156" i="13"/>
  <c r="AD156" i="13"/>
  <c r="AT156" i="13"/>
  <c r="BJ156" i="13"/>
  <c r="BZ156" i="13"/>
  <c r="CP156" i="13"/>
  <c r="DF156" i="13"/>
  <c r="DV156" i="13"/>
  <c r="O156" i="13"/>
  <c r="AE156" i="13"/>
  <c r="AU156" i="13"/>
  <c r="BK156" i="13"/>
  <c r="CA156" i="13"/>
  <c r="CQ156" i="13"/>
  <c r="DG156" i="13"/>
  <c r="DW156" i="13"/>
  <c r="P156" i="13"/>
  <c r="AF156" i="13"/>
  <c r="AV156" i="13"/>
  <c r="BL156" i="13"/>
  <c r="CB156" i="13"/>
  <c r="CR156" i="13"/>
  <c r="DH156" i="13"/>
  <c r="DX156" i="13"/>
  <c r="Q156" i="13"/>
  <c r="AG156" i="13"/>
  <c r="AW156" i="13"/>
  <c r="BM156" i="13"/>
  <c r="CC156" i="13"/>
  <c r="CS156" i="13"/>
  <c r="DI156" i="13"/>
  <c r="DY156" i="13"/>
  <c r="R156" i="13"/>
  <c r="AH156" i="13"/>
  <c r="AX156" i="13"/>
  <c r="BN156" i="13"/>
  <c r="CD156" i="13"/>
  <c r="CT156" i="13"/>
  <c r="DJ156" i="13"/>
  <c r="DZ156" i="13"/>
  <c r="S156" i="13"/>
  <c r="AI156" i="13"/>
  <c r="AY156" i="13"/>
  <c r="BO156" i="13"/>
  <c r="CE156" i="13"/>
  <c r="CU156" i="13"/>
  <c r="DK156" i="13"/>
  <c r="EA156" i="13"/>
  <c r="U156" i="13"/>
  <c r="AK156" i="13"/>
  <c r="BA156" i="13"/>
  <c r="BQ156" i="13"/>
  <c r="CG156" i="13"/>
  <c r="CW156" i="13"/>
  <c r="DM156" i="13"/>
  <c r="EC156" i="13"/>
  <c r="AQ156" i="13"/>
  <c r="AZ156" i="13"/>
  <c r="BG156" i="13"/>
  <c r="BP156" i="13"/>
  <c r="BW156" i="13"/>
  <c r="CF156" i="13"/>
  <c r="CM156" i="13"/>
  <c r="CV156" i="13"/>
  <c r="DC156" i="13"/>
  <c r="DL156" i="13"/>
  <c r="DS156" i="13"/>
  <c r="EB156" i="13"/>
  <c r="K156" i="13"/>
  <c r="EI156" i="13"/>
  <c r="T156" i="13"/>
  <c r="AA156" i="13"/>
  <c r="AJ156" i="13"/>
  <c r="AI132" i="13"/>
  <c r="AI127" i="13"/>
  <c r="AI142" i="13"/>
  <c r="AI144" i="13"/>
  <c r="AI173" i="13"/>
  <c r="AI174" i="13" s="1"/>
  <c r="AI172" i="13" s="1"/>
  <c r="AJ61" i="13"/>
  <c r="AJ116" i="13"/>
  <c r="AJ169" i="13"/>
  <c r="AI31" i="13"/>
  <c r="AI27" i="13"/>
  <c r="AI33" i="13"/>
  <c r="AI29" i="13"/>
  <c r="AI35" i="13"/>
  <c r="AI37" i="13"/>
  <c r="AI26" i="13"/>
  <c r="AI32" i="13"/>
  <c r="AI34" i="13"/>
  <c r="AI25" i="13"/>
  <c r="AI21" i="13"/>
  <c r="AI18" i="13"/>
  <c r="AI20" i="13"/>
  <c r="AI36" i="13"/>
  <c r="AI22" i="13"/>
  <c r="AI6" i="13"/>
  <c r="AI28" i="13"/>
  <c r="AI19" i="13"/>
  <c r="AI4" i="13"/>
  <c r="AI82" i="13"/>
  <c r="AI84" i="13"/>
  <c r="AI86" i="13"/>
  <c r="AI79" i="13"/>
  <c r="AI75" i="13"/>
  <c r="AI81" i="13"/>
  <c r="AI69" i="13"/>
  <c r="AI64" i="13"/>
  <c r="AI80" i="13"/>
  <c r="AI88" i="13"/>
  <c r="AI83" i="13"/>
  <c r="AI87" i="13"/>
  <c r="AI85" i="13"/>
  <c r="AK10" i="13"/>
  <c r="AJ12" i="13"/>
  <c r="AI16" i="13" s="1"/>
  <c r="AH66" i="13"/>
  <c r="AH65" i="13"/>
  <c r="AH16" i="13"/>
  <c r="AH89" i="13"/>
  <c r="AL60" i="13"/>
  <c r="AK62" i="13"/>
  <c r="BG68" i="13"/>
  <c r="BG54" i="13"/>
  <c r="BH48" i="13"/>
  <c r="BG11" i="13"/>
  <c r="AF362" i="12"/>
  <c r="AF355" i="12"/>
  <c r="AF358" i="12"/>
  <c r="AE364" i="12"/>
  <c r="AE365" i="12" s="1"/>
  <c r="AF357" i="12"/>
  <c r="AF187" i="12"/>
  <c r="AF361" i="12"/>
  <c r="AF359" i="12"/>
  <c r="AF360" i="12"/>
  <c r="AF354" i="12"/>
  <c r="AF219" i="12"/>
  <c r="AJ164" i="12"/>
  <c r="AI163" i="12"/>
  <c r="AG323" i="12"/>
  <c r="AG322" i="12"/>
  <c r="AG321" i="12"/>
  <c r="AG320" i="12"/>
  <c r="AG315" i="12"/>
  <c r="AG317" i="12"/>
  <c r="AG316" i="12"/>
  <c r="AG314" i="12"/>
  <c r="AG306" i="12"/>
  <c r="AG312" i="12" a="1"/>
  <c r="AG312" i="12" s="1"/>
  <c r="AG307" i="12"/>
  <c r="AG305" i="12"/>
  <c r="AG304" i="12"/>
  <c r="AG299" i="12"/>
  <c r="AG301" i="12"/>
  <c r="AG300" i="12"/>
  <c r="AG289" i="12"/>
  <c r="AG288" i="12"/>
  <c r="AG298" i="12"/>
  <c r="AG291" i="12"/>
  <c r="AG296" i="12" a="1"/>
  <c r="AG296" i="12" s="1"/>
  <c r="AG290" i="12"/>
  <c r="AG283" i="12"/>
  <c r="AG285" i="12"/>
  <c r="AG284" i="12"/>
  <c r="AG282" i="12"/>
  <c r="AG274" i="12"/>
  <c r="AG275" i="12"/>
  <c r="AG269" i="12"/>
  <c r="AG272" i="12"/>
  <c r="AG280" i="12" a="1"/>
  <c r="AG280" i="12" s="1"/>
  <c r="AG273" i="12"/>
  <c r="AG266" i="12"/>
  <c r="AG268" i="12"/>
  <c r="AG256" i="12"/>
  <c r="AG259" i="12"/>
  <c r="AG264" i="12" a="1"/>
  <c r="AG264" i="12" s="1"/>
  <c r="AG258" i="12"/>
  <c r="AG257" i="12"/>
  <c r="AG253" i="12"/>
  <c r="AG251" i="12"/>
  <c r="AG250" i="12"/>
  <c r="AG252" i="12"/>
  <c r="AG242" i="12"/>
  <c r="AG241" i="12"/>
  <c r="AG248" i="12" a="1"/>
  <c r="AG248" i="12" s="1"/>
  <c r="AG240" i="12"/>
  <c r="AG234" i="12"/>
  <c r="AG237" i="12"/>
  <c r="AG236" i="12"/>
  <c r="AG243" i="12"/>
  <c r="AG235" i="12"/>
  <c r="AG226" i="12"/>
  <c r="AG224" i="12"/>
  <c r="AG232" i="12" a="1"/>
  <c r="AG232" i="12" s="1"/>
  <c r="AG227" i="12"/>
  <c r="AG225" i="12"/>
  <c r="AG219" i="12"/>
  <c r="AG221" i="12"/>
  <c r="AG220" i="12"/>
  <c r="AG209" i="12"/>
  <c r="AG218" i="12"/>
  <c r="AG202" i="12"/>
  <c r="AG216" i="12" a="1"/>
  <c r="AG216" i="12" s="1"/>
  <c r="AG205" i="12"/>
  <c r="AG208" i="12"/>
  <c r="AG211" i="12"/>
  <c r="AG210" i="12"/>
  <c r="AG204" i="12"/>
  <c r="AG194" i="12"/>
  <c r="AG200" i="12" a="1"/>
  <c r="AG200" i="12" s="1"/>
  <c r="AG203" i="12" s="1"/>
  <c r="AG193" i="12"/>
  <c r="AG186" i="12"/>
  <c r="AG189" i="12"/>
  <c r="AG192" i="12"/>
  <c r="AG195" i="12"/>
  <c r="AG188" i="12"/>
  <c r="AG177" i="12"/>
  <c r="AG176" i="12"/>
  <c r="AG179" i="12"/>
  <c r="AG184" i="12" a="1"/>
  <c r="AG184" i="12" s="1"/>
  <c r="AG187" i="12" s="1"/>
  <c r="AH165" i="12"/>
  <c r="AG172" i="12"/>
  <c r="AG178" i="12"/>
  <c r="AG171" i="12"/>
  <c r="AG170" i="12"/>
  <c r="AG173" i="12"/>
  <c r="AG168" i="12" a="1"/>
  <c r="AG168" i="12" s="1"/>
  <c r="AF207" i="12"/>
  <c r="AF356" i="12"/>
  <c r="AF267" i="12"/>
  <c r="AF363" i="12"/>
  <c r="E11" i="1"/>
  <c r="AI150" i="13"/>
  <c r="E7" i="1"/>
  <c r="C17" i="1"/>
  <c r="C18" i="1"/>
  <c r="E50" i="1"/>
  <c r="B51" i="1"/>
  <c r="O5" i="1"/>
  <c r="M4" i="1"/>
  <c r="M6" i="1"/>
  <c r="M7" i="1"/>
  <c r="M8" i="1"/>
  <c r="O8" i="1"/>
  <c r="O9" i="1"/>
  <c r="AH67" i="13" l="1"/>
  <c r="AH70" i="13" s="1"/>
  <c r="AI154" i="13"/>
  <c r="AI152" i="13"/>
  <c r="AI151" i="13"/>
  <c r="AI165" i="13" s="1"/>
  <c r="AI182" i="13" s="1"/>
  <c r="AK61" i="13"/>
  <c r="AK116" i="13"/>
  <c r="AK169" i="13"/>
  <c r="H153" i="13"/>
  <c r="H154" i="13"/>
  <c r="H152" i="13"/>
  <c r="H150" i="13"/>
  <c r="H151" i="13"/>
  <c r="H165" i="13" s="1"/>
  <c r="H182" i="13" s="1"/>
  <c r="I152" i="13"/>
  <c r="I150" i="13"/>
  <c r="I153" i="13"/>
  <c r="I154" i="13"/>
  <c r="I151" i="13"/>
  <c r="I165" i="13" s="1"/>
  <c r="I182" i="13" s="1"/>
  <c r="J151" i="13"/>
  <c r="J165" i="13" s="1"/>
  <c r="J182" i="13" s="1"/>
  <c r="J153" i="13"/>
  <c r="J154" i="13"/>
  <c r="J152" i="13"/>
  <c r="J150" i="13"/>
  <c r="K151" i="13"/>
  <c r="K165" i="13" s="1"/>
  <c r="K182" i="13" s="1"/>
  <c r="L152" i="13"/>
  <c r="K150" i="13"/>
  <c r="K153" i="13"/>
  <c r="L151" i="13"/>
  <c r="L165" i="13" s="1"/>
  <c r="L182" i="13" s="1"/>
  <c r="K154" i="13"/>
  <c r="L153" i="13"/>
  <c r="L150" i="13"/>
  <c r="L154" i="13"/>
  <c r="K152" i="13"/>
  <c r="M152" i="13"/>
  <c r="M150" i="13"/>
  <c r="M151" i="13"/>
  <c r="M165" i="13" s="1"/>
  <c r="M182" i="13" s="1"/>
  <c r="M153" i="13"/>
  <c r="M154" i="13"/>
  <c r="N150" i="13"/>
  <c r="N154" i="13"/>
  <c r="N151" i="13"/>
  <c r="N165" i="13" s="1"/>
  <c r="N182" i="13" s="1"/>
  <c r="N152" i="13"/>
  <c r="N153" i="13"/>
  <c r="O153" i="13"/>
  <c r="O154" i="13"/>
  <c r="O151" i="13"/>
  <c r="O165" i="13" s="1"/>
  <c r="O182" i="13" s="1"/>
  <c r="O152" i="13"/>
  <c r="O150" i="13"/>
  <c r="P153" i="13"/>
  <c r="P151" i="13"/>
  <c r="P165" i="13" s="1"/>
  <c r="P182" i="13" s="1"/>
  <c r="P152" i="13"/>
  <c r="P150" i="13"/>
  <c r="P154" i="13"/>
  <c r="Q151" i="13"/>
  <c r="Q165" i="13" s="1"/>
  <c r="Q182" i="13" s="1"/>
  <c r="Q154" i="13"/>
  <c r="Q153" i="13"/>
  <c r="Q150" i="13"/>
  <c r="Q152" i="13"/>
  <c r="R150" i="13"/>
  <c r="R152" i="13"/>
  <c r="R151" i="13"/>
  <c r="R165" i="13" s="1"/>
  <c r="R182" i="13" s="1"/>
  <c r="R154" i="13"/>
  <c r="R153" i="13"/>
  <c r="S150" i="13"/>
  <c r="S151" i="13"/>
  <c r="S165" i="13" s="1"/>
  <c r="S182" i="13" s="1"/>
  <c r="S152" i="13"/>
  <c r="S154" i="13"/>
  <c r="S153" i="13"/>
  <c r="T153" i="13"/>
  <c r="T150" i="13"/>
  <c r="T151" i="13"/>
  <c r="T165" i="13" s="1"/>
  <c r="T182" i="13" s="1"/>
  <c r="T152" i="13"/>
  <c r="T154" i="13"/>
  <c r="U150" i="13"/>
  <c r="U151" i="13"/>
  <c r="U165" i="13" s="1"/>
  <c r="U182" i="13" s="1"/>
  <c r="U153" i="13"/>
  <c r="U152" i="13"/>
  <c r="U154" i="13"/>
  <c r="V150" i="13"/>
  <c r="V151" i="13"/>
  <c r="V165" i="13" s="1"/>
  <c r="V182" i="13" s="1"/>
  <c r="V153" i="13"/>
  <c r="V152" i="13"/>
  <c r="V154" i="13"/>
  <c r="W150" i="13"/>
  <c r="W151" i="13"/>
  <c r="W165" i="13" s="1"/>
  <c r="W182" i="13" s="1"/>
  <c r="W153" i="13"/>
  <c r="W152" i="13"/>
  <c r="W154" i="13"/>
  <c r="X154" i="13"/>
  <c r="X150" i="13"/>
  <c r="X151" i="13"/>
  <c r="X165" i="13" s="1"/>
  <c r="X182" i="13" s="1"/>
  <c r="X153" i="13"/>
  <c r="X152" i="13"/>
  <c r="Y154" i="13"/>
  <c r="Y152" i="13"/>
  <c r="Y150" i="13"/>
  <c r="Y151" i="13"/>
  <c r="Y165" i="13" s="1"/>
  <c r="Y182" i="13" s="1"/>
  <c r="Y153" i="13"/>
  <c r="Z154" i="13"/>
  <c r="Z152" i="13"/>
  <c r="Z150" i="13"/>
  <c r="Z151" i="13"/>
  <c r="Z165" i="13" s="1"/>
  <c r="Z182" i="13" s="1"/>
  <c r="Z153" i="13"/>
  <c r="AA154" i="13"/>
  <c r="AA152" i="13"/>
  <c r="AA150" i="13"/>
  <c r="AA151" i="13"/>
  <c r="AA165" i="13" s="1"/>
  <c r="AA182" i="13" s="1"/>
  <c r="AA153" i="13"/>
  <c r="AB152" i="13"/>
  <c r="AB150" i="13"/>
  <c r="AB151" i="13"/>
  <c r="AB165" i="13" s="1"/>
  <c r="AB182" i="13" s="1"/>
  <c r="AB153" i="13"/>
  <c r="AB154" i="13"/>
  <c r="AC152" i="13"/>
  <c r="AC150" i="13"/>
  <c r="AC151" i="13"/>
  <c r="AC165" i="13" s="1"/>
  <c r="AC182" i="13" s="1"/>
  <c r="AC153" i="13"/>
  <c r="AC154" i="13"/>
  <c r="AD150" i="13"/>
  <c r="AD153" i="13"/>
  <c r="AD154" i="13"/>
  <c r="AD151" i="13"/>
  <c r="AD165" i="13" s="1"/>
  <c r="AD182" i="13" s="1"/>
  <c r="AD152" i="13"/>
  <c r="AE153" i="13"/>
  <c r="AE154" i="13"/>
  <c r="AE151" i="13"/>
  <c r="AE165" i="13" s="1"/>
  <c r="AE182" i="13" s="1"/>
  <c r="AE152" i="13"/>
  <c r="AE150" i="13"/>
  <c r="AF151" i="13"/>
  <c r="AF165" i="13" s="1"/>
  <c r="AF182" i="13" s="1"/>
  <c r="AF152" i="13"/>
  <c r="AF150" i="13"/>
  <c r="AF154" i="13"/>
  <c r="AF153" i="13"/>
  <c r="AG151" i="13"/>
  <c r="AG165" i="13" s="1"/>
  <c r="AG182" i="13" s="1"/>
  <c r="AG154" i="13"/>
  <c r="AG150" i="13"/>
  <c r="AG152" i="13"/>
  <c r="AG153" i="13"/>
  <c r="AH151" i="13"/>
  <c r="AH165" i="13" s="1"/>
  <c r="AH182" i="13" s="1"/>
  <c r="AH154" i="13"/>
  <c r="AH150" i="13"/>
  <c r="AH152" i="13"/>
  <c r="AH153" i="13"/>
  <c r="AJ132" i="13"/>
  <c r="AJ127" i="13"/>
  <c r="AJ150" i="13"/>
  <c r="AJ142" i="13"/>
  <c r="AJ151" i="13"/>
  <c r="AJ165" i="13" s="1"/>
  <c r="AJ182" i="13" s="1"/>
  <c r="AJ144" i="13"/>
  <c r="AJ154" i="13"/>
  <c r="AJ152" i="13"/>
  <c r="AJ153" i="13"/>
  <c r="AJ173" i="13"/>
  <c r="AJ174" i="13" s="1"/>
  <c r="AJ172" i="13" s="1"/>
  <c r="AL115" i="13"/>
  <c r="AK133" i="13"/>
  <c r="AL125" i="13" s="1"/>
  <c r="AK146" i="13"/>
  <c r="AK179" i="13"/>
  <c r="AI153" i="13"/>
  <c r="AI89" i="13"/>
  <c r="AJ30" i="13" a="1"/>
  <c r="AJ30" i="13" s="1"/>
  <c r="AJ31" i="13"/>
  <c r="AJ27" i="13"/>
  <c r="AJ33" i="13"/>
  <c r="AJ29" i="13"/>
  <c r="AJ35" i="13"/>
  <c r="AJ37" i="13"/>
  <c r="AJ26" i="13"/>
  <c r="AJ32" i="13"/>
  <c r="AJ28" i="13"/>
  <c r="AJ18" i="13"/>
  <c r="AJ20" i="13"/>
  <c r="AJ36" i="13"/>
  <c r="AJ22" i="13"/>
  <c r="AJ34" i="13"/>
  <c r="AJ19" i="13"/>
  <c r="AJ6" i="13"/>
  <c r="AJ4" i="13"/>
  <c r="AJ25" i="13"/>
  <c r="AJ21" i="13"/>
  <c r="AJ64" i="13"/>
  <c r="AJ87" i="13"/>
  <c r="AJ88" i="13"/>
  <c r="AJ83" i="13"/>
  <c r="AJ85" i="13"/>
  <c r="AJ80" i="13"/>
  <c r="AJ82" i="13"/>
  <c r="AJ84" i="13"/>
  <c r="AJ86" i="13"/>
  <c r="AJ75" i="13"/>
  <c r="AJ69" i="13"/>
  <c r="AJ81" i="13"/>
  <c r="AJ79" i="13"/>
  <c r="BH68" i="13"/>
  <c r="BH54" i="13"/>
  <c r="BI48" i="13"/>
  <c r="BH11" i="13"/>
  <c r="BH97" i="13" s="1"/>
  <c r="AL10" i="13"/>
  <c r="AK12" i="13"/>
  <c r="I30" i="13" a="1"/>
  <c r="I30" i="13" s="1"/>
  <c r="J30" i="13" a="1"/>
  <c r="J30" i="13" s="1"/>
  <c r="K30" i="13" a="1"/>
  <c r="K30" i="13" s="1"/>
  <c r="L30" i="13" a="1"/>
  <c r="L30" i="13" s="1"/>
  <c r="M30" i="13" a="1"/>
  <c r="M30" i="13" s="1"/>
  <c r="N30" i="13" a="1"/>
  <c r="N30" i="13" s="1"/>
  <c r="O30" i="13" a="1"/>
  <c r="O30" i="13" s="1"/>
  <c r="P30" i="13" a="1"/>
  <c r="P30" i="13" s="1"/>
  <c r="Q30" i="13" a="1"/>
  <c r="Q30" i="13" s="1"/>
  <c r="R30" i="13" a="1"/>
  <c r="R30" i="13" s="1"/>
  <c r="S30" i="13" a="1"/>
  <c r="S30" i="13" s="1"/>
  <c r="U30" i="13" a="1"/>
  <c r="U30" i="13" s="1"/>
  <c r="V30" i="13" a="1"/>
  <c r="V30" i="13" s="1"/>
  <c r="W30" i="13" a="1"/>
  <c r="W30" i="13" s="1"/>
  <c r="X30" i="13" a="1"/>
  <c r="X30" i="13" s="1"/>
  <c r="Y30" i="13" a="1"/>
  <c r="Y30" i="13" s="1"/>
  <c r="Z30" i="13" a="1"/>
  <c r="Z30" i="13" s="1"/>
  <c r="AA30" i="13" a="1"/>
  <c r="AA30" i="13" s="1"/>
  <c r="AB30" i="13" a="1"/>
  <c r="AB30" i="13" s="1"/>
  <c r="AC30" i="13" a="1"/>
  <c r="AC30" i="13" s="1"/>
  <c r="AD30" i="13" a="1"/>
  <c r="AD30" i="13" s="1"/>
  <c r="AF30" i="13" a="1"/>
  <c r="AF30" i="13" s="1"/>
  <c r="AG30" i="13" a="1"/>
  <c r="AG30" i="13" s="1"/>
  <c r="AH30" i="13" a="1"/>
  <c r="AH30" i="13" s="1"/>
  <c r="BG97" i="13"/>
  <c r="AI30" i="13" a="1"/>
  <c r="AI30" i="13" s="1"/>
  <c r="AM60" i="13"/>
  <c r="AL62" i="13"/>
  <c r="AI66" i="13"/>
  <c r="AI65" i="13"/>
  <c r="AI67" i="13" s="1"/>
  <c r="AI70" i="13" s="1"/>
  <c r="AG360" i="12"/>
  <c r="AG354" i="12"/>
  <c r="AG363" i="12"/>
  <c r="AG267" i="12"/>
  <c r="AG356" i="12"/>
  <c r="AG359" i="12"/>
  <c r="AG362" i="12"/>
  <c r="AH321" i="12"/>
  <c r="AH323" i="12"/>
  <c r="AH322" i="12"/>
  <c r="AH320" i="12"/>
  <c r="AH315" i="12"/>
  <c r="AH316" i="12"/>
  <c r="AH314" i="12"/>
  <c r="AH317" i="12"/>
  <c r="AH306" i="12"/>
  <c r="AH312" i="12" a="1"/>
  <c r="AH312" i="12" s="1"/>
  <c r="AH307" i="12"/>
  <c r="AH305" i="12"/>
  <c r="AH304" i="12"/>
  <c r="AH298" i="12"/>
  <c r="AH301" i="12"/>
  <c r="AH300" i="12"/>
  <c r="AH299" i="12"/>
  <c r="AH289" i="12"/>
  <c r="AH288" i="12"/>
  <c r="AH291" i="12"/>
  <c r="AH296" i="12" a="1"/>
  <c r="AH296" i="12" s="1"/>
  <c r="AH290" i="12"/>
  <c r="AH283" i="12"/>
  <c r="AH282" i="12"/>
  <c r="AH285" i="12"/>
  <c r="AH284" i="12"/>
  <c r="AH275" i="12"/>
  <c r="AH280" i="12" a="1"/>
  <c r="AH280" i="12" s="1"/>
  <c r="AH272" i="12"/>
  <c r="AH273" i="12"/>
  <c r="AH274" i="12"/>
  <c r="AH266" i="12"/>
  <c r="AH269" i="12"/>
  <c r="AH268" i="12"/>
  <c r="AH267" i="12"/>
  <c r="AH253" i="12"/>
  <c r="AH256" i="12"/>
  <c r="AH259" i="12"/>
  <c r="AH264" i="12" a="1"/>
  <c r="AH264" i="12" s="1"/>
  <c r="AH258" i="12"/>
  <c r="AH257" i="12"/>
  <c r="AH250" i="12"/>
  <c r="AH252" i="12"/>
  <c r="AH251" i="12"/>
  <c r="AH242" i="12"/>
  <c r="AH241" i="12"/>
  <c r="AH248" i="12" a="1"/>
  <c r="AH248" i="12" s="1"/>
  <c r="AH240" i="12"/>
  <c r="AH243" i="12"/>
  <c r="AH234" i="12"/>
  <c r="AH237" i="12"/>
  <c r="AH236" i="12"/>
  <c r="AH235" i="12"/>
  <c r="AH232" i="12" a="1"/>
  <c r="AH232" i="12" s="1"/>
  <c r="AH225" i="12"/>
  <c r="AH220" i="12"/>
  <c r="AH224" i="12"/>
  <c r="AH227" i="12"/>
  <c r="AH226" i="12"/>
  <c r="AH211" i="12"/>
  <c r="AH219" i="12"/>
  <c r="AH221" i="12"/>
  <c r="AH218" i="12"/>
  <c r="AH209" i="12"/>
  <c r="AH216" i="12" a="1"/>
  <c r="AH216" i="12" s="1"/>
  <c r="AH202" i="12"/>
  <c r="AH205" i="12"/>
  <c r="AH208" i="12"/>
  <c r="AH210" i="12"/>
  <c r="AH204" i="12"/>
  <c r="AH194" i="12"/>
  <c r="AH200" i="12" a="1"/>
  <c r="AH200" i="12" s="1"/>
  <c r="AH203" i="12" s="1"/>
  <c r="AH187" i="12"/>
  <c r="AH193" i="12"/>
  <c r="AH189" i="12"/>
  <c r="AH192" i="12"/>
  <c r="AH195" i="12"/>
  <c r="AH186" i="12"/>
  <c r="AH188" i="12"/>
  <c r="AH177" i="12"/>
  <c r="AH176" i="12"/>
  <c r="AH179" i="12"/>
  <c r="AH184" i="12" a="1"/>
  <c r="AH184" i="12" s="1"/>
  <c r="AH178" i="12"/>
  <c r="AI165" i="12"/>
  <c r="AH172" i="12"/>
  <c r="AH171" i="12"/>
  <c r="AH170" i="12"/>
  <c r="AH168" i="12" a="1"/>
  <c r="AH168" i="12" s="1"/>
  <c r="AH173" i="12"/>
  <c r="AG355" i="12"/>
  <c r="AG361" i="12"/>
  <c r="AK164" i="12"/>
  <c r="AJ163" i="12"/>
  <c r="AG358" i="12"/>
  <c r="AF364" i="12"/>
  <c r="AF365" i="12" s="1"/>
  <c r="AG357" i="12"/>
  <c r="L5" i="1"/>
  <c r="M5" i="1"/>
  <c r="L9" i="1"/>
  <c r="M9" i="1"/>
  <c r="O6" i="1"/>
  <c r="O7" i="1"/>
  <c r="O4" i="1"/>
  <c r="J4" i="1"/>
  <c r="L4" i="1"/>
  <c r="L8" i="1"/>
  <c r="L6" i="1"/>
  <c r="J6" i="1"/>
  <c r="L7" i="1"/>
  <c r="H155" i="13" l="1"/>
  <c r="I149" i="13" s="1"/>
  <c r="I155" i="13" s="1"/>
  <c r="J149" i="13" s="1"/>
  <c r="J155" i="13" s="1"/>
  <c r="K149" i="13" s="1"/>
  <c r="K155" i="13" s="1"/>
  <c r="L149" i="13" s="1"/>
  <c r="L155" i="13" s="1"/>
  <c r="M149" i="13" s="1"/>
  <c r="M155" i="13" s="1"/>
  <c r="N149" i="13" s="1"/>
  <c r="N155" i="13" s="1"/>
  <c r="O149" i="13" s="1"/>
  <c r="O155" i="13" s="1"/>
  <c r="P149" i="13" s="1"/>
  <c r="P155" i="13" s="1"/>
  <c r="Q149" i="13" s="1"/>
  <c r="Q155" i="13" s="1"/>
  <c r="R149" i="13" s="1"/>
  <c r="R155" i="13" s="1"/>
  <c r="S149" i="13" s="1"/>
  <c r="S155" i="13" s="1"/>
  <c r="T149" i="13" s="1"/>
  <c r="T155" i="13" s="1"/>
  <c r="U149" i="13" s="1"/>
  <c r="U155" i="13" s="1"/>
  <c r="V149" i="13" s="1"/>
  <c r="V155" i="13" s="1"/>
  <c r="W149" i="13" s="1"/>
  <c r="W155" i="13" s="1"/>
  <c r="X149" i="13" s="1"/>
  <c r="X155" i="13" s="1"/>
  <c r="Y149" i="13" s="1"/>
  <c r="Y155" i="13" s="1"/>
  <c r="Z149" i="13" s="1"/>
  <c r="Z155" i="13" s="1"/>
  <c r="AA149" i="13" s="1"/>
  <c r="AA155" i="13" s="1"/>
  <c r="AB149" i="13" s="1"/>
  <c r="AB155" i="13" s="1"/>
  <c r="AC149" i="13" s="1"/>
  <c r="AC155" i="13" s="1"/>
  <c r="AD149" i="13" s="1"/>
  <c r="AD155" i="13" s="1"/>
  <c r="AE149" i="13" s="1"/>
  <c r="AE155" i="13" s="1"/>
  <c r="AF149" i="13" s="1"/>
  <c r="AF155" i="13" s="1"/>
  <c r="AG149" i="13" s="1"/>
  <c r="AG155" i="13" s="1"/>
  <c r="AH149" i="13" s="1"/>
  <c r="AH155" i="13" s="1"/>
  <c r="AI149" i="13" s="1"/>
  <c r="AI155" i="13" s="1"/>
  <c r="AJ149" i="13" s="1"/>
  <c r="AJ155" i="13" s="1"/>
  <c r="AK149" i="13" s="1"/>
  <c r="AK132" i="13"/>
  <c r="AK127" i="13"/>
  <c r="AK150" i="13"/>
  <c r="AK142" i="13"/>
  <c r="AK151" i="13"/>
  <c r="AK165" i="13" s="1"/>
  <c r="AK182" i="13" s="1"/>
  <c r="AK153" i="13"/>
  <c r="AK152" i="13"/>
  <c r="AK144" i="13"/>
  <c r="AK173" i="13"/>
  <c r="AK174" i="13" s="1"/>
  <c r="AK172" i="13" s="1"/>
  <c r="AK154" i="13"/>
  <c r="AM115" i="13"/>
  <c r="AL133" i="13"/>
  <c r="AM125" i="13" s="1"/>
  <c r="AL146" i="13"/>
  <c r="AL179" i="13"/>
  <c r="AL61" i="13"/>
  <c r="AL116" i="13"/>
  <c r="AL169" i="13"/>
  <c r="AJ89" i="13"/>
  <c r="AK31" i="13"/>
  <c r="AK27" i="13"/>
  <c r="AK33" i="13"/>
  <c r="AK29" i="13"/>
  <c r="AK35" i="13"/>
  <c r="AK37" i="13"/>
  <c r="AK26" i="13"/>
  <c r="AK32" i="13"/>
  <c r="AK28" i="13"/>
  <c r="AK34" i="13"/>
  <c r="AK36" i="13"/>
  <c r="AK18" i="13"/>
  <c r="AK20" i="13"/>
  <c r="AK30" i="13" a="1"/>
  <c r="AK30" i="13" s="1"/>
  <c r="AK22" i="13"/>
  <c r="AK19" i="13"/>
  <c r="AK6" i="13"/>
  <c r="AK4" i="13"/>
  <c r="AK25" i="13"/>
  <c r="AK21" i="13"/>
  <c r="AK69" i="13"/>
  <c r="AK83" i="13"/>
  <c r="AK64" i="13"/>
  <c r="AK87" i="13"/>
  <c r="AK88" i="13"/>
  <c r="AK85" i="13"/>
  <c r="AK80" i="13"/>
  <c r="AK82" i="13"/>
  <c r="AK84" i="13"/>
  <c r="AK86" i="13"/>
  <c r="AK79" i="13"/>
  <c r="AK81" i="13"/>
  <c r="AK75" i="13"/>
  <c r="AN60" i="13"/>
  <c r="AM62" i="13"/>
  <c r="AM10" i="13"/>
  <c r="AL12" i="13"/>
  <c r="AJ16" i="13"/>
  <c r="BI68" i="13"/>
  <c r="BI54" i="13"/>
  <c r="BJ48" i="13"/>
  <c r="BI11" i="13"/>
  <c r="AJ66" i="13"/>
  <c r="AJ65" i="13"/>
  <c r="AH358" i="12"/>
  <c r="AH357" i="12"/>
  <c r="AH361" i="12"/>
  <c r="AH360" i="12"/>
  <c r="AH354" i="12"/>
  <c r="AH363" i="12"/>
  <c r="AH362" i="12"/>
  <c r="AH359" i="12"/>
  <c r="AI321" i="12"/>
  <c r="AI323" i="12"/>
  <c r="AI322" i="12"/>
  <c r="AI317" i="12"/>
  <c r="AI320" i="12"/>
  <c r="AI315" i="12"/>
  <c r="AI314" i="12"/>
  <c r="AI316" i="12"/>
  <c r="AI312" i="12" a="1"/>
  <c r="AI312" i="12" s="1"/>
  <c r="AI305" i="12"/>
  <c r="AI306" i="12"/>
  <c r="AI304" i="12"/>
  <c r="AI307" i="12"/>
  <c r="AI301" i="12"/>
  <c r="AI300" i="12"/>
  <c r="AI299" i="12"/>
  <c r="AI298" i="12"/>
  <c r="AI289" i="12"/>
  <c r="AI288" i="12"/>
  <c r="AI291" i="12"/>
  <c r="AI296" i="12" a="1"/>
  <c r="AI296" i="12" s="1"/>
  <c r="AI290" i="12"/>
  <c r="AI282" i="12"/>
  <c r="AI285" i="12"/>
  <c r="AI284" i="12"/>
  <c r="AI283" i="12"/>
  <c r="AI274" i="12"/>
  <c r="AI280" i="12" a="1"/>
  <c r="AI280" i="12" s="1"/>
  <c r="AI275" i="12"/>
  <c r="AI269" i="12"/>
  <c r="AI272" i="12"/>
  <c r="AI273" i="12"/>
  <c r="AI266" i="12"/>
  <c r="AI268" i="12"/>
  <c r="AI267" i="12"/>
  <c r="AI256" i="12"/>
  <c r="AI259" i="12"/>
  <c r="AI264" i="12" a="1"/>
  <c r="AI264" i="12" s="1"/>
  <c r="AI258" i="12"/>
  <c r="AI257" i="12"/>
  <c r="AI250" i="12"/>
  <c r="AI252" i="12"/>
  <c r="AI253" i="12"/>
  <c r="AI242" i="12"/>
  <c r="AI251" i="12"/>
  <c r="AI241" i="12"/>
  <c r="AI248" i="12" a="1"/>
  <c r="AI248" i="12" s="1"/>
  <c r="AI240" i="12"/>
  <c r="AI243" i="12"/>
  <c r="AI237" i="12"/>
  <c r="AI236" i="12"/>
  <c r="AI235" i="12"/>
  <c r="AI234" i="12"/>
  <c r="AI226" i="12"/>
  <c r="AI220" i="12"/>
  <c r="AI224" i="12"/>
  <c r="AI232" i="12" a="1"/>
  <c r="AI232" i="12" s="1"/>
  <c r="AI227" i="12"/>
  <c r="AI225" i="12"/>
  <c r="AI221" i="12"/>
  <c r="AI219" i="12"/>
  <c r="AI218" i="12"/>
  <c r="AI209" i="12"/>
  <c r="AI216" i="12" a="1"/>
  <c r="AI216" i="12" s="1"/>
  <c r="AI202" i="12"/>
  <c r="AI205" i="12"/>
  <c r="AI208" i="12"/>
  <c r="AI210" i="12"/>
  <c r="AI204" i="12"/>
  <c r="AI211" i="12"/>
  <c r="AI200" i="12" a="1"/>
  <c r="AI200" i="12" s="1"/>
  <c r="AI203" i="12" s="1"/>
  <c r="AI193" i="12"/>
  <c r="AI186" i="12"/>
  <c r="AI189" i="12"/>
  <c r="AI192" i="12"/>
  <c r="AI195" i="12"/>
  <c r="AI188" i="12"/>
  <c r="AI194" i="12"/>
  <c r="AI177" i="12"/>
  <c r="AI176" i="12"/>
  <c r="AI179" i="12"/>
  <c r="AI184" i="12" a="1"/>
  <c r="AI184" i="12" s="1"/>
  <c r="AI187" i="12" s="1"/>
  <c r="AI178" i="12"/>
  <c r="AI172" i="12"/>
  <c r="AI171" i="12"/>
  <c r="AI168" i="12" a="1"/>
  <c r="AI168" i="12" s="1"/>
  <c r="AI170" i="12"/>
  <c r="AI173" i="12"/>
  <c r="AJ165" i="12"/>
  <c r="AG364" i="12"/>
  <c r="AG365" i="12" s="1"/>
  <c r="AH355" i="12"/>
  <c r="AH356" i="12"/>
  <c r="AL164" i="12"/>
  <c r="AK163" i="12"/>
  <c r="F90" i="7"/>
  <c r="F68" i="7"/>
  <c r="F54" i="7"/>
  <c r="F39" i="7"/>
  <c r="F31" i="7"/>
  <c r="F22" i="7"/>
  <c r="F33" i="7"/>
  <c r="F97" i="7"/>
  <c r="F82" i="7"/>
  <c r="F46" i="7"/>
  <c r="F23" i="7"/>
  <c r="F15" i="7"/>
  <c r="F8" i="7"/>
  <c r="F45" i="7"/>
  <c r="F48" i="7"/>
  <c r="F91" i="7"/>
  <c r="F89" i="7"/>
  <c r="F75" i="7"/>
  <c r="F67" i="7"/>
  <c r="F53" i="7"/>
  <c r="F38" i="7"/>
  <c r="F30" i="7"/>
  <c r="F14" i="7"/>
  <c r="F98" i="7"/>
  <c r="F96" i="7"/>
  <c r="F81" i="7"/>
  <c r="F77" i="7"/>
  <c r="F88" i="7"/>
  <c r="F74" i="7"/>
  <c r="F66" i="7"/>
  <c r="F52" i="7"/>
  <c r="F37" i="7"/>
  <c r="F29" i="7"/>
  <c r="F62" i="7"/>
  <c r="F55" i="7"/>
  <c r="F80" i="7"/>
  <c r="F44" i="7"/>
  <c r="F21" i="7"/>
  <c r="F32" i="7"/>
  <c r="F83" i="7"/>
  <c r="F95" i="7"/>
  <c r="F87" i="7"/>
  <c r="F73" i="7"/>
  <c r="F65" i="7"/>
  <c r="F51" i="7"/>
  <c r="F36" i="7"/>
  <c r="F28" i="7"/>
  <c r="F79" i="7"/>
  <c r="F43" i="7"/>
  <c r="F20" i="7"/>
  <c r="F94" i="7"/>
  <c r="F86" i="7"/>
  <c r="F72" i="7"/>
  <c r="F64" i="7"/>
  <c r="F35" i="7"/>
  <c r="F34" i="7"/>
  <c r="F16" i="7"/>
  <c r="F42" i="7"/>
  <c r="F19" i="7"/>
  <c r="D11" i="7"/>
  <c r="F61" i="7"/>
  <c r="F24" i="7"/>
  <c r="F93" i="7"/>
  <c r="F85" i="7"/>
  <c r="F71" i="7"/>
  <c r="F57" i="7"/>
  <c r="F49" i="7"/>
  <c r="F41" i="7"/>
  <c r="F26" i="7"/>
  <c r="F70" i="7"/>
  <c r="F25" i="7"/>
  <c r="F92" i="7"/>
  <c r="F56" i="7"/>
  <c r="F69" i="7"/>
  <c r="F47" i="7"/>
  <c r="F40" i="7"/>
  <c r="F60" i="7"/>
  <c r="F50" i="7"/>
  <c r="F59" i="7"/>
  <c r="F63" i="7"/>
  <c r="F84" i="7"/>
  <c r="F27" i="7"/>
  <c r="E98" i="7"/>
  <c r="E83" i="7"/>
  <c r="E61" i="7"/>
  <c r="E47" i="7"/>
  <c r="E24" i="7"/>
  <c r="E16" i="7"/>
  <c r="E55" i="7"/>
  <c r="E90" i="7"/>
  <c r="E68" i="7"/>
  <c r="E54" i="7"/>
  <c r="E39" i="7"/>
  <c r="E31" i="7"/>
  <c r="E67" i="7"/>
  <c r="E38" i="7"/>
  <c r="E49" i="7"/>
  <c r="E32" i="7"/>
  <c r="E97" i="7"/>
  <c r="E82" i="7"/>
  <c r="E46" i="7"/>
  <c r="E23" i="7"/>
  <c r="E15" i="7"/>
  <c r="E8" i="7"/>
  <c r="E75" i="7"/>
  <c r="E25" i="7"/>
  <c r="E89" i="7"/>
  <c r="E53" i="7"/>
  <c r="E30" i="7"/>
  <c r="E62" i="7"/>
  <c r="E81" i="7"/>
  <c r="E45" i="7"/>
  <c r="E22" i="7"/>
  <c r="E14" i="7"/>
  <c r="E35" i="7"/>
  <c r="E19" i="7"/>
  <c r="E69" i="7"/>
  <c r="E88" i="7"/>
  <c r="E74" i="7"/>
  <c r="E66" i="7"/>
  <c r="E52" i="7"/>
  <c r="E37" i="7"/>
  <c r="E29" i="7"/>
  <c r="E80" i="7"/>
  <c r="E44" i="7"/>
  <c r="E21" i="7"/>
  <c r="E95" i="7"/>
  <c r="E87" i="7"/>
  <c r="E73" i="7"/>
  <c r="E65" i="7"/>
  <c r="E51" i="7"/>
  <c r="E36" i="7"/>
  <c r="E28" i="7"/>
  <c r="E42" i="7"/>
  <c r="E41" i="7"/>
  <c r="E70" i="7"/>
  <c r="E48" i="7"/>
  <c r="E91" i="7"/>
  <c r="E79" i="7"/>
  <c r="E43" i="7"/>
  <c r="E20" i="7"/>
  <c r="E56" i="7"/>
  <c r="E94" i="7"/>
  <c r="E86" i="7"/>
  <c r="E72" i="7"/>
  <c r="E64" i="7"/>
  <c r="E77" i="7"/>
  <c r="E92" i="7"/>
  <c r="E93" i="7"/>
  <c r="E85" i="7"/>
  <c r="E71" i="7"/>
  <c r="E57" i="7"/>
  <c r="E34" i="7"/>
  <c r="E26" i="7"/>
  <c r="E33" i="7"/>
  <c r="E84" i="7"/>
  <c r="E27" i="7"/>
  <c r="E96" i="7"/>
  <c r="E63" i="7"/>
  <c r="E40" i="7"/>
  <c r="E50" i="7"/>
  <c r="E60" i="7"/>
  <c r="E59" i="7"/>
  <c r="H104" i="13"/>
  <c r="H103" i="13"/>
  <c r="M10" i="1"/>
  <c r="I9" i="1"/>
  <c r="J9" i="1"/>
  <c r="K8" i="1"/>
  <c r="J8" i="1"/>
  <c r="K7" i="1"/>
  <c r="J7" i="1"/>
  <c r="I5" i="1"/>
  <c r="J5" i="1"/>
  <c r="P5" i="1"/>
  <c r="I4" i="1"/>
  <c r="N7" i="1"/>
  <c r="K9" i="1"/>
  <c r="K4" i="1"/>
  <c r="N6" i="1"/>
  <c r="I7" i="1"/>
  <c r="N9" i="1"/>
  <c r="N4" i="1"/>
  <c r="N8" i="1"/>
  <c r="L10" i="1"/>
  <c r="K5" i="1"/>
  <c r="I8" i="1"/>
  <c r="N5" i="1"/>
  <c r="I6" i="1"/>
  <c r="K6" i="1"/>
  <c r="J10" i="1"/>
  <c r="C28" i="10" l="1"/>
  <c r="D28" i="10" s="1"/>
  <c r="D17" i="13"/>
  <c r="AK3" i="13"/>
  <c r="AJ67" i="13"/>
  <c r="AJ70" i="13" s="1"/>
  <c r="AL132" i="13"/>
  <c r="AL127" i="13"/>
  <c r="AL150" i="13"/>
  <c r="AL142" i="13"/>
  <c r="AL153" i="13"/>
  <c r="AL151" i="13"/>
  <c r="AL165" i="13" s="1"/>
  <c r="AL182" i="13" s="1"/>
  <c r="AL154" i="13"/>
  <c r="AL152" i="13"/>
  <c r="AL144" i="13"/>
  <c r="AL173" i="13"/>
  <c r="AL174" i="13" s="1"/>
  <c r="AL172" i="13" s="1"/>
  <c r="AN115" i="13"/>
  <c r="AM133" i="13"/>
  <c r="AN125" i="13" s="1"/>
  <c r="AM146" i="13"/>
  <c r="AM179" i="13"/>
  <c r="AM61" i="13"/>
  <c r="AM116" i="13"/>
  <c r="AM169" i="13"/>
  <c r="AK155" i="13"/>
  <c r="AL149" i="13" s="1"/>
  <c r="AL27" i="13"/>
  <c r="AL33" i="13"/>
  <c r="AL29" i="13"/>
  <c r="AL35" i="13"/>
  <c r="AL37" i="13"/>
  <c r="AL26" i="13"/>
  <c r="AL32" i="13"/>
  <c r="AL28" i="13"/>
  <c r="AL34" i="13"/>
  <c r="AL18" i="13"/>
  <c r="AL20" i="13"/>
  <c r="AL30" i="13" a="1"/>
  <c r="AL30" i="13" s="1"/>
  <c r="AL22" i="13"/>
  <c r="AL36" i="13"/>
  <c r="AL31" i="13"/>
  <c r="AL19" i="13"/>
  <c r="AL25" i="13"/>
  <c r="AL21" i="13"/>
  <c r="AL6" i="13"/>
  <c r="AL4" i="13"/>
  <c r="AL3" i="13" s="1"/>
  <c r="AL87" i="13"/>
  <c r="AL79" i="13"/>
  <c r="AL64" i="13"/>
  <c r="AL88" i="13"/>
  <c r="AL85" i="13"/>
  <c r="AL82" i="13"/>
  <c r="AL80" i="13"/>
  <c r="AL84" i="13"/>
  <c r="AL86" i="13"/>
  <c r="AL81" i="13"/>
  <c r="AL75" i="13"/>
  <c r="AL83" i="13"/>
  <c r="AL69" i="13"/>
  <c r="AK16" i="13"/>
  <c r="AK17" i="13" s="1"/>
  <c r="BJ68" i="13"/>
  <c r="BJ54" i="13"/>
  <c r="BK48" i="13"/>
  <c r="BJ11" i="13"/>
  <c r="AO60" i="13"/>
  <c r="AN62" i="13"/>
  <c r="BI97" i="13"/>
  <c r="AK89" i="13"/>
  <c r="AK66" i="13"/>
  <c r="AK65" i="13"/>
  <c r="AN10" i="13"/>
  <c r="AM12" i="13"/>
  <c r="AL16" i="13" s="1"/>
  <c r="AL17" i="13" s="1"/>
  <c r="AJ17" i="13"/>
  <c r="AI360" i="12"/>
  <c r="AI354" i="12"/>
  <c r="AI363" i="12"/>
  <c r="AH364" i="12"/>
  <c r="AH365" i="12" s="1"/>
  <c r="AI359" i="12"/>
  <c r="AI356" i="12"/>
  <c r="AI362" i="12"/>
  <c r="AI355" i="12"/>
  <c r="AM164" i="12"/>
  <c r="AL163" i="12"/>
  <c r="AJ320" i="12"/>
  <c r="AJ323" i="12"/>
  <c r="AJ322" i="12"/>
  <c r="AJ321" i="12"/>
  <c r="AJ315" i="12"/>
  <c r="AJ317" i="12"/>
  <c r="AJ316" i="12"/>
  <c r="AJ314" i="12"/>
  <c r="AJ312" i="12" a="1"/>
  <c r="AJ312" i="12" s="1"/>
  <c r="AJ307" i="12"/>
  <c r="AJ306" i="12"/>
  <c r="AJ304" i="12"/>
  <c r="AJ305" i="12"/>
  <c r="AJ301" i="12"/>
  <c r="AJ300" i="12"/>
  <c r="AJ291" i="12"/>
  <c r="AJ299" i="12"/>
  <c r="AJ298" i="12"/>
  <c r="AJ296" i="12" a="1"/>
  <c r="AJ296" i="12" s="1"/>
  <c r="AJ290" i="12"/>
  <c r="AJ289" i="12"/>
  <c r="AJ282" i="12"/>
  <c r="AJ285" i="12"/>
  <c r="AJ288" i="12"/>
  <c r="AJ284" i="12"/>
  <c r="AJ280" i="12" a="1"/>
  <c r="AJ280" i="12" s="1"/>
  <c r="AJ283" i="12"/>
  <c r="AJ273" i="12"/>
  <c r="AJ275" i="12"/>
  <c r="AJ269" i="12"/>
  <c r="AJ272" i="12"/>
  <c r="AJ274" i="12"/>
  <c r="AJ268" i="12"/>
  <c r="AJ267" i="12"/>
  <c r="AJ266" i="12"/>
  <c r="AJ259" i="12"/>
  <c r="AJ264" i="12" a="1"/>
  <c r="AJ264" i="12" s="1"/>
  <c r="AJ258" i="12"/>
  <c r="AJ257" i="12"/>
  <c r="AJ256" i="12"/>
  <c r="AJ250" i="12"/>
  <c r="AJ252" i="12"/>
  <c r="AJ251" i="12"/>
  <c r="AJ241" i="12"/>
  <c r="AJ253" i="12"/>
  <c r="AJ248" i="12" a="1"/>
  <c r="AJ248" i="12" s="1"/>
  <c r="AJ243" i="12"/>
  <c r="AJ242" i="12"/>
  <c r="AJ240" i="12"/>
  <c r="AJ236" i="12"/>
  <c r="AJ235" i="12"/>
  <c r="AJ237" i="12"/>
  <c r="AJ232" i="12" a="1"/>
  <c r="AJ232" i="12" s="1"/>
  <c r="AJ234" i="12"/>
  <c r="AJ225" i="12"/>
  <c r="AJ227" i="12"/>
  <c r="AJ220" i="12"/>
  <c r="AJ224" i="12"/>
  <c r="AJ226" i="12"/>
  <c r="AJ211" i="12"/>
  <c r="AJ219" i="12"/>
  <c r="AJ221" i="12"/>
  <c r="AJ218" i="12"/>
  <c r="AJ209" i="12"/>
  <c r="AJ216" i="12" a="1"/>
  <c r="AJ216" i="12" s="1"/>
  <c r="AJ202" i="12"/>
  <c r="AJ205" i="12"/>
  <c r="AJ208" i="12"/>
  <c r="AJ210" i="12"/>
  <c r="AJ204" i="12"/>
  <c r="AJ200" i="12" a="1"/>
  <c r="AJ200" i="12" s="1"/>
  <c r="AJ187" i="12"/>
  <c r="AJ193" i="12"/>
  <c r="AJ203" i="12"/>
  <c r="AJ189" i="12"/>
  <c r="AJ192" i="12"/>
  <c r="AJ195" i="12"/>
  <c r="AJ188" i="12"/>
  <c r="AJ194" i="12"/>
  <c r="AJ177" i="12"/>
  <c r="AJ176" i="12"/>
  <c r="AJ179" i="12"/>
  <c r="AJ184" i="12" a="1"/>
  <c r="AJ184" i="12" s="1"/>
  <c r="AJ186" i="12"/>
  <c r="AJ178" i="12"/>
  <c r="AJ172" i="12"/>
  <c r="AJ171" i="12"/>
  <c r="AJ168" i="12" a="1"/>
  <c r="AJ168" i="12" s="1"/>
  <c r="AJ170" i="12"/>
  <c r="AJ173" i="12"/>
  <c r="AK165" i="12"/>
  <c r="AI358" i="12"/>
  <c r="AI361" i="12"/>
  <c r="AI357" i="12"/>
  <c r="D12" i="7"/>
  <c r="D18" i="13" s="1"/>
  <c r="D13" i="7"/>
  <c r="D19" i="13" s="1"/>
  <c r="E19" i="13" s="1"/>
  <c r="E11" i="7"/>
  <c r="I104" i="13"/>
  <c r="I103" i="13"/>
  <c r="J104" i="13"/>
  <c r="P6" i="1"/>
  <c r="P9" i="1"/>
  <c r="P8" i="1"/>
  <c r="P7" i="1"/>
  <c r="P4" i="1"/>
  <c r="O10" i="1"/>
  <c r="I10" i="1"/>
  <c r="K10" i="1"/>
  <c r="N10" i="1"/>
  <c r="AK67" i="13" l="1"/>
  <c r="AK70" i="13" s="1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D16" i="13"/>
  <c r="E18" i="13"/>
  <c r="Q17" i="13"/>
  <c r="I17" i="13"/>
  <c r="Y17" i="13"/>
  <c r="R17" i="13"/>
  <c r="J17" i="13"/>
  <c r="M17" i="13"/>
  <c r="Z17" i="13"/>
  <c r="AC17" i="13"/>
  <c r="S17" i="13"/>
  <c r="T17" i="13"/>
  <c r="N17" i="13"/>
  <c r="U17" i="13"/>
  <c r="AD17" i="13"/>
  <c r="O17" i="13"/>
  <c r="AE17" i="13"/>
  <c r="K17" i="13"/>
  <c r="AA17" i="13"/>
  <c r="P17" i="13"/>
  <c r="L17" i="13"/>
  <c r="AB17" i="13"/>
  <c r="V17" i="13"/>
  <c r="W17" i="13"/>
  <c r="X17" i="13"/>
  <c r="H17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AD3" i="13"/>
  <c r="AE3" i="13"/>
  <c r="AF3" i="13"/>
  <c r="AF17" i="13"/>
  <c r="AG3" i="13"/>
  <c r="AH3" i="13"/>
  <c r="AG17" i="13"/>
  <c r="AH17" i="13"/>
  <c r="AI3" i="13"/>
  <c r="AI17" i="13"/>
  <c r="AJ3" i="13"/>
  <c r="E28" i="10"/>
  <c r="F28" i="10"/>
  <c r="AM127" i="13"/>
  <c r="AM132" i="13"/>
  <c r="AM144" i="13"/>
  <c r="AM150" i="13"/>
  <c r="AM142" i="13"/>
  <c r="AM153" i="13"/>
  <c r="AM151" i="13"/>
  <c r="AM165" i="13" s="1"/>
  <c r="AM182" i="13" s="1"/>
  <c r="AM154" i="13"/>
  <c r="AM152" i="13"/>
  <c r="AM173" i="13"/>
  <c r="AM174" i="13" s="1"/>
  <c r="AM172" i="13" s="1"/>
  <c r="AO115" i="13"/>
  <c r="AN133" i="13"/>
  <c r="AO125" i="13" s="1"/>
  <c r="AN146" i="13"/>
  <c r="AN179" i="13"/>
  <c r="AN61" i="13"/>
  <c r="AN116" i="13"/>
  <c r="AN169" i="13"/>
  <c r="AL155" i="13"/>
  <c r="AM149" i="13" s="1"/>
  <c r="AP60" i="13"/>
  <c r="AO62" i="13"/>
  <c r="AL66" i="13"/>
  <c r="AL65" i="13"/>
  <c r="BK68" i="13"/>
  <c r="BK54" i="13"/>
  <c r="BL48" i="13"/>
  <c r="BK11" i="13"/>
  <c r="AL89" i="13"/>
  <c r="AM33" i="13"/>
  <c r="AM29" i="13"/>
  <c r="AM35" i="13"/>
  <c r="AM37" i="13"/>
  <c r="AM26" i="13"/>
  <c r="AM32" i="13"/>
  <c r="AM28" i="13"/>
  <c r="AM34" i="13"/>
  <c r="AM30" i="13" a="1"/>
  <c r="AM30" i="13" s="1"/>
  <c r="AM36" i="13"/>
  <c r="AM18" i="13"/>
  <c r="AM20" i="13"/>
  <c r="AM22" i="13"/>
  <c r="AM31" i="13"/>
  <c r="AM27" i="13"/>
  <c r="AM19" i="13"/>
  <c r="AM25" i="13"/>
  <c r="AM21" i="13"/>
  <c r="AM4" i="13"/>
  <c r="AM3" i="13" s="1"/>
  <c r="AM6" i="13"/>
  <c r="AM86" i="13"/>
  <c r="AM75" i="13"/>
  <c r="AM79" i="13"/>
  <c r="AM81" i="13"/>
  <c r="AM87" i="13"/>
  <c r="AM82" i="13"/>
  <c r="AM83" i="13"/>
  <c r="AM85" i="13"/>
  <c r="AM64" i="13"/>
  <c r="AM84" i="13"/>
  <c r="AM69" i="13"/>
  <c r="AM88" i="13"/>
  <c r="AM80" i="13"/>
  <c r="BJ97" i="13"/>
  <c r="AO10" i="13"/>
  <c r="AN12" i="13"/>
  <c r="AM163" i="12"/>
  <c r="AN164" i="12"/>
  <c r="AJ358" i="12"/>
  <c r="AJ361" i="12"/>
  <c r="AJ357" i="12"/>
  <c r="AK323" i="12"/>
  <c r="AK322" i="12"/>
  <c r="AK321" i="12"/>
  <c r="AK320" i="12"/>
  <c r="AK314" i="12"/>
  <c r="AK317" i="12"/>
  <c r="AK316" i="12"/>
  <c r="AK315" i="12"/>
  <c r="AK312" i="12" a="1"/>
  <c r="AK312" i="12" s="1"/>
  <c r="AK307" i="12"/>
  <c r="AK304" i="12"/>
  <c r="AK305" i="12"/>
  <c r="AK306" i="12"/>
  <c r="AK298" i="12"/>
  <c r="AK301" i="12"/>
  <c r="AK300" i="12"/>
  <c r="AK299" i="12"/>
  <c r="AK291" i="12"/>
  <c r="AK296" i="12" a="1"/>
  <c r="AK296" i="12" s="1"/>
  <c r="AK290" i="12"/>
  <c r="AK282" i="12"/>
  <c r="AK285" i="12"/>
  <c r="AK288" i="12"/>
  <c r="AK284" i="12"/>
  <c r="AK289" i="12"/>
  <c r="AK283" i="12"/>
  <c r="AK280" i="12" a="1"/>
  <c r="AK280" i="12" s="1"/>
  <c r="AK274" i="12"/>
  <c r="AK272" i="12"/>
  <c r="AK273" i="12"/>
  <c r="AK275" i="12"/>
  <c r="AK269" i="12"/>
  <c r="AK268" i="12"/>
  <c r="AK267" i="12"/>
  <c r="AK264" i="12" a="1"/>
  <c r="AK264" i="12" s="1"/>
  <c r="AK258" i="12"/>
  <c r="AK266" i="12"/>
  <c r="AK257" i="12"/>
  <c r="AK259" i="12"/>
  <c r="AK250" i="12"/>
  <c r="AK256" i="12"/>
  <c r="AK252" i="12"/>
  <c r="AK251" i="12"/>
  <c r="AK253" i="12"/>
  <c r="AK241" i="12"/>
  <c r="AK248" i="12" a="1"/>
  <c r="AK248" i="12" s="1"/>
  <c r="AK240" i="12"/>
  <c r="AK243" i="12"/>
  <c r="AK236" i="12"/>
  <c r="AK242" i="12"/>
  <c r="AK235" i="12"/>
  <c r="AK226" i="12"/>
  <c r="AK234" i="12"/>
  <c r="AK237" i="12"/>
  <c r="AK220" i="12"/>
  <c r="AK224" i="12"/>
  <c r="AK232" i="12" a="1"/>
  <c r="AK232" i="12" s="1"/>
  <c r="AK227" i="12"/>
  <c r="AK225" i="12"/>
  <c r="AK221" i="12"/>
  <c r="AK219" i="12"/>
  <c r="AK210" i="12"/>
  <c r="AK218" i="12"/>
  <c r="AK209" i="12"/>
  <c r="AK216" i="12" a="1"/>
  <c r="AK216" i="12" s="1"/>
  <c r="AK202" i="12"/>
  <c r="AK205" i="12"/>
  <c r="AK208" i="12"/>
  <c r="AK204" i="12"/>
  <c r="AK211" i="12"/>
  <c r="AK187" i="12"/>
  <c r="AK193" i="12"/>
  <c r="AK203" i="12"/>
  <c r="AK189" i="12"/>
  <c r="AK192" i="12"/>
  <c r="AK195" i="12"/>
  <c r="AK188" i="12"/>
  <c r="AK194" i="12"/>
  <c r="AK200" i="12" a="1"/>
  <c r="AK200" i="12" s="1"/>
  <c r="AK186" i="12"/>
  <c r="AK177" i="12"/>
  <c r="AK176" i="12"/>
  <c r="AK184" i="12" a="1"/>
  <c r="AK184" i="12" s="1"/>
  <c r="AK179" i="12"/>
  <c r="AK178" i="12"/>
  <c r="AK172" i="12"/>
  <c r="AK171" i="12"/>
  <c r="AK168" i="12" a="1"/>
  <c r="AK168" i="12" s="1"/>
  <c r="AK170" i="12"/>
  <c r="AK173" i="12"/>
  <c r="AL165" i="12"/>
  <c r="AJ360" i="12"/>
  <c r="AJ354" i="12"/>
  <c r="AJ363" i="12"/>
  <c r="AI364" i="12"/>
  <c r="AI365" i="12" s="1"/>
  <c r="AJ359" i="12"/>
  <c r="AJ356" i="12"/>
  <c r="AJ362" i="12"/>
  <c r="AJ355" i="12"/>
  <c r="F13" i="7"/>
  <c r="E13" i="7"/>
  <c r="D10" i="7"/>
  <c r="F12" i="7"/>
  <c r="E12" i="7"/>
  <c r="J103" i="13"/>
  <c r="P10" i="1"/>
  <c r="AL67" i="13" l="1"/>
  <c r="AL70" i="13" s="1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N132" i="13"/>
  <c r="AN127" i="13"/>
  <c r="AN144" i="13"/>
  <c r="AN150" i="13"/>
  <c r="AN142" i="13"/>
  <c r="AN151" i="13"/>
  <c r="AN165" i="13" s="1"/>
  <c r="AN182" i="13" s="1"/>
  <c r="AN153" i="13"/>
  <c r="AN154" i="13"/>
  <c r="AN152" i="13"/>
  <c r="AN173" i="13"/>
  <c r="AN174" i="13" s="1"/>
  <c r="AN172" i="13" s="1"/>
  <c r="AP115" i="13"/>
  <c r="AO133" i="13"/>
  <c r="AP125" i="13" s="1"/>
  <c r="AO146" i="13"/>
  <c r="AO179" i="13"/>
  <c r="AO61" i="13"/>
  <c r="AO116" i="13"/>
  <c r="AO169" i="13"/>
  <c r="AM155" i="13"/>
  <c r="AN149" i="13" s="1"/>
  <c r="AM66" i="13"/>
  <c r="AM65" i="13"/>
  <c r="AN29" i="13"/>
  <c r="AN35" i="13"/>
  <c r="AN37" i="13"/>
  <c r="AN26" i="13"/>
  <c r="AN32" i="13"/>
  <c r="AN28" i="13"/>
  <c r="AN34" i="13"/>
  <c r="AN30" i="13" a="1"/>
  <c r="AN30" i="13" s="1"/>
  <c r="AN36" i="13"/>
  <c r="AN31" i="13"/>
  <c r="AN18" i="13"/>
  <c r="AN20" i="13"/>
  <c r="AN22" i="13"/>
  <c r="AN33" i="13"/>
  <c r="AN27" i="13"/>
  <c r="AN25" i="13"/>
  <c r="AN21" i="13"/>
  <c r="AN19" i="13"/>
  <c r="AN4" i="13"/>
  <c r="AN3" i="13" s="1"/>
  <c r="AN6" i="13"/>
  <c r="AN64" i="13"/>
  <c r="AN88" i="13"/>
  <c r="AN85" i="13"/>
  <c r="AN80" i="13"/>
  <c r="AN82" i="13"/>
  <c r="AN87" i="13"/>
  <c r="AN84" i="13"/>
  <c r="AN86" i="13"/>
  <c r="AN79" i="13"/>
  <c r="AN69" i="13"/>
  <c r="AN81" i="13"/>
  <c r="AN83" i="13"/>
  <c r="AN75" i="13"/>
  <c r="AM16" i="13"/>
  <c r="AM17" i="13" s="1"/>
  <c r="BL68" i="13"/>
  <c r="BL54" i="13"/>
  <c r="BM48" i="13"/>
  <c r="BL11" i="13"/>
  <c r="BL97" i="13" s="1"/>
  <c r="AP10" i="13"/>
  <c r="AO12" i="13"/>
  <c r="AN16" i="13" s="1"/>
  <c r="AN17" i="13" s="1"/>
  <c r="AM89" i="13"/>
  <c r="BK97" i="13"/>
  <c r="AQ60" i="13"/>
  <c r="AP62" i="13"/>
  <c r="AL323" i="12"/>
  <c r="AL322" i="12"/>
  <c r="AL321" i="12"/>
  <c r="AL320" i="12"/>
  <c r="AL314" i="12"/>
  <c r="AL317" i="12"/>
  <c r="AL316" i="12"/>
  <c r="AL315" i="12"/>
  <c r="AL305" i="12"/>
  <c r="AL312" i="12" a="1"/>
  <c r="AL312" i="12" s="1"/>
  <c r="AL304" i="12"/>
  <c r="AL298" i="12"/>
  <c r="AL306" i="12"/>
  <c r="AL301" i="12"/>
  <c r="AL307" i="12"/>
  <c r="AL300" i="12"/>
  <c r="AL299" i="12"/>
  <c r="AL288" i="12"/>
  <c r="AL291" i="12"/>
  <c r="AL296" i="12" a="1"/>
  <c r="AL296" i="12" s="1"/>
  <c r="AL290" i="12"/>
  <c r="AL282" i="12"/>
  <c r="AL285" i="12"/>
  <c r="AL284" i="12"/>
  <c r="AL289" i="12"/>
  <c r="AL283" i="12"/>
  <c r="AL280" i="12" a="1"/>
  <c r="AL280" i="12" s="1"/>
  <c r="AL273" i="12"/>
  <c r="AL274" i="12"/>
  <c r="AL272" i="12"/>
  <c r="AL268" i="12"/>
  <c r="AL269" i="12"/>
  <c r="AL275" i="12"/>
  <c r="AL267" i="12"/>
  <c r="AL266" i="12"/>
  <c r="AL258" i="12"/>
  <c r="AL257" i="12"/>
  <c r="AL256" i="12"/>
  <c r="AL264" i="12" a="1"/>
  <c r="AL264" i="12" s="1"/>
  <c r="AL250" i="12"/>
  <c r="AL252" i="12"/>
  <c r="AL251" i="12"/>
  <c r="AL259" i="12"/>
  <c r="AL253" i="12"/>
  <c r="AL241" i="12"/>
  <c r="AL248" i="12" a="1"/>
  <c r="AL248" i="12" s="1"/>
  <c r="AL240" i="12"/>
  <c r="AL243" i="12"/>
  <c r="AL236" i="12"/>
  <c r="AL242" i="12"/>
  <c r="AL235" i="12"/>
  <c r="AL234" i="12"/>
  <c r="AL237" i="12"/>
  <c r="AL227" i="12"/>
  <c r="AL224" i="12"/>
  <c r="AL232" i="12" a="1"/>
  <c r="AL232" i="12" s="1"/>
  <c r="AL226" i="12"/>
  <c r="AL225" i="12"/>
  <c r="AL211" i="12"/>
  <c r="AL219" i="12"/>
  <c r="AL221" i="12"/>
  <c r="AL218" i="12"/>
  <c r="AL220" i="12"/>
  <c r="AL216" i="12" a="1"/>
  <c r="AL216" i="12" s="1"/>
  <c r="AL202" i="12"/>
  <c r="AL205" i="12"/>
  <c r="AL208" i="12"/>
  <c r="AL204" i="12"/>
  <c r="AL210" i="12"/>
  <c r="AL203" i="12"/>
  <c r="AL209" i="12"/>
  <c r="AL193" i="12"/>
  <c r="AL186" i="12"/>
  <c r="AL189" i="12"/>
  <c r="AL192" i="12"/>
  <c r="AL195" i="12"/>
  <c r="AL188" i="12"/>
  <c r="AL194" i="12"/>
  <c r="AL200" i="12" a="1"/>
  <c r="AL200" i="12" s="1"/>
  <c r="AL187" i="12"/>
  <c r="AL176" i="12"/>
  <c r="AL184" i="12" a="1"/>
  <c r="AL184" i="12" s="1"/>
  <c r="AL179" i="12"/>
  <c r="AL178" i="12"/>
  <c r="AL171" i="12"/>
  <c r="AL168" i="12" a="1"/>
  <c r="AL168" i="12" s="1"/>
  <c r="AL170" i="12"/>
  <c r="AL173" i="12"/>
  <c r="AL177" i="12"/>
  <c r="AM165" i="12"/>
  <c r="AL172" i="12"/>
  <c r="AK357" i="12"/>
  <c r="AK360" i="12"/>
  <c r="AK363" i="12"/>
  <c r="AK359" i="12"/>
  <c r="AK362" i="12"/>
  <c r="AK358" i="12"/>
  <c r="AK355" i="12"/>
  <c r="AK354" i="12"/>
  <c r="AK356" i="12"/>
  <c r="AK361" i="12"/>
  <c r="AN163" i="12"/>
  <c r="AO164" i="12"/>
  <c r="AJ364" i="12"/>
  <c r="AJ365" i="12" s="1"/>
  <c r="F10" i="7"/>
  <c r="E10" i="7"/>
  <c r="K103" i="13"/>
  <c r="K104" i="13"/>
  <c r="E23" i="1"/>
  <c r="F23" i="1" l="1"/>
  <c r="G23" i="1"/>
  <c r="AM67" i="13"/>
  <c r="AM70" i="13" s="1"/>
  <c r="AN155" i="13"/>
  <c r="AO149" i="13" s="1"/>
  <c r="AO127" i="13"/>
  <c r="AO132" i="13"/>
  <c r="AO152" i="13"/>
  <c r="AO144" i="13"/>
  <c r="AO150" i="13"/>
  <c r="AO142" i="13"/>
  <c r="AO153" i="13"/>
  <c r="AO151" i="13"/>
  <c r="AO165" i="13" s="1"/>
  <c r="AO182" i="13" s="1"/>
  <c r="AO154" i="13"/>
  <c r="AO173" i="13"/>
  <c r="AO174" i="13" s="1"/>
  <c r="AO172" i="13" s="1"/>
  <c r="AP61" i="13"/>
  <c r="AP116" i="13"/>
  <c r="AP169" i="13"/>
  <c r="AQ115" i="13"/>
  <c r="AP133" i="13"/>
  <c r="AQ125" i="13" s="1"/>
  <c r="AP146" i="13"/>
  <c r="AP179" i="13"/>
  <c r="AN66" i="13"/>
  <c r="AN65" i="13"/>
  <c r="AQ62" i="13"/>
  <c r="AR60" i="13"/>
  <c r="BM68" i="13"/>
  <c r="BM54" i="13"/>
  <c r="BN48" i="13"/>
  <c r="BM11" i="13"/>
  <c r="AN89" i="13"/>
  <c r="AO35" i="13"/>
  <c r="AO37" i="13"/>
  <c r="AO26" i="13"/>
  <c r="AO32" i="13"/>
  <c r="AO30" i="13" a="1"/>
  <c r="AO30" i="13" s="1"/>
  <c r="AO28" i="13"/>
  <c r="AO34" i="13"/>
  <c r="AO36" i="13"/>
  <c r="AO27" i="13"/>
  <c r="AO20" i="13"/>
  <c r="AO22" i="13"/>
  <c r="AO33" i="13"/>
  <c r="AO29" i="13"/>
  <c r="AO31" i="13"/>
  <c r="AO19" i="13"/>
  <c r="AO25" i="13"/>
  <c r="AO21" i="13"/>
  <c r="AO18" i="13"/>
  <c r="AO4" i="13"/>
  <c r="AO3" i="13" s="1"/>
  <c r="AO6" i="13"/>
  <c r="AO82" i="13"/>
  <c r="AO87" i="13"/>
  <c r="AO84" i="13"/>
  <c r="AO80" i="13"/>
  <c r="AO86" i="13"/>
  <c r="AO79" i="13"/>
  <c r="AO81" i="13"/>
  <c r="AO88" i="13"/>
  <c r="AO83" i="13"/>
  <c r="AO85" i="13"/>
  <c r="AO75" i="13"/>
  <c r="AO69" i="13"/>
  <c r="AO64" i="13"/>
  <c r="AQ10" i="13"/>
  <c r="AP12" i="13"/>
  <c r="AK364" i="12"/>
  <c r="AK365" i="12" s="1"/>
  <c r="AL356" i="12"/>
  <c r="AL361" i="12"/>
  <c r="AM320" i="12"/>
  <c r="AM323" i="12"/>
  <c r="AM322" i="12"/>
  <c r="AM321" i="12"/>
  <c r="AM314" i="12"/>
  <c r="AM317" i="12"/>
  <c r="AM316" i="12"/>
  <c r="AM315" i="12"/>
  <c r="AM305" i="12"/>
  <c r="AM307" i="12"/>
  <c r="AM301" i="12"/>
  <c r="AM312" i="12" a="1"/>
  <c r="AM312" i="12" s="1"/>
  <c r="AM306" i="12"/>
  <c r="AM304" i="12"/>
  <c r="AM300" i="12"/>
  <c r="AM299" i="12"/>
  <c r="AM298" i="12"/>
  <c r="AM288" i="12"/>
  <c r="AM291" i="12"/>
  <c r="AM296" i="12" a="1"/>
  <c r="AM296" i="12" s="1"/>
  <c r="AM290" i="12"/>
  <c r="AM289" i="12"/>
  <c r="AM282" i="12"/>
  <c r="AM285" i="12"/>
  <c r="AM284" i="12"/>
  <c r="AM283" i="12"/>
  <c r="AM274" i="12"/>
  <c r="AM273" i="12"/>
  <c r="AM280" i="12" a="1"/>
  <c r="AM280" i="12" s="1"/>
  <c r="AM275" i="12"/>
  <c r="AM268" i="12"/>
  <c r="AM269" i="12"/>
  <c r="AM267" i="12"/>
  <c r="AM272" i="12"/>
  <c r="AM266" i="12"/>
  <c r="AM258" i="12"/>
  <c r="AM257" i="12"/>
  <c r="AM256" i="12"/>
  <c r="AM259" i="12"/>
  <c r="AM264" i="12" a="1"/>
  <c r="AM264" i="12" s="1"/>
  <c r="AM252" i="12"/>
  <c r="AM251" i="12"/>
  <c r="AM253" i="12"/>
  <c r="AM250" i="12"/>
  <c r="AM248" i="12" a="1"/>
  <c r="AM248" i="12" s="1"/>
  <c r="AM241" i="12"/>
  <c r="AM240" i="12"/>
  <c r="AM243" i="12"/>
  <c r="AM242" i="12"/>
  <c r="AM236" i="12"/>
  <c r="AM234" i="12"/>
  <c r="AM237" i="12"/>
  <c r="AM235" i="12"/>
  <c r="AM224" i="12"/>
  <c r="AM232" i="12" a="1"/>
  <c r="AM232" i="12" s="1"/>
  <c r="AM227" i="12"/>
  <c r="AM226" i="12"/>
  <c r="AM225" i="12"/>
  <c r="AM221" i="12"/>
  <c r="AM219" i="12"/>
  <c r="AM218" i="12"/>
  <c r="AM220" i="12"/>
  <c r="AM216" i="12" a="1"/>
  <c r="AM216" i="12" s="1"/>
  <c r="AM202" i="12"/>
  <c r="AM205" i="12"/>
  <c r="AM208" i="12"/>
  <c r="AM204" i="12"/>
  <c r="AM210" i="12"/>
  <c r="AM211" i="12"/>
  <c r="AM203" i="12"/>
  <c r="AM193" i="12"/>
  <c r="AM189" i="12"/>
  <c r="AM192" i="12"/>
  <c r="AM209" i="12"/>
  <c r="AM195" i="12"/>
  <c r="AM188" i="12"/>
  <c r="AM194" i="12"/>
  <c r="AM200" i="12" a="1"/>
  <c r="AM200" i="12" s="1"/>
  <c r="AM187" i="12"/>
  <c r="AM186" i="12"/>
  <c r="AM184" i="12" a="1"/>
  <c r="AM184" i="12" s="1"/>
  <c r="AM176" i="12"/>
  <c r="AM179" i="12"/>
  <c r="AM178" i="12"/>
  <c r="AM177" i="12"/>
  <c r="AM171" i="12"/>
  <c r="AM168" i="12" a="1"/>
  <c r="AM168" i="12" s="1"/>
  <c r="AM170" i="12"/>
  <c r="AM173" i="12"/>
  <c r="AN165" i="12"/>
  <c r="AM172" i="12"/>
  <c r="AL357" i="12"/>
  <c r="AL363" i="12"/>
  <c r="AL354" i="12"/>
  <c r="AL359" i="12"/>
  <c r="AL362" i="12"/>
  <c r="AL360" i="12"/>
  <c r="AL355" i="12"/>
  <c r="AL358" i="12"/>
  <c r="AO163" i="12"/>
  <c r="AP164" i="12"/>
  <c r="L103" i="13"/>
  <c r="L104" i="13"/>
  <c r="AN67" i="13" l="1"/>
  <c r="AN70" i="13" s="1"/>
  <c r="AO155" i="13"/>
  <c r="AP149" i="13" s="1"/>
  <c r="AR115" i="13"/>
  <c r="AQ133" i="13"/>
  <c r="AR125" i="13" s="1"/>
  <c r="AQ146" i="13"/>
  <c r="AQ179" i="13"/>
  <c r="AP127" i="13"/>
  <c r="AP132" i="13"/>
  <c r="AP152" i="13"/>
  <c r="AP144" i="13"/>
  <c r="AP150" i="13"/>
  <c r="AP142" i="13"/>
  <c r="AP151" i="13"/>
  <c r="AP165" i="13" s="1"/>
  <c r="AP182" i="13" s="1"/>
  <c r="AP153" i="13"/>
  <c r="AP154" i="13"/>
  <c r="AP173" i="13"/>
  <c r="AP174" i="13" s="1"/>
  <c r="AP172" i="13" s="1"/>
  <c r="AQ61" i="13"/>
  <c r="AQ116" i="13"/>
  <c r="AQ169" i="13"/>
  <c r="AO89" i="13"/>
  <c r="BN68" i="13"/>
  <c r="BN54" i="13"/>
  <c r="BO48" i="13"/>
  <c r="BN11" i="13"/>
  <c r="AP37" i="13"/>
  <c r="AP26" i="13"/>
  <c r="AP32" i="13"/>
  <c r="AP30" i="13" a="1"/>
  <c r="AP30" i="13" s="1"/>
  <c r="AP28" i="13"/>
  <c r="AP34" i="13"/>
  <c r="AP36" i="13"/>
  <c r="AP31" i="13"/>
  <c r="AP33" i="13"/>
  <c r="AP20" i="13"/>
  <c r="AP35" i="13"/>
  <c r="AP22" i="13"/>
  <c r="AP29" i="13"/>
  <c r="AP19" i="13"/>
  <c r="AP27" i="13"/>
  <c r="AP25" i="13"/>
  <c r="AP21" i="13"/>
  <c r="AP4" i="13"/>
  <c r="AP3" i="13" s="1"/>
  <c r="AP6" i="13"/>
  <c r="AP18" i="13"/>
  <c r="AP87" i="13"/>
  <c r="AP82" i="13"/>
  <c r="AP84" i="13"/>
  <c r="AP86" i="13"/>
  <c r="AP81" i="13"/>
  <c r="AP83" i="13"/>
  <c r="AP85" i="13"/>
  <c r="AP75" i="13"/>
  <c r="AP88" i="13"/>
  <c r="AP69" i="13"/>
  <c r="AP79" i="13"/>
  <c r="AP80" i="13"/>
  <c r="AP64" i="13"/>
  <c r="BM97" i="13"/>
  <c r="AR62" i="13"/>
  <c r="AS60" i="13"/>
  <c r="AQ12" i="13"/>
  <c r="AP16" i="13" s="1"/>
  <c r="AP17" i="13" s="1"/>
  <c r="AR10" i="13"/>
  <c r="AO16" i="13"/>
  <c r="AO17" i="13" s="1"/>
  <c r="AO66" i="13"/>
  <c r="AO65" i="13"/>
  <c r="AM354" i="12"/>
  <c r="AM362" i="12"/>
  <c r="AM359" i="12"/>
  <c r="AL364" i="12"/>
  <c r="AL365" i="12" s="1"/>
  <c r="AM355" i="12"/>
  <c r="AM358" i="12"/>
  <c r="AM361" i="12"/>
  <c r="AM360" i="12"/>
  <c r="AP163" i="12"/>
  <c r="AQ164" i="12"/>
  <c r="AM356" i="12"/>
  <c r="AM363" i="12"/>
  <c r="AN320" i="12"/>
  <c r="AN323" i="12"/>
  <c r="AN322" i="12"/>
  <c r="AN321" i="12"/>
  <c r="AN314" i="12"/>
  <c r="AN317" i="12"/>
  <c r="AN316" i="12"/>
  <c r="AN315" i="12"/>
  <c r="AN304" i="12"/>
  <c r="AN312" i="12" a="1"/>
  <c r="AN312" i="12" s="1"/>
  <c r="AN301" i="12"/>
  <c r="AN305" i="12"/>
  <c r="AN306" i="12"/>
  <c r="AN307" i="12"/>
  <c r="AN300" i="12"/>
  <c r="AN299" i="12"/>
  <c r="AN298" i="12"/>
  <c r="AN288" i="12"/>
  <c r="AN291" i="12"/>
  <c r="AN296" i="12" a="1"/>
  <c r="AN296" i="12" s="1"/>
  <c r="AN290" i="12"/>
  <c r="AN289" i="12"/>
  <c r="AN285" i="12"/>
  <c r="AN284" i="12"/>
  <c r="AN283" i="12"/>
  <c r="AN282" i="12"/>
  <c r="AN273" i="12"/>
  <c r="AN275" i="12"/>
  <c r="AN280" i="12" a="1"/>
  <c r="AN280" i="12" s="1"/>
  <c r="AN274" i="12"/>
  <c r="AN272" i="12"/>
  <c r="AN268" i="12"/>
  <c r="AN269" i="12"/>
  <c r="AN267" i="12"/>
  <c r="AN266" i="12"/>
  <c r="AN258" i="12"/>
  <c r="AN257" i="12"/>
  <c r="AN256" i="12"/>
  <c r="AN259" i="12"/>
  <c r="AN264" i="12" a="1"/>
  <c r="AN264" i="12" s="1"/>
  <c r="AN252" i="12"/>
  <c r="AN251" i="12"/>
  <c r="AN253" i="12"/>
  <c r="AN241" i="12"/>
  <c r="AN240" i="12"/>
  <c r="AN243" i="12"/>
  <c r="AN250" i="12"/>
  <c r="AN242" i="12"/>
  <c r="AN248" i="12" a="1"/>
  <c r="AN248" i="12" s="1"/>
  <c r="AN236" i="12"/>
  <c r="AN235" i="12"/>
  <c r="AN234" i="12"/>
  <c r="AN237" i="12"/>
  <c r="AN225" i="12"/>
  <c r="AN227" i="12"/>
  <c r="AN232" i="12" a="1"/>
  <c r="AN232" i="12" s="1"/>
  <c r="AN226" i="12"/>
  <c r="AN221" i="12"/>
  <c r="AN220" i="12"/>
  <c r="AN211" i="12"/>
  <c r="AN219" i="12"/>
  <c r="AN218" i="12"/>
  <c r="AN224" i="12"/>
  <c r="AN216" i="12" a="1"/>
  <c r="AN216" i="12" s="1"/>
  <c r="AN202" i="12"/>
  <c r="AN205" i="12"/>
  <c r="AN208" i="12"/>
  <c r="AN204" i="12"/>
  <c r="AN210" i="12"/>
  <c r="AN203" i="12"/>
  <c r="AN209" i="12"/>
  <c r="AN189" i="12"/>
  <c r="AN192" i="12"/>
  <c r="AN195" i="12"/>
  <c r="AN188" i="12"/>
  <c r="AN194" i="12"/>
  <c r="AN200" i="12" a="1"/>
  <c r="AN200" i="12" s="1"/>
  <c r="AN193" i="12"/>
  <c r="AN187" i="12"/>
  <c r="AN186" i="12"/>
  <c r="AN184" i="12" a="1"/>
  <c r="AN184" i="12" s="1"/>
  <c r="AN176" i="12"/>
  <c r="AN179" i="12"/>
  <c r="AN178" i="12"/>
  <c r="AN177" i="12"/>
  <c r="AN168" i="12" a="1"/>
  <c r="AN168" i="12" s="1"/>
  <c r="AN171" i="12"/>
  <c r="AN170" i="12"/>
  <c r="AN173" i="12"/>
  <c r="AO165" i="12"/>
  <c r="AN172" i="12"/>
  <c r="AM357" i="12"/>
  <c r="M103" i="13"/>
  <c r="M104" i="13"/>
  <c r="N103" i="13"/>
  <c r="AP155" i="13" l="1"/>
  <c r="AQ149" i="13" s="1"/>
  <c r="AO67" i="13"/>
  <c r="AO70" i="13" s="1"/>
  <c r="AQ127" i="13"/>
  <c r="AQ132" i="13"/>
  <c r="AQ152" i="13"/>
  <c r="AQ144" i="13"/>
  <c r="AQ150" i="13"/>
  <c r="AQ142" i="13"/>
  <c r="AQ151" i="13"/>
  <c r="AQ165" i="13" s="1"/>
  <c r="AQ182" i="13" s="1"/>
  <c r="AQ153" i="13"/>
  <c r="AQ154" i="13"/>
  <c r="AQ173" i="13"/>
  <c r="AQ174" i="13" s="1"/>
  <c r="AQ172" i="13" s="1"/>
  <c r="AR61" i="13"/>
  <c r="AR116" i="13"/>
  <c r="AR169" i="13"/>
  <c r="AS115" i="13"/>
  <c r="AR133" i="13"/>
  <c r="AS125" i="13" s="1"/>
  <c r="AR146" i="13"/>
  <c r="AR179" i="13"/>
  <c r="AP66" i="13"/>
  <c r="AP65" i="13"/>
  <c r="AP89" i="13"/>
  <c r="BO68" i="13"/>
  <c r="BO54" i="13"/>
  <c r="BP48" i="13"/>
  <c r="BO11" i="13"/>
  <c r="AR12" i="13"/>
  <c r="AS10" i="13"/>
  <c r="AQ37" i="13"/>
  <c r="AQ30" i="13" a="1"/>
  <c r="AQ30" i="13" s="1"/>
  <c r="AQ26" i="13"/>
  <c r="AQ32" i="13"/>
  <c r="AQ28" i="13"/>
  <c r="AQ34" i="13"/>
  <c r="AQ36" i="13"/>
  <c r="AQ31" i="13"/>
  <c r="AQ27" i="13"/>
  <c r="AQ29" i="13"/>
  <c r="AQ35" i="13"/>
  <c r="AQ22" i="13"/>
  <c r="AQ33" i="13"/>
  <c r="AQ19" i="13"/>
  <c r="AQ25" i="13"/>
  <c r="AQ21" i="13"/>
  <c r="AQ18" i="13"/>
  <c r="AQ4" i="13"/>
  <c r="AQ3" i="13" s="1"/>
  <c r="AQ20" i="13"/>
  <c r="AQ6" i="13"/>
  <c r="AQ80" i="13"/>
  <c r="AQ75" i="13"/>
  <c r="AQ64" i="13"/>
  <c r="AQ88" i="13"/>
  <c r="AQ87" i="13"/>
  <c r="AQ82" i="13"/>
  <c r="AQ84" i="13"/>
  <c r="AQ86" i="13"/>
  <c r="AQ79" i="13"/>
  <c r="AQ69" i="13"/>
  <c r="AQ81" i="13"/>
  <c r="AQ83" i="13"/>
  <c r="AQ85" i="13"/>
  <c r="BN97" i="13"/>
  <c r="AS62" i="13"/>
  <c r="AT60" i="13"/>
  <c r="AN360" i="12"/>
  <c r="AN357" i="12"/>
  <c r="AN363" i="12"/>
  <c r="AN356" i="12"/>
  <c r="AO323" i="12"/>
  <c r="AO322" i="12"/>
  <c r="AO321" i="12"/>
  <c r="AO320" i="12"/>
  <c r="AO314" i="12"/>
  <c r="AO317" i="12"/>
  <c r="AO316" i="12"/>
  <c r="AO315" i="12"/>
  <c r="AO307" i="12"/>
  <c r="AO312" i="12" a="1"/>
  <c r="AO312" i="12" s="1"/>
  <c r="AO305" i="12"/>
  <c r="AO306" i="12"/>
  <c r="AO301" i="12"/>
  <c r="AO300" i="12"/>
  <c r="AO304" i="12"/>
  <c r="AO299" i="12"/>
  <c r="AO298" i="12"/>
  <c r="AO291" i="12"/>
  <c r="AO296" i="12" a="1"/>
  <c r="AO296" i="12" s="1"/>
  <c r="AO290" i="12"/>
  <c r="AO289" i="12"/>
  <c r="AO288" i="12"/>
  <c r="AO284" i="12"/>
  <c r="AO283" i="12"/>
  <c r="AO285" i="12"/>
  <c r="AO282" i="12"/>
  <c r="AO274" i="12"/>
  <c r="AO273" i="12"/>
  <c r="AO280" i="12" a="1"/>
  <c r="AO280" i="12" s="1"/>
  <c r="AO269" i="12"/>
  <c r="AO275" i="12"/>
  <c r="AO272" i="12"/>
  <c r="AO268" i="12"/>
  <c r="AO267" i="12"/>
  <c r="AO266" i="12"/>
  <c r="AO258" i="12"/>
  <c r="AO257" i="12"/>
  <c r="AO256" i="12"/>
  <c r="AO259" i="12"/>
  <c r="AO264" i="12" a="1"/>
  <c r="AO264" i="12" s="1"/>
  <c r="AO252" i="12"/>
  <c r="AO251" i="12"/>
  <c r="AO253" i="12"/>
  <c r="AO250" i="12"/>
  <c r="AO240" i="12"/>
  <c r="AO243" i="12"/>
  <c r="AO242" i="12"/>
  <c r="AO241" i="12"/>
  <c r="AO235" i="12"/>
  <c r="AO248" i="12" a="1"/>
  <c r="AO248" i="12" s="1"/>
  <c r="AO234" i="12"/>
  <c r="AO237" i="12"/>
  <c r="AO236" i="12"/>
  <c r="AO224" i="12"/>
  <c r="AO226" i="12"/>
  <c r="AO227" i="12"/>
  <c r="AO225" i="12"/>
  <c r="AO221" i="12"/>
  <c r="AO219" i="12"/>
  <c r="AO218" i="12"/>
  <c r="AO220" i="12"/>
  <c r="AO232" i="12" a="1"/>
  <c r="AO232" i="12" s="1"/>
  <c r="AO205" i="12"/>
  <c r="AO208" i="12"/>
  <c r="AO204" i="12"/>
  <c r="AO210" i="12"/>
  <c r="AO211" i="12"/>
  <c r="AO203" i="12"/>
  <c r="AO209" i="12"/>
  <c r="AO216" i="12" a="1"/>
  <c r="AO216" i="12" s="1"/>
  <c r="AO189" i="12"/>
  <c r="AO202" i="12"/>
  <c r="AO192" i="12"/>
  <c r="AO195" i="12"/>
  <c r="AO188" i="12"/>
  <c r="AO200" i="12" a="1"/>
  <c r="AO200" i="12" s="1"/>
  <c r="AO194" i="12"/>
  <c r="AO187" i="12"/>
  <c r="AO193" i="12"/>
  <c r="AO186" i="12"/>
  <c r="AO184" i="12" a="1"/>
  <c r="AO184" i="12" s="1"/>
  <c r="AO176" i="12"/>
  <c r="AO179" i="12"/>
  <c r="AO178" i="12"/>
  <c r="AO177" i="12"/>
  <c r="AO171" i="12"/>
  <c r="AO170" i="12"/>
  <c r="AO173" i="12"/>
  <c r="AP165" i="12"/>
  <c r="AO172" i="12"/>
  <c r="AO168" i="12" a="1"/>
  <c r="AO168" i="12" s="1"/>
  <c r="AN359" i="12"/>
  <c r="AN362" i="12"/>
  <c r="AN355" i="12"/>
  <c r="AN358" i="12"/>
  <c r="AN361" i="12"/>
  <c r="AM364" i="12"/>
  <c r="AM365" i="12" s="1"/>
  <c r="AN354" i="12"/>
  <c r="AR164" i="12"/>
  <c r="AQ163" i="12"/>
  <c r="N104" i="13"/>
  <c r="AP67" i="13" l="1"/>
  <c r="AP70" i="13" s="1"/>
  <c r="AQ155" i="13"/>
  <c r="AR149" i="13" s="1"/>
  <c r="AS61" i="13"/>
  <c r="AS116" i="13"/>
  <c r="AS169" i="13"/>
  <c r="AT115" i="13"/>
  <c r="AS133" i="13"/>
  <c r="AT125" i="13" s="1"/>
  <c r="AS146" i="13"/>
  <c r="AR127" i="13"/>
  <c r="AR132" i="13"/>
  <c r="AR152" i="13"/>
  <c r="AR144" i="13"/>
  <c r="AR150" i="13"/>
  <c r="AR153" i="13"/>
  <c r="AR151" i="13"/>
  <c r="AR165" i="13" s="1"/>
  <c r="AR182" i="13" s="1"/>
  <c r="AR154" i="13"/>
  <c r="AR173" i="13"/>
  <c r="AR174" i="13" s="1"/>
  <c r="AR172" i="13" s="1"/>
  <c r="AS12" i="13"/>
  <c r="AR16" i="13" s="1"/>
  <c r="AR17" i="13" s="1"/>
  <c r="AT10" i="13"/>
  <c r="AR30" i="13" a="1"/>
  <c r="AR30" i="13" s="1"/>
  <c r="AR26" i="13"/>
  <c r="AR32" i="13"/>
  <c r="AR28" i="13"/>
  <c r="AR34" i="13"/>
  <c r="AR36" i="13"/>
  <c r="AR31" i="13"/>
  <c r="AR27" i="13"/>
  <c r="AR33" i="13"/>
  <c r="AR35" i="13"/>
  <c r="AR22" i="13"/>
  <c r="AR29" i="13"/>
  <c r="AR19" i="13"/>
  <c r="AR25" i="13"/>
  <c r="AR21" i="13"/>
  <c r="AR18" i="13"/>
  <c r="AR20" i="13"/>
  <c r="AR37" i="13"/>
  <c r="AR4" i="13"/>
  <c r="AR3" i="13" s="1"/>
  <c r="AR6" i="13"/>
  <c r="AR84" i="13"/>
  <c r="AR64" i="13"/>
  <c r="AR86" i="13"/>
  <c r="AR79" i="13"/>
  <c r="AR75" i="13"/>
  <c r="AR81" i="13"/>
  <c r="AR83" i="13"/>
  <c r="AR85" i="13"/>
  <c r="AR88" i="13"/>
  <c r="AR80" i="13"/>
  <c r="AR69" i="13"/>
  <c r="AR82" i="13"/>
  <c r="AR87" i="13"/>
  <c r="BP68" i="13"/>
  <c r="BP54" i="13"/>
  <c r="BQ48" i="13"/>
  <c r="BP11" i="13"/>
  <c r="BO97" i="13"/>
  <c r="AQ16" i="13"/>
  <c r="AQ17" i="13" s="1"/>
  <c r="AT62" i="13"/>
  <c r="AU60" i="13"/>
  <c r="AQ66" i="13"/>
  <c r="AQ65" i="13"/>
  <c r="AQ89" i="13"/>
  <c r="AO357" i="12"/>
  <c r="AO355" i="12"/>
  <c r="AO361" i="12"/>
  <c r="AO360" i="12"/>
  <c r="AO354" i="12"/>
  <c r="AO362" i="12"/>
  <c r="AS164" i="12"/>
  <c r="AR163" i="12"/>
  <c r="AO359" i="12"/>
  <c r="AO363" i="12"/>
  <c r="AN364" i="12"/>
  <c r="AN365" i="12" s="1"/>
  <c r="AO358" i="12"/>
  <c r="AO356" i="12"/>
  <c r="AP322" i="12"/>
  <c r="AP321" i="12"/>
  <c r="AP323" i="12"/>
  <c r="AP320" i="12"/>
  <c r="AP317" i="12"/>
  <c r="AP316" i="12"/>
  <c r="AP315" i="12"/>
  <c r="AP314" i="12"/>
  <c r="AP307" i="12"/>
  <c r="AP306" i="12"/>
  <c r="AP312" i="12" a="1"/>
  <c r="AP312" i="12" s="1"/>
  <c r="AP304" i="12"/>
  <c r="AP305" i="12"/>
  <c r="AP301" i="12"/>
  <c r="AP300" i="12"/>
  <c r="AP299" i="12"/>
  <c r="AP298" i="12"/>
  <c r="AP291" i="12"/>
  <c r="AP296" i="12" a="1"/>
  <c r="AP296" i="12" s="1"/>
  <c r="AP290" i="12"/>
  <c r="AP289" i="12"/>
  <c r="AP284" i="12"/>
  <c r="AP288" i="12"/>
  <c r="AP283" i="12"/>
  <c r="AP282" i="12"/>
  <c r="AP273" i="12"/>
  <c r="AP280" i="12" a="1"/>
  <c r="AP280" i="12" s="1"/>
  <c r="AP275" i="12"/>
  <c r="AP285" i="12"/>
  <c r="AP274" i="12"/>
  <c r="AP272" i="12"/>
  <c r="AP269" i="12"/>
  <c r="AP267" i="12"/>
  <c r="AP266" i="12"/>
  <c r="AP268" i="12"/>
  <c r="AP257" i="12"/>
  <c r="AP253" i="12"/>
  <c r="AP256" i="12"/>
  <c r="AP259" i="12"/>
  <c r="AP264" i="12" a="1"/>
  <c r="AP264" i="12" s="1"/>
  <c r="AP258" i="12"/>
  <c r="AP252" i="12"/>
  <c r="AP251" i="12"/>
  <c r="AP250" i="12"/>
  <c r="AP240" i="12"/>
  <c r="AP243" i="12"/>
  <c r="AP242" i="12"/>
  <c r="AP248" i="12" a="1"/>
  <c r="AP248" i="12" s="1"/>
  <c r="AP235" i="12"/>
  <c r="AP241" i="12"/>
  <c r="AP234" i="12"/>
  <c r="AP237" i="12"/>
  <c r="AP225" i="12"/>
  <c r="AP236" i="12"/>
  <c r="AP232" i="12" a="1"/>
  <c r="AP232" i="12" s="1"/>
  <c r="AP227" i="12"/>
  <c r="AP226" i="12"/>
  <c r="AP221" i="12"/>
  <c r="AP219" i="12"/>
  <c r="AP218" i="12"/>
  <c r="AP224" i="12"/>
  <c r="AP220" i="12"/>
  <c r="AP208" i="12"/>
  <c r="AP204" i="12"/>
  <c r="AP210" i="12"/>
  <c r="AP211" i="12"/>
  <c r="AP203" i="12"/>
  <c r="AP209" i="12"/>
  <c r="AP216" i="12" a="1"/>
  <c r="AP216" i="12" s="1"/>
  <c r="AP186" i="12"/>
  <c r="AP189" i="12"/>
  <c r="AP202" i="12"/>
  <c r="AP192" i="12"/>
  <c r="AP195" i="12"/>
  <c r="AP188" i="12"/>
  <c r="AP205" i="12"/>
  <c r="AP200" i="12" a="1"/>
  <c r="AP200" i="12" s="1"/>
  <c r="AP194" i="12"/>
  <c r="AP193" i="12"/>
  <c r="AP187" i="12"/>
  <c r="AP184" i="12" a="1"/>
  <c r="AP184" i="12" s="1"/>
  <c r="AP176" i="12"/>
  <c r="AP179" i="12"/>
  <c r="AP178" i="12"/>
  <c r="AP177" i="12"/>
  <c r="AP171" i="12"/>
  <c r="AP170" i="12"/>
  <c r="AP173" i="12"/>
  <c r="AQ165" i="12"/>
  <c r="AP172" i="12"/>
  <c r="AP168" i="12" a="1"/>
  <c r="AP168" i="12" s="1"/>
  <c r="O103" i="13"/>
  <c r="O104" i="13"/>
  <c r="P104" i="13"/>
  <c r="E5" i="1"/>
  <c r="AR155" i="13" l="1"/>
  <c r="AS149" i="13" s="1"/>
  <c r="AU115" i="13"/>
  <c r="AT133" i="13"/>
  <c r="AU125" i="13" s="1"/>
  <c r="AT146" i="13"/>
  <c r="AT181" i="13"/>
  <c r="AT179" i="13"/>
  <c r="AT182" i="13"/>
  <c r="AT180" i="13"/>
  <c r="I114" i="13"/>
  <c r="AT61" i="13"/>
  <c r="AT116" i="13"/>
  <c r="AT169" i="13"/>
  <c r="AS127" i="13"/>
  <c r="AS132" i="13"/>
  <c r="AS152" i="13"/>
  <c r="AS144" i="13"/>
  <c r="AS150" i="13"/>
  <c r="AS153" i="13"/>
  <c r="AS151" i="13"/>
  <c r="AS165" i="13" s="1"/>
  <c r="AS182" i="13" s="1"/>
  <c r="AS154" i="13"/>
  <c r="AS173" i="13"/>
  <c r="AS174" i="13" s="1"/>
  <c r="AS172" i="13" s="1"/>
  <c r="AR89" i="13"/>
  <c r="AQ67" i="13"/>
  <c r="AQ70" i="13" s="1"/>
  <c r="BQ54" i="13"/>
  <c r="BQ68" i="13"/>
  <c r="BR48" i="13"/>
  <c r="BQ11" i="13"/>
  <c r="AR66" i="13"/>
  <c r="AR65" i="13"/>
  <c r="AU62" i="13"/>
  <c r="AV60" i="13"/>
  <c r="AT12" i="13"/>
  <c r="AS16" i="13" s="1"/>
  <c r="AS17" i="13" s="1"/>
  <c r="AU10" i="13"/>
  <c r="AS26" i="13"/>
  <c r="AS32" i="13"/>
  <c r="AS28" i="13"/>
  <c r="AS34" i="13"/>
  <c r="AS36" i="13"/>
  <c r="AS31" i="13"/>
  <c r="AS27" i="13"/>
  <c r="AS33" i="13"/>
  <c r="AS29" i="13"/>
  <c r="AS30" i="13" a="1"/>
  <c r="AS30" i="13" s="1"/>
  <c r="AS19" i="13"/>
  <c r="AS25" i="13"/>
  <c r="AS21" i="13"/>
  <c r="AS18" i="13"/>
  <c r="AS37" i="13"/>
  <c r="AS20" i="13"/>
  <c r="AS35" i="13"/>
  <c r="AS6" i="13"/>
  <c r="AS22" i="13"/>
  <c r="AS4" i="13"/>
  <c r="AS3" i="13" s="1"/>
  <c r="AS88" i="13"/>
  <c r="AS84" i="13"/>
  <c r="AS87" i="13"/>
  <c r="AS86" i="13"/>
  <c r="AS82" i="13"/>
  <c r="AS79" i="13"/>
  <c r="AS81" i="13"/>
  <c r="AS83" i="13"/>
  <c r="AS80" i="13"/>
  <c r="AS85" i="13"/>
  <c r="AS69" i="13"/>
  <c r="AS64" i="13"/>
  <c r="AS75" i="13"/>
  <c r="BP97" i="13"/>
  <c r="I9" i="13"/>
  <c r="I59" i="13"/>
  <c r="AP360" i="12"/>
  <c r="AP356" i="12"/>
  <c r="AP363" i="12"/>
  <c r="AT164" i="12"/>
  <c r="AS163" i="12"/>
  <c r="AP359" i="12"/>
  <c r="AO364" i="12"/>
  <c r="AO365" i="12" s="1"/>
  <c r="AQ322" i="12"/>
  <c r="AQ321" i="12"/>
  <c r="AQ320" i="12"/>
  <c r="AQ323" i="12"/>
  <c r="AQ317" i="12"/>
  <c r="AQ316" i="12"/>
  <c r="AQ315" i="12"/>
  <c r="AQ314" i="12"/>
  <c r="AQ304" i="12"/>
  <c r="AQ307" i="12"/>
  <c r="AQ312" i="12" a="1"/>
  <c r="AQ312" i="12" s="1"/>
  <c r="AQ306" i="12"/>
  <c r="AQ300" i="12"/>
  <c r="AQ305" i="12"/>
  <c r="AQ299" i="12"/>
  <c r="AQ301" i="12"/>
  <c r="AQ298" i="12"/>
  <c r="AQ296" i="12" a="1"/>
  <c r="AQ296" i="12" s="1"/>
  <c r="AQ290" i="12"/>
  <c r="AQ289" i="12"/>
  <c r="AQ291" i="12"/>
  <c r="AQ284" i="12"/>
  <c r="AQ288" i="12"/>
  <c r="AQ283" i="12"/>
  <c r="AQ285" i="12"/>
  <c r="AQ282" i="12"/>
  <c r="AQ280" i="12" a="1"/>
  <c r="AQ280" i="12" s="1"/>
  <c r="AQ273" i="12"/>
  <c r="AQ274" i="12"/>
  <c r="AQ272" i="12"/>
  <c r="AQ275" i="12"/>
  <c r="AQ269" i="12"/>
  <c r="AQ267" i="12"/>
  <c r="AQ266" i="12"/>
  <c r="AQ257" i="12"/>
  <c r="AQ268" i="12"/>
  <c r="AQ256" i="12"/>
  <c r="AQ259" i="12"/>
  <c r="AQ264" i="12" a="1"/>
  <c r="AQ264" i="12" s="1"/>
  <c r="AQ252" i="12"/>
  <c r="AQ258" i="12"/>
  <c r="AQ251" i="12"/>
  <c r="AQ253" i="12"/>
  <c r="AQ250" i="12"/>
  <c r="AQ240" i="12"/>
  <c r="AQ243" i="12"/>
  <c r="AQ242" i="12"/>
  <c r="AQ248" i="12" a="1"/>
  <c r="AQ248" i="12" s="1"/>
  <c r="AQ235" i="12"/>
  <c r="AQ241" i="12"/>
  <c r="AQ234" i="12"/>
  <c r="AQ237" i="12"/>
  <c r="AQ236" i="12"/>
  <c r="AQ226" i="12"/>
  <c r="AQ227" i="12"/>
  <c r="AQ225" i="12"/>
  <c r="AQ221" i="12"/>
  <c r="AQ224" i="12"/>
  <c r="AQ218" i="12"/>
  <c r="AQ220" i="12"/>
  <c r="AQ232" i="12" a="1"/>
  <c r="AQ232" i="12" s="1"/>
  <c r="AQ204" i="12"/>
  <c r="AQ210" i="12"/>
  <c r="AQ219" i="12"/>
  <c r="AQ211" i="12"/>
  <c r="AQ203" i="12"/>
  <c r="AQ209" i="12"/>
  <c r="AQ216" i="12" a="1"/>
  <c r="AQ216" i="12" s="1"/>
  <c r="AQ202" i="12"/>
  <c r="AQ208" i="12"/>
  <c r="AQ189" i="12"/>
  <c r="AQ192" i="12"/>
  <c r="AQ195" i="12"/>
  <c r="AQ188" i="12"/>
  <c r="AQ205" i="12"/>
  <c r="AQ200" i="12" a="1"/>
  <c r="AQ200" i="12" s="1"/>
  <c r="AQ194" i="12"/>
  <c r="AQ193" i="12"/>
  <c r="AQ187" i="12"/>
  <c r="AQ186" i="12"/>
  <c r="AQ179" i="12"/>
  <c r="AQ178" i="12"/>
  <c r="AQ177" i="12"/>
  <c r="AQ184" i="12" a="1"/>
  <c r="AQ184" i="12" s="1"/>
  <c r="AQ176" i="12"/>
  <c r="AQ170" i="12"/>
  <c r="AQ173" i="12"/>
  <c r="AR165" i="12"/>
  <c r="AQ172" i="12"/>
  <c r="AQ168" i="12" a="1"/>
  <c r="AQ168" i="12" s="1"/>
  <c r="AQ171" i="12"/>
  <c r="AP362" i="12"/>
  <c r="AP354" i="12"/>
  <c r="AP355" i="12"/>
  <c r="AP358" i="12"/>
  <c r="AP361" i="12"/>
  <c r="AP357" i="12"/>
  <c r="Q104" i="13"/>
  <c r="E8" i="1"/>
  <c r="E10" i="1" s="1"/>
  <c r="AR67" i="13" l="1"/>
  <c r="AR70" i="13" s="1"/>
  <c r="AS155" i="13"/>
  <c r="AT149" i="13" s="1"/>
  <c r="AR114" i="13"/>
  <c r="AB114" i="13"/>
  <c r="L114" i="13"/>
  <c r="AQ114" i="13"/>
  <c r="AA114" i="13"/>
  <c r="K114" i="13"/>
  <c r="AP114" i="13"/>
  <c r="Z114" i="13"/>
  <c r="J114" i="13"/>
  <c r="AO114" i="13"/>
  <c r="Y114" i="13"/>
  <c r="AN114" i="13"/>
  <c r="X114" i="13"/>
  <c r="AM114" i="13"/>
  <c r="W114" i="13"/>
  <c r="AL114" i="13"/>
  <c r="V114" i="13"/>
  <c r="AT183" i="13"/>
  <c r="AK114" i="13"/>
  <c r="U114" i="13"/>
  <c r="AJ114" i="13"/>
  <c r="T114" i="13"/>
  <c r="AI114" i="13"/>
  <c r="S114" i="13"/>
  <c r="AH114" i="13"/>
  <c r="R114" i="13"/>
  <c r="AU114" i="13"/>
  <c r="AU133" i="13"/>
  <c r="AV125" i="13" s="1"/>
  <c r="AV115" i="13"/>
  <c r="AU146" i="13"/>
  <c r="AU181" i="13"/>
  <c r="AU179" i="13"/>
  <c r="AU182" i="13"/>
  <c r="AU180" i="13"/>
  <c r="AG114" i="13"/>
  <c r="Q114" i="13"/>
  <c r="AT114" i="13"/>
  <c r="AU61" i="13"/>
  <c r="AU116" i="13"/>
  <c r="AU169" i="13"/>
  <c r="AF114" i="13"/>
  <c r="P114" i="13"/>
  <c r="AE114" i="13"/>
  <c r="O114" i="13"/>
  <c r="AS114" i="13"/>
  <c r="AT127" i="13"/>
  <c r="AT132" i="13"/>
  <c r="AT151" i="13"/>
  <c r="AT165" i="13" s="1"/>
  <c r="AT152" i="13"/>
  <c r="AT144" i="13"/>
  <c r="AT150" i="13"/>
  <c r="AT153" i="13"/>
  <c r="AT173" i="13"/>
  <c r="AT174" i="13" s="1"/>
  <c r="AT172" i="13" s="1"/>
  <c r="AT154" i="13"/>
  <c r="AD114" i="13"/>
  <c r="N114" i="13"/>
  <c r="AC114" i="13"/>
  <c r="M114" i="13"/>
  <c r="AC59" i="13"/>
  <c r="T59" i="13"/>
  <c r="M59" i="13"/>
  <c r="AF9" i="13"/>
  <c r="K9" i="13"/>
  <c r="AM9" i="13"/>
  <c r="W9" i="13"/>
  <c r="L9" i="13"/>
  <c r="AB59" i="13"/>
  <c r="AE9" i="13"/>
  <c r="L59" i="13"/>
  <c r="J9" i="13"/>
  <c r="AK59" i="13"/>
  <c r="AA59" i="13"/>
  <c r="AD9" i="13"/>
  <c r="K59" i="13"/>
  <c r="S59" i="13"/>
  <c r="V9" i="13"/>
  <c r="AJ59" i="13"/>
  <c r="AK9" i="13"/>
  <c r="R59" i="13"/>
  <c r="U9" i="13"/>
  <c r="AC9" i="13"/>
  <c r="J59" i="13"/>
  <c r="Z59" i="13"/>
  <c r="AH59" i="13"/>
  <c r="AJ9" i="13"/>
  <c r="AB9" i="13"/>
  <c r="T9" i="13"/>
  <c r="AS66" i="13"/>
  <c r="AS65" i="13"/>
  <c r="AG59" i="13"/>
  <c r="Y59" i="13"/>
  <c r="Q59" i="13"/>
  <c r="AR9" i="13"/>
  <c r="P103" i="13"/>
  <c r="AQ9" i="13"/>
  <c r="X59" i="13"/>
  <c r="P59" i="13"/>
  <c r="S9" i="13"/>
  <c r="AI59" i="13"/>
  <c r="AF59" i="13"/>
  <c r="AI9" i="13"/>
  <c r="AA9" i="13"/>
  <c r="R9" i="13"/>
  <c r="BR68" i="13"/>
  <c r="BR54" i="13"/>
  <c r="BS48" i="13"/>
  <c r="BR11" i="13"/>
  <c r="H95" i="13"/>
  <c r="H99" i="13" s="1"/>
  <c r="I95" i="13"/>
  <c r="J95" i="13"/>
  <c r="K95" i="13"/>
  <c r="L95" i="13"/>
  <c r="M95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AJ95" i="13"/>
  <c r="AK95" i="13"/>
  <c r="AL95" i="13"/>
  <c r="AM95" i="13"/>
  <c r="AN95" i="13"/>
  <c r="AO95" i="13"/>
  <c r="AP95" i="13"/>
  <c r="AQ95" i="13"/>
  <c r="AR95" i="13"/>
  <c r="AP9" i="13"/>
  <c r="AH9" i="13"/>
  <c r="O59" i="13"/>
  <c r="Q9" i="13"/>
  <c r="AU9" i="13"/>
  <c r="AU12" i="13"/>
  <c r="AT16" i="13" s="1"/>
  <c r="AT17" i="13" s="1"/>
  <c r="AV10" i="13"/>
  <c r="AE59" i="13"/>
  <c r="W59" i="13"/>
  <c r="Z9" i="13"/>
  <c r="P9" i="13"/>
  <c r="AT32" i="13"/>
  <c r="AT28" i="13"/>
  <c r="AT34" i="13"/>
  <c r="AT36" i="13"/>
  <c r="AT31" i="13"/>
  <c r="AT27" i="13"/>
  <c r="AT33" i="13"/>
  <c r="AT29" i="13"/>
  <c r="AT35" i="13"/>
  <c r="AT37" i="13"/>
  <c r="AT30" i="13" a="1"/>
  <c r="AT30" i="13" s="1"/>
  <c r="AT26" i="13"/>
  <c r="AT19" i="13"/>
  <c r="AT25" i="13"/>
  <c r="AT21" i="13"/>
  <c r="AT18" i="13"/>
  <c r="AT20" i="13"/>
  <c r="AT6" i="13"/>
  <c r="AT22" i="13"/>
  <c r="AT4" i="13"/>
  <c r="AT3" i="13" s="1"/>
  <c r="AT79" i="13"/>
  <c r="AT81" i="13"/>
  <c r="AT84" i="13"/>
  <c r="AT83" i="13"/>
  <c r="AT64" i="13"/>
  <c r="AT85" i="13"/>
  <c r="AT80" i="13"/>
  <c r="AT82" i="13"/>
  <c r="AT69" i="13"/>
  <c r="AT75" i="13"/>
  <c r="AT88" i="13"/>
  <c r="AT86" i="13"/>
  <c r="AT87" i="13"/>
  <c r="V59" i="13"/>
  <c r="N59" i="13"/>
  <c r="O9" i="13"/>
  <c r="AT9" i="13"/>
  <c r="BQ97" i="13"/>
  <c r="AV62" i="13"/>
  <c r="AW60" i="13"/>
  <c r="AO9" i="13"/>
  <c r="AN9" i="13"/>
  <c r="AG9" i="13"/>
  <c r="Y9" i="13"/>
  <c r="N9" i="13"/>
  <c r="AS89" i="13"/>
  <c r="AL9" i="13"/>
  <c r="AD59" i="13"/>
  <c r="U59" i="13"/>
  <c r="X9" i="13"/>
  <c r="M9" i="13"/>
  <c r="AS9" i="13"/>
  <c r="AQ358" i="12"/>
  <c r="AQ359" i="12"/>
  <c r="AR322" i="12"/>
  <c r="AR323" i="12"/>
  <c r="AR320" i="12"/>
  <c r="AR321" i="12"/>
  <c r="AR317" i="12"/>
  <c r="AR316" i="12"/>
  <c r="AR315" i="12"/>
  <c r="AR314" i="12"/>
  <c r="AR304" i="12"/>
  <c r="AR307" i="12"/>
  <c r="AR312" i="12" a="1"/>
  <c r="AR312" i="12" s="1"/>
  <c r="AR306" i="12"/>
  <c r="AR305" i="12"/>
  <c r="AR300" i="12"/>
  <c r="AR299" i="12"/>
  <c r="AR298" i="12"/>
  <c r="AR291" i="12"/>
  <c r="AR301" i="12"/>
  <c r="AR290" i="12"/>
  <c r="AR289" i="12"/>
  <c r="AR296" i="12" a="1"/>
  <c r="AR296" i="12" s="1"/>
  <c r="AR284" i="12"/>
  <c r="AR288" i="12"/>
  <c r="AR283" i="12"/>
  <c r="AR282" i="12"/>
  <c r="AR285" i="12"/>
  <c r="AR273" i="12"/>
  <c r="AR280" i="12" a="1"/>
  <c r="AR280" i="12" s="1"/>
  <c r="AR275" i="12"/>
  <c r="AR274" i="12"/>
  <c r="AR269" i="12"/>
  <c r="AR272" i="12"/>
  <c r="AR267" i="12"/>
  <c r="AR266" i="12"/>
  <c r="AR268" i="12"/>
  <c r="AR257" i="12"/>
  <c r="AR256" i="12"/>
  <c r="AR264" i="12" a="1"/>
  <c r="AR264" i="12" s="1"/>
  <c r="AR259" i="12"/>
  <c r="AR258" i="12"/>
  <c r="AR252" i="12"/>
  <c r="AR251" i="12"/>
  <c r="AR253" i="12"/>
  <c r="AR250" i="12"/>
  <c r="AR240" i="12"/>
  <c r="AR243" i="12"/>
  <c r="AR242" i="12"/>
  <c r="AR248" i="12" a="1"/>
  <c r="AR248" i="12" s="1"/>
  <c r="AR241" i="12"/>
  <c r="AR235" i="12"/>
  <c r="AR237" i="12"/>
  <c r="AR236" i="12"/>
  <c r="AR232" i="12" a="1"/>
  <c r="AR232" i="12" s="1"/>
  <c r="AR234" i="12"/>
  <c r="AR227" i="12"/>
  <c r="AR226" i="12"/>
  <c r="AR225" i="12"/>
  <c r="AR221" i="12"/>
  <c r="AR220" i="12"/>
  <c r="AR224" i="12"/>
  <c r="AR218" i="12"/>
  <c r="AR204" i="12"/>
  <c r="AR210" i="12"/>
  <c r="AR219" i="12"/>
  <c r="AR211" i="12"/>
  <c r="AR203" i="12"/>
  <c r="AR209" i="12"/>
  <c r="AR216" i="12" a="1"/>
  <c r="AR216" i="12" s="1"/>
  <c r="AR202" i="12"/>
  <c r="AR205" i="12"/>
  <c r="AR192" i="12"/>
  <c r="AR195" i="12"/>
  <c r="AR188" i="12"/>
  <c r="AR200" i="12" a="1"/>
  <c r="AR200" i="12" s="1"/>
  <c r="AR194" i="12"/>
  <c r="AR187" i="12"/>
  <c r="AR193" i="12"/>
  <c r="AR208" i="12"/>
  <c r="AR189" i="12"/>
  <c r="AR186" i="12"/>
  <c r="AR178" i="12"/>
  <c r="AR177" i="12"/>
  <c r="AR184" i="12" a="1"/>
  <c r="AR184" i="12" s="1"/>
  <c r="AR176" i="12"/>
  <c r="AR170" i="12"/>
  <c r="AR173" i="12"/>
  <c r="AS165" i="12"/>
  <c r="AR172" i="12"/>
  <c r="AR168" i="12" a="1"/>
  <c r="AR168" i="12" s="1"/>
  <c r="AR171" i="12"/>
  <c r="AR179" i="12"/>
  <c r="AQ355" i="12"/>
  <c r="AQ362" i="12"/>
  <c r="AQ357" i="12"/>
  <c r="AP364" i="12"/>
  <c r="AP365" i="12" s="1"/>
  <c r="AU164" i="12"/>
  <c r="AT163" i="12"/>
  <c r="AQ361" i="12"/>
  <c r="AQ360" i="12"/>
  <c r="AQ354" i="12"/>
  <c r="AQ363" i="12"/>
  <c r="AQ356" i="12"/>
  <c r="AT155" i="13" l="1"/>
  <c r="AU149" i="13" s="1"/>
  <c r="AS67" i="13"/>
  <c r="AS70" i="13" s="1"/>
  <c r="AV114" i="13"/>
  <c r="AV133" i="13"/>
  <c r="AW125" i="13" s="1"/>
  <c r="AW115" i="13"/>
  <c r="AV146" i="13"/>
  <c r="AV181" i="13"/>
  <c r="AV179" i="13"/>
  <c r="AV182" i="13"/>
  <c r="AV180" i="13"/>
  <c r="AV61" i="13"/>
  <c r="AV116" i="13"/>
  <c r="AV169" i="13"/>
  <c r="AU127" i="13"/>
  <c r="AU139" i="13"/>
  <c r="AU140" i="13"/>
  <c r="AU132" i="13"/>
  <c r="AU152" i="13"/>
  <c r="AU141" i="13"/>
  <c r="AU150" i="13"/>
  <c r="AU153" i="13"/>
  <c r="AU142" i="13"/>
  <c r="AU154" i="13"/>
  <c r="AU173" i="13"/>
  <c r="AU174" i="13" s="1"/>
  <c r="AU172" i="13" s="1"/>
  <c r="H140" i="13"/>
  <c r="H143" i="13" s="1"/>
  <c r="H128" i="13"/>
  <c r="H131" i="13" s="1"/>
  <c r="AU183" i="13"/>
  <c r="H41" i="13"/>
  <c r="AW62" i="13"/>
  <c r="AX60" i="13"/>
  <c r="AV9" i="13"/>
  <c r="AV12" i="13"/>
  <c r="AW10" i="13"/>
  <c r="BS68" i="13"/>
  <c r="BS54" i="13"/>
  <c r="BT48" i="13"/>
  <c r="BS11" i="13"/>
  <c r="BS97" i="13" s="1"/>
  <c r="AT66" i="13"/>
  <c r="AT65" i="13"/>
  <c r="AU28" i="13"/>
  <c r="AU34" i="13"/>
  <c r="AU36" i="13"/>
  <c r="AU31" i="13"/>
  <c r="AU27" i="13"/>
  <c r="AU33" i="13"/>
  <c r="AU29" i="13"/>
  <c r="AU35" i="13"/>
  <c r="AU30" i="13" a="1"/>
  <c r="AU30" i="13" s="1"/>
  <c r="AU26" i="13"/>
  <c r="AU19" i="13"/>
  <c r="AU25" i="13"/>
  <c r="AU21" i="13"/>
  <c r="AU20" i="13"/>
  <c r="AU37" i="13"/>
  <c r="AU22" i="13"/>
  <c r="AU32" i="13"/>
  <c r="AU6" i="13"/>
  <c r="AU4" i="13"/>
  <c r="AU3" i="13" s="1"/>
  <c r="AU18" i="13"/>
  <c r="AU87" i="13"/>
  <c r="AU75" i="13"/>
  <c r="AU86" i="13"/>
  <c r="AU79" i="13"/>
  <c r="AU81" i="13"/>
  <c r="AU83" i="13"/>
  <c r="AU85" i="13"/>
  <c r="AU80" i="13"/>
  <c r="AU82" i="13"/>
  <c r="AU84" i="13"/>
  <c r="AU69" i="13"/>
  <c r="AU64" i="13"/>
  <c r="AU88" i="13"/>
  <c r="BR97" i="13"/>
  <c r="AT89" i="13"/>
  <c r="AL59" i="13"/>
  <c r="Q103" i="13"/>
  <c r="AS322" i="12"/>
  <c r="AS323" i="12"/>
  <c r="AS320" i="12"/>
  <c r="AS317" i="12"/>
  <c r="AS316" i="12"/>
  <c r="AS321" i="12"/>
  <c r="AS315" i="12"/>
  <c r="AS314" i="12"/>
  <c r="AS307" i="12"/>
  <c r="AS312" i="12" a="1"/>
  <c r="AS312" i="12" s="1"/>
  <c r="AS306" i="12"/>
  <c r="AS305" i="12"/>
  <c r="AS304" i="12"/>
  <c r="AS299" i="12"/>
  <c r="AS298" i="12"/>
  <c r="AS301" i="12"/>
  <c r="AS300" i="12"/>
  <c r="AS290" i="12"/>
  <c r="AS289" i="12"/>
  <c r="AS284" i="12"/>
  <c r="AS288" i="12"/>
  <c r="AS283" i="12"/>
  <c r="AS296" i="12" a="1"/>
  <c r="AS296" i="12" s="1"/>
  <c r="AS291" i="12"/>
  <c r="AS285" i="12"/>
  <c r="AS282" i="12"/>
  <c r="AS280" i="12" a="1"/>
  <c r="AS280" i="12" s="1"/>
  <c r="AS274" i="12"/>
  <c r="AS269" i="12"/>
  <c r="AS272" i="12"/>
  <c r="AS275" i="12"/>
  <c r="AS273" i="12"/>
  <c r="AS267" i="12"/>
  <c r="AS266" i="12"/>
  <c r="AS268" i="12"/>
  <c r="AS257" i="12"/>
  <c r="AS256" i="12"/>
  <c r="AS264" i="12" a="1"/>
  <c r="AS264" i="12" s="1"/>
  <c r="AS259" i="12"/>
  <c r="AS258" i="12"/>
  <c r="AS251" i="12"/>
  <c r="AS253" i="12"/>
  <c r="AS250" i="12"/>
  <c r="AS252" i="12"/>
  <c r="AS240" i="12"/>
  <c r="AS243" i="12"/>
  <c r="AS248" i="12" a="1"/>
  <c r="AS248" i="12" s="1"/>
  <c r="AS242" i="12"/>
  <c r="AS241" i="12"/>
  <c r="AS235" i="12"/>
  <c r="AS234" i="12"/>
  <c r="AS237" i="12"/>
  <c r="AS236" i="12"/>
  <c r="AS224" i="12"/>
  <c r="AS226" i="12"/>
  <c r="AS227" i="12"/>
  <c r="AS225" i="12"/>
  <c r="AS221" i="12"/>
  <c r="AS232" i="12" a="1"/>
  <c r="AS232" i="12" s="1"/>
  <c r="AS210" i="12"/>
  <c r="AS218" i="12"/>
  <c r="AS220" i="12"/>
  <c r="AS219" i="12"/>
  <c r="AS204" i="12"/>
  <c r="AS211" i="12"/>
  <c r="AS203" i="12"/>
  <c r="AS209" i="12"/>
  <c r="AS216" i="12" a="1"/>
  <c r="AS216" i="12" s="1"/>
  <c r="AS202" i="12"/>
  <c r="AS205" i="12"/>
  <c r="AS208" i="12"/>
  <c r="AS195" i="12"/>
  <c r="AS200" i="12" a="1"/>
  <c r="AS200" i="12" s="1"/>
  <c r="AS188" i="12"/>
  <c r="AS194" i="12"/>
  <c r="AS187" i="12"/>
  <c r="AS193" i="12"/>
  <c r="AS192" i="12"/>
  <c r="AS189" i="12"/>
  <c r="AS186" i="12"/>
  <c r="AS178" i="12"/>
  <c r="AS177" i="12"/>
  <c r="AS184" i="12" a="1"/>
  <c r="AS184" i="12" s="1"/>
  <c r="AS176" i="12"/>
  <c r="AS179" i="12"/>
  <c r="AS170" i="12"/>
  <c r="AS173" i="12"/>
  <c r="AT165" i="12"/>
  <c r="AS168" i="12" a="1"/>
  <c r="AS168" i="12" s="1"/>
  <c r="AS172" i="12"/>
  <c r="AS171" i="12"/>
  <c r="AR362" i="12"/>
  <c r="AR356" i="12"/>
  <c r="AQ364" i="12"/>
  <c r="AQ365" i="12" s="1"/>
  <c r="AR359" i="12"/>
  <c r="AV164" i="12"/>
  <c r="AU163" i="12"/>
  <c r="AR355" i="12"/>
  <c r="AR357" i="12"/>
  <c r="AR361" i="12"/>
  <c r="AR358" i="12"/>
  <c r="AR360" i="12"/>
  <c r="AR354" i="12"/>
  <c r="AR363" i="12"/>
  <c r="R104" i="13"/>
  <c r="R103" i="13"/>
  <c r="AU155" i="13" l="1"/>
  <c r="AV149" i="13" s="1"/>
  <c r="AV127" i="13"/>
  <c r="AV129" i="13"/>
  <c r="AV139" i="13"/>
  <c r="AV131" i="13"/>
  <c r="AV128" i="13"/>
  <c r="AV132" i="13"/>
  <c r="AV151" i="13"/>
  <c r="AV165" i="13" s="1"/>
  <c r="AV152" i="13"/>
  <c r="AV144" i="13"/>
  <c r="AV141" i="13"/>
  <c r="AV140" i="13"/>
  <c r="AV150" i="13"/>
  <c r="AV154" i="13"/>
  <c r="AV153" i="13"/>
  <c r="AV142" i="13"/>
  <c r="AV173" i="13"/>
  <c r="AV174" i="13" s="1"/>
  <c r="AV172" i="13" s="1"/>
  <c r="AV145" i="13"/>
  <c r="AW61" i="13"/>
  <c r="AW116" i="13"/>
  <c r="AW169" i="13"/>
  <c r="AV183" i="13"/>
  <c r="AW114" i="13"/>
  <c r="AX115" i="13"/>
  <c r="AW133" i="13"/>
  <c r="AX125" i="13" s="1"/>
  <c r="AW146" i="13"/>
  <c r="AW181" i="13"/>
  <c r="AW179" i="13"/>
  <c r="AW182" i="13"/>
  <c r="AW180" i="13"/>
  <c r="H129" i="13"/>
  <c r="AT67" i="13"/>
  <c r="AT70" i="13" s="1"/>
  <c r="H141" i="13"/>
  <c r="BT68" i="13"/>
  <c r="BT54" i="13"/>
  <c r="BU48" i="13"/>
  <c r="BT11" i="13"/>
  <c r="AU89" i="13"/>
  <c r="AW12" i="13"/>
  <c r="AV16" i="13" s="1"/>
  <c r="AV17" i="13" s="1"/>
  <c r="AW9" i="13"/>
  <c r="AX10" i="13"/>
  <c r="AV34" i="13"/>
  <c r="AV36" i="13"/>
  <c r="AV31" i="13"/>
  <c r="AV27" i="13"/>
  <c r="AV33" i="13"/>
  <c r="AV30" i="13" a="1"/>
  <c r="AV30" i="13" s="1"/>
  <c r="AV29" i="13"/>
  <c r="AV35" i="13"/>
  <c r="AV37" i="13"/>
  <c r="AV26" i="13"/>
  <c r="AV19" i="13"/>
  <c r="AV25" i="13"/>
  <c r="AV21" i="13"/>
  <c r="AV18" i="13"/>
  <c r="AV20" i="13"/>
  <c r="AV22" i="13"/>
  <c r="AV32" i="13"/>
  <c r="AV28" i="13"/>
  <c r="AV6" i="13"/>
  <c r="AV4" i="13"/>
  <c r="AV3" i="13" s="1"/>
  <c r="AV84" i="13"/>
  <c r="AV83" i="13"/>
  <c r="AV75" i="13"/>
  <c r="AV86" i="13"/>
  <c r="AV69" i="13"/>
  <c r="AV85" i="13"/>
  <c r="AV64" i="13"/>
  <c r="AV88" i="13"/>
  <c r="AV87" i="13"/>
  <c r="AV79" i="13"/>
  <c r="AV80" i="13"/>
  <c r="AV81" i="13"/>
  <c r="AV82" i="13"/>
  <c r="AM59" i="13"/>
  <c r="AU66" i="13"/>
  <c r="AU65" i="13"/>
  <c r="AU16" i="13"/>
  <c r="AU17" i="13" s="1"/>
  <c r="AY60" i="13"/>
  <c r="AX62" i="13"/>
  <c r="AS360" i="12"/>
  <c r="AS354" i="12"/>
  <c r="AS362" i="12"/>
  <c r="AS363" i="12"/>
  <c r="AT322" i="12"/>
  <c r="AT321" i="12"/>
  <c r="AT323" i="12"/>
  <c r="AT320" i="12"/>
  <c r="AT317" i="12"/>
  <c r="AT316" i="12"/>
  <c r="AT315" i="12"/>
  <c r="AT314" i="12"/>
  <c r="AT306" i="12"/>
  <c r="AT312" i="12" a="1"/>
  <c r="AT312" i="12" s="1"/>
  <c r="AT305" i="12"/>
  <c r="AT304" i="12"/>
  <c r="AT307" i="12"/>
  <c r="AT299" i="12"/>
  <c r="AT298" i="12"/>
  <c r="AT301" i="12"/>
  <c r="AT300" i="12"/>
  <c r="AT290" i="12"/>
  <c r="AT289" i="12"/>
  <c r="AT288" i="12"/>
  <c r="AT296" i="12" a="1"/>
  <c r="AT296" i="12" s="1"/>
  <c r="AT291" i="12"/>
  <c r="AT283" i="12"/>
  <c r="AT282" i="12"/>
  <c r="AT285" i="12"/>
  <c r="AT284" i="12"/>
  <c r="AT280" i="12" a="1"/>
  <c r="AT280" i="12" s="1"/>
  <c r="AT275" i="12"/>
  <c r="AT273" i="12"/>
  <c r="AT274" i="12"/>
  <c r="AT272" i="12"/>
  <c r="AT267" i="12"/>
  <c r="AT266" i="12"/>
  <c r="AT268" i="12"/>
  <c r="AT269" i="12"/>
  <c r="AT257" i="12"/>
  <c r="AT256" i="12"/>
  <c r="AT264" i="12" a="1"/>
  <c r="AT264" i="12" s="1"/>
  <c r="AT259" i="12"/>
  <c r="AT258" i="12"/>
  <c r="AT251" i="12"/>
  <c r="AT253" i="12"/>
  <c r="AT250" i="12"/>
  <c r="AT243" i="12"/>
  <c r="AT248" i="12" a="1"/>
  <c r="AT248" i="12" s="1"/>
  <c r="AT242" i="12"/>
  <c r="AT241" i="12"/>
  <c r="AT252" i="12"/>
  <c r="AT240" i="12"/>
  <c r="AT234" i="12"/>
  <c r="AT237" i="12"/>
  <c r="AT236" i="12"/>
  <c r="AT235" i="12"/>
  <c r="AT227" i="12"/>
  <c r="AT225" i="12"/>
  <c r="AT226" i="12"/>
  <c r="AT221" i="12"/>
  <c r="AT220" i="12"/>
  <c r="AT232" i="12" a="1"/>
  <c r="AT232" i="12" s="1"/>
  <c r="AT224" i="12"/>
  <c r="AT218" i="12"/>
  <c r="AT211" i="12"/>
  <c r="AT219" i="12"/>
  <c r="AT204" i="12"/>
  <c r="AT210" i="12"/>
  <c r="AT203" i="12"/>
  <c r="AT209" i="12"/>
  <c r="AT216" i="12" a="1"/>
  <c r="AT216" i="12" s="1"/>
  <c r="AT202" i="12"/>
  <c r="AT205" i="12"/>
  <c r="AT208" i="12"/>
  <c r="AT200" i="12" a="1"/>
  <c r="AT200" i="12" s="1"/>
  <c r="AT188" i="12"/>
  <c r="AT194" i="12"/>
  <c r="AT187" i="12"/>
  <c r="AT193" i="12"/>
  <c r="AT189" i="12"/>
  <c r="AT195" i="12"/>
  <c r="AT186" i="12"/>
  <c r="AT192" i="12"/>
  <c r="AT178" i="12"/>
  <c r="AT177" i="12"/>
  <c r="AT184" i="12" a="1"/>
  <c r="AT184" i="12" s="1"/>
  <c r="AT176" i="12"/>
  <c r="AT179" i="12"/>
  <c r="AT170" i="12"/>
  <c r="AT173" i="12"/>
  <c r="AU165" i="12"/>
  <c r="AT168" i="12" a="1"/>
  <c r="AT168" i="12" s="1"/>
  <c r="AT172" i="12"/>
  <c r="AT171" i="12"/>
  <c r="AS356" i="12"/>
  <c r="AS359" i="12"/>
  <c r="AS358" i="12"/>
  <c r="AS355" i="12"/>
  <c r="AW164" i="12"/>
  <c r="AV163" i="12"/>
  <c r="AS357" i="12"/>
  <c r="AR364" i="12"/>
  <c r="AR365" i="12" s="1"/>
  <c r="AS361" i="12"/>
  <c r="S104" i="13"/>
  <c r="S103" i="13"/>
  <c r="T103" i="13"/>
  <c r="AU67" i="13" l="1"/>
  <c r="AU70" i="13" s="1"/>
  <c r="AV155" i="13"/>
  <c r="AW149" i="13" s="1"/>
  <c r="AW183" i="13"/>
  <c r="AY115" i="13"/>
  <c r="AX114" i="13"/>
  <c r="AX133" i="13"/>
  <c r="AY125" i="13" s="1"/>
  <c r="AX146" i="13"/>
  <c r="AX181" i="13"/>
  <c r="AX179" i="13"/>
  <c r="AX182" i="13"/>
  <c r="AX180" i="13"/>
  <c r="AX61" i="13"/>
  <c r="AX116" i="13"/>
  <c r="AX169" i="13"/>
  <c r="AW127" i="13"/>
  <c r="AW132" i="13"/>
  <c r="AW129" i="13"/>
  <c r="AW139" i="13"/>
  <c r="AW140" i="13"/>
  <c r="AW131" i="13"/>
  <c r="AW128" i="13"/>
  <c r="AW142" i="13"/>
  <c r="AW151" i="13"/>
  <c r="AW165" i="13" s="1"/>
  <c r="AW144" i="13"/>
  <c r="AW141" i="13"/>
  <c r="AW154" i="13"/>
  <c r="AW150" i="13"/>
  <c r="AW152" i="13"/>
  <c r="AW153" i="13"/>
  <c r="AW145" i="13"/>
  <c r="AW173" i="13"/>
  <c r="AW174" i="13" s="1"/>
  <c r="AW172" i="13" s="1"/>
  <c r="AW137" i="13"/>
  <c r="AV89" i="13"/>
  <c r="AN59" i="13"/>
  <c r="AV66" i="13"/>
  <c r="AV65" i="13"/>
  <c r="AX12" i="13"/>
  <c r="AW16" i="13" s="1"/>
  <c r="AW17" i="13" s="1"/>
  <c r="AY10" i="13"/>
  <c r="AX9" i="13"/>
  <c r="AW36" i="13"/>
  <c r="AW31" i="13"/>
  <c r="AW27" i="13"/>
  <c r="AW33" i="13"/>
  <c r="AW30" i="13" a="1"/>
  <c r="AW30" i="13" s="1"/>
  <c r="AW29" i="13"/>
  <c r="AW35" i="13"/>
  <c r="AW37" i="13"/>
  <c r="AW32" i="13"/>
  <c r="AW19" i="13"/>
  <c r="AW26" i="13"/>
  <c r="AW25" i="13"/>
  <c r="AW21" i="13"/>
  <c r="AW18" i="13"/>
  <c r="AW20" i="13"/>
  <c r="AW34" i="13"/>
  <c r="AW22" i="13"/>
  <c r="AW28" i="13"/>
  <c r="AW6" i="13"/>
  <c r="AW4" i="13"/>
  <c r="AW3" i="13" s="1"/>
  <c r="AW75" i="13"/>
  <c r="AW86" i="13"/>
  <c r="AW69" i="13"/>
  <c r="AW88" i="13"/>
  <c r="AW64" i="13"/>
  <c r="AW87" i="13"/>
  <c r="AW81" i="13"/>
  <c r="AW83" i="13"/>
  <c r="AW85" i="13"/>
  <c r="AW80" i="13"/>
  <c r="AW82" i="13"/>
  <c r="AW84" i="13"/>
  <c r="AW79" i="13"/>
  <c r="AZ60" i="13"/>
  <c r="AY62" i="13"/>
  <c r="BU68" i="13"/>
  <c r="BU54" i="13"/>
  <c r="BV48" i="13"/>
  <c r="BU11" i="13"/>
  <c r="BU97" i="13" s="1"/>
  <c r="BT97" i="13"/>
  <c r="AX164" i="12"/>
  <c r="AW163" i="12"/>
  <c r="AT356" i="12"/>
  <c r="AT358" i="12"/>
  <c r="AT359" i="12"/>
  <c r="AT355" i="12"/>
  <c r="AT357" i="12"/>
  <c r="AT361" i="12"/>
  <c r="AT360" i="12"/>
  <c r="AT354" i="12"/>
  <c r="AT363" i="12"/>
  <c r="AS364" i="12"/>
  <c r="AS365" i="12" s="1"/>
  <c r="AU321" i="12"/>
  <c r="AU323" i="12"/>
  <c r="AU322" i="12"/>
  <c r="AU320" i="12"/>
  <c r="AU317" i="12"/>
  <c r="AU316" i="12"/>
  <c r="AU315" i="12"/>
  <c r="AU314" i="12"/>
  <c r="AU306" i="12"/>
  <c r="AU312" i="12" a="1"/>
  <c r="AU312" i="12" s="1"/>
  <c r="AU305" i="12"/>
  <c r="AU304" i="12"/>
  <c r="AU307" i="12"/>
  <c r="AU299" i="12"/>
  <c r="AU301" i="12"/>
  <c r="AU300" i="12"/>
  <c r="AU298" i="12"/>
  <c r="AU289" i="12"/>
  <c r="AU288" i="12"/>
  <c r="AU296" i="12" a="1"/>
  <c r="AU296" i="12" s="1"/>
  <c r="AU291" i="12"/>
  <c r="AU290" i="12"/>
  <c r="AU283" i="12"/>
  <c r="AU282" i="12"/>
  <c r="AU285" i="12"/>
  <c r="AU284" i="12"/>
  <c r="AU274" i="12"/>
  <c r="AU280" i="12" a="1"/>
  <c r="AU280" i="12" s="1"/>
  <c r="AU269" i="12"/>
  <c r="AU272" i="12"/>
  <c r="AU275" i="12"/>
  <c r="AU273" i="12"/>
  <c r="AU266" i="12"/>
  <c r="AU268" i="12"/>
  <c r="AU267" i="12"/>
  <c r="AU256" i="12"/>
  <c r="AU264" i="12" a="1"/>
  <c r="AU264" i="12" s="1"/>
  <c r="AU259" i="12"/>
  <c r="AU258" i="12"/>
  <c r="AU257" i="12"/>
  <c r="AU251" i="12"/>
  <c r="AU253" i="12"/>
  <c r="AU250" i="12"/>
  <c r="AU252" i="12"/>
  <c r="AU248" i="12" a="1"/>
  <c r="AU248" i="12" s="1"/>
  <c r="AU242" i="12"/>
  <c r="AU241" i="12"/>
  <c r="AU243" i="12"/>
  <c r="AU240" i="12"/>
  <c r="AU234" i="12"/>
  <c r="AU237" i="12"/>
  <c r="AU236" i="12"/>
  <c r="AU224" i="12"/>
  <c r="AU226" i="12"/>
  <c r="AU221" i="12"/>
  <c r="AU225" i="12"/>
  <c r="AU235" i="12"/>
  <c r="AU232" i="12" a="1"/>
  <c r="AU232" i="12" s="1"/>
  <c r="AU218" i="12"/>
  <c r="AU227" i="12"/>
  <c r="AU220" i="12"/>
  <c r="AU219" i="12"/>
  <c r="AU210" i="12"/>
  <c r="AU211" i="12"/>
  <c r="AU203" i="12"/>
  <c r="AU209" i="12"/>
  <c r="AU216" i="12" a="1"/>
  <c r="AU216" i="12" s="1"/>
  <c r="AU202" i="12"/>
  <c r="AU205" i="12"/>
  <c r="AU208" i="12"/>
  <c r="AU200" i="12" a="1"/>
  <c r="AU200" i="12" s="1"/>
  <c r="AU188" i="12"/>
  <c r="AU194" i="12"/>
  <c r="AU204" i="12"/>
  <c r="AU187" i="12"/>
  <c r="AU193" i="12"/>
  <c r="AU189" i="12"/>
  <c r="AU192" i="12"/>
  <c r="AU195" i="12"/>
  <c r="AU186" i="12"/>
  <c r="AU178" i="12"/>
  <c r="AU177" i="12"/>
  <c r="AU184" i="12" a="1"/>
  <c r="AU184" i="12" s="1"/>
  <c r="AU176" i="12"/>
  <c r="AU179" i="12"/>
  <c r="AU170" i="12"/>
  <c r="AU173" i="12"/>
  <c r="AU168" i="12" a="1"/>
  <c r="AU168" i="12" s="1"/>
  <c r="AV165" i="12"/>
  <c r="AU172" i="12"/>
  <c r="AU171" i="12"/>
  <c r="AT362" i="12"/>
  <c r="T104" i="13"/>
  <c r="AV171" i="13" l="1"/>
  <c r="AV67" i="13"/>
  <c r="AV70" i="13" s="1"/>
  <c r="AW155" i="13"/>
  <c r="AX149" i="13" s="1"/>
  <c r="AX137" i="13"/>
  <c r="AY61" i="13"/>
  <c r="AY116" i="13"/>
  <c r="AY169" i="13"/>
  <c r="AX127" i="13"/>
  <c r="AX132" i="13"/>
  <c r="AX129" i="13"/>
  <c r="AX139" i="13"/>
  <c r="AX140" i="13"/>
  <c r="AX131" i="13"/>
  <c r="AX128" i="13"/>
  <c r="AX145" i="13"/>
  <c r="AX142" i="13"/>
  <c r="AX151" i="13"/>
  <c r="AX165" i="13" s="1"/>
  <c r="AX144" i="13"/>
  <c r="AX141" i="13"/>
  <c r="AX154" i="13"/>
  <c r="AX150" i="13"/>
  <c r="AX152" i="13"/>
  <c r="AX153" i="13"/>
  <c r="AX173" i="13"/>
  <c r="AX174" i="13" s="1"/>
  <c r="AX172" i="13" s="1"/>
  <c r="AX183" i="13"/>
  <c r="AZ115" i="13"/>
  <c r="AY114" i="13"/>
  <c r="AY133" i="13"/>
  <c r="AZ125" i="13" s="1"/>
  <c r="AY146" i="13"/>
  <c r="AY180" i="13"/>
  <c r="AY181" i="13"/>
  <c r="AY179" i="13"/>
  <c r="AY182" i="13"/>
  <c r="AO59" i="13"/>
  <c r="AZ10" i="13"/>
  <c r="AY12" i="13"/>
  <c r="AX16" i="13" s="1"/>
  <c r="AX17" i="13" s="1"/>
  <c r="AY9" i="13"/>
  <c r="BV68" i="13"/>
  <c r="BV54" i="13"/>
  <c r="BW48" i="13"/>
  <c r="BV11" i="13"/>
  <c r="AW66" i="13"/>
  <c r="AW65" i="13"/>
  <c r="AX36" i="13"/>
  <c r="AX31" i="13"/>
  <c r="AX30" i="13" a="1"/>
  <c r="AX30" i="13" s="1"/>
  <c r="AX27" i="13"/>
  <c r="AX33" i="13"/>
  <c r="AX29" i="13"/>
  <c r="AX35" i="13"/>
  <c r="AX37" i="13"/>
  <c r="AX26" i="13"/>
  <c r="AX28" i="13"/>
  <c r="AX25" i="13"/>
  <c r="AX21" i="13"/>
  <c r="AX18" i="13"/>
  <c r="AX20" i="13"/>
  <c r="AX34" i="13"/>
  <c r="AX22" i="13"/>
  <c r="AX32" i="13"/>
  <c r="AX19" i="13"/>
  <c r="AX6" i="13"/>
  <c r="AX4" i="13"/>
  <c r="AX3" i="13" s="1"/>
  <c r="AX86" i="13"/>
  <c r="AX84" i="13"/>
  <c r="AX79" i="13"/>
  <c r="AX85" i="13"/>
  <c r="AX75" i="13"/>
  <c r="AX69" i="13"/>
  <c r="AX64" i="13"/>
  <c r="AX80" i="13"/>
  <c r="AX87" i="13"/>
  <c r="AX81" i="13"/>
  <c r="AX83" i="13"/>
  <c r="AX82" i="13"/>
  <c r="AX88" i="13"/>
  <c r="BA60" i="13"/>
  <c r="AZ62" i="13"/>
  <c r="AW89" i="13"/>
  <c r="AU360" i="12"/>
  <c r="AT364" i="12"/>
  <c r="AT365" i="12" s="1"/>
  <c r="AU363" i="12"/>
  <c r="AU354" i="12"/>
  <c r="AU362" i="12"/>
  <c r="AU359" i="12"/>
  <c r="AV321" i="12"/>
  <c r="AV323" i="12"/>
  <c r="AV320" i="12"/>
  <c r="AV317" i="12"/>
  <c r="AV322" i="12"/>
  <c r="AV315" i="12"/>
  <c r="AV316" i="12"/>
  <c r="AV314" i="12"/>
  <c r="AV312" i="12" a="1"/>
  <c r="AV312" i="12" s="1"/>
  <c r="AV306" i="12"/>
  <c r="AV304" i="12"/>
  <c r="AV307" i="12"/>
  <c r="AV305" i="12"/>
  <c r="AV299" i="12"/>
  <c r="AV298" i="12"/>
  <c r="AV301" i="12"/>
  <c r="AV300" i="12"/>
  <c r="AV289" i="12"/>
  <c r="AV288" i="12"/>
  <c r="AV296" i="12" a="1"/>
  <c r="AV296" i="12" s="1"/>
  <c r="AV291" i="12"/>
  <c r="AV290" i="12"/>
  <c r="AV283" i="12"/>
  <c r="AV282" i="12"/>
  <c r="AV285" i="12"/>
  <c r="AV284" i="12"/>
  <c r="AV275" i="12"/>
  <c r="AV280" i="12" a="1"/>
  <c r="AV280" i="12" s="1"/>
  <c r="AV274" i="12"/>
  <c r="AV269" i="12"/>
  <c r="AV272" i="12"/>
  <c r="AV273" i="12"/>
  <c r="AV266" i="12"/>
  <c r="AV268" i="12"/>
  <c r="AV256" i="12"/>
  <c r="AV264" i="12" a="1"/>
  <c r="AV264" i="12" s="1"/>
  <c r="AV259" i="12"/>
  <c r="AV258" i="12"/>
  <c r="AV267" i="12"/>
  <c r="AV251" i="12"/>
  <c r="AV253" i="12"/>
  <c r="AV250" i="12"/>
  <c r="AV257" i="12"/>
  <c r="AV252" i="12"/>
  <c r="AV248" i="12" a="1"/>
  <c r="AV248" i="12" s="1"/>
  <c r="AV242" i="12"/>
  <c r="AV241" i="12"/>
  <c r="AV240" i="12"/>
  <c r="AV234" i="12"/>
  <c r="AV237" i="12"/>
  <c r="AV243" i="12"/>
  <c r="AV236" i="12"/>
  <c r="AV227" i="12"/>
  <c r="AV225" i="12"/>
  <c r="AV235" i="12"/>
  <c r="AV226" i="12"/>
  <c r="AV221" i="12"/>
  <c r="AV220" i="12"/>
  <c r="AV232" i="12" a="1"/>
  <c r="AV232" i="12" s="1"/>
  <c r="AV224" i="12"/>
  <c r="AV211" i="12"/>
  <c r="AV219" i="12"/>
  <c r="AV210" i="12"/>
  <c r="AV203" i="12"/>
  <c r="AV218" i="12"/>
  <c r="AV209" i="12"/>
  <c r="AV216" i="12" a="1"/>
  <c r="AV216" i="12" s="1"/>
  <c r="AV202" i="12"/>
  <c r="AV205" i="12"/>
  <c r="AV208" i="12"/>
  <c r="AV188" i="12"/>
  <c r="AV194" i="12"/>
  <c r="AV204" i="12"/>
  <c r="AV193" i="12"/>
  <c r="AV189" i="12"/>
  <c r="AV192" i="12"/>
  <c r="AV195" i="12"/>
  <c r="AV200" i="12" a="1"/>
  <c r="AV200" i="12" s="1"/>
  <c r="AV187" i="12"/>
  <c r="AV186" i="12"/>
  <c r="AV178" i="12"/>
  <c r="AV177" i="12"/>
  <c r="AV184" i="12" a="1"/>
  <c r="AV184" i="12" s="1"/>
  <c r="AV176" i="12"/>
  <c r="AV179" i="12"/>
  <c r="AV173" i="12"/>
  <c r="AV168" i="12" a="1"/>
  <c r="AV168" i="12" s="1"/>
  <c r="AW165" i="12"/>
  <c r="AV172" i="12"/>
  <c r="AV171" i="12"/>
  <c r="AV170" i="12"/>
  <c r="AU355" i="12"/>
  <c r="AU358" i="12"/>
  <c r="AU361" i="12"/>
  <c r="AU356" i="12"/>
  <c r="AU357" i="12"/>
  <c r="AY164" i="12"/>
  <c r="AX163" i="12"/>
  <c r="U104" i="13"/>
  <c r="U103" i="13"/>
  <c r="AW67" i="13" l="1"/>
  <c r="AW70" i="13" s="1"/>
  <c r="AW171" i="13"/>
  <c r="AX155" i="13"/>
  <c r="AY149" i="13" s="1"/>
  <c r="AZ61" i="13"/>
  <c r="AZ116" i="13"/>
  <c r="AZ169" i="13"/>
  <c r="AY137" i="13"/>
  <c r="BA115" i="13"/>
  <c r="AZ114" i="13"/>
  <c r="AZ133" i="13"/>
  <c r="BA125" i="13" s="1"/>
  <c r="AZ146" i="13"/>
  <c r="AZ180" i="13"/>
  <c r="AZ181" i="13"/>
  <c r="AZ179" i="13"/>
  <c r="AZ182" i="13"/>
  <c r="AY132" i="13"/>
  <c r="AY129" i="13"/>
  <c r="AY139" i="13"/>
  <c r="AY140" i="13"/>
  <c r="AY127" i="13"/>
  <c r="AY131" i="13"/>
  <c r="AY128" i="13"/>
  <c r="AY150" i="13"/>
  <c r="AY145" i="13"/>
  <c r="AY142" i="13"/>
  <c r="AY151" i="13"/>
  <c r="AY165" i="13" s="1"/>
  <c r="AY152" i="13"/>
  <c r="AY144" i="13"/>
  <c r="AY141" i="13"/>
  <c r="AY154" i="13"/>
  <c r="AY173" i="13"/>
  <c r="AY174" i="13" s="1"/>
  <c r="AY172" i="13" s="1"/>
  <c r="AY153" i="13"/>
  <c r="AY183" i="13"/>
  <c r="AX66" i="13"/>
  <c r="AX65" i="13"/>
  <c r="BW68" i="13"/>
  <c r="BW54" i="13"/>
  <c r="BX48" i="13"/>
  <c r="BW11" i="13"/>
  <c r="AP59" i="13"/>
  <c r="AX89" i="13"/>
  <c r="BV97" i="13"/>
  <c r="BB60" i="13"/>
  <c r="BA62" i="13"/>
  <c r="AY31" i="13"/>
  <c r="AY30" i="13" a="1"/>
  <c r="AY30" i="13" s="1"/>
  <c r="AY27" i="13"/>
  <c r="AY33" i="13"/>
  <c r="AY29" i="13"/>
  <c r="AY35" i="13"/>
  <c r="AY37" i="13"/>
  <c r="AY26" i="13"/>
  <c r="AY32" i="13"/>
  <c r="AY34" i="13"/>
  <c r="AY25" i="13"/>
  <c r="AY21" i="13"/>
  <c r="AY18" i="13"/>
  <c r="AY36" i="13"/>
  <c r="AY20" i="13"/>
  <c r="AY22" i="13"/>
  <c r="AY28" i="13"/>
  <c r="AY19" i="13"/>
  <c r="AY6" i="13"/>
  <c r="AY4" i="13"/>
  <c r="AY3" i="13" s="1"/>
  <c r="AY75" i="13"/>
  <c r="AY81" i="13"/>
  <c r="AY69" i="13"/>
  <c r="AY87" i="13"/>
  <c r="AY84" i="13"/>
  <c r="AY64" i="13"/>
  <c r="AY88" i="13"/>
  <c r="AY86" i="13"/>
  <c r="AY83" i="13"/>
  <c r="AY85" i="13"/>
  <c r="AY80" i="13"/>
  <c r="AY82" i="13"/>
  <c r="AY79" i="13"/>
  <c r="BA10" i="13"/>
  <c r="AZ9" i="13"/>
  <c r="AZ12" i="13"/>
  <c r="AY16" i="13" s="1"/>
  <c r="AY17" i="13" s="1"/>
  <c r="AV357" i="12"/>
  <c r="AV361" i="12"/>
  <c r="AV356" i="12"/>
  <c r="AV360" i="12"/>
  <c r="AU364" i="12"/>
  <c r="AU365" i="12" s="1"/>
  <c r="AW323" i="12"/>
  <c r="AW322" i="12"/>
  <c r="AW321" i="12"/>
  <c r="AW315" i="12"/>
  <c r="AW320" i="12"/>
  <c r="AW317" i="12"/>
  <c r="AW316" i="12"/>
  <c r="AW314" i="12"/>
  <c r="AW312" i="12" a="1"/>
  <c r="AW312" i="12" s="1"/>
  <c r="AW306" i="12"/>
  <c r="AW307" i="12"/>
  <c r="AW304" i="12"/>
  <c r="AW305" i="12"/>
  <c r="AW299" i="12"/>
  <c r="AW301" i="12"/>
  <c r="AW300" i="12"/>
  <c r="AW298" i="12"/>
  <c r="AW289" i="12"/>
  <c r="AW288" i="12"/>
  <c r="AW296" i="12" a="1"/>
  <c r="AW296" i="12" s="1"/>
  <c r="AW291" i="12"/>
  <c r="AW290" i="12"/>
  <c r="AW283" i="12"/>
  <c r="AW285" i="12"/>
  <c r="AW284" i="12"/>
  <c r="AW282" i="12"/>
  <c r="AW274" i="12"/>
  <c r="AW280" i="12" a="1"/>
  <c r="AW280" i="12" s="1"/>
  <c r="AW269" i="12"/>
  <c r="AW272" i="12"/>
  <c r="AW275" i="12"/>
  <c r="AW273" i="12"/>
  <c r="AW266" i="12"/>
  <c r="AW268" i="12"/>
  <c r="AW267" i="12"/>
  <c r="AW256" i="12"/>
  <c r="AW264" i="12" a="1"/>
  <c r="AW264" i="12" s="1"/>
  <c r="AW259" i="12"/>
  <c r="AW258" i="12"/>
  <c r="AW257" i="12"/>
  <c r="AW251" i="12"/>
  <c r="AW253" i="12"/>
  <c r="AW250" i="12"/>
  <c r="AW252" i="12"/>
  <c r="AW242" i="12"/>
  <c r="AW241" i="12"/>
  <c r="AW240" i="12"/>
  <c r="AW234" i="12"/>
  <c r="AW237" i="12"/>
  <c r="AW248" i="12" a="1"/>
  <c r="AW248" i="12" s="1"/>
  <c r="AW243" i="12"/>
  <c r="AW236" i="12"/>
  <c r="AW235" i="12"/>
  <c r="AW226" i="12"/>
  <c r="AW225" i="12"/>
  <c r="AW220" i="12"/>
  <c r="AW232" i="12" a="1"/>
  <c r="AW232" i="12" s="1"/>
  <c r="AW224" i="12"/>
  <c r="AW227" i="12"/>
  <c r="AW221" i="12"/>
  <c r="AW219" i="12"/>
  <c r="AW203" i="12"/>
  <c r="AW211" i="12"/>
  <c r="AW218" i="12"/>
  <c r="AW209" i="12"/>
  <c r="AW216" i="12" a="1"/>
  <c r="AW216" i="12" s="1"/>
  <c r="AW202" i="12"/>
  <c r="AW205" i="12"/>
  <c r="AW208" i="12"/>
  <c r="AW204" i="12"/>
  <c r="AW210" i="12"/>
  <c r="AW194" i="12"/>
  <c r="AW187" i="12"/>
  <c r="AW193" i="12"/>
  <c r="AW186" i="12"/>
  <c r="AW189" i="12"/>
  <c r="AW192" i="12"/>
  <c r="AW195" i="12"/>
  <c r="AW188" i="12"/>
  <c r="AW200" i="12" a="1"/>
  <c r="AW200" i="12" s="1"/>
  <c r="AW177" i="12"/>
  <c r="AW184" i="12" a="1"/>
  <c r="AW184" i="12" s="1"/>
  <c r="AW176" i="12"/>
  <c r="AW179" i="12"/>
  <c r="AX165" i="12"/>
  <c r="AW178" i="12"/>
  <c r="AW172" i="12"/>
  <c r="AW171" i="12"/>
  <c r="AW170" i="12"/>
  <c r="AW173" i="12"/>
  <c r="AW168" i="12" a="1"/>
  <c r="AW168" i="12" s="1"/>
  <c r="AZ164" i="12"/>
  <c r="AY163" i="12"/>
  <c r="AV363" i="12"/>
  <c r="AV354" i="12"/>
  <c r="AV362" i="12"/>
  <c r="AV359" i="12"/>
  <c r="AV358" i="12"/>
  <c r="AV355" i="12"/>
  <c r="V104" i="13"/>
  <c r="V103" i="13"/>
  <c r="C14" i="1"/>
  <c r="AX171" i="13" l="1"/>
  <c r="AZ183" i="13"/>
  <c r="AY155" i="13"/>
  <c r="AZ149" i="13" s="1"/>
  <c r="AX67" i="13"/>
  <c r="AX70" i="13" s="1"/>
  <c r="BA61" i="13"/>
  <c r="BA116" i="13"/>
  <c r="BA169" i="13"/>
  <c r="BB115" i="13"/>
  <c r="BA114" i="13"/>
  <c r="BA133" i="13"/>
  <c r="BB125" i="13" s="1"/>
  <c r="BA146" i="13"/>
  <c r="BA180" i="13"/>
  <c r="BA181" i="13"/>
  <c r="BA179" i="13"/>
  <c r="BA182" i="13"/>
  <c r="AZ137" i="13"/>
  <c r="AZ132" i="13"/>
  <c r="AZ129" i="13"/>
  <c r="AZ139" i="13"/>
  <c r="AZ127" i="13"/>
  <c r="AZ131" i="13"/>
  <c r="AZ128" i="13"/>
  <c r="AZ150" i="13"/>
  <c r="AZ145" i="13"/>
  <c r="AZ142" i="13"/>
  <c r="AZ151" i="13"/>
  <c r="AZ165" i="13" s="1"/>
  <c r="AZ140" i="13"/>
  <c r="AZ144" i="13"/>
  <c r="AZ154" i="13"/>
  <c r="AZ141" i="13"/>
  <c r="AZ153" i="13"/>
  <c r="AZ173" i="13"/>
  <c r="AZ174" i="13" s="1"/>
  <c r="AZ172" i="13" s="1"/>
  <c r="AZ152" i="13"/>
  <c r="BC60" i="13"/>
  <c r="BB62" i="13"/>
  <c r="AY66" i="13"/>
  <c r="AY65" i="13"/>
  <c r="AZ30" i="13" a="1"/>
  <c r="AZ30" i="13" s="1"/>
  <c r="AZ31" i="13"/>
  <c r="AZ27" i="13"/>
  <c r="AZ33" i="13"/>
  <c r="AZ29" i="13"/>
  <c r="AZ35" i="13"/>
  <c r="AZ37" i="13"/>
  <c r="AZ26" i="13"/>
  <c r="AZ32" i="13"/>
  <c r="AZ28" i="13"/>
  <c r="AZ18" i="13"/>
  <c r="AZ36" i="13"/>
  <c r="AZ20" i="13"/>
  <c r="AZ34" i="13"/>
  <c r="AZ22" i="13"/>
  <c r="AZ19" i="13"/>
  <c r="AZ6" i="13"/>
  <c r="AZ25" i="13"/>
  <c r="AZ4" i="13"/>
  <c r="AZ3" i="13" s="1"/>
  <c r="AZ21" i="13"/>
  <c r="AZ64" i="13"/>
  <c r="AZ87" i="13"/>
  <c r="AZ88" i="13"/>
  <c r="AZ69" i="13"/>
  <c r="AZ83" i="13"/>
  <c r="AZ85" i="13"/>
  <c r="AZ80" i="13"/>
  <c r="AZ82" i="13"/>
  <c r="AZ84" i="13"/>
  <c r="AZ86" i="13"/>
  <c r="AZ79" i="13"/>
  <c r="AZ75" i="13"/>
  <c r="AZ81" i="13"/>
  <c r="BX68" i="13"/>
  <c r="BX54" i="13"/>
  <c r="BY48" i="13"/>
  <c r="BX11" i="13"/>
  <c r="BX97" i="13" s="1"/>
  <c r="AY89" i="13"/>
  <c r="BW97" i="13"/>
  <c r="AQ59" i="13"/>
  <c r="BB10" i="13"/>
  <c r="BA9" i="13"/>
  <c r="BA12" i="13"/>
  <c r="AW355" i="12"/>
  <c r="AW358" i="12"/>
  <c r="AW357" i="12"/>
  <c r="AW361" i="12"/>
  <c r="AW356" i="12"/>
  <c r="BA164" i="12"/>
  <c r="AZ163" i="12"/>
  <c r="AV364" i="12"/>
  <c r="AV365" i="12" s="1"/>
  <c r="AW354" i="12"/>
  <c r="AW360" i="12"/>
  <c r="AW359" i="12"/>
  <c r="AW363" i="12"/>
  <c r="AX321" i="12"/>
  <c r="AX323" i="12"/>
  <c r="AX322" i="12"/>
  <c r="AX320" i="12"/>
  <c r="AX315" i="12"/>
  <c r="AX316" i="12"/>
  <c r="AX317" i="12"/>
  <c r="AX312" i="12" a="1"/>
  <c r="AX312" i="12" s="1"/>
  <c r="AX306" i="12"/>
  <c r="AX314" i="12"/>
  <c r="AX304" i="12"/>
  <c r="AX305" i="12"/>
  <c r="AX307" i="12"/>
  <c r="AX298" i="12"/>
  <c r="AX301" i="12"/>
  <c r="AX300" i="12"/>
  <c r="AX299" i="12"/>
  <c r="AX289" i="12"/>
  <c r="AX288" i="12"/>
  <c r="AX296" i="12" a="1"/>
  <c r="AX296" i="12" s="1"/>
  <c r="AX291" i="12"/>
  <c r="AX290" i="12"/>
  <c r="AX283" i="12"/>
  <c r="AX282" i="12"/>
  <c r="AX285" i="12"/>
  <c r="AX284" i="12"/>
  <c r="AX275" i="12"/>
  <c r="AX280" i="12" a="1"/>
  <c r="AX280" i="12" s="1"/>
  <c r="AX274" i="12"/>
  <c r="AX272" i="12"/>
  <c r="AX273" i="12"/>
  <c r="AX266" i="12"/>
  <c r="AX268" i="12"/>
  <c r="AX267" i="12"/>
  <c r="AX253" i="12"/>
  <c r="AX256" i="12"/>
  <c r="AX264" i="12" a="1"/>
  <c r="AX264" i="12" s="1"/>
  <c r="AX259" i="12"/>
  <c r="AX269" i="12"/>
  <c r="AX258" i="12"/>
  <c r="AX257" i="12"/>
  <c r="AX250" i="12"/>
  <c r="AX252" i="12"/>
  <c r="AX251" i="12"/>
  <c r="AX242" i="12"/>
  <c r="AX241" i="12"/>
  <c r="AX240" i="12"/>
  <c r="AX248" i="12" a="1"/>
  <c r="AX248" i="12" s="1"/>
  <c r="AX243" i="12"/>
  <c r="AX234" i="12"/>
  <c r="AX237" i="12"/>
  <c r="AX236" i="12"/>
  <c r="AX235" i="12"/>
  <c r="AX232" i="12" a="1"/>
  <c r="AX232" i="12" s="1"/>
  <c r="AX225" i="12"/>
  <c r="AX220" i="12"/>
  <c r="AX224" i="12"/>
  <c r="AX227" i="12"/>
  <c r="AX211" i="12"/>
  <c r="AX221" i="12"/>
  <c r="AX219" i="12"/>
  <c r="AX226" i="12"/>
  <c r="AX218" i="12"/>
  <c r="AX203" i="12"/>
  <c r="AX209" i="12"/>
  <c r="AX216" i="12" a="1"/>
  <c r="AX216" i="12" s="1"/>
  <c r="AX202" i="12"/>
  <c r="AX205" i="12"/>
  <c r="AX208" i="12"/>
  <c r="AX204" i="12"/>
  <c r="AX194" i="12"/>
  <c r="AX187" i="12"/>
  <c r="AX193" i="12"/>
  <c r="AX189" i="12"/>
  <c r="AX192" i="12"/>
  <c r="AX195" i="12"/>
  <c r="AX200" i="12" a="1"/>
  <c r="AX200" i="12" s="1"/>
  <c r="AX210" i="12"/>
  <c r="AX186" i="12"/>
  <c r="AX188" i="12"/>
  <c r="AX177" i="12"/>
  <c r="AX184" i="12" a="1"/>
  <c r="AX184" i="12" s="1"/>
  <c r="AX176" i="12"/>
  <c r="AX179" i="12"/>
  <c r="AX178" i="12"/>
  <c r="AY165" i="12"/>
  <c r="AX172" i="12"/>
  <c r="AX171" i="12"/>
  <c r="AX173" i="12"/>
  <c r="AX170" i="12"/>
  <c r="AX168" i="12" a="1"/>
  <c r="AX168" i="12" s="1"/>
  <c r="AW362" i="12"/>
  <c r="W103" i="13"/>
  <c r="W104" i="13"/>
  <c r="AY171" i="13" l="1"/>
  <c r="AY67" i="13"/>
  <c r="AY70" i="13" s="1"/>
  <c r="AZ155" i="13"/>
  <c r="BA149" i="13" s="1"/>
  <c r="BA183" i="13"/>
  <c r="BA137" i="13"/>
  <c r="BC115" i="13"/>
  <c r="BB114" i="13"/>
  <c r="BB133" i="13"/>
  <c r="BC125" i="13" s="1"/>
  <c r="BB146" i="13"/>
  <c r="BB180" i="13"/>
  <c r="BB181" i="13"/>
  <c r="BB179" i="13"/>
  <c r="BB182" i="13"/>
  <c r="BB61" i="13"/>
  <c r="BB116" i="13"/>
  <c r="BB169" i="13"/>
  <c r="BA128" i="13"/>
  <c r="BA132" i="13"/>
  <c r="BA129" i="13"/>
  <c r="BA139" i="13"/>
  <c r="BA127" i="13"/>
  <c r="BA131" i="13"/>
  <c r="BA150" i="13"/>
  <c r="BA145" i="13"/>
  <c r="BA142" i="13"/>
  <c r="BA151" i="13"/>
  <c r="BA165" i="13" s="1"/>
  <c r="BA153" i="13"/>
  <c r="BA140" i="13"/>
  <c r="BA141" i="13"/>
  <c r="BA152" i="13"/>
  <c r="BA154" i="13"/>
  <c r="BA173" i="13"/>
  <c r="BA174" i="13" s="1"/>
  <c r="BA172" i="13" s="1"/>
  <c r="BA144" i="13"/>
  <c r="AZ66" i="13"/>
  <c r="AZ65" i="13"/>
  <c r="BA31" i="13"/>
  <c r="BA27" i="13"/>
  <c r="BA33" i="13"/>
  <c r="BA29" i="13"/>
  <c r="BA35" i="13"/>
  <c r="BA37" i="13"/>
  <c r="BA26" i="13"/>
  <c r="BA32" i="13"/>
  <c r="BA28" i="13"/>
  <c r="BA34" i="13"/>
  <c r="BA36" i="13"/>
  <c r="BA30" i="13" a="1"/>
  <c r="BA30" i="13" s="1"/>
  <c r="BA18" i="13"/>
  <c r="BA20" i="13"/>
  <c r="BA22" i="13"/>
  <c r="BA19" i="13"/>
  <c r="BA6" i="13"/>
  <c r="BA25" i="13"/>
  <c r="BA4" i="13"/>
  <c r="BA3" i="13" s="1"/>
  <c r="BA21" i="13"/>
  <c r="BA86" i="13"/>
  <c r="BA79" i="13"/>
  <c r="BA81" i="13"/>
  <c r="BA83" i="13"/>
  <c r="BA82" i="13"/>
  <c r="BA75" i="13"/>
  <c r="BA69" i="13"/>
  <c r="BA64" i="13"/>
  <c r="BA87" i="13"/>
  <c r="BA88" i="13"/>
  <c r="BA85" i="13"/>
  <c r="BA80" i="13"/>
  <c r="BA84" i="13"/>
  <c r="AZ89" i="13"/>
  <c r="BC10" i="13"/>
  <c r="BB9" i="13"/>
  <c r="BB12" i="13"/>
  <c r="AR59" i="13"/>
  <c r="AZ16" i="13"/>
  <c r="AZ17" i="13" s="1"/>
  <c r="BD60" i="13"/>
  <c r="BC62" i="13"/>
  <c r="BY68" i="13"/>
  <c r="BY54" i="13"/>
  <c r="BZ48" i="13"/>
  <c r="BY11" i="13"/>
  <c r="AX358" i="12"/>
  <c r="AX361" i="12"/>
  <c r="AX360" i="12"/>
  <c r="BB164" i="12"/>
  <c r="BA163" i="12"/>
  <c r="AX359" i="12"/>
  <c r="AX363" i="12"/>
  <c r="AW364" i="12"/>
  <c r="AW365" i="12" s="1"/>
  <c r="AX362" i="12"/>
  <c r="AX357" i="12"/>
  <c r="AY321" i="12"/>
  <c r="AY323" i="12"/>
  <c r="AY322" i="12"/>
  <c r="AY317" i="12"/>
  <c r="AY315" i="12"/>
  <c r="AY314" i="12"/>
  <c r="AY316" i="12"/>
  <c r="AY320" i="12"/>
  <c r="AY305" i="12"/>
  <c r="AY312" i="12" a="1"/>
  <c r="AY312" i="12" s="1"/>
  <c r="AY306" i="12"/>
  <c r="AY304" i="12"/>
  <c r="AY307" i="12"/>
  <c r="AY301" i="12"/>
  <c r="AY300" i="12"/>
  <c r="AY298" i="12"/>
  <c r="AY299" i="12"/>
  <c r="AY289" i="12"/>
  <c r="AY288" i="12"/>
  <c r="AY296" i="12" a="1"/>
  <c r="AY296" i="12" s="1"/>
  <c r="AY291" i="12"/>
  <c r="AY290" i="12"/>
  <c r="AY282" i="12"/>
  <c r="AY285" i="12"/>
  <c r="AY284" i="12"/>
  <c r="AY283" i="12"/>
  <c r="AY274" i="12"/>
  <c r="AY280" i="12" a="1"/>
  <c r="AY280" i="12" s="1"/>
  <c r="AY269" i="12"/>
  <c r="AY272" i="12"/>
  <c r="AY275" i="12"/>
  <c r="AY273" i="12"/>
  <c r="AY266" i="12"/>
  <c r="AY268" i="12"/>
  <c r="AY267" i="12"/>
  <c r="AY256" i="12"/>
  <c r="AY264" i="12" a="1"/>
  <c r="AY264" i="12" s="1"/>
  <c r="AY259" i="12"/>
  <c r="AY258" i="12"/>
  <c r="AY257" i="12"/>
  <c r="AY253" i="12"/>
  <c r="AY250" i="12"/>
  <c r="AY252" i="12"/>
  <c r="AY242" i="12"/>
  <c r="AY251" i="12"/>
  <c r="AY241" i="12"/>
  <c r="AY248" i="12" a="1"/>
  <c r="AY248" i="12" s="1"/>
  <c r="AY240" i="12"/>
  <c r="AY243" i="12"/>
  <c r="AY237" i="12"/>
  <c r="AY236" i="12"/>
  <c r="AY235" i="12"/>
  <c r="AY234" i="12"/>
  <c r="AY226" i="12"/>
  <c r="AY225" i="12"/>
  <c r="AY220" i="12"/>
  <c r="AY232" i="12" a="1"/>
  <c r="AY232" i="12" s="1"/>
  <c r="AY224" i="12"/>
  <c r="AY227" i="12"/>
  <c r="AY221" i="12"/>
  <c r="AY219" i="12"/>
  <c r="AY218" i="12"/>
  <c r="AY203" i="12"/>
  <c r="AY211" i="12"/>
  <c r="AY209" i="12"/>
  <c r="AY216" i="12" a="1"/>
  <c r="AY216" i="12" s="1"/>
  <c r="AY202" i="12"/>
  <c r="AY205" i="12"/>
  <c r="AY208" i="12"/>
  <c r="AY204" i="12"/>
  <c r="AY210" i="12"/>
  <c r="AY187" i="12"/>
  <c r="AY193" i="12"/>
  <c r="AY186" i="12"/>
  <c r="AY189" i="12"/>
  <c r="AY192" i="12"/>
  <c r="AY195" i="12"/>
  <c r="AY200" i="12" a="1"/>
  <c r="AY200" i="12" s="1"/>
  <c r="AY188" i="12"/>
  <c r="AY194" i="12"/>
  <c r="AY184" i="12" a="1"/>
  <c r="AY184" i="12" s="1"/>
  <c r="AY177" i="12"/>
  <c r="AY176" i="12"/>
  <c r="AY179" i="12"/>
  <c r="AY178" i="12"/>
  <c r="AY172" i="12"/>
  <c r="AY171" i="12"/>
  <c r="AY168" i="12" a="1"/>
  <c r="AY168" i="12" s="1"/>
  <c r="AY170" i="12"/>
  <c r="AY173" i="12"/>
  <c r="AZ165" i="12"/>
  <c r="AX356" i="12"/>
  <c r="AX355" i="12"/>
  <c r="AX354" i="12"/>
  <c r="X103" i="13"/>
  <c r="X104" i="13"/>
  <c r="BA155" i="13" l="1"/>
  <c r="BB149" i="13" s="1"/>
  <c r="AZ171" i="13"/>
  <c r="AZ67" i="13"/>
  <c r="AZ70" i="13" s="1"/>
  <c r="BB127" i="13"/>
  <c r="BB131" i="13"/>
  <c r="BB128" i="13"/>
  <c r="BB132" i="13"/>
  <c r="BB129" i="13"/>
  <c r="BB139" i="13"/>
  <c r="BB141" i="13"/>
  <c r="BB150" i="13"/>
  <c r="BB145" i="13"/>
  <c r="BB142" i="13"/>
  <c r="BB152" i="13"/>
  <c r="BB153" i="13"/>
  <c r="BB154" i="13"/>
  <c r="BB151" i="13"/>
  <c r="BB165" i="13" s="1"/>
  <c r="BB140" i="13"/>
  <c r="BB144" i="13"/>
  <c r="BB173" i="13"/>
  <c r="BB174" i="13" s="1"/>
  <c r="BB172" i="13" s="1"/>
  <c r="BB183" i="13"/>
  <c r="BB137" i="13"/>
  <c r="BA171" i="13"/>
  <c r="BC61" i="13"/>
  <c r="BC116" i="13"/>
  <c r="BC169" i="13"/>
  <c r="BD115" i="13"/>
  <c r="BC114" i="13"/>
  <c r="BC133" i="13"/>
  <c r="BD125" i="13" s="1"/>
  <c r="BC146" i="13"/>
  <c r="BC182" i="13"/>
  <c r="BC180" i="13"/>
  <c r="BC181" i="13"/>
  <c r="BC179" i="13"/>
  <c r="BB27" i="13"/>
  <c r="BB33" i="13"/>
  <c r="BB29" i="13"/>
  <c r="BB35" i="13"/>
  <c r="BB37" i="13"/>
  <c r="BB26" i="13"/>
  <c r="BB32" i="13"/>
  <c r="BB28" i="13"/>
  <c r="BB34" i="13"/>
  <c r="BB18" i="13"/>
  <c r="BB36" i="13"/>
  <c r="BB20" i="13"/>
  <c r="BB22" i="13"/>
  <c r="BB31" i="13"/>
  <c r="BB19" i="13"/>
  <c r="BB25" i="13"/>
  <c r="BB21" i="13"/>
  <c r="BB4" i="13"/>
  <c r="BB3" i="13" s="1"/>
  <c r="BB6" i="13"/>
  <c r="BB30" i="13" a="1"/>
  <c r="BB30" i="13" s="1"/>
  <c r="BB82" i="13"/>
  <c r="BB84" i="13"/>
  <c r="BB86" i="13"/>
  <c r="BB79" i="13"/>
  <c r="BB81" i="13"/>
  <c r="BB88" i="13"/>
  <c r="BB83" i="13"/>
  <c r="BB75" i="13"/>
  <c r="BB69" i="13"/>
  <c r="BB85" i="13"/>
  <c r="BB87" i="13"/>
  <c r="BB64" i="13"/>
  <c r="BB80" i="13"/>
  <c r="BD10" i="13"/>
  <c r="BC9" i="13"/>
  <c r="BC12" i="13"/>
  <c r="BB16" i="13" s="1"/>
  <c r="BB17" i="13" s="1"/>
  <c r="BA89" i="13"/>
  <c r="AS59" i="13"/>
  <c r="BY97" i="13"/>
  <c r="BZ68" i="13"/>
  <c r="BZ54" i="13"/>
  <c r="CA48" i="13"/>
  <c r="BZ11" i="13"/>
  <c r="BZ97" i="13" s="1"/>
  <c r="BA66" i="13"/>
  <c r="BA65" i="13"/>
  <c r="BA16" i="13"/>
  <c r="BA17" i="13" s="1"/>
  <c r="BE60" i="13"/>
  <c r="BD62" i="13"/>
  <c r="AX364" i="12"/>
  <c r="AX365" i="12" s="1"/>
  <c r="AY358" i="12"/>
  <c r="AY357" i="12"/>
  <c r="AY361" i="12"/>
  <c r="AZ320" i="12"/>
  <c r="AZ323" i="12"/>
  <c r="AZ322" i="12"/>
  <c r="AZ321" i="12"/>
  <c r="AZ315" i="12"/>
  <c r="AZ317" i="12"/>
  <c r="AZ316" i="12"/>
  <c r="AZ314" i="12"/>
  <c r="AZ307" i="12"/>
  <c r="AZ312" i="12" a="1"/>
  <c r="AZ312" i="12" s="1"/>
  <c r="AZ306" i="12"/>
  <c r="AZ304" i="12"/>
  <c r="AZ305" i="12"/>
  <c r="AZ301" i="12"/>
  <c r="AZ300" i="12"/>
  <c r="AZ291" i="12"/>
  <c r="AZ298" i="12"/>
  <c r="AZ299" i="12"/>
  <c r="AZ296" i="12" a="1"/>
  <c r="AZ296" i="12" s="1"/>
  <c r="AZ290" i="12"/>
  <c r="AZ289" i="12"/>
  <c r="AZ288" i="12"/>
  <c r="AZ282" i="12"/>
  <c r="AZ285" i="12"/>
  <c r="AZ284" i="12"/>
  <c r="AZ280" i="12" a="1"/>
  <c r="AZ280" i="12" s="1"/>
  <c r="AZ283" i="12"/>
  <c r="AZ273" i="12"/>
  <c r="AZ275" i="12"/>
  <c r="AZ269" i="12"/>
  <c r="AZ274" i="12"/>
  <c r="AZ272" i="12"/>
  <c r="AZ268" i="12"/>
  <c r="AZ267" i="12"/>
  <c r="AZ266" i="12"/>
  <c r="AZ259" i="12"/>
  <c r="AZ258" i="12"/>
  <c r="AZ257" i="12"/>
  <c r="AZ264" i="12" a="1"/>
  <c r="AZ264" i="12" s="1"/>
  <c r="AZ256" i="12"/>
  <c r="AZ253" i="12"/>
  <c r="AZ250" i="12"/>
  <c r="AZ252" i="12"/>
  <c r="AZ251" i="12"/>
  <c r="AZ241" i="12"/>
  <c r="AZ248" i="12" a="1"/>
  <c r="AZ248" i="12" s="1"/>
  <c r="AZ243" i="12"/>
  <c r="AZ242" i="12"/>
  <c r="AZ236" i="12"/>
  <c r="AZ235" i="12"/>
  <c r="AZ240" i="12"/>
  <c r="AZ237" i="12"/>
  <c r="AZ232" i="12" a="1"/>
  <c r="AZ232" i="12" s="1"/>
  <c r="AZ234" i="12"/>
  <c r="AZ225" i="12"/>
  <c r="AZ227" i="12"/>
  <c r="AZ220" i="12"/>
  <c r="AZ224" i="12"/>
  <c r="AZ211" i="12"/>
  <c r="AZ221" i="12"/>
  <c r="AZ219" i="12"/>
  <c r="AZ226" i="12"/>
  <c r="AZ218" i="12"/>
  <c r="AZ209" i="12"/>
  <c r="AZ216" i="12" a="1"/>
  <c r="AZ216" i="12" s="1"/>
  <c r="AZ202" i="12"/>
  <c r="AZ205" i="12"/>
  <c r="AZ208" i="12"/>
  <c r="AZ204" i="12"/>
  <c r="AZ210" i="12"/>
  <c r="AZ187" i="12"/>
  <c r="AZ203" i="12"/>
  <c r="AZ193" i="12"/>
  <c r="AZ189" i="12"/>
  <c r="AZ192" i="12"/>
  <c r="AZ195" i="12"/>
  <c r="AZ200" i="12" a="1"/>
  <c r="AZ200" i="12" s="1"/>
  <c r="AZ188" i="12"/>
  <c r="AZ186" i="12"/>
  <c r="AZ194" i="12"/>
  <c r="AZ184" i="12" a="1"/>
  <c r="AZ184" i="12" s="1"/>
  <c r="AZ177" i="12"/>
  <c r="AZ176" i="12"/>
  <c r="AZ179" i="12"/>
  <c r="AZ178" i="12"/>
  <c r="AZ172" i="12"/>
  <c r="AZ171" i="12"/>
  <c r="AZ168" i="12" a="1"/>
  <c r="AZ168" i="12" s="1"/>
  <c r="AZ170" i="12"/>
  <c r="AZ173" i="12"/>
  <c r="BA165" i="12"/>
  <c r="AY356" i="12"/>
  <c r="AY360" i="12"/>
  <c r="AY354" i="12"/>
  <c r="AY363" i="12"/>
  <c r="BC164" i="12"/>
  <c r="BB163" i="12"/>
  <c r="AY355" i="12"/>
  <c r="AY359" i="12"/>
  <c r="AY362" i="12"/>
  <c r="Y103" i="13"/>
  <c r="Y104" i="13"/>
  <c r="BB155" i="13" l="1"/>
  <c r="BC149" i="13" s="1"/>
  <c r="BD114" i="13"/>
  <c r="BE115" i="13"/>
  <c r="BD133" i="13"/>
  <c r="BE125" i="13" s="1"/>
  <c r="BD146" i="13"/>
  <c r="BD182" i="13"/>
  <c r="BD180" i="13"/>
  <c r="BD181" i="13"/>
  <c r="BD179" i="13"/>
  <c r="BC137" i="13"/>
  <c r="BC127" i="13"/>
  <c r="BC131" i="13"/>
  <c r="BC128" i="13"/>
  <c r="BC132" i="13"/>
  <c r="BC129" i="13"/>
  <c r="BC139" i="13"/>
  <c r="BC140" i="13"/>
  <c r="BC144" i="13"/>
  <c r="BC141" i="13"/>
  <c r="BC150" i="13"/>
  <c r="BC145" i="13"/>
  <c r="BC142" i="13"/>
  <c r="BC152" i="13"/>
  <c r="BC153" i="13"/>
  <c r="BC154" i="13"/>
  <c r="BC151" i="13"/>
  <c r="BC165" i="13" s="1"/>
  <c r="BC173" i="13"/>
  <c r="BC174" i="13" s="1"/>
  <c r="BC172" i="13" s="1"/>
  <c r="BD61" i="13"/>
  <c r="BD116" i="13"/>
  <c r="BD169" i="13"/>
  <c r="BC183" i="13"/>
  <c r="BA67" i="13"/>
  <c r="BA70" i="13" s="1"/>
  <c r="BB89" i="13"/>
  <c r="BF60" i="13"/>
  <c r="BE62" i="13"/>
  <c r="BC33" i="13"/>
  <c r="BC29" i="13"/>
  <c r="BC35" i="13"/>
  <c r="BC37" i="13"/>
  <c r="BC26" i="13"/>
  <c r="BC32" i="13"/>
  <c r="BC28" i="13"/>
  <c r="BC34" i="13"/>
  <c r="BC30" i="13" a="1"/>
  <c r="BC30" i="13" s="1"/>
  <c r="BC36" i="13"/>
  <c r="BC18" i="13"/>
  <c r="BC20" i="13"/>
  <c r="BC22" i="13"/>
  <c r="BC31" i="13"/>
  <c r="BC27" i="13"/>
  <c r="BC19" i="13"/>
  <c r="BC25" i="13"/>
  <c r="BC21" i="13"/>
  <c r="BC4" i="13"/>
  <c r="BC3" i="13" s="1"/>
  <c r="BC6" i="13"/>
  <c r="BC81" i="13"/>
  <c r="BC83" i="13"/>
  <c r="BC75" i="13"/>
  <c r="BC69" i="13"/>
  <c r="BC64" i="13"/>
  <c r="BC85" i="13"/>
  <c r="BC87" i="13"/>
  <c r="BC88" i="13"/>
  <c r="BC86" i="13"/>
  <c r="BC80" i="13"/>
  <c r="BC82" i="13"/>
  <c r="BC84" i="13"/>
  <c r="BC79" i="13"/>
  <c r="BE10" i="13"/>
  <c r="BD9" i="13"/>
  <c r="BD12" i="13"/>
  <c r="BB66" i="13"/>
  <c r="BB65" i="13"/>
  <c r="AT59" i="13"/>
  <c r="CA68" i="13"/>
  <c r="CA54" i="13"/>
  <c r="CB48" i="13"/>
  <c r="CA11" i="13"/>
  <c r="CA97" i="13" s="1"/>
  <c r="BC163" i="12"/>
  <c r="BD164" i="12"/>
  <c r="AZ359" i="12"/>
  <c r="AZ362" i="12"/>
  <c r="AY364" i="12"/>
  <c r="AY365" i="12" s="1"/>
  <c r="AZ355" i="12"/>
  <c r="AZ358" i="12"/>
  <c r="AZ361" i="12"/>
  <c r="BA323" i="12"/>
  <c r="BA322" i="12"/>
  <c r="BA321" i="12"/>
  <c r="BA320" i="12"/>
  <c r="BA314" i="12"/>
  <c r="BA316" i="12"/>
  <c r="BA317" i="12"/>
  <c r="BA315" i="12"/>
  <c r="BA307" i="12"/>
  <c r="BA312" i="12" a="1"/>
  <c r="BA312" i="12" s="1"/>
  <c r="BA306" i="12"/>
  <c r="BA304" i="12"/>
  <c r="BA305" i="12"/>
  <c r="BA298" i="12"/>
  <c r="BA301" i="12"/>
  <c r="BA300" i="12"/>
  <c r="BA299" i="12"/>
  <c r="BA296" i="12" a="1"/>
  <c r="BA296" i="12" s="1"/>
  <c r="BA291" i="12"/>
  <c r="BA290" i="12"/>
  <c r="BA288" i="12"/>
  <c r="BA282" i="12"/>
  <c r="BA285" i="12"/>
  <c r="BA289" i="12"/>
  <c r="BA284" i="12"/>
  <c r="BA283" i="12"/>
  <c r="BA280" i="12" a="1"/>
  <c r="BA280" i="12" s="1"/>
  <c r="BA274" i="12"/>
  <c r="BA272" i="12"/>
  <c r="BA275" i="12"/>
  <c r="BA273" i="12"/>
  <c r="BA269" i="12"/>
  <c r="BA268" i="12"/>
  <c r="BA267" i="12"/>
  <c r="BA258" i="12"/>
  <c r="BA266" i="12"/>
  <c r="BA257" i="12"/>
  <c r="BA259" i="12"/>
  <c r="BA256" i="12"/>
  <c r="BA250" i="12"/>
  <c r="BA264" i="12" a="1"/>
  <c r="BA264" i="12" s="1"/>
  <c r="BA252" i="12"/>
  <c r="BA251" i="12"/>
  <c r="BA253" i="12"/>
  <c r="BA241" i="12"/>
  <c r="BA248" i="12" a="1"/>
  <c r="BA248" i="12" s="1"/>
  <c r="BA240" i="12"/>
  <c r="BA243" i="12"/>
  <c r="BA236" i="12"/>
  <c r="BA242" i="12"/>
  <c r="BA235" i="12"/>
  <c r="BA226" i="12"/>
  <c r="BA234" i="12"/>
  <c r="BA237" i="12"/>
  <c r="BA220" i="12"/>
  <c r="BA224" i="12"/>
  <c r="BA232" i="12" a="1"/>
  <c r="BA232" i="12" s="1"/>
  <c r="BA227" i="12"/>
  <c r="BA221" i="12"/>
  <c r="BA219" i="12"/>
  <c r="BA225" i="12"/>
  <c r="BA210" i="12"/>
  <c r="BA218" i="12"/>
  <c r="BA209" i="12"/>
  <c r="BA216" i="12" a="1"/>
  <c r="BA216" i="12" s="1"/>
  <c r="BA211" i="12"/>
  <c r="BA202" i="12"/>
  <c r="BA205" i="12"/>
  <c r="BA208" i="12"/>
  <c r="BA204" i="12"/>
  <c r="BA187" i="12"/>
  <c r="BA203" i="12"/>
  <c r="BA193" i="12"/>
  <c r="BA189" i="12"/>
  <c r="BA192" i="12"/>
  <c r="BA195" i="12"/>
  <c r="BA200" i="12" a="1"/>
  <c r="BA200" i="12" s="1"/>
  <c r="BA188" i="12"/>
  <c r="BA194" i="12"/>
  <c r="BA186" i="12"/>
  <c r="BA177" i="12"/>
  <c r="BA176" i="12"/>
  <c r="BA179" i="12"/>
  <c r="BA178" i="12"/>
  <c r="BA184" i="12" a="1"/>
  <c r="BA184" i="12" s="1"/>
  <c r="BA172" i="12"/>
  <c r="BA171" i="12"/>
  <c r="BA168" i="12" a="1"/>
  <c r="BA168" i="12" s="1"/>
  <c r="BA170" i="12"/>
  <c r="BA173" i="12"/>
  <c r="BB165" i="12"/>
  <c r="AZ360" i="12"/>
  <c r="AZ356" i="12"/>
  <c r="AZ354" i="12"/>
  <c r="AZ363" i="12"/>
  <c r="AZ357" i="12"/>
  <c r="Z104" i="13"/>
  <c r="Z103" i="13"/>
  <c r="BB171" i="13" l="1"/>
  <c r="BD183" i="13"/>
  <c r="BC155" i="13"/>
  <c r="BD149" i="13" s="1"/>
  <c r="BD140" i="13"/>
  <c r="BD127" i="13"/>
  <c r="BD131" i="13"/>
  <c r="BD128" i="13"/>
  <c r="BD132" i="13"/>
  <c r="BD129" i="13"/>
  <c r="BD139" i="13"/>
  <c r="BD144" i="13"/>
  <c r="BD141" i="13"/>
  <c r="BD150" i="13"/>
  <c r="BD145" i="13"/>
  <c r="BD142" i="13"/>
  <c r="BD151" i="13"/>
  <c r="BD165" i="13" s="1"/>
  <c r="BD152" i="13"/>
  <c r="BD153" i="13"/>
  <c r="BD154" i="13"/>
  <c r="BD173" i="13"/>
  <c r="BD174" i="13" s="1"/>
  <c r="BD172" i="13" s="1"/>
  <c r="BE61" i="13"/>
  <c r="BE116" i="13"/>
  <c r="BE169" i="13"/>
  <c r="BD137" i="13"/>
  <c r="BC171" i="13"/>
  <c r="BE114" i="13"/>
  <c r="BF115" i="13"/>
  <c r="BE133" i="13"/>
  <c r="BF125" i="13" s="1"/>
  <c r="BE146" i="13"/>
  <c r="BE179" i="13"/>
  <c r="BE182" i="13"/>
  <c r="BE180" i="13"/>
  <c r="BE181" i="13"/>
  <c r="BB67" i="13"/>
  <c r="BB70" i="13" s="1"/>
  <c r="BC89" i="13"/>
  <c r="BF10" i="13"/>
  <c r="BE9" i="13"/>
  <c r="BE12" i="13"/>
  <c r="BD16" i="13" s="1"/>
  <c r="BD17" i="13" s="1"/>
  <c r="AU59" i="13"/>
  <c r="CB68" i="13"/>
  <c r="CB54" i="13"/>
  <c r="CC48" i="13"/>
  <c r="CB11" i="13"/>
  <c r="CB97" i="13" s="1"/>
  <c r="BD29" i="13"/>
  <c r="BD35" i="13"/>
  <c r="BD37" i="13"/>
  <c r="BD26" i="13"/>
  <c r="BD32" i="13"/>
  <c r="BD28" i="13"/>
  <c r="BD34" i="13"/>
  <c r="BD30" i="13" a="1"/>
  <c r="BD30" i="13" s="1"/>
  <c r="BD36" i="13"/>
  <c r="BD31" i="13"/>
  <c r="BD18" i="13"/>
  <c r="BD20" i="13"/>
  <c r="BD33" i="13"/>
  <c r="BD22" i="13"/>
  <c r="BD27" i="13"/>
  <c r="BD25" i="13"/>
  <c r="BD21" i="13"/>
  <c r="BD19" i="13"/>
  <c r="BD4" i="13"/>
  <c r="BD3" i="13" s="1"/>
  <c r="BD6" i="13"/>
  <c r="BD88" i="13"/>
  <c r="BD80" i="13"/>
  <c r="BD82" i="13"/>
  <c r="BD84" i="13"/>
  <c r="BD69" i="13"/>
  <c r="BD86" i="13"/>
  <c r="BD79" i="13"/>
  <c r="BD81" i="13"/>
  <c r="BD83" i="13"/>
  <c r="BD85" i="13"/>
  <c r="BD75" i="13"/>
  <c r="BD87" i="13"/>
  <c r="BD64" i="13"/>
  <c r="BG60" i="13"/>
  <c r="BF62" i="13"/>
  <c r="BC66" i="13"/>
  <c r="BC65" i="13"/>
  <c r="BC16" i="13"/>
  <c r="BC17" i="13" s="1"/>
  <c r="BA359" i="12"/>
  <c r="BA362" i="12"/>
  <c r="BA358" i="12"/>
  <c r="BA360" i="12"/>
  <c r="BA361" i="12"/>
  <c r="AZ364" i="12"/>
  <c r="AZ365" i="12" s="1"/>
  <c r="BA355" i="12"/>
  <c r="BB323" i="12"/>
  <c r="BB322" i="12"/>
  <c r="BB321" i="12"/>
  <c r="BB320" i="12"/>
  <c r="BB314" i="12"/>
  <c r="BB316" i="12"/>
  <c r="BB317" i="12"/>
  <c r="BB305" i="12"/>
  <c r="BB315" i="12"/>
  <c r="BB312" i="12" a="1"/>
  <c r="BB312" i="12" s="1"/>
  <c r="BB306" i="12"/>
  <c r="BB304" i="12"/>
  <c r="BB307" i="12"/>
  <c r="BB298" i="12"/>
  <c r="BB301" i="12"/>
  <c r="BB300" i="12"/>
  <c r="BB299" i="12"/>
  <c r="BB288" i="12"/>
  <c r="BB296" i="12" a="1"/>
  <c r="BB296" i="12" s="1"/>
  <c r="BB291" i="12"/>
  <c r="BB290" i="12"/>
  <c r="BB289" i="12"/>
  <c r="BB282" i="12"/>
  <c r="BB285" i="12"/>
  <c r="BB284" i="12"/>
  <c r="BB283" i="12"/>
  <c r="BB280" i="12" a="1"/>
  <c r="BB280" i="12" s="1"/>
  <c r="BB273" i="12"/>
  <c r="BB274" i="12"/>
  <c r="BB275" i="12"/>
  <c r="BB272" i="12"/>
  <c r="BB268" i="12"/>
  <c r="BB267" i="12"/>
  <c r="BB269" i="12"/>
  <c r="BB266" i="12"/>
  <c r="BB258" i="12"/>
  <c r="BB257" i="12"/>
  <c r="BB264" i="12" a="1"/>
  <c r="BB264" i="12" s="1"/>
  <c r="BB256" i="12"/>
  <c r="BB250" i="12"/>
  <c r="BB252" i="12"/>
  <c r="BB259" i="12"/>
  <c r="BB251" i="12"/>
  <c r="BB241" i="12"/>
  <c r="BB253" i="12"/>
  <c r="BB248" i="12" a="1"/>
  <c r="BB248" i="12" s="1"/>
  <c r="BB240" i="12"/>
  <c r="BB243" i="12"/>
  <c r="BB236" i="12"/>
  <c r="BB242" i="12"/>
  <c r="BB235" i="12"/>
  <c r="BB234" i="12"/>
  <c r="BB237" i="12"/>
  <c r="BB227" i="12"/>
  <c r="BB232" i="12" a="1"/>
  <c r="BB232" i="12" s="1"/>
  <c r="BB224" i="12"/>
  <c r="BB226" i="12"/>
  <c r="BB211" i="12"/>
  <c r="BB219" i="12"/>
  <c r="BB221" i="12"/>
  <c r="BB220" i="12"/>
  <c r="BB225" i="12"/>
  <c r="BB218" i="12"/>
  <c r="BB216" i="12" a="1"/>
  <c r="BB216" i="12" s="1"/>
  <c r="BB202" i="12"/>
  <c r="BB205" i="12"/>
  <c r="BB208" i="12"/>
  <c r="BB204" i="12"/>
  <c r="BB210" i="12"/>
  <c r="BB203" i="12"/>
  <c r="BB209" i="12"/>
  <c r="BB193" i="12"/>
  <c r="BB186" i="12"/>
  <c r="BB189" i="12"/>
  <c r="BB192" i="12"/>
  <c r="BB200" i="12" a="1"/>
  <c r="BB200" i="12" s="1"/>
  <c r="BB195" i="12"/>
  <c r="BB188" i="12"/>
  <c r="BB194" i="12"/>
  <c r="BB187" i="12"/>
  <c r="BB176" i="12"/>
  <c r="BB179" i="12"/>
  <c r="BB178" i="12"/>
  <c r="BB184" i="12" a="1"/>
  <c r="BB184" i="12" s="1"/>
  <c r="BB171" i="12"/>
  <c r="BB168" i="12" a="1"/>
  <c r="BB168" i="12" s="1"/>
  <c r="BB170" i="12"/>
  <c r="BB173" i="12"/>
  <c r="BB177" i="12"/>
  <c r="BC165" i="12"/>
  <c r="BB172" i="12"/>
  <c r="BA363" i="12"/>
  <c r="BA356" i="12"/>
  <c r="BD163" i="12"/>
  <c r="BE164" i="12"/>
  <c r="BA357" i="12"/>
  <c r="BA354" i="12"/>
  <c r="AA104" i="13"/>
  <c r="AA103" i="13"/>
  <c r="BC67" i="13" l="1"/>
  <c r="BC70" i="13" s="1"/>
  <c r="BD155" i="13"/>
  <c r="BE149" i="13" s="1"/>
  <c r="BE183" i="13"/>
  <c r="BF114" i="13"/>
  <c r="BG115" i="13"/>
  <c r="BF133" i="13"/>
  <c r="BG125" i="13" s="1"/>
  <c r="BF146" i="13"/>
  <c r="BF179" i="13"/>
  <c r="BF182" i="13"/>
  <c r="BF180" i="13"/>
  <c r="BF181" i="13"/>
  <c r="BE137" i="13"/>
  <c r="BE127" i="13"/>
  <c r="BE131" i="13"/>
  <c r="BE128" i="13"/>
  <c r="BE132" i="13"/>
  <c r="BE129" i="13"/>
  <c r="BE139" i="13"/>
  <c r="BE140" i="13"/>
  <c r="BE152" i="13"/>
  <c r="BE144" i="13"/>
  <c r="BE141" i="13"/>
  <c r="BE150" i="13"/>
  <c r="BE145" i="13"/>
  <c r="BE142" i="13"/>
  <c r="BE153" i="13"/>
  <c r="BE154" i="13"/>
  <c r="BE151" i="13"/>
  <c r="BE165" i="13" s="1"/>
  <c r="BE173" i="13"/>
  <c r="BE174" i="13" s="1"/>
  <c r="BE172" i="13" s="1"/>
  <c r="BF61" i="13"/>
  <c r="BF116" i="13"/>
  <c r="BF169" i="13"/>
  <c r="AV59" i="13"/>
  <c r="CC68" i="13"/>
  <c r="CC54" i="13"/>
  <c r="CD48" i="13"/>
  <c r="CC11" i="13"/>
  <c r="BD89" i="13"/>
  <c r="BE35" i="13"/>
  <c r="BE37" i="13"/>
  <c r="BE26" i="13"/>
  <c r="BE32" i="13"/>
  <c r="BE30" i="13" a="1"/>
  <c r="BE30" i="13" s="1"/>
  <c r="BE28" i="13"/>
  <c r="BE34" i="13"/>
  <c r="BE36" i="13"/>
  <c r="BE27" i="13"/>
  <c r="BE20" i="13"/>
  <c r="BE33" i="13"/>
  <c r="BE29" i="13"/>
  <c r="BE22" i="13"/>
  <c r="BE31" i="13"/>
  <c r="BE19" i="13"/>
  <c r="BE25" i="13"/>
  <c r="BE21" i="13"/>
  <c r="BE4" i="13"/>
  <c r="BE3" i="13" s="1"/>
  <c r="BE18" i="13"/>
  <c r="BE6" i="13"/>
  <c r="BE86" i="13"/>
  <c r="BE79" i="13"/>
  <c r="BE81" i="13"/>
  <c r="BE83" i="13"/>
  <c r="BE64" i="13"/>
  <c r="BE85" i="13"/>
  <c r="BE75" i="13"/>
  <c r="BE82" i="13"/>
  <c r="BE69" i="13"/>
  <c r="BE87" i="13"/>
  <c r="BE84" i="13"/>
  <c r="BE88" i="13"/>
  <c r="BE80" i="13"/>
  <c r="BG62" i="13"/>
  <c r="BH60" i="13"/>
  <c r="BG10" i="13"/>
  <c r="BF9" i="13"/>
  <c r="BF12" i="13"/>
  <c r="BE16" i="13" s="1"/>
  <c r="BE17" i="13" s="1"/>
  <c r="BD66" i="13"/>
  <c r="BD65" i="13"/>
  <c r="BA364" i="12"/>
  <c r="BA365" i="12" s="1"/>
  <c r="BB358" i="12"/>
  <c r="BB361" i="12"/>
  <c r="BB360" i="12"/>
  <c r="BB356" i="12"/>
  <c r="BB357" i="12"/>
  <c r="BC320" i="12"/>
  <c r="BC323" i="12"/>
  <c r="BC322" i="12"/>
  <c r="BC321" i="12"/>
  <c r="BC314" i="12"/>
  <c r="BC316" i="12"/>
  <c r="BC317" i="12"/>
  <c r="BC315" i="12"/>
  <c r="BC305" i="12"/>
  <c r="BC307" i="12"/>
  <c r="BC312" i="12" a="1"/>
  <c r="BC312" i="12" s="1"/>
  <c r="BC301" i="12"/>
  <c r="BC306" i="12"/>
  <c r="BC304" i="12"/>
  <c r="BC300" i="12"/>
  <c r="BC298" i="12"/>
  <c r="BC299" i="12"/>
  <c r="BC288" i="12"/>
  <c r="BC296" i="12" a="1"/>
  <c r="BC296" i="12" s="1"/>
  <c r="BC291" i="12"/>
  <c r="BC290" i="12"/>
  <c r="BC289" i="12"/>
  <c r="BC282" i="12"/>
  <c r="BC285" i="12"/>
  <c r="BC284" i="12"/>
  <c r="BC283" i="12"/>
  <c r="BC274" i="12"/>
  <c r="BC280" i="12" a="1"/>
  <c r="BC280" i="12" s="1"/>
  <c r="BC275" i="12"/>
  <c r="BC273" i="12"/>
  <c r="BC268" i="12"/>
  <c r="BC267" i="12"/>
  <c r="BC272" i="12"/>
  <c r="BC269" i="12"/>
  <c r="BC266" i="12"/>
  <c r="BC258" i="12"/>
  <c r="BC257" i="12"/>
  <c r="BC264" i="12" a="1"/>
  <c r="BC264" i="12" s="1"/>
  <c r="BC256" i="12"/>
  <c r="BC259" i="12"/>
  <c r="BC252" i="12"/>
  <c r="BC251" i="12"/>
  <c r="BC253" i="12"/>
  <c r="BC250" i="12"/>
  <c r="BC241" i="12"/>
  <c r="BC248" i="12" a="1"/>
  <c r="BC248" i="12" s="1"/>
  <c r="BC240" i="12"/>
  <c r="BC243" i="12"/>
  <c r="BC242" i="12"/>
  <c r="BC236" i="12"/>
  <c r="BC234" i="12"/>
  <c r="BC237" i="12"/>
  <c r="BC224" i="12"/>
  <c r="BC235" i="12"/>
  <c r="BC232" i="12" a="1"/>
  <c r="BC232" i="12" s="1"/>
  <c r="BC221" i="12"/>
  <c r="BC227" i="12"/>
  <c r="BC226" i="12"/>
  <c r="BC225" i="12"/>
  <c r="BC219" i="12"/>
  <c r="BC220" i="12"/>
  <c r="BC218" i="12"/>
  <c r="BC211" i="12"/>
  <c r="BC202" i="12"/>
  <c r="BC205" i="12"/>
  <c r="BC208" i="12"/>
  <c r="BC204" i="12"/>
  <c r="BC210" i="12"/>
  <c r="BC203" i="12"/>
  <c r="BC216" i="12" a="1"/>
  <c r="BC216" i="12" s="1"/>
  <c r="BC193" i="12"/>
  <c r="BC189" i="12"/>
  <c r="BC209" i="12"/>
  <c r="BC192" i="12"/>
  <c r="BC200" i="12" a="1"/>
  <c r="BC200" i="12" s="1"/>
  <c r="BC195" i="12"/>
  <c r="BC188" i="12"/>
  <c r="BC194" i="12"/>
  <c r="BC186" i="12"/>
  <c r="BC176" i="12"/>
  <c r="BC179" i="12"/>
  <c r="BC178" i="12"/>
  <c r="BC184" i="12" a="1"/>
  <c r="BC184" i="12" s="1"/>
  <c r="BC187" i="12"/>
  <c r="BC177" i="12"/>
  <c r="BC171" i="12"/>
  <c r="BC168" i="12" a="1"/>
  <c r="BC168" i="12" s="1"/>
  <c r="BC170" i="12"/>
  <c r="BC173" i="12"/>
  <c r="BD165" i="12"/>
  <c r="BC172" i="12"/>
  <c r="BB363" i="12"/>
  <c r="BB354" i="12"/>
  <c r="BB359" i="12"/>
  <c r="BB362" i="12"/>
  <c r="BB355" i="12"/>
  <c r="BE163" i="12"/>
  <c r="BF164" i="12"/>
  <c r="AB104" i="13"/>
  <c r="AB103" i="13"/>
  <c r="BD171" i="13" l="1"/>
  <c r="BD67" i="13"/>
  <c r="BD70" i="13" s="1"/>
  <c r="BE155" i="13"/>
  <c r="BF149" i="13" s="1"/>
  <c r="BG61" i="13"/>
  <c r="BG116" i="13"/>
  <c r="BG169" i="13"/>
  <c r="BF137" i="13"/>
  <c r="BF183" i="13"/>
  <c r="BG114" i="13"/>
  <c r="BH115" i="13"/>
  <c r="BG133" i="13"/>
  <c r="BH125" i="13" s="1"/>
  <c r="BG146" i="13"/>
  <c r="BG179" i="13"/>
  <c r="BG182" i="13"/>
  <c r="BG180" i="13"/>
  <c r="BG181" i="13"/>
  <c r="BF127" i="13"/>
  <c r="BF131" i="13"/>
  <c r="BF128" i="13"/>
  <c r="BF132" i="13"/>
  <c r="BF129" i="13"/>
  <c r="BF139" i="13"/>
  <c r="BF140" i="13"/>
  <c r="BF152" i="13"/>
  <c r="BF144" i="13"/>
  <c r="BF141" i="13"/>
  <c r="BF150" i="13"/>
  <c r="BF145" i="13"/>
  <c r="BF142" i="13"/>
  <c r="BF151" i="13"/>
  <c r="BF165" i="13" s="1"/>
  <c r="BF153" i="13"/>
  <c r="BF154" i="13"/>
  <c r="BF173" i="13"/>
  <c r="BF174" i="13" s="1"/>
  <c r="BF172" i="13" s="1"/>
  <c r="AW59" i="13"/>
  <c r="CD68" i="13"/>
  <c r="CD54" i="13"/>
  <c r="CE48" i="13"/>
  <c r="CD11" i="13"/>
  <c r="BF37" i="13"/>
  <c r="BF26" i="13"/>
  <c r="BF32" i="13"/>
  <c r="BF30" i="13" a="1"/>
  <c r="BF30" i="13" s="1"/>
  <c r="BF28" i="13"/>
  <c r="BF34" i="13"/>
  <c r="BF36" i="13"/>
  <c r="BF31" i="13"/>
  <c r="BF33" i="13"/>
  <c r="BF20" i="13"/>
  <c r="BF29" i="13"/>
  <c r="BF22" i="13"/>
  <c r="BF27" i="13"/>
  <c r="BF19" i="13"/>
  <c r="BF25" i="13"/>
  <c r="BF21" i="13"/>
  <c r="BF4" i="13"/>
  <c r="BF3" i="13" s="1"/>
  <c r="BF35" i="13"/>
  <c r="BF18" i="13"/>
  <c r="BF6" i="13"/>
  <c r="BF88" i="13"/>
  <c r="BF87" i="13"/>
  <c r="BF82" i="13"/>
  <c r="BF84" i="13"/>
  <c r="BF86" i="13"/>
  <c r="BF81" i="13"/>
  <c r="BF83" i="13"/>
  <c r="BF85" i="13"/>
  <c r="BF69" i="13"/>
  <c r="BF75" i="13"/>
  <c r="BF79" i="13"/>
  <c r="BF80" i="13"/>
  <c r="BF64" i="13"/>
  <c r="BE66" i="13"/>
  <c r="BE65" i="13"/>
  <c r="CC97" i="13"/>
  <c r="BG9" i="13"/>
  <c r="BG12" i="13"/>
  <c r="BF16" i="13" s="1"/>
  <c r="BF17" i="13" s="1"/>
  <c r="BH10" i="13"/>
  <c r="BE89" i="13"/>
  <c r="BH62" i="13"/>
  <c r="BI60" i="13"/>
  <c r="BC355" i="12"/>
  <c r="BB364" i="12"/>
  <c r="BB365" i="12" s="1"/>
  <c r="BC358" i="12"/>
  <c r="BC361" i="12"/>
  <c r="BC360" i="12"/>
  <c r="BC363" i="12"/>
  <c r="BF163" i="12"/>
  <c r="BG164" i="12"/>
  <c r="BC356" i="12"/>
  <c r="BC354" i="12"/>
  <c r="BC359" i="12"/>
  <c r="BC362" i="12"/>
  <c r="BD320" i="12"/>
  <c r="BD323" i="12"/>
  <c r="BD322" i="12"/>
  <c r="BD321" i="12"/>
  <c r="BD314" i="12"/>
  <c r="BD316" i="12"/>
  <c r="BD317" i="12"/>
  <c r="BD315" i="12"/>
  <c r="BD304" i="12"/>
  <c r="BD312" i="12" a="1"/>
  <c r="BD312" i="12" s="1"/>
  <c r="BD301" i="12"/>
  <c r="BD306" i="12"/>
  <c r="BD305" i="12"/>
  <c r="BD307" i="12"/>
  <c r="BD300" i="12"/>
  <c r="BD299" i="12"/>
  <c r="BD298" i="12"/>
  <c r="BD288" i="12"/>
  <c r="BD296" i="12" a="1"/>
  <c r="BD296" i="12" s="1"/>
  <c r="BD291" i="12"/>
  <c r="BD290" i="12"/>
  <c r="BD289" i="12"/>
  <c r="BD285" i="12"/>
  <c r="BD284" i="12"/>
  <c r="BD283" i="12"/>
  <c r="BD282" i="12"/>
  <c r="BD273" i="12"/>
  <c r="BD275" i="12"/>
  <c r="BD280" i="12" a="1"/>
  <c r="BD280" i="12" s="1"/>
  <c r="BD272" i="12"/>
  <c r="BD274" i="12"/>
  <c r="BD268" i="12"/>
  <c r="BD267" i="12"/>
  <c r="BD269" i="12"/>
  <c r="BD266" i="12"/>
  <c r="BD258" i="12"/>
  <c r="BD257" i="12"/>
  <c r="BD264" i="12" a="1"/>
  <c r="BD264" i="12" s="1"/>
  <c r="BD256" i="12"/>
  <c r="BD259" i="12"/>
  <c r="BD252" i="12"/>
  <c r="BD251" i="12"/>
  <c r="BD253" i="12"/>
  <c r="BD241" i="12"/>
  <c r="BD248" i="12" a="1"/>
  <c r="BD248" i="12" s="1"/>
  <c r="BD240" i="12"/>
  <c r="BD243" i="12"/>
  <c r="BD250" i="12"/>
  <c r="BD242" i="12"/>
  <c r="BD236" i="12"/>
  <c r="BD235" i="12"/>
  <c r="BD234" i="12"/>
  <c r="BD237" i="12"/>
  <c r="BD225" i="12"/>
  <c r="BD227" i="12"/>
  <c r="BD232" i="12" a="1"/>
  <c r="BD232" i="12" s="1"/>
  <c r="BD224" i="12"/>
  <c r="BD221" i="12"/>
  <c r="BD226" i="12"/>
  <c r="BD220" i="12"/>
  <c r="BD211" i="12"/>
  <c r="BD219" i="12"/>
  <c r="BD218" i="12"/>
  <c r="BD202" i="12"/>
  <c r="BD205" i="12"/>
  <c r="BD208" i="12"/>
  <c r="BD204" i="12"/>
  <c r="BD210" i="12"/>
  <c r="BD203" i="12"/>
  <c r="BD209" i="12"/>
  <c r="BD216" i="12" a="1"/>
  <c r="BD216" i="12" s="1"/>
  <c r="BD189" i="12"/>
  <c r="BD192" i="12"/>
  <c r="BD200" i="12" a="1"/>
  <c r="BD200" i="12" s="1"/>
  <c r="BD195" i="12"/>
  <c r="BD188" i="12"/>
  <c r="BD194" i="12"/>
  <c r="BD193" i="12"/>
  <c r="BD186" i="12"/>
  <c r="BD187" i="12"/>
  <c r="BD176" i="12"/>
  <c r="BD179" i="12"/>
  <c r="BD178" i="12"/>
  <c r="BD184" i="12" a="1"/>
  <c r="BD184" i="12" s="1"/>
  <c r="BD177" i="12"/>
  <c r="BD168" i="12" a="1"/>
  <c r="BD168" i="12" s="1"/>
  <c r="BD171" i="12"/>
  <c r="BD170" i="12"/>
  <c r="BD173" i="12"/>
  <c r="BE165" i="12"/>
  <c r="BD172" i="12"/>
  <c r="BC357" i="12"/>
  <c r="AC104" i="13"/>
  <c r="AC103" i="13"/>
  <c r="BE171" i="13" l="1"/>
  <c r="BF155" i="13"/>
  <c r="BG149" i="13" s="1"/>
  <c r="BE67" i="13"/>
  <c r="BE70" i="13" s="1"/>
  <c r="BG137" i="13"/>
  <c r="BG183" i="13"/>
  <c r="BH114" i="13"/>
  <c r="BI115" i="13"/>
  <c r="BH133" i="13"/>
  <c r="BI125" i="13" s="1"/>
  <c r="BH146" i="13"/>
  <c r="BH179" i="13"/>
  <c r="BH182" i="13"/>
  <c r="BH180" i="13"/>
  <c r="BH181" i="13"/>
  <c r="BG127" i="13"/>
  <c r="BG131" i="13"/>
  <c r="BG128" i="13"/>
  <c r="BG132" i="13"/>
  <c r="BG129" i="13"/>
  <c r="BG140" i="13"/>
  <c r="BG152" i="13"/>
  <c r="BG139" i="13"/>
  <c r="BG144" i="13"/>
  <c r="BG141" i="13"/>
  <c r="BG150" i="13"/>
  <c r="BG145" i="13"/>
  <c r="BG142" i="13"/>
  <c r="BG151" i="13"/>
  <c r="BG165" i="13" s="1"/>
  <c r="BG153" i="13"/>
  <c r="BG154" i="13"/>
  <c r="BG173" i="13"/>
  <c r="BG174" i="13" s="1"/>
  <c r="BG172" i="13" s="1"/>
  <c r="BH61" i="13"/>
  <c r="BH116" i="13"/>
  <c r="BH169" i="13"/>
  <c r="AX59" i="13"/>
  <c r="BF89" i="13"/>
  <c r="BI62" i="13"/>
  <c r="BJ60" i="13"/>
  <c r="CE68" i="13"/>
  <c r="CE54" i="13"/>
  <c r="CF48" i="13"/>
  <c r="CE11" i="13"/>
  <c r="BF66" i="13"/>
  <c r="BF65" i="13"/>
  <c r="BH9" i="13"/>
  <c r="BH12" i="13"/>
  <c r="BG16" i="13" s="1"/>
  <c r="BG17" i="13" s="1"/>
  <c r="BI10" i="13"/>
  <c r="BG37" i="13"/>
  <c r="BG30" i="13" a="1"/>
  <c r="BG30" i="13" s="1"/>
  <c r="BG26" i="13"/>
  <c r="BG32" i="13"/>
  <c r="BG28" i="13"/>
  <c r="BG34" i="13"/>
  <c r="BG36" i="13"/>
  <c r="BG31" i="13"/>
  <c r="BG27" i="13"/>
  <c r="BG29" i="13"/>
  <c r="BG33" i="13"/>
  <c r="BG22" i="13"/>
  <c r="BG19" i="13"/>
  <c r="BG25" i="13"/>
  <c r="BG21" i="13"/>
  <c r="BG35" i="13"/>
  <c r="BG18" i="13"/>
  <c r="BG4" i="13"/>
  <c r="BG3" i="13" s="1"/>
  <c r="BG6" i="13"/>
  <c r="BG20" i="13"/>
  <c r="BG82" i="13"/>
  <c r="BG84" i="13"/>
  <c r="BG86" i="13"/>
  <c r="BG79" i="13"/>
  <c r="BG81" i="13"/>
  <c r="BG83" i="13"/>
  <c r="BG85" i="13"/>
  <c r="BG69" i="13"/>
  <c r="BG80" i="13"/>
  <c r="BG75" i="13"/>
  <c r="BG88" i="13"/>
  <c r="BG64" i="13"/>
  <c r="BG87" i="13"/>
  <c r="CD97" i="13"/>
  <c r="BD360" i="12"/>
  <c r="BH164" i="12"/>
  <c r="BG163" i="12"/>
  <c r="BD363" i="12"/>
  <c r="BC364" i="12"/>
  <c r="BC365" i="12" s="1"/>
  <c r="BD356" i="12"/>
  <c r="BD359" i="12"/>
  <c r="BD362" i="12"/>
  <c r="BD354" i="12"/>
  <c r="BD357" i="12"/>
  <c r="BD358" i="12"/>
  <c r="BD355" i="12"/>
  <c r="BD361" i="12"/>
  <c r="BE323" i="12"/>
  <c r="BE322" i="12"/>
  <c r="BE321" i="12"/>
  <c r="BE320" i="12"/>
  <c r="BE314" i="12"/>
  <c r="BE316" i="12"/>
  <c r="BE317" i="12"/>
  <c r="BE315" i="12"/>
  <c r="BE307" i="12"/>
  <c r="BE312" i="12" a="1"/>
  <c r="BE312" i="12" s="1"/>
  <c r="BE306" i="12"/>
  <c r="BE304" i="12"/>
  <c r="BE305" i="12"/>
  <c r="BE301" i="12"/>
  <c r="BE300" i="12"/>
  <c r="BE299" i="12"/>
  <c r="BE298" i="12"/>
  <c r="BE296" i="12" a="1"/>
  <c r="BE296" i="12" s="1"/>
  <c r="BE291" i="12"/>
  <c r="BE290" i="12"/>
  <c r="BE289" i="12"/>
  <c r="BE288" i="12"/>
  <c r="BE284" i="12"/>
  <c r="BE283" i="12"/>
  <c r="BE285" i="12"/>
  <c r="BE280" i="12" a="1"/>
  <c r="BE280" i="12" s="1"/>
  <c r="BE282" i="12"/>
  <c r="BE274" i="12"/>
  <c r="BE275" i="12"/>
  <c r="BE273" i="12"/>
  <c r="BE269" i="12"/>
  <c r="BE272" i="12"/>
  <c r="BE268" i="12"/>
  <c r="BE267" i="12"/>
  <c r="BE266" i="12"/>
  <c r="BE258" i="12"/>
  <c r="BE257" i="12"/>
  <c r="BE264" i="12" a="1"/>
  <c r="BE264" i="12" s="1"/>
  <c r="BE256" i="12"/>
  <c r="BE259" i="12"/>
  <c r="BE252" i="12"/>
  <c r="BE251" i="12"/>
  <c r="BE253" i="12"/>
  <c r="BE250" i="12"/>
  <c r="BE240" i="12"/>
  <c r="BE243" i="12"/>
  <c r="BE242" i="12"/>
  <c r="BE248" i="12" a="1"/>
  <c r="BE248" i="12" s="1"/>
  <c r="BE241" i="12"/>
  <c r="BE235" i="12"/>
  <c r="BE234" i="12"/>
  <c r="BE237" i="12"/>
  <c r="BE236" i="12"/>
  <c r="BE224" i="12"/>
  <c r="BE226" i="12"/>
  <c r="BE232" i="12" a="1"/>
  <c r="BE232" i="12" s="1"/>
  <c r="BE221" i="12"/>
  <c r="BE227" i="12"/>
  <c r="BE225" i="12"/>
  <c r="BE219" i="12"/>
  <c r="BE220" i="12"/>
  <c r="BE218" i="12"/>
  <c r="BE205" i="12"/>
  <c r="BE208" i="12"/>
  <c r="BE204" i="12"/>
  <c r="BE210" i="12"/>
  <c r="BE203" i="12"/>
  <c r="BE209" i="12"/>
  <c r="BE216" i="12" a="1"/>
  <c r="BE216" i="12" s="1"/>
  <c r="BE211" i="12"/>
  <c r="BE202" i="12"/>
  <c r="BE189" i="12"/>
  <c r="BE192" i="12"/>
  <c r="BE200" i="12" a="1"/>
  <c r="BE200" i="12" s="1"/>
  <c r="BE195" i="12"/>
  <c r="BE188" i="12"/>
  <c r="BE194" i="12"/>
  <c r="BE193" i="12"/>
  <c r="BE187" i="12"/>
  <c r="BE176" i="12"/>
  <c r="BE179" i="12"/>
  <c r="BE178" i="12"/>
  <c r="BE184" i="12" a="1"/>
  <c r="BE184" i="12" s="1"/>
  <c r="BE186" i="12"/>
  <c r="BE177" i="12"/>
  <c r="BE171" i="12"/>
  <c r="BE170" i="12"/>
  <c r="BE173" i="12"/>
  <c r="BF165" i="12"/>
  <c r="BE172" i="12"/>
  <c r="BE168" i="12" a="1"/>
  <c r="BE168" i="12" s="1"/>
  <c r="AD104" i="13"/>
  <c r="AD103" i="13"/>
  <c r="E14" i="1"/>
  <c r="BF67" i="13" l="1"/>
  <c r="BF70" i="13" s="1"/>
  <c r="BF171" i="13"/>
  <c r="BG155" i="13"/>
  <c r="BH149" i="13" s="1"/>
  <c r="BH137" i="13"/>
  <c r="BH183" i="13"/>
  <c r="BI114" i="13"/>
  <c r="BJ115" i="13"/>
  <c r="BI133" i="13"/>
  <c r="BJ125" i="13" s="1"/>
  <c r="BI146" i="13"/>
  <c r="BI181" i="13"/>
  <c r="BI179" i="13"/>
  <c r="BI182" i="13"/>
  <c r="BI180" i="13"/>
  <c r="BH127" i="13"/>
  <c r="BH131" i="13"/>
  <c r="BH128" i="13"/>
  <c r="BH132" i="13"/>
  <c r="BH129" i="13"/>
  <c r="BH139" i="13"/>
  <c r="BH140" i="13"/>
  <c r="BH144" i="13"/>
  <c r="BH141" i="13"/>
  <c r="BH145" i="13"/>
  <c r="BH142" i="13"/>
  <c r="BH152" i="13"/>
  <c r="BH153" i="13"/>
  <c r="BH150" i="13"/>
  <c r="BH154" i="13"/>
  <c r="BH151" i="13"/>
  <c r="BH165" i="13" s="1"/>
  <c r="BH173" i="13"/>
  <c r="BH174" i="13" s="1"/>
  <c r="BH172" i="13" s="1"/>
  <c r="BI61" i="13"/>
  <c r="BI116" i="13"/>
  <c r="BI169" i="13"/>
  <c r="BG89" i="13"/>
  <c r="AY59" i="13"/>
  <c r="CF68" i="13"/>
  <c r="CF54" i="13"/>
  <c r="CG48" i="13"/>
  <c r="CF11" i="13"/>
  <c r="BG66" i="13"/>
  <c r="BG65" i="13"/>
  <c r="CE97" i="13"/>
  <c r="BJ62" i="13"/>
  <c r="BK60" i="13"/>
  <c r="BI9" i="13"/>
  <c r="BI12" i="13"/>
  <c r="BH16" i="13" s="1"/>
  <c r="BH17" i="13" s="1"/>
  <c r="BJ10" i="13"/>
  <c r="BH30" i="13" a="1"/>
  <c r="BH30" i="13" s="1"/>
  <c r="BH26" i="13"/>
  <c r="BH32" i="13"/>
  <c r="BH28" i="13"/>
  <c r="BH34" i="13"/>
  <c r="BH36" i="13"/>
  <c r="BH31" i="13"/>
  <c r="BH27" i="13"/>
  <c r="BH33" i="13"/>
  <c r="BH35" i="13"/>
  <c r="BH22" i="13"/>
  <c r="BH29" i="13"/>
  <c r="BH19" i="13"/>
  <c r="BH25" i="13"/>
  <c r="BH21" i="13"/>
  <c r="BH37" i="13"/>
  <c r="BH18" i="13"/>
  <c r="BH4" i="13"/>
  <c r="BH3" i="13" s="1"/>
  <c r="BH6" i="13"/>
  <c r="BH20" i="13"/>
  <c r="BH75" i="13"/>
  <c r="BH64" i="13"/>
  <c r="BH87" i="13"/>
  <c r="BH84" i="13"/>
  <c r="BH86" i="13"/>
  <c r="BH79" i="13"/>
  <c r="BH81" i="13"/>
  <c r="BH83" i="13"/>
  <c r="BH88" i="13"/>
  <c r="BH85" i="13"/>
  <c r="BH82" i="13"/>
  <c r="BH80" i="13"/>
  <c r="BH69" i="13"/>
  <c r="BE363" i="12"/>
  <c r="BF322" i="12"/>
  <c r="BF321" i="12"/>
  <c r="BF323" i="12"/>
  <c r="BF320" i="12"/>
  <c r="BF316" i="12"/>
  <c r="BF317" i="12"/>
  <c r="BF315" i="12"/>
  <c r="BF314" i="12"/>
  <c r="BF307" i="12"/>
  <c r="BF312" i="12" a="1"/>
  <c r="BF312" i="12" s="1"/>
  <c r="BF306" i="12"/>
  <c r="BF304" i="12"/>
  <c r="BF305" i="12"/>
  <c r="BF301" i="12"/>
  <c r="BF300" i="12"/>
  <c r="BF299" i="12"/>
  <c r="BF296" i="12" a="1"/>
  <c r="BF296" i="12" s="1"/>
  <c r="BF291" i="12"/>
  <c r="BF290" i="12"/>
  <c r="BF298" i="12"/>
  <c r="BF289" i="12"/>
  <c r="BF288" i="12"/>
  <c r="BF284" i="12"/>
  <c r="BF283" i="12"/>
  <c r="BF273" i="12"/>
  <c r="BF280" i="12" a="1"/>
  <c r="BF280" i="12" s="1"/>
  <c r="BF285" i="12"/>
  <c r="BF275" i="12"/>
  <c r="BF282" i="12"/>
  <c r="BF272" i="12"/>
  <c r="BF274" i="12"/>
  <c r="BF267" i="12"/>
  <c r="BF266" i="12"/>
  <c r="BF269" i="12"/>
  <c r="BF268" i="12"/>
  <c r="BF257" i="12"/>
  <c r="BF253" i="12"/>
  <c r="BF264" i="12" a="1"/>
  <c r="BF264" i="12" s="1"/>
  <c r="BF256" i="12"/>
  <c r="BF259" i="12"/>
  <c r="BF258" i="12"/>
  <c r="BF252" i="12"/>
  <c r="BF251" i="12"/>
  <c r="BF250" i="12"/>
  <c r="BF240" i="12"/>
  <c r="BF243" i="12"/>
  <c r="BF242" i="12"/>
  <c r="BF248" i="12" a="1"/>
  <c r="BF248" i="12" s="1"/>
  <c r="BF241" i="12"/>
  <c r="BF235" i="12"/>
  <c r="BF234" i="12"/>
  <c r="BF237" i="12"/>
  <c r="BF225" i="12"/>
  <c r="BF236" i="12"/>
  <c r="BF232" i="12" a="1"/>
  <c r="BF232" i="12" s="1"/>
  <c r="BF227" i="12"/>
  <c r="BF224" i="12"/>
  <c r="BF221" i="12"/>
  <c r="BF226" i="12"/>
  <c r="BF219" i="12"/>
  <c r="BF220" i="12"/>
  <c r="BF218" i="12"/>
  <c r="BF208" i="12"/>
  <c r="BF204" i="12"/>
  <c r="BF210" i="12"/>
  <c r="BF203" i="12"/>
  <c r="BF216" i="12" a="1"/>
  <c r="BF216" i="12" s="1"/>
  <c r="BF209" i="12"/>
  <c r="BF202" i="12"/>
  <c r="BF186" i="12"/>
  <c r="BF189" i="12"/>
  <c r="BF200" i="12" a="1"/>
  <c r="BF200" i="12" s="1"/>
  <c r="BF192" i="12"/>
  <c r="BF195" i="12"/>
  <c r="BF205" i="12"/>
  <c r="BF188" i="12"/>
  <c r="BF194" i="12"/>
  <c r="BF193" i="12"/>
  <c r="BF211" i="12"/>
  <c r="BF187" i="12"/>
  <c r="BF176" i="12"/>
  <c r="BF179" i="12"/>
  <c r="BF178" i="12"/>
  <c r="BF184" i="12" a="1"/>
  <c r="BF184" i="12" s="1"/>
  <c r="BF177" i="12"/>
  <c r="BF171" i="12"/>
  <c r="BF170" i="12"/>
  <c r="BF173" i="12"/>
  <c r="BG165" i="12"/>
  <c r="BF172" i="12"/>
  <c r="BF168" i="12" a="1"/>
  <c r="BF168" i="12" s="1"/>
  <c r="BE354" i="12"/>
  <c r="BE359" i="12"/>
  <c r="BD364" i="12"/>
  <c r="BD365" i="12" s="1"/>
  <c r="BE362" i="12"/>
  <c r="BE355" i="12"/>
  <c r="BE357" i="12"/>
  <c r="BE358" i="12"/>
  <c r="BI164" i="12"/>
  <c r="BH163" i="12"/>
  <c r="BE356" i="12"/>
  <c r="BE360" i="12"/>
  <c r="BE361" i="12"/>
  <c r="AE104" i="13"/>
  <c r="AE103" i="13"/>
  <c r="BG171" i="13" l="1"/>
  <c r="BG67" i="13"/>
  <c r="BG70" i="13" s="1"/>
  <c r="BH155" i="13"/>
  <c r="BI149" i="13" s="1"/>
  <c r="BJ61" i="13"/>
  <c r="BJ116" i="13"/>
  <c r="BJ169" i="13"/>
  <c r="BI183" i="13"/>
  <c r="BI137" i="13"/>
  <c r="BJ114" i="13"/>
  <c r="BK115" i="13"/>
  <c r="BJ133" i="13"/>
  <c r="BK125" i="13" s="1"/>
  <c r="BJ146" i="13"/>
  <c r="BJ181" i="13"/>
  <c r="BJ179" i="13"/>
  <c r="BJ182" i="13"/>
  <c r="BJ180" i="13"/>
  <c r="BI139" i="13"/>
  <c r="BI127" i="13"/>
  <c r="BI131" i="13"/>
  <c r="BI128" i="13"/>
  <c r="BI132" i="13"/>
  <c r="BI129" i="13"/>
  <c r="BI140" i="13"/>
  <c r="BI152" i="13"/>
  <c r="BI144" i="13"/>
  <c r="BI141" i="13"/>
  <c r="BI150" i="13"/>
  <c r="BI145" i="13"/>
  <c r="BI142" i="13"/>
  <c r="BI153" i="13"/>
  <c r="BI154" i="13"/>
  <c r="BI151" i="13"/>
  <c r="BI165" i="13" s="1"/>
  <c r="BI173" i="13"/>
  <c r="BI174" i="13" s="1"/>
  <c r="BI172" i="13" s="1"/>
  <c r="BK62" i="13"/>
  <c r="BL60" i="13"/>
  <c r="BH66" i="13"/>
  <c r="BH65" i="13"/>
  <c r="CG54" i="13"/>
  <c r="CG68" i="13"/>
  <c r="CH48" i="13"/>
  <c r="CG11" i="13"/>
  <c r="AZ59" i="13"/>
  <c r="BJ9" i="13"/>
  <c r="BJ12" i="13"/>
  <c r="BI16" i="13" s="1"/>
  <c r="BI17" i="13" s="1"/>
  <c r="BK10" i="13"/>
  <c r="CF97" i="13"/>
  <c r="BI26" i="13"/>
  <c r="BI32" i="13"/>
  <c r="BI28" i="13"/>
  <c r="BI34" i="13"/>
  <c r="BI36" i="13"/>
  <c r="BI31" i="13"/>
  <c r="BI27" i="13"/>
  <c r="BI33" i="13"/>
  <c r="BI29" i="13"/>
  <c r="BI19" i="13"/>
  <c r="BI25" i="13"/>
  <c r="BI21" i="13"/>
  <c r="BI37" i="13"/>
  <c r="BI18" i="13"/>
  <c r="BI35" i="13"/>
  <c r="BI30" i="13" a="1"/>
  <c r="BI30" i="13" s="1"/>
  <c r="BI20" i="13"/>
  <c r="BI4" i="13"/>
  <c r="BI3" i="13" s="1"/>
  <c r="BI22" i="13"/>
  <c r="BI6" i="13"/>
  <c r="BI69" i="13"/>
  <c r="BI82" i="13"/>
  <c r="BI79" i="13"/>
  <c r="BI75" i="13"/>
  <c r="BI64" i="13"/>
  <c r="BI88" i="13"/>
  <c r="BI84" i="13"/>
  <c r="BI86" i="13"/>
  <c r="BI80" i="13"/>
  <c r="BI81" i="13"/>
  <c r="BI83" i="13"/>
  <c r="BI85" i="13"/>
  <c r="BI87" i="13"/>
  <c r="BH89" i="13"/>
  <c r="BF360" i="12"/>
  <c r="BF363" i="12"/>
  <c r="BG322" i="12"/>
  <c r="BG321" i="12"/>
  <c r="BG323" i="12"/>
  <c r="BG320" i="12"/>
  <c r="BG316" i="12"/>
  <c r="BG317" i="12"/>
  <c r="BG315" i="12"/>
  <c r="BG314" i="12"/>
  <c r="BG304" i="12"/>
  <c r="BG307" i="12"/>
  <c r="BG312" i="12" a="1"/>
  <c r="BG312" i="12" s="1"/>
  <c r="BG305" i="12"/>
  <c r="BG306" i="12"/>
  <c r="BG301" i="12"/>
  <c r="BG300" i="12"/>
  <c r="BG299" i="12"/>
  <c r="BG298" i="12"/>
  <c r="BG296" i="12" a="1"/>
  <c r="BG296" i="12" s="1"/>
  <c r="BG291" i="12"/>
  <c r="BG290" i="12"/>
  <c r="BG289" i="12"/>
  <c r="BG284" i="12"/>
  <c r="BG283" i="12"/>
  <c r="BG285" i="12"/>
  <c r="BG288" i="12"/>
  <c r="BG280" i="12" a="1"/>
  <c r="BG280" i="12" s="1"/>
  <c r="BG282" i="12"/>
  <c r="BG275" i="12"/>
  <c r="BG273" i="12"/>
  <c r="BG269" i="12"/>
  <c r="BG272" i="12"/>
  <c r="BG274" i="12"/>
  <c r="BG267" i="12"/>
  <c r="BG266" i="12"/>
  <c r="BG257" i="12"/>
  <c r="BG268" i="12"/>
  <c r="BG264" i="12" a="1"/>
  <c r="BG264" i="12" s="1"/>
  <c r="BG256" i="12"/>
  <c r="BG259" i="12"/>
  <c r="BG252" i="12"/>
  <c r="BG258" i="12"/>
  <c r="BG251" i="12"/>
  <c r="BG253" i="12"/>
  <c r="BG250" i="12"/>
  <c r="BG240" i="12"/>
  <c r="BG243" i="12"/>
  <c r="BG242" i="12"/>
  <c r="BG248" i="12" a="1"/>
  <c r="BG248" i="12" s="1"/>
  <c r="BG241" i="12"/>
  <c r="BG235" i="12"/>
  <c r="BG234" i="12"/>
  <c r="BG237" i="12"/>
  <c r="BG236" i="12"/>
  <c r="BG226" i="12"/>
  <c r="BG232" i="12" a="1"/>
  <c r="BG232" i="12" s="1"/>
  <c r="BG224" i="12"/>
  <c r="BG221" i="12"/>
  <c r="BG227" i="12"/>
  <c r="BG225" i="12"/>
  <c r="BG220" i="12"/>
  <c r="BG218" i="12"/>
  <c r="BG204" i="12"/>
  <c r="BG219" i="12"/>
  <c r="BG210" i="12"/>
  <c r="BG203" i="12"/>
  <c r="BG216" i="12" a="1"/>
  <c r="BG216" i="12" s="1"/>
  <c r="BG209" i="12"/>
  <c r="BG211" i="12"/>
  <c r="BG202" i="12"/>
  <c r="BG208" i="12"/>
  <c r="BG189" i="12"/>
  <c r="BG200" i="12" a="1"/>
  <c r="BG200" i="12" s="1"/>
  <c r="BG192" i="12"/>
  <c r="BG195" i="12"/>
  <c r="BG205" i="12"/>
  <c r="BG188" i="12"/>
  <c r="BG194" i="12"/>
  <c r="BG193" i="12"/>
  <c r="BG187" i="12"/>
  <c r="BG186" i="12"/>
  <c r="BG179" i="12"/>
  <c r="BG178" i="12"/>
  <c r="BG184" i="12" a="1"/>
  <c r="BG184" i="12" s="1"/>
  <c r="BG177" i="12"/>
  <c r="BG176" i="12"/>
  <c r="BG170" i="12"/>
  <c r="BG173" i="12"/>
  <c r="BH165" i="12"/>
  <c r="BG172" i="12"/>
  <c r="BG168" i="12" a="1"/>
  <c r="BG168" i="12" s="1"/>
  <c r="BG171" i="12"/>
  <c r="BF359" i="12"/>
  <c r="BF356" i="12"/>
  <c r="BF355" i="12"/>
  <c r="BF362" i="12"/>
  <c r="BF357" i="12"/>
  <c r="BF358" i="12"/>
  <c r="BJ164" i="12"/>
  <c r="BI163" i="12"/>
  <c r="BE364" i="12"/>
  <c r="BE365" i="12" s="1"/>
  <c r="BF361" i="12"/>
  <c r="BF354" i="12"/>
  <c r="AF104" i="13"/>
  <c r="AF103" i="13"/>
  <c r="BH171" i="13" l="1"/>
  <c r="BH67" i="13"/>
  <c r="BH70" i="13" s="1"/>
  <c r="BI155" i="13"/>
  <c r="BJ149" i="13" s="1"/>
  <c r="BJ137" i="13"/>
  <c r="BJ183" i="13"/>
  <c r="BK114" i="13"/>
  <c r="BK133" i="13"/>
  <c r="BL125" i="13" s="1"/>
  <c r="BL115" i="13"/>
  <c r="BK146" i="13"/>
  <c r="BK181" i="13"/>
  <c r="BK179" i="13"/>
  <c r="BK182" i="13"/>
  <c r="BK180" i="13"/>
  <c r="BK61" i="13"/>
  <c r="BK116" i="13"/>
  <c r="BK169" i="13"/>
  <c r="BJ127" i="13"/>
  <c r="BJ139" i="13"/>
  <c r="BJ140" i="13"/>
  <c r="BJ131" i="13"/>
  <c r="BJ128" i="13"/>
  <c r="BJ132" i="13"/>
  <c r="BJ129" i="13"/>
  <c r="BJ151" i="13"/>
  <c r="BJ165" i="13" s="1"/>
  <c r="BJ152" i="13"/>
  <c r="BJ144" i="13"/>
  <c r="BJ141" i="13"/>
  <c r="BJ145" i="13"/>
  <c r="BJ142" i="13"/>
  <c r="BJ150" i="13"/>
  <c r="BJ153" i="13"/>
  <c r="BJ154" i="13"/>
  <c r="BJ173" i="13"/>
  <c r="BJ174" i="13" s="1"/>
  <c r="BJ172" i="13" s="1"/>
  <c r="BI89" i="13"/>
  <c r="CH68" i="13"/>
  <c r="CH54" i="13"/>
  <c r="CI48" i="13"/>
  <c r="CH11" i="13"/>
  <c r="BI66" i="13"/>
  <c r="BI65" i="13"/>
  <c r="BA59" i="13"/>
  <c r="CG97" i="13"/>
  <c r="BL62" i="13"/>
  <c r="BM60" i="13"/>
  <c r="BK9" i="13"/>
  <c r="BK12" i="13"/>
  <c r="BJ16" i="13" s="1"/>
  <c r="BJ17" i="13" s="1"/>
  <c r="BL10" i="13"/>
  <c r="BJ32" i="13"/>
  <c r="BJ28" i="13"/>
  <c r="BJ34" i="13"/>
  <c r="BJ36" i="13"/>
  <c r="BJ31" i="13"/>
  <c r="BJ27" i="13"/>
  <c r="BJ33" i="13"/>
  <c r="BJ29" i="13"/>
  <c r="BJ35" i="13"/>
  <c r="BJ37" i="13"/>
  <c r="BJ26" i="13"/>
  <c r="BJ19" i="13"/>
  <c r="BJ25" i="13"/>
  <c r="BJ21" i="13"/>
  <c r="BJ18" i="13"/>
  <c r="BJ30" i="13" a="1"/>
  <c r="BJ30" i="13" s="1"/>
  <c r="BJ20" i="13"/>
  <c r="BJ22" i="13"/>
  <c r="BJ6" i="13"/>
  <c r="BJ4" i="13"/>
  <c r="BJ3" i="13" s="1"/>
  <c r="BJ84" i="13"/>
  <c r="BJ69" i="13"/>
  <c r="BJ64" i="13"/>
  <c r="BJ88" i="13"/>
  <c r="BJ87" i="13"/>
  <c r="BJ86" i="13"/>
  <c r="BJ79" i="13"/>
  <c r="BJ81" i="13"/>
  <c r="BJ83" i="13"/>
  <c r="BJ85" i="13"/>
  <c r="BJ80" i="13"/>
  <c r="BJ82" i="13"/>
  <c r="BJ75" i="13"/>
  <c r="BF364" i="12"/>
  <c r="BF365" i="12" s="1"/>
  <c r="BK164" i="12"/>
  <c r="BJ163" i="12"/>
  <c r="BH322" i="12"/>
  <c r="BH323" i="12"/>
  <c r="BH321" i="12"/>
  <c r="BH320" i="12"/>
  <c r="BH316" i="12"/>
  <c r="BH317" i="12"/>
  <c r="BH315" i="12"/>
  <c r="BH314" i="12"/>
  <c r="BH304" i="12"/>
  <c r="BH307" i="12"/>
  <c r="BH312" i="12" a="1"/>
  <c r="BH312" i="12" s="1"/>
  <c r="BH305" i="12"/>
  <c r="BH301" i="12"/>
  <c r="BH300" i="12"/>
  <c r="BH306" i="12"/>
  <c r="BH299" i="12"/>
  <c r="BH291" i="12"/>
  <c r="BH298" i="12"/>
  <c r="BH290" i="12"/>
  <c r="BH289" i="12"/>
  <c r="BH296" i="12" a="1"/>
  <c r="BH296" i="12" s="1"/>
  <c r="BH284" i="12"/>
  <c r="BH283" i="12"/>
  <c r="BH282" i="12"/>
  <c r="BH285" i="12"/>
  <c r="BH273" i="12"/>
  <c r="BH280" i="12" a="1"/>
  <c r="BH280" i="12" s="1"/>
  <c r="BH288" i="12"/>
  <c r="BH275" i="12"/>
  <c r="BH269" i="12"/>
  <c r="BH272" i="12"/>
  <c r="BH274" i="12"/>
  <c r="BH259" i="12"/>
  <c r="BH267" i="12"/>
  <c r="BH266" i="12"/>
  <c r="BH268" i="12"/>
  <c r="BH257" i="12"/>
  <c r="BH264" i="12" a="1"/>
  <c r="BH264" i="12" s="1"/>
  <c r="BH256" i="12"/>
  <c r="BH258" i="12"/>
  <c r="BH252" i="12"/>
  <c r="BH251" i="12"/>
  <c r="BH253" i="12"/>
  <c r="BH250" i="12"/>
  <c r="BH240" i="12"/>
  <c r="BH243" i="12"/>
  <c r="BH242" i="12"/>
  <c r="BH248" i="12" a="1"/>
  <c r="BH248" i="12" s="1"/>
  <c r="BH241" i="12"/>
  <c r="BH235" i="12"/>
  <c r="BH237" i="12"/>
  <c r="BH236" i="12"/>
  <c r="BH234" i="12"/>
  <c r="BH232" i="12" a="1"/>
  <c r="BH232" i="12" s="1"/>
  <c r="BH227" i="12"/>
  <c r="BH224" i="12"/>
  <c r="BH221" i="12"/>
  <c r="BH226" i="12"/>
  <c r="BH220" i="12"/>
  <c r="BH225" i="12"/>
  <c r="BH218" i="12"/>
  <c r="BH204" i="12"/>
  <c r="BH219" i="12"/>
  <c r="BH210" i="12"/>
  <c r="BH203" i="12"/>
  <c r="BH216" i="12" a="1"/>
  <c r="BH216" i="12" s="1"/>
  <c r="BH209" i="12"/>
  <c r="BH211" i="12"/>
  <c r="BH202" i="12"/>
  <c r="BH205" i="12"/>
  <c r="BH200" i="12" a="1"/>
  <c r="BH200" i="12" s="1"/>
  <c r="BH192" i="12"/>
  <c r="BH195" i="12"/>
  <c r="BH188" i="12"/>
  <c r="BH194" i="12"/>
  <c r="BH187" i="12"/>
  <c r="BH193" i="12"/>
  <c r="BH208" i="12"/>
  <c r="BH189" i="12"/>
  <c r="BH186" i="12"/>
  <c r="BH184" i="12" a="1"/>
  <c r="BH184" i="12" s="1"/>
  <c r="BH178" i="12"/>
  <c r="BH177" i="12"/>
  <c r="BH176" i="12"/>
  <c r="BH170" i="12"/>
  <c r="BH173" i="12"/>
  <c r="BI165" i="12"/>
  <c r="BH172" i="12"/>
  <c r="BH168" i="12" a="1"/>
  <c r="BH168" i="12" s="1"/>
  <c r="BH179" i="12"/>
  <c r="BH171" i="12"/>
  <c r="BG359" i="12"/>
  <c r="BG356" i="12"/>
  <c r="BG362" i="12"/>
  <c r="BG355" i="12"/>
  <c r="BG357" i="12"/>
  <c r="BG358" i="12"/>
  <c r="BG361" i="12"/>
  <c r="BG354" i="12"/>
  <c r="BG360" i="12"/>
  <c r="BG363" i="12"/>
  <c r="AG104" i="13"/>
  <c r="AG103" i="13"/>
  <c r="BI171" i="13" l="1"/>
  <c r="BI67" i="13"/>
  <c r="BI70" i="13" s="1"/>
  <c r="BJ155" i="13"/>
  <c r="BK149" i="13" s="1"/>
  <c r="BK127" i="13"/>
  <c r="BK139" i="13"/>
  <c r="BK140" i="13"/>
  <c r="BK131" i="13"/>
  <c r="BK128" i="13"/>
  <c r="BK132" i="13"/>
  <c r="BK129" i="13"/>
  <c r="BK151" i="13"/>
  <c r="BK165" i="13" s="1"/>
  <c r="BK152" i="13"/>
  <c r="BK144" i="13"/>
  <c r="BK141" i="13"/>
  <c r="BK150" i="13"/>
  <c r="BK145" i="13"/>
  <c r="BK153" i="13"/>
  <c r="BK154" i="13"/>
  <c r="BK142" i="13"/>
  <c r="BK173" i="13"/>
  <c r="BK174" i="13" s="1"/>
  <c r="BK172" i="13" s="1"/>
  <c r="BK137" i="13"/>
  <c r="BL61" i="13"/>
  <c r="BL116" i="13"/>
  <c r="BL169" i="13"/>
  <c r="BK183" i="13"/>
  <c r="BL114" i="13"/>
  <c r="BL133" i="13"/>
  <c r="BM125" i="13" s="1"/>
  <c r="BM115" i="13"/>
  <c r="BL146" i="13"/>
  <c r="BL181" i="13"/>
  <c r="BL179" i="13"/>
  <c r="BL182" i="13"/>
  <c r="BL180" i="13"/>
  <c r="BJ66" i="13"/>
  <c r="BJ65" i="13"/>
  <c r="CI68" i="13"/>
  <c r="CI54" i="13"/>
  <c r="CJ48" i="13"/>
  <c r="CI11" i="13"/>
  <c r="BL9" i="13"/>
  <c r="BL12" i="13"/>
  <c r="BK16" i="13" s="1"/>
  <c r="BK17" i="13" s="1"/>
  <c r="BM10" i="13"/>
  <c r="BK28" i="13"/>
  <c r="BK34" i="13"/>
  <c r="BK36" i="13"/>
  <c r="BK31" i="13"/>
  <c r="BK27" i="13"/>
  <c r="BK33" i="13"/>
  <c r="BK29" i="13"/>
  <c r="BK35" i="13"/>
  <c r="BK30" i="13" a="1"/>
  <c r="BK30" i="13" s="1"/>
  <c r="BK19" i="13"/>
  <c r="BK25" i="13"/>
  <c r="BK21" i="13"/>
  <c r="BK37" i="13"/>
  <c r="BK32" i="13"/>
  <c r="BK20" i="13"/>
  <c r="BK22" i="13"/>
  <c r="BK6" i="13"/>
  <c r="BK18" i="13"/>
  <c r="BK4" i="13"/>
  <c r="BK3" i="13" s="1"/>
  <c r="BK26" i="13"/>
  <c r="BK85" i="13"/>
  <c r="BK80" i="13"/>
  <c r="BK82" i="13"/>
  <c r="BK81" i="13"/>
  <c r="BK87" i="13"/>
  <c r="BK75" i="13"/>
  <c r="BK84" i="13"/>
  <c r="BK69" i="13"/>
  <c r="BK64" i="13"/>
  <c r="BK88" i="13"/>
  <c r="BK86" i="13"/>
  <c r="BK79" i="13"/>
  <c r="BK83" i="13"/>
  <c r="BM62" i="13"/>
  <c r="BN60" i="13"/>
  <c r="CH97" i="13"/>
  <c r="BJ89" i="13"/>
  <c r="BB59" i="13"/>
  <c r="BH355" i="12"/>
  <c r="BH357" i="12"/>
  <c r="BH358" i="12"/>
  <c r="BH287" i="12"/>
  <c r="BH292" i="12" s="1"/>
  <c r="BH361" i="12"/>
  <c r="BG364" i="12"/>
  <c r="BG365" i="12" s="1"/>
  <c r="BH360" i="12"/>
  <c r="BH319" i="12"/>
  <c r="BH324" i="12" s="1"/>
  <c r="BH363" i="12"/>
  <c r="BH359" i="12"/>
  <c r="BH303" i="12"/>
  <c r="BH308" i="12" s="1"/>
  <c r="BH362" i="12"/>
  <c r="BH175" i="12"/>
  <c r="BH180" i="12" s="1"/>
  <c r="BH354" i="12"/>
  <c r="BH356" i="12"/>
  <c r="BL164" i="12"/>
  <c r="BK163" i="12"/>
  <c r="BI322" i="12"/>
  <c r="BI323" i="12"/>
  <c r="BI321" i="12"/>
  <c r="BI320" i="12"/>
  <c r="BI316" i="12"/>
  <c r="BI317" i="12"/>
  <c r="BI315" i="12"/>
  <c r="BI314" i="12"/>
  <c r="BI307" i="12"/>
  <c r="BI312" i="12" a="1"/>
  <c r="BI312" i="12" s="1"/>
  <c r="BI305" i="12"/>
  <c r="BI306" i="12"/>
  <c r="BI304" i="12"/>
  <c r="BI299" i="12"/>
  <c r="BI298" i="12"/>
  <c r="BI301" i="12"/>
  <c r="BI300" i="12"/>
  <c r="BI291" i="12"/>
  <c r="BI290" i="12"/>
  <c r="BI289" i="12"/>
  <c r="BI284" i="12"/>
  <c r="BI283" i="12"/>
  <c r="BI296" i="12" a="1"/>
  <c r="BI296" i="12" s="1"/>
  <c r="BI285" i="12"/>
  <c r="BI288" i="12"/>
  <c r="BI280" i="12" a="1"/>
  <c r="BI280" i="12" s="1"/>
  <c r="BI282" i="12"/>
  <c r="BI275" i="12"/>
  <c r="BI273" i="12"/>
  <c r="BI269" i="12"/>
  <c r="BI272" i="12"/>
  <c r="BI274" i="12"/>
  <c r="BI267" i="12"/>
  <c r="BI266" i="12"/>
  <c r="BI268" i="12"/>
  <c r="BI257" i="12"/>
  <c r="BI264" i="12" a="1"/>
  <c r="BI264" i="12" s="1"/>
  <c r="BI256" i="12"/>
  <c r="BI259" i="12"/>
  <c r="BI258" i="12"/>
  <c r="BI251" i="12"/>
  <c r="BI253" i="12"/>
  <c r="BI250" i="12"/>
  <c r="BI252" i="12"/>
  <c r="BI240" i="12"/>
  <c r="BI243" i="12"/>
  <c r="BI242" i="12"/>
  <c r="BI248" i="12" a="1"/>
  <c r="BI248" i="12" s="1"/>
  <c r="BI241" i="12"/>
  <c r="BI235" i="12"/>
  <c r="BI234" i="12"/>
  <c r="BI237" i="12"/>
  <c r="BI236" i="12"/>
  <c r="BI224" i="12"/>
  <c r="BI226" i="12"/>
  <c r="BI221" i="12"/>
  <c r="BI227" i="12"/>
  <c r="BI225" i="12"/>
  <c r="BI220" i="12"/>
  <c r="BI210" i="12"/>
  <c r="BI218" i="12"/>
  <c r="BI232" i="12" a="1"/>
  <c r="BI232" i="12" s="1"/>
  <c r="BI219" i="12"/>
  <c r="BI204" i="12"/>
  <c r="BI203" i="12"/>
  <c r="BI216" i="12" a="1"/>
  <c r="BI216" i="12" s="1"/>
  <c r="BI209" i="12"/>
  <c r="BI211" i="12"/>
  <c r="BI202" i="12"/>
  <c r="BI205" i="12"/>
  <c r="BI208" i="12"/>
  <c r="BI195" i="12"/>
  <c r="BI188" i="12"/>
  <c r="BI194" i="12"/>
  <c r="BI187" i="12"/>
  <c r="BI193" i="12"/>
  <c r="BI200" i="12" a="1"/>
  <c r="BI200" i="12" s="1"/>
  <c r="BI192" i="12"/>
  <c r="BI189" i="12"/>
  <c r="BI186" i="12"/>
  <c r="BI184" i="12" a="1"/>
  <c r="BI184" i="12" s="1"/>
  <c r="BI178" i="12"/>
  <c r="BI177" i="12"/>
  <c r="BI176" i="12"/>
  <c r="BI179" i="12"/>
  <c r="BI170" i="12"/>
  <c r="BI173" i="12"/>
  <c r="BJ165" i="12"/>
  <c r="BI168" i="12" a="1"/>
  <c r="BI168" i="12" s="1"/>
  <c r="BI172" i="12"/>
  <c r="BI171" i="12"/>
  <c r="AH103" i="13"/>
  <c r="AH104" i="13"/>
  <c r="BJ171" i="13" l="1"/>
  <c r="BK155" i="13"/>
  <c r="BL149" i="13" s="1"/>
  <c r="BJ67" i="13"/>
  <c r="BJ70" i="13" s="1"/>
  <c r="BM61" i="13"/>
  <c r="BM116" i="13"/>
  <c r="BM169" i="13"/>
  <c r="BL183" i="13"/>
  <c r="BL137" i="13"/>
  <c r="BK171" i="13"/>
  <c r="BM114" i="13"/>
  <c r="BN115" i="13"/>
  <c r="BM133" i="13"/>
  <c r="BN125" i="13" s="1"/>
  <c r="BM146" i="13"/>
  <c r="BM181" i="13"/>
  <c r="BM179" i="13"/>
  <c r="BM182" i="13"/>
  <c r="BM180" i="13"/>
  <c r="BL127" i="13"/>
  <c r="BL129" i="13"/>
  <c r="BL139" i="13"/>
  <c r="BL131" i="13"/>
  <c r="BL128" i="13"/>
  <c r="BL132" i="13"/>
  <c r="BL151" i="13"/>
  <c r="BL165" i="13" s="1"/>
  <c r="BL140" i="13"/>
  <c r="BL152" i="13"/>
  <c r="BL144" i="13"/>
  <c r="BL141" i="13"/>
  <c r="BL150" i="13"/>
  <c r="BL145" i="13"/>
  <c r="BL154" i="13"/>
  <c r="BL153" i="13"/>
  <c r="BL142" i="13"/>
  <c r="BL173" i="13"/>
  <c r="BL174" i="13" s="1"/>
  <c r="BL172" i="13" s="1"/>
  <c r="BM12" i="13"/>
  <c r="BM9" i="13"/>
  <c r="BN10" i="13"/>
  <c r="BL34" i="13"/>
  <c r="BL36" i="13"/>
  <c r="BL31" i="13"/>
  <c r="BL27" i="13"/>
  <c r="BL33" i="13"/>
  <c r="BL30" i="13" a="1"/>
  <c r="BL30" i="13" s="1"/>
  <c r="BL29" i="13"/>
  <c r="BL35" i="13"/>
  <c r="BL37" i="13"/>
  <c r="BL26" i="13"/>
  <c r="BL19" i="13"/>
  <c r="BL25" i="13"/>
  <c r="BL21" i="13"/>
  <c r="BL16" i="13"/>
  <c r="BL17" i="13" s="1"/>
  <c r="BL18" i="13"/>
  <c r="BL32" i="13"/>
  <c r="BL20" i="13"/>
  <c r="BL28" i="13"/>
  <c r="BL22" i="13"/>
  <c r="BL6" i="13"/>
  <c r="BL4" i="13"/>
  <c r="BL3" i="13" s="1"/>
  <c r="BL64" i="13"/>
  <c r="BL88" i="13"/>
  <c r="BL87" i="13"/>
  <c r="BL79" i="13"/>
  <c r="BL81" i="13"/>
  <c r="BL83" i="13"/>
  <c r="BL85" i="13"/>
  <c r="BL80" i="13"/>
  <c r="BL86" i="13"/>
  <c r="BL82" i="13"/>
  <c r="BL84" i="13"/>
  <c r="BL75" i="13"/>
  <c r="BL69" i="13"/>
  <c r="CJ68" i="13"/>
  <c r="CJ54" i="13"/>
  <c r="CK48" i="13"/>
  <c r="CJ11" i="13"/>
  <c r="CJ97" i="13" s="1"/>
  <c r="BC59" i="13"/>
  <c r="CI97" i="13"/>
  <c r="BK66" i="13"/>
  <c r="BK65" i="13"/>
  <c r="BO60" i="13"/>
  <c r="BN62" i="13"/>
  <c r="BK89" i="13"/>
  <c r="BI287" i="12"/>
  <c r="BI292" i="12" s="1"/>
  <c r="BI361" i="12"/>
  <c r="BI360" i="12"/>
  <c r="BI175" i="12"/>
  <c r="BI180" i="12" s="1"/>
  <c r="BI354" i="12"/>
  <c r="BI319" i="12"/>
  <c r="BI324" i="12" s="1"/>
  <c r="BI363" i="12"/>
  <c r="BI358" i="12"/>
  <c r="BI303" i="12"/>
  <c r="BI308" i="12" s="1"/>
  <c r="BI362" i="12"/>
  <c r="BI255" i="12"/>
  <c r="BI260" i="12" s="1"/>
  <c r="BI359" i="12"/>
  <c r="BJ322" i="12"/>
  <c r="BJ321" i="12"/>
  <c r="BJ320" i="12"/>
  <c r="BJ317" i="12"/>
  <c r="BJ316" i="12"/>
  <c r="BJ315" i="12"/>
  <c r="BJ314" i="12"/>
  <c r="BJ312" i="12" a="1"/>
  <c r="BJ312" i="12" s="1"/>
  <c r="BJ306" i="12"/>
  <c r="BJ305" i="12"/>
  <c r="BJ299" i="12"/>
  <c r="BJ304" i="12"/>
  <c r="BJ298" i="12"/>
  <c r="BJ300" i="12"/>
  <c r="BJ290" i="12"/>
  <c r="BJ289" i="12"/>
  <c r="BJ288" i="12"/>
  <c r="BJ301" i="12"/>
  <c r="BJ296" i="12" a="1"/>
  <c r="BJ296" i="12" s="1"/>
  <c r="BJ283" i="12"/>
  <c r="BJ282" i="12"/>
  <c r="BJ285" i="12"/>
  <c r="BJ284" i="12"/>
  <c r="BJ280" i="12" a="1"/>
  <c r="BJ280" i="12" s="1"/>
  <c r="BJ275" i="12"/>
  <c r="BJ273" i="12"/>
  <c r="BJ272" i="12"/>
  <c r="BJ274" i="12"/>
  <c r="BJ267" i="12"/>
  <c r="BJ266" i="12"/>
  <c r="BJ269" i="12"/>
  <c r="BJ268" i="12"/>
  <c r="BJ257" i="12"/>
  <c r="BJ264" i="12" a="1"/>
  <c r="BJ264" i="12" s="1"/>
  <c r="BJ256" i="12"/>
  <c r="BJ259" i="12"/>
  <c r="BJ258" i="12"/>
  <c r="BJ251" i="12"/>
  <c r="BJ253" i="12"/>
  <c r="BJ250" i="12"/>
  <c r="BJ243" i="12"/>
  <c r="BJ242" i="12"/>
  <c r="BJ248" i="12" a="1"/>
  <c r="BJ248" i="12" s="1"/>
  <c r="BJ241" i="12"/>
  <c r="BJ252" i="12"/>
  <c r="BJ240" i="12"/>
  <c r="BJ234" i="12"/>
  <c r="BJ237" i="12"/>
  <c r="BJ236" i="12"/>
  <c r="BJ235" i="12"/>
  <c r="BJ227" i="12"/>
  <c r="BJ225" i="12"/>
  <c r="BJ221" i="12"/>
  <c r="BJ220" i="12"/>
  <c r="BJ226" i="12"/>
  <c r="BJ232" i="12" a="1"/>
  <c r="BJ232" i="12" s="1"/>
  <c r="BJ218" i="12"/>
  <c r="BJ224" i="12"/>
  <c r="BJ211" i="12"/>
  <c r="BJ219" i="12"/>
  <c r="BJ204" i="12"/>
  <c r="BJ210" i="12"/>
  <c r="BJ203" i="12"/>
  <c r="BJ216" i="12" a="1"/>
  <c r="BJ216" i="12" s="1"/>
  <c r="BJ209" i="12"/>
  <c r="BJ202" i="12"/>
  <c r="BJ205" i="12"/>
  <c r="BJ208" i="12"/>
  <c r="BJ188" i="12"/>
  <c r="BJ194" i="12"/>
  <c r="BJ187" i="12"/>
  <c r="BJ193" i="12"/>
  <c r="BJ200" i="12" a="1"/>
  <c r="BJ200" i="12" s="1"/>
  <c r="BJ189" i="12"/>
  <c r="BJ195" i="12"/>
  <c r="BJ192" i="12"/>
  <c r="BJ186" i="12"/>
  <c r="BJ184" i="12" a="1"/>
  <c r="BJ184" i="12" s="1"/>
  <c r="BJ178" i="12"/>
  <c r="BJ177" i="12"/>
  <c r="BJ176" i="12"/>
  <c r="BJ170" i="12"/>
  <c r="BJ173" i="12"/>
  <c r="BK165" i="12"/>
  <c r="BJ168" i="12" a="1"/>
  <c r="BJ168" i="12" s="1"/>
  <c r="BJ172" i="12"/>
  <c r="BJ171" i="12"/>
  <c r="BM164" i="12"/>
  <c r="BL163" i="12"/>
  <c r="BI355" i="12"/>
  <c r="BI357" i="12"/>
  <c r="BH364" i="12"/>
  <c r="BH365" i="12" s="1"/>
  <c r="BI356" i="12"/>
  <c r="AI103" i="13"/>
  <c r="AI104" i="13"/>
  <c r="BL155" i="13" l="1"/>
  <c r="BM149" i="13" s="1"/>
  <c r="BK67" i="13"/>
  <c r="BK70" i="13" s="1"/>
  <c r="BM137" i="13"/>
  <c r="BM183" i="13"/>
  <c r="BO115" i="13"/>
  <c r="BN114" i="13"/>
  <c r="BN133" i="13"/>
  <c r="BO125" i="13" s="1"/>
  <c r="BN146" i="13"/>
  <c r="BN181" i="13"/>
  <c r="BN179" i="13"/>
  <c r="BN182" i="13"/>
  <c r="BN180" i="13"/>
  <c r="BN61" i="13"/>
  <c r="BN116" i="13"/>
  <c r="BN169" i="13"/>
  <c r="BM127" i="13"/>
  <c r="BM132" i="13"/>
  <c r="BM129" i="13"/>
  <c r="BM139" i="13"/>
  <c r="BM131" i="13"/>
  <c r="BM128" i="13"/>
  <c r="BM142" i="13"/>
  <c r="BM151" i="13"/>
  <c r="BM165" i="13" s="1"/>
  <c r="BM140" i="13"/>
  <c r="BM144" i="13"/>
  <c r="BM141" i="13"/>
  <c r="BM145" i="13"/>
  <c r="BM154" i="13"/>
  <c r="BM152" i="13"/>
  <c r="BM150" i="13"/>
  <c r="BM153" i="13"/>
  <c r="BM173" i="13"/>
  <c r="BM174" i="13" s="1"/>
  <c r="BM172" i="13" s="1"/>
  <c r="BL89" i="13"/>
  <c r="BL66" i="13"/>
  <c r="BL65" i="13"/>
  <c r="CK68" i="13"/>
  <c r="CK54" i="13"/>
  <c r="CL48" i="13"/>
  <c r="CK11" i="13"/>
  <c r="CK97" i="13" s="1"/>
  <c r="BP60" i="13"/>
  <c r="BO62" i="13"/>
  <c r="BN12" i="13"/>
  <c r="BM16" i="13" s="1"/>
  <c r="BM17" i="13" s="1"/>
  <c r="BN9" i="13"/>
  <c r="BO10" i="13"/>
  <c r="BM36" i="13"/>
  <c r="BM31" i="13"/>
  <c r="BM27" i="13"/>
  <c r="BM33" i="13"/>
  <c r="BM30" i="13" a="1"/>
  <c r="BM30" i="13" s="1"/>
  <c r="BM29" i="13"/>
  <c r="BM35" i="13"/>
  <c r="BM37" i="13"/>
  <c r="BM32" i="13"/>
  <c r="BM19" i="13"/>
  <c r="BM25" i="13"/>
  <c r="BM21" i="13"/>
  <c r="BM34" i="13"/>
  <c r="BM18" i="13"/>
  <c r="BM20" i="13"/>
  <c r="BM28" i="13"/>
  <c r="BM22" i="13"/>
  <c r="BM6" i="13"/>
  <c r="BM4" i="13"/>
  <c r="BM3" i="13" s="1"/>
  <c r="BM26" i="13"/>
  <c r="BM64" i="13"/>
  <c r="BM81" i="13"/>
  <c r="BM83" i="13"/>
  <c r="BM85" i="13"/>
  <c r="BM88" i="13"/>
  <c r="BM80" i="13"/>
  <c r="BM86" i="13"/>
  <c r="BM82" i="13"/>
  <c r="BM87" i="13"/>
  <c r="BM84" i="13"/>
  <c r="BM79" i="13"/>
  <c r="BM75" i="13"/>
  <c r="BM69" i="13"/>
  <c r="BD59" i="13"/>
  <c r="BJ357" i="12"/>
  <c r="BN164" i="12"/>
  <c r="BM163" i="12"/>
  <c r="BJ287" i="12"/>
  <c r="BJ361" i="12"/>
  <c r="BJ360" i="12"/>
  <c r="BJ356" i="12"/>
  <c r="BJ175" i="12"/>
  <c r="BJ354" i="12"/>
  <c r="BJ319" i="12"/>
  <c r="BJ363" i="12"/>
  <c r="BK321" i="12"/>
  <c r="BK323" i="12"/>
  <c r="BK322" i="12"/>
  <c r="BK320" i="12"/>
  <c r="BK316" i="12"/>
  <c r="BK317" i="12"/>
  <c r="BK315" i="12"/>
  <c r="BK314" i="12"/>
  <c r="BK312" i="12" a="1"/>
  <c r="BK312" i="12" s="1"/>
  <c r="BK306" i="12"/>
  <c r="BK305" i="12"/>
  <c r="BK307" i="12"/>
  <c r="BK304" i="12"/>
  <c r="BK299" i="12"/>
  <c r="BK300" i="12"/>
  <c r="BK301" i="12" s="1"/>
  <c r="BK298" i="12"/>
  <c r="BK289" i="12"/>
  <c r="BK288" i="12"/>
  <c r="BK296" i="12" a="1"/>
  <c r="BK296" i="12" s="1"/>
  <c r="BK290" i="12"/>
  <c r="BK283" i="12"/>
  <c r="BK282" i="12"/>
  <c r="BK291" i="12"/>
  <c r="BK284" i="12"/>
  <c r="BK285" i="12" s="1"/>
  <c r="BK274" i="12"/>
  <c r="BK275" i="12"/>
  <c r="BK273" i="12"/>
  <c r="BK269" i="12"/>
  <c r="BK272" i="12"/>
  <c r="BK280" i="12" a="1"/>
  <c r="BK280" i="12" s="1"/>
  <c r="BK266" i="12"/>
  <c r="BK268" i="12"/>
  <c r="BK267" i="12"/>
  <c r="BK264" i="12" a="1"/>
  <c r="BK264" i="12" s="1"/>
  <c r="BK256" i="12"/>
  <c r="BK258" i="12"/>
  <c r="BK257" i="12"/>
  <c r="BK251" i="12"/>
  <c r="BK253" i="12"/>
  <c r="BK250" i="12"/>
  <c r="BK252" i="12"/>
  <c r="BK248" i="12" a="1"/>
  <c r="BK248" i="12" s="1"/>
  <c r="BK242" i="12"/>
  <c r="BK241" i="12"/>
  <c r="BK243" i="12"/>
  <c r="BK234" i="12"/>
  <c r="BK237" i="12"/>
  <c r="BK236" i="12"/>
  <c r="BK224" i="12"/>
  <c r="BK226" i="12"/>
  <c r="BK235" i="12"/>
  <c r="BK240" i="12"/>
  <c r="BK221" i="12"/>
  <c r="BK227" i="12"/>
  <c r="BK225" i="12"/>
  <c r="BK232" i="12" a="1"/>
  <c r="BK232" i="12" s="1"/>
  <c r="BK218" i="12"/>
  <c r="BK219" i="12"/>
  <c r="BK220" i="12"/>
  <c r="BK210" i="12"/>
  <c r="BK203" i="12"/>
  <c r="BK216" i="12" a="1"/>
  <c r="BK216" i="12" s="1"/>
  <c r="BK209" i="12"/>
  <c r="BK202" i="12"/>
  <c r="BK211" i="12"/>
  <c r="BK205" i="12"/>
  <c r="BK208" i="12"/>
  <c r="BK188" i="12"/>
  <c r="BK204" i="12"/>
  <c r="BK194" i="12"/>
  <c r="BK187" i="12"/>
  <c r="BK193" i="12"/>
  <c r="BK200" i="12" a="1"/>
  <c r="BK200" i="12" s="1"/>
  <c r="BK189" i="12"/>
  <c r="BK192" i="12"/>
  <c r="BK195" i="12"/>
  <c r="BK186" i="12"/>
  <c r="BK178" i="12"/>
  <c r="BK177" i="12"/>
  <c r="BK176" i="12"/>
  <c r="BK179" i="12"/>
  <c r="BK170" i="12"/>
  <c r="BK173" i="12"/>
  <c r="BK168" i="12" a="1"/>
  <c r="BK168" i="12" s="1"/>
  <c r="BL165" i="12"/>
  <c r="BK172" i="12"/>
  <c r="BK171" i="12"/>
  <c r="BK184" i="12" a="1"/>
  <c r="BK184" i="12" s="1"/>
  <c r="BJ303" i="12"/>
  <c r="BJ362" i="12"/>
  <c r="BJ255" i="12"/>
  <c r="BJ260" i="12" s="1"/>
  <c r="BJ359" i="12"/>
  <c r="BI364" i="12"/>
  <c r="BI365" i="12" s="1"/>
  <c r="BJ358" i="12"/>
  <c r="BJ355" i="12"/>
  <c r="AJ103" i="13"/>
  <c r="AJ104" i="13"/>
  <c r="E13" i="1"/>
  <c r="G13" i="1" l="1"/>
  <c r="E16" i="1"/>
  <c r="BL67" i="13"/>
  <c r="BL70" i="13" s="1"/>
  <c r="BL171" i="13"/>
  <c r="BM155" i="13"/>
  <c r="BN149" i="13" s="1"/>
  <c r="BN127" i="13"/>
  <c r="BN132" i="13"/>
  <c r="BN129" i="13"/>
  <c r="BN139" i="13"/>
  <c r="BN131" i="13"/>
  <c r="BN128" i="13"/>
  <c r="BN145" i="13"/>
  <c r="BN142" i="13"/>
  <c r="BN151" i="13"/>
  <c r="BN165" i="13" s="1"/>
  <c r="BN140" i="13"/>
  <c r="BN144" i="13"/>
  <c r="BN141" i="13"/>
  <c r="BN154" i="13"/>
  <c r="BN152" i="13"/>
  <c r="BN150" i="13"/>
  <c r="BN153" i="13"/>
  <c r="BN173" i="13"/>
  <c r="BN174" i="13" s="1"/>
  <c r="BN172" i="13" s="1"/>
  <c r="BN137" i="13"/>
  <c r="BO61" i="13"/>
  <c r="BO116" i="13"/>
  <c r="BO169" i="13"/>
  <c r="BN183" i="13"/>
  <c r="BP115" i="13"/>
  <c r="BO114" i="13"/>
  <c r="BO133" i="13"/>
  <c r="BP125" i="13" s="1"/>
  <c r="BO146" i="13"/>
  <c r="BO180" i="13"/>
  <c r="BO181" i="13"/>
  <c r="BO179" i="13"/>
  <c r="BO182" i="13"/>
  <c r="BQ60" i="13"/>
  <c r="BP62" i="13"/>
  <c r="BN36" i="13"/>
  <c r="BN31" i="13"/>
  <c r="BN30" i="13" a="1"/>
  <c r="BN30" i="13" s="1"/>
  <c r="BN27" i="13"/>
  <c r="BN33" i="13"/>
  <c r="BN29" i="13"/>
  <c r="BN35" i="13"/>
  <c r="BN37" i="13"/>
  <c r="BN26" i="13"/>
  <c r="BN28" i="13"/>
  <c r="BN25" i="13"/>
  <c r="BN21" i="13"/>
  <c r="BN34" i="13"/>
  <c r="BN18" i="13"/>
  <c r="BN20" i="13"/>
  <c r="BN32" i="13"/>
  <c r="BN22" i="13"/>
  <c r="BN6" i="13"/>
  <c r="BN19" i="13"/>
  <c r="BN4" i="13"/>
  <c r="BN3" i="13" s="1"/>
  <c r="BN79" i="13"/>
  <c r="BN75" i="13"/>
  <c r="BN69" i="13"/>
  <c r="BN64" i="13"/>
  <c r="BN87" i="13"/>
  <c r="BN81" i="13"/>
  <c r="BN83" i="13"/>
  <c r="BN85" i="13"/>
  <c r="BN86" i="13"/>
  <c r="BN88" i="13"/>
  <c r="BN80" i="13"/>
  <c r="BN82" i="13"/>
  <c r="BN84" i="13"/>
  <c r="BO12" i="13"/>
  <c r="BN16" i="13" s="1"/>
  <c r="BN17" i="13" s="1"/>
  <c r="BP10" i="13"/>
  <c r="BO9" i="13"/>
  <c r="BM66" i="13"/>
  <c r="BM65" i="13"/>
  <c r="CL68" i="13"/>
  <c r="CL54" i="13"/>
  <c r="CM48" i="13"/>
  <c r="CL11" i="13"/>
  <c r="CL97" i="13" s="1"/>
  <c r="BE59" i="13"/>
  <c r="BM89" i="13"/>
  <c r="BK358" i="12"/>
  <c r="BK255" i="12"/>
  <c r="BK359" i="12"/>
  <c r="BK361" i="12"/>
  <c r="BK357" i="12"/>
  <c r="BK355" i="12"/>
  <c r="BJ364" i="12"/>
  <c r="BJ365" i="12" s="1"/>
  <c r="BK356" i="12"/>
  <c r="BK360" i="12"/>
  <c r="BK363" i="12"/>
  <c r="BO164" i="12"/>
  <c r="BN163" i="12"/>
  <c r="BL321" i="12"/>
  <c r="BL323" i="12"/>
  <c r="BL322" i="12"/>
  <c r="BL320" i="12"/>
  <c r="BL317" i="12"/>
  <c r="BL315" i="12"/>
  <c r="BL316" i="12"/>
  <c r="BL314" i="12"/>
  <c r="BL306" i="12"/>
  <c r="BL312" i="12" a="1"/>
  <c r="BL312" i="12" s="1"/>
  <c r="BL307" i="12"/>
  <c r="BL304" i="12"/>
  <c r="BL305" i="12"/>
  <c r="BL299" i="12"/>
  <c r="BL298" i="12"/>
  <c r="BL300" i="12"/>
  <c r="BL301" i="12" s="1"/>
  <c r="BL289" i="12"/>
  <c r="BL288" i="12"/>
  <c r="BL296" i="12" a="1"/>
  <c r="BL296" i="12" s="1"/>
  <c r="BL291" i="12"/>
  <c r="BL283" i="12"/>
  <c r="BL282" i="12"/>
  <c r="BL284" i="12"/>
  <c r="BL285" i="12" s="1"/>
  <c r="BL290" i="12"/>
  <c r="BL275" i="12"/>
  <c r="BL280" i="12" a="1"/>
  <c r="BL280" i="12" s="1"/>
  <c r="BL273" i="12"/>
  <c r="BL269" i="12"/>
  <c r="BL272" i="12"/>
  <c r="BL274" i="12"/>
  <c r="BL266" i="12"/>
  <c r="BL268" i="12"/>
  <c r="BL264" i="12" a="1"/>
  <c r="BL264" i="12" s="1"/>
  <c r="BL256" i="12"/>
  <c r="BL259" i="12"/>
  <c r="BL258" i="12"/>
  <c r="BL251" i="12"/>
  <c r="BL250" i="12"/>
  <c r="BL257" i="12"/>
  <c r="BL252" i="12"/>
  <c r="BL253" i="12" s="1"/>
  <c r="BL267" i="12"/>
  <c r="BL248" i="12" a="1"/>
  <c r="BL248" i="12" s="1"/>
  <c r="BL242" i="12"/>
  <c r="BL241" i="12"/>
  <c r="BL234" i="12"/>
  <c r="BL237" i="12"/>
  <c r="BL243" i="12"/>
  <c r="BL236" i="12"/>
  <c r="BL240" i="12"/>
  <c r="BL227" i="12"/>
  <c r="BL235" i="12"/>
  <c r="BL225" i="12"/>
  <c r="BL221" i="12"/>
  <c r="BL220" i="12"/>
  <c r="BL226" i="12"/>
  <c r="BL232" i="12" a="1"/>
  <c r="BL232" i="12" s="1"/>
  <c r="BL224" i="12"/>
  <c r="BL211" i="12"/>
  <c r="BL219" i="12"/>
  <c r="BL210" i="12"/>
  <c r="BL218" i="12"/>
  <c r="BL203" i="12"/>
  <c r="BL216" i="12" a="1"/>
  <c r="BL216" i="12" s="1"/>
  <c r="BL209" i="12"/>
  <c r="BL202" i="12"/>
  <c r="BL205" i="12"/>
  <c r="BL208" i="12"/>
  <c r="BL188" i="12"/>
  <c r="BL204" i="12"/>
  <c r="BL194" i="12"/>
  <c r="BL193" i="12"/>
  <c r="BL200" i="12" a="1"/>
  <c r="BL200" i="12" s="1"/>
  <c r="BL189" i="12"/>
  <c r="BL192" i="12"/>
  <c r="BL195" i="12"/>
  <c r="BL186" i="12"/>
  <c r="BL187" i="12"/>
  <c r="BL178" i="12"/>
  <c r="BL177" i="12"/>
  <c r="BL176" i="12"/>
  <c r="BL179" i="12"/>
  <c r="BL184" i="12" a="1"/>
  <c r="BL184" i="12" s="1"/>
  <c r="BL173" i="12"/>
  <c r="BL168" i="12" a="1"/>
  <c r="BL168" i="12" s="1"/>
  <c r="BM165" i="12"/>
  <c r="BL172" i="12"/>
  <c r="BL171" i="12"/>
  <c r="BL170" i="12"/>
  <c r="BK354" i="12"/>
  <c r="BK362" i="12"/>
  <c r="AK103" i="13"/>
  <c r="AK104" i="13"/>
  <c r="F13" i="1"/>
  <c r="BM171" i="13" l="1"/>
  <c r="BN155" i="13"/>
  <c r="BO149" i="13" s="1"/>
  <c r="BM67" i="13"/>
  <c r="BM70" i="13" s="1"/>
  <c r="BQ115" i="13"/>
  <c r="BP114" i="13"/>
  <c r="BP133" i="13"/>
  <c r="BQ125" i="13" s="1"/>
  <c r="BP146" i="13"/>
  <c r="BP180" i="13"/>
  <c r="BP181" i="13"/>
  <c r="BP179" i="13"/>
  <c r="BP182" i="13"/>
  <c r="BO137" i="13"/>
  <c r="BN171" i="13"/>
  <c r="BO132" i="13"/>
  <c r="BO127" i="13"/>
  <c r="BO129" i="13"/>
  <c r="BO139" i="13"/>
  <c r="BO131" i="13"/>
  <c r="BO128" i="13"/>
  <c r="BO150" i="13"/>
  <c r="BO145" i="13"/>
  <c r="BO142" i="13"/>
  <c r="BO151" i="13"/>
  <c r="BO165" i="13" s="1"/>
  <c r="BO140" i="13"/>
  <c r="BO152" i="13"/>
  <c r="BO144" i="13"/>
  <c r="BO141" i="13"/>
  <c r="BO154" i="13"/>
  <c r="BO173" i="13"/>
  <c r="BO174" i="13" s="1"/>
  <c r="BO172" i="13" s="1"/>
  <c r="BO153" i="13"/>
  <c r="BP61" i="13"/>
  <c r="BP116" i="13"/>
  <c r="BP169" i="13"/>
  <c r="BO183" i="13"/>
  <c r="BQ10" i="13"/>
  <c r="BP9" i="13"/>
  <c r="BP12" i="13"/>
  <c r="BO16" i="13" s="1"/>
  <c r="BO17" i="13" s="1"/>
  <c r="BO31" i="13"/>
  <c r="BO30" i="13" a="1"/>
  <c r="BO30" i="13" s="1"/>
  <c r="BO27" i="13"/>
  <c r="BO33" i="13"/>
  <c r="BO29" i="13"/>
  <c r="BO35" i="13"/>
  <c r="BO37" i="13"/>
  <c r="BO26" i="13"/>
  <c r="BO32" i="13"/>
  <c r="BO34" i="13"/>
  <c r="BO25" i="13"/>
  <c r="BO21" i="13"/>
  <c r="BO36" i="13"/>
  <c r="BO18" i="13"/>
  <c r="BO20" i="13"/>
  <c r="BO28" i="13"/>
  <c r="BO22" i="13"/>
  <c r="BO6" i="13"/>
  <c r="BO4" i="13"/>
  <c r="BO3" i="13" s="1"/>
  <c r="BO19" i="13"/>
  <c r="BO87" i="13"/>
  <c r="BO86" i="13"/>
  <c r="BO79" i="13"/>
  <c r="BO81" i="13"/>
  <c r="BO82" i="13"/>
  <c r="BO75" i="13"/>
  <c r="BO69" i="13"/>
  <c r="BO64" i="13"/>
  <c r="BO88" i="13"/>
  <c r="BO83" i="13"/>
  <c r="BO85" i="13"/>
  <c r="BO80" i="13"/>
  <c r="BO84" i="13"/>
  <c r="BN89" i="13"/>
  <c r="CM68" i="13"/>
  <c r="CM54" i="13"/>
  <c r="CN48" i="13"/>
  <c r="CM11" i="13"/>
  <c r="CM97" i="13" s="1"/>
  <c r="BN66" i="13"/>
  <c r="BN65" i="13"/>
  <c r="BF59" i="13"/>
  <c r="BR60" i="13"/>
  <c r="BQ62" i="13"/>
  <c r="BL356" i="12"/>
  <c r="BL363" i="12"/>
  <c r="BL360" i="12"/>
  <c r="BM323" i="12"/>
  <c r="BM322" i="12"/>
  <c r="BM320" i="12"/>
  <c r="BM321" i="12"/>
  <c r="BM317" i="12"/>
  <c r="BM315" i="12"/>
  <c r="BM316" i="12"/>
  <c r="BM314" i="12"/>
  <c r="BM306" i="12"/>
  <c r="BM307" i="12"/>
  <c r="BM312" i="12" a="1"/>
  <c r="BM312" i="12" s="1"/>
  <c r="BM304" i="12"/>
  <c r="BM305" i="12"/>
  <c r="BM299" i="12"/>
  <c r="BM298" i="12"/>
  <c r="BM301" i="12"/>
  <c r="BM300" i="12"/>
  <c r="BM289" i="12"/>
  <c r="BM288" i="12"/>
  <c r="BM296" i="12" a="1"/>
  <c r="BM296" i="12" s="1"/>
  <c r="BM291" i="12"/>
  <c r="BM290" i="12"/>
  <c r="BM283" i="12"/>
  <c r="BM285" i="12"/>
  <c r="BM284" i="12"/>
  <c r="BM274" i="12"/>
  <c r="BM280" i="12" a="1"/>
  <c r="BM280" i="12" s="1"/>
  <c r="BM282" i="12"/>
  <c r="BM273" i="12"/>
  <c r="BM269" i="12"/>
  <c r="BM272" i="12"/>
  <c r="BM275" i="12"/>
  <c r="BM266" i="12"/>
  <c r="BM268" i="12"/>
  <c r="BM267" i="12"/>
  <c r="BM264" i="12" a="1"/>
  <c r="BM264" i="12" s="1"/>
  <c r="BM256" i="12"/>
  <c r="BM259" i="12"/>
  <c r="BM258" i="12"/>
  <c r="BM257" i="12"/>
  <c r="BM251" i="12"/>
  <c r="BM250" i="12"/>
  <c r="BM252" i="12"/>
  <c r="BM253" i="12" s="1"/>
  <c r="BM248" i="12" a="1"/>
  <c r="BM248" i="12" s="1"/>
  <c r="BM242" i="12"/>
  <c r="BM241" i="12"/>
  <c r="BM240" i="12"/>
  <c r="BM234" i="12"/>
  <c r="BM237" i="12"/>
  <c r="BM243" i="12"/>
  <c r="BM236" i="12"/>
  <c r="BM235" i="12"/>
  <c r="BM226" i="12"/>
  <c r="BM232" i="12" a="1"/>
  <c r="BM232" i="12" s="1"/>
  <c r="BM220" i="12"/>
  <c r="BM227" i="12"/>
  <c r="BM225" i="12"/>
  <c r="BM224" i="12"/>
  <c r="BM221" i="12"/>
  <c r="BM219" i="12"/>
  <c r="BM210" i="12"/>
  <c r="BM218" i="12"/>
  <c r="BM203" i="12"/>
  <c r="BM216" i="12" a="1"/>
  <c r="BM216" i="12" s="1"/>
  <c r="BM209" i="12"/>
  <c r="BM202" i="12"/>
  <c r="BM205" i="12"/>
  <c r="BM211" i="12"/>
  <c r="BM208" i="12"/>
  <c r="BM204" i="12"/>
  <c r="BM194" i="12"/>
  <c r="BM187" i="12"/>
  <c r="BM193" i="12"/>
  <c r="BM186" i="12"/>
  <c r="BM200" i="12" a="1"/>
  <c r="BM200" i="12" s="1"/>
  <c r="BM189" i="12"/>
  <c r="BM192" i="12"/>
  <c r="BM195" i="12"/>
  <c r="BM188" i="12"/>
  <c r="BM177" i="12"/>
  <c r="BM176" i="12"/>
  <c r="BM179" i="12"/>
  <c r="BM184" i="12" a="1"/>
  <c r="BM184" i="12" s="1"/>
  <c r="BN165" i="12"/>
  <c r="BM178" i="12"/>
  <c r="BM172" i="12"/>
  <c r="BM171" i="12"/>
  <c r="BM170" i="12"/>
  <c r="BM173" i="12"/>
  <c r="BM168" i="12" a="1"/>
  <c r="BM168" i="12" s="1"/>
  <c r="BL354" i="12"/>
  <c r="BL355" i="12"/>
  <c r="BL362" i="12"/>
  <c r="BL359" i="12"/>
  <c r="BL358" i="12"/>
  <c r="BP164" i="12"/>
  <c r="BO163" i="12"/>
  <c r="BL361" i="12"/>
  <c r="BK364" i="12"/>
  <c r="BK365" i="12" s="1"/>
  <c r="BL357" i="12"/>
  <c r="AL103" i="13"/>
  <c r="AL104" i="13"/>
  <c r="F16" i="1"/>
  <c r="G16" i="1"/>
  <c r="BN67" i="13" l="1"/>
  <c r="BN70" i="13" s="1"/>
  <c r="BO155" i="13"/>
  <c r="BP149" i="13" s="1"/>
  <c r="BP183" i="13"/>
  <c r="BP137" i="13"/>
  <c r="BQ61" i="13"/>
  <c r="BQ116" i="13"/>
  <c r="BQ169" i="13"/>
  <c r="BR115" i="13"/>
  <c r="BQ114" i="13"/>
  <c r="BQ133" i="13"/>
  <c r="BR125" i="13" s="1"/>
  <c r="BQ146" i="13"/>
  <c r="BQ180" i="13"/>
  <c r="BQ181" i="13"/>
  <c r="BQ179" i="13"/>
  <c r="BQ182" i="13"/>
  <c r="BP132" i="13"/>
  <c r="BP127" i="13"/>
  <c r="BP129" i="13"/>
  <c r="BP139" i="13"/>
  <c r="BP131" i="13"/>
  <c r="BP128" i="13"/>
  <c r="BP150" i="13"/>
  <c r="BP145" i="13"/>
  <c r="BP142" i="13"/>
  <c r="BP151" i="13"/>
  <c r="BP165" i="13" s="1"/>
  <c r="BP140" i="13"/>
  <c r="BP144" i="13"/>
  <c r="BP154" i="13"/>
  <c r="BP152" i="13"/>
  <c r="BP153" i="13"/>
  <c r="BP173" i="13"/>
  <c r="BP174" i="13" s="1"/>
  <c r="BP172" i="13" s="1"/>
  <c r="BP141" i="13"/>
  <c r="BO89" i="13"/>
  <c r="BG59" i="13"/>
  <c r="BS60" i="13"/>
  <c r="BR62" i="13"/>
  <c r="BP30" i="13" a="1"/>
  <c r="BP30" i="13" s="1"/>
  <c r="BP31" i="13"/>
  <c r="BP27" i="13"/>
  <c r="BP33" i="13"/>
  <c r="BP29" i="13"/>
  <c r="BP35" i="13"/>
  <c r="BP37" i="13"/>
  <c r="BP26" i="13"/>
  <c r="BP32" i="13"/>
  <c r="BP28" i="13"/>
  <c r="BP36" i="13"/>
  <c r="BP18" i="13"/>
  <c r="BP34" i="13"/>
  <c r="BP20" i="13"/>
  <c r="BP22" i="13"/>
  <c r="BP19" i="13"/>
  <c r="BP6" i="13"/>
  <c r="BP25" i="13"/>
  <c r="BP4" i="13"/>
  <c r="BP3" i="13" s="1"/>
  <c r="BP21" i="13"/>
  <c r="BP84" i="13"/>
  <c r="BP86" i="13"/>
  <c r="BP79" i="13"/>
  <c r="BP81" i="13"/>
  <c r="BP75" i="13"/>
  <c r="BP69" i="13"/>
  <c r="BP64" i="13"/>
  <c r="BP87" i="13"/>
  <c r="BP80" i="13"/>
  <c r="BP88" i="13"/>
  <c r="BP83" i="13"/>
  <c r="BP85" i="13"/>
  <c r="BP82" i="13"/>
  <c r="BO66" i="13"/>
  <c r="BO65" i="13"/>
  <c r="BR10" i="13"/>
  <c r="BQ9" i="13"/>
  <c r="BQ12" i="13"/>
  <c r="BP16" i="13" s="1"/>
  <c r="BP17" i="13" s="1"/>
  <c r="CN68" i="13"/>
  <c r="CN54" i="13"/>
  <c r="CO48" i="13"/>
  <c r="CN11" i="13"/>
  <c r="BN321" i="12"/>
  <c r="BN323" i="12"/>
  <c r="BN322" i="12"/>
  <c r="BN320" i="12"/>
  <c r="BN317" i="12"/>
  <c r="BN315" i="12"/>
  <c r="BN316" i="12"/>
  <c r="BN314" i="12"/>
  <c r="BN306" i="12"/>
  <c r="BN312" i="12" a="1"/>
  <c r="BN312" i="12" s="1"/>
  <c r="BN307" i="12"/>
  <c r="BN304" i="12"/>
  <c r="BN305" i="12"/>
  <c r="BN298" i="12"/>
  <c r="BN301" i="12"/>
  <c r="BN300" i="12"/>
  <c r="BN299" i="12"/>
  <c r="BN289" i="12"/>
  <c r="BN288" i="12"/>
  <c r="BN296" i="12" a="1"/>
  <c r="BN296" i="12" s="1"/>
  <c r="BN291" i="12"/>
  <c r="BN290" i="12"/>
  <c r="BN283" i="12"/>
  <c r="BN282" i="12"/>
  <c r="BN285" i="12"/>
  <c r="BN284" i="12"/>
  <c r="BN275" i="12"/>
  <c r="BN280" i="12" a="1"/>
  <c r="BN280" i="12" s="1"/>
  <c r="BN273" i="12"/>
  <c r="BN272" i="12"/>
  <c r="BN274" i="12"/>
  <c r="BN266" i="12"/>
  <c r="BN268" i="12"/>
  <c r="BN269" i="12"/>
  <c r="BN267" i="12"/>
  <c r="BN264" i="12" a="1"/>
  <c r="BN264" i="12" s="1"/>
  <c r="BN253" i="12"/>
  <c r="BN256" i="12"/>
  <c r="BN259" i="12"/>
  <c r="BN258" i="12"/>
  <c r="BN257" i="12"/>
  <c r="BN250" i="12"/>
  <c r="BN252" i="12"/>
  <c r="BN251" i="12"/>
  <c r="BN242" i="12"/>
  <c r="BN241" i="12"/>
  <c r="BN240" i="12"/>
  <c r="BN243" i="12"/>
  <c r="BN234" i="12"/>
  <c r="BN248" i="12" a="1"/>
  <c r="BN248" i="12" s="1"/>
  <c r="BN237" i="12"/>
  <c r="BN236" i="12"/>
  <c r="BN235" i="12"/>
  <c r="BN232" i="12" a="1"/>
  <c r="BN232" i="12" s="1"/>
  <c r="BN225" i="12"/>
  <c r="BN220" i="12"/>
  <c r="BN227" i="12"/>
  <c r="BN226" i="12"/>
  <c r="BN224" i="12"/>
  <c r="BN221" i="12"/>
  <c r="BN211" i="12"/>
  <c r="BN219" i="12"/>
  <c r="BN218" i="12"/>
  <c r="BN210" i="12"/>
  <c r="BN203" i="12"/>
  <c r="BN216" i="12" a="1"/>
  <c r="BN216" i="12" s="1"/>
  <c r="BN209" i="12"/>
  <c r="BN202" i="12"/>
  <c r="BN205" i="12"/>
  <c r="BN208" i="12"/>
  <c r="BN204" i="12"/>
  <c r="BN194" i="12"/>
  <c r="BN187" i="12"/>
  <c r="BN193" i="12"/>
  <c r="BN200" i="12" a="1"/>
  <c r="BN200" i="12" s="1"/>
  <c r="BN189" i="12"/>
  <c r="BN192" i="12"/>
  <c r="BN195" i="12"/>
  <c r="BN188" i="12"/>
  <c r="BN186" i="12"/>
  <c r="BN177" i="12"/>
  <c r="BN176" i="12"/>
  <c r="BN179" i="12"/>
  <c r="BN184" i="12" a="1"/>
  <c r="BN184" i="12" s="1"/>
  <c r="BN178" i="12"/>
  <c r="BO165" i="12"/>
  <c r="BN172" i="12"/>
  <c r="BN171" i="12"/>
  <c r="BN170" i="12"/>
  <c r="BN168" i="12" a="1"/>
  <c r="BN168" i="12" s="1"/>
  <c r="BN173" i="12"/>
  <c r="BM362" i="12"/>
  <c r="BM355" i="12"/>
  <c r="BM359" i="12"/>
  <c r="BL364" i="12"/>
  <c r="BL365" i="12" s="1"/>
  <c r="BM358" i="12"/>
  <c r="BM361" i="12"/>
  <c r="BM357" i="12"/>
  <c r="BM354" i="12"/>
  <c r="BQ164" i="12"/>
  <c r="BP163" i="12"/>
  <c r="BM356" i="12"/>
  <c r="BM363" i="12"/>
  <c r="BM271" i="12"/>
  <c r="BM276" i="12" s="1"/>
  <c r="BM360" i="12"/>
  <c r="AM103" i="13"/>
  <c r="AM104" i="13"/>
  <c r="C14" i="14"/>
  <c r="BO67" i="13" l="1"/>
  <c r="BO70" i="13" s="1"/>
  <c r="BO171" i="13"/>
  <c r="BP155" i="13"/>
  <c r="BQ149" i="13" s="1"/>
  <c r="C30" i="14"/>
  <c r="C32" i="14" s="1"/>
  <c r="C25" i="14"/>
  <c r="C27" i="14" s="1"/>
  <c r="C20" i="14"/>
  <c r="C22" i="14" s="1"/>
  <c r="C17" i="14" s="1"/>
  <c r="C16" i="14"/>
  <c r="C5" i="14" s="1"/>
  <c r="C6" i="14" s="1"/>
  <c r="BQ183" i="13"/>
  <c r="BS115" i="13"/>
  <c r="BR114" i="13"/>
  <c r="BR133" i="13"/>
  <c r="BS125" i="13" s="1"/>
  <c r="BR146" i="13"/>
  <c r="BR180" i="13"/>
  <c r="BR181" i="13"/>
  <c r="BR179" i="13"/>
  <c r="BR182" i="13"/>
  <c r="BQ137" i="13"/>
  <c r="BR61" i="13"/>
  <c r="BR116" i="13"/>
  <c r="BR169" i="13"/>
  <c r="BQ128" i="13"/>
  <c r="BQ132" i="13"/>
  <c r="BQ127" i="13"/>
  <c r="BQ129" i="13"/>
  <c r="BQ139" i="13"/>
  <c r="BQ131" i="13"/>
  <c r="BQ150" i="13"/>
  <c r="BQ145" i="13"/>
  <c r="BQ142" i="13"/>
  <c r="BQ151" i="13"/>
  <c r="BQ165" i="13" s="1"/>
  <c r="BQ140" i="13"/>
  <c r="BQ144" i="13"/>
  <c r="BQ153" i="13"/>
  <c r="BQ152" i="13"/>
  <c r="BQ141" i="13"/>
  <c r="BQ154" i="13"/>
  <c r="BQ173" i="13"/>
  <c r="BQ174" i="13" s="1"/>
  <c r="BQ172" i="13" s="1"/>
  <c r="BH59" i="13"/>
  <c r="BP89" i="13"/>
  <c r="CO68" i="13"/>
  <c r="CO54" i="13"/>
  <c r="CP48" i="13"/>
  <c r="CO11" i="13"/>
  <c r="CN97" i="13"/>
  <c r="BT60" i="13"/>
  <c r="BS62" i="13"/>
  <c r="BQ31" i="13"/>
  <c r="BQ27" i="13"/>
  <c r="BQ33" i="13"/>
  <c r="BQ29" i="13"/>
  <c r="BQ35" i="13"/>
  <c r="BQ37" i="13"/>
  <c r="BQ26" i="13"/>
  <c r="BQ32" i="13"/>
  <c r="BQ28" i="13"/>
  <c r="BQ34" i="13"/>
  <c r="BQ36" i="13"/>
  <c r="BQ18" i="13"/>
  <c r="BQ20" i="13"/>
  <c r="BQ22" i="13"/>
  <c r="BQ30" i="13" a="1"/>
  <c r="BQ30" i="13" s="1"/>
  <c r="BQ19" i="13"/>
  <c r="BQ6" i="13"/>
  <c r="BQ25" i="13"/>
  <c r="BQ4" i="13"/>
  <c r="BQ3" i="13" s="1"/>
  <c r="BQ21" i="13"/>
  <c r="BQ64" i="13"/>
  <c r="BQ75" i="13"/>
  <c r="BQ87" i="13"/>
  <c r="BQ88" i="13"/>
  <c r="BQ85" i="13"/>
  <c r="BQ80" i="13"/>
  <c r="BQ82" i="13"/>
  <c r="BQ84" i="13"/>
  <c r="BQ86" i="13"/>
  <c r="BQ79" i="13"/>
  <c r="BQ81" i="13"/>
  <c r="BQ83" i="13"/>
  <c r="BQ69" i="13"/>
  <c r="BP66" i="13"/>
  <c r="BP65" i="13"/>
  <c r="BS10" i="13"/>
  <c r="BR9" i="13"/>
  <c r="BR12" i="13"/>
  <c r="BR164" i="12"/>
  <c r="BQ163" i="12"/>
  <c r="BM364" i="12"/>
  <c r="BM365" i="12" s="1"/>
  <c r="BN356" i="12"/>
  <c r="BN359" i="12"/>
  <c r="BN271" i="12"/>
  <c r="BN276" i="12" s="1"/>
  <c r="BN360" i="12"/>
  <c r="BN363" i="12"/>
  <c r="BN354" i="12"/>
  <c r="BN362" i="12"/>
  <c r="BO321" i="12"/>
  <c r="BO323" i="12"/>
  <c r="BO322" i="12"/>
  <c r="BO320" i="12"/>
  <c r="BO317" i="12"/>
  <c r="BO315" i="12"/>
  <c r="BO314" i="12"/>
  <c r="BO316" i="12"/>
  <c r="BO305" i="12"/>
  <c r="BO312" i="12" a="1"/>
  <c r="BO312" i="12" s="1"/>
  <c r="BO307" i="12"/>
  <c r="BO304" i="12"/>
  <c r="BO306" i="12"/>
  <c r="BO301" i="12"/>
  <c r="BO300" i="12"/>
  <c r="BO299" i="12"/>
  <c r="BO298" i="12"/>
  <c r="BO289" i="12"/>
  <c r="BO288" i="12"/>
  <c r="BO296" i="12" a="1"/>
  <c r="BO296" i="12" s="1"/>
  <c r="BO291" i="12"/>
  <c r="BO290" i="12"/>
  <c r="BO282" i="12"/>
  <c r="BO285" i="12"/>
  <c r="BO284" i="12"/>
  <c r="BO283" i="12"/>
  <c r="BO274" i="12"/>
  <c r="BO280" i="12" a="1"/>
  <c r="BO280" i="12" s="1"/>
  <c r="BO273" i="12"/>
  <c r="BO269" i="12"/>
  <c r="BO272" i="12"/>
  <c r="BO266" i="12"/>
  <c r="BO268" i="12"/>
  <c r="BO267" i="12"/>
  <c r="BO256" i="12"/>
  <c r="BO259" i="12"/>
  <c r="BO258" i="12"/>
  <c r="BO257" i="12"/>
  <c r="BO264" i="12" a="1"/>
  <c r="BO264" i="12" s="1"/>
  <c r="BO253" i="12"/>
  <c r="BO250" i="12"/>
  <c r="BO252" i="12"/>
  <c r="BO242" i="12"/>
  <c r="BO251" i="12"/>
  <c r="BO241" i="12"/>
  <c r="BO240" i="12"/>
  <c r="BO243" i="12"/>
  <c r="BO248" i="12" a="1"/>
  <c r="BO248" i="12" s="1"/>
  <c r="BO237" i="12"/>
  <c r="BO236" i="12"/>
  <c r="BO235" i="12"/>
  <c r="BO234" i="12"/>
  <c r="BO226" i="12"/>
  <c r="BO220" i="12"/>
  <c r="BO227" i="12"/>
  <c r="BO225" i="12"/>
  <c r="BO232" i="12" a="1"/>
  <c r="BO232" i="12" s="1"/>
  <c r="BO224" i="12"/>
  <c r="BO221" i="12"/>
  <c r="BO219" i="12"/>
  <c r="BO218" i="12"/>
  <c r="BO203" i="12"/>
  <c r="BO216" i="12" a="1"/>
  <c r="BO216" i="12" s="1"/>
  <c r="BO209" i="12"/>
  <c r="BO202" i="12"/>
  <c r="BO205" i="12"/>
  <c r="BO208" i="12"/>
  <c r="BO211" i="12"/>
  <c r="BO204" i="12"/>
  <c r="BO210" i="12"/>
  <c r="BO187" i="12"/>
  <c r="BO193" i="12"/>
  <c r="BO200" i="12" a="1"/>
  <c r="BO200" i="12" s="1"/>
  <c r="BO186" i="12"/>
  <c r="BO189" i="12"/>
  <c r="BO192" i="12"/>
  <c r="BO195" i="12"/>
  <c r="BO188" i="12"/>
  <c r="BO194" i="12"/>
  <c r="BO177" i="12"/>
  <c r="BO176" i="12"/>
  <c r="BO179" i="12"/>
  <c r="BO184" i="12" a="1"/>
  <c r="BO184" i="12" s="1"/>
  <c r="BO178" i="12"/>
  <c r="BO172" i="12"/>
  <c r="BO171" i="12"/>
  <c r="BO168" i="12" a="1"/>
  <c r="BO168" i="12" s="1"/>
  <c r="BO170" i="12"/>
  <c r="BO173" i="12"/>
  <c r="BP165" i="12"/>
  <c r="BN355" i="12"/>
  <c r="BN358" i="12"/>
  <c r="BN361" i="12"/>
  <c r="BN357" i="12"/>
  <c r="AN103" i="13"/>
  <c r="AN104" i="13"/>
  <c r="C15" i="1"/>
  <c r="BP171" i="13" l="1"/>
  <c r="BQ155" i="13"/>
  <c r="BR149" i="13" s="1"/>
  <c r="BR131" i="13"/>
  <c r="BR128" i="13"/>
  <c r="BR132" i="13"/>
  <c r="BR127" i="13"/>
  <c r="BR129" i="13"/>
  <c r="BR139" i="13"/>
  <c r="BR141" i="13"/>
  <c r="BR150" i="13"/>
  <c r="BR145" i="13"/>
  <c r="BR142" i="13"/>
  <c r="BR140" i="13"/>
  <c r="BR151" i="13"/>
  <c r="BR165" i="13" s="1"/>
  <c r="BR144" i="13"/>
  <c r="BR153" i="13"/>
  <c r="BR154" i="13"/>
  <c r="BR152" i="13"/>
  <c r="BR173" i="13"/>
  <c r="BR174" i="13" s="1"/>
  <c r="BR172" i="13" s="1"/>
  <c r="BS61" i="13"/>
  <c r="BS116" i="13"/>
  <c r="BS169" i="13"/>
  <c r="BR183" i="13"/>
  <c r="BR137" i="13"/>
  <c r="BT115" i="13"/>
  <c r="BS114" i="13"/>
  <c r="BS133" i="13"/>
  <c r="BT125" i="13" s="1"/>
  <c r="BS146" i="13"/>
  <c r="BS182" i="13"/>
  <c r="BS180" i="13"/>
  <c r="BS181" i="13"/>
  <c r="BS179" i="13"/>
  <c r="BP67" i="13"/>
  <c r="BP70" i="13" s="1"/>
  <c r="BQ89" i="13"/>
  <c r="BU60" i="13"/>
  <c r="BT62" i="13"/>
  <c r="BI59" i="13"/>
  <c r="BR27" i="13"/>
  <c r="BR33" i="13"/>
  <c r="BR29" i="13"/>
  <c r="BR35" i="13"/>
  <c r="BR37" i="13"/>
  <c r="BR26" i="13"/>
  <c r="BR32" i="13"/>
  <c r="BR28" i="13"/>
  <c r="BR34" i="13"/>
  <c r="BR36" i="13"/>
  <c r="BR18" i="13"/>
  <c r="BR31" i="13"/>
  <c r="BR20" i="13"/>
  <c r="BR22" i="13"/>
  <c r="BR30" i="13" a="1"/>
  <c r="BR30" i="13" s="1"/>
  <c r="BR19" i="13"/>
  <c r="BR25" i="13"/>
  <c r="BR21" i="13"/>
  <c r="BR6" i="13"/>
  <c r="BR4" i="13"/>
  <c r="BR3" i="13" s="1"/>
  <c r="BR64" i="13"/>
  <c r="BR87" i="13"/>
  <c r="BR88" i="13"/>
  <c r="BR85" i="13"/>
  <c r="BR80" i="13"/>
  <c r="BR82" i="13"/>
  <c r="BR84" i="13"/>
  <c r="BR86" i="13"/>
  <c r="BR79" i="13"/>
  <c r="BR81" i="13"/>
  <c r="BR69" i="13"/>
  <c r="BR83" i="13"/>
  <c r="BR75" i="13"/>
  <c r="BQ16" i="13"/>
  <c r="BQ17" i="13" s="1"/>
  <c r="CP68" i="13"/>
  <c r="CP54" i="13"/>
  <c r="CQ48" i="13"/>
  <c r="CP11" i="13"/>
  <c r="CP97" i="13" s="1"/>
  <c r="BT10" i="13"/>
  <c r="BS9" i="13"/>
  <c r="BS12" i="13"/>
  <c r="BQ66" i="13"/>
  <c r="BQ65" i="13"/>
  <c r="CO97" i="13"/>
  <c r="BO361" i="12"/>
  <c r="BO271" i="12"/>
  <c r="BO360" i="12"/>
  <c r="BP320" i="12"/>
  <c r="BP323" i="12"/>
  <c r="BP322" i="12"/>
  <c r="BP321" i="12"/>
  <c r="BP317" i="12"/>
  <c r="BP315" i="12"/>
  <c r="BP316" i="12"/>
  <c r="BP314" i="12"/>
  <c r="BP312" i="12" a="1"/>
  <c r="BP312" i="12" s="1"/>
  <c r="BP307" i="12"/>
  <c r="BP304" i="12"/>
  <c r="BP306" i="12"/>
  <c r="BP305" i="12"/>
  <c r="BP301" i="12"/>
  <c r="BP300" i="12"/>
  <c r="BP299" i="12"/>
  <c r="BP291" i="12"/>
  <c r="BP298" i="12"/>
  <c r="BP296" i="12" a="1"/>
  <c r="BP296" i="12" s="1"/>
  <c r="BP290" i="12"/>
  <c r="BP289" i="12"/>
  <c r="BP282" i="12"/>
  <c r="BP285" i="12"/>
  <c r="BP284" i="12"/>
  <c r="BP288" i="12"/>
  <c r="BP280" i="12" a="1"/>
  <c r="BP280" i="12" s="1"/>
  <c r="BP283" i="12"/>
  <c r="BP273" i="12"/>
  <c r="BP275" i="12"/>
  <c r="BP272" i="12"/>
  <c r="BP274" i="12"/>
  <c r="BP268" i="12"/>
  <c r="BP269" i="12" s="1"/>
  <c r="BP267" i="12"/>
  <c r="BP266" i="12"/>
  <c r="BP259" i="12"/>
  <c r="BP258" i="12"/>
  <c r="BP257" i="12"/>
  <c r="BP264" i="12" a="1"/>
  <c r="BP264" i="12" s="1"/>
  <c r="BP256" i="12"/>
  <c r="BP253" i="12"/>
  <c r="BP250" i="12"/>
  <c r="BP252" i="12"/>
  <c r="BP251" i="12"/>
  <c r="BP241" i="12"/>
  <c r="BP243" i="12"/>
  <c r="BP248" i="12" a="1"/>
  <c r="BP248" i="12" s="1"/>
  <c r="BP242" i="12"/>
  <c r="BP236" i="12"/>
  <c r="BP235" i="12"/>
  <c r="BP240" i="12"/>
  <c r="BP237" i="12"/>
  <c r="BP234" i="12"/>
  <c r="BP232" i="12" a="1"/>
  <c r="BP232" i="12" s="1"/>
  <c r="BP225" i="12"/>
  <c r="BP227" i="12"/>
  <c r="BP220" i="12"/>
  <c r="BP226" i="12"/>
  <c r="BP224" i="12"/>
  <c r="BP221" i="12"/>
  <c r="BP211" i="12"/>
  <c r="BP219" i="12"/>
  <c r="BP218" i="12"/>
  <c r="BP216" i="12" a="1"/>
  <c r="BP216" i="12" s="1"/>
  <c r="BP209" i="12"/>
  <c r="BP202" i="12"/>
  <c r="BP205" i="12"/>
  <c r="BP208" i="12"/>
  <c r="BP204" i="12"/>
  <c r="BP203" i="12"/>
  <c r="BP187" i="12"/>
  <c r="BP193" i="12"/>
  <c r="BP200" i="12" a="1"/>
  <c r="BP200" i="12" s="1"/>
  <c r="BP189" i="12"/>
  <c r="BP192" i="12"/>
  <c r="BP195" i="12"/>
  <c r="BP188" i="12"/>
  <c r="BP186" i="12"/>
  <c r="BP194" i="12"/>
  <c r="BP210" i="12"/>
  <c r="BP177" i="12"/>
  <c r="BP176" i="12"/>
  <c r="BP179" i="12"/>
  <c r="BP184" i="12" a="1"/>
  <c r="BP184" i="12" s="1"/>
  <c r="BP178" i="12"/>
  <c r="BP172" i="12"/>
  <c r="BP171" i="12"/>
  <c r="BP168" i="12" a="1"/>
  <c r="BP168" i="12" s="1"/>
  <c r="BP170" i="12"/>
  <c r="BQ165" i="12"/>
  <c r="BP173" i="12"/>
  <c r="BO357" i="12"/>
  <c r="BN364" i="12"/>
  <c r="BN365" i="12" s="1"/>
  <c r="BO354" i="12"/>
  <c r="BO363" i="12"/>
  <c r="BO359" i="12"/>
  <c r="BO362" i="12"/>
  <c r="BO356" i="12"/>
  <c r="BO355" i="12"/>
  <c r="BO358" i="12"/>
  <c r="BS164" i="12"/>
  <c r="BR163" i="12"/>
  <c r="AO103" i="13"/>
  <c r="AO104" i="13"/>
  <c r="L29" i="8"/>
  <c r="L30" i="8" s="1"/>
  <c r="E17" i="1"/>
  <c r="E69" i="8"/>
  <c r="G69" i="8" s="1"/>
  <c r="BQ171" i="13" l="1"/>
  <c r="BR155" i="13"/>
  <c r="BS149" i="13" s="1"/>
  <c r="BT114" i="13"/>
  <c r="BU115" i="13"/>
  <c r="BT133" i="13"/>
  <c r="BU125" i="13" s="1"/>
  <c r="BT146" i="13"/>
  <c r="BT182" i="13"/>
  <c r="BT180" i="13"/>
  <c r="BT181" i="13"/>
  <c r="BT179" i="13"/>
  <c r="BS137" i="13"/>
  <c r="BR171" i="13"/>
  <c r="BT61" i="13"/>
  <c r="BT116" i="13"/>
  <c r="BT169" i="13"/>
  <c r="BS127" i="13"/>
  <c r="BS131" i="13"/>
  <c r="BS128" i="13"/>
  <c r="BS132" i="13"/>
  <c r="BS129" i="13"/>
  <c r="BS139" i="13"/>
  <c r="BS144" i="13"/>
  <c r="BS141" i="13"/>
  <c r="BS150" i="13"/>
  <c r="BS145" i="13"/>
  <c r="BS142" i="13"/>
  <c r="BS140" i="13"/>
  <c r="BS151" i="13"/>
  <c r="BS165" i="13" s="1"/>
  <c r="BS153" i="13"/>
  <c r="BS154" i="13"/>
  <c r="BS152" i="13"/>
  <c r="BS173" i="13"/>
  <c r="BS174" i="13" s="1"/>
  <c r="BS172" i="13" s="1"/>
  <c r="BQ67" i="13"/>
  <c r="BQ70" i="13" s="1"/>
  <c r="BS183" i="13"/>
  <c r="CQ68" i="13"/>
  <c r="CQ54" i="13"/>
  <c r="CR48" i="13"/>
  <c r="CQ11" i="13"/>
  <c r="BR66" i="13"/>
  <c r="BR65" i="13"/>
  <c r="BJ59" i="13"/>
  <c r="BR89" i="13"/>
  <c r="BS33" i="13"/>
  <c r="BS29" i="13"/>
  <c r="BS35" i="13"/>
  <c r="BS37" i="13"/>
  <c r="BS26" i="13"/>
  <c r="BS32" i="13"/>
  <c r="BS28" i="13"/>
  <c r="BS34" i="13"/>
  <c r="BS30" i="13" a="1"/>
  <c r="BS30" i="13" s="1"/>
  <c r="BS36" i="13"/>
  <c r="BS18" i="13"/>
  <c r="BS31" i="13"/>
  <c r="BS20" i="13"/>
  <c r="BS27" i="13"/>
  <c r="BS22" i="13"/>
  <c r="BS19" i="13"/>
  <c r="BS25" i="13"/>
  <c r="BS21" i="13"/>
  <c r="BS4" i="13"/>
  <c r="BS3" i="13" s="1"/>
  <c r="BS6" i="13"/>
  <c r="BS79" i="13"/>
  <c r="BS81" i="13"/>
  <c r="BS64" i="13"/>
  <c r="BS83" i="13"/>
  <c r="BS75" i="13"/>
  <c r="BS69" i="13"/>
  <c r="BS85" i="13"/>
  <c r="BS87" i="13"/>
  <c r="BS88" i="13"/>
  <c r="BS80" i="13"/>
  <c r="BS82" i="13"/>
  <c r="BS84" i="13"/>
  <c r="BS86" i="13"/>
  <c r="BU10" i="13"/>
  <c r="BT9" i="13"/>
  <c r="BT12" i="13"/>
  <c r="BS16" i="13" s="1"/>
  <c r="BS17" i="13" s="1"/>
  <c r="BV60" i="13"/>
  <c r="BU62" i="13"/>
  <c r="BR16" i="13"/>
  <c r="BR17" i="13" s="1"/>
  <c r="BP354" i="12"/>
  <c r="BP356" i="12"/>
  <c r="BP363" i="12"/>
  <c r="BP359" i="12"/>
  <c r="BP355" i="12"/>
  <c r="BP362" i="12"/>
  <c r="BO364" i="12"/>
  <c r="BO365" i="12" s="1"/>
  <c r="BS163" i="12"/>
  <c r="BT164" i="12"/>
  <c r="BP358" i="12"/>
  <c r="BP361" i="12"/>
  <c r="BP360" i="12"/>
  <c r="BP357" i="12"/>
  <c r="BQ323" i="12"/>
  <c r="BQ322" i="12"/>
  <c r="BQ321" i="12"/>
  <c r="BQ314" i="12"/>
  <c r="BQ320" i="12"/>
  <c r="BQ316" i="12"/>
  <c r="BQ317" i="12"/>
  <c r="BQ315" i="12"/>
  <c r="BQ312" i="12" a="1"/>
  <c r="BQ312" i="12" s="1"/>
  <c r="BQ307" i="12"/>
  <c r="BQ304" i="12"/>
  <c r="BQ306" i="12"/>
  <c r="BQ305" i="12"/>
  <c r="BQ298" i="12"/>
  <c r="BQ301" i="12"/>
  <c r="BQ300" i="12"/>
  <c r="BQ299" i="12"/>
  <c r="BQ296" i="12" a="1"/>
  <c r="BQ296" i="12" s="1"/>
  <c r="BQ291" i="12"/>
  <c r="BQ290" i="12"/>
  <c r="BQ282" i="12"/>
  <c r="BQ285" i="12"/>
  <c r="BQ289" i="12"/>
  <c r="BQ284" i="12"/>
  <c r="BQ288" i="12"/>
  <c r="BQ283" i="12"/>
  <c r="BQ280" i="12" a="1"/>
  <c r="BQ280" i="12" s="1"/>
  <c r="BQ274" i="12"/>
  <c r="BQ272" i="12"/>
  <c r="BQ275" i="12"/>
  <c r="BQ273" i="12"/>
  <c r="BQ268" i="12"/>
  <c r="BQ269" i="12" s="1"/>
  <c r="BQ267" i="12"/>
  <c r="BQ259" i="12"/>
  <c r="BQ258" i="12"/>
  <c r="BQ266" i="12"/>
  <c r="BQ257" i="12"/>
  <c r="BQ264" i="12" a="1"/>
  <c r="BQ264" i="12" s="1"/>
  <c r="BQ256" i="12"/>
  <c r="BQ253" i="12"/>
  <c r="BQ250" i="12"/>
  <c r="BQ252" i="12"/>
  <c r="BQ251" i="12"/>
  <c r="BQ241" i="12"/>
  <c r="BQ240" i="12"/>
  <c r="BQ248" i="12" a="1"/>
  <c r="BQ248" i="12" s="1"/>
  <c r="BQ243" i="12"/>
  <c r="BQ242" i="12"/>
  <c r="BQ236" i="12"/>
  <c r="BQ235" i="12"/>
  <c r="BQ234" i="12"/>
  <c r="BQ226" i="12"/>
  <c r="BQ237" i="12"/>
  <c r="BQ220" i="12"/>
  <c r="BQ227" i="12"/>
  <c r="BQ225" i="12"/>
  <c r="BQ232" i="12" a="1"/>
  <c r="BQ232" i="12" s="1"/>
  <c r="BQ224" i="12"/>
  <c r="BQ221" i="12"/>
  <c r="BQ219" i="12"/>
  <c r="BQ210" i="12"/>
  <c r="BQ218" i="12"/>
  <c r="BQ209" i="12"/>
  <c r="BQ202" i="12"/>
  <c r="BQ205" i="12"/>
  <c r="BQ208" i="12"/>
  <c r="BQ211" i="12"/>
  <c r="BQ204" i="12"/>
  <c r="BQ216" i="12" a="1"/>
  <c r="BQ216" i="12" s="1"/>
  <c r="BQ203" i="12"/>
  <c r="BQ187" i="12"/>
  <c r="BQ193" i="12"/>
  <c r="BQ200" i="12" a="1"/>
  <c r="BQ200" i="12" s="1"/>
  <c r="BQ189" i="12"/>
  <c r="BQ192" i="12"/>
  <c r="BQ195" i="12"/>
  <c r="BQ188" i="12"/>
  <c r="BQ194" i="12"/>
  <c r="BQ186" i="12"/>
  <c r="BQ177" i="12"/>
  <c r="BQ176" i="12"/>
  <c r="BQ184" i="12" a="1"/>
  <c r="BQ184" i="12" s="1"/>
  <c r="BQ179" i="12"/>
  <c r="BQ178" i="12"/>
  <c r="BQ172" i="12"/>
  <c r="BQ171" i="12"/>
  <c r="BQ168" i="12" a="1"/>
  <c r="BQ168" i="12" s="1"/>
  <c r="BQ170" i="12"/>
  <c r="BQ173" i="12"/>
  <c r="BR165" i="12"/>
  <c r="AP104" i="13"/>
  <c r="AP103" i="13"/>
  <c r="G17" i="1"/>
  <c r="F17" i="1"/>
  <c r="BT183" i="13" l="1"/>
  <c r="BR67" i="13"/>
  <c r="BR70" i="13" s="1"/>
  <c r="BS155" i="13"/>
  <c r="BT149" i="13" s="1"/>
  <c r="BT131" i="13"/>
  <c r="BT128" i="13"/>
  <c r="BT127" i="13"/>
  <c r="BT132" i="13"/>
  <c r="BT129" i="13"/>
  <c r="BT139" i="13"/>
  <c r="BT144" i="13"/>
  <c r="BT141" i="13"/>
  <c r="BT150" i="13"/>
  <c r="BT145" i="13"/>
  <c r="BT142" i="13"/>
  <c r="BT151" i="13"/>
  <c r="BT165" i="13" s="1"/>
  <c r="BT140" i="13"/>
  <c r="BT153" i="13"/>
  <c r="BT154" i="13"/>
  <c r="BT152" i="13"/>
  <c r="BT173" i="13"/>
  <c r="BT174" i="13" s="1"/>
  <c r="BT172" i="13" s="1"/>
  <c r="BT137" i="13"/>
  <c r="BU114" i="13"/>
  <c r="BV115" i="13"/>
  <c r="BU133" i="13"/>
  <c r="BV125" i="13" s="1"/>
  <c r="BU146" i="13"/>
  <c r="BU179" i="13"/>
  <c r="BU182" i="13"/>
  <c r="BU180" i="13"/>
  <c r="BU181" i="13"/>
  <c r="BU61" i="13"/>
  <c r="BU116" i="13"/>
  <c r="BU169" i="13"/>
  <c r="BK59" i="13"/>
  <c r="BW60" i="13"/>
  <c r="BV62" i="13"/>
  <c r="BT29" i="13"/>
  <c r="BT35" i="13"/>
  <c r="BT37" i="13"/>
  <c r="BT26" i="13"/>
  <c r="BT32" i="13"/>
  <c r="BT28" i="13"/>
  <c r="BT34" i="13"/>
  <c r="BT30" i="13" a="1"/>
  <c r="BT30" i="13" s="1"/>
  <c r="BT36" i="13"/>
  <c r="BT31" i="13"/>
  <c r="BT33" i="13"/>
  <c r="BT18" i="13"/>
  <c r="BT20" i="13"/>
  <c r="BT27" i="13"/>
  <c r="BT22" i="13"/>
  <c r="BT25" i="13"/>
  <c r="BT21" i="13"/>
  <c r="BT4" i="13"/>
  <c r="BT3" i="13" s="1"/>
  <c r="BT19" i="13"/>
  <c r="BT6" i="13"/>
  <c r="BT85" i="13"/>
  <c r="BT64" i="13"/>
  <c r="BT88" i="13"/>
  <c r="BT80" i="13"/>
  <c r="BT82" i="13"/>
  <c r="BT84" i="13"/>
  <c r="BT79" i="13"/>
  <c r="BT86" i="13"/>
  <c r="BT87" i="13"/>
  <c r="BT75" i="13"/>
  <c r="BT81" i="13"/>
  <c r="BT83" i="13"/>
  <c r="BT69" i="13"/>
  <c r="BS66" i="13"/>
  <c r="BS65" i="13"/>
  <c r="BV10" i="13"/>
  <c r="BU9" i="13"/>
  <c r="BU12" i="13"/>
  <c r="BT16" i="13" s="1"/>
  <c r="BT17" i="13" s="1"/>
  <c r="BS89" i="13"/>
  <c r="CR68" i="13"/>
  <c r="CR54" i="13"/>
  <c r="CS48" i="13"/>
  <c r="CR11" i="13"/>
  <c r="CR97" i="13" s="1"/>
  <c r="CQ97" i="13"/>
  <c r="BR323" i="12"/>
  <c r="BR322" i="12"/>
  <c r="BR321" i="12"/>
  <c r="BR320" i="12"/>
  <c r="BR314" i="12"/>
  <c r="BR316" i="12"/>
  <c r="BR317" i="12"/>
  <c r="BR315" i="12"/>
  <c r="BR305" i="12"/>
  <c r="BR312" i="12" a="1"/>
  <c r="BR312" i="12" s="1"/>
  <c r="BR307" i="12"/>
  <c r="BR304" i="12"/>
  <c r="BR306" i="12"/>
  <c r="BR298" i="12"/>
  <c r="BR301" i="12"/>
  <c r="BR300" i="12"/>
  <c r="BR299" i="12"/>
  <c r="BR288" i="12"/>
  <c r="BR296" i="12" a="1"/>
  <c r="BR296" i="12" s="1"/>
  <c r="BR291" i="12"/>
  <c r="BR290" i="12"/>
  <c r="BR289" i="12"/>
  <c r="BR282" i="12"/>
  <c r="BR285" i="12"/>
  <c r="BR284" i="12"/>
  <c r="BR283" i="12"/>
  <c r="BR280" i="12" a="1"/>
  <c r="BR280" i="12" s="1"/>
  <c r="BR273" i="12"/>
  <c r="BR274" i="12"/>
  <c r="BR275" i="12"/>
  <c r="BR272" i="12"/>
  <c r="BR268" i="12"/>
  <c r="BR269" i="12"/>
  <c r="BR267" i="12"/>
  <c r="BR266" i="12"/>
  <c r="BR258" i="12"/>
  <c r="BR257" i="12"/>
  <c r="BR264" i="12" a="1"/>
  <c r="BR264" i="12" s="1"/>
  <c r="BR256" i="12"/>
  <c r="BR259" i="12"/>
  <c r="BR253" i="12"/>
  <c r="BR250" i="12"/>
  <c r="BR252" i="12"/>
  <c r="BR251" i="12"/>
  <c r="BR241" i="12"/>
  <c r="BR248" i="12" a="1"/>
  <c r="BR248" i="12" s="1"/>
  <c r="BR240" i="12"/>
  <c r="BR243" i="12"/>
  <c r="BR242" i="12"/>
  <c r="BR236" i="12"/>
  <c r="BR235" i="12"/>
  <c r="BR234" i="12"/>
  <c r="BR237" i="12"/>
  <c r="BR227" i="12"/>
  <c r="BR226" i="12"/>
  <c r="BR225" i="12"/>
  <c r="BR232" i="12" a="1"/>
  <c r="BR232" i="12" s="1"/>
  <c r="BR224" i="12"/>
  <c r="BR221" i="12"/>
  <c r="BR211" i="12"/>
  <c r="BR219" i="12"/>
  <c r="BR218" i="12"/>
  <c r="BR220" i="12"/>
  <c r="BR202" i="12"/>
  <c r="BR205" i="12"/>
  <c r="BR208" i="12"/>
  <c r="BR204" i="12"/>
  <c r="BR210" i="12"/>
  <c r="BR203" i="12"/>
  <c r="BR209" i="12"/>
  <c r="BR216" i="12" a="1"/>
  <c r="BR216" i="12" s="1"/>
  <c r="BR193" i="12"/>
  <c r="BR200" i="12" a="1"/>
  <c r="BR200" i="12" s="1"/>
  <c r="BR186" i="12"/>
  <c r="BR189" i="12"/>
  <c r="BR192" i="12"/>
  <c r="BR195" i="12"/>
  <c r="BR188" i="12"/>
  <c r="BR194" i="12"/>
  <c r="BR187" i="12"/>
  <c r="BR176" i="12"/>
  <c r="BR184" i="12" a="1"/>
  <c r="BR184" i="12" s="1"/>
  <c r="BR179" i="12"/>
  <c r="BR178" i="12"/>
  <c r="BR171" i="12"/>
  <c r="BR168" i="12" a="1"/>
  <c r="BR168" i="12" s="1"/>
  <c r="BR170" i="12"/>
  <c r="BR177" i="12"/>
  <c r="BR173" i="12"/>
  <c r="BS165" i="12"/>
  <c r="BR172" i="12"/>
  <c r="BT163" i="12"/>
  <c r="BU164" i="12"/>
  <c r="BQ354" i="12"/>
  <c r="BQ356" i="12"/>
  <c r="BQ363" i="12"/>
  <c r="BQ359" i="12"/>
  <c r="BQ358" i="12"/>
  <c r="BQ362" i="12"/>
  <c r="BQ355" i="12"/>
  <c r="BQ357" i="12"/>
  <c r="BQ360" i="12"/>
  <c r="BQ361" i="12"/>
  <c r="BP364" i="12"/>
  <c r="BP365" i="12" s="1"/>
  <c r="AQ104" i="13"/>
  <c r="AQ103" i="13"/>
  <c r="BS171" i="13" l="1"/>
  <c r="BT155" i="13"/>
  <c r="BU149" i="13" s="1"/>
  <c r="BU183" i="13"/>
  <c r="BU137" i="13"/>
  <c r="BS67" i="13"/>
  <c r="BS70" i="13" s="1"/>
  <c r="BV114" i="13"/>
  <c r="BW115" i="13"/>
  <c r="BV133" i="13"/>
  <c r="BW125" i="13" s="1"/>
  <c r="BV146" i="13"/>
  <c r="BV179" i="13"/>
  <c r="BV182" i="13"/>
  <c r="BV180" i="13"/>
  <c r="BV181" i="13"/>
  <c r="BV61" i="13"/>
  <c r="BV116" i="13"/>
  <c r="BV169" i="13"/>
  <c r="BU127" i="13"/>
  <c r="BU131" i="13"/>
  <c r="BU128" i="13"/>
  <c r="BU132" i="13"/>
  <c r="BU129" i="13"/>
  <c r="BU139" i="13"/>
  <c r="BU152" i="13"/>
  <c r="BU144" i="13"/>
  <c r="BU141" i="13"/>
  <c r="BU150" i="13"/>
  <c r="BU145" i="13"/>
  <c r="BU142" i="13"/>
  <c r="BU151" i="13"/>
  <c r="BU165" i="13" s="1"/>
  <c r="BU153" i="13"/>
  <c r="BU154" i="13"/>
  <c r="BU173" i="13"/>
  <c r="BU174" i="13" s="1"/>
  <c r="BU172" i="13" s="1"/>
  <c r="BU140" i="13"/>
  <c r="BL59" i="13"/>
  <c r="CS68" i="13"/>
  <c r="CS54" i="13"/>
  <c r="CT48" i="13"/>
  <c r="CS11" i="13"/>
  <c r="BT89" i="13"/>
  <c r="BW62" i="13"/>
  <c r="BX60" i="13"/>
  <c r="BW10" i="13"/>
  <c r="BV9" i="13"/>
  <c r="BV12" i="13"/>
  <c r="BU16" i="13" s="1"/>
  <c r="BU17" i="13" s="1"/>
  <c r="BT66" i="13"/>
  <c r="BT65" i="13"/>
  <c r="BU35" i="13"/>
  <c r="BU37" i="13"/>
  <c r="BU26" i="13"/>
  <c r="BU32" i="13"/>
  <c r="BU30" i="13" a="1"/>
  <c r="BU30" i="13" s="1"/>
  <c r="BU28" i="13"/>
  <c r="BU34" i="13"/>
  <c r="BU36" i="13"/>
  <c r="BU27" i="13"/>
  <c r="BU29" i="13"/>
  <c r="BU20" i="13"/>
  <c r="BU31" i="13"/>
  <c r="BU22" i="13"/>
  <c r="BU19" i="13"/>
  <c r="BU25" i="13"/>
  <c r="BU21" i="13"/>
  <c r="BU4" i="13"/>
  <c r="BU3" i="13" s="1"/>
  <c r="BU18" i="13"/>
  <c r="BU6" i="13"/>
  <c r="BU33" i="13"/>
  <c r="BU64" i="13"/>
  <c r="BU88" i="13"/>
  <c r="BU69" i="13"/>
  <c r="BU80" i="13"/>
  <c r="BU82" i="13"/>
  <c r="BU84" i="13"/>
  <c r="BU86" i="13"/>
  <c r="BU79" i="13"/>
  <c r="BU87" i="13"/>
  <c r="BU81" i="13"/>
  <c r="BU83" i="13"/>
  <c r="BU85" i="13"/>
  <c r="BU75" i="13"/>
  <c r="BR361" i="12"/>
  <c r="BQ364" i="12"/>
  <c r="BQ365" i="12" s="1"/>
  <c r="BS320" i="12"/>
  <c r="BS323" i="12"/>
  <c r="BS322" i="12"/>
  <c r="BS321" i="12"/>
  <c r="BS314" i="12"/>
  <c r="BS316" i="12"/>
  <c r="BS317" i="12"/>
  <c r="BS315" i="12"/>
  <c r="BS305" i="12"/>
  <c r="BS312" i="12" a="1"/>
  <c r="BS312" i="12" s="1"/>
  <c r="BS307" i="12"/>
  <c r="BS301" i="12"/>
  <c r="BS304" i="12"/>
  <c r="BS306" i="12"/>
  <c r="BS300" i="12"/>
  <c r="BS298" i="12"/>
  <c r="BS299" i="12"/>
  <c r="BS288" i="12"/>
  <c r="BS296" i="12" a="1"/>
  <c r="BS296" i="12" s="1"/>
  <c r="BS291" i="12"/>
  <c r="BS290" i="12"/>
  <c r="BS289" i="12"/>
  <c r="BS282" i="12"/>
  <c r="BS285" i="12"/>
  <c r="BS284" i="12"/>
  <c r="BS283" i="12"/>
  <c r="BS274" i="12"/>
  <c r="BS275" i="12"/>
  <c r="BS280" i="12" a="1"/>
  <c r="BS280" i="12" s="1"/>
  <c r="BS273" i="12"/>
  <c r="BS268" i="12"/>
  <c r="BS269" i="12"/>
  <c r="BS272" i="12"/>
  <c r="BS267" i="12"/>
  <c r="BS266" i="12"/>
  <c r="BS258" i="12"/>
  <c r="BS257" i="12"/>
  <c r="BS264" i="12" a="1"/>
  <c r="BS264" i="12" s="1"/>
  <c r="BS256" i="12"/>
  <c r="BS252" i="12"/>
  <c r="BS259" i="12"/>
  <c r="BS251" i="12"/>
  <c r="BS253" i="12"/>
  <c r="BS250" i="12"/>
  <c r="BS241" i="12"/>
  <c r="BS248" i="12" a="1"/>
  <c r="BS248" i="12" s="1"/>
  <c r="BS240" i="12"/>
  <c r="BS243" i="12"/>
  <c r="BS242" i="12"/>
  <c r="BS236" i="12"/>
  <c r="BS234" i="12"/>
  <c r="BS237" i="12"/>
  <c r="BS224" i="12"/>
  <c r="BS235" i="12"/>
  <c r="BS227" i="12"/>
  <c r="BS226" i="12"/>
  <c r="BS225" i="12"/>
  <c r="BS232" i="12" a="1"/>
  <c r="BS232" i="12" s="1"/>
  <c r="BS221" i="12"/>
  <c r="BS219" i="12"/>
  <c r="BS218" i="12"/>
  <c r="BS220" i="12"/>
  <c r="BS202" i="12"/>
  <c r="BS205" i="12"/>
  <c r="BS208" i="12"/>
  <c r="BS211" i="12"/>
  <c r="BS204" i="12"/>
  <c r="BS210" i="12"/>
  <c r="BS203" i="12"/>
  <c r="BS216" i="12" a="1"/>
  <c r="BS216" i="12" s="1"/>
  <c r="BS193" i="12"/>
  <c r="BS200" i="12" a="1"/>
  <c r="BS200" i="12" s="1"/>
  <c r="BS209" i="12"/>
  <c r="BS189" i="12"/>
  <c r="BS192" i="12"/>
  <c r="BS195" i="12"/>
  <c r="BS188" i="12"/>
  <c r="BS194" i="12"/>
  <c r="BS186" i="12"/>
  <c r="BS187" i="12"/>
  <c r="BS184" i="12" a="1"/>
  <c r="BS184" i="12" s="1"/>
  <c r="BS176" i="12"/>
  <c r="BS179" i="12"/>
  <c r="BS178" i="12"/>
  <c r="BS177" i="12"/>
  <c r="BS171" i="12"/>
  <c r="BS168" i="12" a="1"/>
  <c r="BS168" i="12" s="1"/>
  <c r="BS170" i="12"/>
  <c r="BS173" i="12"/>
  <c r="BT165" i="12"/>
  <c r="BS172" i="12"/>
  <c r="BR360" i="12"/>
  <c r="BR363" i="12"/>
  <c r="BR354" i="12"/>
  <c r="BR356" i="12"/>
  <c r="BR359" i="12"/>
  <c r="BR357" i="12"/>
  <c r="BR362" i="12"/>
  <c r="BR358" i="12"/>
  <c r="BR355" i="12"/>
  <c r="BU163" i="12"/>
  <c r="BV164" i="12"/>
  <c r="AR104" i="13"/>
  <c r="AR103" i="13"/>
  <c r="F14" i="1"/>
  <c r="G14" i="1"/>
  <c r="E15" i="1"/>
  <c r="BT171" i="13" l="1"/>
  <c r="BT67" i="13"/>
  <c r="BT70" i="13" s="1"/>
  <c r="BU155" i="13"/>
  <c r="BV149" i="13" s="1"/>
  <c r="BV127" i="13"/>
  <c r="BV131" i="13"/>
  <c r="BV128" i="13"/>
  <c r="BV132" i="13"/>
  <c r="BV129" i="13"/>
  <c r="BV139" i="13"/>
  <c r="BV152" i="13"/>
  <c r="BV144" i="13"/>
  <c r="BV141" i="13"/>
  <c r="BV150" i="13"/>
  <c r="BV145" i="13"/>
  <c r="BV142" i="13"/>
  <c r="BV151" i="13"/>
  <c r="BV165" i="13" s="1"/>
  <c r="BV153" i="13"/>
  <c r="BV154" i="13"/>
  <c r="BV140" i="13"/>
  <c r="BV173" i="13"/>
  <c r="BV174" i="13" s="1"/>
  <c r="BV172" i="13" s="1"/>
  <c r="BV137" i="13"/>
  <c r="BV183" i="13"/>
  <c r="BW61" i="13"/>
  <c r="BW116" i="13"/>
  <c r="BW169" i="13"/>
  <c r="BW114" i="13"/>
  <c r="BX115" i="13"/>
  <c r="BW133" i="13"/>
  <c r="BX125" i="13" s="1"/>
  <c r="BW146" i="13"/>
  <c r="BW179" i="13"/>
  <c r="BW182" i="13"/>
  <c r="BW180" i="13"/>
  <c r="BW181" i="13"/>
  <c r="BW12" i="13"/>
  <c r="BV16" i="13" s="1"/>
  <c r="BV17" i="13" s="1"/>
  <c r="BX10" i="13"/>
  <c r="BW9" i="13"/>
  <c r="BU66" i="13"/>
  <c r="BU65" i="13"/>
  <c r="BX62" i="13"/>
  <c r="BY60" i="13"/>
  <c r="BM59" i="13"/>
  <c r="CT68" i="13"/>
  <c r="CT54" i="13"/>
  <c r="CU48" i="13"/>
  <c r="CT11" i="13"/>
  <c r="CT97" i="13" s="1"/>
  <c r="BV37" i="13"/>
  <c r="BV26" i="13"/>
  <c r="BV32" i="13"/>
  <c r="BV30" i="13" a="1"/>
  <c r="BV30" i="13" s="1"/>
  <c r="BV28" i="13"/>
  <c r="BV34" i="13"/>
  <c r="BV36" i="13"/>
  <c r="BV31" i="13"/>
  <c r="BV33" i="13"/>
  <c r="BV20" i="13"/>
  <c r="BV27" i="13"/>
  <c r="BV22" i="13"/>
  <c r="BV19" i="13"/>
  <c r="BV25" i="13"/>
  <c r="BV21" i="13"/>
  <c r="BV35" i="13"/>
  <c r="BV29" i="13"/>
  <c r="BV4" i="13"/>
  <c r="BV3" i="13" s="1"/>
  <c r="BV18" i="13"/>
  <c r="BV6" i="13"/>
  <c r="BV80" i="13"/>
  <c r="BV75" i="13"/>
  <c r="BV64" i="13"/>
  <c r="BV88" i="13"/>
  <c r="BV87" i="13"/>
  <c r="BV82" i="13"/>
  <c r="BV84" i="13"/>
  <c r="BV86" i="13"/>
  <c r="BV69" i="13"/>
  <c r="BV81" i="13"/>
  <c r="BV83" i="13"/>
  <c r="BV85" i="13"/>
  <c r="BV79" i="13"/>
  <c r="CS97" i="13"/>
  <c r="BU89" i="13"/>
  <c r="BT320" i="12"/>
  <c r="BT323" i="12"/>
  <c r="BT322" i="12"/>
  <c r="BT321" i="12"/>
  <c r="BT314" i="12"/>
  <c r="BT316" i="12"/>
  <c r="BT317" i="12"/>
  <c r="BT315" i="12"/>
  <c r="BT304" i="12"/>
  <c r="BT312" i="12" a="1"/>
  <c r="BT312" i="12" s="1"/>
  <c r="BT307" i="12"/>
  <c r="BT301" i="12"/>
  <c r="BT306" i="12"/>
  <c r="BT305" i="12"/>
  <c r="BT300" i="12"/>
  <c r="BT299" i="12"/>
  <c r="BT298" i="12"/>
  <c r="BT288" i="12"/>
  <c r="BT296" i="12" a="1"/>
  <c r="BT296" i="12" s="1"/>
  <c r="BT291" i="12"/>
  <c r="BT290" i="12"/>
  <c r="BT289" i="12"/>
  <c r="BT285" i="12"/>
  <c r="BT284" i="12"/>
  <c r="BT283" i="12"/>
  <c r="BT282" i="12"/>
  <c r="BT273" i="12"/>
  <c r="BT275" i="12"/>
  <c r="BT280" i="12" a="1"/>
  <c r="BT280" i="12" s="1"/>
  <c r="BT274" i="12"/>
  <c r="BT272" i="12"/>
  <c r="BT268" i="12"/>
  <c r="BT269" i="12"/>
  <c r="BT267" i="12"/>
  <c r="BT266" i="12"/>
  <c r="BT258" i="12"/>
  <c r="BT257" i="12"/>
  <c r="BT264" i="12" a="1"/>
  <c r="BT264" i="12" s="1"/>
  <c r="BT256" i="12"/>
  <c r="BT259" i="12"/>
  <c r="BT252" i="12"/>
  <c r="BT251" i="12"/>
  <c r="BT241" i="12"/>
  <c r="BT248" i="12" a="1"/>
  <c r="BT248" i="12" s="1"/>
  <c r="BT253" i="12"/>
  <c r="BT240" i="12"/>
  <c r="BT243" i="12"/>
  <c r="BT250" i="12"/>
  <c r="BT242" i="12"/>
  <c r="BT236" i="12"/>
  <c r="BT235" i="12"/>
  <c r="BT234" i="12"/>
  <c r="BT237" i="12"/>
  <c r="BT225" i="12"/>
  <c r="BT227" i="12"/>
  <c r="BT226" i="12"/>
  <c r="BT232" i="12" a="1"/>
  <c r="BT232" i="12" s="1"/>
  <c r="BT224" i="12"/>
  <c r="BT221" i="12"/>
  <c r="BT220" i="12"/>
  <c r="BT211" i="12"/>
  <c r="BT219" i="12"/>
  <c r="BT218" i="12"/>
  <c r="BT202" i="12"/>
  <c r="BT205" i="12"/>
  <c r="BT208" i="12"/>
  <c r="BT204" i="12"/>
  <c r="BT210" i="12"/>
  <c r="BT203" i="12"/>
  <c r="BT216" i="12" a="1"/>
  <c r="BT216" i="12" s="1"/>
  <c r="BT209" i="12"/>
  <c r="BT200" i="12" a="1"/>
  <c r="BT200" i="12" s="1"/>
  <c r="BT189" i="12"/>
  <c r="BT192" i="12"/>
  <c r="BT195" i="12"/>
  <c r="BT188" i="12"/>
  <c r="BT194" i="12"/>
  <c r="BT193" i="12"/>
  <c r="BT186" i="12"/>
  <c r="BT187" i="12"/>
  <c r="BT184" i="12" a="1"/>
  <c r="BT184" i="12" s="1"/>
  <c r="BT176" i="12"/>
  <c r="BT179" i="12"/>
  <c r="BT178" i="12"/>
  <c r="BT177" i="12"/>
  <c r="BT168" i="12" a="1"/>
  <c r="BT168" i="12" s="1"/>
  <c r="BT171" i="12"/>
  <c r="BT170" i="12"/>
  <c r="BT173" i="12"/>
  <c r="BU165" i="12"/>
  <c r="BT172" i="12"/>
  <c r="BS354" i="12"/>
  <c r="BS356" i="12"/>
  <c r="BS359" i="12"/>
  <c r="BS362" i="12"/>
  <c r="BS358" i="12"/>
  <c r="BR364" i="12"/>
  <c r="BR365" i="12" s="1"/>
  <c r="BS357" i="12"/>
  <c r="BS361" i="12"/>
  <c r="BV163" i="12"/>
  <c r="BW164" i="12"/>
  <c r="BS355" i="12"/>
  <c r="BS363" i="12"/>
  <c r="BS360" i="12"/>
  <c r="AS104" i="13"/>
  <c r="AS103" i="13"/>
  <c r="G15" i="1"/>
  <c r="E18" i="1"/>
  <c r="F15" i="1"/>
  <c r="BU171" i="13" l="1"/>
  <c r="BU67" i="13"/>
  <c r="BU70" i="13" s="1"/>
  <c r="BV155" i="13"/>
  <c r="BW149" i="13" s="1"/>
  <c r="BW183" i="13"/>
  <c r="BX114" i="13"/>
  <c r="BY115" i="13"/>
  <c r="BX133" i="13"/>
  <c r="BY125" i="13" s="1"/>
  <c r="BX146" i="13"/>
  <c r="BX179" i="13"/>
  <c r="BX182" i="13"/>
  <c r="BX180" i="13"/>
  <c r="BX181" i="13"/>
  <c r="BW137" i="13"/>
  <c r="BX61" i="13"/>
  <c r="BX116" i="13"/>
  <c r="BX169" i="13"/>
  <c r="BW127" i="13"/>
  <c r="BW131" i="13"/>
  <c r="BW128" i="13"/>
  <c r="BW132" i="13"/>
  <c r="BW129" i="13"/>
  <c r="BW140" i="13"/>
  <c r="BW152" i="13"/>
  <c r="BW139" i="13"/>
  <c r="BW144" i="13"/>
  <c r="BW141" i="13"/>
  <c r="BW150" i="13"/>
  <c r="BW145" i="13"/>
  <c r="BW142" i="13"/>
  <c r="BW151" i="13"/>
  <c r="BW165" i="13" s="1"/>
  <c r="BW153" i="13"/>
  <c r="BW154" i="13"/>
  <c r="BW173" i="13"/>
  <c r="BW174" i="13" s="1"/>
  <c r="BW172" i="13" s="1"/>
  <c r="BN59" i="13"/>
  <c r="BY62" i="13"/>
  <c r="BZ60" i="13"/>
  <c r="BV89" i="13"/>
  <c r="BX12" i="13"/>
  <c r="BX9" i="13"/>
  <c r="BY10" i="13"/>
  <c r="BW37" i="13"/>
  <c r="BW30" i="13" a="1"/>
  <c r="BW30" i="13" s="1"/>
  <c r="BW26" i="13"/>
  <c r="BW32" i="13"/>
  <c r="BW28" i="13"/>
  <c r="BW34" i="13"/>
  <c r="BW36" i="13"/>
  <c r="BW31" i="13"/>
  <c r="BW27" i="13"/>
  <c r="BW29" i="13"/>
  <c r="BW22" i="13"/>
  <c r="BW19" i="13"/>
  <c r="BW25" i="13"/>
  <c r="BW21" i="13"/>
  <c r="BW35" i="13"/>
  <c r="BW18" i="13"/>
  <c r="BW4" i="13"/>
  <c r="BW3" i="13" s="1"/>
  <c r="BW6" i="13"/>
  <c r="BW20" i="13"/>
  <c r="BW33" i="13"/>
  <c r="BW86" i="13"/>
  <c r="BW75" i="13"/>
  <c r="BW79" i="13"/>
  <c r="BW81" i="13"/>
  <c r="BW83" i="13"/>
  <c r="BW88" i="13"/>
  <c r="BW85" i="13"/>
  <c r="BW69" i="13"/>
  <c r="BW82" i="13"/>
  <c r="BW80" i="13"/>
  <c r="BW87" i="13"/>
  <c r="BW64" i="13"/>
  <c r="BW84" i="13"/>
  <c r="CU68" i="13"/>
  <c r="CU54" i="13"/>
  <c r="CV48" i="13"/>
  <c r="CU11" i="13"/>
  <c r="BV66" i="13"/>
  <c r="BV65" i="13"/>
  <c r="BT360" i="12"/>
  <c r="BU323" i="12"/>
  <c r="BU322" i="12"/>
  <c r="BU314" i="12"/>
  <c r="BU321" i="12"/>
  <c r="BU316" i="12"/>
  <c r="BU320" i="12"/>
  <c r="BU317" i="12"/>
  <c r="BU315" i="12"/>
  <c r="BU312" i="12" a="1"/>
  <c r="BU312" i="12" s="1"/>
  <c r="BU307" i="12"/>
  <c r="BU304" i="12"/>
  <c r="BU306" i="12"/>
  <c r="BU305" i="12"/>
  <c r="BU300" i="12"/>
  <c r="BU301" i="12"/>
  <c r="BU299" i="12"/>
  <c r="BU298" i="12"/>
  <c r="BU296" i="12" a="1"/>
  <c r="BU296" i="12" s="1"/>
  <c r="BU291" i="12"/>
  <c r="BU290" i="12"/>
  <c r="BU289" i="12"/>
  <c r="BU288" i="12"/>
  <c r="BU284" i="12"/>
  <c r="BU283" i="12"/>
  <c r="BU285" i="12"/>
  <c r="BU282" i="12"/>
  <c r="BU280" i="12" a="1"/>
  <c r="BU280" i="12" s="1"/>
  <c r="BU274" i="12"/>
  <c r="BU268" i="12"/>
  <c r="BU275" i="12"/>
  <c r="BU269" i="12"/>
  <c r="BU272" i="12"/>
  <c r="BU273" i="12"/>
  <c r="BU267" i="12"/>
  <c r="BU266" i="12"/>
  <c r="BU258" i="12"/>
  <c r="BU257" i="12"/>
  <c r="BU264" i="12" a="1"/>
  <c r="BU264" i="12" s="1"/>
  <c r="BU256" i="12"/>
  <c r="BU259" i="12"/>
  <c r="BU252" i="12"/>
  <c r="BU251" i="12"/>
  <c r="BU253" i="12"/>
  <c r="BU250" i="12"/>
  <c r="BU248" i="12" a="1"/>
  <c r="BU248" i="12" s="1"/>
  <c r="BU240" i="12"/>
  <c r="BU243" i="12"/>
  <c r="BU242" i="12"/>
  <c r="BU241" i="12"/>
  <c r="BU235" i="12"/>
  <c r="BU234" i="12"/>
  <c r="BU237" i="12"/>
  <c r="BU236" i="12"/>
  <c r="BU224" i="12"/>
  <c r="BU232" i="12" a="1"/>
  <c r="BU232" i="12" s="1"/>
  <c r="BU226" i="12"/>
  <c r="BU227" i="12"/>
  <c r="BU225" i="12"/>
  <c r="BU221" i="12"/>
  <c r="BU219" i="12"/>
  <c r="BU218" i="12"/>
  <c r="BU220" i="12"/>
  <c r="BU205" i="12"/>
  <c r="BU208" i="12"/>
  <c r="BU211" i="12"/>
  <c r="BU204" i="12"/>
  <c r="BU210" i="12"/>
  <c r="BU203" i="12"/>
  <c r="BU216" i="12" a="1"/>
  <c r="BU216" i="12" s="1"/>
  <c r="BU209" i="12"/>
  <c r="BU200" i="12" a="1"/>
  <c r="BU200" i="12" s="1"/>
  <c r="BU189" i="12"/>
  <c r="BU192" i="12"/>
  <c r="BU195" i="12"/>
  <c r="BU188" i="12"/>
  <c r="BU194" i="12"/>
  <c r="BU202" i="12"/>
  <c r="BU193" i="12"/>
  <c r="BU186" i="12"/>
  <c r="BU187" i="12"/>
  <c r="BU184" i="12" a="1"/>
  <c r="BU184" i="12" s="1"/>
  <c r="BU176" i="12"/>
  <c r="BU179" i="12"/>
  <c r="BU178" i="12"/>
  <c r="BU177" i="12"/>
  <c r="BU171" i="12"/>
  <c r="BU170" i="12"/>
  <c r="BU173" i="12"/>
  <c r="BV165" i="12"/>
  <c r="BU172" i="12"/>
  <c r="BU168" i="12" a="1"/>
  <c r="BU168" i="12" s="1"/>
  <c r="BT363" i="12"/>
  <c r="BT354" i="12"/>
  <c r="BT356" i="12"/>
  <c r="BT362" i="12"/>
  <c r="BT358" i="12"/>
  <c r="BT359" i="12"/>
  <c r="BT357" i="12"/>
  <c r="BT355" i="12"/>
  <c r="BT361" i="12"/>
  <c r="BX164" i="12"/>
  <c r="BW163" i="12"/>
  <c r="BS364" i="12"/>
  <c r="BS365" i="12" s="1"/>
  <c r="AT104" i="13"/>
  <c r="AT103" i="13"/>
  <c r="G18" i="1"/>
  <c r="F18" i="1"/>
  <c r="BV171" i="13" l="1"/>
  <c r="BV67" i="13"/>
  <c r="BV70" i="13" s="1"/>
  <c r="BW155" i="13"/>
  <c r="BX149" i="13" s="1"/>
  <c r="BX127" i="13"/>
  <c r="BX131" i="13"/>
  <c r="BX128" i="13"/>
  <c r="BX132" i="13"/>
  <c r="BX129" i="13"/>
  <c r="BX139" i="13"/>
  <c r="BX140" i="13"/>
  <c r="BX144" i="13"/>
  <c r="BX141" i="13"/>
  <c r="BX145" i="13"/>
  <c r="BX142" i="13"/>
  <c r="BX151" i="13"/>
  <c r="BX165" i="13" s="1"/>
  <c r="BX153" i="13"/>
  <c r="BX152" i="13"/>
  <c r="BX150" i="13"/>
  <c r="BX154" i="13"/>
  <c r="BX173" i="13"/>
  <c r="BX174" i="13" s="1"/>
  <c r="BX172" i="13" s="1"/>
  <c r="BX137" i="13"/>
  <c r="BX183" i="13"/>
  <c r="BY61" i="13"/>
  <c r="BY116" i="13"/>
  <c r="BY169" i="13"/>
  <c r="BY114" i="13"/>
  <c r="BZ115" i="13"/>
  <c r="BY133" i="13"/>
  <c r="BZ125" i="13" s="1"/>
  <c r="BY146" i="13"/>
  <c r="BY181" i="13"/>
  <c r="BY179" i="13"/>
  <c r="BY182" i="13"/>
  <c r="BY180" i="13"/>
  <c r="BW66" i="13"/>
  <c r="BW65" i="13"/>
  <c r="BY9" i="13"/>
  <c r="BY12" i="13"/>
  <c r="BX16" i="13" s="1"/>
  <c r="BX17" i="13" s="1"/>
  <c r="BZ10" i="13"/>
  <c r="BX30" i="13" a="1"/>
  <c r="BX30" i="13" s="1"/>
  <c r="BX26" i="13"/>
  <c r="BX32" i="13"/>
  <c r="BX28" i="13"/>
  <c r="BX34" i="13"/>
  <c r="BX36" i="13"/>
  <c r="BX31" i="13"/>
  <c r="BX27" i="13"/>
  <c r="BX33" i="13"/>
  <c r="BX35" i="13"/>
  <c r="BX22" i="13"/>
  <c r="BX19" i="13"/>
  <c r="BX25" i="13"/>
  <c r="BX21" i="13"/>
  <c r="BX37" i="13"/>
  <c r="BX18" i="13"/>
  <c r="BX4" i="13"/>
  <c r="BX3" i="13" s="1"/>
  <c r="BX29" i="13"/>
  <c r="BX6" i="13"/>
  <c r="BX20" i="13"/>
  <c r="BX75" i="13"/>
  <c r="BX87" i="13"/>
  <c r="BX64" i="13"/>
  <c r="BX84" i="13"/>
  <c r="BX86" i="13"/>
  <c r="BX85" i="13"/>
  <c r="BX79" i="13"/>
  <c r="BX88" i="13"/>
  <c r="BX81" i="13"/>
  <c r="BX83" i="13"/>
  <c r="BX80" i="13"/>
  <c r="BX69" i="13"/>
  <c r="BX82" i="13"/>
  <c r="BO59" i="13"/>
  <c r="CV68" i="13"/>
  <c r="CV54" i="13"/>
  <c r="CW48" i="13"/>
  <c r="CV11" i="13"/>
  <c r="BW89" i="13"/>
  <c r="BZ62" i="13"/>
  <c r="CA60" i="13"/>
  <c r="CU97" i="13"/>
  <c r="BW16" i="13"/>
  <c r="BW17" i="13" s="1"/>
  <c r="BU360" i="12"/>
  <c r="BV322" i="12"/>
  <c r="BV321" i="12"/>
  <c r="BV323" i="12"/>
  <c r="BV320" i="12"/>
  <c r="BV316" i="12"/>
  <c r="BV317" i="12"/>
  <c r="BV315" i="12"/>
  <c r="BV314" i="12"/>
  <c r="BV312" i="12" a="1"/>
  <c r="BV312" i="12" s="1"/>
  <c r="BV307" i="12"/>
  <c r="BV306" i="12"/>
  <c r="BV304" i="12"/>
  <c r="BV305" i="12"/>
  <c r="BV300" i="12"/>
  <c r="BV301" i="12"/>
  <c r="BV299" i="12"/>
  <c r="BV298" i="12"/>
  <c r="BV296" i="12" a="1"/>
  <c r="BV296" i="12" s="1"/>
  <c r="BV291" i="12"/>
  <c r="BV290" i="12"/>
  <c r="BV289" i="12"/>
  <c r="BV284" i="12"/>
  <c r="BV283" i="12"/>
  <c r="BV288" i="12"/>
  <c r="BV273" i="12"/>
  <c r="BV285" i="12"/>
  <c r="BV280" i="12" a="1"/>
  <c r="BV280" i="12" s="1"/>
  <c r="BV282" i="12"/>
  <c r="BV275" i="12"/>
  <c r="BV274" i="12"/>
  <c r="BV272" i="12"/>
  <c r="BV268" i="12"/>
  <c r="BV269" i="12"/>
  <c r="BV267" i="12"/>
  <c r="BV266" i="12"/>
  <c r="BV257" i="12"/>
  <c r="BV264" i="12" a="1"/>
  <c r="BV264" i="12" s="1"/>
  <c r="BV253" i="12"/>
  <c r="BV256" i="12"/>
  <c r="BV259" i="12"/>
  <c r="BV258" i="12"/>
  <c r="BV252" i="12"/>
  <c r="BV251" i="12"/>
  <c r="BV250" i="12"/>
  <c r="BV248" i="12" a="1"/>
  <c r="BV248" i="12" s="1"/>
  <c r="BV240" i="12"/>
  <c r="BV243" i="12"/>
  <c r="BV242" i="12"/>
  <c r="BV241" i="12"/>
  <c r="BV235" i="12"/>
  <c r="BV234" i="12"/>
  <c r="BV237" i="12"/>
  <c r="BV236" i="12"/>
  <c r="BV225" i="12"/>
  <c r="BV232" i="12" a="1"/>
  <c r="BV232" i="12" s="1"/>
  <c r="BV227" i="12"/>
  <c r="BV226" i="12"/>
  <c r="BV224" i="12"/>
  <c r="BV221" i="12"/>
  <c r="BV219" i="12"/>
  <c r="BV218" i="12"/>
  <c r="BV220" i="12"/>
  <c r="BV208" i="12"/>
  <c r="BV211" i="12"/>
  <c r="BV204" i="12"/>
  <c r="BV216" i="12" a="1"/>
  <c r="BV216" i="12" s="1"/>
  <c r="BV210" i="12"/>
  <c r="BV203" i="12"/>
  <c r="BV209" i="12"/>
  <c r="BV186" i="12"/>
  <c r="BV189" i="12"/>
  <c r="BV192" i="12"/>
  <c r="BV205" i="12"/>
  <c r="BV195" i="12"/>
  <c r="BV188" i="12"/>
  <c r="BV194" i="12"/>
  <c r="BV187" i="12"/>
  <c r="BV193" i="12"/>
  <c r="BV202" i="12"/>
  <c r="BV200" i="12" a="1"/>
  <c r="BV200" i="12" s="1"/>
  <c r="BV184" i="12" a="1"/>
  <c r="BV184" i="12" s="1"/>
  <c r="BV176" i="12"/>
  <c r="BV179" i="12"/>
  <c r="BV178" i="12"/>
  <c r="BV177" i="12"/>
  <c r="BV171" i="12"/>
  <c r="BV170" i="12"/>
  <c r="BV173" i="12"/>
  <c r="BW165" i="12"/>
  <c r="BV172" i="12"/>
  <c r="BV168" i="12" a="1"/>
  <c r="BV168" i="12" s="1"/>
  <c r="BU363" i="12"/>
  <c r="BU356" i="12"/>
  <c r="BU359" i="12"/>
  <c r="BU362" i="12"/>
  <c r="BU357" i="12"/>
  <c r="BU355" i="12"/>
  <c r="BU358" i="12"/>
  <c r="BT364" i="12"/>
  <c r="BT365" i="12" s="1"/>
  <c r="BY164" i="12"/>
  <c r="BX163" i="12"/>
  <c r="BU361" i="12"/>
  <c r="BU354" i="12"/>
  <c r="B9" i="9"/>
  <c r="G19" i="9" s="1"/>
  <c r="I32" i="10"/>
  <c r="D32" i="10" s="1"/>
  <c r="AU104" i="13"/>
  <c r="BW171" i="13" l="1"/>
  <c r="BX155" i="13"/>
  <c r="BY149" i="13" s="1"/>
  <c r="D8" i="9"/>
  <c r="BW67" i="13"/>
  <c r="BW70" i="13" s="1"/>
  <c r="BY183" i="13"/>
  <c r="BZ114" i="13"/>
  <c r="CA115" i="13"/>
  <c r="BZ133" i="13"/>
  <c r="CA125" i="13" s="1"/>
  <c r="BZ146" i="13"/>
  <c r="BZ181" i="13"/>
  <c r="BZ179" i="13"/>
  <c r="BZ182" i="13"/>
  <c r="BZ180" i="13"/>
  <c r="BY137" i="13"/>
  <c r="BY139" i="13"/>
  <c r="BY131" i="13"/>
  <c r="BY127" i="13"/>
  <c r="BY128" i="13"/>
  <c r="BY132" i="13"/>
  <c r="BY129" i="13"/>
  <c r="BY140" i="13"/>
  <c r="BY152" i="13"/>
  <c r="BY144" i="13"/>
  <c r="BY141" i="13"/>
  <c r="BY150" i="13"/>
  <c r="BY145" i="13"/>
  <c r="BY142" i="13"/>
  <c r="BY151" i="13"/>
  <c r="BY165" i="13" s="1"/>
  <c r="BY153" i="13"/>
  <c r="BY154" i="13"/>
  <c r="BY173" i="13"/>
  <c r="BY174" i="13" s="1"/>
  <c r="BY172" i="13" s="1"/>
  <c r="BZ61" i="13"/>
  <c r="BZ116" i="13"/>
  <c r="BZ169" i="13"/>
  <c r="BP59" i="13"/>
  <c r="CA62" i="13"/>
  <c r="CB60" i="13"/>
  <c r="BZ9" i="13"/>
  <c r="BZ12" i="13"/>
  <c r="BY16" i="13" s="1"/>
  <c r="BY17" i="13" s="1"/>
  <c r="CA10" i="13"/>
  <c r="BY26" i="13"/>
  <c r="BY32" i="13"/>
  <c r="BY28" i="13"/>
  <c r="BY34" i="13"/>
  <c r="BY36" i="13"/>
  <c r="BY31" i="13"/>
  <c r="BY27" i="13"/>
  <c r="BY33" i="13"/>
  <c r="BY29" i="13"/>
  <c r="BY19" i="13"/>
  <c r="BY25" i="13"/>
  <c r="BY21" i="13"/>
  <c r="BY37" i="13"/>
  <c r="BY30" i="13" a="1"/>
  <c r="BY30" i="13" s="1"/>
  <c r="BY35" i="13"/>
  <c r="BY18" i="13"/>
  <c r="BY20" i="13"/>
  <c r="BY22" i="13"/>
  <c r="BY4" i="13"/>
  <c r="BY3" i="13" s="1"/>
  <c r="BY6" i="13"/>
  <c r="BY86" i="13"/>
  <c r="BY64" i="13"/>
  <c r="BY79" i="13"/>
  <c r="BY81" i="13"/>
  <c r="BY83" i="13"/>
  <c r="BY87" i="13"/>
  <c r="BY82" i="13"/>
  <c r="BY85" i="13"/>
  <c r="BY80" i="13"/>
  <c r="BY69" i="13"/>
  <c r="BY84" i="13"/>
  <c r="BY75" i="13"/>
  <c r="BY88" i="13"/>
  <c r="BX89" i="13"/>
  <c r="CW54" i="13"/>
  <c r="CW68" i="13"/>
  <c r="CX48" i="13"/>
  <c r="CW11" i="13"/>
  <c r="CV97" i="13"/>
  <c r="BX66" i="13"/>
  <c r="BX65" i="13"/>
  <c r="BU364" i="12"/>
  <c r="BU365" i="12" s="1"/>
  <c r="BV354" i="12"/>
  <c r="BV360" i="12"/>
  <c r="BW322" i="12"/>
  <c r="BW321" i="12"/>
  <c r="BW323" i="12"/>
  <c r="BW320" i="12"/>
  <c r="BW316" i="12"/>
  <c r="BW317" i="12"/>
  <c r="BW315" i="12"/>
  <c r="BW314" i="12"/>
  <c r="BW312" i="12" a="1"/>
  <c r="BW312" i="12" s="1"/>
  <c r="BW304" i="12"/>
  <c r="BW307" i="12"/>
  <c r="BW306" i="12"/>
  <c r="BW305" i="12"/>
  <c r="BW300" i="12"/>
  <c r="BW301" i="12"/>
  <c r="BW299" i="12"/>
  <c r="BW298" i="12"/>
  <c r="BW296" i="12" a="1"/>
  <c r="BW296" i="12" s="1"/>
  <c r="BW291" i="12"/>
  <c r="BW290" i="12"/>
  <c r="BW289" i="12"/>
  <c r="BW284" i="12"/>
  <c r="BW283" i="12"/>
  <c r="BW288" i="12"/>
  <c r="BW285" i="12"/>
  <c r="BW280" i="12" a="1"/>
  <c r="BW280" i="12" s="1"/>
  <c r="BW282" i="12"/>
  <c r="BW274" i="12"/>
  <c r="BW275" i="12"/>
  <c r="BW269" i="12"/>
  <c r="BW272" i="12"/>
  <c r="BW273" i="12"/>
  <c r="BW267" i="12"/>
  <c r="BW266" i="12"/>
  <c r="BW268" i="12"/>
  <c r="BW257" i="12"/>
  <c r="BW264" i="12" a="1"/>
  <c r="BW264" i="12" s="1"/>
  <c r="BW256" i="12"/>
  <c r="BW259" i="12"/>
  <c r="BW258" i="12"/>
  <c r="BW252" i="12"/>
  <c r="BW251" i="12"/>
  <c r="BW250" i="12"/>
  <c r="BW253" i="12"/>
  <c r="BW240" i="12"/>
  <c r="BW243" i="12"/>
  <c r="BW242" i="12"/>
  <c r="BW241" i="12"/>
  <c r="BW235" i="12"/>
  <c r="BW234" i="12"/>
  <c r="BW237" i="12"/>
  <c r="BW248" i="12" a="1"/>
  <c r="BW248" i="12" s="1"/>
  <c r="BW236" i="12"/>
  <c r="BW232" i="12" a="1"/>
  <c r="BW232" i="12" s="1"/>
  <c r="BW226" i="12"/>
  <c r="BW225" i="12"/>
  <c r="BW224" i="12"/>
  <c r="BW221" i="12"/>
  <c r="BW218" i="12"/>
  <c r="BW220" i="12"/>
  <c r="BW227" i="12"/>
  <c r="BW219" i="12"/>
  <c r="BW211" i="12"/>
  <c r="BW204" i="12"/>
  <c r="BW216" i="12" a="1"/>
  <c r="BW216" i="12" s="1"/>
  <c r="BW210" i="12"/>
  <c r="BW203" i="12"/>
  <c r="BW209" i="12"/>
  <c r="BW202" i="12"/>
  <c r="BW208" i="12"/>
  <c r="BW189" i="12"/>
  <c r="BW192" i="12"/>
  <c r="BW205" i="12"/>
  <c r="BW195" i="12"/>
  <c r="BW188" i="12"/>
  <c r="BW194" i="12"/>
  <c r="BW193" i="12"/>
  <c r="BW200" i="12" a="1"/>
  <c r="BW200" i="12" s="1"/>
  <c r="BW186" i="12"/>
  <c r="BW187" i="12"/>
  <c r="BW179" i="12"/>
  <c r="BW178" i="12"/>
  <c r="BW177" i="12"/>
  <c r="BW184" i="12" a="1"/>
  <c r="BW184" i="12" s="1"/>
  <c r="BW176" i="12"/>
  <c r="BW170" i="12"/>
  <c r="BW173" i="12"/>
  <c r="BX165" i="12"/>
  <c r="BW172" i="12"/>
  <c r="BW168" i="12" a="1"/>
  <c r="BW168" i="12" s="1"/>
  <c r="BW171" i="12"/>
  <c r="BV363" i="12"/>
  <c r="BV359" i="12"/>
  <c r="BV362" i="12"/>
  <c r="BV355" i="12"/>
  <c r="BV358" i="12"/>
  <c r="BV356" i="12"/>
  <c r="BV357" i="12"/>
  <c r="BV361" i="12"/>
  <c r="BZ164" i="12"/>
  <c r="BY163" i="12"/>
  <c r="F32" i="10"/>
  <c r="E32" i="10"/>
  <c r="E8" i="9"/>
  <c r="F8" i="9"/>
  <c r="D7" i="9"/>
  <c r="D74" i="13" s="1"/>
  <c r="BY74" i="13" s="1"/>
  <c r="AV40" i="13"/>
  <c r="AV104" i="13"/>
  <c r="BX171" i="13" l="1"/>
  <c r="BX67" i="13"/>
  <c r="BX70" i="13" s="1"/>
  <c r="BY155" i="13"/>
  <c r="BZ149" i="13" s="1"/>
  <c r="BZ137" i="13"/>
  <c r="BZ183" i="13"/>
  <c r="CA61" i="13"/>
  <c r="CA116" i="13"/>
  <c r="CA169" i="13"/>
  <c r="CA114" i="13"/>
  <c r="CA133" i="13"/>
  <c r="CB125" i="13" s="1"/>
  <c r="CB115" i="13"/>
  <c r="CA146" i="13"/>
  <c r="CA181" i="13"/>
  <c r="CA179" i="13"/>
  <c r="CA182" i="13"/>
  <c r="CA180" i="13"/>
  <c r="BZ127" i="13"/>
  <c r="BZ139" i="13"/>
  <c r="BZ131" i="13"/>
  <c r="BZ128" i="13"/>
  <c r="BZ132" i="13"/>
  <c r="BZ129" i="13"/>
  <c r="BZ151" i="13"/>
  <c r="BZ165" i="13" s="1"/>
  <c r="BZ140" i="13"/>
  <c r="BZ144" i="13"/>
  <c r="BZ141" i="13"/>
  <c r="BZ145" i="13"/>
  <c r="BZ142" i="13"/>
  <c r="BZ153" i="13"/>
  <c r="BZ152" i="13"/>
  <c r="BZ150" i="13"/>
  <c r="BZ154" i="13"/>
  <c r="BZ173" i="13"/>
  <c r="BZ174" i="13" s="1"/>
  <c r="BZ172" i="13" s="1"/>
  <c r="CA9" i="13"/>
  <c r="CA12" i="13"/>
  <c r="BZ16" i="13" s="1"/>
  <c r="BZ17" i="13" s="1"/>
  <c r="CB10" i="13"/>
  <c r="BZ32" i="13"/>
  <c r="BZ28" i="13"/>
  <c r="BZ34" i="13"/>
  <c r="BZ36" i="13"/>
  <c r="BZ31" i="13"/>
  <c r="BZ27" i="13"/>
  <c r="BZ33" i="13"/>
  <c r="BZ29" i="13"/>
  <c r="BZ35" i="13"/>
  <c r="BZ37" i="13"/>
  <c r="BZ19" i="13"/>
  <c r="BZ25" i="13"/>
  <c r="BZ21" i="13"/>
  <c r="BZ30" i="13" a="1"/>
  <c r="BZ30" i="13" s="1"/>
  <c r="BZ18" i="13"/>
  <c r="BZ20" i="13"/>
  <c r="BZ26" i="13"/>
  <c r="BZ22" i="13"/>
  <c r="BZ6" i="13"/>
  <c r="BZ4" i="13"/>
  <c r="BZ3" i="13" s="1"/>
  <c r="BZ75" i="13"/>
  <c r="BZ84" i="13"/>
  <c r="BZ69" i="13"/>
  <c r="BZ64" i="13"/>
  <c r="BZ88" i="13"/>
  <c r="BZ87" i="13"/>
  <c r="BZ74" i="13"/>
  <c r="BZ86" i="13"/>
  <c r="BZ79" i="13"/>
  <c r="BZ81" i="13"/>
  <c r="BZ82" i="13"/>
  <c r="BZ83" i="13"/>
  <c r="BZ85" i="13"/>
  <c r="BZ80" i="13"/>
  <c r="CB62" i="13"/>
  <c r="CC60" i="13"/>
  <c r="BY89" i="13"/>
  <c r="CW97" i="13"/>
  <c r="BY66" i="13"/>
  <c r="BY65" i="13"/>
  <c r="CX68" i="13"/>
  <c r="CY48" i="13"/>
  <c r="CX54" i="13"/>
  <c r="CX11" i="13"/>
  <c r="I74" i="13"/>
  <c r="J74" i="13"/>
  <c r="K74" i="13"/>
  <c r="L74" i="13"/>
  <c r="M74" i="13"/>
  <c r="N74" i="13"/>
  <c r="O74" i="13"/>
  <c r="P74" i="13"/>
  <c r="Q74" i="13"/>
  <c r="R74" i="13"/>
  <c r="S74" i="13"/>
  <c r="T74" i="13"/>
  <c r="U74" i="13"/>
  <c r="V74" i="13"/>
  <c r="W74" i="13"/>
  <c r="X74" i="13"/>
  <c r="Y74" i="13"/>
  <c r="Z74" i="13"/>
  <c r="AA74" i="13"/>
  <c r="AB74" i="13"/>
  <c r="AC74" i="13"/>
  <c r="AD74" i="13"/>
  <c r="AE74" i="13"/>
  <c r="AF74" i="13"/>
  <c r="AG74" i="13"/>
  <c r="AH74" i="13"/>
  <c r="AI74" i="13"/>
  <c r="AJ74" i="13"/>
  <c r="AK74" i="13"/>
  <c r="AL74" i="13"/>
  <c r="AM74" i="13"/>
  <c r="AN74" i="13"/>
  <c r="AO74" i="13"/>
  <c r="AP74" i="13"/>
  <c r="AQ74" i="13"/>
  <c r="AR74" i="13"/>
  <c r="AS74" i="13"/>
  <c r="AT74" i="13"/>
  <c r="AU74" i="13"/>
  <c r="AV74" i="13"/>
  <c r="AW74" i="13"/>
  <c r="AX74" i="13"/>
  <c r="AY74" i="13"/>
  <c r="AZ74" i="13"/>
  <c r="BA74" i="13"/>
  <c r="BB74" i="13"/>
  <c r="BC74" i="13"/>
  <c r="BD74" i="13"/>
  <c r="BE74" i="13"/>
  <c r="BF74" i="13"/>
  <c r="BG74" i="13"/>
  <c r="BH74" i="13"/>
  <c r="BI74" i="13"/>
  <c r="BJ74" i="13"/>
  <c r="BK74" i="13"/>
  <c r="BL74" i="13"/>
  <c r="BM74" i="13"/>
  <c r="BN74" i="13"/>
  <c r="BO74" i="13"/>
  <c r="BP74" i="13"/>
  <c r="BQ74" i="13"/>
  <c r="BR74" i="13"/>
  <c r="BS74" i="13"/>
  <c r="BT74" i="13"/>
  <c r="BU74" i="13"/>
  <c r="BV74" i="13"/>
  <c r="BW74" i="13"/>
  <c r="BX74" i="13"/>
  <c r="BQ59" i="13"/>
  <c r="BW363" i="12"/>
  <c r="BX322" i="12"/>
  <c r="BX323" i="12"/>
  <c r="BX320" i="12"/>
  <c r="BX321" i="12"/>
  <c r="BX316" i="12"/>
  <c r="BX317" i="12"/>
  <c r="BX315" i="12"/>
  <c r="BX314" i="12"/>
  <c r="BX304" i="12"/>
  <c r="BX307" i="12"/>
  <c r="BX312" i="12" a="1"/>
  <c r="BX312" i="12" s="1"/>
  <c r="BX306" i="12"/>
  <c r="BX305" i="12"/>
  <c r="BX300" i="12"/>
  <c r="BX301" i="12"/>
  <c r="BX299" i="12"/>
  <c r="BX298" i="12"/>
  <c r="BX291" i="12"/>
  <c r="BX290" i="12"/>
  <c r="BX289" i="12"/>
  <c r="BX296" i="12" a="1"/>
  <c r="BX296" i="12" s="1"/>
  <c r="BX284" i="12"/>
  <c r="BX283" i="12"/>
  <c r="BX288" i="12"/>
  <c r="BX282" i="12"/>
  <c r="BX285" i="12"/>
  <c r="BX273" i="12"/>
  <c r="BX280" i="12" a="1"/>
  <c r="BX280" i="12" s="1"/>
  <c r="BX275" i="12"/>
  <c r="BX274" i="12"/>
  <c r="BX269" i="12"/>
  <c r="BX272" i="12"/>
  <c r="BX259" i="12"/>
  <c r="BX267" i="12"/>
  <c r="BX266" i="12"/>
  <c r="BX257" i="12"/>
  <c r="BX264" i="12" a="1"/>
  <c r="BX264" i="12" s="1"/>
  <c r="BX268" i="12"/>
  <c r="BX256" i="12"/>
  <c r="BX258" i="12"/>
  <c r="BX252" i="12"/>
  <c r="BX251" i="12"/>
  <c r="BX250" i="12"/>
  <c r="BX253" i="12"/>
  <c r="BX240" i="12"/>
  <c r="BX243" i="12"/>
  <c r="BX242" i="12"/>
  <c r="BX241" i="12"/>
  <c r="BX235" i="12"/>
  <c r="BX237" i="12"/>
  <c r="BX236" i="12"/>
  <c r="BX232" i="12" a="1"/>
  <c r="BX232" i="12" s="1"/>
  <c r="BX227" i="12"/>
  <c r="BX248" i="12" a="1"/>
  <c r="BX248" i="12" s="1"/>
  <c r="BX226" i="12"/>
  <c r="BX225" i="12"/>
  <c r="BX224" i="12"/>
  <c r="BX221" i="12"/>
  <c r="BX234" i="12"/>
  <c r="BX220" i="12"/>
  <c r="BX218" i="12"/>
  <c r="BX219" i="12"/>
  <c r="BX211" i="12"/>
  <c r="BX204" i="12"/>
  <c r="BX216" i="12" a="1"/>
  <c r="BX216" i="12" s="1"/>
  <c r="BX210" i="12"/>
  <c r="BX203" i="12"/>
  <c r="BX209" i="12"/>
  <c r="BX202" i="12"/>
  <c r="BX205" i="12"/>
  <c r="BX192" i="12"/>
  <c r="BX195" i="12"/>
  <c r="BX188" i="12"/>
  <c r="BX194" i="12"/>
  <c r="BX187" i="12"/>
  <c r="BX208" i="12"/>
  <c r="BX193" i="12"/>
  <c r="BX200" i="12" a="1"/>
  <c r="BX200" i="12" s="1"/>
  <c r="BX189" i="12"/>
  <c r="BX186" i="12"/>
  <c r="BX178" i="12"/>
  <c r="BX177" i="12"/>
  <c r="BX184" i="12" a="1"/>
  <c r="BX184" i="12" s="1"/>
  <c r="BX176" i="12"/>
  <c r="BX170" i="12"/>
  <c r="BX173" i="12"/>
  <c r="BY165" i="12"/>
  <c r="BX172" i="12"/>
  <c r="BX168" i="12" a="1"/>
  <c r="BX168" i="12" s="1"/>
  <c r="BX179" i="12"/>
  <c r="BX171" i="12"/>
  <c r="BW355" i="12"/>
  <c r="BW362" i="12"/>
  <c r="BW358" i="12"/>
  <c r="CA164" i="12"/>
  <c r="BZ163" i="12"/>
  <c r="BW357" i="12"/>
  <c r="BW356" i="12"/>
  <c r="BW359" i="12"/>
  <c r="BW361" i="12"/>
  <c r="BV364" i="12"/>
  <c r="BV365" i="12" s="1"/>
  <c r="BW354" i="12"/>
  <c r="BW360" i="12"/>
  <c r="F7" i="9"/>
  <c r="E7" i="9"/>
  <c r="AW103" i="13"/>
  <c r="AW104" i="13"/>
  <c r="AW40" i="13"/>
  <c r="BZ155" i="13" l="1"/>
  <c r="CA149" i="13" s="1"/>
  <c r="BY171" i="13"/>
  <c r="CA183" i="13"/>
  <c r="CB61" i="13"/>
  <c r="CB116" i="13"/>
  <c r="CB169" i="13"/>
  <c r="CA137" i="13"/>
  <c r="BZ171" i="13"/>
  <c r="CB114" i="13"/>
  <c r="CB133" i="13"/>
  <c r="CC125" i="13" s="1"/>
  <c r="CC115" i="13"/>
  <c r="CB146" i="13"/>
  <c r="CB181" i="13"/>
  <c r="CB179" i="13"/>
  <c r="CB182" i="13"/>
  <c r="CB180" i="13"/>
  <c r="CA127" i="13"/>
  <c r="CA139" i="13"/>
  <c r="CA131" i="13"/>
  <c r="CA128" i="13"/>
  <c r="CA132" i="13"/>
  <c r="CA129" i="13"/>
  <c r="CA151" i="13"/>
  <c r="CA165" i="13" s="1"/>
  <c r="CA140" i="13"/>
  <c r="CA144" i="13"/>
  <c r="CA141" i="13"/>
  <c r="CA150" i="13"/>
  <c r="CA145" i="13"/>
  <c r="CA142" i="13"/>
  <c r="CA153" i="13"/>
  <c r="CA152" i="13"/>
  <c r="CA154" i="13"/>
  <c r="CA173" i="13"/>
  <c r="CA174" i="13" s="1"/>
  <c r="CA172" i="13" s="1"/>
  <c r="BY67" i="13"/>
  <c r="BY70" i="13" s="1"/>
  <c r="CC62" i="13"/>
  <c r="CD60" i="13"/>
  <c r="CB9" i="13"/>
  <c r="CB12" i="13"/>
  <c r="CC10" i="13"/>
  <c r="CY68" i="13"/>
  <c r="CY54" i="13"/>
  <c r="CZ48" i="13"/>
  <c r="CY11" i="13"/>
  <c r="CY97" i="13" s="1"/>
  <c r="BZ89" i="13"/>
  <c r="CA28" i="13"/>
  <c r="CA34" i="13"/>
  <c r="CA36" i="13"/>
  <c r="CA31" i="13"/>
  <c r="CA27" i="13"/>
  <c r="CA33" i="13"/>
  <c r="CA29" i="13"/>
  <c r="CA35" i="13"/>
  <c r="CA30" i="13" a="1"/>
  <c r="CA30" i="13" s="1"/>
  <c r="CA19" i="13"/>
  <c r="CA25" i="13"/>
  <c r="CA21" i="13"/>
  <c r="CA37" i="13"/>
  <c r="CA32" i="13"/>
  <c r="CA20" i="13"/>
  <c r="CA26" i="13"/>
  <c r="CA22" i="13"/>
  <c r="CA6" i="13"/>
  <c r="CA18" i="13"/>
  <c r="CA4" i="13"/>
  <c r="CA3" i="13" s="1"/>
  <c r="CA82" i="13"/>
  <c r="CA74" i="13"/>
  <c r="CA75" i="13"/>
  <c r="CA84" i="13"/>
  <c r="CA69" i="13"/>
  <c r="CA64" i="13"/>
  <c r="CA88" i="13"/>
  <c r="CA87" i="13"/>
  <c r="CA86" i="13"/>
  <c r="CA79" i="13"/>
  <c r="CA81" i="13"/>
  <c r="CA83" i="13"/>
  <c r="CA85" i="13"/>
  <c r="CA80" i="13"/>
  <c r="CX97" i="13"/>
  <c r="BR59" i="13"/>
  <c r="BZ66" i="13"/>
  <c r="BZ65" i="13"/>
  <c r="BW364" i="12"/>
  <c r="BW365" i="12" s="1"/>
  <c r="BX354" i="12"/>
  <c r="BX360" i="12"/>
  <c r="BX363" i="12"/>
  <c r="BY322" i="12"/>
  <c r="BY323" i="12"/>
  <c r="BY320" i="12"/>
  <c r="BY321" i="12"/>
  <c r="BY316" i="12"/>
  <c r="BY317" i="12"/>
  <c r="BY315" i="12"/>
  <c r="BY314" i="12"/>
  <c r="BY307" i="12"/>
  <c r="BY312" i="12" a="1"/>
  <c r="BY312" i="12" s="1"/>
  <c r="BY304" i="12"/>
  <c r="BY306" i="12"/>
  <c r="BY305" i="12"/>
  <c r="BY301" i="12"/>
  <c r="BY299" i="12"/>
  <c r="BY298" i="12"/>
  <c r="BY300" i="12"/>
  <c r="BY290" i="12"/>
  <c r="BY291" i="12"/>
  <c r="BY289" i="12"/>
  <c r="BY284" i="12"/>
  <c r="BY283" i="12"/>
  <c r="BY296" i="12" a="1"/>
  <c r="BY296" i="12" s="1"/>
  <c r="BY288" i="12"/>
  <c r="BY285" i="12"/>
  <c r="BY280" i="12" a="1"/>
  <c r="BY280" i="12" s="1"/>
  <c r="BY282" i="12"/>
  <c r="BY274" i="12"/>
  <c r="BY269" i="12"/>
  <c r="BY275" i="12"/>
  <c r="BY272" i="12"/>
  <c r="BY273" i="12"/>
  <c r="BY267" i="12"/>
  <c r="BY266" i="12"/>
  <c r="BY268" i="12"/>
  <c r="BY257" i="12"/>
  <c r="BY264" i="12" a="1"/>
  <c r="BY264" i="12" s="1"/>
  <c r="BY256" i="12"/>
  <c r="BY259" i="12"/>
  <c r="BY258" i="12"/>
  <c r="BY251" i="12"/>
  <c r="BY250" i="12"/>
  <c r="BY253" i="12"/>
  <c r="BY252" i="12"/>
  <c r="BY240" i="12"/>
  <c r="BY243" i="12"/>
  <c r="BY242" i="12"/>
  <c r="BY248" i="12" a="1"/>
  <c r="BY248" i="12" s="1"/>
  <c r="BY241" i="12"/>
  <c r="BY235" i="12"/>
  <c r="BY234" i="12"/>
  <c r="BY237" i="12"/>
  <c r="BY236" i="12"/>
  <c r="BY232" i="12" a="1"/>
  <c r="BY232" i="12" s="1"/>
  <c r="BY224" i="12"/>
  <c r="BY226" i="12"/>
  <c r="BY221" i="12"/>
  <c r="BY210" i="12"/>
  <c r="BY218" i="12"/>
  <c r="BY225" i="12"/>
  <c r="BY220" i="12"/>
  <c r="BY219" i="12"/>
  <c r="BY211" i="12"/>
  <c r="BY204" i="12"/>
  <c r="BY227" i="12"/>
  <c r="BY216" i="12" a="1"/>
  <c r="BY216" i="12" s="1"/>
  <c r="BY203" i="12"/>
  <c r="BY209" i="12"/>
  <c r="BY202" i="12"/>
  <c r="BY205" i="12"/>
  <c r="BY208" i="12"/>
  <c r="BY195" i="12"/>
  <c r="BY188" i="12"/>
  <c r="BY194" i="12"/>
  <c r="BY187" i="12"/>
  <c r="BY193" i="12"/>
  <c r="BY200" i="12" a="1"/>
  <c r="BY200" i="12" s="1"/>
  <c r="BY192" i="12"/>
  <c r="BY189" i="12"/>
  <c r="BY186" i="12"/>
  <c r="BY178" i="12"/>
  <c r="BY177" i="12"/>
  <c r="BY184" i="12" a="1"/>
  <c r="BY184" i="12" s="1"/>
  <c r="BY176" i="12"/>
  <c r="BY179" i="12"/>
  <c r="BY170" i="12"/>
  <c r="BY173" i="12"/>
  <c r="BZ165" i="12"/>
  <c r="BY168" i="12" a="1"/>
  <c r="BY168" i="12" s="1"/>
  <c r="BY172" i="12"/>
  <c r="BY171" i="12"/>
  <c r="BX362" i="12"/>
  <c r="CB164" i="12"/>
  <c r="CA163" i="12"/>
  <c r="BX355" i="12"/>
  <c r="BX359" i="12"/>
  <c r="BX361" i="12"/>
  <c r="BX357" i="12"/>
  <c r="BX358" i="12"/>
  <c r="BX356" i="12"/>
  <c r="AX103" i="13"/>
  <c r="AX104" i="13"/>
  <c r="AX40" i="13"/>
  <c r="BZ67" i="13" l="1"/>
  <c r="BZ70" i="13" s="1"/>
  <c r="CA155" i="13"/>
  <c r="CB149" i="13" s="1"/>
  <c r="CB127" i="13"/>
  <c r="CB129" i="13"/>
  <c r="CB139" i="13"/>
  <c r="CB131" i="13"/>
  <c r="CB128" i="13"/>
  <c r="CB132" i="13"/>
  <c r="CB151" i="13"/>
  <c r="CB165" i="13" s="1"/>
  <c r="CB140" i="13"/>
  <c r="CB152" i="13"/>
  <c r="CB144" i="13"/>
  <c r="CB141" i="13"/>
  <c r="CB150" i="13"/>
  <c r="CB154" i="13"/>
  <c r="CB142" i="13"/>
  <c r="CB145" i="13"/>
  <c r="CB153" i="13"/>
  <c r="CB173" i="13"/>
  <c r="CB174" i="13" s="1"/>
  <c r="CB172" i="13" s="1"/>
  <c r="CC114" i="13"/>
  <c r="CD115" i="13"/>
  <c r="CC133" i="13"/>
  <c r="CD125" i="13" s="1"/>
  <c r="CC146" i="13"/>
  <c r="CC181" i="13"/>
  <c r="CC179" i="13"/>
  <c r="CC182" i="13"/>
  <c r="CC180" i="13"/>
  <c r="CB137" i="13"/>
  <c r="CA171" i="13"/>
  <c r="CC61" i="13"/>
  <c r="CC116" i="13"/>
  <c r="CC169" i="13"/>
  <c r="CB183" i="13"/>
  <c r="CC12" i="13"/>
  <c r="CB16" i="13" s="1"/>
  <c r="CB17" i="13" s="1"/>
  <c r="CC9" i="13"/>
  <c r="CD10" i="13"/>
  <c r="CE60" i="13"/>
  <c r="CD62" i="13"/>
  <c r="CA66" i="13"/>
  <c r="CA65" i="13"/>
  <c r="CB34" i="13"/>
  <c r="CB36" i="13"/>
  <c r="CB31" i="13"/>
  <c r="CB27" i="13"/>
  <c r="CB33" i="13"/>
  <c r="CB30" i="13" a="1"/>
  <c r="CB30" i="13" s="1"/>
  <c r="CB29" i="13"/>
  <c r="CB35" i="13"/>
  <c r="CB37" i="13"/>
  <c r="CB26" i="13"/>
  <c r="CB19" i="13"/>
  <c r="CB25" i="13"/>
  <c r="CB21" i="13"/>
  <c r="CB32" i="13"/>
  <c r="CB28" i="13"/>
  <c r="CB18" i="13"/>
  <c r="CB20" i="13"/>
  <c r="CB22" i="13"/>
  <c r="CB6" i="13"/>
  <c r="CB4" i="13"/>
  <c r="CB3" i="13" s="1"/>
  <c r="CB80" i="13"/>
  <c r="CB82" i="13"/>
  <c r="CB84" i="13"/>
  <c r="CB74" i="13"/>
  <c r="CB86" i="13"/>
  <c r="CB75" i="13"/>
  <c r="CB69" i="13"/>
  <c r="CB64" i="13"/>
  <c r="CB88" i="13"/>
  <c r="CB87" i="13"/>
  <c r="CB79" i="13"/>
  <c r="CB83" i="13"/>
  <c r="CB81" i="13"/>
  <c r="CB85" i="13"/>
  <c r="CA16" i="13"/>
  <c r="CA17" i="13" s="1"/>
  <c r="BS59" i="13"/>
  <c r="CZ68" i="13"/>
  <c r="CZ54" i="13"/>
  <c r="DA48" i="13"/>
  <c r="CZ11" i="13"/>
  <c r="CZ97" i="13" s="1"/>
  <c r="CA89" i="13"/>
  <c r="BY359" i="12"/>
  <c r="BY355" i="12"/>
  <c r="CC164" i="12"/>
  <c r="CB163" i="12"/>
  <c r="BY357" i="12"/>
  <c r="BY358" i="12"/>
  <c r="BY361" i="12"/>
  <c r="BY356" i="12"/>
  <c r="BY360" i="12"/>
  <c r="BY354" i="12"/>
  <c r="BY363" i="12"/>
  <c r="BX364" i="12"/>
  <c r="BX365" i="12" s="1"/>
  <c r="BZ322" i="12"/>
  <c r="BZ321" i="12"/>
  <c r="BZ323" i="12"/>
  <c r="BZ317" i="12"/>
  <c r="BZ320" i="12"/>
  <c r="BZ316" i="12"/>
  <c r="BZ315" i="12"/>
  <c r="BZ306" i="12"/>
  <c r="BZ314" i="12"/>
  <c r="BZ312" i="12" a="1"/>
  <c r="BZ312" i="12" s="1"/>
  <c r="BZ307" i="12"/>
  <c r="BZ304" i="12"/>
  <c r="BZ305" i="12"/>
  <c r="BZ301" i="12"/>
  <c r="BZ299" i="12"/>
  <c r="BZ298" i="12"/>
  <c r="BZ300" i="12"/>
  <c r="BZ290" i="12"/>
  <c r="BZ291" i="12"/>
  <c r="BZ289" i="12"/>
  <c r="BZ288" i="12"/>
  <c r="BZ296" i="12" a="1"/>
  <c r="BZ296" i="12" s="1"/>
  <c r="BZ283" i="12"/>
  <c r="BZ282" i="12"/>
  <c r="BZ285" i="12"/>
  <c r="BZ284" i="12"/>
  <c r="BZ280" i="12" a="1"/>
  <c r="BZ280" i="12" s="1"/>
  <c r="BZ275" i="12"/>
  <c r="BZ273" i="12"/>
  <c r="BZ274" i="12"/>
  <c r="BZ272" i="12"/>
  <c r="BZ267" i="12"/>
  <c r="BZ269" i="12"/>
  <c r="BZ266" i="12"/>
  <c r="BZ268" i="12"/>
  <c r="BZ257" i="12"/>
  <c r="BZ264" i="12" a="1"/>
  <c r="BZ264" i="12" s="1"/>
  <c r="BZ256" i="12"/>
  <c r="BZ259" i="12"/>
  <c r="BZ258" i="12"/>
  <c r="BZ251" i="12"/>
  <c r="BZ250" i="12"/>
  <c r="BZ253" i="12"/>
  <c r="BZ243" i="12"/>
  <c r="BZ242" i="12"/>
  <c r="BZ248" i="12" a="1"/>
  <c r="BZ248" i="12" s="1"/>
  <c r="BZ252" i="12"/>
  <c r="BZ241" i="12"/>
  <c r="BZ240" i="12"/>
  <c r="BZ234" i="12"/>
  <c r="BZ237" i="12"/>
  <c r="BZ236" i="12"/>
  <c r="BZ235" i="12"/>
  <c r="BZ227" i="12"/>
  <c r="BZ225" i="12"/>
  <c r="BZ221" i="12"/>
  <c r="BZ232" i="12" a="1"/>
  <c r="BZ232" i="12" s="1"/>
  <c r="BZ224" i="12"/>
  <c r="BZ220" i="12"/>
  <c r="BZ218" i="12"/>
  <c r="BZ226" i="12"/>
  <c r="BZ211" i="12"/>
  <c r="BZ219" i="12"/>
  <c r="BZ204" i="12"/>
  <c r="BZ216" i="12" a="1"/>
  <c r="BZ216" i="12" s="1"/>
  <c r="BZ203" i="12"/>
  <c r="BZ210" i="12"/>
  <c r="BZ209" i="12"/>
  <c r="BZ202" i="12"/>
  <c r="BZ205" i="12"/>
  <c r="BZ208" i="12"/>
  <c r="BZ188" i="12"/>
  <c r="BZ194" i="12"/>
  <c r="BZ187" i="12"/>
  <c r="BZ200" i="12" a="1"/>
  <c r="BZ200" i="12" s="1"/>
  <c r="BZ193" i="12"/>
  <c r="BZ189" i="12"/>
  <c r="BZ195" i="12"/>
  <c r="BZ192" i="12"/>
  <c r="BZ178" i="12"/>
  <c r="BZ177" i="12"/>
  <c r="BZ186" i="12"/>
  <c r="BZ184" i="12" a="1"/>
  <c r="BZ184" i="12" s="1"/>
  <c r="BZ176" i="12"/>
  <c r="BZ179" i="12"/>
  <c r="BZ170" i="12"/>
  <c r="BZ173" i="12"/>
  <c r="CA165" i="12"/>
  <c r="BZ168" i="12" a="1"/>
  <c r="BZ168" i="12" s="1"/>
  <c r="BZ172" i="12"/>
  <c r="BZ171" i="12"/>
  <c r="BY362" i="12"/>
  <c r="AY103" i="13"/>
  <c r="AY104" i="13"/>
  <c r="AY40" i="13"/>
  <c r="CB155" i="13" l="1"/>
  <c r="CC149" i="13" s="1"/>
  <c r="CD61" i="13"/>
  <c r="CD116" i="13"/>
  <c r="CD169" i="13"/>
  <c r="CC137" i="13"/>
  <c r="CC127" i="13"/>
  <c r="CC132" i="13"/>
  <c r="CC129" i="13"/>
  <c r="CC139" i="13"/>
  <c r="CC131" i="13"/>
  <c r="CC128" i="13"/>
  <c r="CC142" i="13"/>
  <c r="CC151" i="13"/>
  <c r="CC165" i="13" s="1"/>
  <c r="CC140" i="13"/>
  <c r="CC144" i="13"/>
  <c r="CC141" i="13"/>
  <c r="CC154" i="13"/>
  <c r="CC145" i="13"/>
  <c r="CC153" i="13"/>
  <c r="CC150" i="13"/>
  <c r="CC152" i="13"/>
  <c r="CC173" i="13"/>
  <c r="CC174" i="13" s="1"/>
  <c r="CC172" i="13" s="1"/>
  <c r="CC183" i="13"/>
  <c r="CA67" i="13"/>
  <c r="CA70" i="13" s="1"/>
  <c r="CE115" i="13"/>
  <c r="CD114" i="13"/>
  <c r="CD133" i="13"/>
  <c r="CE125" i="13" s="1"/>
  <c r="CD146" i="13"/>
  <c r="CD181" i="13"/>
  <c r="CD179" i="13"/>
  <c r="CD182" i="13"/>
  <c r="CD180" i="13"/>
  <c r="CD12" i="13"/>
  <c r="CC16" i="13" s="1"/>
  <c r="CC17" i="13" s="1"/>
  <c r="CD9" i="13"/>
  <c r="CE10" i="13"/>
  <c r="CB89" i="13"/>
  <c r="BT59" i="13"/>
  <c r="DA68" i="13"/>
  <c r="DA54" i="13"/>
  <c r="DB48" i="13"/>
  <c r="DA11" i="13"/>
  <c r="CB66" i="13"/>
  <c r="CB65" i="13"/>
  <c r="CC36" i="13"/>
  <c r="CC31" i="13"/>
  <c r="CC27" i="13"/>
  <c r="CC33" i="13"/>
  <c r="CC30" i="13" a="1"/>
  <c r="CC30" i="13" s="1"/>
  <c r="CC29" i="13"/>
  <c r="CC35" i="13"/>
  <c r="CC37" i="13"/>
  <c r="CC32" i="13"/>
  <c r="CC19" i="13"/>
  <c r="CC25" i="13"/>
  <c r="CC21" i="13"/>
  <c r="CC34" i="13"/>
  <c r="CC28" i="13"/>
  <c r="CC18" i="13"/>
  <c r="CC20" i="13"/>
  <c r="CC26" i="13"/>
  <c r="CC22" i="13"/>
  <c r="CC6" i="13"/>
  <c r="CC4" i="13"/>
  <c r="CC3" i="13" s="1"/>
  <c r="CC74" i="13"/>
  <c r="CC75" i="13"/>
  <c r="CC79" i="13"/>
  <c r="CC64" i="13"/>
  <c r="CC81" i="13"/>
  <c r="CC83" i="13"/>
  <c r="CC88" i="13"/>
  <c r="CC85" i="13"/>
  <c r="CC87" i="13"/>
  <c r="CC80" i="13"/>
  <c r="CC86" i="13"/>
  <c r="CC82" i="13"/>
  <c r="CC84" i="13"/>
  <c r="CC69" i="13"/>
  <c r="CF60" i="13"/>
  <c r="CE62" i="13"/>
  <c r="BZ361" i="12"/>
  <c r="BZ360" i="12"/>
  <c r="BY364" i="12"/>
  <c r="BY365" i="12" s="1"/>
  <c r="BZ357" i="12"/>
  <c r="BZ363" i="12"/>
  <c r="BZ356" i="12"/>
  <c r="CA321" i="12"/>
  <c r="CA323" i="12"/>
  <c r="CA322" i="12"/>
  <c r="CA320" i="12"/>
  <c r="CA316" i="12"/>
  <c r="CA315" i="12"/>
  <c r="CA317" i="12"/>
  <c r="CA314" i="12"/>
  <c r="CA306" i="12"/>
  <c r="CA305" i="12"/>
  <c r="CA312" i="12" a="1"/>
  <c r="CA312" i="12" s="1"/>
  <c r="CA304" i="12"/>
  <c r="CA307" i="12"/>
  <c r="CA299" i="12"/>
  <c r="CA300" i="12"/>
  <c r="CA301" i="12"/>
  <c r="CA298" i="12"/>
  <c r="CA291" i="12"/>
  <c r="CA289" i="12"/>
  <c r="CA288" i="12"/>
  <c r="CA296" i="12" a="1"/>
  <c r="CA296" i="12" s="1"/>
  <c r="CA290" i="12"/>
  <c r="CA283" i="12"/>
  <c r="CA282" i="12"/>
  <c r="CA285" i="12"/>
  <c r="CA274" i="12"/>
  <c r="CA284" i="12"/>
  <c r="CA269" i="12"/>
  <c r="CA272" i="12"/>
  <c r="CA275" i="12"/>
  <c r="CA280" i="12" a="1"/>
  <c r="CA280" i="12" s="1"/>
  <c r="CA273" i="12"/>
  <c r="CA266" i="12"/>
  <c r="CA268" i="12"/>
  <c r="CA267" i="12"/>
  <c r="CA264" i="12" a="1"/>
  <c r="CA264" i="12" s="1"/>
  <c r="CA256" i="12"/>
  <c r="CA259" i="12"/>
  <c r="CA258" i="12"/>
  <c r="CA257" i="12"/>
  <c r="CA251" i="12"/>
  <c r="CA250" i="12"/>
  <c r="CA253" i="12"/>
  <c r="CA252" i="12"/>
  <c r="CA242" i="12"/>
  <c r="CA248" i="12" a="1"/>
  <c r="CA248" i="12" s="1"/>
  <c r="CA241" i="12"/>
  <c r="CA243" i="12"/>
  <c r="CA234" i="12"/>
  <c r="CA237" i="12"/>
  <c r="CA236" i="12"/>
  <c r="CA240" i="12"/>
  <c r="CA224" i="12"/>
  <c r="CA226" i="12"/>
  <c r="CA235" i="12"/>
  <c r="CA221" i="12"/>
  <c r="CA232" i="12" a="1"/>
  <c r="CA232" i="12" s="1"/>
  <c r="CA227" i="12"/>
  <c r="CA218" i="12"/>
  <c r="CA225" i="12"/>
  <c r="CA220" i="12"/>
  <c r="CA219" i="12"/>
  <c r="CA211" i="12"/>
  <c r="CA216" i="12" a="1"/>
  <c r="CA216" i="12" s="1"/>
  <c r="CA203" i="12"/>
  <c r="CA210" i="12"/>
  <c r="CA209" i="12"/>
  <c r="CA202" i="12"/>
  <c r="CA205" i="12"/>
  <c r="CA208" i="12"/>
  <c r="CA204" i="12"/>
  <c r="CA188" i="12"/>
  <c r="CA194" i="12"/>
  <c r="CA187" i="12"/>
  <c r="CA200" i="12" a="1"/>
  <c r="CA200" i="12" s="1"/>
  <c r="CA193" i="12"/>
  <c r="CA189" i="12"/>
  <c r="CA192" i="12"/>
  <c r="CA195" i="12"/>
  <c r="CA186" i="12"/>
  <c r="CA178" i="12"/>
  <c r="CA177" i="12"/>
  <c r="CA184" i="12" a="1"/>
  <c r="CA184" i="12" s="1"/>
  <c r="CA176" i="12"/>
  <c r="CA179" i="12"/>
  <c r="CA170" i="12"/>
  <c r="CA173" i="12"/>
  <c r="CA168" i="12" a="1"/>
  <c r="CA168" i="12" s="1"/>
  <c r="CB165" i="12"/>
  <c r="CA172" i="12"/>
  <c r="CA171" i="12"/>
  <c r="BZ362" i="12"/>
  <c r="BZ359" i="12"/>
  <c r="BZ354" i="12"/>
  <c r="CD164" i="12"/>
  <c r="CC163" i="12"/>
  <c r="BZ358" i="12"/>
  <c r="BZ355" i="12"/>
  <c r="AZ40" i="13"/>
  <c r="AZ103" i="13"/>
  <c r="AZ104" i="13"/>
  <c r="CB171" i="13" l="1"/>
  <c r="CB67" i="13"/>
  <c r="CB70" i="13" s="1"/>
  <c r="CC155" i="13"/>
  <c r="CD149" i="13" s="1"/>
  <c r="CD137" i="13"/>
  <c r="CD183" i="13"/>
  <c r="CE61" i="13"/>
  <c r="CE116" i="13"/>
  <c r="CE169" i="13"/>
  <c r="CF115" i="13"/>
  <c r="CE114" i="13"/>
  <c r="CE133" i="13"/>
  <c r="CF125" i="13" s="1"/>
  <c r="CE146" i="13"/>
  <c r="CE180" i="13"/>
  <c r="CE181" i="13"/>
  <c r="CE179" i="13"/>
  <c r="CE182" i="13"/>
  <c r="CD127" i="13"/>
  <c r="CD132" i="13"/>
  <c r="CD129" i="13"/>
  <c r="CD139" i="13"/>
  <c r="CD131" i="13"/>
  <c r="CD128" i="13"/>
  <c r="CD145" i="13"/>
  <c r="CD142" i="13"/>
  <c r="CD151" i="13"/>
  <c r="CD165" i="13" s="1"/>
  <c r="CD140" i="13"/>
  <c r="CD144" i="13"/>
  <c r="CD141" i="13"/>
  <c r="CD154" i="13"/>
  <c r="CD153" i="13"/>
  <c r="CD150" i="13"/>
  <c r="CD152" i="13"/>
  <c r="CD173" i="13"/>
  <c r="CD174" i="13" s="1"/>
  <c r="CD172" i="13" s="1"/>
  <c r="CE12" i="13"/>
  <c r="CD16" i="13" s="1"/>
  <c r="CD17" i="13" s="1"/>
  <c r="CF10" i="13"/>
  <c r="CE9" i="13"/>
  <c r="CC89" i="13"/>
  <c r="DB68" i="13"/>
  <c r="DB54" i="13"/>
  <c r="DC48" i="13"/>
  <c r="DB11" i="13"/>
  <c r="DB97" i="13" s="1"/>
  <c r="CD36" i="13"/>
  <c r="CD31" i="13"/>
  <c r="CD30" i="13" a="1"/>
  <c r="CD30" i="13" s="1"/>
  <c r="CD27" i="13"/>
  <c r="CD33" i="13"/>
  <c r="CD29" i="13"/>
  <c r="CD35" i="13"/>
  <c r="CD37" i="13"/>
  <c r="CD26" i="13"/>
  <c r="CD28" i="13"/>
  <c r="CD25" i="13"/>
  <c r="CD21" i="13"/>
  <c r="CD34" i="13"/>
  <c r="CD32" i="13"/>
  <c r="CD18" i="13"/>
  <c r="CD20" i="13"/>
  <c r="CD22" i="13"/>
  <c r="CD6" i="13"/>
  <c r="CD4" i="13"/>
  <c r="CD3" i="13" s="1"/>
  <c r="CD19" i="13"/>
  <c r="CD75" i="13"/>
  <c r="CD69" i="13"/>
  <c r="CD74" i="13"/>
  <c r="CD79" i="13"/>
  <c r="CD64" i="13"/>
  <c r="CD87" i="13"/>
  <c r="CD81" i="13"/>
  <c r="CD83" i="13"/>
  <c r="CD86" i="13"/>
  <c r="CD88" i="13"/>
  <c r="CD85" i="13"/>
  <c r="CD80" i="13"/>
  <c r="CD82" i="13"/>
  <c r="CD84" i="13"/>
  <c r="CG60" i="13"/>
  <c r="CF62" i="13"/>
  <c r="DA97" i="13"/>
  <c r="BU59" i="13"/>
  <c r="CC66" i="13"/>
  <c r="CC65" i="13"/>
  <c r="CA355" i="12"/>
  <c r="CA358" i="12"/>
  <c r="BZ364" i="12"/>
  <c r="BZ365" i="12" s="1"/>
  <c r="CA357" i="12"/>
  <c r="CA363" i="12"/>
  <c r="CA356" i="12"/>
  <c r="CA360" i="12"/>
  <c r="CB321" i="12"/>
  <c r="CB323" i="12"/>
  <c r="CB322" i="12"/>
  <c r="CB317" i="12"/>
  <c r="CB320" i="12"/>
  <c r="CB315" i="12"/>
  <c r="CB316" i="12"/>
  <c r="CB314" i="12"/>
  <c r="CB306" i="12"/>
  <c r="CB312" i="12" a="1"/>
  <c r="CB312" i="12" s="1"/>
  <c r="CB305" i="12"/>
  <c r="CB304" i="12"/>
  <c r="CB299" i="12"/>
  <c r="CB307" i="12"/>
  <c r="CB298" i="12"/>
  <c r="CB300" i="12"/>
  <c r="CB301" i="12"/>
  <c r="CB289" i="12"/>
  <c r="CB288" i="12"/>
  <c r="CB296" i="12" a="1"/>
  <c r="CB296" i="12" s="1"/>
  <c r="CB291" i="12"/>
  <c r="CB283" i="12"/>
  <c r="CB282" i="12"/>
  <c r="CB285" i="12"/>
  <c r="CB284" i="12"/>
  <c r="CB275" i="12"/>
  <c r="CB280" i="12" a="1"/>
  <c r="CB280" i="12" s="1"/>
  <c r="CB269" i="12"/>
  <c r="CB272" i="12"/>
  <c r="CB273" i="12"/>
  <c r="CB290" i="12"/>
  <c r="CB274" i="12"/>
  <c r="CB266" i="12"/>
  <c r="CB268" i="12"/>
  <c r="CB264" i="12" a="1"/>
  <c r="CB264" i="12" s="1"/>
  <c r="CB256" i="12"/>
  <c r="CB259" i="12"/>
  <c r="CB258" i="12"/>
  <c r="CB267" i="12"/>
  <c r="CB251" i="12"/>
  <c r="CB250" i="12"/>
  <c r="CB253" i="12"/>
  <c r="CB257" i="12"/>
  <c r="CB252" i="12"/>
  <c r="CB242" i="12"/>
  <c r="CB248" i="12" a="1"/>
  <c r="CB248" i="12" s="1"/>
  <c r="CB241" i="12"/>
  <c r="CB234" i="12"/>
  <c r="CB243" i="12"/>
  <c r="CB237" i="12"/>
  <c r="CB236" i="12"/>
  <c r="CB240" i="12"/>
  <c r="CB227" i="12"/>
  <c r="CB235" i="12"/>
  <c r="CB225" i="12"/>
  <c r="CB221" i="12"/>
  <c r="CB232" i="12" a="1"/>
  <c r="CB232" i="12" s="1"/>
  <c r="CB224" i="12"/>
  <c r="CB220" i="12"/>
  <c r="CB226" i="12"/>
  <c r="CB211" i="12"/>
  <c r="CB219" i="12"/>
  <c r="CB218" i="12"/>
  <c r="CB216" i="12" a="1"/>
  <c r="CB216" i="12" s="1"/>
  <c r="CB203" i="12"/>
  <c r="CB210" i="12"/>
  <c r="CB209" i="12"/>
  <c r="CB202" i="12"/>
  <c r="CB205" i="12"/>
  <c r="CB208" i="12"/>
  <c r="CB204" i="12"/>
  <c r="CB188" i="12"/>
  <c r="CB194" i="12"/>
  <c r="CB200" i="12" a="1"/>
  <c r="CB200" i="12" s="1"/>
  <c r="CB193" i="12"/>
  <c r="CB189" i="12"/>
  <c r="CB192" i="12"/>
  <c r="CB195" i="12"/>
  <c r="CB187" i="12"/>
  <c r="CB186" i="12"/>
  <c r="CB178" i="12"/>
  <c r="CB177" i="12"/>
  <c r="CB184" i="12" a="1"/>
  <c r="CB184" i="12" s="1"/>
  <c r="CB176" i="12"/>
  <c r="CB179" i="12"/>
  <c r="CB173" i="12"/>
  <c r="CB168" i="12" a="1"/>
  <c r="CB168" i="12" s="1"/>
  <c r="CC165" i="12"/>
  <c r="CB172" i="12"/>
  <c r="CB171" i="12"/>
  <c r="CB170" i="12"/>
  <c r="CA354" i="12"/>
  <c r="CA362" i="12"/>
  <c r="CA359" i="12"/>
  <c r="CE164" i="12"/>
  <c r="CD163" i="12"/>
  <c r="CA361" i="12"/>
  <c r="BA40" i="13"/>
  <c r="BA103" i="13"/>
  <c r="BA104" i="13"/>
  <c r="CC171" i="13" l="1"/>
  <c r="CD155" i="13"/>
  <c r="CE149" i="13" s="1"/>
  <c r="CG115" i="13"/>
  <c r="CF114" i="13"/>
  <c r="CF133" i="13"/>
  <c r="CG125" i="13" s="1"/>
  <c r="CF146" i="13"/>
  <c r="CF180" i="13"/>
  <c r="CF181" i="13"/>
  <c r="CF179" i="13"/>
  <c r="CF182" i="13"/>
  <c r="CE137" i="13"/>
  <c r="CD171" i="13"/>
  <c r="CE132" i="13"/>
  <c r="CE129" i="13"/>
  <c r="CE139" i="13"/>
  <c r="CE127" i="13"/>
  <c r="CE131" i="13"/>
  <c r="CE128" i="13"/>
  <c r="CE150" i="13"/>
  <c r="CE145" i="13"/>
  <c r="CE142" i="13"/>
  <c r="CE151" i="13"/>
  <c r="CE165" i="13" s="1"/>
  <c r="CE140" i="13"/>
  <c r="CE152" i="13"/>
  <c r="CE144" i="13"/>
  <c r="CE141" i="13"/>
  <c r="CE154" i="13"/>
  <c r="CE173" i="13"/>
  <c r="CE174" i="13" s="1"/>
  <c r="CE172" i="13" s="1"/>
  <c r="CE153" i="13"/>
  <c r="CF61" i="13"/>
  <c r="CF116" i="13"/>
  <c r="CF169" i="13"/>
  <c r="CE183" i="13"/>
  <c r="CC67" i="13"/>
  <c r="CC70" i="13" s="1"/>
  <c r="CD66" i="13"/>
  <c r="CD65" i="13"/>
  <c r="CF12" i="13"/>
  <c r="CG10" i="13"/>
  <c r="CF9" i="13"/>
  <c r="CE31" i="13"/>
  <c r="CE30" i="13" a="1"/>
  <c r="CE30" i="13" s="1"/>
  <c r="CE27" i="13"/>
  <c r="CE33" i="13"/>
  <c r="CE29" i="13"/>
  <c r="CE35" i="13"/>
  <c r="CE37" i="13"/>
  <c r="CE26" i="13"/>
  <c r="CE32" i="13"/>
  <c r="CE34" i="13"/>
  <c r="CE36" i="13"/>
  <c r="CE25" i="13"/>
  <c r="CE21" i="13"/>
  <c r="CE16" i="13"/>
  <c r="CE17" i="13" s="1"/>
  <c r="CE18" i="13"/>
  <c r="CE28" i="13"/>
  <c r="CE20" i="13"/>
  <c r="CE22" i="13"/>
  <c r="CE6" i="13"/>
  <c r="CE4" i="13"/>
  <c r="CE3" i="13" s="1"/>
  <c r="CE19" i="13"/>
  <c r="CE74" i="13"/>
  <c r="CE64" i="13"/>
  <c r="CE88" i="13"/>
  <c r="CE83" i="13"/>
  <c r="CE85" i="13"/>
  <c r="CE75" i="13"/>
  <c r="CE87" i="13"/>
  <c r="CE81" i="13"/>
  <c r="CE80" i="13"/>
  <c r="CE82" i="13"/>
  <c r="CE84" i="13"/>
  <c r="CE86" i="13"/>
  <c r="CE79" i="13"/>
  <c r="CE69" i="13"/>
  <c r="BV59" i="13"/>
  <c r="CH60" i="13"/>
  <c r="CG62" i="13"/>
  <c r="DC68" i="13"/>
  <c r="DC54" i="13"/>
  <c r="DD48" i="13"/>
  <c r="DC11" i="13"/>
  <c r="CD89" i="13"/>
  <c r="CA364" i="12"/>
  <c r="CA365" i="12" s="1"/>
  <c r="CB361" i="12"/>
  <c r="CB357" i="12"/>
  <c r="CB363" i="12"/>
  <c r="CC321" i="12"/>
  <c r="CC323" i="12"/>
  <c r="CC322" i="12"/>
  <c r="CC320" i="12"/>
  <c r="CC315" i="12"/>
  <c r="CC317" i="12"/>
  <c r="CC316" i="12"/>
  <c r="CC314" i="12"/>
  <c r="CC306" i="12"/>
  <c r="CC312" i="12" a="1"/>
  <c r="CC312" i="12" s="1"/>
  <c r="CC307" i="12"/>
  <c r="CC305" i="12"/>
  <c r="CC299" i="12"/>
  <c r="CC304" i="12"/>
  <c r="CC298" i="12"/>
  <c r="CC300" i="12"/>
  <c r="CC301" i="12"/>
  <c r="CC289" i="12"/>
  <c r="CC288" i="12"/>
  <c r="CC296" i="12" a="1"/>
  <c r="CC296" i="12" s="1"/>
  <c r="CC290" i="12"/>
  <c r="CC283" i="12"/>
  <c r="CC285" i="12"/>
  <c r="CC291" i="12"/>
  <c r="CC284" i="12"/>
  <c r="CC282" i="12"/>
  <c r="CC274" i="12"/>
  <c r="CC280" i="12" a="1"/>
  <c r="CC280" i="12" s="1"/>
  <c r="CC269" i="12"/>
  <c r="CC272" i="12"/>
  <c r="CC275" i="12"/>
  <c r="CC273" i="12"/>
  <c r="CC266" i="12"/>
  <c r="CC268" i="12"/>
  <c r="CC267" i="12"/>
  <c r="CC256" i="12"/>
  <c r="CC259" i="12"/>
  <c r="CC258" i="12"/>
  <c r="CC257" i="12"/>
  <c r="CC264" i="12" a="1"/>
  <c r="CC264" i="12" s="1"/>
  <c r="CC251" i="12"/>
  <c r="CC250" i="12"/>
  <c r="CC253" i="12"/>
  <c r="CC252" i="12"/>
  <c r="CC242" i="12"/>
  <c r="CC248" i="12" a="1"/>
  <c r="CC248" i="12" s="1"/>
  <c r="CC241" i="12"/>
  <c r="CC240" i="12"/>
  <c r="CC234" i="12"/>
  <c r="CC243" i="12"/>
  <c r="CC237" i="12"/>
  <c r="CC236" i="12"/>
  <c r="CC235" i="12"/>
  <c r="CC226" i="12"/>
  <c r="CC232" i="12" a="1"/>
  <c r="CC232" i="12" s="1"/>
  <c r="CC224" i="12"/>
  <c r="CC220" i="12"/>
  <c r="CC227" i="12"/>
  <c r="CC225" i="12"/>
  <c r="CC221" i="12"/>
  <c r="CC219" i="12"/>
  <c r="CC218" i="12"/>
  <c r="CC216" i="12" a="1"/>
  <c r="CC216" i="12" s="1"/>
  <c r="CC203" i="12"/>
  <c r="CC210" i="12"/>
  <c r="CC209" i="12"/>
  <c r="CC202" i="12"/>
  <c r="CC205" i="12"/>
  <c r="CC208" i="12"/>
  <c r="CC204" i="12"/>
  <c r="CC211" i="12"/>
  <c r="CC194" i="12"/>
  <c r="CC187" i="12"/>
  <c r="CC200" i="12" a="1"/>
  <c r="CC200" i="12" s="1"/>
  <c r="CC193" i="12"/>
  <c r="CC186" i="12"/>
  <c r="CC189" i="12"/>
  <c r="CC192" i="12"/>
  <c r="CC195" i="12"/>
  <c r="CC188" i="12"/>
  <c r="CC177" i="12"/>
  <c r="CC184" i="12" a="1"/>
  <c r="CC184" i="12" s="1"/>
  <c r="CC176" i="12"/>
  <c r="CC179" i="12"/>
  <c r="CD165" i="12"/>
  <c r="CC178" i="12"/>
  <c r="CC172" i="12"/>
  <c r="CC171" i="12"/>
  <c r="CC170" i="12"/>
  <c r="CC173" i="12"/>
  <c r="CC168" i="12" a="1"/>
  <c r="CC168" i="12" s="1"/>
  <c r="CB356" i="12"/>
  <c r="CB360" i="12"/>
  <c r="CB354" i="12"/>
  <c r="CB359" i="12"/>
  <c r="CB362" i="12"/>
  <c r="CF164" i="12"/>
  <c r="CE163" i="12"/>
  <c r="CB355" i="12"/>
  <c r="CB358" i="12"/>
  <c r="BB40" i="13"/>
  <c r="BB103" i="13"/>
  <c r="BB104" i="13"/>
  <c r="CF183" i="13" l="1"/>
  <c r="CE155" i="13"/>
  <c r="CF149" i="13" s="1"/>
  <c r="CD67" i="13"/>
  <c r="CD70" i="13" s="1"/>
  <c r="CF132" i="13"/>
  <c r="CF129" i="13"/>
  <c r="CF139" i="13"/>
  <c r="CF127" i="13"/>
  <c r="CF131" i="13"/>
  <c r="CF128" i="13"/>
  <c r="CF150" i="13"/>
  <c r="CF155" i="13" s="1"/>
  <c r="CG149" i="13" s="1"/>
  <c r="CF145" i="13"/>
  <c r="CF142" i="13"/>
  <c r="CF151" i="13"/>
  <c r="CF165" i="13" s="1"/>
  <c r="CF140" i="13"/>
  <c r="CF144" i="13"/>
  <c r="CF141" i="13"/>
  <c r="CF152" i="13"/>
  <c r="CF154" i="13"/>
  <c r="CF153" i="13"/>
  <c r="CF173" i="13"/>
  <c r="CF174" i="13" s="1"/>
  <c r="CF172" i="13" s="1"/>
  <c r="CH115" i="13"/>
  <c r="CG114" i="13"/>
  <c r="CG133" i="13"/>
  <c r="CH125" i="13" s="1"/>
  <c r="CG146" i="13"/>
  <c r="CG180" i="13"/>
  <c r="CG181" i="13"/>
  <c r="CG179" i="13"/>
  <c r="CG182" i="13"/>
  <c r="CG61" i="13"/>
  <c r="CG116" i="13"/>
  <c r="CG169" i="13"/>
  <c r="CF137" i="13"/>
  <c r="CE89" i="13"/>
  <c r="CG12" i="13"/>
  <c r="CH10" i="13"/>
  <c r="CG9" i="13"/>
  <c r="DD68" i="13"/>
  <c r="DD54" i="13"/>
  <c r="DE48" i="13"/>
  <c r="DD11" i="13"/>
  <c r="DD97" i="13" s="1"/>
  <c r="CF30" i="13" a="1"/>
  <c r="CF30" i="13" s="1"/>
  <c r="CF31" i="13"/>
  <c r="CF27" i="13"/>
  <c r="CF33" i="13"/>
  <c r="CF29" i="13"/>
  <c r="CF35" i="13"/>
  <c r="CF37" i="13"/>
  <c r="CF26" i="13"/>
  <c r="CF32" i="13"/>
  <c r="CF28" i="13"/>
  <c r="CF34" i="13"/>
  <c r="CF16" i="13"/>
  <c r="CF17" i="13" s="1"/>
  <c r="CF18" i="13"/>
  <c r="CF20" i="13"/>
  <c r="CF22" i="13"/>
  <c r="CF19" i="13"/>
  <c r="CF36" i="13"/>
  <c r="CF6" i="13"/>
  <c r="CF25" i="13"/>
  <c r="CF21" i="13"/>
  <c r="CF4" i="13"/>
  <c r="CF3" i="13" s="1"/>
  <c r="CF75" i="13"/>
  <c r="CF69" i="13"/>
  <c r="CF74" i="13"/>
  <c r="CF81" i="13"/>
  <c r="CF79" i="13"/>
  <c r="CF64" i="13"/>
  <c r="CF87" i="13"/>
  <c r="CF88" i="13"/>
  <c r="CF83" i="13"/>
  <c r="CF85" i="13"/>
  <c r="CF80" i="13"/>
  <c r="CF82" i="13"/>
  <c r="CF86" i="13"/>
  <c r="CF84" i="13"/>
  <c r="DC97" i="13"/>
  <c r="CI60" i="13"/>
  <c r="CH62" i="13"/>
  <c r="CE66" i="13"/>
  <c r="CE65" i="13"/>
  <c r="BW59" i="13"/>
  <c r="CD321" i="12"/>
  <c r="CD323" i="12"/>
  <c r="CD322" i="12"/>
  <c r="CD320" i="12"/>
  <c r="CD315" i="12"/>
  <c r="CD317" i="12"/>
  <c r="CD316" i="12"/>
  <c r="CD314" i="12"/>
  <c r="CD306" i="12"/>
  <c r="CD312" i="12" a="1"/>
  <c r="CD312" i="12" s="1"/>
  <c r="CD305" i="12"/>
  <c r="CD307" i="12"/>
  <c r="CD304" i="12"/>
  <c r="CD298" i="12"/>
  <c r="CD300" i="12"/>
  <c r="CD301" i="12"/>
  <c r="CD299" i="12"/>
  <c r="CD289" i="12"/>
  <c r="CD288" i="12"/>
  <c r="CD296" i="12" a="1"/>
  <c r="CD296" i="12" s="1"/>
  <c r="CD290" i="12"/>
  <c r="CD291" i="12"/>
  <c r="CD283" i="12"/>
  <c r="CD282" i="12"/>
  <c r="CD285" i="12"/>
  <c r="CD284" i="12"/>
  <c r="CD275" i="12"/>
  <c r="CD280" i="12" a="1"/>
  <c r="CD280" i="12" s="1"/>
  <c r="CD272" i="12"/>
  <c r="CD273" i="12"/>
  <c r="CD266" i="12"/>
  <c r="CD269" i="12"/>
  <c r="CD274" i="12"/>
  <c r="CD268" i="12"/>
  <c r="CD267" i="12"/>
  <c r="CD253" i="12"/>
  <c r="CD256" i="12"/>
  <c r="CD259" i="12"/>
  <c r="CD258" i="12"/>
  <c r="CD257" i="12"/>
  <c r="CD264" i="12" a="1"/>
  <c r="CD264" i="12" s="1"/>
  <c r="CD250" i="12"/>
  <c r="CD252" i="12"/>
  <c r="CD251" i="12"/>
  <c r="CD242" i="12"/>
  <c r="CD248" i="12" a="1"/>
  <c r="CD248" i="12" s="1"/>
  <c r="CD241" i="12"/>
  <c r="CD240" i="12"/>
  <c r="CD243" i="12"/>
  <c r="CD234" i="12"/>
  <c r="CD237" i="12"/>
  <c r="CD236" i="12"/>
  <c r="CD235" i="12"/>
  <c r="CD232" i="12" a="1"/>
  <c r="CD232" i="12" s="1"/>
  <c r="CD225" i="12"/>
  <c r="CD224" i="12"/>
  <c r="CD220" i="12"/>
  <c r="CD227" i="12"/>
  <c r="CD226" i="12"/>
  <c r="CD211" i="12"/>
  <c r="CD219" i="12"/>
  <c r="CD218" i="12"/>
  <c r="CD216" i="12" a="1"/>
  <c r="CD216" i="12" s="1"/>
  <c r="CD221" i="12"/>
  <c r="CD203" i="12"/>
  <c r="CD210" i="12"/>
  <c r="CD209" i="12"/>
  <c r="CD202" i="12"/>
  <c r="CD205" i="12"/>
  <c r="CD208" i="12"/>
  <c r="CD204" i="12"/>
  <c r="CD194" i="12"/>
  <c r="CD187" i="12"/>
  <c r="CD200" i="12" a="1"/>
  <c r="CD200" i="12" s="1"/>
  <c r="CD193" i="12"/>
  <c r="CD189" i="12"/>
  <c r="CD192" i="12"/>
  <c r="CD195" i="12"/>
  <c r="CD188" i="12"/>
  <c r="CD186" i="12"/>
  <c r="CD177" i="12"/>
  <c r="CD184" i="12" a="1"/>
  <c r="CD184" i="12" s="1"/>
  <c r="CD176" i="12"/>
  <c r="CD179" i="12"/>
  <c r="CD178" i="12"/>
  <c r="CE165" i="12"/>
  <c r="CD172" i="12"/>
  <c r="CD171" i="12"/>
  <c r="CD173" i="12"/>
  <c r="CD170" i="12"/>
  <c r="CD168" i="12" a="1"/>
  <c r="CD168" i="12" s="1"/>
  <c r="CC359" i="12"/>
  <c r="CC362" i="12"/>
  <c r="CB364" i="12"/>
  <c r="CB365" i="12" s="1"/>
  <c r="CC355" i="12"/>
  <c r="CC358" i="12"/>
  <c r="CC361" i="12"/>
  <c r="CC360" i="12"/>
  <c r="CC354" i="12"/>
  <c r="CC357" i="12"/>
  <c r="CC363" i="12"/>
  <c r="CC356" i="12"/>
  <c r="CG164" i="12"/>
  <c r="CF163" i="12"/>
  <c r="BC40" i="13"/>
  <c r="BC103" i="13"/>
  <c r="BC104" i="13"/>
  <c r="CE171" i="13" l="1"/>
  <c r="CE67" i="13"/>
  <c r="CE70" i="13" s="1"/>
  <c r="CG137" i="13"/>
  <c r="CF171" i="13"/>
  <c r="CI115" i="13"/>
  <c r="CH114" i="13"/>
  <c r="CH133" i="13"/>
  <c r="CI125" i="13" s="1"/>
  <c r="CH146" i="13"/>
  <c r="CH180" i="13"/>
  <c r="CH181" i="13"/>
  <c r="CH179" i="13"/>
  <c r="CH182" i="13"/>
  <c r="CG128" i="13"/>
  <c r="CG132" i="13"/>
  <c r="CG129" i="13"/>
  <c r="CG139" i="13"/>
  <c r="CG127" i="13"/>
  <c r="CG131" i="13"/>
  <c r="CG150" i="13"/>
  <c r="CG145" i="13"/>
  <c r="CG142" i="13"/>
  <c r="CG151" i="13"/>
  <c r="CG165" i="13" s="1"/>
  <c r="CG140" i="13"/>
  <c r="CG153" i="13"/>
  <c r="CG141" i="13"/>
  <c r="CG152" i="13"/>
  <c r="CG144" i="13"/>
  <c r="CG173" i="13"/>
  <c r="CG174" i="13" s="1"/>
  <c r="CG172" i="13" s="1"/>
  <c r="CG154" i="13"/>
  <c r="CH61" i="13"/>
  <c r="CH116" i="13"/>
  <c r="CH169" i="13"/>
  <c r="CG183" i="13"/>
  <c r="CF66" i="13"/>
  <c r="CF65" i="13"/>
  <c r="CF89" i="13"/>
  <c r="CI10" i="13"/>
  <c r="CH9" i="13"/>
  <c r="CH12" i="13"/>
  <c r="CG31" i="13"/>
  <c r="CG27" i="13"/>
  <c r="CG33" i="13"/>
  <c r="CG29" i="13"/>
  <c r="CG35" i="13"/>
  <c r="CG37" i="13"/>
  <c r="CG26" i="13"/>
  <c r="CG32" i="13"/>
  <c r="CG28" i="13"/>
  <c r="CG34" i="13"/>
  <c r="CG36" i="13"/>
  <c r="CG18" i="13"/>
  <c r="CG30" i="13" a="1"/>
  <c r="CG30" i="13" s="1"/>
  <c r="CG20" i="13"/>
  <c r="CG22" i="13"/>
  <c r="CG19" i="13"/>
  <c r="CG6" i="13"/>
  <c r="CG25" i="13"/>
  <c r="CG21" i="13"/>
  <c r="CG4" i="13"/>
  <c r="CG3" i="13" s="1"/>
  <c r="CG83" i="13"/>
  <c r="CG87" i="13"/>
  <c r="CG88" i="13"/>
  <c r="CG85" i="13"/>
  <c r="CG80" i="13"/>
  <c r="CG82" i="13"/>
  <c r="CG84" i="13"/>
  <c r="CG86" i="13"/>
  <c r="CG64" i="13"/>
  <c r="CG79" i="13"/>
  <c r="CG81" i="13"/>
  <c r="CG75" i="13"/>
  <c r="CG69" i="13"/>
  <c r="CG74" i="13"/>
  <c r="CJ60" i="13"/>
  <c r="CI62" i="13"/>
  <c r="DE68" i="13"/>
  <c r="DE54" i="13"/>
  <c r="DF48" i="13"/>
  <c r="DE11" i="13"/>
  <c r="BX59" i="13"/>
  <c r="CD354" i="12"/>
  <c r="CC364" i="12"/>
  <c r="CC365" i="12" s="1"/>
  <c r="CD357" i="12"/>
  <c r="CD363" i="12"/>
  <c r="CD356" i="12"/>
  <c r="CD362" i="12"/>
  <c r="CE321" i="12"/>
  <c r="CE323" i="12"/>
  <c r="CE322" i="12"/>
  <c r="CE317" i="12"/>
  <c r="CE320" i="12"/>
  <c r="CE315" i="12"/>
  <c r="CE314" i="12"/>
  <c r="CE316" i="12"/>
  <c r="CE305" i="12"/>
  <c r="CE312" i="12" a="1"/>
  <c r="CE312" i="12" s="1"/>
  <c r="CE306" i="12"/>
  <c r="CE307" i="12"/>
  <c r="CE304" i="12"/>
  <c r="CE300" i="12"/>
  <c r="CE301" i="12"/>
  <c r="CE298" i="12"/>
  <c r="CE289" i="12"/>
  <c r="CE288" i="12"/>
  <c r="CE296" i="12" a="1"/>
  <c r="CE296" i="12" s="1"/>
  <c r="CE290" i="12"/>
  <c r="CE291" i="12"/>
  <c r="CE299" i="12"/>
  <c r="CE282" i="12"/>
  <c r="CE285" i="12"/>
  <c r="CE284" i="12"/>
  <c r="CE283" i="12"/>
  <c r="CE274" i="12"/>
  <c r="CE280" i="12" a="1"/>
  <c r="CE280" i="12" s="1"/>
  <c r="CE269" i="12"/>
  <c r="CE272" i="12"/>
  <c r="CE275" i="12"/>
  <c r="CE273" i="12"/>
  <c r="CE266" i="12"/>
  <c r="CE268" i="12"/>
  <c r="CE267" i="12"/>
  <c r="CE256" i="12"/>
  <c r="CE259" i="12"/>
  <c r="CE258" i="12"/>
  <c r="CE257" i="12"/>
  <c r="CE264" i="12" a="1"/>
  <c r="CE264" i="12" s="1"/>
  <c r="CE250" i="12"/>
  <c r="CE253" i="12"/>
  <c r="CE252" i="12"/>
  <c r="CE248" i="12" a="1"/>
  <c r="CE248" i="12" s="1"/>
  <c r="CE242" i="12"/>
  <c r="CE251" i="12"/>
  <c r="CE241" i="12"/>
  <c r="CE240" i="12"/>
  <c r="CE243" i="12"/>
  <c r="CE237" i="12"/>
  <c r="CE236" i="12"/>
  <c r="CE235" i="12"/>
  <c r="CE234" i="12"/>
  <c r="CE226" i="12"/>
  <c r="CE232" i="12" a="1"/>
  <c r="CE232" i="12" s="1"/>
  <c r="CE220" i="12"/>
  <c r="CE227" i="12"/>
  <c r="CE225" i="12"/>
  <c r="CE221" i="12"/>
  <c r="CE224" i="12"/>
  <c r="CE219" i="12"/>
  <c r="CE218" i="12"/>
  <c r="CE203" i="12"/>
  <c r="CE210" i="12"/>
  <c r="CE209" i="12"/>
  <c r="CE202" i="12"/>
  <c r="CE205" i="12"/>
  <c r="CE208" i="12"/>
  <c r="CE204" i="12"/>
  <c r="CE216" i="12" a="1"/>
  <c r="CE216" i="12" s="1"/>
  <c r="CE187" i="12"/>
  <c r="CE200" i="12" a="1"/>
  <c r="CE200" i="12" s="1"/>
  <c r="CE193" i="12"/>
  <c r="CE186" i="12"/>
  <c r="CE189" i="12"/>
  <c r="CE192" i="12"/>
  <c r="CE195" i="12"/>
  <c r="CE188" i="12"/>
  <c r="CE194" i="12"/>
  <c r="CE211" i="12"/>
  <c r="CE184" i="12" a="1"/>
  <c r="CE184" i="12" s="1"/>
  <c r="CE177" i="12"/>
  <c r="CE176" i="12"/>
  <c r="CE179" i="12"/>
  <c r="CE178" i="12"/>
  <c r="CE172" i="12"/>
  <c r="CE171" i="12"/>
  <c r="CE168" i="12" a="1"/>
  <c r="CE168" i="12" s="1"/>
  <c r="CE170" i="12"/>
  <c r="CE173" i="12"/>
  <c r="CF165" i="12"/>
  <c r="CD359" i="12"/>
  <c r="CH164" i="12"/>
  <c r="CG163" i="12"/>
  <c r="CD355" i="12"/>
  <c r="CD361" i="12"/>
  <c r="CD358" i="12"/>
  <c r="CD360" i="12"/>
  <c r="BD40" i="13"/>
  <c r="BD103" i="13"/>
  <c r="BD104" i="13"/>
  <c r="CG155" i="13" l="1"/>
  <c r="CH149" i="13" s="1"/>
  <c r="CH183" i="13"/>
  <c r="CF67" i="13"/>
  <c r="CF70" i="13" s="1"/>
  <c r="CH137" i="13"/>
  <c r="CJ115" i="13"/>
  <c r="CI114" i="13"/>
  <c r="CI133" i="13"/>
  <c r="CJ125" i="13" s="1"/>
  <c r="CI146" i="13"/>
  <c r="CI182" i="13"/>
  <c r="CI180" i="13"/>
  <c r="CI181" i="13"/>
  <c r="CI179" i="13"/>
  <c r="CH131" i="13"/>
  <c r="CH128" i="13"/>
  <c r="CH132" i="13"/>
  <c r="CH129" i="13"/>
  <c r="CH139" i="13"/>
  <c r="CH127" i="13"/>
  <c r="CH141" i="13"/>
  <c r="CH150" i="13"/>
  <c r="CH145" i="13"/>
  <c r="CH142" i="13"/>
  <c r="CH140" i="13"/>
  <c r="CH153" i="13"/>
  <c r="CH152" i="13"/>
  <c r="CH144" i="13"/>
  <c r="CH151" i="13"/>
  <c r="CH165" i="13" s="1"/>
  <c r="CH154" i="13"/>
  <c r="CH173" i="13"/>
  <c r="CH174" i="13" s="1"/>
  <c r="CH172" i="13" s="1"/>
  <c r="CI61" i="13"/>
  <c r="CI116" i="13"/>
  <c r="CI169" i="13"/>
  <c r="CG89" i="13"/>
  <c r="CH27" i="13"/>
  <c r="CH33" i="13"/>
  <c r="CH29" i="13"/>
  <c r="CH35" i="13"/>
  <c r="CH37" i="13"/>
  <c r="CH26" i="13"/>
  <c r="CH32" i="13"/>
  <c r="CH28" i="13"/>
  <c r="CH34" i="13"/>
  <c r="CH31" i="13"/>
  <c r="CH18" i="13"/>
  <c r="CH30" i="13" a="1"/>
  <c r="CH30" i="13" s="1"/>
  <c r="CH20" i="13"/>
  <c r="CH22" i="13"/>
  <c r="CH19" i="13"/>
  <c r="CH25" i="13"/>
  <c r="CH21" i="13"/>
  <c r="CH36" i="13"/>
  <c r="CH4" i="13"/>
  <c r="CH3" i="13" s="1"/>
  <c r="CH6" i="13"/>
  <c r="CH74" i="13"/>
  <c r="CH64" i="13"/>
  <c r="CH69" i="13"/>
  <c r="CH83" i="13"/>
  <c r="CH87" i="13"/>
  <c r="CH88" i="13"/>
  <c r="CH85" i="13"/>
  <c r="CH80" i="13"/>
  <c r="CH82" i="13"/>
  <c r="CH84" i="13"/>
  <c r="CH86" i="13"/>
  <c r="CH79" i="13"/>
  <c r="CH81" i="13"/>
  <c r="CH75" i="13"/>
  <c r="CI12" i="13"/>
  <c r="CJ10" i="13"/>
  <c r="CI9" i="13"/>
  <c r="CG16" i="13"/>
  <c r="CG17" i="13" s="1"/>
  <c r="DF68" i="13"/>
  <c r="DF54" i="13"/>
  <c r="DG48" i="13"/>
  <c r="DF11" i="13"/>
  <c r="DF97" i="13" s="1"/>
  <c r="CG66" i="13"/>
  <c r="CG65" i="13"/>
  <c r="DE97" i="13"/>
  <c r="CK60" i="13"/>
  <c r="CJ62" i="13"/>
  <c r="BY59" i="13"/>
  <c r="CE355" i="12"/>
  <c r="CI164" i="12"/>
  <c r="CH163" i="12"/>
  <c r="CE358" i="12"/>
  <c r="CE361" i="12"/>
  <c r="CE360" i="12"/>
  <c r="CF320" i="12"/>
  <c r="CF323" i="12"/>
  <c r="CF322" i="12"/>
  <c r="CF321" i="12"/>
  <c r="CF315" i="12"/>
  <c r="CF317" i="12"/>
  <c r="CF316" i="12"/>
  <c r="CF314" i="12"/>
  <c r="CF312" i="12" a="1"/>
  <c r="CF312" i="12" s="1"/>
  <c r="CF307" i="12"/>
  <c r="CF306" i="12"/>
  <c r="CF301" i="12"/>
  <c r="CF304" i="12"/>
  <c r="CF305" i="12"/>
  <c r="CF300" i="12"/>
  <c r="CF298" i="12"/>
  <c r="CF291" i="12"/>
  <c r="CF299" i="12"/>
  <c r="CF296" i="12" a="1"/>
  <c r="CF296" i="12" s="1"/>
  <c r="CF290" i="12"/>
  <c r="CF289" i="12"/>
  <c r="CF282" i="12"/>
  <c r="CF285" i="12"/>
  <c r="CF288" i="12"/>
  <c r="CF284" i="12"/>
  <c r="CF280" i="12" a="1"/>
  <c r="CF280" i="12" s="1"/>
  <c r="CF283" i="12"/>
  <c r="CF273" i="12"/>
  <c r="CF275" i="12"/>
  <c r="CF269" i="12"/>
  <c r="CF272" i="12"/>
  <c r="CF274" i="12"/>
  <c r="CF268" i="12"/>
  <c r="CF267" i="12"/>
  <c r="CF266" i="12"/>
  <c r="CF259" i="12"/>
  <c r="CF258" i="12"/>
  <c r="CF257" i="12"/>
  <c r="CF264" i="12" a="1"/>
  <c r="CF264" i="12" s="1"/>
  <c r="CF256" i="12"/>
  <c r="CF250" i="12"/>
  <c r="CF253" i="12"/>
  <c r="CF252" i="12"/>
  <c r="CF251" i="12"/>
  <c r="CF241" i="12"/>
  <c r="CF243" i="12"/>
  <c r="CF248" i="12" a="1"/>
  <c r="CF248" i="12" s="1"/>
  <c r="CF242" i="12"/>
  <c r="CF236" i="12"/>
  <c r="CF240" i="12"/>
  <c r="CF235" i="12"/>
  <c r="CF237" i="12"/>
  <c r="CF232" i="12" a="1"/>
  <c r="CF232" i="12" s="1"/>
  <c r="CF225" i="12"/>
  <c r="CF227" i="12"/>
  <c r="CF234" i="12"/>
  <c r="CF220" i="12"/>
  <c r="CF226" i="12"/>
  <c r="CF224" i="12"/>
  <c r="CF211" i="12"/>
  <c r="CF219" i="12"/>
  <c r="CF218" i="12"/>
  <c r="CF221" i="12"/>
  <c r="CF210" i="12"/>
  <c r="CF209" i="12"/>
  <c r="CF202" i="12"/>
  <c r="CF205" i="12"/>
  <c r="CF208" i="12"/>
  <c r="CF204" i="12"/>
  <c r="CF216" i="12" a="1"/>
  <c r="CF216" i="12" s="1"/>
  <c r="CF187" i="12"/>
  <c r="CF200" i="12" a="1"/>
  <c r="CF200" i="12" s="1"/>
  <c r="CF193" i="12"/>
  <c r="CF189" i="12"/>
  <c r="CF192" i="12"/>
  <c r="CF195" i="12"/>
  <c r="CF188" i="12"/>
  <c r="CF203" i="12"/>
  <c r="CF194" i="12"/>
  <c r="CF186" i="12"/>
  <c r="CF184" i="12" a="1"/>
  <c r="CF184" i="12" s="1"/>
  <c r="CF177" i="12"/>
  <c r="CF176" i="12"/>
  <c r="CF179" i="12"/>
  <c r="CF178" i="12"/>
  <c r="CF172" i="12"/>
  <c r="CF171" i="12"/>
  <c r="CF168" i="12" a="1"/>
  <c r="CF168" i="12" s="1"/>
  <c r="CF170" i="12"/>
  <c r="CF173" i="12"/>
  <c r="CG165" i="12"/>
  <c r="CE354" i="12"/>
  <c r="CE363" i="12"/>
  <c r="CE356" i="12"/>
  <c r="CE362" i="12"/>
  <c r="CD364" i="12"/>
  <c r="CD365" i="12" s="1"/>
  <c r="CE357" i="12"/>
  <c r="CE359" i="12"/>
  <c r="BE40" i="13"/>
  <c r="BE103" i="13"/>
  <c r="BE104" i="13"/>
  <c r="CG171" i="13" l="1"/>
  <c r="CI183" i="13"/>
  <c r="CH155" i="13"/>
  <c r="CI149" i="13" s="1"/>
  <c r="CJ61" i="13"/>
  <c r="CJ116" i="13"/>
  <c r="CJ169" i="13"/>
  <c r="CI137" i="13"/>
  <c r="CJ114" i="13"/>
  <c r="CK115" i="13"/>
  <c r="CJ133" i="13"/>
  <c r="CK125" i="13" s="1"/>
  <c r="CJ146" i="13"/>
  <c r="CJ182" i="13"/>
  <c r="CJ180" i="13"/>
  <c r="CJ181" i="13"/>
  <c r="CJ179" i="13"/>
  <c r="CI127" i="13"/>
  <c r="CI131" i="13"/>
  <c r="CI128" i="13"/>
  <c r="CI132" i="13"/>
  <c r="CI129" i="13"/>
  <c r="CI139" i="13"/>
  <c r="CI144" i="13"/>
  <c r="CI141" i="13"/>
  <c r="CI150" i="13"/>
  <c r="CI145" i="13"/>
  <c r="CI142" i="13"/>
  <c r="CI140" i="13"/>
  <c r="CI153" i="13"/>
  <c r="CI152" i="13"/>
  <c r="CI151" i="13"/>
  <c r="CI165" i="13" s="1"/>
  <c r="CI154" i="13"/>
  <c r="CI173" i="13"/>
  <c r="CI174" i="13" s="1"/>
  <c r="CI172" i="13" s="1"/>
  <c r="CG67" i="13"/>
  <c r="CG70" i="13" s="1"/>
  <c r="CH66" i="13"/>
  <c r="CH65" i="13"/>
  <c r="CJ12" i="13"/>
  <c r="CI16" i="13" s="1"/>
  <c r="CI17" i="13" s="1"/>
  <c r="CK10" i="13"/>
  <c r="CJ9" i="13"/>
  <c r="CI33" i="13"/>
  <c r="CI29" i="13"/>
  <c r="CI35" i="13"/>
  <c r="CI37" i="13"/>
  <c r="CI26" i="13"/>
  <c r="CI32" i="13"/>
  <c r="CI28" i="13"/>
  <c r="CI34" i="13"/>
  <c r="CI30" i="13" a="1"/>
  <c r="CI30" i="13" s="1"/>
  <c r="CI36" i="13"/>
  <c r="CI25" i="13"/>
  <c r="CI31" i="13"/>
  <c r="CI27" i="13"/>
  <c r="CI18" i="13"/>
  <c r="CI20" i="13"/>
  <c r="CI22" i="13"/>
  <c r="CI19" i="13"/>
  <c r="CI21" i="13"/>
  <c r="CI4" i="13"/>
  <c r="CI3" i="13" s="1"/>
  <c r="CI6" i="13"/>
  <c r="CI79" i="13"/>
  <c r="CI81" i="13"/>
  <c r="CI83" i="13"/>
  <c r="CI75" i="13"/>
  <c r="CI84" i="13"/>
  <c r="CI69" i="13"/>
  <c r="CI74" i="13"/>
  <c r="CI85" i="13"/>
  <c r="CI64" i="13"/>
  <c r="CI82" i="13"/>
  <c r="CI87" i="13"/>
  <c r="CI88" i="13"/>
  <c r="CI80" i="13"/>
  <c r="CI86" i="13"/>
  <c r="CL60" i="13"/>
  <c r="CK62" i="13"/>
  <c r="CH89" i="13"/>
  <c r="DG68" i="13"/>
  <c r="DG54" i="13"/>
  <c r="DH48" i="13"/>
  <c r="DG11" i="13"/>
  <c r="BZ59" i="13"/>
  <c r="CH16" i="13"/>
  <c r="CH17" i="13" s="1"/>
  <c r="CF354" i="12"/>
  <c r="CF363" i="12"/>
  <c r="CF359" i="12"/>
  <c r="CF356" i="12"/>
  <c r="CF362" i="12"/>
  <c r="CF357" i="12"/>
  <c r="CF355" i="12"/>
  <c r="CE364" i="12"/>
  <c r="CE365" i="12" s="1"/>
  <c r="CF358" i="12"/>
  <c r="CF361" i="12"/>
  <c r="CG323" i="12"/>
  <c r="CG322" i="12"/>
  <c r="CG320" i="12"/>
  <c r="CG321" i="12"/>
  <c r="CG317" i="12"/>
  <c r="CG314" i="12"/>
  <c r="CG316" i="12"/>
  <c r="CG315" i="12"/>
  <c r="CG312" i="12" a="1"/>
  <c r="CG312" i="12" s="1"/>
  <c r="CG307" i="12"/>
  <c r="CG306" i="12"/>
  <c r="CG304" i="12"/>
  <c r="CG305" i="12"/>
  <c r="CG298" i="12"/>
  <c r="CG300" i="12"/>
  <c r="CG301" i="12"/>
  <c r="CG299" i="12"/>
  <c r="CG296" i="12" a="1"/>
  <c r="CG296" i="12" s="1"/>
  <c r="CG290" i="12"/>
  <c r="CG291" i="12"/>
  <c r="CG282" i="12"/>
  <c r="CG285" i="12"/>
  <c r="CG289" i="12"/>
  <c r="CG288" i="12"/>
  <c r="CG284" i="12"/>
  <c r="CG283" i="12"/>
  <c r="CG280" i="12" a="1"/>
  <c r="CG280" i="12" s="1"/>
  <c r="CG274" i="12"/>
  <c r="CG272" i="12"/>
  <c r="CG275" i="12"/>
  <c r="CG273" i="12"/>
  <c r="CG269" i="12"/>
  <c r="CG268" i="12"/>
  <c r="CG267" i="12"/>
  <c r="CG259" i="12"/>
  <c r="CG266" i="12"/>
  <c r="CG258" i="12"/>
  <c r="CG257" i="12"/>
  <c r="CG264" i="12" a="1"/>
  <c r="CG264" i="12" s="1"/>
  <c r="CG250" i="12"/>
  <c r="CG253" i="12"/>
  <c r="CG252" i="12"/>
  <c r="CG251" i="12"/>
  <c r="CG256" i="12"/>
  <c r="CG241" i="12"/>
  <c r="CG240" i="12"/>
  <c r="CG243" i="12"/>
  <c r="CG242" i="12"/>
  <c r="CG236" i="12"/>
  <c r="CG235" i="12"/>
  <c r="CG248" i="12" a="1"/>
  <c r="CG248" i="12" s="1"/>
  <c r="CG232" i="12" a="1"/>
  <c r="CG232" i="12" s="1"/>
  <c r="CG226" i="12"/>
  <c r="CG237" i="12"/>
  <c r="CG234" i="12"/>
  <c r="CG220" i="12"/>
  <c r="CG227" i="12"/>
  <c r="CG225" i="12"/>
  <c r="CG221" i="12"/>
  <c r="CG224" i="12"/>
  <c r="CG219" i="12"/>
  <c r="CG210" i="12"/>
  <c r="CG218" i="12"/>
  <c r="CG209" i="12"/>
  <c r="CG202" i="12"/>
  <c r="CG205" i="12"/>
  <c r="CG208" i="12"/>
  <c r="CG204" i="12"/>
  <c r="CG216" i="12" a="1"/>
  <c r="CG216" i="12" s="1"/>
  <c r="CG211" i="12"/>
  <c r="CG187" i="12"/>
  <c r="CG200" i="12" a="1"/>
  <c r="CG200" i="12" s="1"/>
  <c r="CG193" i="12"/>
  <c r="CG189" i="12"/>
  <c r="CG192" i="12"/>
  <c r="CG195" i="12"/>
  <c r="CG188" i="12"/>
  <c r="CG194" i="12"/>
  <c r="CG186" i="12"/>
  <c r="CG203" i="12"/>
  <c r="CG177" i="12"/>
  <c r="CG176" i="12"/>
  <c r="CG179" i="12"/>
  <c r="CG178" i="12"/>
  <c r="CG184" i="12" a="1"/>
  <c r="CG184" i="12" s="1"/>
  <c r="CG172" i="12"/>
  <c r="CG171" i="12"/>
  <c r="CG168" i="12" a="1"/>
  <c r="CG168" i="12" s="1"/>
  <c r="CG170" i="12"/>
  <c r="CG173" i="12"/>
  <c r="CH165" i="12"/>
  <c r="CF360" i="12"/>
  <c r="CI163" i="12"/>
  <c r="CJ164" i="12"/>
  <c r="BF40" i="13"/>
  <c r="BF103" i="13"/>
  <c r="BF104" i="13"/>
  <c r="CH171" i="13" l="1"/>
  <c r="CH67" i="13"/>
  <c r="CH70" i="13" s="1"/>
  <c r="CI155" i="13"/>
  <c r="CJ149" i="13" s="1"/>
  <c r="CJ183" i="13"/>
  <c r="CJ137" i="13"/>
  <c r="CK114" i="13"/>
  <c r="CL115" i="13"/>
  <c r="CK133" i="13"/>
  <c r="CL125" i="13" s="1"/>
  <c r="CK146" i="13"/>
  <c r="CK179" i="13"/>
  <c r="CK182" i="13"/>
  <c r="CK180" i="13"/>
  <c r="CK181" i="13"/>
  <c r="CK61" i="13"/>
  <c r="CK116" i="13"/>
  <c r="CK169" i="13"/>
  <c r="CJ131" i="13"/>
  <c r="CJ128" i="13"/>
  <c r="CJ132" i="13"/>
  <c r="CJ129" i="13"/>
  <c r="CJ139" i="13"/>
  <c r="CJ127" i="13"/>
  <c r="CJ144" i="13"/>
  <c r="CJ141" i="13"/>
  <c r="CJ150" i="13"/>
  <c r="CJ145" i="13"/>
  <c r="CJ142" i="13"/>
  <c r="CJ151" i="13"/>
  <c r="CJ165" i="13" s="1"/>
  <c r="CJ140" i="13"/>
  <c r="CJ153" i="13"/>
  <c r="CJ152" i="13"/>
  <c r="CJ154" i="13"/>
  <c r="CJ173" i="13"/>
  <c r="CJ174" i="13" s="1"/>
  <c r="CJ172" i="13" s="1"/>
  <c r="CI66" i="13"/>
  <c r="CI65" i="13"/>
  <c r="CL10" i="13"/>
  <c r="CK9" i="13"/>
  <c r="CK12" i="13"/>
  <c r="CJ16" i="13" s="1"/>
  <c r="CJ17" i="13" s="1"/>
  <c r="CJ29" i="13"/>
  <c r="CJ35" i="13"/>
  <c r="CJ37" i="13"/>
  <c r="CJ26" i="13"/>
  <c r="CJ32" i="13"/>
  <c r="CJ28" i="13"/>
  <c r="CJ34" i="13"/>
  <c r="CJ30" i="13" a="1"/>
  <c r="CJ30" i="13" s="1"/>
  <c r="CJ36" i="13"/>
  <c r="CJ31" i="13"/>
  <c r="CJ27" i="13"/>
  <c r="CJ18" i="13"/>
  <c r="CJ20" i="13"/>
  <c r="CJ22" i="13"/>
  <c r="CJ19" i="13"/>
  <c r="CJ21" i="13"/>
  <c r="CJ25" i="13"/>
  <c r="CJ33" i="13"/>
  <c r="CJ4" i="13"/>
  <c r="CJ3" i="13" s="1"/>
  <c r="CJ6" i="13"/>
  <c r="CJ79" i="13"/>
  <c r="CJ81" i="13"/>
  <c r="CJ69" i="13"/>
  <c r="CJ83" i="13"/>
  <c r="CJ75" i="13"/>
  <c r="CJ74" i="13"/>
  <c r="CJ86" i="13"/>
  <c r="CJ85" i="13"/>
  <c r="CJ64" i="13"/>
  <c r="CJ88" i="13"/>
  <c r="CJ84" i="13"/>
  <c r="CJ80" i="13"/>
  <c r="CJ82" i="13"/>
  <c r="CJ87" i="13"/>
  <c r="DG97" i="13"/>
  <c r="CA59" i="13"/>
  <c r="CI89" i="13"/>
  <c r="DH68" i="13"/>
  <c r="DH54" i="13"/>
  <c r="DI48" i="13"/>
  <c r="DH11" i="13"/>
  <c r="DH97" i="13" s="1"/>
  <c r="CM60" i="13"/>
  <c r="CL62" i="13"/>
  <c r="CH323" i="12"/>
  <c r="CH322" i="12"/>
  <c r="CH320" i="12"/>
  <c r="CH321" i="12"/>
  <c r="CH317" i="12"/>
  <c r="CH314" i="12"/>
  <c r="CH316" i="12"/>
  <c r="CH315" i="12"/>
  <c r="CH305" i="12"/>
  <c r="CH312" i="12" a="1"/>
  <c r="CH312" i="12" s="1"/>
  <c r="CH304" i="12"/>
  <c r="CH307" i="12"/>
  <c r="CH306" i="12"/>
  <c r="CH298" i="12"/>
  <c r="CH300" i="12"/>
  <c r="CH301" i="12"/>
  <c r="CH299" i="12"/>
  <c r="CH288" i="12"/>
  <c r="CH296" i="12" a="1"/>
  <c r="CH296" i="12" s="1"/>
  <c r="CH290" i="12"/>
  <c r="CH291" i="12"/>
  <c r="CH289" i="12"/>
  <c r="CH282" i="12"/>
  <c r="CH285" i="12"/>
  <c r="CH284" i="12"/>
  <c r="CH283" i="12"/>
  <c r="CH280" i="12" a="1"/>
  <c r="CH280" i="12" s="1"/>
  <c r="CH273" i="12"/>
  <c r="CH275" i="12"/>
  <c r="CH274" i="12"/>
  <c r="CH272" i="12"/>
  <c r="CH269" i="12"/>
  <c r="CH268" i="12"/>
  <c r="CH267" i="12"/>
  <c r="CH266" i="12"/>
  <c r="CH259" i="12"/>
  <c r="CH258" i="12"/>
  <c r="CH257" i="12"/>
  <c r="CH264" i="12" a="1"/>
  <c r="CH264" i="12" s="1"/>
  <c r="CH256" i="12"/>
  <c r="CH250" i="12"/>
  <c r="CH253" i="12"/>
  <c r="CH252" i="12"/>
  <c r="CH251" i="12"/>
  <c r="CH241" i="12"/>
  <c r="CH240" i="12"/>
  <c r="CH243" i="12"/>
  <c r="CH248" i="12" a="1"/>
  <c r="CH248" i="12" s="1"/>
  <c r="CH242" i="12"/>
  <c r="CH236" i="12"/>
  <c r="CH235" i="12"/>
  <c r="CH234" i="12"/>
  <c r="CH237" i="12"/>
  <c r="CH227" i="12"/>
  <c r="CH225" i="12"/>
  <c r="CH226" i="12"/>
  <c r="CH224" i="12"/>
  <c r="CH211" i="12"/>
  <c r="CH219" i="12"/>
  <c r="CH232" i="12" a="1"/>
  <c r="CH232" i="12" s="1"/>
  <c r="CH220" i="12"/>
  <c r="CH218" i="12"/>
  <c r="CH221" i="12"/>
  <c r="CH202" i="12"/>
  <c r="CH205" i="12"/>
  <c r="CH208" i="12"/>
  <c r="CH204" i="12"/>
  <c r="CH216" i="12" a="1"/>
  <c r="CH216" i="12" s="1"/>
  <c r="CH203" i="12"/>
  <c r="CH210" i="12"/>
  <c r="CH209" i="12"/>
  <c r="CH193" i="12"/>
  <c r="CH186" i="12"/>
  <c r="CH189" i="12"/>
  <c r="CH192" i="12"/>
  <c r="CH195" i="12"/>
  <c r="CH188" i="12"/>
  <c r="CH194" i="12"/>
  <c r="CH200" i="12" a="1"/>
  <c r="CH200" i="12" s="1"/>
  <c r="CH187" i="12"/>
  <c r="CH176" i="12"/>
  <c r="CH179" i="12"/>
  <c r="CH178" i="12"/>
  <c r="CH184" i="12" a="1"/>
  <c r="CH184" i="12" s="1"/>
  <c r="CH171" i="12"/>
  <c r="CH168" i="12" a="1"/>
  <c r="CH168" i="12" s="1"/>
  <c r="CH177" i="12"/>
  <c r="CH170" i="12"/>
  <c r="CH173" i="12"/>
  <c r="CI165" i="12"/>
  <c r="CH172" i="12"/>
  <c r="CG363" i="12"/>
  <c r="CG354" i="12"/>
  <c r="CG356" i="12"/>
  <c r="CG362" i="12"/>
  <c r="CG355" i="12"/>
  <c r="CJ163" i="12"/>
  <c r="CK164" i="12"/>
  <c r="CG357" i="12"/>
  <c r="CG360" i="12"/>
  <c r="CG361" i="12"/>
  <c r="CG358" i="12"/>
  <c r="CF364" i="12"/>
  <c r="CF365" i="12" s="1"/>
  <c r="CG359" i="12"/>
  <c r="BG104" i="13"/>
  <c r="BG40" i="13"/>
  <c r="BG103" i="13"/>
  <c r="CI171" i="13" l="1"/>
  <c r="CI67" i="13"/>
  <c r="CI70" i="13" s="1"/>
  <c r="CJ155" i="13"/>
  <c r="CK149" i="13" s="1"/>
  <c r="CK127" i="13"/>
  <c r="CK131" i="13"/>
  <c r="CK128" i="13"/>
  <c r="CK132" i="13"/>
  <c r="CK129" i="13"/>
  <c r="CK139" i="13"/>
  <c r="CK144" i="13"/>
  <c r="CK141" i="13"/>
  <c r="CK150" i="13"/>
  <c r="CK145" i="13"/>
  <c r="CK142" i="13"/>
  <c r="CK140" i="13"/>
  <c r="CK153" i="13"/>
  <c r="CK152" i="13"/>
  <c r="CK151" i="13"/>
  <c r="CK165" i="13" s="1"/>
  <c r="CK154" i="13"/>
  <c r="CK173" i="13"/>
  <c r="CK174" i="13" s="1"/>
  <c r="CK172" i="13" s="1"/>
  <c r="CK137" i="13"/>
  <c r="CK183" i="13"/>
  <c r="CL114" i="13"/>
  <c r="CM115" i="13"/>
  <c r="CL133" i="13"/>
  <c r="CM125" i="13" s="1"/>
  <c r="CL146" i="13"/>
  <c r="CL179" i="13"/>
  <c r="CL182" i="13"/>
  <c r="CL180" i="13"/>
  <c r="CL181" i="13"/>
  <c r="CL61" i="13"/>
  <c r="CL116" i="13"/>
  <c r="CL169" i="13"/>
  <c r="CM62" i="13"/>
  <c r="CN60" i="13"/>
  <c r="CJ66" i="13"/>
  <c r="CJ65" i="13"/>
  <c r="CK35" i="13"/>
  <c r="CK37" i="13"/>
  <c r="CK26" i="13"/>
  <c r="CK32" i="13"/>
  <c r="CK30" i="13" a="1"/>
  <c r="CK30" i="13" s="1"/>
  <c r="CK28" i="13"/>
  <c r="CK34" i="13"/>
  <c r="CK36" i="13"/>
  <c r="CK25" i="13"/>
  <c r="CK27" i="13"/>
  <c r="CK20" i="13"/>
  <c r="CK22" i="13"/>
  <c r="CK19" i="13"/>
  <c r="CK21" i="13"/>
  <c r="CK33" i="13"/>
  <c r="CK29" i="13"/>
  <c r="CK4" i="13"/>
  <c r="CK3" i="13" s="1"/>
  <c r="CK31" i="13"/>
  <c r="CK18" i="13"/>
  <c r="CK6" i="13"/>
  <c r="CK82" i="13"/>
  <c r="CK87" i="13"/>
  <c r="CK84" i="13"/>
  <c r="CK86" i="13"/>
  <c r="CK75" i="13"/>
  <c r="CK79" i="13"/>
  <c r="CK81" i="13"/>
  <c r="CK80" i="13"/>
  <c r="CK83" i="13"/>
  <c r="CK64" i="13"/>
  <c r="CK85" i="13"/>
  <c r="CK69" i="13"/>
  <c r="CK74" i="13"/>
  <c r="CK88" i="13"/>
  <c r="CM10" i="13"/>
  <c r="CL9" i="13"/>
  <c r="CL12" i="13"/>
  <c r="CK16" i="13" s="1"/>
  <c r="CK17" i="13" s="1"/>
  <c r="CJ89" i="13"/>
  <c r="DI68" i="13"/>
  <c r="DI54" i="13"/>
  <c r="DJ48" i="13"/>
  <c r="DI11" i="13"/>
  <c r="CB59" i="13"/>
  <c r="CH356" i="12"/>
  <c r="CH361" i="12"/>
  <c r="CH360" i="12"/>
  <c r="CI320" i="12"/>
  <c r="CI323" i="12"/>
  <c r="CI322" i="12"/>
  <c r="CI321" i="12"/>
  <c r="CI317" i="12"/>
  <c r="CI314" i="12"/>
  <c r="CI316" i="12"/>
  <c r="CI315" i="12"/>
  <c r="CI305" i="12"/>
  <c r="CI312" i="12" a="1"/>
  <c r="CI312" i="12" s="1"/>
  <c r="CI307" i="12"/>
  <c r="CI301" i="12"/>
  <c r="CI304" i="12"/>
  <c r="CI306" i="12"/>
  <c r="CI300" i="12"/>
  <c r="CI299" i="12"/>
  <c r="CI298" i="12"/>
  <c r="CI288" i="12"/>
  <c r="CI296" i="12" a="1"/>
  <c r="CI296" i="12" s="1"/>
  <c r="CI290" i="12"/>
  <c r="CI291" i="12"/>
  <c r="CI289" i="12"/>
  <c r="CI282" i="12"/>
  <c r="CI285" i="12"/>
  <c r="CI284" i="12"/>
  <c r="CI283" i="12"/>
  <c r="CI274" i="12"/>
  <c r="CI275" i="12"/>
  <c r="CI273" i="12"/>
  <c r="CI280" i="12" a="1"/>
  <c r="CI280" i="12" s="1"/>
  <c r="CI269" i="12"/>
  <c r="CI268" i="12"/>
  <c r="CI272" i="12"/>
  <c r="CI267" i="12"/>
  <c r="CI266" i="12"/>
  <c r="CI258" i="12"/>
  <c r="CI257" i="12"/>
  <c r="CI264" i="12" a="1"/>
  <c r="CI264" i="12" s="1"/>
  <c r="CI256" i="12"/>
  <c r="CI259" i="12"/>
  <c r="CI253" i="12"/>
  <c r="CI252" i="12"/>
  <c r="CI251" i="12"/>
  <c r="CI250" i="12"/>
  <c r="CI241" i="12"/>
  <c r="CI240" i="12"/>
  <c r="CI243" i="12"/>
  <c r="CI248" i="12" a="1"/>
  <c r="CI248" i="12" s="1"/>
  <c r="CI242" i="12"/>
  <c r="CI236" i="12"/>
  <c r="CI234" i="12"/>
  <c r="CI237" i="12"/>
  <c r="CI235" i="12"/>
  <c r="CI224" i="12"/>
  <c r="CI227" i="12"/>
  <c r="CI225" i="12"/>
  <c r="CI221" i="12"/>
  <c r="CI226" i="12"/>
  <c r="CI219" i="12"/>
  <c r="CI232" i="12" a="1"/>
  <c r="CI232" i="12" s="1"/>
  <c r="CI220" i="12"/>
  <c r="CI218" i="12"/>
  <c r="CI202" i="12"/>
  <c r="CI205" i="12"/>
  <c r="CI208" i="12"/>
  <c r="CI204" i="12"/>
  <c r="CI216" i="12" a="1"/>
  <c r="CI216" i="12" s="1"/>
  <c r="CI211" i="12"/>
  <c r="CI203" i="12"/>
  <c r="CI193" i="12"/>
  <c r="CI209" i="12"/>
  <c r="CI189" i="12"/>
  <c r="CI192" i="12"/>
  <c r="CI195" i="12"/>
  <c r="CI188" i="12"/>
  <c r="CI194" i="12"/>
  <c r="CI210" i="12"/>
  <c r="CI187" i="12"/>
  <c r="CI200" i="12" a="1"/>
  <c r="CI200" i="12" s="1"/>
  <c r="CI186" i="12"/>
  <c r="CI176" i="12"/>
  <c r="CI179" i="12"/>
  <c r="CI178" i="12"/>
  <c r="CI184" i="12" a="1"/>
  <c r="CI184" i="12" s="1"/>
  <c r="CI177" i="12"/>
  <c r="CI171" i="12"/>
  <c r="CI168" i="12" a="1"/>
  <c r="CI168" i="12" s="1"/>
  <c r="CI170" i="12"/>
  <c r="CI173" i="12"/>
  <c r="CJ165" i="12"/>
  <c r="CI172" i="12"/>
  <c r="CH363" i="12"/>
  <c r="CK163" i="12"/>
  <c r="CL164" i="12"/>
  <c r="CH358" i="12"/>
  <c r="CH359" i="12"/>
  <c r="CH354" i="12"/>
  <c r="CH362" i="12"/>
  <c r="CH355" i="12"/>
  <c r="CG364" i="12"/>
  <c r="CG365" i="12" s="1"/>
  <c r="CH357" i="12"/>
  <c r="BH104" i="13"/>
  <c r="BH40" i="13"/>
  <c r="BH103" i="13"/>
  <c r="CJ171" i="13" l="1"/>
  <c r="CK155" i="13"/>
  <c r="CL149" i="13" s="1"/>
  <c r="CJ67" i="13"/>
  <c r="CJ70" i="13" s="1"/>
  <c r="CM61" i="13"/>
  <c r="CM116" i="13"/>
  <c r="CM169" i="13"/>
  <c r="CL183" i="13"/>
  <c r="CL137" i="13"/>
  <c r="CM114" i="13"/>
  <c r="CN115" i="13"/>
  <c r="CM133" i="13"/>
  <c r="CN125" i="13" s="1"/>
  <c r="CM146" i="13"/>
  <c r="CM179" i="13"/>
  <c r="CM182" i="13"/>
  <c r="CM180" i="13"/>
  <c r="CM181" i="13"/>
  <c r="CL127" i="13"/>
  <c r="CL131" i="13"/>
  <c r="CL128" i="13"/>
  <c r="CL132" i="13"/>
  <c r="CL129" i="13"/>
  <c r="CL139" i="13"/>
  <c r="CL152" i="13"/>
  <c r="CL144" i="13"/>
  <c r="CL141" i="13"/>
  <c r="CL150" i="13"/>
  <c r="CL145" i="13"/>
  <c r="CL142" i="13"/>
  <c r="CL151" i="13"/>
  <c r="CL165" i="13" s="1"/>
  <c r="CL140" i="13"/>
  <c r="CL153" i="13"/>
  <c r="CL154" i="13"/>
  <c r="CL173" i="13"/>
  <c r="CL174" i="13" s="1"/>
  <c r="CL172" i="13" s="1"/>
  <c r="CM12" i="13"/>
  <c r="CL16" i="13" s="1"/>
  <c r="CL17" i="13" s="1"/>
  <c r="CM9" i="13"/>
  <c r="CN10" i="13"/>
  <c r="CK66" i="13"/>
  <c r="CK65" i="13"/>
  <c r="DI97" i="13"/>
  <c r="CN62" i="13"/>
  <c r="CO60" i="13"/>
  <c r="CK89" i="13"/>
  <c r="DJ68" i="13"/>
  <c r="DJ54" i="13"/>
  <c r="DK48" i="13"/>
  <c r="DJ11" i="13"/>
  <c r="CC59" i="13"/>
  <c r="CL37" i="13"/>
  <c r="CL26" i="13"/>
  <c r="CL32" i="13"/>
  <c r="CL30" i="13" a="1"/>
  <c r="CL30" i="13" s="1"/>
  <c r="CL28" i="13"/>
  <c r="CL34" i="13"/>
  <c r="CL36" i="13"/>
  <c r="CL31" i="13"/>
  <c r="CL33" i="13"/>
  <c r="CL20" i="13"/>
  <c r="CL22" i="13"/>
  <c r="CL19" i="13"/>
  <c r="CL35" i="13"/>
  <c r="CL21" i="13"/>
  <c r="CL25" i="13"/>
  <c r="CL29" i="13"/>
  <c r="CL4" i="13"/>
  <c r="CL3" i="13" s="1"/>
  <c r="CL18" i="13"/>
  <c r="CL27" i="13"/>
  <c r="CL6" i="13"/>
  <c r="CL84" i="13"/>
  <c r="CL69" i="13"/>
  <c r="CL86" i="13"/>
  <c r="CL81" i="13"/>
  <c r="CL83" i="13"/>
  <c r="CL85" i="13"/>
  <c r="CL87" i="13"/>
  <c r="CL80" i="13"/>
  <c r="CL74" i="13"/>
  <c r="CL79" i="13"/>
  <c r="CL64" i="13"/>
  <c r="CL88" i="13"/>
  <c r="CL75" i="13"/>
  <c r="CL82" i="13"/>
  <c r="CI359" i="12"/>
  <c r="CI354" i="12"/>
  <c r="CI358" i="12"/>
  <c r="CI362" i="12"/>
  <c r="CI355" i="12"/>
  <c r="CI361" i="12"/>
  <c r="CH364" i="12"/>
  <c r="CH365" i="12" s="1"/>
  <c r="CL163" i="12"/>
  <c r="CM164" i="12"/>
  <c r="CI357" i="12"/>
  <c r="CI356" i="12"/>
  <c r="CI360" i="12"/>
  <c r="CJ320" i="12"/>
  <c r="CJ323" i="12"/>
  <c r="CJ322" i="12"/>
  <c r="CJ321" i="12"/>
  <c r="CJ314" i="12"/>
  <c r="CJ316" i="12"/>
  <c r="CJ317" i="12"/>
  <c r="CJ315" i="12"/>
  <c r="CJ312" i="12" a="1"/>
  <c r="CJ312" i="12" s="1"/>
  <c r="CJ304" i="12"/>
  <c r="CJ301" i="12"/>
  <c r="CJ307" i="12"/>
  <c r="CJ306" i="12"/>
  <c r="CJ305" i="12"/>
  <c r="CJ300" i="12"/>
  <c r="CJ299" i="12"/>
  <c r="CJ288" i="12"/>
  <c r="CJ296" i="12" a="1"/>
  <c r="CJ296" i="12" s="1"/>
  <c r="CJ298" i="12"/>
  <c r="CJ290" i="12"/>
  <c r="CJ291" i="12"/>
  <c r="CJ289" i="12"/>
  <c r="CJ285" i="12"/>
  <c r="CJ284" i="12"/>
  <c r="CJ283" i="12"/>
  <c r="CJ282" i="12"/>
  <c r="CJ273" i="12"/>
  <c r="CJ275" i="12"/>
  <c r="CJ280" i="12" a="1"/>
  <c r="CJ280" i="12" s="1"/>
  <c r="CJ268" i="12"/>
  <c r="CJ274" i="12"/>
  <c r="CJ272" i="12"/>
  <c r="CJ267" i="12"/>
  <c r="CJ266" i="12"/>
  <c r="CJ269" i="12"/>
  <c r="CJ258" i="12"/>
  <c r="CJ257" i="12"/>
  <c r="CJ264" i="12" a="1"/>
  <c r="CJ264" i="12" s="1"/>
  <c r="CJ256" i="12"/>
  <c r="CJ253" i="12"/>
  <c r="CJ252" i="12"/>
  <c r="CJ259" i="12"/>
  <c r="CJ251" i="12"/>
  <c r="CJ241" i="12"/>
  <c r="CJ240" i="12"/>
  <c r="CJ243" i="12"/>
  <c r="CJ248" i="12" a="1"/>
  <c r="CJ248" i="12" s="1"/>
  <c r="CJ250" i="12"/>
  <c r="CJ242" i="12"/>
  <c r="CJ236" i="12"/>
  <c r="CJ235" i="12"/>
  <c r="CJ234" i="12"/>
  <c r="CJ237" i="12"/>
  <c r="CJ225" i="12"/>
  <c r="CJ227" i="12"/>
  <c r="CJ232" i="12" a="1"/>
  <c r="CJ232" i="12" s="1"/>
  <c r="CJ221" i="12"/>
  <c r="CJ226" i="12"/>
  <c r="CJ224" i="12"/>
  <c r="CJ220" i="12"/>
  <c r="CJ211" i="12"/>
  <c r="CJ219" i="12"/>
  <c r="CJ218" i="12"/>
  <c r="CJ202" i="12"/>
  <c r="CJ205" i="12"/>
  <c r="CJ208" i="12"/>
  <c r="CJ204" i="12"/>
  <c r="CJ216" i="12" a="1"/>
  <c r="CJ216" i="12" s="1"/>
  <c r="CJ203" i="12"/>
  <c r="CJ210" i="12"/>
  <c r="CJ209" i="12"/>
  <c r="CJ189" i="12"/>
  <c r="CJ192" i="12"/>
  <c r="CJ195" i="12"/>
  <c r="CJ188" i="12"/>
  <c r="CJ194" i="12"/>
  <c r="CJ200" i="12" a="1"/>
  <c r="CJ200" i="12" s="1"/>
  <c r="CJ193" i="12"/>
  <c r="CJ187" i="12"/>
  <c r="CJ186" i="12"/>
  <c r="CJ176" i="12"/>
  <c r="CJ179" i="12"/>
  <c r="CJ178" i="12"/>
  <c r="CJ184" i="12" a="1"/>
  <c r="CJ184" i="12" s="1"/>
  <c r="CJ177" i="12"/>
  <c r="CJ168" i="12" a="1"/>
  <c r="CJ168" i="12" s="1"/>
  <c r="CJ171" i="12"/>
  <c r="CJ170" i="12"/>
  <c r="CJ173" i="12"/>
  <c r="CK165" i="12"/>
  <c r="CJ172" i="12"/>
  <c r="CI363" i="12"/>
  <c r="BI104" i="13"/>
  <c r="BI40" i="13"/>
  <c r="BI103" i="13"/>
  <c r="CK171" i="13" l="1"/>
  <c r="CK67" i="13"/>
  <c r="CK70" i="13" s="1"/>
  <c r="CM183" i="13"/>
  <c r="CL155" i="13"/>
  <c r="CM149" i="13" s="1"/>
  <c r="CN61" i="13"/>
  <c r="CN116" i="13"/>
  <c r="CN169" i="13"/>
  <c r="CM137" i="13"/>
  <c r="CN114" i="13"/>
  <c r="CO115" i="13"/>
  <c r="CN133" i="13"/>
  <c r="CO125" i="13" s="1"/>
  <c r="CN146" i="13"/>
  <c r="CN179" i="13"/>
  <c r="CN182" i="13"/>
  <c r="CN180" i="13"/>
  <c r="CN181" i="13"/>
  <c r="CM127" i="13"/>
  <c r="CM131" i="13"/>
  <c r="CM128" i="13"/>
  <c r="CM132" i="13"/>
  <c r="CM129" i="13"/>
  <c r="CM140" i="13"/>
  <c r="CM152" i="13"/>
  <c r="CM144" i="13"/>
  <c r="CM139" i="13"/>
  <c r="CM141" i="13"/>
  <c r="CM150" i="13"/>
  <c r="CM145" i="13"/>
  <c r="CM142" i="13"/>
  <c r="CM153" i="13"/>
  <c r="CM151" i="13"/>
  <c r="CM165" i="13" s="1"/>
  <c r="CM154" i="13"/>
  <c r="CM173" i="13"/>
  <c r="CM174" i="13" s="1"/>
  <c r="CM172" i="13" s="1"/>
  <c r="CL66" i="13"/>
  <c r="CL65" i="13"/>
  <c r="CL89" i="13"/>
  <c r="CN12" i="13"/>
  <c r="CN9" i="13"/>
  <c r="CO10" i="13"/>
  <c r="CM37" i="13"/>
  <c r="CM30" i="13" a="1"/>
  <c r="CM30" i="13" s="1"/>
  <c r="CM26" i="13"/>
  <c r="CM32" i="13"/>
  <c r="CM28" i="13"/>
  <c r="CM34" i="13"/>
  <c r="CM36" i="13"/>
  <c r="CM31" i="13"/>
  <c r="CM27" i="13"/>
  <c r="CM29" i="13"/>
  <c r="CM22" i="13"/>
  <c r="CM19" i="13"/>
  <c r="CM35" i="13"/>
  <c r="CM21" i="13"/>
  <c r="CM25" i="13"/>
  <c r="CM33" i="13"/>
  <c r="CM18" i="13"/>
  <c r="CM4" i="13"/>
  <c r="CM3" i="13" s="1"/>
  <c r="CM20" i="13"/>
  <c r="CM6" i="13"/>
  <c r="CM75" i="13"/>
  <c r="CM74" i="13"/>
  <c r="CM64" i="13"/>
  <c r="CM88" i="13"/>
  <c r="CM87" i="13"/>
  <c r="CM82" i="13"/>
  <c r="CM80" i="13"/>
  <c r="CM84" i="13"/>
  <c r="CM86" i="13"/>
  <c r="CM79" i="13"/>
  <c r="CM81" i="13"/>
  <c r="CM83" i="13"/>
  <c r="CM85" i="13"/>
  <c r="CM69" i="13"/>
  <c r="DK68" i="13"/>
  <c r="DK54" i="13"/>
  <c r="DL48" i="13"/>
  <c r="DK11" i="13"/>
  <c r="CO62" i="13"/>
  <c r="CP60" i="13"/>
  <c r="CD59" i="13"/>
  <c r="DJ97" i="13"/>
  <c r="CN164" i="12"/>
  <c r="CM163" i="12"/>
  <c r="CJ356" i="12"/>
  <c r="CJ360" i="12"/>
  <c r="CK323" i="12"/>
  <c r="CK322" i="12"/>
  <c r="CK320" i="12"/>
  <c r="CK321" i="12"/>
  <c r="CK314" i="12"/>
  <c r="CK316" i="12"/>
  <c r="CK315" i="12"/>
  <c r="CK317" i="12"/>
  <c r="CK307" i="12"/>
  <c r="CK312" i="12" a="1"/>
  <c r="CK312" i="12" s="1"/>
  <c r="CK304" i="12"/>
  <c r="CK306" i="12"/>
  <c r="CK305" i="12"/>
  <c r="CK300" i="12"/>
  <c r="CK301" i="12"/>
  <c r="CK299" i="12"/>
  <c r="CK298" i="12"/>
  <c r="CK296" i="12" a="1"/>
  <c r="CK296" i="12" s="1"/>
  <c r="CK290" i="12"/>
  <c r="CK291" i="12"/>
  <c r="CK289" i="12"/>
  <c r="CK288" i="12"/>
  <c r="CK284" i="12"/>
  <c r="CK283" i="12"/>
  <c r="CK285" i="12"/>
  <c r="CK282" i="12"/>
  <c r="CK280" i="12" a="1"/>
  <c r="CK280" i="12" s="1"/>
  <c r="CK274" i="12"/>
  <c r="CK268" i="12"/>
  <c r="CK275" i="12"/>
  <c r="CK273" i="12"/>
  <c r="CK269" i="12"/>
  <c r="CK272" i="12"/>
  <c r="CK267" i="12"/>
  <c r="CK266" i="12"/>
  <c r="CK258" i="12"/>
  <c r="CK257" i="12"/>
  <c r="CK264" i="12" a="1"/>
  <c r="CK264" i="12" s="1"/>
  <c r="CK256" i="12"/>
  <c r="CK259" i="12"/>
  <c r="CK252" i="12"/>
  <c r="CK251" i="12"/>
  <c r="CK250" i="12"/>
  <c r="CK253" i="12"/>
  <c r="CK240" i="12"/>
  <c r="CK248" i="12" a="1"/>
  <c r="CK248" i="12" s="1"/>
  <c r="CK243" i="12"/>
  <c r="CK242" i="12"/>
  <c r="CK241" i="12"/>
  <c r="CK235" i="12"/>
  <c r="CK234" i="12"/>
  <c r="CK237" i="12"/>
  <c r="CK236" i="12"/>
  <c r="CK224" i="12"/>
  <c r="CK232" i="12" a="1"/>
  <c r="CK232" i="12" s="1"/>
  <c r="CK226" i="12"/>
  <c r="CK227" i="12"/>
  <c r="CK221" i="12"/>
  <c r="CK225" i="12"/>
  <c r="CK219" i="12"/>
  <c r="CK220" i="12"/>
  <c r="CK218" i="12"/>
  <c r="CK205" i="12"/>
  <c r="CK208" i="12"/>
  <c r="CK204" i="12"/>
  <c r="CK216" i="12" a="1"/>
  <c r="CK216" i="12" s="1"/>
  <c r="CK203" i="12"/>
  <c r="CK211" i="12"/>
  <c r="CK210" i="12"/>
  <c r="CK209" i="12"/>
  <c r="CK189" i="12"/>
  <c r="CK192" i="12"/>
  <c r="CK195" i="12"/>
  <c r="CK188" i="12"/>
  <c r="CK194" i="12"/>
  <c r="CK200" i="12" a="1"/>
  <c r="CK200" i="12" s="1"/>
  <c r="CK202" i="12"/>
  <c r="CK187" i="12"/>
  <c r="CK193" i="12"/>
  <c r="CK186" i="12"/>
  <c r="CK176" i="12"/>
  <c r="CK179" i="12"/>
  <c r="CK178" i="12"/>
  <c r="CK184" i="12" a="1"/>
  <c r="CK184" i="12" s="1"/>
  <c r="CK177" i="12"/>
  <c r="CK171" i="12"/>
  <c r="CK170" i="12"/>
  <c r="CK173" i="12"/>
  <c r="CL165" i="12"/>
  <c r="CK172" i="12"/>
  <c r="CK168" i="12" a="1"/>
  <c r="CK168" i="12" s="1"/>
  <c r="CJ363" i="12"/>
  <c r="CJ359" i="12"/>
  <c r="CJ354" i="12"/>
  <c r="CJ355" i="12"/>
  <c r="CJ362" i="12"/>
  <c r="CI364" i="12"/>
  <c r="CI365" i="12" s="1"/>
  <c r="CJ358" i="12"/>
  <c r="CJ357" i="12"/>
  <c r="CJ361" i="12"/>
  <c r="BJ104" i="13"/>
  <c r="BJ40" i="13"/>
  <c r="BJ103" i="13"/>
  <c r="CL171" i="13" l="1"/>
  <c r="CM155" i="13"/>
  <c r="CN149" i="13" s="1"/>
  <c r="CN137" i="13"/>
  <c r="CN183" i="13"/>
  <c r="CL67" i="13"/>
  <c r="CL70" i="13" s="1"/>
  <c r="CO114" i="13"/>
  <c r="CP115" i="13"/>
  <c r="CO133" i="13"/>
  <c r="CP125" i="13" s="1"/>
  <c r="CO146" i="13"/>
  <c r="CO181" i="13"/>
  <c r="CO179" i="13"/>
  <c r="CO182" i="13"/>
  <c r="CO180" i="13"/>
  <c r="CO61" i="13"/>
  <c r="CO116" i="13"/>
  <c r="CO169" i="13"/>
  <c r="CN127" i="13"/>
  <c r="CN131" i="13"/>
  <c r="CN128" i="13"/>
  <c r="CN132" i="13"/>
  <c r="CN129" i="13"/>
  <c r="CN139" i="13"/>
  <c r="CN140" i="13"/>
  <c r="CN144" i="13"/>
  <c r="CN141" i="13"/>
  <c r="CN145" i="13"/>
  <c r="CN142" i="13"/>
  <c r="CN150" i="13"/>
  <c r="CN152" i="13"/>
  <c r="CN153" i="13"/>
  <c r="CN151" i="13"/>
  <c r="CN165" i="13" s="1"/>
  <c r="CN154" i="13"/>
  <c r="CN173" i="13"/>
  <c r="CN174" i="13" s="1"/>
  <c r="CN172" i="13" s="1"/>
  <c r="CM89" i="13"/>
  <c r="CO9" i="13"/>
  <c r="CO12" i="13"/>
  <c r="CN16" i="13" s="1"/>
  <c r="CN17" i="13" s="1"/>
  <c r="CP10" i="13"/>
  <c r="CM66" i="13"/>
  <c r="CM65" i="13"/>
  <c r="DL68" i="13"/>
  <c r="DL54" i="13"/>
  <c r="DM48" i="13"/>
  <c r="DL11" i="13"/>
  <c r="CN30" i="13" a="1"/>
  <c r="CN30" i="13" s="1"/>
  <c r="CN26" i="13"/>
  <c r="CN32" i="13"/>
  <c r="CN28" i="13"/>
  <c r="CN34" i="13"/>
  <c r="CN36" i="13"/>
  <c r="CN31" i="13"/>
  <c r="CN27" i="13"/>
  <c r="CN33" i="13"/>
  <c r="CN35" i="13"/>
  <c r="CN22" i="13"/>
  <c r="CN37" i="13"/>
  <c r="CN19" i="13"/>
  <c r="CN21" i="13"/>
  <c r="CN25" i="13"/>
  <c r="CN29" i="13"/>
  <c r="CN18" i="13"/>
  <c r="CN4" i="13"/>
  <c r="CN3" i="13" s="1"/>
  <c r="CN20" i="13"/>
  <c r="CN6" i="13"/>
  <c r="CN75" i="13"/>
  <c r="CN64" i="13"/>
  <c r="CN87" i="13"/>
  <c r="CN84" i="13"/>
  <c r="CN88" i="13"/>
  <c r="CN86" i="13"/>
  <c r="CN79" i="13"/>
  <c r="CN81" i="13"/>
  <c r="CN83" i="13"/>
  <c r="CN85" i="13"/>
  <c r="CN80" i="13"/>
  <c r="CN82" i="13"/>
  <c r="CN69" i="13"/>
  <c r="CN74" i="13"/>
  <c r="CP62" i="13"/>
  <c r="CQ60" i="13"/>
  <c r="CE59" i="13"/>
  <c r="DK97" i="13"/>
  <c r="CM16" i="13"/>
  <c r="CM17" i="13" s="1"/>
  <c r="CK361" i="12"/>
  <c r="CK354" i="12"/>
  <c r="CK360" i="12"/>
  <c r="CL322" i="12"/>
  <c r="CL321" i="12"/>
  <c r="CL323" i="12"/>
  <c r="CL316" i="12"/>
  <c r="CL320" i="12"/>
  <c r="CL315" i="12"/>
  <c r="CL317" i="12"/>
  <c r="CL314" i="12"/>
  <c r="CL307" i="12"/>
  <c r="CL306" i="12"/>
  <c r="CL312" i="12" a="1"/>
  <c r="CL312" i="12" s="1"/>
  <c r="CL304" i="12"/>
  <c r="CL305" i="12"/>
  <c r="CL300" i="12"/>
  <c r="CL301" i="12"/>
  <c r="CL299" i="12"/>
  <c r="CL298" i="12"/>
  <c r="CL296" i="12" a="1"/>
  <c r="CL296" i="12" s="1"/>
  <c r="CL290" i="12"/>
  <c r="CL291" i="12"/>
  <c r="CL289" i="12"/>
  <c r="CL284" i="12"/>
  <c r="CL288" i="12"/>
  <c r="CL283" i="12"/>
  <c r="CL273" i="12"/>
  <c r="CL282" i="12"/>
  <c r="CL285" i="12"/>
  <c r="CL280" i="12" a="1"/>
  <c r="CL280" i="12" s="1"/>
  <c r="CL275" i="12"/>
  <c r="CL274" i="12"/>
  <c r="CL272" i="12"/>
  <c r="CL268" i="12"/>
  <c r="CL267" i="12"/>
  <c r="CL266" i="12"/>
  <c r="CL257" i="12"/>
  <c r="CL264" i="12" a="1"/>
  <c r="CL264" i="12" s="1"/>
  <c r="CL269" i="12"/>
  <c r="CL253" i="12"/>
  <c r="CL256" i="12"/>
  <c r="CL259" i="12"/>
  <c r="CL258" i="12"/>
  <c r="CL252" i="12"/>
  <c r="CL251" i="12"/>
  <c r="CL250" i="12"/>
  <c r="CL240" i="12"/>
  <c r="CL248" i="12" a="1"/>
  <c r="CL248" i="12" s="1"/>
  <c r="CL243" i="12"/>
  <c r="CL242" i="12"/>
  <c r="CL235" i="12"/>
  <c r="CL234" i="12"/>
  <c r="CL237" i="12"/>
  <c r="CL241" i="12"/>
  <c r="CL225" i="12"/>
  <c r="CL232" i="12" a="1"/>
  <c r="CL232" i="12" s="1"/>
  <c r="CL227" i="12"/>
  <c r="CL236" i="12"/>
  <c r="CL221" i="12"/>
  <c r="CL226" i="12"/>
  <c r="CL224" i="12"/>
  <c r="CL219" i="12"/>
  <c r="CL220" i="12"/>
  <c r="CL218" i="12"/>
  <c r="CL208" i="12"/>
  <c r="CL204" i="12"/>
  <c r="CL216" i="12" a="1"/>
  <c r="CL216" i="12" s="1"/>
  <c r="CL203" i="12"/>
  <c r="CL211" i="12"/>
  <c r="CL210" i="12"/>
  <c r="CL209" i="12"/>
  <c r="CL186" i="12"/>
  <c r="CL205" i="12"/>
  <c r="CL189" i="12"/>
  <c r="CL192" i="12"/>
  <c r="CL195" i="12"/>
  <c r="CL188" i="12"/>
  <c r="CL194" i="12"/>
  <c r="CL200" i="12" a="1"/>
  <c r="CL200" i="12" s="1"/>
  <c r="CL187" i="12"/>
  <c r="CL202" i="12"/>
  <c r="CL193" i="12"/>
  <c r="CL176" i="12"/>
  <c r="CL179" i="12"/>
  <c r="CL178" i="12"/>
  <c r="CL184" i="12" a="1"/>
  <c r="CL184" i="12" s="1"/>
  <c r="CL177" i="12"/>
  <c r="CL171" i="12"/>
  <c r="CL170" i="12"/>
  <c r="CL173" i="12"/>
  <c r="CM165" i="12"/>
  <c r="CL172" i="12"/>
  <c r="CL168" i="12" a="1"/>
  <c r="CL168" i="12" s="1"/>
  <c r="CK363" i="12"/>
  <c r="CK356" i="12"/>
  <c r="CK359" i="12"/>
  <c r="CK355" i="12"/>
  <c r="CK362" i="12"/>
  <c r="CJ364" i="12"/>
  <c r="CJ365" i="12" s="1"/>
  <c r="CK358" i="12"/>
  <c r="CK357" i="12"/>
  <c r="CO164" i="12"/>
  <c r="CN163" i="12"/>
  <c r="BK103" i="13"/>
  <c r="BK104" i="13"/>
  <c r="BK40" i="13"/>
  <c r="CM67" i="13" l="1"/>
  <c r="CM70" i="13" s="1"/>
  <c r="CM171" i="13"/>
  <c r="CN155" i="13"/>
  <c r="CO149" i="13" s="1"/>
  <c r="CO183" i="13"/>
  <c r="CP114" i="13"/>
  <c r="CQ115" i="13"/>
  <c r="CP133" i="13"/>
  <c r="CQ125" i="13" s="1"/>
  <c r="CP146" i="13"/>
  <c r="CP181" i="13"/>
  <c r="CP179" i="13"/>
  <c r="CP182" i="13"/>
  <c r="CP180" i="13"/>
  <c r="CO139" i="13"/>
  <c r="CO131" i="13"/>
  <c r="CO128" i="13"/>
  <c r="CO132" i="13"/>
  <c r="CO129" i="13"/>
  <c r="CO127" i="13"/>
  <c r="CO140" i="13"/>
  <c r="CO144" i="13"/>
  <c r="CO141" i="13"/>
  <c r="CO150" i="13"/>
  <c r="CO145" i="13"/>
  <c r="CO142" i="13"/>
  <c r="CO152" i="13"/>
  <c r="CO153" i="13"/>
  <c r="CO151" i="13"/>
  <c r="CO165" i="13" s="1"/>
  <c r="CO154" i="13"/>
  <c r="CO173" i="13"/>
  <c r="CO174" i="13" s="1"/>
  <c r="CO172" i="13" s="1"/>
  <c r="CO137" i="13"/>
  <c r="CP61" i="13"/>
  <c r="CP116" i="13"/>
  <c r="CP169" i="13"/>
  <c r="CN89" i="13"/>
  <c r="DL97" i="13"/>
  <c r="CN66" i="13"/>
  <c r="CN65" i="13"/>
  <c r="CQ62" i="13"/>
  <c r="CR60" i="13"/>
  <c r="CP12" i="13"/>
  <c r="CO16" i="13" s="1"/>
  <c r="CO17" i="13" s="1"/>
  <c r="CP9" i="13"/>
  <c r="CQ10" i="13"/>
  <c r="CO26" i="13"/>
  <c r="CO32" i="13"/>
  <c r="CO28" i="13"/>
  <c r="CO34" i="13"/>
  <c r="CO36" i="13"/>
  <c r="CO31" i="13"/>
  <c r="CO27" i="13"/>
  <c r="CO33" i="13"/>
  <c r="CO29" i="13"/>
  <c r="CO30" i="13" a="1"/>
  <c r="CO30" i="13" s="1"/>
  <c r="CO37" i="13"/>
  <c r="CO19" i="13"/>
  <c r="CO35" i="13"/>
  <c r="CO21" i="13"/>
  <c r="CO25" i="13"/>
  <c r="CO18" i="13"/>
  <c r="CO20" i="13"/>
  <c r="CO22" i="13"/>
  <c r="CO4" i="13"/>
  <c r="CO3" i="13" s="1"/>
  <c r="CO6" i="13"/>
  <c r="CO79" i="13"/>
  <c r="CO69" i="13"/>
  <c r="CO81" i="13"/>
  <c r="CO83" i="13"/>
  <c r="CO85" i="13"/>
  <c r="CO80" i="13"/>
  <c r="CO74" i="13"/>
  <c r="CO75" i="13"/>
  <c r="CO84" i="13"/>
  <c r="CO87" i="13"/>
  <c r="CO82" i="13"/>
  <c r="CO88" i="13"/>
  <c r="CO64" i="13"/>
  <c r="CO86" i="13"/>
  <c r="DM54" i="13"/>
  <c r="DM68" i="13"/>
  <c r="DN48" i="13"/>
  <c r="DM11" i="13"/>
  <c r="CF59" i="13"/>
  <c r="CL359" i="12"/>
  <c r="CL355" i="12"/>
  <c r="CL362" i="12"/>
  <c r="CL358" i="12"/>
  <c r="CL361" i="12"/>
  <c r="CL357" i="12"/>
  <c r="CP164" i="12"/>
  <c r="CO163" i="12"/>
  <c r="CL354" i="12"/>
  <c r="CK364" i="12"/>
  <c r="CK365" i="12" s="1"/>
  <c r="CL356" i="12"/>
  <c r="CL363" i="12"/>
  <c r="CM322" i="12"/>
  <c r="CM321" i="12"/>
  <c r="CM323" i="12"/>
  <c r="CM320" i="12"/>
  <c r="CM316" i="12"/>
  <c r="CM315" i="12"/>
  <c r="CM317" i="12"/>
  <c r="CM314" i="12"/>
  <c r="CM304" i="12"/>
  <c r="CM307" i="12"/>
  <c r="CM312" i="12" a="1"/>
  <c r="CM312" i="12" s="1"/>
  <c r="CM305" i="12"/>
  <c r="CM306" i="12"/>
  <c r="CM300" i="12"/>
  <c r="CM301" i="12"/>
  <c r="CM299" i="12"/>
  <c r="CM298" i="12"/>
  <c r="CM296" i="12" a="1"/>
  <c r="CM296" i="12" s="1"/>
  <c r="CM290" i="12"/>
  <c r="CM291" i="12"/>
  <c r="CM289" i="12"/>
  <c r="CM284" i="12"/>
  <c r="CM288" i="12"/>
  <c r="CM283" i="12"/>
  <c r="CM285" i="12"/>
  <c r="CM282" i="12"/>
  <c r="CM280" i="12" a="1"/>
  <c r="CM280" i="12" s="1"/>
  <c r="CM275" i="12"/>
  <c r="CM273" i="12"/>
  <c r="CM274" i="12"/>
  <c r="CM269" i="12"/>
  <c r="CM272" i="12"/>
  <c r="CM268" i="12"/>
  <c r="CM267" i="12"/>
  <c r="CM266" i="12"/>
  <c r="CM257" i="12"/>
  <c r="CM264" i="12" a="1"/>
  <c r="CM264" i="12" s="1"/>
  <c r="CM256" i="12"/>
  <c r="CM259" i="12"/>
  <c r="CM258" i="12"/>
  <c r="CM252" i="12"/>
  <c r="CM251" i="12"/>
  <c r="CM250" i="12"/>
  <c r="CM248" i="12" a="1"/>
  <c r="CM248" i="12" s="1"/>
  <c r="CM240" i="12"/>
  <c r="CM253" i="12"/>
  <c r="CM243" i="12"/>
  <c r="CM242" i="12"/>
  <c r="CM235" i="12"/>
  <c r="CM234" i="12"/>
  <c r="CM237" i="12"/>
  <c r="CM232" i="12" a="1"/>
  <c r="CM232" i="12" s="1"/>
  <c r="CM241" i="12"/>
  <c r="CM226" i="12"/>
  <c r="CM236" i="12"/>
  <c r="CM221" i="12"/>
  <c r="CM227" i="12"/>
  <c r="CM225" i="12"/>
  <c r="CM224" i="12"/>
  <c r="CM220" i="12"/>
  <c r="CM218" i="12"/>
  <c r="CM219" i="12"/>
  <c r="CM204" i="12"/>
  <c r="CM216" i="12" a="1"/>
  <c r="CM216" i="12" s="1"/>
  <c r="CM203" i="12"/>
  <c r="CM211" i="12"/>
  <c r="CM210" i="12"/>
  <c r="CM209" i="12"/>
  <c r="CM202" i="12"/>
  <c r="CM208" i="12"/>
  <c r="CM205" i="12"/>
  <c r="CM189" i="12"/>
  <c r="CM192" i="12"/>
  <c r="CM195" i="12"/>
  <c r="CM188" i="12"/>
  <c r="CM194" i="12"/>
  <c r="CM200" i="12" a="1"/>
  <c r="CM200" i="12" s="1"/>
  <c r="CM193" i="12"/>
  <c r="CM187" i="12"/>
  <c r="CM186" i="12"/>
  <c r="CM179" i="12"/>
  <c r="CM178" i="12"/>
  <c r="CM184" i="12" a="1"/>
  <c r="CM184" i="12" s="1"/>
  <c r="CM177" i="12"/>
  <c r="CM176" i="12"/>
  <c r="CM170" i="12"/>
  <c r="CM173" i="12"/>
  <c r="CN165" i="12"/>
  <c r="CM172" i="12"/>
  <c r="CM168" i="12" a="1"/>
  <c r="CM168" i="12" s="1"/>
  <c r="CM171" i="12"/>
  <c r="CL360" i="12"/>
  <c r="BL103" i="13"/>
  <c r="BL104" i="13"/>
  <c r="BL40" i="13"/>
  <c r="CN171" i="13" l="1"/>
  <c r="CN67" i="13"/>
  <c r="CN70" i="13" s="1"/>
  <c r="CO155" i="13"/>
  <c r="CP149" i="13" s="1"/>
  <c r="CQ61" i="13"/>
  <c r="CQ116" i="13"/>
  <c r="CQ169" i="13"/>
  <c r="CP183" i="13"/>
  <c r="CP137" i="13"/>
  <c r="CQ114" i="13"/>
  <c r="CQ133" i="13"/>
  <c r="CR125" i="13" s="1"/>
  <c r="CR115" i="13"/>
  <c r="CQ146" i="13"/>
  <c r="CQ181" i="13"/>
  <c r="CQ179" i="13"/>
  <c r="CQ182" i="13"/>
  <c r="CQ180" i="13"/>
  <c r="CP127" i="13"/>
  <c r="CP139" i="13"/>
  <c r="CP131" i="13"/>
  <c r="CP128" i="13"/>
  <c r="CP132" i="13"/>
  <c r="CP129" i="13"/>
  <c r="CP151" i="13"/>
  <c r="CP165" i="13" s="1"/>
  <c r="CP140" i="13"/>
  <c r="CP144" i="13"/>
  <c r="CP141" i="13"/>
  <c r="CP145" i="13"/>
  <c r="CP142" i="13"/>
  <c r="CP150" i="13"/>
  <c r="CP152" i="13"/>
  <c r="CP153" i="13"/>
  <c r="CP154" i="13"/>
  <c r="CP173" i="13"/>
  <c r="CP174" i="13" s="1"/>
  <c r="CP172" i="13" s="1"/>
  <c r="DN68" i="13"/>
  <c r="DN54" i="13"/>
  <c r="DO48" i="13"/>
  <c r="DN11" i="13"/>
  <c r="CO89" i="13"/>
  <c r="CR62" i="13"/>
  <c r="CS60" i="13"/>
  <c r="CO66" i="13"/>
  <c r="CO65" i="13"/>
  <c r="DM97" i="13"/>
  <c r="CG59" i="13"/>
  <c r="CQ12" i="13"/>
  <c r="CP16" i="13" s="1"/>
  <c r="CP17" i="13" s="1"/>
  <c r="CQ9" i="13"/>
  <c r="CR10" i="13"/>
  <c r="CP32" i="13"/>
  <c r="CP28" i="13"/>
  <c r="CP34" i="13"/>
  <c r="CP36" i="13"/>
  <c r="CP31" i="13"/>
  <c r="CP27" i="13"/>
  <c r="CP33" i="13"/>
  <c r="CP29" i="13"/>
  <c r="CP35" i="13"/>
  <c r="CP37" i="13"/>
  <c r="CP30" i="13" a="1"/>
  <c r="CP30" i="13" s="1"/>
  <c r="CP19" i="13"/>
  <c r="CP21" i="13"/>
  <c r="CP25" i="13"/>
  <c r="CP26" i="13"/>
  <c r="CP18" i="13"/>
  <c r="CP20" i="13"/>
  <c r="CP22" i="13"/>
  <c r="CP6" i="13"/>
  <c r="CP4" i="13"/>
  <c r="CP3" i="13" s="1"/>
  <c r="CP85" i="13"/>
  <c r="CP80" i="13"/>
  <c r="CP81" i="13"/>
  <c r="CP82" i="13"/>
  <c r="CP74" i="13"/>
  <c r="CP88" i="13"/>
  <c r="CP84" i="13"/>
  <c r="CP75" i="13"/>
  <c r="CP69" i="13"/>
  <c r="CP64" i="13"/>
  <c r="CP79" i="13"/>
  <c r="CP87" i="13"/>
  <c r="CP86" i="13"/>
  <c r="CP83" i="13"/>
  <c r="CM361" i="12"/>
  <c r="CM357" i="12"/>
  <c r="CM358" i="12"/>
  <c r="CM354" i="12"/>
  <c r="CQ164" i="12"/>
  <c r="CP163" i="12"/>
  <c r="CM360" i="12"/>
  <c r="CM363" i="12"/>
  <c r="CM356" i="12"/>
  <c r="CN322" i="12"/>
  <c r="CN323" i="12"/>
  <c r="CN321" i="12"/>
  <c r="CN316" i="12"/>
  <c r="CN320" i="12"/>
  <c r="CN315" i="12"/>
  <c r="CN314" i="12"/>
  <c r="CN317" i="12"/>
  <c r="CN304" i="12"/>
  <c r="CN307" i="12"/>
  <c r="CN312" i="12" a="1"/>
  <c r="CN312" i="12" s="1"/>
  <c r="CN305" i="12"/>
  <c r="CN306" i="12"/>
  <c r="CN300" i="12"/>
  <c r="CN301" i="12"/>
  <c r="CN299" i="12"/>
  <c r="CN291" i="12"/>
  <c r="CN298" i="12"/>
  <c r="CN290" i="12"/>
  <c r="CN289" i="12"/>
  <c r="CN296" i="12" a="1"/>
  <c r="CN296" i="12" s="1"/>
  <c r="CN284" i="12"/>
  <c r="CN288" i="12"/>
  <c r="CN283" i="12"/>
  <c r="CN282" i="12"/>
  <c r="CN285" i="12"/>
  <c r="CN273" i="12"/>
  <c r="CN280" i="12" a="1"/>
  <c r="CN280" i="12" s="1"/>
  <c r="CN275" i="12"/>
  <c r="CN274" i="12"/>
  <c r="CN269" i="12"/>
  <c r="CN272" i="12"/>
  <c r="CN268" i="12"/>
  <c r="CN259" i="12"/>
  <c r="CN267" i="12"/>
  <c r="CN266" i="12"/>
  <c r="CN264" i="12" a="1"/>
  <c r="CN264" i="12" s="1"/>
  <c r="CN257" i="12"/>
  <c r="CN256" i="12"/>
  <c r="CN258" i="12"/>
  <c r="CN252" i="12"/>
  <c r="CN251" i="12"/>
  <c r="CN250" i="12"/>
  <c r="CN253" i="12"/>
  <c r="CN248" i="12" a="1"/>
  <c r="CN248" i="12" s="1"/>
  <c r="CN240" i="12"/>
  <c r="CN243" i="12"/>
  <c r="CN242" i="12"/>
  <c r="CN241" i="12"/>
  <c r="CN235" i="12"/>
  <c r="CN237" i="12"/>
  <c r="CN236" i="12"/>
  <c r="CN232" i="12" a="1"/>
  <c r="CN232" i="12" s="1"/>
  <c r="CN227" i="12"/>
  <c r="CN234" i="12"/>
  <c r="CN221" i="12"/>
  <c r="CN225" i="12"/>
  <c r="CN226" i="12"/>
  <c r="CN224" i="12"/>
  <c r="CN220" i="12"/>
  <c r="CN218" i="12"/>
  <c r="CN219" i="12"/>
  <c r="CN204" i="12"/>
  <c r="CN216" i="12" a="1"/>
  <c r="CN216" i="12" s="1"/>
  <c r="CN203" i="12"/>
  <c r="CN211" i="12"/>
  <c r="CN210" i="12"/>
  <c r="CN209" i="12"/>
  <c r="CN202" i="12"/>
  <c r="CN205" i="12"/>
  <c r="CN192" i="12"/>
  <c r="CN195" i="12"/>
  <c r="CN188" i="12"/>
  <c r="CN194" i="12"/>
  <c r="CN200" i="12" a="1"/>
  <c r="CN200" i="12" s="1"/>
  <c r="CN187" i="12"/>
  <c r="CN208" i="12"/>
  <c r="CN193" i="12"/>
  <c r="CN189" i="12"/>
  <c r="CN186" i="12"/>
  <c r="CN184" i="12" a="1"/>
  <c r="CN184" i="12" s="1"/>
  <c r="CN178" i="12"/>
  <c r="CN177" i="12"/>
  <c r="CN176" i="12"/>
  <c r="CN170" i="12"/>
  <c r="CN173" i="12"/>
  <c r="CO165" i="12"/>
  <c r="CN172" i="12"/>
  <c r="CN168" i="12" a="1"/>
  <c r="CN168" i="12" s="1"/>
  <c r="CN179" i="12"/>
  <c r="CN171" i="12"/>
  <c r="CL364" i="12"/>
  <c r="CL365" i="12" s="1"/>
  <c r="CM359" i="12"/>
  <c r="CM362" i="12"/>
  <c r="CM355" i="12"/>
  <c r="BM103" i="13"/>
  <c r="BM104" i="13"/>
  <c r="BM40" i="13"/>
  <c r="CO171" i="13" l="1"/>
  <c r="CP155" i="13"/>
  <c r="CQ149" i="13" s="1"/>
  <c r="CQ137" i="13"/>
  <c r="CR61" i="13"/>
  <c r="CR116" i="13"/>
  <c r="CR169" i="13"/>
  <c r="CR114" i="13"/>
  <c r="CR133" i="13"/>
  <c r="CS125" i="13" s="1"/>
  <c r="CS115" i="13"/>
  <c r="CR146" i="13"/>
  <c r="CR181" i="13"/>
  <c r="CR179" i="13"/>
  <c r="CR182" i="13"/>
  <c r="CR180" i="13"/>
  <c r="CQ127" i="13"/>
  <c r="CQ139" i="13"/>
  <c r="CQ131" i="13"/>
  <c r="CQ128" i="13"/>
  <c r="CQ132" i="13"/>
  <c r="CQ129" i="13"/>
  <c r="CQ151" i="13"/>
  <c r="CQ165" i="13" s="1"/>
  <c r="CQ140" i="13"/>
  <c r="CQ144" i="13"/>
  <c r="CQ141" i="13"/>
  <c r="CQ150" i="13"/>
  <c r="CQ145" i="13"/>
  <c r="CQ142" i="13"/>
  <c r="CQ152" i="13"/>
  <c r="CQ153" i="13"/>
  <c r="CQ154" i="13"/>
  <c r="CQ173" i="13"/>
  <c r="CQ174" i="13" s="1"/>
  <c r="CQ172" i="13" s="1"/>
  <c r="CQ183" i="13"/>
  <c r="CO67" i="13"/>
  <c r="CO70" i="13" s="1"/>
  <c r="CS62" i="13"/>
  <c r="CT60" i="13"/>
  <c r="CP89" i="13"/>
  <c r="CP66" i="13"/>
  <c r="CP65" i="13"/>
  <c r="CR12" i="13"/>
  <c r="CQ16" i="13" s="1"/>
  <c r="CQ17" i="13" s="1"/>
  <c r="CR9" i="13"/>
  <c r="CS10" i="13"/>
  <c r="DO68" i="13"/>
  <c r="DO54" i="13"/>
  <c r="DP48" i="13"/>
  <c r="DO11" i="13"/>
  <c r="CQ28" i="13"/>
  <c r="CQ34" i="13"/>
  <c r="CQ36" i="13"/>
  <c r="CQ25" i="13"/>
  <c r="CQ31" i="13"/>
  <c r="CQ27" i="13"/>
  <c r="CQ33" i="13"/>
  <c r="CQ29" i="13"/>
  <c r="CQ35" i="13"/>
  <c r="CQ30" i="13" a="1"/>
  <c r="CQ30" i="13" s="1"/>
  <c r="CQ19" i="13"/>
  <c r="CQ37" i="13"/>
  <c r="CQ21" i="13"/>
  <c r="CQ32" i="13"/>
  <c r="CQ26" i="13"/>
  <c r="CQ20" i="13"/>
  <c r="CQ22" i="13"/>
  <c r="CQ18" i="13"/>
  <c r="CQ6" i="13"/>
  <c r="CQ4" i="13"/>
  <c r="CQ3" i="13" s="1"/>
  <c r="CQ88" i="13"/>
  <c r="CQ79" i="13"/>
  <c r="CQ87" i="13"/>
  <c r="CQ86" i="13"/>
  <c r="CQ81" i="13"/>
  <c r="CQ83" i="13"/>
  <c r="CQ85" i="13"/>
  <c r="CQ80" i="13"/>
  <c r="CQ82" i="13"/>
  <c r="CQ74" i="13"/>
  <c r="CQ69" i="13"/>
  <c r="CQ84" i="13"/>
  <c r="CQ64" i="13"/>
  <c r="CQ75" i="13"/>
  <c r="DN97" i="13"/>
  <c r="CH59" i="13"/>
  <c r="CN355" i="12"/>
  <c r="CN361" i="12"/>
  <c r="CN358" i="12"/>
  <c r="CN357" i="12"/>
  <c r="CR164" i="12"/>
  <c r="CQ163" i="12"/>
  <c r="CM364" i="12"/>
  <c r="CM365" i="12" s="1"/>
  <c r="CN354" i="12"/>
  <c r="CN360" i="12"/>
  <c r="CN363" i="12"/>
  <c r="CN356" i="12"/>
  <c r="CO322" i="12"/>
  <c r="CO323" i="12"/>
  <c r="CO321" i="12"/>
  <c r="CO320" i="12"/>
  <c r="CO316" i="12"/>
  <c r="CO315" i="12"/>
  <c r="CO317" i="12"/>
  <c r="CO314" i="12"/>
  <c r="CO307" i="12"/>
  <c r="CO312" i="12" a="1"/>
  <c r="CO312" i="12" s="1"/>
  <c r="CO304" i="12"/>
  <c r="CO305" i="12"/>
  <c r="CO306" i="12"/>
  <c r="CO301" i="12"/>
  <c r="CO299" i="12"/>
  <c r="CO298" i="12"/>
  <c r="CO300" i="12"/>
  <c r="CO290" i="12"/>
  <c r="CO291" i="12"/>
  <c r="CO289" i="12"/>
  <c r="CO284" i="12"/>
  <c r="CO288" i="12"/>
  <c r="CO296" i="12" a="1"/>
  <c r="CO296" i="12" s="1"/>
  <c r="CO283" i="12"/>
  <c r="CO285" i="12"/>
  <c r="CO282" i="12"/>
  <c r="CO280" i="12" a="1"/>
  <c r="CO280" i="12" s="1"/>
  <c r="CO273" i="12"/>
  <c r="CO274" i="12"/>
  <c r="CO269" i="12"/>
  <c r="CO272" i="12"/>
  <c r="CO275" i="12"/>
  <c r="CO267" i="12"/>
  <c r="CO266" i="12"/>
  <c r="CO268" i="12"/>
  <c r="CO264" i="12" a="1"/>
  <c r="CO264" i="12" s="1"/>
  <c r="CO257" i="12"/>
  <c r="CO256" i="12"/>
  <c r="CO259" i="12"/>
  <c r="CO258" i="12"/>
  <c r="CO251" i="12"/>
  <c r="CO250" i="12"/>
  <c r="CO253" i="12"/>
  <c r="CO252" i="12"/>
  <c r="CO240" i="12"/>
  <c r="CO243" i="12"/>
  <c r="CO242" i="12"/>
  <c r="CO241" i="12"/>
  <c r="CO248" i="12" a="1"/>
  <c r="CO248" i="12" s="1"/>
  <c r="CO235" i="12"/>
  <c r="CO234" i="12"/>
  <c r="CO237" i="12"/>
  <c r="CO236" i="12"/>
  <c r="CO232" i="12" a="1"/>
  <c r="CO232" i="12" s="1"/>
  <c r="CO224" i="12"/>
  <c r="CO226" i="12"/>
  <c r="CO221" i="12"/>
  <c r="CO227" i="12"/>
  <c r="CO225" i="12"/>
  <c r="CO210" i="12"/>
  <c r="CO220" i="12"/>
  <c r="CO218" i="12"/>
  <c r="CO219" i="12"/>
  <c r="CO204" i="12"/>
  <c r="CO216" i="12" a="1"/>
  <c r="CO216" i="12" s="1"/>
  <c r="CO203" i="12"/>
  <c r="CO211" i="12"/>
  <c r="CO209" i="12"/>
  <c r="CO202" i="12"/>
  <c r="CO205" i="12"/>
  <c r="CO208" i="12"/>
  <c r="CO195" i="12"/>
  <c r="CO188" i="12"/>
  <c r="CO194" i="12"/>
  <c r="CO200" i="12" a="1"/>
  <c r="CO200" i="12" s="1"/>
  <c r="CO187" i="12"/>
  <c r="CO193" i="12"/>
  <c r="CO192" i="12"/>
  <c r="CO186" i="12"/>
  <c r="CO184" i="12" a="1"/>
  <c r="CO184" i="12" s="1"/>
  <c r="CO178" i="12"/>
  <c r="CO189" i="12"/>
  <c r="CO177" i="12"/>
  <c r="CO176" i="12"/>
  <c r="CO179" i="12"/>
  <c r="CO170" i="12"/>
  <c r="CO173" i="12"/>
  <c r="CP165" i="12"/>
  <c r="CO168" i="12" a="1"/>
  <c r="CO168" i="12" s="1"/>
  <c r="CO172" i="12"/>
  <c r="CO171" i="12"/>
  <c r="CN362" i="12"/>
  <c r="CN359" i="12"/>
  <c r="BN103" i="13"/>
  <c r="BN104" i="13"/>
  <c r="BN40" i="13"/>
  <c r="CP67" i="13" l="1"/>
  <c r="CP70" i="13" s="1"/>
  <c r="CP171" i="13"/>
  <c r="CQ155" i="13"/>
  <c r="CR149" i="13" s="1"/>
  <c r="CS114" i="13"/>
  <c r="CT115" i="13"/>
  <c r="CS133" i="13"/>
  <c r="CT125" i="13" s="1"/>
  <c r="CS146" i="13"/>
  <c r="CS181" i="13"/>
  <c r="CS179" i="13"/>
  <c r="CS182" i="13"/>
  <c r="CS180" i="13"/>
  <c r="CS61" i="13"/>
  <c r="CS116" i="13"/>
  <c r="CS169" i="13"/>
  <c r="CR127" i="13"/>
  <c r="CR129" i="13"/>
  <c r="CR139" i="13"/>
  <c r="CR131" i="13"/>
  <c r="CR128" i="13"/>
  <c r="CR132" i="13"/>
  <c r="CR151" i="13"/>
  <c r="CR165" i="13" s="1"/>
  <c r="CR140" i="13"/>
  <c r="CR152" i="13"/>
  <c r="CR144" i="13"/>
  <c r="CR141" i="13"/>
  <c r="CR150" i="13"/>
  <c r="CR154" i="13"/>
  <c r="CR142" i="13"/>
  <c r="CR145" i="13"/>
  <c r="CR153" i="13"/>
  <c r="CR173" i="13"/>
  <c r="CR174" i="13" s="1"/>
  <c r="CR172" i="13" s="1"/>
  <c r="CR137" i="13"/>
  <c r="CR183" i="13"/>
  <c r="CQ89" i="13"/>
  <c r="CQ66" i="13"/>
  <c r="CQ65" i="13"/>
  <c r="CR34" i="13"/>
  <c r="CR36" i="13"/>
  <c r="CR31" i="13"/>
  <c r="CR27" i="13"/>
  <c r="CR33" i="13"/>
  <c r="CR30" i="13" a="1"/>
  <c r="CR30" i="13" s="1"/>
  <c r="CR29" i="13"/>
  <c r="CR35" i="13"/>
  <c r="CR37" i="13"/>
  <c r="CR26" i="13"/>
  <c r="CR19" i="13"/>
  <c r="CR21" i="13"/>
  <c r="CR32" i="13"/>
  <c r="CR28" i="13"/>
  <c r="CR25" i="13"/>
  <c r="CR18" i="13"/>
  <c r="CR20" i="13"/>
  <c r="CR22" i="13"/>
  <c r="CR6" i="13"/>
  <c r="CR4" i="13"/>
  <c r="CR3" i="13" s="1"/>
  <c r="CR75" i="13"/>
  <c r="CR69" i="13"/>
  <c r="CR64" i="13"/>
  <c r="CR88" i="13"/>
  <c r="CR87" i="13"/>
  <c r="CR79" i="13"/>
  <c r="CR81" i="13"/>
  <c r="CR83" i="13"/>
  <c r="CR85" i="13"/>
  <c r="CR84" i="13"/>
  <c r="CR80" i="13"/>
  <c r="CR82" i="13"/>
  <c r="CR74" i="13"/>
  <c r="CR86" i="13"/>
  <c r="DP68" i="13"/>
  <c r="DP54" i="13"/>
  <c r="DQ48" i="13"/>
  <c r="DP11" i="13"/>
  <c r="CU60" i="13"/>
  <c r="CT62" i="13"/>
  <c r="DO97" i="13"/>
  <c r="CI59" i="13"/>
  <c r="CS12" i="13"/>
  <c r="CR16" i="13" s="1"/>
  <c r="CR17" i="13" s="1"/>
  <c r="CS9" i="13"/>
  <c r="CT10" i="13"/>
  <c r="CO355" i="12"/>
  <c r="CO358" i="12"/>
  <c r="CO357" i="12"/>
  <c r="CO361" i="12"/>
  <c r="CO354" i="12"/>
  <c r="CO360" i="12"/>
  <c r="CO363" i="12"/>
  <c r="CS164" i="12"/>
  <c r="CR163" i="12"/>
  <c r="CP322" i="12"/>
  <c r="CP321" i="12"/>
  <c r="CP323" i="12"/>
  <c r="CP317" i="12"/>
  <c r="CP320" i="12"/>
  <c r="CP316" i="12"/>
  <c r="CP315" i="12"/>
  <c r="CP314" i="12"/>
  <c r="CP306" i="12"/>
  <c r="CP312" i="12" a="1"/>
  <c r="CP312" i="12" s="1"/>
  <c r="CP307" i="12"/>
  <c r="CP304" i="12"/>
  <c r="CP305" i="12"/>
  <c r="CP301" i="12"/>
  <c r="CP299" i="12"/>
  <c r="CP298" i="12"/>
  <c r="CP300" i="12"/>
  <c r="CP290" i="12"/>
  <c r="CP291" i="12"/>
  <c r="CP289" i="12"/>
  <c r="CP288" i="12"/>
  <c r="CP296" i="12" a="1"/>
  <c r="CP296" i="12" s="1"/>
  <c r="CP283" i="12"/>
  <c r="CP282" i="12"/>
  <c r="CP285" i="12"/>
  <c r="CP284" i="12"/>
  <c r="CP280" i="12" a="1"/>
  <c r="CP280" i="12" s="1"/>
  <c r="CP275" i="12"/>
  <c r="CP273" i="12"/>
  <c r="CP274" i="12"/>
  <c r="CP272" i="12"/>
  <c r="CP267" i="12"/>
  <c r="CP266" i="12"/>
  <c r="CP269" i="12"/>
  <c r="CP264" i="12" a="1"/>
  <c r="CP264" i="12" s="1"/>
  <c r="CP257" i="12"/>
  <c r="CP268" i="12"/>
  <c r="CP256" i="12"/>
  <c r="CP259" i="12"/>
  <c r="CP258" i="12"/>
  <c r="CP251" i="12"/>
  <c r="CP250" i="12"/>
  <c r="CP253" i="12"/>
  <c r="CP243" i="12"/>
  <c r="CP242" i="12"/>
  <c r="CP252" i="12"/>
  <c r="CP241" i="12"/>
  <c r="CP240" i="12"/>
  <c r="CP234" i="12"/>
  <c r="CP237" i="12"/>
  <c r="CP248" i="12" a="1"/>
  <c r="CP248" i="12" s="1"/>
  <c r="CP236" i="12"/>
  <c r="CP235" i="12"/>
  <c r="CP227" i="12"/>
  <c r="CP225" i="12"/>
  <c r="CP221" i="12"/>
  <c r="CP226" i="12"/>
  <c r="CP224" i="12"/>
  <c r="CP220" i="12"/>
  <c r="CP232" i="12" a="1"/>
  <c r="CP232" i="12" s="1"/>
  <c r="CP218" i="12"/>
  <c r="CP211" i="12"/>
  <c r="CP219" i="12"/>
  <c r="CP204" i="12"/>
  <c r="CP216" i="12" a="1"/>
  <c r="CP216" i="12" s="1"/>
  <c r="CP203" i="12"/>
  <c r="CP209" i="12"/>
  <c r="CP210" i="12"/>
  <c r="CP202" i="12"/>
  <c r="CP205" i="12"/>
  <c r="CP208" i="12"/>
  <c r="CP188" i="12"/>
  <c r="CP194" i="12"/>
  <c r="CP200" i="12" a="1"/>
  <c r="CP200" i="12" s="1"/>
  <c r="CP187" i="12"/>
  <c r="CP193" i="12"/>
  <c r="CP189" i="12"/>
  <c r="CP195" i="12"/>
  <c r="CP186" i="12"/>
  <c r="CP192" i="12"/>
  <c r="CP184" i="12" a="1"/>
  <c r="CP184" i="12" s="1"/>
  <c r="CP178" i="12"/>
  <c r="CP177" i="12"/>
  <c r="CP176" i="12"/>
  <c r="CP179" i="12"/>
  <c r="CP170" i="12"/>
  <c r="CP173" i="12"/>
  <c r="CQ165" i="12"/>
  <c r="CP168" i="12" a="1"/>
  <c r="CP168" i="12" s="1"/>
  <c r="CP172" i="12"/>
  <c r="CP171" i="12"/>
  <c r="CO359" i="12"/>
  <c r="CO362" i="12"/>
  <c r="CO356" i="12"/>
  <c r="CN364" i="12"/>
  <c r="CN365" i="12" s="1"/>
  <c r="BO103" i="13"/>
  <c r="BO104" i="13"/>
  <c r="BO40" i="13"/>
  <c r="CQ171" i="13" l="1"/>
  <c r="CQ67" i="13"/>
  <c r="CQ70" i="13" s="1"/>
  <c r="CR155" i="13"/>
  <c r="CS149" i="13" s="1"/>
  <c r="CS183" i="13"/>
  <c r="CT61" i="13"/>
  <c r="CT116" i="13"/>
  <c r="CT169" i="13"/>
  <c r="CU115" i="13"/>
  <c r="CT114" i="13"/>
  <c r="CT133" i="13"/>
  <c r="CU125" i="13" s="1"/>
  <c r="CT146" i="13"/>
  <c r="CT181" i="13"/>
  <c r="CT179" i="13"/>
  <c r="CT182" i="13"/>
  <c r="CT180" i="13"/>
  <c r="CS127" i="13"/>
  <c r="CS132" i="13"/>
  <c r="CS129" i="13"/>
  <c r="CS139" i="13"/>
  <c r="CS131" i="13"/>
  <c r="CS128" i="13"/>
  <c r="CS142" i="13"/>
  <c r="CS151" i="13"/>
  <c r="CS165" i="13" s="1"/>
  <c r="CS140" i="13"/>
  <c r="CS144" i="13"/>
  <c r="CS141" i="13"/>
  <c r="CS154" i="13"/>
  <c r="CS150" i="13"/>
  <c r="CS145" i="13"/>
  <c r="CS152" i="13"/>
  <c r="CS153" i="13"/>
  <c r="CS173" i="13"/>
  <c r="CS174" i="13" s="1"/>
  <c r="CS172" i="13" s="1"/>
  <c r="CS137" i="13"/>
  <c r="CS36" i="13"/>
  <c r="CS31" i="13"/>
  <c r="CS27" i="13"/>
  <c r="CS33" i="13"/>
  <c r="CS30" i="13" a="1"/>
  <c r="CS30" i="13" s="1"/>
  <c r="CS29" i="13"/>
  <c r="CS35" i="13"/>
  <c r="CS37" i="13"/>
  <c r="CS32" i="13"/>
  <c r="CS19" i="13"/>
  <c r="CS34" i="13"/>
  <c r="CS21" i="13"/>
  <c r="CS28" i="13"/>
  <c r="CS25" i="13"/>
  <c r="CS18" i="13"/>
  <c r="CS26" i="13"/>
  <c r="CS20" i="13"/>
  <c r="CS22" i="13"/>
  <c r="CS6" i="13"/>
  <c r="CS4" i="13"/>
  <c r="CS3" i="13" s="1"/>
  <c r="CS87" i="13"/>
  <c r="CS84" i="13"/>
  <c r="CS83" i="13"/>
  <c r="CS85" i="13"/>
  <c r="CS80" i="13"/>
  <c r="CS82" i="13"/>
  <c r="CS81" i="13"/>
  <c r="CS86" i="13"/>
  <c r="CS64" i="13"/>
  <c r="CS75" i="13"/>
  <c r="CS74" i="13"/>
  <c r="CS79" i="13"/>
  <c r="CS69" i="13"/>
  <c r="CS88" i="13"/>
  <c r="CV60" i="13"/>
  <c r="CU62" i="13"/>
  <c r="CR89" i="13"/>
  <c r="DQ68" i="13"/>
  <c r="DQ54" i="13"/>
  <c r="DR48" i="13"/>
  <c r="DQ11" i="13"/>
  <c r="DQ97" i="13" s="1"/>
  <c r="CR66" i="13"/>
  <c r="CR65" i="13"/>
  <c r="DP97" i="13"/>
  <c r="CJ59" i="13"/>
  <c r="CT12" i="13"/>
  <c r="CU10" i="13"/>
  <c r="CT9" i="13"/>
  <c r="CT164" i="12"/>
  <c r="CS163" i="12"/>
  <c r="CP355" i="12"/>
  <c r="CP361" i="12"/>
  <c r="CO364" i="12"/>
  <c r="CO365" i="12" s="1"/>
  <c r="CP357" i="12"/>
  <c r="CP359" i="12"/>
  <c r="CP354" i="12"/>
  <c r="CP363" i="12"/>
  <c r="CQ321" i="12"/>
  <c r="CQ323" i="12"/>
  <c r="CQ322" i="12"/>
  <c r="CQ320" i="12"/>
  <c r="CQ316" i="12"/>
  <c r="CQ315" i="12"/>
  <c r="CQ317" i="12"/>
  <c r="CQ314" i="12"/>
  <c r="CQ306" i="12"/>
  <c r="CQ312" i="12" a="1"/>
  <c r="CQ312" i="12" s="1"/>
  <c r="CQ305" i="12"/>
  <c r="CQ304" i="12"/>
  <c r="CQ307" i="12"/>
  <c r="CQ301" i="12"/>
  <c r="CQ299" i="12"/>
  <c r="CQ300" i="12"/>
  <c r="CQ298" i="12"/>
  <c r="CQ291" i="12"/>
  <c r="CQ289" i="12"/>
  <c r="CQ288" i="12"/>
  <c r="CQ296" i="12" a="1"/>
  <c r="CQ296" i="12" s="1"/>
  <c r="CQ290" i="12"/>
  <c r="CQ283" i="12"/>
  <c r="CQ282" i="12"/>
  <c r="CQ285" i="12"/>
  <c r="CQ274" i="12"/>
  <c r="CQ273" i="12"/>
  <c r="CQ269" i="12"/>
  <c r="CQ280" i="12" a="1"/>
  <c r="CQ280" i="12" s="1"/>
  <c r="CQ272" i="12"/>
  <c r="CQ284" i="12"/>
  <c r="CQ266" i="12"/>
  <c r="CQ275" i="12"/>
  <c r="CQ268" i="12"/>
  <c r="CQ267" i="12"/>
  <c r="CQ256" i="12"/>
  <c r="CQ259" i="12"/>
  <c r="CQ258" i="12"/>
  <c r="CQ264" i="12" a="1"/>
  <c r="CQ264" i="12" s="1"/>
  <c r="CQ257" i="12"/>
  <c r="CQ251" i="12"/>
  <c r="CQ250" i="12"/>
  <c r="CQ253" i="12"/>
  <c r="CQ252" i="12"/>
  <c r="CQ242" i="12"/>
  <c r="CQ241" i="12"/>
  <c r="CQ248" i="12" a="1"/>
  <c r="CQ248" i="12" s="1"/>
  <c r="CQ243" i="12"/>
  <c r="CQ234" i="12"/>
  <c r="CQ237" i="12"/>
  <c r="CQ240" i="12"/>
  <c r="CQ236" i="12"/>
  <c r="CQ224" i="12"/>
  <c r="CQ235" i="12"/>
  <c r="CQ226" i="12"/>
  <c r="CQ221" i="12"/>
  <c r="CQ227" i="12"/>
  <c r="CQ225" i="12"/>
  <c r="CQ232" i="12" a="1"/>
  <c r="CQ232" i="12" s="1"/>
  <c r="CQ218" i="12"/>
  <c r="CQ220" i="12"/>
  <c r="CQ219" i="12"/>
  <c r="CQ216" i="12" a="1"/>
  <c r="CQ216" i="12" s="1"/>
  <c r="CQ203" i="12"/>
  <c r="CQ211" i="12"/>
  <c r="CQ209" i="12"/>
  <c r="CQ210" i="12"/>
  <c r="CQ202" i="12"/>
  <c r="CQ205" i="12"/>
  <c r="CQ208" i="12"/>
  <c r="CQ188" i="12"/>
  <c r="CQ194" i="12"/>
  <c r="CQ200" i="12" a="1"/>
  <c r="CQ200" i="12" s="1"/>
  <c r="CQ187" i="12"/>
  <c r="CQ193" i="12"/>
  <c r="CQ189" i="12"/>
  <c r="CQ192" i="12"/>
  <c r="CQ204" i="12"/>
  <c r="CQ186" i="12"/>
  <c r="CQ195" i="12"/>
  <c r="CQ178" i="12"/>
  <c r="CQ177" i="12"/>
  <c r="CQ176" i="12"/>
  <c r="CQ179" i="12"/>
  <c r="CQ170" i="12"/>
  <c r="CQ173" i="12"/>
  <c r="CQ168" i="12" a="1"/>
  <c r="CQ168" i="12" s="1"/>
  <c r="CR165" i="12"/>
  <c r="CQ172" i="12"/>
  <c r="CQ184" i="12" a="1"/>
  <c r="CQ184" i="12" s="1"/>
  <c r="CQ171" i="12"/>
  <c r="CP360" i="12"/>
  <c r="CP362" i="12"/>
  <c r="CP356" i="12"/>
  <c r="CP358" i="12"/>
  <c r="BP40" i="13"/>
  <c r="BP103" i="13"/>
  <c r="BP104" i="13"/>
  <c r="CR171" i="13" l="1"/>
  <c r="CS155" i="13"/>
  <c r="CT149" i="13" s="1"/>
  <c r="CT137" i="13"/>
  <c r="CT183" i="13"/>
  <c r="CU61" i="13"/>
  <c r="CU116" i="13"/>
  <c r="CU169" i="13"/>
  <c r="CV115" i="13"/>
  <c r="CU114" i="13"/>
  <c r="CU133" i="13"/>
  <c r="CV125" i="13" s="1"/>
  <c r="CU146" i="13"/>
  <c r="CU180" i="13"/>
  <c r="CU181" i="13"/>
  <c r="CU179" i="13"/>
  <c r="CU182" i="13"/>
  <c r="CT127" i="13"/>
  <c r="CT132" i="13"/>
  <c r="CT129" i="13"/>
  <c r="CT139" i="13"/>
  <c r="CT131" i="13"/>
  <c r="CT128" i="13"/>
  <c r="CT145" i="13"/>
  <c r="CT142" i="13"/>
  <c r="CT151" i="13"/>
  <c r="CT165" i="13" s="1"/>
  <c r="CT140" i="13"/>
  <c r="CT144" i="13"/>
  <c r="CT141" i="13"/>
  <c r="CT154" i="13"/>
  <c r="CT150" i="13"/>
  <c r="CT152" i="13"/>
  <c r="CT153" i="13"/>
  <c r="CT173" i="13"/>
  <c r="CT174" i="13" s="1"/>
  <c r="CT172" i="13" s="1"/>
  <c r="CR67" i="13"/>
  <c r="CR70" i="13" s="1"/>
  <c r="CV10" i="13"/>
  <c r="CU12" i="13"/>
  <c r="CT16" i="13" s="1"/>
  <c r="CT17" i="13" s="1"/>
  <c r="CU9" i="13"/>
  <c r="CT36" i="13"/>
  <c r="CT25" i="13"/>
  <c r="CT31" i="13"/>
  <c r="CT30" i="13" a="1"/>
  <c r="CT30" i="13" s="1"/>
  <c r="CT27" i="13"/>
  <c r="CT33" i="13"/>
  <c r="CT29" i="13"/>
  <c r="CT35" i="13"/>
  <c r="CT37" i="13"/>
  <c r="CT26" i="13"/>
  <c r="CT28" i="13"/>
  <c r="CT34" i="13"/>
  <c r="CT21" i="13"/>
  <c r="CT32" i="13"/>
  <c r="CT18" i="13"/>
  <c r="CT20" i="13"/>
  <c r="CT22" i="13"/>
  <c r="CT6" i="13"/>
  <c r="CT4" i="13"/>
  <c r="CT3" i="13" s="1"/>
  <c r="CT19" i="13"/>
  <c r="CT74" i="13"/>
  <c r="CT69" i="13"/>
  <c r="CT87" i="13"/>
  <c r="CT81" i="13"/>
  <c r="CT88" i="13"/>
  <c r="CT83" i="13"/>
  <c r="CT85" i="13"/>
  <c r="CT80" i="13"/>
  <c r="CT82" i="13"/>
  <c r="CT84" i="13"/>
  <c r="CT86" i="13"/>
  <c r="CT75" i="13"/>
  <c r="CT79" i="13"/>
  <c r="CT64" i="13"/>
  <c r="CW60" i="13"/>
  <c r="CV62" i="13"/>
  <c r="CS89" i="13"/>
  <c r="CS66" i="13"/>
  <c r="CS65" i="13"/>
  <c r="CS16" i="13"/>
  <c r="CS17" i="13" s="1"/>
  <c r="CK59" i="13"/>
  <c r="DR68" i="13"/>
  <c r="DR54" i="13"/>
  <c r="DS48" i="13"/>
  <c r="DR11" i="13"/>
  <c r="CQ358" i="12"/>
  <c r="CQ361" i="12"/>
  <c r="CQ360" i="12"/>
  <c r="CQ355" i="12"/>
  <c r="CP364" i="12"/>
  <c r="CP365" i="12" s="1"/>
  <c r="CQ357" i="12"/>
  <c r="CQ363" i="12"/>
  <c r="CR321" i="12"/>
  <c r="CR323" i="12"/>
  <c r="CR317" i="12"/>
  <c r="CR320" i="12"/>
  <c r="CR322" i="12"/>
  <c r="CR315" i="12"/>
  <c r="CR314" i="12"/>
  <c r="CR316" i="12"/>
  <c r="CR306" i="12"/>
  <c r="CR312" i="12" a="1"/>
  <c r="CR312" i="12" s="1"/>
  <c r="CR304" i="12"/>
  <c r="CR305" i="12"/>
  <c r="CR307" i="12"/>
  <c r="CR301" i="12"/>
  <c r="CR299" i="12"/>
  <c r="CR298" i="12"/>
  <c r="CR300" i="12"/>
  <c r="CR291" i="12"/>
  <c r="CR289" i="12"/>
  <c r="CR288" i="12"/>
  <c r="CR296" i="12" a="1"/>
  <c r="CR296" i="12" s="1"/>
  <c r="CR283" i="12"/>
  <c r="CR282" i="12"/>
  <c r="CR285" i="12"/>
  <c r="CR290" i="12"/>
  <c r="CR284" i="12"/>
  <c r="CR275" i="12"/>
  <c r="CR280" i="12" a="1"/>
  <c r="CR280" i="12" s="1"/>
  <c r="CR269" i="12"/>
  <c r="CR274" i="12"/>
  <c r="CR272" i="12"/>
  <c r="CR273" i="12"/>
  <c r="CR266" i="12"/>
  <c r="CR268" i="12"/>
  <c r="CR256" i="12"/>
  <c r="CR259" i="12"/>
  <c r="CR258" i="12"/>
  <c r="CR267" i="12"/>
  <c r="CR251" i="12"/>
  <c r="CR250" i="12"/>
  <c r="CR257" i="12"/>
  <c r="CR253" i="12"/>
  <c r="CR252" i="12"/>
  <c r="CR264" i="12" a="1"/>
  <c r="CR264" i="12" s="1"/>
  <c r="CR242" i="12"/>
  <c r="CR241" i="12"/>
  <c r="CR248" i="12" a="1"/>
  <c r="CR248" i="12" s="1"/>
  <c r="CR243" i="12"/>
  <c r="CR234" i="12"/>
  <c r="CR237" i="12"/>
  <c r="CR240" i="12"/>
  <c r="CR236" i="12"/>
  <c r="CR227" i="12"/>
  <c r="CR235" i="12"/>
  <c r="CR232" i="12" a="1"/>
  <c r="CR232" i="12" s="1"/>
  <c r="CR225" i="12"/>
  <c r="CR221" i="12"/>
  <c r="CR226" i="12"/>
  <c r="CR220" i="12"/>
  <c r="CR224" i="12"/>
  <c r="CR211" i="12"/>
  <c r="CR219" i="12"/>
  <c r="CR216" i="12" a="1"/>
  <c r="CR216" i="12" s="1"/>
  <c r="CR203" i="12"/>
  <c r="CR209" i="12"/>
  <c r="CR210" i="12"/>
  <c r="CR202" i="12"/>
  <c r="CR205" i="12"/>
  <c r="CR208" i="12"/>
  <c r="CR218" i="12"/>
  <c r="CR188" i="12"/>
  <c r="CR194" i="12"/>
  <c r="CR200" i="12" a="1"/>
  <c r="CR200" i="12" s="1"/>
  <c r="CR193" i="12"/>
  <c r="CR189" i="12"/>
  <c r="CR192" i="12"/>
  <c r="CR195" i="12"/>
  <c r="CR186" i="12"/>
  <c r="CR204" i="12"/>
  <c r="CR178" i="12"/>
  <c r="CR177" i="12"/>
  <c r="CR176" i="12"/>
  <c r="CR179" i="12"/>
  <c r="CR187" i="12"/>
  <c r="CR184" i="12" a="1"/>
  <c r="CR184" i="12" s="1"/>
  <c r="CR173" i="12"/>
  <c r="CR168" i="12" a="1"/>
  <c r="CR168" i="12" s="1"/>
  <c r="CS165" i="12"/>
  <c r="CR172" i="12"/>
  <c r="CR171" i="12"/>
  <c r="CR170" i="12"/>
  <c r="CQ354" i="12"/>
  <c r="CQ356" i="12"/>
  <c r="CQ359" i="12"/>
  <c r="CQ362" i="12"/>
  <c r="CU164" i="12"/>
  <c r="CT163" i="12"/>
  <c r="BQ40" i="13"/>
  <c r="BQ103" i="13"/>
  <c r="BQ104" i="13"/>
  <c r="CS67" i="13" l="1"/>
  <c r="CS70" i="13" s="1"/>
  <c r="CS171" i="13"/>
  <c r="CU183" i="13"/>
  <c r="CT155" i="13"/>
  <c r="CU149" i="13" s="1"/>
  <c r="CW115" i="13"/>
  <c r="CV114" i="13"/>
  <c r="CV133" i="13"/>
  <c r="CW125" i="13" s="1"/>
  <c r="CV146" i="13"/>
  <c r="CV180" i="13"/>
  <c r="CV181" i="13"/>
  <c r="CV179" i="13"/>
  <c r="CV182" i="13"/>
  <c r="CU137" i="13"/>
  <c r="CU132" i="13"/>
  <c r="CU129" i="13"/>
  <c r="CU139" i="13"/>
  <c r="CU131" i="13"/>
  <c r="CU128" i="13"/>
  <c r="CU127" i="13"/>
  <c r="CU150" i="13"/>
  <c r="CU145" i="13"/>
  <c r="CU142" i="13"/>
  <c r="CU151" i="13"/>
  <c r="CU165" i="13" s="1"/>
  <c r="CU140" i="13"/>
  <c r="CU152" i="13"/>
  <c r="CU144" i="13"/>
  <c r="CU141" i="13"/>
  <c r="CU154" i="13"/>
  <c r="CU173" i="13"/>
  <c r="CU174" i="13" s="1"/>
  <c r="CU172" i="13" s="1"/>
  <c r="CU153" i="13"/>
  <c r="CV61" i="13"/>
  <c r="CV116" i="13"/>
  <c r="CV169" i="13"/>
  <c r="CX60" i="13"/>
  <c r="CW62" i="13"/>
  <c r="CT66" i="13"/>
  <c r="CT65" i="13"/>
  <c r="DS68" i="13"/>
  <c r="DS54" i="13"/>
  <c r="DT48" i="13"/>
  <c r="DS11" i="13"/>
  <c r="CT89" i="13"/>
  <c r="DR97" i="13"/>
  <c r="CU25" i="13"/>
  <c r="CU31" i="13"/>
  <c r="CU30" i="13" a="1"/>
  <c r="CU30" i="13" s="1"/>
  <c r="CU27" i="13"/>
  <c r="CU33" i="13"/>
  <c r="CU29" i="13"/>
  <c r="CU35" i="13"/>
  <c r="CU37" i="13"/>
  <c r="CU26" i="13"/>
  <c r="CU32" i="13"/>
  <c r="CU34" i="13"/>
  <c r="CU21" i="13"/>
  <c r="CU28" i="13"/>
  <c r="CU18" i="13"/>
  <c r="CU20" i="13"/>
  <c r="CU22" i="13"/>
  <c r="CU36" i="13"/>
  <c r="CU6" i="13"/>
  <c r="CU4" i="13"/>
  <c r="CU3" i="13" s="1"/>
  <c r="CU19" i="13"/>
  <c r="CU88" i="13"/>
  <c r="CU83" i="13"/>
  <c r="CU82" i="13"/>
  <c r="CU87" i="13"/>
  <c r="CU85" i="13"/>
  <c r="CU80" i="13"/>
  <c r="CU84" i="13"/>
  <c r="CU86" i="13"/>
  <c r="CU64" i="13"/>
  <c r="CU79" i="13"/>
  <c r="CU81" i="13"/>
  <c r="CU75" i="13"/>
  <c r="CU69" i="13"/>
  <c r="CU74" i="13"/>
  <c r="CW10" i="13"/>
  <c r="CV12" i="13"/>
  <c r="CU16" i="13" s="1"/>
  <c r="CU17" i="13" s="1"/>
  <c r="CV9" i="13"/>
  <c r="BQ101" i="13"/>
  <c r="CL59" i="13"/>
  <c r="CR358" i="12"/>
  <c r="CR361" i="12"/>
  <c r="CQ364" i="12"/>
  <c r="CQ365" i="12" s="1"/>
  <c r="CR357" i="12"/>
  <c r="CR363" i="12"/>
  <c r="CS321" i="12"/>
  <c r="CS323" i="12"/>
  <c r="CS320" i="12"/>
  <c r="CS315" i="12"/>
  <c r="CS317" i="12"/>
  <c r="CS322" i="12"/>
  <c r="CS316" i="12"/>
  <c r="CS314" i="12"/>
  <c r="CS306" i="12"/>
  <c r="CS312" i="12" a="1"/>
  <c r="CS312" i="12" s="1"/>
  <c r="CS307" i="12"/>
  <c r="CS304" i="12"/>
  <c r="CS305" i="12"/>
  <c r="CS299" i="12"/>
  <c r="CS301" i="12"/>
  <c r="CS298" i="12"/>
  <c r="CS300" i="12"/>
  <c r="CS291" i="12"/>
  <c r="CS289" i="12"/>
  <c r="CS288" i="12"/>
  <c r="CS296" i="12" a="1"/>
  <c r="CS296" i="12" s="1"/>
  <c r="CS290" i="12"/>
  <c r="CS283" i="12"/>
  <c r="CS285" i="12"/>
  <c r="CS284" i="12"/>
  <c r="CS282" i="12"/>
  <c r="CS274" i="12"/>
  <c r="CS280" i="12" a="1"/>
  <c r="CS280" i="12" s="1"/>
  <c r="CS269" i="12"/>
  <c r="CS272" i="12"/>
  <c r="CS275" i="12"/>
  <c r="CS273" i="12"/>
  <c r="CS266" i="12"/>
  <c r="CS268" i="12"/>
  <c r="CS267" i="12"/>
  <c r="CS256" i="12"/>
  <c r="CS259" i="12"/>
  <c r="CS258" i="12"/>
  <c r="CS264" i="12" a="1"/>
  <c r="CS264" i="12" s="1"/>
  <c r="CS257" i="12"/>
  <c r="CS251" i="12"/>
  <c r="CS250" i="12"/>
  <c r="CS253" i="12"/>
  <c r="CS252" i="12"/>
  <c r="CS242" i="12"/>
  <c r="CS248" i="12" a="1"/>
  <c r="CS248" i="12" s="1"/>
  <c r="CS241" i="12"/>
  <c r="CS240" i="12"/>
  <c r="CS243" i="12"/>
  <c r="CS234" i="12"/>
  <c r="CS237" i="12"/>
  <c r="CS236" i="12"/>
  <c r="CS235" i="12"/>
  <c r="CS226" i="12"/>
  <c r="CS232" i="12" a="1"/>
  <c r="CS232" i="12" s="1"/>
  <c r="CS227" i="12"/>
  <c r="CS225" i="12"/>
  <c r="CS220" i="12"/>
  <c r="CS224" i="12"/>
  <c r="CS219" i="12"/>
  <c r="CS221" i="12"/>
  <c r="CS216" i="12" a="1"/>
  <c r="CS216" i="12" s="1"/>
  <c r="CS203" i="12"/>
  <c r="CS209" i="12"/>
  <c r="CS211" i="12"/>
  <c r="CS210" i="12"/>
  <c r="CS202" i="12"/>
  <c r="CS205" i="12"/>
  <c r="CS208" i="12"/>
  <c r="CS204" i="12"/>
  <c r="CS194" i="12"/>
  <c r="CS218" i="12"/>
  <c r="CS200" i="12" a="1"/>
  <c r="CS200" i="12" s="1"/>
  <c r="CS187" i="12"/>
  <c r="CS193" i="12"/>
  <c r="CS186" i="12"/>
  <c r="CS189" i="12"/>
  <c r="CS192" i="12"/>
  <c r="CS195" i="12"/>
  <c r="CS188" i="12"/>
  <c r="CS177" i="12"/>
  <c r="CS176" i="12"/>
  <c r="CS179" i="12"/>
  <c r="CS184" i="12" a="1"/>
  <c r="CS184" i="12" s="1"/>
  <c r="CS178" i="12"/>
  <c r="CT165" i="12"/>
  <c r="CS172" i="12"/>
  <c r="CS171" i="12"/>
  <c r="CS170" i="12"/>
  <c r="CS173" i="12"/>
  <c r="CS168" i="12" a="1"/>
  <c r="CS168" i="12" s="1"/>
  <c r="CR354" i="12"/>
  <c r="CR356" i="12"/>
  <c r="CR359" i="12"/>
  <c r="CR362" i="12"/>
  <c r="CV164" i="12"/>
  <c r="CU163" i="12"/>
  <c r="CR355" i="12"/>
  <c r="CR360" i="12"/>
  <c r="BR40" i="13"/>
  <c r="BR103" i="13"/>
  <c r="BR104" i="13"/>
  <c r="CT171" i="13" l="1"/>
  <c r="CT67" i="13"/>
  <c r="CT70" i="13" s="1"/>
  <c r="CU155" i="13"/>
  <c r="CV149" i="13" s="1"/>
  <c r="CW61" i="13"/>
  <c r="CW116" i="13"/>
  <c r="CW169" i="13"/>
  <c r="CV183" i="13"/>
  <c r="CV127" i="13"/>
  <c r="CV132" i="13"/>
  <c r="CV129" i="13"/>
  <c r="CV139" i="13"/>
  <c r="CV131" i="13"/>
  <c r="CV128" i="13"/>
  <c r="CV150" i="13"/>
  <c r="CV145" i="13"/>
  <c r="CV142" i="13"/>
  <c r="CV151" i="13"/>
  <c r="CV165" i="13" s="1"/>
  <c r="CV140" i="13"/>
  <c r="CV144" i="13"/>
  <c r="CV141" i="13"/>
  <c r="CV154" i="13"/>
  <c r="CV152" i="13"/>
  <c r="CV153" i="13"/>
  <c r="CV173" i="13"/>
  <c r="CV174" i="13" s="1"/>
  <c r="CV172" i="13" s="1"/>
  <c r="CV137" i="13"/>
  <c r="CU171" i="13"/>
  <c r="CX115" i="13"/>
  <c r="CW133" i="13"/>
  <c r="CX125" i="13" s="1"/>
  <c r="CW114" i="13"/>
  <c r="CW146" i="13"/>
  <c r="CW180" i="13"/>
  <c r="CW181" i="13"/>
  <c r="CW179" i="13"/>
  <c r="CW182" i="13"/>
  <c r="CU66" i="13"/>
  <c r="CU65" i="13"/>
  <c r="DT68" i="13"/>
  <c r="DT54" i="13"/>
  <c r="DU48" i="13"/>
  <c r="DT11" i="13"/>
  <c r="CV30" i="13" a="1"/>
  <c r="CV30" i="13" s="1"/>
  <c r="CV25" i="13"/>
  <c r="CV31" i="13"/>
  <c r="CV27" i="13"/>
  <c r="CV33" i="13"/>
  <c r="CV29" i="13"/>
  <c r="CV35" i="13"/>
  <c r="CV37" i="13"/>
  <c r="CV26" i="13"/>
  <c r="CV32" i="13"/>
  <c r="CV28" i="13"/>
  <c r="CV18" i="13"/>
  <c r="CV20" i="13"/>
  <c r="CV22" i="13"/>
  <c r="CV36" i="13"/>
  <c r="CV19" i="13"/>
  <c r="CV6" i="13"/>
  <c r="CV21" i="13"/>
  <c r="CV4" i="13"/>
  <c r="CV3" i="13" s="1"/>
  <c r="CV34" i="13"/>
  <c r="CV87" i="13"/>
  <c r="CV88" i="13"/>
  <c r="CV81" i="13"/>
  <c r="CV83" i="13"/>
  <c r="CV85" i="13"/>
  <c r="CV64" i="13"/>
  <c r="CV80" i="13"/>
  <c r="CV82" i="13"/>
  <c r="CV84" i="13"/>
  <c r="CV69" i="13"/>
  <c r="CV86" i="13"/>
  <c r="CV75" i="13"/>
  <c r="CV79" i="13"/>
  <c r="CV74" i="13"/>
  <c r="DS97" i="13"/>
  <c r="CX10" i="13"/>
  <c r="CW12" i="13"/>
  <c r="CV16" i="13" s="1"/>
  <c r="CV17" i="13" s="1"/>
  <c r="CW9" i="13"/>
  <c r="CY60" i="13"/>
  <c r="CX62" i="13"/>
  <c r="BR101" i="13"/>
  <c r="CM59" i="13"/>
  <c r="CU89" i="13"/>
  <c r="CS355" i="12"/>
  <c r="CS358" i="12"/>
  <c r="CS361" i="12"/>
  <c r="CR364" i="12"/>
  <c r="CR365" i="12" s="1"/>
  <c r="CS354" i="12"/>
  <c r="CS360" i="12"/>
  <c r="CS357" i="12"/>
  <c r="CS363" i="12"/>
  <c r="CT321" i="12"/>
  <c r="CT323" i="12"/>
  <c r="CT322" i="12"/>
  <c r="CT320" i="12"/>
  <c r="CT315" i="12"/>
  <c r="CT317" i="12"/>
  <c r="CT316" i="12"/>
  <c r="CT314" i="12"/>
  <c r="CT306" i="12"/>
  <c r="CT312" i="12" a="1"/>
  <c r="CT312" i="12" s="1"/>
  <c r="CT304" i="12"/>
  <c r="CT305" i="12"/>
  <c r="CT307" i="12"/>
  <c r="CT301" i="12"/>
  <c r="CT298" i="12"/>
  <c r="CT300" i="12"/>
  <c r="CT299" i="12"/>
  <c r="CT289" i="12"/>
  <c r="CT288" i="12"/>
  <c r="CT296" i="12" a="1"/>
  <c r="CT296" i="12" s="1"/>
  <c r="CT290" i="12"/>
  <c r="CT291" i="12"/>
  <c r="CT283" i="12"/>
  <c r="CT282" i="12"/>
  <c r="CT285" i="12"/>
  <c r="CT284" i="12"/>
  <c r="CT275" i="12"/>
  <c r="CT280" i="12" a="1"/>
  <c r="CT280" i="12" s="1"/>
  <c r="CT272" i="12"/>
  <c r="CT274" i="12"/>
  <c r="CT273" i="12"/>
  <c r="CT266" i="12"/>
  <c r="CT268" i="12"/>
  <c r="CT269" i="12"/>
  <c r="CT267" i="12"/>
  <c r="CT253" i="12"/>
  <c r="CT256" i="12"/>
  <c r="CT259" i="12"/>
  <c r="CT258" i="12"/>
  <c r="CT264" i="12" a="1"/>
  <c r="CT264" i="12" s="1"/>
  <c r="CT257" i="12"/>
  <c r="CT250" i="12"/>
  <c r="CT252" i="12"/>
  <c r="CT251" i="12"/>
  <c r="CT242" i="12"/>
  <c r="CT248" i="12" a="1"/>
  <c r="CT248" i="12" s="1"/>
  <c r="CT241" i="12"/>
  <c r="CT240" i="12"/>
  <c r="CT243" i="12"/>
  <c r="CT234" i="12"/>
  <c r="CT237" i="12"/>
  <c r="CT236" i="12"/>
  <c r="CT235" i="12"/>
  <c r="CT232" i="12" a="1"/>
  <c r="CT232" i="12" s="1"/>
  <c r="CT225" i="12"/>
  <c r="CT227" i="12"/>
  <c r="CT220" i="12"/>
  <c r="CT226" i="12"/>
  <c r="CT224" i="12"/>
  <c r="CT211" i="12"/>
  <c r="CT219" i="12"/>
  <c r="CT221" i="12"/>
  <c r="CT218" i="12"/>
  <c r="CT203" i="12"/>
  <c r="CT209" i="12"/>
  <c r="CT210" i="12"/>
  <c r="CT202" i="12"/>
  <c r="CT205" i="12"/>
  <c r="CT208" i="12"/>
  <c r="CT204" i="12"/>
  <c r="CT194" i="12"/>
  <c r="CT200" i="12" a="1"/>
  <c r="CT200" i="12" s="1"/>
  <c r="CT187" i="12"/>
  <c r="CT193" i="12"/>
  <c r="CT186" i="12"/>
  <c r="CT189" i="12"/>
  <c r="CT192" i="12"/>
  <c r="CT195" i="12"/>
  <c r="CT216" i="12" a="1"/>
  <c r="CT216" i="12" s="1"/>
  <c r="CT188" i="12"/>
  <c r="CT177" i="12"/>
  <c r="CT176" i="12"/>
  <c r="CT179" i="12"/>
  <c r="CT184" i="12" a="1"/>
  <c r="CT184" i="12" s="1"/>
  <c r="CT178" i="12"/>
  <c r="CU165" i="12"/>
  <c r="CT172" i="12"/>
  <c r="CT171" i="12"/>
  <c r="CT170" i="12"/>
  <c r="CT168" i="12" a="1"/>
  <c r="CT168" i="12" s="1"/>
  <c r="CT173" i="12"/>
  <c r="CS356" i="12"/>
  <c r="CS362" i="12"/>
  <c r="CW164" i="12"/>
  <c r="CV163" i="12"/>
  <c r="CS359" i="12"/>
  <c r="BS40" i="13"/>
  <c r="BS103" i="13"/>
  <c r="BS104" i="13"/>
  <c r="CV155" i="13" l="1"/>
  <c r="CW149" i="13" s="1"/>
  <c r="CU67" i="13"/>
  <c r="CU70" i="13" s="1"/>
  <c r="CW137" i="13"/>
  <c r="CY115" i="13"/>
  <c r="CX133" i="13"/>
  <c r="CY125" i="13" s="1"/>
  <c r="CX114" i="13"/>
  <c r="CX146" i="13"/>
  <c r="CX180" i="13"/>
  <c r="CX181" i="13"/>
  <c r="CX179" i="13"/>
  <c r="CX182" i="13"/>
  <c r="CX61" i="13"/>
  <c r="CX116" i="13"/>
  <c r="CX169" i="13"/>
  <c r="CW128" i="13"/>
  <c r="CW127" i="13"/>
  <c r="CW132" i="13"/>
  <c r="CW129" i="13"/>
  <c r="CW139" i="13"/>
  <c r="CW131" i="13"/>
  <c r="CW150" i="13"/>
  <c r="CW145" i="13"/>
  <c r="CW142" i="13"/>
  <c r="CW151" i="13"/>
  <c r="CW165" i="13" s="1"/>
  <c r="CW140" i="13"/>
  <c r="CW153" i="13"/>
  <c r="CW141" i="13"/>
  <c r="CW144" i="13"/>
  <c r="CW152" i="13"/>
  <c r="CW173" i="13"/>
  <c r="CW174" i="13" s="1"/>
  <c r="CW172" i="13" s="1"/>
  <c r="CW154" i="13"/>
  <c r="CW183" i="13"/>
  <c r="CV89" i="13"/>
  <c r="BS101" i="13"/>
  <c r="DU68" i="13"/>
  <c r="DU54" i="13"/>
  <c r="DV48" i="13"/>
  <c r="DU11" i="13"/>
  <c r="CZ60" i="13"/>
  <c r="CY62" i="13"/>
  <c r="CV66" i="13"/>
  <c r="CV65" i="13"/>
  <c r="DT97" i="13"/>
  <c r="CW31" i="13"/>
  <c r="CW27" i="13"/>
  <c r="CW33" i="13"/>
  <c r="CW29" i="13"/>
  <c r="CW35" i="13"/>
  <c r="CW37" i="13"/>
  <c r="CW26" i="13"/>
  <c r="CW32" i="13"/>
  <c r="CW28" i="13"/>
  <c r="CW34" i="13"/>
  <c r="CW36" i="13"/>
  <c r="CW18" i="13"/>
  <c r="CW25" i="13"/>
  <c r="CW20" i="13"/>
  <c r="CW22" i="13"/>
  <c r="CW19" i="13"/>
  <c r="CW6" i="13"/>
  <c r="CW21" i="13"/>
  <c r="CW4" i="13"/>
  <c r="CW3" i="13" s="1"/>
  <c r="CW30" i="13" a="1"/>
  <c r="CW30" i="13" s="1"/>
  <c r="CW82" i="13"/>
  <c r="CW84" i="13"/>
  <c r="CW86" i="13"/>
  <c r="CW79" i="13"/>
  <c r="CW81" i="13"/>
  <c r="CW75" i="13"/>
  <c r="CW69" i="13"/>
  <c r="CW85" i="13"/>
  <c r="CW74" i="13"/>
  <c r="CW83" i="13"/>
  <c r="CW88" i="13"/>
  <c r="CW64" i="13"/>
  <c r="CW87" i="13"/>
  <c r="CW80" i="13"/>
  <c r="CY10" i="13"/>
  <c r="CX12" i="13"/>
  <c r="CW16" i="13" s="1"/>
  <c r="CW17" i="13" s="1"/>
  <c r="CX9" i="13"/>
  <c r="CN59" i="13"/>
  <c r="CT357" i="12"/>
  <c r="CT360" i="12"/>
  <c r="CT354" i="12"/>
  <c r="CT363" i="12"/>
  <c r="CS364" i="12"/>
  <c r="CS365" i="12" s="1"/>
  <c r="CT362" i="12"/>
  <c r="CU321" i="12"/>
  <c r="CU323" i="12"/>
  <c r="CU322" i="12"/>
  <c r="CU317" i="12"/>
  <c r="CU320" i="12"/>
  <c r="CU315" i="12"/>
  <c r="CU314" i="12"/>
  <c r="CU316" i="12"/>
  <c r="CU312" i="12" a="1"/>
  <c r="CU312" i="12" s="1"/>
  <c r="CU305" i="12"/>
  <c r="CU307" i="12"/>
  <c r="CU306" i="12"/>
  <c r="CU304" i="12"/>
  <c r="CU298" i="12"/>
  <c r="CU300" i="12"/>
  <c r="CU301" i="12"/>
  <c r="CU299" i="12"/>
  <c r="CU289" i="12"/>
  <c r="CU288" i="12"/>
  <c r="CU296" i="12" a="1"/>
  <c r="CU296" i="12" s="1"/>
  <c r="CU290" i="12"/>
  <c r="CU282" i="12"/>
  <c r="CU285" i="12"/>
  <c r="CU291" i="12"/>
  <c r="CU284" i="12"/>
  <c r="CU283" i="12"/>
  <c r="CU274" i="12"/>
  <c r="CU280" i="12" a="1"/>
  <c r="CU280" i="12" s="1"/>
  <c r="CU269" i="12"/>
  <c r="CU272" i="12"/>
  <c r="CU275" i="12"/>
  <c r="CU273" i="12"/>
  <c r="CU266" i="12"/>
  <c r="CU268" i="12"/>
  <c r="CU267" i="12"/>
  <c r="CU256" i="12"/>
  <c r="CU259" i="12"/>
  <c r="CU258" i="12"/>
  <c r="CU264" i="12" a="1"/>
  <c r="CU264" i="12" s="1"/>
  <c r="CU257" i="12"/>
  <c r="CU250" i="12"/>
  <c r="CU253" i="12"/>
  <c r="CU252" i="12"/>
  <c r="CU251" i="12"/>
  <c r="CU242" i="12"/>
  <c r="CU248" i="12" a="1"/>
  <c r="CU248" i="12" s="1"/>
  <c r="CU241" i="12"/>
  <c r="CU240" i="12"/>
  <c r="CU243" i="12"/>
  <c r="CU237" i="12"/>
  <c r="CU236" i="12"/>
  <c r="CU235" i="12"/>
  <c r="CU234" i="12"/>
  <c r="CU226" i="12"/>
  <c r="CU232" i="12" a="1"/>
  <c r="CU232" i="12" s="1"/>
  <c r="CU227" i="12"/>
  <c r="CU225" i="12"/>
  <c r="CU220" i="12"/>
  <c r="CU224" i="12"/>
  <c r="CU221" i="12"/>
  <c r="CU219" i="12"/>
  <c r="CU218" i="12"/>
  <c r="CU203" i="12"/>
  <c r="CU209" i="12"/>
  <c r="CU210" i="12"/>
  <c r="CU211" i="12"/>
  <c r="CU202" i="12"/>
  <c r="CU205" i="12"/>
  <c r="CU208" i="12"/>
  <c r="CU204" i="12"/>
  <c r="CU216" i="12" a="1"/>
  <c r="CU216" i="12" s="1"/>
  <c r="CU200" i="12" a="1"/>
  <c r="CU200" i="12" s="1"/>
  <c r="CU187" i="12"/>
  <c r="CU193" i="12"/>
  <c r="CU186" i="12"/>
  <c r="CU189" i="12"/>
  <c r="CU192" i="12"/>
  <c r="CU195" i="12"/>
  <c r="CU188" i="12"/>
  <c r="CU194" i="12"/>
  <c r="CU177" i="12"/>
  <c r="CU176" i="12"/>
  <c r="CU179" i="12"/>
  <c r="CU184" i="12" a="1"/>
  <c r="CU184" i="12" s="1"/>
  <c r="CU178" i="12"/>
  <c r="CU172" i="12"/>
  <c r="CU171" i="12"/>
  <c r="CU168" i="12" a="1"/>
  <c r="CU168" i="12" s="1"/>
  <c r="CU170" i="12"/>
  <c r="CU173" i="12"/>
  <c r="CV165" i="12"/>
  <c r="CT356" i="12"/>
  <c r="CT359" i="12"/>
  <c r="CT355" i="12"/>
  <c r="CX164" i="12"/>
  <c r="CW163" i="12"/>
  <c r="CT239" i="12"/>
  <c r="CT244" i="12" s="1"/>
  <c r="CT358" i="12"/>
  <c r="CT361" i="12"/>
  <c r="BT40" i="13"/>
  <c r="BT103" i="13"/>
  <c r="BT104" i="13"/>
  <c r="CV171" i="13" l="1"/>
  <c r="CW155" i="13"/>
  <c r="CX149" i="13" s="1"/>
  <c r="CV67" i="13"/>
  <c r="CV70" i="13" s="1"/>
  <c r="CX137" i="13"/>
  <c r="CX183" i="13"/>
  <c r="CZ115" i="13"/>
  <c r="CY114" i="13"/>
  <c r="CY133" i="13"/>
  <c r="CZ125" i="13" s="1"/>
  <c r="CY146" i="13"/>
  <c r="CY182" i="13"/>
  <c r="CY180" i="13"/>
  <c r="CY181" i="13"/>
  <c r="CY179" i="13"/>
  <c r="CX131" i="13"/>
  <c r="CX128" i="13"/>
  <c r="CX127" i="13"/>
  <c r="CX132" i="13"/>
  <c r="CX129" i="13"/>
  <c r="CX139" i="13"/>
  <c r="CX141" i="13"/>
  <c r="CX150" i="13"/>
  <c r="CX145" i="13"/>
  <c r="CX142" i="13"/>
  <c r="CX140" i="13"/>
  <c r="CX153" i="13"/>
  <c r="CX144" i="13"/>
  <c r="CX154" i="13"/>
  <c r="CX151" i="13"/>
  <c r="CX165" i="13" s="1"/>
  <c r="CX173" i="13"/>
  <c r="CX174" i="13" s="1"/>
  <c r="CX172" i="13" s="1"/>
  <c r="CX152" i="13"/>
  <c r="CY61" i="13"/>
  <c r="CY116" i="13"/>
  <c r="CY169" i="13"/>
  <c r="BT101" i="13"/>
  <c r="DA60" i="13"/>
  <c r="CZ62" i="13"/>
  <c r="CW89" i="13"/>
  <c r="CX27" i="13"/>
  <c r="CX33" i="13"/>
  <c r="CX29" i="13"/>
  <c r="CX35" i="13"/>
  <c r="CX37" i="13"/>
  <c r="CX26" i="13"/>
  <c r="CX32" i="13"/>
  <c r="CX28" i="13"/>
  <c r="CX34" i="13"/>
  <c r="CX18" i="13"/>
  <c r="CX25" i="13"/>
  <c r="CX20" i="13"/>
  <c r="CX22" i="13"/>
  <c r="CX36" i="13"/>
  <c r="CX19" i="13"/>
  <c r="CX30" i="13" a="1"/>
  <c r="CX30" i="13" s="1"/>
  <c r="CX21" i="13"/>
  <c r="CX31" i="13"/>
  <c r="CX4" i="13"/>
  <c r="CX3" i="13" s="1"/>
  <c r="CX6" i="13"/>
  <c r="CX86" i="13"/>
  <c r="CX79" i="13"/>
  <c r="CX81" i="13"/>
  <c r="CX75" i="13"/>
  <c r="CX69" i="13"/>
  <c r="CX74" i="13"/>
  <c r="CX83" i="13"/>
  <c r="CX64" i="13"/>
  <c r="CX87" i="13"/>
  <c r="CX88" i="13"/>
  <c r="CX85" i="13"/>
  <c r="CX80" i="13"/>
  <c r="CX82" i="13"/>
  <c r="CX84" i="13"/>
  <c r="DU97" i="13"/>
  <c r="CW66" i="13"/>
  <c r="CW65" i="13"/>
  <c r="CY12" i="13"/>
  <c r="CZ10" i="13"/>
  <c r="CY9" i="13"/>
  <c r="DV68" i="13"/>
  <c r="DV54" i="13"/>
  <c r="DW48" i="13"/>
  <c r="DV11" i="13"/>
  <c r="CO59" i="13"/>
  <c r="CU239" i="12"/>
  <c r="CU244" i="12" s="1"/>
  <c r="CU358" i="12"/>
  <c r="CU361" i="12"/>
  <c r="CV320" i="12"/>
  <c r="CV323" i="12"/>
  <c r="CV322" i="12"/>
  <c r="CV321" i="12"/>
  <c r="CV315" i="12"/>
  <c r="CV317" i="12"/>
  <c r="CV314" i="12"/>
  <c r="CV316" i="12"/>
  <c r="CV312" i="12" a="1"/>
  <c r="CV312" i="12" s="1"/>
  <c r="CV305" i="12"/>
  <c r="CV307" i="12"/>
  <c r="CV301" i="12"/>
  <c r="CV306" i="12"/>
  <c r="CV304" i="12"/>
  <c r="CV298" i="12"/>
  <c r="CV300" i="12"/>
  <c r="CV299" i="12"/>
  <c r="CV291" i="12"/>
  <c r="CV296" i="12" a="1"/>
  <c r="CV296" i="12" s="1"/>
  <c r="CV290" i="12"/>
  <c r="CV289" i="12"/>
  <c r="CV288" i="12"/>
  <c r="CV282" i="12"/>
  <c r="CV285" i="12"/>
  <c r="CV284" i="12"/>
  <c r="CV280" i="12" a="1"/>
  <c r="CV280" i="12" s="1"/>
  <c r="CV283" i="12"/>
  <c r="CV273" i="12"/>
  <c r="CV275" i="12"/>
  <c r="CV269" i="12"/>
  <c r="CV272" i="12"/>
  <c r="CV274" i="12"/>
  <c r="CV268" i="12"/>
  <c r="CV267" i="12"/>
  <c r="CV266" i="12"/>
  <c r="CV259" i="12"/>
  <c r="CV258" i="12"/>
  <c r="CV264" i="12" a="1"/>
  <c r="CV264" i="12" s="1"/>
  <c r="CV257" i="12"/>
  <c r="CV256" i="12"/>
  <c r="CV250" i="12"/>
  <c r="CV253" i="12"/>
  <c r="CV252" i="12"/>
  <c r="CV251" i="12"/>
  <c r="CV248" i="12" a="1"/>
  <c r="CV248" i="12" s="1"/>
  <c r="CV241" i="12"/>
  <c r="CV242" i="12"/>
  <c r="CV236" i="12"/>
  <c r="CV240" i="12"/>
  <c r="CV235" i="12"/>
  <c r="CV237" i="12"/>
  <c r="CV232" i="12" a="1"/>
  <c r="CV232" i="12" s="1"/>
  <c r="CV225" i="12"/>
  <c r="CV234" i="12"/>
  <c r="CV227" i="12"/>
  <c r="CV220" i="12"/>
  <c r="CV224" i="12"/>
  <c r="CV226" i="12"/>
  <c r="CV211" i="12"/>
  <c r="CV219" i="12"/>
  <c r="CV221" i="12"/>
  <c r="CV218" i="12"/>
  <c r="CV209" i="12"/>
  <c r="CV210" i="12"/>
  <c r="CV202" i="12"/>
  <c r="CV205" i="12"/>
  <c r="CV208" i="12"/>
  <c r="CV204" i="12"/>
  <c r="CV216" i="12" a="1"/>
  <c r="CV216" i="12" s="1"/>
  <c r="CV200" i="12" a="1"/>
  <c r="CV200" i="12" s="1"/>
  <c r="CV187" i="12"/>
  <c r="CV193" i="12"/>
  <c r="CV189" i="12"/>
  <c r="CV192" i="12"/>
  <c r="CV195" i="12"/>
  <c r="CV188" i="12"/>
  <c r="CV203" i="12"/>
  <c r="CV186" i="12"/>
  <c r="CV194" i="12"/>
  <c r="CV177" i="12"/>
  <c r="CV176" i="12"/>
  <c r="CV179" i="12"/>
  <c r="CV184" i="12" a="1"/>
  <c r="CV184" i="12" s="1"/>
  <c r="CV178" i="12"/>
  <c r="CV172" i="12"/>
  <c r="CV171" i="12"/>
  <c r="CV168" i="12" a="1"/>
  <c r="CV168" i="12" s="1"/>
  <c r="CV170" i="12"/>
  <c r="CV173" i="12"/>
  <c r="CW165" i="12"/>
  <c r="CU360" i="12"/>
  <c r="CU354" i="12"/>
  <c r="CU363" i="12"/>
  <c r="CT364" i="12"/>
  <c r="CT365" i="12" s="1"/>
  <c r="CU356" i="12"/>
  <c r="CU359" i="12"/>
  <c r="CU362" i="12"/>
  <c r="CU355" i="12"/>
  <c r="CU357" i="12"/>
  <c r="CY164" i="12"/>
  <c r="CX163" i="12"/>
  <c r="BU40" i="13"/>
  <c r="BU103" i="13"/>
  <c r="BU104" i="13"/>
  <c r="CW67" i="13" l="1"/>
  <c r="CW70" i="13" s="1"/>
  <c r="CW171" i="13"/>
  <c r="CX155" i="13"/>
  <c r="CY149" i="13" s="1"/>
  <c r="CZ61" i="13"/>
  <c r="CZ116" i="13"/>
  <c r="CZ169" i="13"/>
  <c r="CZ114" i="13"/>
  <c r="DA115" i="13"/>
  <c r="CZ133" i="13"/>
  <c r="DA125" i="13" s="1"/>
  <c r="CZ146" i="13"/>
  <c r="CZ182" i="13"/>
  <c r="CZ180" i="13"/>
  <c r="CZ181" i="13"/>
  <c r="CZ179" i="13"/>
  <c r="CY127" i="13"/>
  <c r="CY131" i="13"/>
  <c r="CY128" i="13"/>
  <c r="CY132" i="13"/>
  <c r="CY129" i="13"/>
  <c r="CY139" i="13"/>
  <c r="CY144" i="13"/>
  <c r="CY141" i="13"/>
  <c r="CY150" i="13"/>
  <c r="CY145" i="13"/>
  <c r="CY142" i="13"/>
  <c r="CY140" i="13"/>
  <c r="CY153" i="13"/>
  <c r="CY154" i="13"/>
  <c r="CY151" i="13"/>
  <c r="CY165" i="13" s="1"/>
  <c r="CY152" i="13"/>
  <c r="CY173" i="13"/>
  <c r="CY174" i="13" s="1"/>
  <c r="CY172" i="13" s="1"/>
  <c r="CY137" i="13"/>
  <c r="CY183" i="13"/>
  <c r="BU101" i="13"/>
  <c r="CX89" i="13"/>
  <c r="DW68" i="13"/>
  <c r="DW54" i="13"/>
  <c r="DX48" i="13"/>
  <c r="DW11" i="13"/>
  <c r="CX66" i="13"/>
  <c r="CX65" i="13"/>
  <c r="CZ12" i="13"/>
  <c r="DA10" i="13"/>
  <c r="CZ9" i="13"/>
  <c r="DB60" i="13"/>
  <c r="DA62" i="13"/>
  <c r="CP59" i="13"/>
  <c r="CY33" i="13"/>
  <c r="CY29" i="13"/>
  <c r="CY35" i="13"/>
  <c r="CY37" i="13"/>
  <c r="CY26" i="13"/>
  <c r="CY32" i="13"/>
  <c r="CY28" i="13"/>
  <c r="CY34" i="13"/>
  <c r="CY30" i="13" a="1"/>
  <c r="CY30" i="13" s="1"/>
  <c r="CY36" i="13"/>
  <c r="CY25" i="13"/>
  <c r="CY18" i="13"/>
  <c r="CY20" i="13"/>
  <c r="CY22" i="13"/>
  <c r="CY19" i="13"/>
  <c r="CY21" i="13"/>
  <c r="CY31" i="13"/>
  <c r="CY6" i="13"/>
  <c r="CY4" i="13"/>
  <c r="CY3" i="13" s="1"/>
  <c r="CY27" i="13"/>
  <c r="CY85" i="13"/>
  <c r="CY74" i="13"/>
  <c r="CY83" i="13"/>
  <c r="CY64" i="13"/>
  <c r="CY87" i="13"/>
  <c r="CY88" i="13"/>
  <c r="CY80" i="13"/>
  <c r="CY82" i="13"/>
  <c r="CY84" i="13"/>
  <c r="CY86" i="13"/>
  <c r="CY79" i="13"/>
  <c r="CY81" i="13"/>
  <c r="CY75" i="13"/>
  <c r="CY69" i="13"/>
  <c r="CX16" i="13"/>
  <c r="CX17" i="13" s="1"/>
  <c r="DV97" i="13"/>
  <c r="CV354" i="12"/>
  <c r="CV363" i="12"/>
  <c r="CV355" i="12"/>
  <c r="CV356" i="12"/>
  <c r="CV359" i="12"/>
  <c r="CV362" i="12"/>
  <c r="CV223" i="12"/>
  <c r="CV228" i="12" s="1"/>
  <c r="CV357" i="12"/>
  <c r="CU364" i="12"/>
  <c r="CU365" i="12" s="1"/>
  <c r="CY163" i="12"/>
  <c r="CZ164" i="12"/>
  <c r="CV239" i="12"/>
  <c r="CV358" i="12"/>
  <c r="CV361" i="12"/>
  <c r="CW323" i="12"/>
  <c r="CW322" i="12"/>
  <c r="CW321" i="12"/>
  <c r="CW320" i="12"/>
  <c r="CW314" i="12"/>
  <c r="CW317" i="12"/>
  <c r="CW316" i="12"/>
  <c r="CW315" i="12"/>
  <c r="CW312" i="12" a="1"/>
  <c r="CW312" i="12" s="1"/>
  <c r="CW307" i="12"/>
  <c r="CW305" i="12"/>
  <c r="CW306" i="12"/>
  <c r="CW304" i="12"/>
  <c r="CW298" i="12"/>
  <c r="CW300" i="12"/>
  <c r="CW299" i="12"/>
  <c r="CW301" i="12"/>
  <c r="CW296" i="12" a="1"/>
  <c r="CW296" i="12" s="1"/>
  <c r="CW290" i="12"/>
  <c r="CW291" i="12"/>
  <c r="CW282" i="12"/>
  <c r="CW285" i="12"/>
  <c r="CW289" i="12"/>
  <c r="CW284" i="12"/>
  <c r="CW283" i="12"/>
  <c r="CW288" i="12"/>
  <c r="CW280" i="12" a="1"/>
  <c r="CW280" i="12" s="1"/>
  <c r="CW274" i="12"/>
  <c r="CW272" i="12"/>
  <c r="CW275" i="12"/>
  <c r="CW273" i="12"/>
  <c r="CW269" i="12"/>
  <c r="CW268" i="12"/>
  <c r="CW267" i="12"/>
  <c r="CW259" i="12"/>
  <c r="CW266" i="12"/>
  <c r="CW258" i="12"/>
  <c r="CW264" i="12" a="1"/>
  <c r="CW264" i="12" s="1"/>
  <c r="CW257" i="12"/>
  <c r="CW250" i="12"/>
  <c r="CW253" i="12"/>
  <c r="CW252" i="12"/>
  <c r="CW251" i="12"/>
  <c r="CW248" i="12" a="1"/>
  <c r="CW248" i="12" s="1"/>
  <c r="CW256" i="12"/>
  <c r="CW241" i="12"/>
  <c r="CW240" i="12"/>
  <c r="CW243" i="12"/>
  <c r="CW236" i="12"/>
  <c r="CW237" i="12" s="1"/>
  <c r="CW235" i="12"/>
  <c r="CW242" i="12"/>
  <c r="CW232" i="12" a="1"/>
  <c r="CW232" i="12" s="1"/>
  <c r="CW226" i="12"/>
  <c r="CW234" i="12"/>
  <c r="CW227" i="12"/>
  <c r="CW220" i="12"/>
  <c r="CW225" i="12"/>
  <c r="CW224" i="12"/>
  <c r="CW221" i="12"/>
  <c r="CW219" i="12"/>
  <c r="CW210" i="12"/>
  <c r="CW218" i="12"/>
  <c r="CW209" i="12"/>
  <c r="CW211" i="12"/>
  <c r="CW202" i="12"/>
  <c r="CW205" i="12"/>
  <c r="CW208" i="12"/>
  <c r="CW204" i="12"/>
  <c r="CW216" i="12" a="1"/>
  <c r="CW216" i="12" s="1"/>
  <c r="CW187" i="12"/>
  <c r="CW193" i="12"/>
  <c r="CW189" i="12"/>
  <c r="CW192" i="12"/>
  <c r="CW195" i="12"/>
  <c r="CW188" i="12"/>
  <c r="CW203" i="12"/>
  <c r="CW194" i="12"/>
  <c r="CW200" i="12" a="1"/>
  <c r="CW200" i="12" s="1"/>
  <c r="CW177" i="12"/>
  <c r="CW176" i="12"/>
  <c r="CW184" i="12" a="1"/>
  <c r="CW184" i="12" s="1"/>
  <c r="CW179" i="12"/>
  <c r="CW186" i="12"/>
  <c r="CW178" i="12"/>
  <c r="CW172" i="12"/>
  <c r="CW171" i="12"/>
  <c r="CW168" i="12" a="1"/>
  <c r="CW168" i="12" s="1"/>
  <c r="CW170" i="12"/>
  <c r="CW173" i="12"/>
  <c r="CX165" i="12"/>
  <c r="CV360" i="12"/>
  <c r="BV40" i="13"/>
  <c r="BV103" i="13"/>
  <c r="BV104" i="13"/>
  <c r="CY155" i="13" l="1"/>
  <c r="CZ149" i="13" s="1"/>
  <c r="CX171" i="13"/>
  <c r="CZ183" i="13"/>
  <c r="CX67" i="13"/>
  <c r="CX70" i="13" s="1"/>
  <c r="CZ137" i="13"/>
  <c r="CY171" i="13"/>
  <c r="DA114" i="13"/>
  <c r="DB115" i="13"/>
  <c r="DA133" i="13"/>
  <c r="DB125" i="13" s="1"/>
  <c r="DA146" i="13"/>
  <c r="DA179" i="13"/>
  <c r="DA182" i="13"/>
  <c r="DA180" i="13"/>
  <c r="DA181" i="13"/>
  <c r="DA61" i="13"/>
  <c r="DA116" i="13"/>
  <c r="DA169" i="13"/>
  <c r="CZ131" i="13"/>
  <c r="CZ127" i="13"/>
  <c r="CZ128" i="13"/>
  <c r="CZ132" i="13"/>
  <c r="CZ129" i="13"/>
  <c r="CZ139" i="13"/>
  <c r="CZ144" i="13"/>
  <c r="CZ141" i="13"/>
  <c r="CZ150" i="13"/>
  <c r="CZ145" i="13"/>
  <c r="CZ142" i="13"/>
  <c r="CZ151" i="13"/>
  <c r="CZ165" i="13" s="1"/>
  <c r="CZ140" i="13"/>
  <c r="CZ152" i="13"/>
  <c r="CZ153" i="13"/>
  <c r="CZ154" i="13"/>
  <c r="CZ173" i="13"/>
  <c r="CZ174" i="13" s="1"/>
  <c r="CZ172" i="13" s="1"/>
  <c r="BV101" i="13"/>
  <c r="CZ29" i="13"/>
  <c r="CZ35" i="13"/>
  <c r="CZ37" i="13"/>
  <c r="CZ26" i="13"/>
  <c r="CZ32" i="13"/>
  <c r="CZ28" i="13"/>
  <c r="CZ34" i="13"/>
  <c r="CZ30" i="13" a="1"/>
  <c r="CZ30" i="13" s="1"/>
  <c r="CZ36" i="13"/>
  <c r="CZ31" i="13"/>
  <c r="CZ18" i="13"/>
  <c r="CZ25" i="13"/>
  <c r="CZ20" i="13"/>
  <c r="CZ22" i="13"/>
  <c r="CZ19" i="13"/>
  <c r="CZ33" i="13"/>
  <c r="CZ21" i="13"/>
  <c r="CZ27" i="13"/>
  <c r="CZ4" i="13"/>
  <c r="CZ3" i="13" s="1"/>
  <c r="CZ6" i="13"/>
  <c r="CZ87" i="13"/>
  <c r="CZ81" i="13"/>
  <c r="CZ88" i="13"/>
  <c r="CZ80" i="13"/>
  <c r="CZ82" i="13"/>
  <c r="CZ84" i="13"/>
  <c r="CZ86" i="13"/>
  <c r="CZ74" i="13"/>
  <c r="CZ79" i="13"/>
  <c r="CZ83" i="13"/>
  <c r="CZ75" i="13"/>
  <c r="CZ69" i="13"/>
  <c r="CZ85" i="13"/>
  <c r="CZ64" i="13"/>
  <c r="CY89" i="13"/>
  <c r="DX68" i="13"/>
  <c r="DX54" i="13"/>
  <c r="DY48" i="13"/>
  <c r="DX11" i="13"/>
  <c r="DX97" i="13" s="1"/>
  <c r="CQ59" i="13"/>
  <c r="DW97" i="13"/>
  <c r="CY16" i="13"/>
  <c r="CY17" i="13" s="1"/>
  <c r="DC60" i="13"/>
  <c r="DB62" i="13"/>
  <c r="CY66" i="13"/>
  <c r="CY65" i="13"/>
  <c r="DB10" i="13"/>
  <c r="DA12" i="13"/>
  <c r="CZ16" i="13" s="1"/>
  <c r="CZ17" i="13" s="1"/>
  <c r="DA9" i="13"/>
  <c r="CW361" i="12"/>
  <c r="CW356" i="12"/>
  <c r="CW358" i="12"/>
  <c r="CX323" i="12"/>
  <c r="CX322" i="12"/>
  <c r="CX321" i="12"/>
  <c r="CX320" i="12"/>
  <c r="CX314" i="12"/>
  <c r="CX317" i="12"/>
  <c r="CX316" i="12"/>
  <c r="CX315" i="12"/>
  <c r="CX305" i="12"/>
  <c r="CX312" i="12" a="1"/>
  <c r="CX312" i="12" s="1"/>
  <c r="CX307" i="12"/>
  <c r="CX306" i="12"/>
  <c r="CX304" i="12"/>
  <c r="CX298" i="12"/>
  <c r="CX300" i="12"/>
  <c r="CX299" i="12"/>
  <c r="CX301" i="12"/>
  <c r="CX288" i="12"/>
  <c r="CX296" i="12" a="1"/>
  <c r="CX296" i="12" s="1"/>
  <c r="CX290" i="12"/>
  <c r="CX291" i="12"/>
  <c r="CX289" i="12"/>
  <c r="CX282" i="12"/>
  <c r="CX285" i="12"/>
  <c r="CX284" i="12"/>
  <c r="CX283" i="12"/>
  <c r="CX280" i="12" a="1"/>
  <c r="CX280" i="12" s="1"/>
  <c r="CX273" i="12"/>
  <c r="CX274" i="12"/>
  <c r="CX275" i="12"/>
  <c r="CX272" i="12"/>
  <c r="CX268" i="12"/>
  <c r="CX267" i="12"/>
  <c r="CX269" i="12"/>
  <c r="CX266" i="12"/>
  <c r="CX259" i="12"/>
  <c r="CX258" i="12"/>
  <c r="CX264" i="12" a="1"/>
  <c r="CX264" i="12" s="1"/>
  <c r="CX257" i="12"/>
  <c r="CX256" i="12"/>
  <c r="CX250" i="12"/>
  <c r="CX253" i="12"/>
  <c r="CX252" i="12"/>
  <c r="CX251" i="12"/>
  <c r="CX241" i="12"/>
  <c r="CX240" i="12"/>
  <c r="CX243" i="12"/>
  <c r="CX248" i="12" a="1"/>
  <c r="CX248" i="12" s="1"/>
  <c r="CX236" i="12"/>
  <c r="CX235" i="12"/>
  <c r="CX234" i="12"/>
  <c r="CX237" i="12"/>
  <c r="CX242" i="12"/>
  <c r="CX225" i="12"/>
  <c r="CX224" i="12"/>
  <c r="CX226" i="12"/>
  <c r="CX232" i="12" a="1"/>
  <c r="CX232" i="12" s="1"/>
  <c r="CX220" i="12"/>
  <c r="CX211" i="12"/>
  <c r="CX219" i="12"/>
  <c r="CX221" i="12"/>
  <c r="CX218" i="12"/>
  <c r="CX210" i="12"/>
  <c r="CX202" i="12"/>
  <c r="CX205" i="12"/>
  <c r="CX208" i="12"/>
  <c r="CX204" i="12"/>
  <c r="CX216" i="12" a="1"/>
  <c r="CX216" i="12" s="1"/>
  <c r="CX203" i="12"/>
  <c r="CX209" i="12"/>
  <c r="CX193" i="12"/>
  <c r="CX186" i="12"/>
  <c r="CX189" i="12"/>
  <c r="CX192" i="12"/>
  <c r="CX195" i="12"/>
  <c r="CX188" i="12"/>
  <c r="CX194" i="12"/>
  <c r="CX200" i="12" a="1"/>
  <c r="CX200" i="12" s="1"/>
  <c r="CX187" i="12"/>
  <c r="CX176" i="12"/>
  <c r="CX184" i="12" a="1"/>
  <c r="CX184" i="12" s="1"/>
  <c r="CX179" i="12"/>
  <c r="CX178" i="12"/>
  <c r="CX171" i="12"/>
  <c r="CX168" i="12" a="1"/>
  <c r="CX168" i="12" s="1"/>
  <c r="CX177" i="12"/>
  <c r="CX170" i="12"/>
  <c r="CX173" i="12"/>
  <c r="CY165" i="12"/>
  <c r="CX172" i="12"/>
  <c r="CW360" i="12"/>
  <c r="CW354" i="12"/>
  <c r="CW363" i="12"/>
  <c r="CW359" i="12"/>
  <c r="CW362" i="12"/>
  <c r="CW355" i="12"/>
  <c r="CW223" i="12"/>
  <c r="CW228" i="12" s="1"/>
  <c r="CW357" i="12"/>
  <c r="CV364" i="12"/>
  <c r="CV365" i="12" s="1"/>
  <c r="CZ163" i="12"/>
  <c r="DA164" i="12"/>
  <c r="BW104" i="13"/>
  <c r="BW40" i="13"/>
  <c r="BW103" i="13"/>
  <c r="CZ155" i="13" l="1"/>
  <c r="DA149" i="13" s="1"/>
  <c r="CY67" i="13"/>
  <c r="CY70" i="13" s="1"/>
  <c r="DA137" i="13"/>
  <c r="DA183" i="13"/>
  <c r="DB114" i="13"/>
  <c r="DC115" i="13"/>
  <c r="DB133" i="13"/>
  <c r="DC125" i="13" s="1"/>
  <c r="DB146" i="13"/>
  <c r="DB179" i="13"/>
  <c r="DB182" i="13"/>
  <c r="DB180" i="13"/>
  <c r="DB181" i="13"/>
  <c r="DB61" i="13"/>
  <c r="DB116" i="13"/>
  <c r="DB169" i="13"/>
  <c r="DA127" i="13"/>
  <c r="DA131" i="13"/>
  <c r="DA128" i="13"/>
  <c r="DA132" i="13"/>
  <c r="DA129" i="13"/>
  <c r="DA139" i="13"/>
  <c r="DA144" i="13"/>
  <c r="DA141" i="13"/>
  <c r="DA150" i="13"/>
  <c r="DA145" i="13"/>
  <c r="DA142" i="13"/>
  <c r="DA152" i="13"/>
  <c r="DA140" i="13"/>
  <c r="DA153" i="13"/>
  <c r="DA154" i="13"/>
  <c r="DA151" i="13"/>
  <c r="DA165" i="13" s="1"/>
  <c r="DA173" i="13"/>
  <c r="DA174" i="13" s="1"/>
  <c r="DA172" i="13" s="1"/>
  <c r="BW101" i="13"/>
  <c r="DC10" i="13"/>
  <c r="DB12" i="13"/>
  <c r="DA16" i="13" s="1"/>
  <c r="DA17" i="13" s="1"/>
  <c r="DB9" i="13"/>
  <c r="CZ66" i="13"/>
  <c r="CZ65" i="13"/>
  <c r="DC62" i="13"/>
  <c r="DD60" i="13"/>
  <c r="CR59" i="13"/>
  <c r="CZ89" i="13"/>
  <c r="DA35" i="13"/>
  <c r="DA37" i="13"/>
  <c r="DA26" i="13"/>
  <c r="DA32" i="13"/>
  <c r="DA30" i="13" a="1"/>
  <c r="DA30" i="13" s="1"/>
  <c r="DA28" i="13"/>
  <c r="DA34" i="13"/>
  <c r="DA36" i="13"/>
  <c r="DA25" i="13"/>
  <c r="DA27" i="13"/>
  <c r="DA20" i="13"/>
  <c r="DA22" i="13"/>
  <c r="DA19" i="13"/>
  <c r="DA33" i="13"/>
  <c r="DA29" i="13"/>
  <c r="DA21" i="13"/>
  <c r="DA31" i="13"/>
  <c r="DA4" i="13"/>
  <c r="DA3" i="13" s="1"/>
  <c r="DA18" i="13"/>
  <c r="DA6" i="13"/>
  <c r="DA83" i="13"/>
  <c r="DA85" i="13"/>
  <c r="DA75" i="13"/>
  <c r="DA69" i="13"/>
  <c r="DA74" i="13"/>
  <c r="DA86" i="13"/>
  <c r="DA64" i="13"/>
  <c r="DA88" i="13"/>
  <c r="DA87" i="13"/>
  <c r="DA80" i="13"/>
  <c r="DA82" i="13"/>
  <c r="DA84" i="13"/>
  <c r="DA81" i="13"/>
  <c r="DA79" i="13"/>
  <c r="DY68" i="13"/>
  <c r="DY54" i="13"/>
  <c r="DZ48" i="13"/>
  <c r="DY11" i="13"/>
  <c r="DY97" i="13" s="1"/>
  <c r="CX359" i="12"/>
  <c r="CX354" i="12"/>
  <c r="CX358" i="12"/>
  <c r="CX362" i="12"/>
  <c r="CW364" i="12"/>
  <c r="CW365" i="12" s="1"/>
  <c r="CX355" i="12"/>
  <c r="CX223" i="12"/>
  <c r="CX357" i="12"/>
  <c r="DA163" i="12"/>
  <c r="DB164" i="12"/>
  <c r="CX361" i="12"/>
  <c r="CX356" i="12"/>
  <c r="CX360" i="12"/>
  <c r="CY320" i="12"/>
  <c r="CY323" i="12"/>
  <c r="CY322" i="12"/>
  <c r="CY321" i="12"/>
  <c r="CY314" i="12"/>
  <c r="CY317" i="12"/>
  <c r="CY316" i="12"/>
  <c r="CY315" i="12"/>
  <c r="CY305" i="12"/>
  <c r="CY307" i="12"/>
  <c r="CY301" i="12"/>
  <c r="CY306" i="12"/>
  <c r="CY304" i="12"/>
  <c r="CY312" i="12" a="1"/>
  <c r="CY312" i="12" s="1"/>
  <c r="CY300" i="12"/>
  <c r="CY298" i="12"/>
  <c r="CY299" i="12"/>
  <c r="CY288" i="12"/>
  <c r="CY296" i="12" a="1"/>
  <c r="CY296" i="12" s="1"/>
  <c r="CY290" i="12"/>
  <c r="CY291" i="12"/>
  <c r="CY289" i="12"/>
  <c r="CY282" i="12"/>
  <c r="CY285" i="12"/>
  <c r="CY284" i="12"/>
  <c r="CY283" i="12"/>
  <c r="CY274" i="12"/>
  <c r="CY280" i="12" a="1"/>
  <c r="CY280" i="12" s="1"/>
  <c r="CY275" i="12"/>
  <c r="CY273" i="12"/>
  <c r="CY272" i="12"/>
  <c r="CY268" i="12"/>
  <c r="CY267" i="12"/>
  <c r="CY269" i="12"/>
  <c r="CY266" i="12"/>
  <c r="CY259" i="12"/>
  <c r="CY258" i="12"/>
  <c r="CY264" i="12" a="1"/>
  <c r="CY264" i="12" s="1"/>
  <c r="CY257" i="12"/>
  <c r="CY256" i="12"/>
  <c r="CY253" i="12"/>
  <c r="CY252" i="12"/>
  <c r="CY251" i="12"/>
  <c r="CY250" i="12"/>
  <c r="CY241" i="12"/>
  <c r="CY240" i="12"/>
  <c r="CY243" i="12"/>
  <c r="CY242" i="12"/>
  <c r="CY236" i="12"/>
  <c r="CY248" i="12" a="1"/>
  <c r="CY248" i="12" s="1"/>
  <c r="CY234" i="12"/>
  <c r="CY237" i="12"/>
  <c r="CY235" i="12"/>
  <c r="CY224" i="12"/>
  <c r="CY226" i="12"/>
  <c r="CY232" i="12" a="1"/>
  <c r="CY232" i="12" s="1"/>
  <c r="CY225" i="12"/>
  <c r="CY219" i="12"/>
  <c r="CY218" i="12"/>
  <c r="CY227" i="12"/>
  <c r="CY210" i="12"/>
  <c r="CY202" i="12"/>
  <c r="CY211" i="12"/>
  <c r="CY205" i="12"/>
  <c r="CY208" i="12"/>
  <c r="CY204" i="12"/>
  <c r="CY216" i="12" a="1"/>
  <c r="CY216" i="12" s="1"/>
  <c r="CY203" i="12"/>
  <c r="CY220" i="12"/>
  <c r="CY221" i="12" s="1"/>
  <c r="CY193" i="12"/>
  <c r="CY209" i="12"/>
  <c r="CY189" i="12"/>
  <c r="CY192" i="12"/>
  <c r="CY195" i="12"/>
  <c r="CY188" i="12"/>
  <c r="CY194" i="12"/>
  <c r="CY200" i="12" a="1"/>
  <c r="CY200" i="12" s="1"/>
  <c r="CY187" i="12"/>
  <c r="CY186" i="12"/>
  <c r="CY184" i="12" a="1"/>
  <c r="CY184" i="12" s="1"/>
  <c r="CY176" i="12"/>
  <c r="CY179" i="12"/>
  <c r="CY178" i="12"/>
  <c r="CY177" i="12"/>
  <c r="CY171" i="12"/>
  <c r="CY168" i="12" a="1"/>
  <c r="CY168" i="12" s="1"/>
  <c r="CY170" i="12"/>
  <c r="CY173" i="12"/>
  <c r="CZ165" i="12"/>
  <c r="CY172" i="12"/>
  <c r="CX363" i="12"/>
  <c r="BX104" i="13"/>
  <c r="BX40" i="13"/>
  <c r="BX103" i="13"/>
  <c r="CZ171" i="13" l="1"/>
  <c r="CZ67" i="13"/>
  <c r="CZ70" i="13" s="1"/>
  <c r="DA155" i="13"/>
  <c r="DB149" i="13" s="1"/>
  <c r="DB137" i="13"/>
  <c r="DB183" i="13"/>
  <c r="DC114" i="13"/>
  <c r="DD115" i="13"/>
  <c r="DC133" i="13"/>
  <c r="DD125" i="13" s="1"/>
  <c r="DC146" i="13"/>
  <c r="DC179" i="13"/>
  <c r="DC182" i="13"/>
  <c r="DC180" i="13"/>
  <c r="DC181" i="13"/>
  <c r="DB127" i="13"/>
  <c r="DB131" i="13"/>
  <c r="DB128" i="13"/>
  <c r="DB132" i="13"/>
  <c r="DB129" i="13"/>
  <c r="DB139" i="13"/>
  <c r="DB152" i="13"/>
  <c r="DB144" i="13"/>
  <c r="DB141" i="13"/>
  <c r="DB150" i="13"/>
  <c r="DB145" i="13"/>
  <c r="DB142" i="13"/>
  <c r="DB151" i="13"/>
  <c r="DB165" i="13" s="1"/>
  <c r="DB140" i="13"/>
  <c r="DB154" i="13"/>
  <c r="DB153" i="13"/>
  <c r="DB173" i="13"/>
  <c r="DB174" i="13" s="1"/>
  <c r="DB172" i="13" s="1"/>
  <c r="DC61" i="13"/>
  <c r="DC116" i="13"/>
  <c r="DC169" i="13"/>
  <c r="BX101" i="13"/>
  <c r="DB37" i="13"/>
  <c r="DB26" i="13"/>
  <c r="DB32" i="13"/>
  <c r="DB30" i="13" a="1"/>
  <c r="DB30" i="13" s="1"/>
  <c r="DB28" i="13"/>
  <c r="DB34" i="13"/>
  <c r="DB36" i="13"/>
  <c r="DB25" i="13"/>
  <c r="DB31" i="13"/>
  <c r="DB33" i="13"/>
  <c r="DB20" i="13"/>
  <c r="DB22" i="13"/>
  <c r="DB35" i="13"/>
  <c r="DB19" i="13"/>
  <c r="DB29" i="13"/>
  <c r="DB21" i="13"/>
  <c r="DB27" i="13"/>
  <c r="DB4" i="13"/>
  <c r="DB3" i="13" s="1"/>
  <c r="DB18" i="13"/>
  <c r="DB6" i="13"/>
  <c r="DB69" i="13"/>
  <c r="DB80" i="13"/>
  <c r="DB74" i="13"/>
  <c r="DB64" i="13"/>
  <c r="DB75" i="13"/>
  <c r="DB88" i="13"/>
  <c r="DB83" i="13"/>
  <c r="DB87" i="13"/>
  <c r="DB82" i="13"/>
  <c r="DB84" i="13"/>
  <c r="DB86" i="13"/>
  <c r="DB79" i="13"/>
  <c r="DB81" i="13"/>
  <c r="DB85" i="13"/>
  <c r="DC12" i="13"/>
  <c r="DD10" i="13"/>
  <c r="DC9" i="13"/>
  <c r="CS59" i="13"/>
  <c r="DA66" i="13"/>
  <c r="DA65" i="13"/>
  <c r="DA89" i="13"/>
  <c r="DD62" i="13"/>
  <c r="DE60" i="13"/>
  <c r="DZ68" i="13"/>
  <c r="DZ54" i="13"/>
  <c r="EA48" i="13"/>
  <c r="DZ11" i="13"/>
  <c r="CY363" i="12"/>
  <c r="DB163" i="12"/>
  <c r="DC164" i="12"/>
  <c r="CY356" i="12"/>
  <c r="CY360" i="12"/>
  <c r="CY359" i="12"/>
  <c r="CZ320" i="12"/>
  <c r="CZ323" i="12"/>
  <c r="CZ322" i="12"/>
  <c r="CZ321" i="12"/>
  <c r="CZ314" i="12"/>
  <c r="CZ317" i="12"/>
  <c r="CZ316" i="12"/>
  <c r="CZ315" i="12"/>
  <c r="CZ304" i="12"/>
  <c r="CZ312" i="12" a="1"/>
  <c r="CZ312" i="12" s="1"/>
  <c r="CZ301" i="12"/>
  <c r="CZ305" i="12"/>
  <c r="CZ306" i="12"/>
  <c r="CZ307" i="12"/>
  <c r="CZ300" i="12"/>
  <c r="CZ299" i="12"/>
  <c r="CZ298" i="12"/>
  <c r="CZ288" i="12"/>
  <c r="CZ296" i="12" a="1"/>
  <c r="CZ296" i="12" s="1"/>
  <c r="CZ290" i="12"/>
  <c r="CZ291" i="12"/>
  <c r="CZ289" i="12"/>
  <c r="CZ285" i="12"/>
  <c r="CZ284" i="12"/>
  <c r="CZ283" i="12"/>
  <c r="CZ282" i="12"/>
  <c r="CZ273" i="12"/>
  <c r="CZ275" i="12"/>
  <c r="CZ280" i="12" a="1"/>
  <c r="CZ280" i="12" s="1"/>
  <c r="CZ274" i="12"/>
  <c r="CZ268" i="12"/>
  <c r="CZ272" i="12"/>
  <c r="CZ267" i="12"/>
  <c r="CZ269" i="12"/>
  <c r="CZ266" i="12"/>
  <c r="CZ258" i="12"/>
  <c r="CZ264" i="12" a="1"/>
  <c r="CZ264" i="12" s="1"/>
  <c r="CZ257" i="12"/>
  <c r="CZ256" i="12"/>
  <c r="CZ259" i="12"/>
  <c r="CZ253" i="12"/>
  <c r="CZ252" i="12"/>
  <c r="CZ251" i="12"/>
  <c r="CZ241" i="12"/>
  <c r="CZ240" i="12"/>
  <c r="CZ243" i="12"/>
  <c r="CZ250" i="12"/>
  <c r="CZ248" i="12" a="1"/>
  <c r="CZ248" i="12" s="1"/>
  <c r="CZ242" i="12"/>
  <c r="CZ236" i="12"/>
  <c r="CZ235" i="12"/>
  <c r="CZ234" i="12"/>
  <c r="CZ237" i="12"/>
  <c r="CZ225" i="12"/>
  <c r="CZ227" i="12"/>
  <c r="CZ232" i="12" a="1"/>
  <c r="CZ232" i="12" s="1"/>
  <c r="CZ226" i="12"/>
  <c r="CZ221" i="12"/>
  <c r="CZ220" i="12"/>
  <c r="CZ211" i="12"/>
  <c r="CZ219" i="12"/>
  <c r="CZ224" i="12"/>
  <c r="CZ218" i="12"/>
  <c r="CZ202" i="12"/>
  <c r="CZ205" i="12"/>
  <c r="CZ208" i="12"/>
  <c r="CZ204" i="12"/>
  <c r="CZ216" i="12" a="1"/>
  <c r="CZ216" i="12" s="1"/>
  <c r="CZ203" i="12"/>
  <c r="CZ209" i="12"/>
  <c r="CZ210" i="12"/>
  <c r="CZ189" i="12"/>
  <c r="CZ192" i="12"/>
  <c r="CZ195" i="12"/>
  <c r="CZ188" i="12"/>
  <c r="CZ194" i="12"/>
  <c r="CZ200" i="12" a="1"/>
  <c r="CZ200" i="12" s="1"/>
  <c r="CZ193" i="12"/>
  <c r="CZ187" i="12"/>
  <c r="CZ186" i="12"/>
  <c r="CZ184" i="12" a="1"/>
  <c r="CZ184" i="12" s="1"/>
  <c r="CZ176" i="12"/>
  <c r="CZ179" i="12"/>
  <c r="CZ178" i="12"/>
  <c r="CZ177" i="12"/>
  <c r="CZ168" i="12" a="1"/>
  <c r="CZ168" i="12" s="1"/>
  <c r="CZ171" i="12"/>
  <c r="CZ170" i="12"/>
  <c r="CZ173" i="12"/>
  <c r="DA165" i="12"/>
  <c r="CZ172" i="12"/>
  <c r="CY354" i="12"/>
  <c r="CY362" i="12"/>
  <c r="CY358" i="12"/>
  <c r="CX364" i="12"/>
  <c r="CX365" i="12" s="1"/>
  <c r="CY355" i="12"/>
  <c r="CY357" i="12"/>
  <c r="CY361" i="12"/>
  <c r="BY104" i="13"/>
  <c r="BY40" i="13"/>
  <c r="BY103" i="13"/>
  <c r="DA171" i="13" l="1"/>
  <c r="DB155" i="13"/>
  <c r="DC149" i="13" s="1"/>
  <c r="DC183" i="13"/>
  <c r="DC137" i="13"/>
  <c r="DD114" i="13"/>
  <c r="DE115" i="13"/>
  <c r="DD133" i="13"/>
  <c r="DE125" i="13" s="1"/>
  <c r="DD146" i="13"/>
  <c r="DD179" i="13"/>
  <c r="DD182" i="13"/>
  <c r="DD180" i="13"/>
  <c r="DD181" i="13"/>
  <c r="DC127" i="13"/>
  <c r="DC131" i="13"/>
  <c r="DC128" i="13"/>
  <c r="DC132" i="13"/>
  <c r="DC129" i="13"/>
  <c r="DC140" i="13"/>
  <c r="DC144" i="13"/>
  <c r="DC141" i="13"/>
  <c r="DC139" i="13"/>
  <c r="DC150" i="13"/>
  <c r="DC145" i="13"/>
  <c r="DC142" i="13"/>
  <c r="DC152" i="13"/>
  <c r="DC153" i="13"/>
  <c r="DC154" i="13"/>
  <c r="DC173" i="13"/>
  <c r="DC174" i="13" s="1"/>
  <c r="DC172" i="13" s="1"/>
  <c r="DC151" i="13"/>
  <c r="DC165" i="13" s="1"/>
  <c r="DD61" i="13"/>
  <c r="DD116" i="13"/>
  <c r="DD169" i="13"/>
  <c r="DA67" i="13"/>
  <c r="DA70" i="13" s="1"/>
  <c r="DB66" i="13"/>
  <c r="DB65" i="13"/>
  <c r="DD12" i="13"/>
  <c r="DD9" i="13"/>
  <c r="DE10" i="13"/>
  <c r="DC37" i="13"/>
  <c r="DC30" i="13" a="1"/>
  <c r="DC30" i="13" s="1"/>
  <c r="DC26" i="13"/>
  <c r="DC32" i="13"/>
  <c r="DC28" i="13"/>
  <c r="DC34" i="13"/>
  <c r="DC36" i="13"/>
  <c r="DC25" i="13"/>
  <c r="DC31" i="13"/>
  <c r="DC27" i="13"/>
  <c r="DC29" i="13"/>
  <c r="DC22" i="13"/>
  <c r="DC35" i="13"/>
  <c r="DC19" i="13"/>
  <c r="DC33" i="13"/>
  <c r="DC21" i="13"/>
  <c r="DC18" i="13"/>
  <c r="DC4" i="13"/>
  <c r="DC3" i="13" s="1"/>
  <c r="DC20" i="13"/>
  <c r="DC6" i="13"/>
  <c r="DC74" i="13"/>
  <c r="DC75" i="13"/>
  <c r="DC64" i="13"/>
  <c r="DC88" i="13"/>
  <c r="DC87" i="13"/>
  <c r="DC82" i="13"/>
  <c r="DC84" i="13"/>
  <c r="DC86" i="13"/>
  <c r="DC79" i="13"/>
  <c r="DC69" i="13"/>
  <c r="DC81" i="13"/>
  <c r="DC83" i="13"/>
  <c r="DC85" i="13"/>
  <c r="DC80" i="13"/>
  <c r="EA68" i="13"/>
  <c r="EA54" i="13"/>
  <c r="EB48" i="13"/>
  <c r="EA11" i="13"/>
  <c r="DZ97" i="13"/>
  <c r="DE62" i="13"/>
  <c r="DF60" i="13"/>
  <c r="DB16" i="13"/>
  <c r="DB17" i="13" s="1"/>
  <c r="DB89" i="13"/>
  <c r="BY101" i="13"/>
  <c r="CT59" i="13"/>
  <c r="CZ359" i="12"/>
  <c r="CZ354" i="12"/>
  <c r="CZ362" i="12"/>
  <c r="CZ355" i="12"/>
  <c r="CZ357" i="12"/>
  <c r="CZ358" i="12"/>
  <c r="CY364" i="12"/>
  <c r="CY365" i="12" s="1"/>
  <c r="CZ361" i="12"/>
  <c r="CZ356" i="12"/>
  <c r="DD164" i="12"/>
  <c r="DC163" i="12"/>
  <c r="CZ360" i="12"/>
  <c r="DA323" i="12"/>
  <c r="DA322" i="12"/>
  <c r="DA320" i="12"/>
  <c r="DA314" i="12"/>
  <c r="DA317" i="12"/>
  <c r="DA321" i="12"/>
  <c r="DA316" i="12"/>
  <c r="DA315" i="12"/>
  <c r="DA307" i="12"/>
  <c r="DA312" i="12" a="1"/>
  <c r="DA312" i="12" s="1"/>
  <c r="DA305" i="12"/>
  <c r="DA306" i="12"/>
  <c r="DA304" i="12"/>
  <c r="DA300" i="12"/>
  <c r="DA299" i="12"/>
  <c r="DA301" i="12"/>
  <c r="DA298" i="12"/>
  <c r="DA296" i="12" a="1"/>
  <c r="DA296" i="12" s="1"/>
  <c r="DA290" i="12"/>
  <c r="DA291" i="12"/>
  <c r="DA289" i="12"/>
  <c r="DA288" i="12"/>
  <c r="DA284" i="12"/>
  <c r="DA283" i="12"/>
  <c r="DA285" i="12"/>
  <c r="DA282" i="12"/>
  <c r="DA280" i="12" a="1"/>
  <c r="DA280" i="12" s="1"/>
  <c r="DA274" i="12"/>
  <c r="DA268" i="12"/>
  <c r="DA275" i="12"/>
  <c r="DA273" i="12"/>
  <c r="DA269" i="12"/>
  <c r="DA272" i="12"/>
  <c r="DA267" i="12"/>
  <c r="DA266" i="12"/>
  <c r="DA258" i="12"/>
  <c r="DA264" i="12" a="1"/>
  <c r="DA264" i="12" s="1"/>
  <c r="DA257" i="12"/>
  <c r="DA256" i="12"/>
  <c r="DA253" i="12"/>
  <c r="DA252" i="12"/>
  <c r="DA259" i="12"/>
  <c r="DA251" i="12"/>
  <c r="DA250" i="12"/>
  <c r="DA240" i="12"/>
  <c r="DA243" i="12"/>
  <c r="DA248" i="12" a="1"/>
  <c r="DA248" i="12" s="1"/>
  <c r="DA242" i="12"/>
  <c r="DA241" i="12"/>
  <c r="DA235" i="12"/>
  <c r="DA234" i="12"/>
  <c r="DA237" i="12"/>
  <c r="DA236" i="12"/>
  <c r="DA224" i="12"/>
  <c r="DA232" i="12" a="1"/>
  <c r="DA232" i="12" s="1"/>
  <c r="DA226" i="12"/>
  <c r="DA221" i="12"/>
  <c r="DA219" i="12"/>
  <c r="DA225" i="12"/>
  <c r="DA218" i="12"/>
  <c r="DA227" i="12"/>
  <c r="DA205" i="12"/>
  <c r="DA211" i="12"/>
  <c r="DA208" i="12"/>
  <c r="DA204" i="12"/>
  <c r="DA216" i="12" a="1"/>
  <c r="DA216" i="12" s="1"/>
  <c r="DA203" i="12"/>
  <c r="DA209" i="12"/>
  <c r="DA186" i="12"/>
  <c r="DA189" i="12"/>
  <c r="DA192" i="12"/>
  <c r="DA195" i="12"/>
  <c r="DA188" i="12"/>
  <c r="DA194" i="12"/>
  <c r="DA200" i="12" a="1"/>
  <c r="DA200" i="12" s="1"/>
  <c r="DA202" i="12"/>
  <c r="DA210" i="12"/>
  <c r="DA220" i="12"/>
  <c r="DA193" i="12"/>
  <c r="DA187" i="12"/>
  <c r="DA184" i="12" a="1"/>
  <c r="DA184" i="12" s="1"/>
  <c r="DA176" i="12"/>
  <c r="DA179" i="12"/>
  <c r="DA178" i="12"/>
  <c r="DA177" i="12"/>
  <c r="DA171" i="12"/>
  <c r="DA170" i="12"/>
  <c r="DA173" i="12"/>
  <c r="DB165" i="12"/>
  <c r="DA172" i="12"/>
  <c r="DA168" i="12" a="1"/>
  <c r="DA168" i="12" s="1"/>
  <c r="CZ363" i="12"/>
  <c r="BZ104" i="13"/>
  <c r="BZ40" i="13"/>
  <c r="BZ103" i="13"/>
  <c r="BZ101" i="13"/>
  <c r="DB171" i="13" l="1"/>
  <c r="DC155" i="13"/>
  <c r="DD149" i="13" s="1"/>
  <c r="DD183" i="13"/>
  <c r="DD137" i="13"/>
  <c r="DB67" i="13"/>
  <c r="DB70" i="13" s="1"/>
  <c r="DE114" i="13"/>
  <c r="DF115" i="13"/>
  <c r="DE133" i="13"/>
  <c r="DF125" i="13" s="1"/>
  <c r="DE146" i="13"/>
  <c r="DE181" i="13"/>
  <c r="DE179" i="13"/>
  <c r="DE182" i="13"/>
  <c r="DE180" i="13"/>
  <c r="DE61" i="13"/>
  <c r="DE116" i="13"/>
  <c r="DE169" i="13"/>
  <c r="DD127" i="13"/>
  <c r="DD131" i="13"/>
  <c r="DD128" i="13"/>
  <c r="DD132" i="13"/>
  <c r="DD129" i="13"/>
  <c r="DD139" i="13"/>
  <c r="DD140" i="13"/>
  <c r="DD144" i="13"/>
  <c r="DD141" i="13"/>
  <c r="DD145" i="13"/>
  <c r="DD142" i="13"/>
  <c r="DD152" i="13"/>
  <c r="DD150" i="13"/>
  <c r="DD153" i="13"/>
  <c r="DD154" i="13"/>
  <c r="DD151" i="13"/>
  <c r="DD165" i="13" s="1"/>
  <c r="DD173" i="13"/>
  <c r="DD174" i="13" s="1"/>
  <c r="DD172" i="13" s="1"/>
  <c r="DC89" i="13"/>
  <c r="DE9" i="13"/>
  <c r="DE12" i="13"/>
  <c r="DD16" i="13" s="1"/>
  <c r="DD17" i="13" s="1"/>
  <c r="DF10" i="13"/>
  <c r="DF62" i="13"/>
  <c r="DG60" i="13"/>
  <c r="DD30" i="13" a="1"/>
  <c r="DD30" i="13" s="1"/>
  <c r="DD26" i="13"/>
  <c r="DD32" i="13"/>
  <c r="DD28" i="13"/>
  <c r="DD34" i="13"/>
  <c r="DD36" i="13"/>
  <c r="DD25" i="13"/>
  <c r="DD31" i="13"/>
  <c r="DD27" i="13"/>
  <c r="DD33" i="13"/>
  <c r="DD35" i="13"/>
  <c r="DD22" i="13"/>
  <c r="DD37" i="13"/>
  <c r="DD19" i="13"/>
  <c r="DD21" i="13"/>
  <c r="DD29" i="13"/>
  <c r="DD18" i="13"/>
  <c r="DD20" i="13"/>
  <c r="DD4" i="13"/>
  <c r="DD3" i="13" s="1"/>
  <c r="DD6" i="13"/>
  <c r="DD75" i="13"/>
  <c r="DD82" i="13"/>
  <c r="DD64" i="13"/>
  <c r="DD87" i="13"/>
  <c r="DD88" i="13"/>
  <c r="DD83" i="13"/>
  <c r="DD84" i="13"/>
  <c r="DD86" i="13"/>
  <c r="DD79" i="13"/>
  <c r="DD81" i="13"/>
  <c r="DD85" i="13"/>
  <c r="DD80" i="13"/>
  <c r="DD69" i="13"/>
  <c r="DD74" i="13"/>
  <c r="DC66" i="13"/>
  <c r="DC65" i="13"/>
  <c r="EB68" i="13"/>
  <c r="EB54" i="13"/>
  <c r="EC48" i="13"/>
  <c r="EB11" i="13"/>
  <c r="EB97" i="13" s="1"/>
  <c r="CU59" i="13"/>
  <c r="EA97" i="13"/>
  <c r="DC16" i="13"/>
  <c r="DC17" i="13" s="1"/>
  <c r="DA361" i="12"/>
  <c r="DA354" i="12"/>
  <c r="DA360" i="12"/>
  <c r="DA363" i="12"/>
  <c r="DA356" i="12"/>
  <c r="DB322" i="12"/>
  <c r="DB321" i="12"/>
  <c r="DB323" i="12"/>
  <c r="DB320" i="12"/>
  <c r="DB317" i="12"/>
  <c r="DB316" i="12"/>
  <c r="DB315" i="12"/>
  <c r="DB314" i="12"/>
  <c r="DB307" i="12"/>
  <c r="DB306" i="12"/>
  <c r="DB312" i="12" a="1"/>
  <c r="DB312" i="12" s="1"/>
  <c r="DB305" i="12"/>
  <c r="DB304" i="12"/>
  <c r="DB300" i="12"/>
  <c r="DB299" i="12"/>
  <c r="DB301" i="12"/>
  <c r="DB298" i="12"/>
  <c r="DB296" i="12" a="1"/>
  <c r="DB296" i="12" s="1"/>
  <c r="DB290" i="12"/>
  <c r="DB291" i="12"/>
  <c r="DB289" i="12"/>
  <c r="DB284" i="12"/>
  <c r="DB283" i="12"/>
  <c r="DB273" i="12"/>
  <c r="DB288" i="12"/>
  <c r="DB285" i="12"/>
  <c r="DB280" i="12" a="1"/>
  <c r="DB280" i="12" s="1"/>
  <c r="DB275" i="12"/>
  <c r="DB282" i="12"/>
  <c r="DB274" i="12"/>
  <c r="DB272" i="12"/>
  <c r="DB268" i="12"/>
  <c r="DB267" i="12"/>
  <c r="DB269" i="12"/>
  <c r="DB266" i="12"/>
  <c r="DB264" i="12" a="1"/>
  <c r="DB264" i="12" s="1"/>
  <c r="DB257" i="12"/>
  <c r="DB253" i="12"/>
  <c r="DB256" i="12"/>
  <c r="DB259" i="12"/>
  <c r="DB258" i="12"/>
  <c r="DB252" i="12"/>
  <c r="DB251" i="12"/>
  <c r="DB250" i="12"/>
  <c r="DB240" i="12"/>
  <c r="DB243" i="12"/>
  <c r="DB248" i="12" a="1"/>
  <c r="DB248" i="12" s="1"/>
  <c r="DB242" i="12"/>
  <c r="DB235" i="12"/>
  <c r="DB234" i="12"/>
  <c r="DB237" i="12"/>
  <c r="DB241" i="12"/>
  <c r="DB225" i="12"/>
  <c r="DB232" i="12" a="1"/>
  <c r="DB232" i="12" s="1"/>
  <c r="DB227" i="12"/>
  <c r="DB236" i="12"/>
  <c r="DB221" i="12"/>
  <c r="DB219" i="12"/>
  <c r="DB224" i="12"/>
  <c r="DB218" i="12"/>
  <c r="DB226" i="12"/>
  <c r="DB220" i="12"/>
  <c r="DB211" i="12"/>
  <c r="DB208" i="12"/>
  <c r="DB204" i="12"/>
  <c r="DB216" i="12" a="1"/>
  <c r="DB216" i="12" s="1"/>
  <c r="DB203" i="12"/>
  <c r="DB209" i="12"/>
  <c r="DB210" i="12"/>
  <c r="DB186" i="12"/>
  <c r="DB189" i="12"/>
  <c r="DB192" i="12"/>
  <c r="DB195" i="12"/>
  <c r="DB188" i="12"/>
  <c r="DB194" i="12"/>
  <c r="DB200" i="12" a="1"/>
  <c r="DB200" i="12" s="1"/>
  <c r="DB202" i="12"/>
  <c r="DB187" i="12"/>
  <c r="DB193" i="12"/>
  <c r="DB205" i="12"/>
  <c r="DB184" i="12" a="1"/>
  <c r="DB184" i="12" s="1"/>
  <c r="DB176" i="12"/>
  <c r="DB179" i="12"/>
  <c r="DB178" i="12"/>
  <c r="DB177" i="12"/>
  <c r="DB171" i="12"/>
  <c r="DB170" i="12"/>
  <c r="DB173" i="12"/>
  <c r="DC165" i="12"/>
  <c r="DB172" i="12"/>
  <c r="DB168" i="12" a="1"/>
  <c r="DB168" i="12" s="1"/>
  <c r="DA359" i="12"/>
  <c r="DA362" i="12"/>
  <c r="CZ364" i="12"/>
  <c r="CZ365" i="12" s="1"/>
  <c r="DA355" i="12"/>
  <c r="DE164" i="12"/>
  <c r="DD163" i="12"/>
  <c r="DA358" i="12"/>
  <c r="DA357" i="12"/>
  <c r="CA103" i="13"/>
  <c r="CA104" i="13"/>
  <c r="CA40" i="13"/>
  <c r="DC171" i="13" l="1"/>
  <c r="DD155" i="13"/>
  <c r="DE149" i="13" s="1"/>
  <c r="DF61" i="13"/>
  <c r="DF116" i="13"/>
  <c r="DF169" i="13"/>
  <c r="DE137" i="13"/>
  <c r="DE183" i="13"/>
  <c r="DF114" i="13"/>
  <c r="DG115" i="13"/>
  <c r="DF133" i="13"/>
  <c r="DG125" i="13" s="1"/>
  <c r="DF146" i="13"/>
  <c r="DF181" i="13"/>
  <c r="DF179" i="13"/>
  <c r="DF182" i="13"/>
  <c r="DF180" i="13"/>
  <c r="DE139" i="13"/>
  <c r="DE127" i="13"/>
  <c r="DE131" i="13"/>
  <c r="DE128" i="13"/>
  <c r="DE132" i="13"/>
  <c r="DE129" i="13"/>
  <c r="DE140" i="13"/>
  <c r="DE144" i="13"/>
  <c r="DE141" i="13"/>
  <c r="DE150" i="13"/>
  <c r="DE145" i="13"/>
  <c r="DE142" i="13"/>
  <c r="DE151" i="13"/>
  <c r="DE165" i="13" s="1"/>
  <c r="DE152" i="13"/>
  <c r="DE153" i="13"/>
  <c r="DE154" i="13"/>
  <c r="DE173" i="13"/>
  <c r="DE174" i="13" s="1"/>
  <c r="DE172" i="13" s="1"/>
  <c r="DC67" i="13"/>
  <c r="DC70" i="13" s="1"/>
  <c r="DD89" i="13"/>
  <c r="CA101" i="13"/>
  <c r="DG62" i="13"/>
  <c r="DH60" i="13"/>
  <c r="EC54" i="13"/>
  <c r="EC68" i="13"/>
  <c r="ED48" i="13"/>
  <c r="EC11" i="13"/>
  <c r="EC97" i="13" s="1"/>
  <c r="DF12" i="13"/>
  <c r="DF9" i="13"/>
  <c r="DG10" i="13"/>
  <c r="DE26" i="13"/>
  <c r="DE32" i="13"/>
  <c r="DE28" i="13"/>
  <c r="DE34" i="13"/>
  <c r="DE36" i="13"/>
  <c r="DE31" i="13"/>
  <c r="DE27" i="13"/>
  <c r="DE33" i="13"/>
  <c r="DE29" i="13"/>
  <c r="DE37" i="13"/>
  <c r="DE25" i="13"/>
  <c r="DE35" i="13"/>
  <c r="DE19" i="13"/>
  <c r="DE21" i="13"/>
  <c r="DE16" i="13"/>
  <c r="DE17" i="13" s="1"/>
  <c r="DE30" i="13" a="1"/>
  <c r="DE30" i="13" s="1"/>
  <c r="DE18" i="13"/>
  <c r="DE20" i="13"/>
  <c r="DE22" i="13"/>
  <c r="DE4" i="13"/>
  <c r="DE3" i="13" s="1"/>
  <c r="DE6" i="13"/>
  <c r="DE84" i="13"/>
  <c r="DE86" i="13"/>
  <c r="DE79" i="13"/>
  <c r="DE81" i="13"/>
  <c r="DE83" i="13"/>
  <c r="DE85" i="13"/>
  <c r="DE80" i="13"/>
  <c r="DE69" i="13"/>
  <c r="DE74" i="13"/>
  <c r="DE75" i="13"/>
  <c r="DE64" i="13"/>
  <c r="DE82" i="13"/>
  <c r="DE87" i="13"/>
  <c r="DE88" i="13"/>
  <c r="CV59" i="13"/>
  <c r="DD66" i="13"/>
  <c r="DD65" i="13"/>
  <c r="DB355" i="12"/>
  <c r="DB357" i="12"/>
  <c r="DB358" i="12"/>
  <c r="DB361" i="12"/>
  <c r="DB354" i="12"/>
  <c r="DB363" i="12"/>
  <c r="DB356" i="12"/>
  <c r="DC322" i="12"/>
  <c r="DC321" i="12"/>
  <c r="DC320" i="12"/>
  <c r="DC323" i="12"/>
  <c r="DC316" i="12"/>
  <c r="DC315" i="12"/>
  <c r="DC317" i="12"/>
  <c r="DC304" i="12"/>
  <c r="DC307" i="12"/>
  <c r="DC312" i="12" a="1"/>
  <c r="DC312" i="12" s="1"/>
  <c r="DC314" i="12"/>
  <c r="DC306" i="12"/>
  <c r="DC305" i="12"/>
  <c r="DC300" i="12"/>
  <c r="DC299" i="12"/>
  <c r="DC301" i="12"/>
  <c r="DC298" i="12"/>
  <c r="DC296" i="12" a="1"/>
  <c r="DC296" i="12" s="1"/>
  <c r="DC290" i="12"/>
  <c r="DC291" i="12"/>
  <c r="DC289" i="12"/>
  <c r="DC284" i="12"/>
  <c r="DC283" i="12"/>
  <c r="DC288" i="12"/>
  <c r="DC285" i="12"/>
  <c r="DC280" i="12" a="1"/>
  <c r="DC280" i="12" s="1"/>
  <c r="DC282" i="12"/>
  <c r="DC275" i="12"/>
  <c r="DC273" i="12"/>
  <c r="DC269" i="12"/>
  <c r="DC272" i="12"/>
  <c r="DC274" i="12"/>
  <c r="DC268" i="12"/>
  <c r="DC267" i="12"/>
  <c r="DC266" i="12"/>
  <c r="DC264" i="12" a="1"/>
  <c r="DC264" i="12" s="1"/>
  <c r="DC257" i="12"/>
  <c r="DC256" i="12"/>
  <c r="DC259" i="12"/>
  <c r="DC253" i="12"/>
  <c r="DC252" i="12"/>
  <c r="DC251" i="12"/>
  <c r="DC250" i="12"/>
  <c r="DC258" i="12"/>
  <c r="DC240" i="12"/>
  <c r="DC243" i="12"/>
  <c r="DC248" i="12" a="1"/>
  <c r="DC248" i="12" s="1"/>
  <c r="DC242" i="12"/>
  <c r="DC235" i="12"/>
  <c r="DC234" i="12"/>
  <c r="DC237" i="12"/>
  <c r="DC241" i="12"/>
  <c r="DC232" i="12" a="1"/>
  <c r="DC232" i="12" s="1"/>
  <c r="DC226" i="12"/>
  <c r="DC236" i="12"/>
  <c r="DC221" i="12"/>
  <c r="DC227" i="12"/>
  <c r="DC225" i="12"/>
  <c r="DC224" i="12"/>
  <c r="DC210" i="12"/>
  <c r="DC218" i="12"/>
  <c r="DC220" i="12"/>
  <c r="DC204" i="12"/>
  <c r="DC216" i="12" a="1"/>
  <c r="DC216" i="12" s="1"/>
  <c r="DC203" i="12"/>
  <c r="DC209" i="12"/>
  <c r="DC202" i="12"/>
  <c r="DC219" i="12"/>
  <c r="DC211" i="12"/>
  <c r="DC208" i="12"/>
  <c r="DC189" i="12"/>
  <c r="DC192" i="12"/>
  <c r="DC195" i="12"/>
  <c r="DC188" i="12"/>
  <c r="DC194" i="12"/>
  <c r="DC200" i="12" a="1"/>
  <c r="DC200" i="12" s="1"/>
  <c r="DC193" i="12"/>
  <c r="DC205" i="12"/>
  <c r="DC187" i="12"/>
  <c r="DC186" i="12"/>
  <c r="DC179" i="12"/>
  <c r="DC178" i="12"/>
  <c r="DC177" i="12"/>
  <c r="DC184" i="12" a="1"/>
  <c r="DC184" i="12" s="1"/>
  <c r="DC170" i="12"/>
  <c r="DC173" i="12"/>
  <c r="DD165" i="12"/>
  <c r="DC172" i="12"/>
  <c r="DC168" i="12" a="1"/>
  <c r="DC168" i="12" s="1"/>
  <c r="DC176" i="12"/>
  <c r="DC171" i="12"/>
  <c r="DB360" i="12"/>
  <c r="DA364" i="12"/>
  <c r="DA365" i="12" s="1"/>
  <c r="DB359" i="12"/>
  <c r="DF164" i="12"/>
  <c r="DE163" i="12"/>
  <c r="DB362" i="12"/>
  <c r="CB103" i="13"/>
  <c r="CB104" i="13"/>
  <c r="CB40" i="13"/>
  <c r="CB101" i="13"/>
  <c r="DD171" i="13" l="1"/>
  <c r="DD67" i="13"/>
  <c r="DD70" i="13" s="1"/>
  <c r="DE155" i="13"/>
  <c r="DF149" i="13" s="1"/>
  <c r="DF137" i="13"/>
  <c r="DG114" i="13"/>
  <c r="DG133" i="13"/>
  <c r="DH125" i="13" s="1"/>
  <c r="DH115" i="13"/>
  <c r="DG146" i="13"/>
  <c r="DG181" i="13"/>
  <c r="DG179" i="13"/>
  <c r="DG182" i="13"/>
  <c r="DG180" i="13"/>
  <c r="DG61" i="13"/>
  <c r="DG116" i="13"/>
  <c r="DG169" i="13"/>
  <c r="DF127" i="13"/>
  <c r="DF139" i="13"/>
  <c r="DF131" i="13"/>
  <c r="DF128" i="13"/>
  <c r="DF132" i="13"/>
  <c r="DF129" i="13"/>
  <c r="DF151" i="13"/>
  <c r="DF165" i="13" s="1"/>
  <c r="DF140" i="13"/>
  <c r="DF144" i="13"/>
  <c r="DF141" i="13"/>
  <c r="DF145" i="13"/>
  <c r="DF142" i="13"/>
  <c r="DF150" i="13"/>
  <c r="DF152" i="13"/>
  <c r="DF153" i="13"/>
  <c r="DF154" i="13"/>
  <c r="DF173" i="13"/>
  <c r="DF174" i="13" s="1"/>
  <c r="DF172" i="13" s="1"/>
  <c r="DF183" i="13"/>
  <c r="DE89" i="13"/>
  <c r="DH62" i="13"/>
  <c r="DI60" i="13"/>
  <c r="CW59" i="13"/>
  <c r="ED68" i="13"/>
  <c r="EE48" i="13"/>
  <c r="ED54" i="13"/>
  <c r="ED11" i="13"/>
  <c r="ED97" i="13" s="1"/>
  <c r="DE66" i="13"/>
  <c r="DE65" i="13"/>
  <c r="DG12" i="13"/>
  <c r="DF16" i="13" s="1"/>
  <c r="DF17" i="13" s="1"/>
  <c r="DG9" i="13"/>
  <c r="DH10" i="13"/>
  <c r="DF32" i="13"/>
  <c r="DF28" i="13"/>
  <c r="DF34" i="13"/>
  <c r="DF36" i="13"/>
  <c r="DF25" i="13"/>
  <c r="DF31" i="13"/>
  <c r="DF27" i="13"/>
  <c r="DF33" i="13"/>
  <c r="DF29" i="13"/>
  <c r="DF35" i="13"/>
  <c r="DF37" i="13"/>
  <c r="DF19" i="13"/>
  <c r="DF21" i="13"/>
  <c r="DF26" i="13"/>
  <c r="DF30" i="13" a="1"/>
  <c r="DF30" i="13" s="1"/>
  <c r="DF18" i="13"/>
  <c r="DF20" i="13"/>
  <c r="DF22" i="13"/>
  <c r="DF6" i="13"/>
  <c r="DF4" i="13"/>
  <c r="DF3" i="13" s="1"/>
  <c r="DF74" i="13"/>
  <c r="DF79" i="13"/>
  <c r="DF82" i="13"/>
  <c r="DF69" i="13"/>
  <c r="DF83" i="13"/>
  <c r="DF84" i="13"/>
  <c r="DF75" i="13"/>
  <c r="DF64" i="13"/>
  <c r="DF85" i="13"/>
  <c r="DF88" i="13"/>
  <c r="DF87" i="13"/>
  <c r="DF86" i="13"/>
  <c r="DF80" i="13"/>
  <c r="DF81" i="13"/>
  <c r="DC358" i="12"/>
  <c r="DC357" i="12"/>
  <c r="DC361" i="12"/>
  <c r="DC354" i="12"/>
  <c r="DC356" i="12"/>
  <c r="DC360" i="12"/>
  <c r="DC363" i="12"/>
  <c r="DB364" i="12"/>
  <c r="DB365" i="12" s="1"/>
  <c r="DD322" i="12"/>
  <c r="DD323" i="12"/>
  <c r="DD320" i="12"/>
  <c r="DD321" i="12"/>
  <c r="DD316" i="12"/>
  <c r="DD315" i="12"/>
  <c r="DD317" i="12"/>
  <c r="DD314" i="12"/>
  <c r="DD304" i="12"/>
  <c r="DD307" i="12"/>
  <c r="DD312" i="12" a="1"/>
  <c r="DD312" i="12" s="1"/>
  <c r="DD306" i="12"/>
  <c r="DD300" i="12"/>
  <c r="DD299" i="12"/>
  <c r="DD301" i="12"/>
  <c r="DD305" i="12"/>
  <c r="DD298" i="12"/>
  <c r="DD291" i="12"/>
  <c r="DD290" i="12"/>
  <c r="DD289" i="12"/>
  <c r="DD296" i="12" a="1"/>
  <c r="DD296" i="12" s="1"/>
  <c r="DD284" i="12"/>
  <c r="DD283" i="12"/>
  <c r="DD282" i="12"/>
  <c r="DD288" i="12"/>
  <c r="DD285" i="12"/>
  <c r="DD273" i="12"/>
  <c r="DD280" i="12" a="1"/>
  <c r="DD280" i="12" s="1"/>
  <c r="DD275" i="12"/>
  <c r="DD269" i="12"/>
  <c r="DD272" i="12"/>
  <c r="DD259" i="12"/>
  <c r="DD274" i="12"/>
  <c r="DD268" i="12"/>
  <c r="DD267" i="12"/>
  <c r="DD266" i="12"/>
  <c r="DD264" i="12" a="1"/>
  <c r="DD264" i="12" s="1"/>
  <c r="DD257" i="12"/>
  <c r="DD256" i="12"/>
  <c r="DD258" i="12"/>
  <c r="DD252" i="12"/>
  <c r="DD251" i="12"/>
  <c r="DD250" i="12"/>
  <c r="DD253" i="12"/>
  <c r="DD240" i="12"/>
  <c r="DD243" i="12"/>
  <c r="DD248" i="12" a="1"/>
  <c r="DD248" i="12" s="1"/>
  <c r="DD242" i="12"/>
  <c r="DD241" i="12"/>
  <c r="DD235" i="12"/>
  <c r="DD237" i="12"/>
  <c r="DD236" i="12"/>
  <c r="DD232" i="12" a="1"/>
  <c r="DD232" i="12" s="1"/>
  <c r="DD227" i="12"/>
  <c r="DD234" i="12"/>
  <c r="DD221" i="12"/>
  <c r="DD220" i="12"/>
  <c r="DD225" i="12"/>
  <c r="DD224" i="12"/>
  <c r="DD218" i="12"/>
  <c r="DD226" i="12"/>
  <c r="DD204" i="12"/>
  <c r="DD216" i="12" a="1"/>
  <c r="DD216" i="12" s="1"/>
  <c r="DD203" i="12"/>
  <c r="DD209" i="12"/>
  <c r="DD210" i="12"/>
  <c r="DD202" i="12"/>
  <c r="DD205" i="12"/>
  <c r="DD192" i="12"/>
  <c r="DD195" i="12"/>
  <c r="DD188" i="12"/>
  <c r="DD194" i="12"/>
  <c r="DD200" i="12" a="1"/>
  <c r="DD200" i="12" s="1"/>
  <c r="DD208" i="12"/>
  <c r="DD187" i="12"/>
  <c r="DD193" i="12"/>
  <c r="DD211" i="12"/>
  <c r="DD219" i="12"/>
  <c r="DD189" i="12"/>
  <c r="DD186" i="12"/>
  <c r="DD178" i="12"/>
  <c r="DD177" i="12"/>
  <c r="DD184" i="12" a="1"/>
  <c r="DD184" i="12" s="1"/>
  <c r="DD176" i="12"/>
  <c r="DD170" i="12"/>
  <c r="DD173" i="12"/>
  <c r="DE165" i="12"/>
  <c r="DD179" i="12"/>
  <c r="DD172" i="12"/>
  <c r="DD168" i="12" a="1"/>
  <c r="DD168" i="12" s="1"/>
  <c r="DD171" i="12"/>
  <c r="DC359" i="12"/>
  <c r="DC355" i="12"/>
  <c r="DC362" i="12"/>
  <c r="DG164" i="12"/>
  <c r="DF163" i="12"/>
  <c r="CC103" i="13"/>
  <c r="CC104" i="13"/>
  <c r="CC40" i="13"/>
  <c r="DE171" i="13" l="1"/>
  <c r="DE67" i="13"/>
  <c r="DE70" i="13" s="1"/>
  <c r="DF155" i="13"/>
  <c r="DG149" i="13" s="1"/>
  <c r="DG137" i="13"/>
  <c r="DG127" i="13"/>
  <c r="DG139" i="13"/>
  <c r="DG131" i="13"/>
  <c r="DG128" i="13"/>
  <c r="DG132" i="13"/>
  <c r="DG129" i="13"/>
  <c r="DG151" i="13"/>
  <c r="DG165" i="13" s="1"/>
  <c r="DG140" i="13"/>
  <c r="DG144" i="13"/>
  <c r="DG141" i="13"/>
  <c r="DG150" i="13"/>
  <c r="DG155" i="13" s="1"/>
  <c r="DH149" i="13" s="1"/>
  <c r="DG145" i="13"/>
  <c r="DG142" i="13"/>
  <c r="DG152" i="13"/>
  <c r="DG153" i="13"/>
  <c r="DG154" i="13"/>
  <c r="DG173" i="13"/>
  <c r="DG174" i="13" s="1"/>
  <c r="DG172" i="13" s="1"/>
  <c r="DH61" i="13"/>
  <c r="DH116" i="13"/>
  <c r="DH169" i="13"/>
  <c r="DG183" i="13"/>
  <c r="DH114" i="13"/>
  <c r="DH133" i="13"/>
  <c r="DI125" i="13" s="1"/>
  <c r="DI115" i="13"/>
  <c r="DH146" i="13"/>
  <c r="DH181" i="13"/>
  <c r="DH179" i="13"/>
  <c r="DH182" i="13"/>
  <c r="DH180" i="13"/>
  <c r="EE68" i="13"/>
  <c r="EE54" i="13"/>
  <c r="EF48" i="13"/>
  <c r="EE11" i="13"/>
  <c r="DF66" i="13"/>
  <c r="DF65" i="13"/>
  <c r="DH12" i="13"/>
  <c r="DH9" i="13"/>
  <c r="DI10" i="13"/>
  <c r="DI62" i="13"/>
  <c r="DJ60" i="13"/>
  <c r="DG28" i="13"/>
  <c r="DG34" i="13"/>
  <c r="DG36" i="13"/>
  <c r="DG25" i="13"/>
  <c r="DG31" i="13"/>
  <c r="DG27" i="13"/>
  <c r="DG33" i="13"/>
  <c r="DG29" i="13"/>
  <c r="DG35" i="13"/>
  <c r="DG30" i="13" a="1"/>
  <c r="DG30" i="13" s="1"/>
  <c r="DG37" i="13"/>
  <c r="DG32" i="13"/>
  <c r="DG19" i="13"/>
  <c r="DG21" i="13"/>
  <c r="DG26" i="13"/>
  <c r="DG20" i="13"/>
  <c r="DG22" i="13"/>
  <c r="DG18" i="13"/>
  <c r="DG6" i="13"/>
  <c r="DG4" i="13"/>
  <c r="DG3" i="13" s="1"/>
  <c r="DG84" i="13"/>
  <c r="DG74" i="13"/>
  <c r="DG75" i="13"/>
  <c r="DG69" i="13"/>
  <c r="DG64" i="13"/>
  <c r="DG88" i="13"/>
  <c r="DG87" i="13"/>
  <c r="DG86" i="13"/>
  <c r="DG79" i="13"/>
  <c r="DG81" i="13"/>
  <c r="DG83" i="13"/>
  <c r="DG85" i="13"/>
  <c r="DG80" i="13"/>
  <c r="DG82" i="13"/>
  <c r="CC101" i="13"/>
  <c r="CX59" i="13"/>
  <c r="DF89" i="13"/>
  <c r="DD358" i="12"/>
  <c r="DD354" i="12"/>
  <c r="DD357" i="12"/>
  <c r="DD360" i="12"/>
  <c r="DD363" i="12"/>
  <c r="DE322" i="12"/>
  <c r="DE323" i="12"/>
  <c r="DE321" i="12"/>
  <c r="DE316" i="12"/>
  <c r="DE320" i="12"/>
  <c r="DE315" i="12"/>
  <c r="DE317" i="12"/>
  <c r="DE314" i="12"/>
  <c r="DE307" i="12"/>
  <c r="DE312" i="12" a="1"/>
  <c r="DE312" i="12" s="1"/>
  <c r="DE304" i="12"/>
  <c r="DE305" i="12"/>
  <c r="DE306" i="12"/>
  <c r="DE299" i="12"/>
  <c r="DE301" i="12"/>
  <c r="DE298" i="12"/>
  <c r="DE300" i="12"/>
  <c r="DE290" i="12"/>
  <c r="DE291" i="12"/>
  <c r="DE289" i="12"/>
  <c r="DE284" i="12"/>
  <c r="DE296" i="12" a="1"/>
  <c r="DE296" i="12" s="1"/>
  <c r="DE283" i="12"/>
  <c r="DE288" i="12"/>
  <c r="DE285" i="12"/>
  <c r="DE280" i="12" a="1"/>
  <c r="DE280" i="12" s="1"/>
  <c r="DE282" i="12"/>
  <c r="DE275" i="12"/>
  <c r="DE273" i="12"/>
  <c r="DE269" i="12"/>
  <c r="DE272" i="12"/>
  <c r="DE274" i="12"/>
  <c r="DE268" i="12"/>
  <c r="DE267" i="12"/>
  <c r="DE266" i="12"/>
  <c r="DE257" i="12"/>
  <c r="DE256" i="12"/>
  <c r="DE259" i="12"/>
  <c r="DE258" i="12"/>
  <c r="DE264" i="12" a="1"/>
  <c r="DE264" i="12" s="1"/>
  <c r="DE251" i="12"/>
  <c r="DE250" i="12"/>
  <c r="DE252" i="12"/>
  <c r="DE240" i="12"/>
  <c r="DE243" i="12"/>
  <c r="DE253" i="12"/>
  <c r="DE248" i="12" a="1"/>
  <c r="DE248" i="12" s="1"/>
  <c r="DE242" i="12"/>
  <c r="DE241" i="12"/>
  <c r="DE235" i="12"/>
  <c r="DE234" i="12"/>
  <c r="DE237" i="12"/>
  <c r="DE236" i="12"/>
  <c r="DE232" i="12" a="1"/>
  <c r="DE232" i="12" s="1"/>
  <c r="DE224" i="12"/>
  <c r="DE226" i="12"/>
  <c r="DE221" i="12"/>
  <c r="DE225" i="12"/>
  <c r="DE227" i="12"/>
  <c r="DE210" i="12"/>
  <c r="DE218" i="12"/>
  <c r="DE220" i="12"/>
  <c r="DE219" i="12"/>
  <c r="DE204" i="12"/>
  <c r="DE216" i="12" a="1"/>
  <c r="DE216" i="12" s="1"/>
  <c r="DE203" i="12"/>
  <c r="DE209" i="12"/>
  <c r="DE202" i="12"/>
  <c r="DE205" i="12"/>
  <c r="DE211" i="12"/>
  <c r="DE208" i="12"/>
  <c r="DE195" i="12"/>
  <c r="DE188" i="12"/>
  <c r="DE194" i="12"/>
  <c r="DE200" i="12" a="1"/>
  <c r="DE200" i="12" s="1"/>
  <c r="DE187" i="12"/>
  <c r="DE193" i="12"/>
  <c r="DE192" i="12"/>
  <c r="DE186" i="12"/>
  <c r="DE189" i="12"/>
  <c r="DE178" i="12"/>
  <c r="DE177" i="12"/>
  <c r="DE184" i="12" a="1"/>
  <c r="DE184" i="12" s="1"/>
  <c r="DE176" i="12"/>
  <c r="DE179" i="12"/>
  <c r="DE170" i="12"/>
  <c r="DE173" i="12"/>
  <c r="DF165" i="12"/>
  <c r="DE168" i="12" a="1"/>
  <c r="DE168" i="12" s="1"/>
  <c r="DE172" i="12"/>
  <c r="DE171" i="12"/>
  <c r="DD362" i="12"/>
  <c r="DD356" i="12"/>
  <c r="DD359" i="12"/>
  <c r="DC364" i="12"/>
  <c r="DC365" i="12" s="1"/>
  <c r="DH164" i="12"/>
  <c r="DG163" i="12"/>
  <c r="DD355" i="12"/>
  <c r="DD361" i="12"/>
  <c r="CD103" i="13"/>
  <c r="CD104" i="13"/>
  <c r="CD40" i="13"/>
  <c r="DF171" i="13" l="1"/>
  <c r="DH137" i="13"/>
  <c r="DG171" i="13"/>
  <c r="DF67" i="13"/>
  <c r="DF70" i="13" s="1"/>
  <c r="DI114" i="13"/>
  <c r="DJ115" i="13"/>
  <c r="DI133" i="13"/>
  <c r="DJ125" i="13" s="1"/>
  <c r="DI146" i="13"/>
  <c r="DI181" i="13"/>
  <c r="DI179" i="13"/>
  <c r="DI182" i="13"/>
  <c r="DI180" i="13"/>
  <c r="DH127" i="13"/>
  <c r="DH129" i="13"/>
  <c r="DH139" i="13"/>
  <c r="DH131" i="13"/>
  <c r="DH128" i="13"/>
  <c r="DH132" i="13"/>
  <c r="DH151" i="13"/>
  <c r="DH165" i="13" s="1"/>
  <c r="DH140" i="13"/>
  <c r="DH152" i="13"/>
  <c r="DH144" i="13"/>
  <c r="DH141" i="13"/>
  <c r="DH150" i="13"/>
  <c r="DH154" i="13"/>
  <c r="DH142" i="13"/>
  <c r="DH145" i="13"/>
  <c r="DH153" i="13"/>
  <c r="DH173" i="13"/>
  <c r="DH174" i="13" s="1"/>
  <c r="DH172" i="13" s="1"/>
  <c r="DI61" i="13"/>
  <c r="DI116" i="13"/>
  <c r="DI169" i="13"/>
  <c r="DH183" i="13"/>
  <c r="DI12" i="13"/>
  <c r="DJ10" i="13"/>
  <c r="DI9" i="13"/>
  <c r="DH34" i="13"/>
  <c r="DH36" i="13"/>
  <c r="DH25" i="13"/>
  <c r="DH31" i="13"/>
  <c r="DH27" i="13"/>
  <c r="DH33" i="13"/>
  <c r="DH30" i="13" a="1"/>
  <c r="DH30" i="13" s="1"/>
  <c r="DH29" i="13"/>
  <c r="DH35" i="13"/>
  <c r="DH37" i="13"/>
  <c r="DH26" i="13"/>
  <c r="DH32" i="13"/>
  <c r="DH19" i="13"/>
  <c r="DH28" i="13"/>
  <c r="DH21" i="13"/>
  <c r="DH16" i="13"/>
  <c r="DH17" i="13" s="1"/>
  <c r="DH18" i="13"/>
  <c r="DH20" i="13"/>
  <c r="DH22" i="13"/>
  <c r="DH6" i="13"/>
  <c r="DH4" i="13"/>
  <c r="DH3" i="13" s="1"/>
  <c r="DH75" i="13"/>
  <c r="DH69" i="13"/>
  <c r="DH64" i="13"/>
  <c r="DH88" i="13"/>
  <c r="DH87" i="13"/>
  <c r="DH79" i="13"/>
  <c r="DH81" i="13"/>
  <c r="DH83" i="13"/>
  <c r="DH85" i="13"/>
  <c r="DH80" i="13"/>
  <c r="DH82" i="13"/>
  <c r="DH84" i="13"/>
  <c r="DH74" i="13"/>
  <c r="DH86" i="13"/>
  <c r="CD101" i="13"/>
  <c r="EF68" i="13"/>
  <c r="EF54" i="13"/>
  <c r="EG48" i="13"/>
  <c r="EF11" i="13"/>
  <c r="EF97" i="13" s="1"/>
  <c r="DG66" i="13"/>
  <c r="DG65" i="13"/>
  <c r="EE97" i="13"/>
  <c r="DG16" i="13"/>
  <c r="DG17" i="13" s="1"/>
  <c r="CY59" i="13"/>
  <c r="DG89" i="13"/>
  <c r="DK60" i="13"/>
  <c r="DJ62" i="13"/>
  <c r="DE355" i="12"/>
  <c r="DE358" i="12"/>
  <c r="DE360" i="12"/>
  <c r="DE357" i="12"/>
  <c r="DE361" i="12"/>
  <c r="DE354" i="12"/>
  <c r="DE363" i="12"/>
  <c r="DF322" i="12"/>
  <c r="DF321" i="12"/>
  <c r="DF323" i="12"/>
  <c r="DF317" i="12"/>
  <c r="DF320" i="12"/>
  <c r="DF316" i="12"/>
  <c r="DF315" i="12"/>
  <c r="DF314" i="12"/>
  <c r="DF306" i="12"/>
  <c r="DF312" i="12" a="1"/>
  <c r="DF312" i="12" s="1"/>
  <c r="DF307" i="12"/>
  <c r="DF304" i="12"/>
  <c r="DF305" i="12"/>
  <c r="DF299" i="12"/>
  <c r="DF301" i="12"/>
  <c r="DF298" i="12"/>
  <c r="DF300" i="12"/>
  <c r="DF290" i="12"/>
  <c r="DF291" i="12"/>
  <c r="DF289" i="12"/>
  <c r="DF288" i="12"/>
  <c r="DF296" i="12" a="1"/>
  <c r="DF296" i="12" s="1"/>
  <c r="DF283" i="12"/>
  <c r="DF282" i="12"/>
  <c r="DF285" i="12"/>
  <c r="DF284" i="12"/>
  <c r="DF280" i="12" a="1"/>
  <c r="DF280" i="12" s="1"/>
  <c r="DF275" i="12"/>
  <c r="DF273" i="12"/>
  <c r="DF269" i="12"/>
  <c r="DF272" i="12"/>
  <c r="DF274" i="12"/>
  <c r="DF268" i="12"/>
  <c r="DF267" i="12"/>
  <c r="DF266" i="12"/>
  <c r="DF257" i="12"/>
  <c r="DF256" i="12"/>
  <c r="DF259" i="12"/>
  <c r="DF258" i="12"/>
  <c r="DF251" i="12"/>
  <c r="DF250" i="12"/>
  <c r="DF253" i="12"/>
  <c r="DF243" i="12"/>
  <c r="DF248" i="12" a="1"/>
  <c r="DF248" i="12" s="1"/>
  <c r="DF242" i="12"/>
  <c r="DF252" i="12"/>
  <c r="DF241" i="12"/>
  <c r="DF264" i="12" a="1"/>
  <c r="DF264" i="12" s="1"/>
  <c r="DF240" i="12"/>
  <c r="DF234" i="12"/>
  <c r="DF237" i="12"/>
  <c r="DF236" i="12"/>
  <c r="DF235" i="12"/>
  <c r="DF227" i="12"/>
  <c r="DF225" i="12"/>
  <c r="DF221" i="12"/>
  <c r="DF232" i="12" a="1"/>
  <c r="DF232" i="12" s="1"/>
  <c r="DF220" i="12"/>
  <c r="DF224" i="12"/>
  <c r="DF226" i="12"/>
  <c r="DF218" i="12"/>
  <c r="DF211" i="12"/>
  <c r="DF219" i="12"/>
  <c r="DF204" i="12"/>
  <c r="DF216" i="12" a="1"/>
  <c r="DF216" i="12" s="1"/>
  <c r="DF203" i="12"/>
  <c r="DF209" i="12"/>
  <c r="DF202" i="12"/>
  <c r="DF210" i="12"/>
  <c r="DF205" i="12"/>
  <c r="DF208" i="12"/>
  <c r="DF188" i="12"/>
  <c r="DF200" i="12" a="1"/>
  <c r="DF200" i="12" s="1"/>
  <c r="DF194" i="12"/>
  <c r="DF187" i="12"/>
  <c r="DF193" i="12"/>
  <c r="DF189" i="12"/>
  <c r="DF195" i="12"/>
  <c r="DF192" i="12"/>
  <c r="DF186" i="12"/>
  <c r="DF178" i="12"/>
  <c r="DF177" i="12"/>
  <c r="DF184" i="12" a="1"/>
  <c r="DF184" i="12" s="1"/>
  <c r="DF176" i="12"/>
  <c r="DF179" i="12"/>
  <c r="DF170" i="12"/>
  <c r="DF173" i="12"/>
  <c r="DG165" i="12"/>
  <c r="DF168" i="12" a="1"/>
  <c r="DF168" i="12" s="1"/>
  <c r="DF172" i="12"/>
  <c r="DF171" i="12"/>
  <c r="DE356" i="12"/>
  <c r="DE362" i="12"/>
  <c r="DD364" i="12"/>
  <c r="DD365" i="12" s="1"/>
  <c r="DE359" i="12"/>
  <c r="DI164" i="12"/>
  <c r="DH163" i="12"/>
  <c r="CE103" i="13"/>
  <c r="CE104" i="13"/>
  <c r="CE40" i="13"/>
  <c r="DH155" i="13" l="1"/>
  <c r="DI149" i="13" s="1"/>
  <c r="DG67" i="13"/>
  <c r="DG70" i="13" s="1"/>
  <c r="DI183" i="13"/>
  <c r="DJ61" i="13"/>
  <c r="DJ116" i="13"/>
  <c r="DJ169" i="13"/>
  <c r="DK115" i="13"/>
  <c r="DJ114" i="13"/>
  <c r="DJ133" i="13"/>
  <c r="DK125" i="13" s="1"/>
  <c r="DJ146" i="13"/>
  <c r="DJ181" i="13"/>
  <c r="DJ179" i="13"/>
  <c r="DJ182" i="13"/>
  <c r="DJ180" i="13"/>
  <c r="DI127" i="13"/>
  <c r="DI132" i="13"/>
  <c r="DI129" i="13"/>
  <c r="DI139" i="13"/>
  <c r="DI131" i="13"/>
  <c r="DI128" i="13"/>
  <c r="DI142" i="13"/>
  <c r="DI151" i="13"/>
  <c r="DI165" i="13" s="1"/>
  <c r="DI140" i="13"/>
  <c r="DI144" i="13"/>
  <c r="DI141" i="13"/>
  <c r="DI154" i="13"/>
  <c r="DI150" i="13"/>
  <c r="DI145" i="13"/>
  <c r="DI152" i="13"/>
  <c r="DI153" i="13"/>
  <c r="DI173" i="13"/>
  <c r="DI174" i="13" s="1"/>
  <c r="DI172" i="13" s="1"/>
  <c r="DI137" i="13"/>
  <c r="DH171" i="13"/>
  <c r="CE101" i="13"/>
  <c r="DL60" i="13"/>
  <c r="DK62" i="13"/>
  <c r="DH66" i="13"/>
  <c r="DH65" i="13"/>
  <c r="CZ59" i="13"/>
  <c r="DJ12" i="13"/>
  <c r="DI16" i="13" s="1"/>
  <c r="DI17" i="13" s="1"/>
  <c r="DJ9" i="13"/>
  <c r="DK10" i="13"/>
  <c r="DI36" i="13"/>
  <c r="DI25" i="13"/>
  <c r="DI31" i="13"/>
  <c r="DI27" i="13"/>
  <c r="DI33" i="13"/>
  <c r="DI30" i="13" a="1"/>
  <c r="DI30" i="13" s="1"/>
  <c r="DI29" i="13"/>
  <c r="DI35" i="13"/>
  <c r="DI37" i="13"/>
  <c r="DI32" i="13"/>
  <c r="DI19" i="13"/>
  <c r="DI28" i="13"/>
  <c r="DI21" i="13"/>
  <c r="DI26" i="13"/>
  <c r="DI18" i="13"/>
  <c r="DI20" i="13"/>
  <c r="DI22" i="13"/>
  <c r="DI6" i="13"/>
  <c r="DI34" i="13"/>
  <c r="DI4" i="13"/>
  <c r="DI3" i="13" s="1"/>
  <c r="DI88" i="13"/>
  <c r="DI79" i="13"/>
  <c r="DI75" i="13"/>
  <c r="DI87" i="13"/>
  <c r="DI69" i="13"/>
  <c r="DI64" i="13"/>
  <c r="DI74" i="13"/>
  <c r="DI81" i="13"/>
  <c r="DI83" i="13"/>
  <c r="DI85" i="13"/>
  <c r="DI80" i="13"/>
  <c r="DI82" i="13"/>
  <c r="DI84" i="13"/>
  <c r="DI86" i="13"/>
  <c r="EG68" i="13"/>
  <c r="EG54" i="13"/>
  <c r="EH48" i="13"/>
  <c r="EG11" i="13"/>
  <c r="EG97" i="13" s="1"/>
  <c r="DH89" i="13"/>
  <c r="DF361" i="12"/>
  <c r="DF357" i="12"/>
  <c r="DE364" i="12"/>
  <c r="DE365" i="12" s="1"/>
  <c r="DF363" i="12"/>
  <c r="DF354" i="12"/>
  <c r="DG321" i="12"/>
  <c r="DG323" i="12"/>
  <c r="DG322" i="12"/>
  <c r="DG316" i="12"/>
  <c r="DG320" i="12"/>
  <c r="DG315" i="12"/>
  <c r="DG317" i="12"/>
  <c r="DG314" i="12"/>
  <c r="DG306" i="12"/>
  <c r="DG312" i="12" a="1"/>
  <c r="DG312" i="12" s="1"/>
  <c r="DG305" i="12"/>
  <c r="DG307" i="12"/>
  <c r="DG304" i="12"/>
  <c r="DG299" i="12"/>
  <c r="DG301" i="12"/>
  <c r="DG300" i="12"/>
  <c r="DG298" i="12"/>
  <c r="DG291" i="12"/>
  <c r="DG289" i="12"/>
  <c r="DG288" i="12"/>
  <c r="DG296" i="12" a="1"/>
  <c r="DG296" i="12" s="1"/>
  <c r="DG290" i="12"/>
  <c r="DG283" i="12"/>
  <c r="DG282" i="12"/>
  <c r="DG285" i="12"/>
  <c r="DG274" i="12"/>
  <c r="DG284" i="12"/>
  <c r="DG280" i="12" a="1"/>
  <c r="DG280" i="12" s="1"/>
  <c r="DG275" i="12"/>
  <c r="DG269" i="12"/>
  <c r="DG273" i="12"/>
  <c r="DG272" i="12"/>
  <c r="DG266" i="12"/>
  <c r="DG268" i="12"/>
  <c r="DG267" i="12"/>
  <c r="DG256" i="12"/>
  <c r="DG259" i="12"/>
  <c r="DG258" i="12"/>
  <c r="DG264" i="12" a="1"/>
  <c r="DG264" i="12" s="1"/>
  <c r="DG257" i="12"/>
  <c r="DG251" i="12"/>
  <c r="DG250" i="12"/>
  <c r="DG253" i="12"/>
  <c r="DG252" i="12"/>
  <c r="DG242" i="12"/>
  <c r="DG241" i="12"/>
  <c r="DG248" i="12" a="1"/>
  <c r="DG248" i="12" s="1"/>
  <c r="DG243" i="12"/>
  <c r="DG234" i="12"/>
  <c r="DG237" i="12"/>
  <c r="DG240" i="12"/>
  <c r="DG236" i="12"/>
  <c r="DG224" i="12"/>
  <c r="DG235" i="12"/>
  <c r="DG226" i="12"/>
  <c r="DG232" i="12" a="1"/>
  <c r="DG232" i="12" s="1"/>
  <c r="DG221" i="12"/>
  <c r="DG225" i="12"/>
  <c r="DG227" i="12"/>
  <c r="DG218" i="12"/>
  <c r="DG220" i="12"/>
  <c r="DG219" i="12"/>
  <c r="DG216" i="12" a="1"/>
  <c r="DG216" i="12" s="1"/>
  <c r="DG203" i="12"/>
  <c r="DG209" i="12"/>
  <c r="DG202" i="12"/>
  <c r="DG210" i="12"/>
  <c r="DG205" i="12"/>
  <c r="DG208" i="12"/>
  <c r="DG211" i="12"/>
  <c r="DG188" i="12"/>
  <c r="DG200" i="12" a="1"/>
  <c r="DG200" i="12" s="1"/>
  <c r="DG194" i="12"/>
  <c r="DG187" i="12"/>
  <c r="DG193" i="12"/>
  <c r="DG189" i="12"/>
  <c r="DG204" i="12"/>
  <c r="DG192" i="12"/>
  <c r="DG195" i="12"/>
  <c r="DG186" i="12"/>
  <c r="DG178" i="12"/>
  <c r="DG177" i="12"/>
  <c r="DG184" i="12" a="1"/>
  <c r="DG184" i="12" s="1"/>
  <c r="DG176" i="12"/>
  <c r="DG179" i="12"/>
  <c r="DG170" i="12"/>
  <c r="DG173" i="12"/>
  <c r="DG168" i="12" a="1"/>
  <c r="DG168" i="12" s="1"/>
  <c r="DH165" i="12"/>
  <c r="DG172" i="12"/>
  <c r="DG171" i="12"/>
  <c r="DF360" i="12"/>
  <c r="DF362" i="12"/>
  <c r="DF356" i="12"/>
  <c r="DJ164" i="12"/>
  <c r="DI163" i="12"/>
  <c r="DF359" i="12"/>
  <c r="DF355" i="12"/>
  <c r="DF358" i="12"/>
  <c r="CF40" i="13"/>
  <c r="CF103" i="13"/>
  <c r="CF104" i="13"/>
  <c r="DH67" i="13" l="1"/>
  <c r="DH70" i="13" s="1"/>
  <c r="DI155" i="13"/>
  <c r="DJ149" i="13" s="1"/>
  <c r="DJ183" i="13"/>
  <c r="DK61" i="13"/>
  <c r="DK116" i="13"/>
  <c r="DK169" i="13"/>
  <c r="DL115" i="13"/>
  <c r="DK114" i="13"/>
  <c r="DK133" i="13"/>
  <c r="DL125" i="13" s="1"/>
  <c r="DK146" i="13"/>
  <c r="DK180" i="13"/>
  <c r="DK181" i="13"/>
  <c r="DK179" i="13"/>
  <c r="DK182" i="13"/>
  <c r="DJ127" i="13"/>
  <c r="DJ132" i="13"/>
  <c r="DJ129" i="13"/>
  <c r="DJ139" i="13"/>
  <c r="DJ131" i="13"/>
  <c r="DJ128" i="13"/>
  <c r="DJ145" i="13"/>
  <c r="DJ142" i="13"/>
  <c r="DJ151" i="13"/>
  <c r="DJ165" i="13" s="1"/>
  <c r="DJ140" i="13"/>
  <c r="DJ144" i="13"/>
  <c r="DJ141" i="13"/>
  <c r="DJ154" i="13"/>
  <c r="DJ150" i="13"/>
  <c r="DJ152" i="13"/>
  <c r="DJ153" i="13"/>
  <c r="DJ173" i="13"/>
  <c r="DJ174" i="13" s="1"/>
  <c r="DJ172" i="13" s="1"/>
  <c r="DJ137" i="13"/>
  <c r="CF101" i="13"/>
  <c r="DI89" i="13"/>
  <c r="DA59" i="13"/>
  <c r="DM60" i="13"/>
  <c r="DL62" i="13"/>
  <c r="DK12" i="13"/>
  <c r="DJ16" i="13" s="1"/>
  <c r="DJ17" i="13" s="1"/>
  <c r="DL10" i="13"/>
  <c r="DK9" i="13"/>
  <c r="DJ36" i="13"/>
  <c r="DJ25" i="13"/>
  <c r="DJ31" i="13"/>
  <c r="DJ30" i="13" a="1"/>
  <c r="DJ30" i="13" s="1"/>
  <c r="DJ27" i="13"/>
  <c r="DJ33" i="13"/>
  <c r="DJ29" i="13"/>
  <c r="DJ35" i="13"/>
  <c r="DJ37" i="13"/>
  <c r="DJ26" i="13"/>
  <c r="DJ28" i="13"/>
  <c r="DJ32" i="13"/>
  <c r="DJ21" i="13"/>
  <c r="DJ18" i="13"/>
  <c r="DJ20" i="13"/>
  <c r="DJ22" i="13"/>
  <c r="DJ34" i="13"/>
  <c r="DJ6" i="13"/>
  <c r="DJ19" i="13"/>
  <c r="DJ4" i="13"/>
  <c r="DJ3" i="13" s="1"/>
  <c r="DJ85" i="13"/>
  <c r="DJ80" i="13"/>
  <c r="DJ82" i="13"/>
  <c r="DJ84" i="13"/>
  <c r="DJ86" i="13"/>
  <c r="DJ81" i="13"/>
  <c r="DJ69" i="13"/>
  <c r="DJ88" i="13"/>
  <c r="DJ64" i="13"/>
  <c r="DJ79" i="13"/>
  <c r="DJ75" i="13"/>
  <c r="DJ74" i="13"/>
  <c r="DJ87" i="13"/>
  <c r="DJ83" i="13"/>
  <c r="DI66" i="13"/>
  <c r="DI65" i="13"/>
  <c r="EH68" i="13"/>
  <c r="EH54" i="13"/>
  <c r="EI48" i="13"/>
  <c r="EH11" i="13"/>
  <c r="DK164" i="12"/>
  <c r="DJ163" i="12"/>
  <c r="DG355" i="12"/>
  <c r="DG358" i="12"/>
  <c r="DG361" i="12"/>
  <c r="DF364" i="12"/>
  <c r="DF365" i="12" s="1"/>
  <c r="DG360" i="12"/>
  <c r="DG357" i="12"/>
  <c r="DG363" i="12"/>
  <c r="DH321" i="12"/>
  <c r="DH323" i="12"/>
  <c r="DH317" i="12"/>
  <c r="DH322" i="12"/>
  <c r="DH320" i="12"/>
  <c r="DH315" i="12"/>
  <c r="DH314" i="12"/>
  <c r="DH316" i="12"/>
  <c r="DH306" i="12"/>
  <c r="DH312" i="12" a="1"/>
  <c r="DH312" i="12" s="1"/>
  <c r="DH307" i="12"/>
  <c r="DH304" i="12"/>
  <c r="DH301" i="12"/>
  <c r="DH305" i="12"/>
  <c r="DH299" i="12"/>
  <c r="DH298" i="12"/>
  <c r="DH300" i="12"/>
  <c r="DH291" i="12"/>
  <c r="DH289" i="12"/>
  <c r="DH288" i="12"/>
  <c r="DH296" i="12" a="1"/>
  <c r="DH296" i="12" s="1"/>
  <c r="DH283" i="12"/>
  <c r="DH282" i="12"/>
  <c r="DH285" i="12"/>
  <c r="DH290" i="12"/>
  <c r="DH284" i="12"/>
  <c r="DH275" i="12"/>
  <c r="DH280" i="12" a="1"/>
  <c r="DH280" i="12" s="1"/>
  <c r="DH269" i="12"/>
  <c r="DH273" i="12"/>
  <c r="DH272" i="12"/>
  <c r="DH274" i="12"/>
  <c r="DH266" i="12"/>
  <c r="DH256" i="12"/>
  <c r="DH268" i="12"/>
  <c r="DH259" i="12"/>
  <c r="DH258" i="12"/>
  <c r="DH267" i="12"/>
  <c r="DH264" i="12" a="1"/>
  <c r="DH264" i="12" s="1"/>
  <c r="DH251" i="12"/>
  <c r="DH257" i="12"/>
  <c r="DH250" i="12"/>
  <c r="DH253" i="12"/>
  <c r="DH252" i="12"/>
  <c r="DH242" i="12"/>
  <c r="DH241" i="12"/>
  <c r="DH234" i="12"/>
  <c r="DH237" i="12"/>
  <c r="DH240" i="12"/>
  <c r="DH248" i="12" a="1"/>
  <c r="DH248" i="12" s="1"/>
  <c r="DH236" i="12"/>
  <c r="DH243" i="12"/>
  <c r="DH227" i="12"/>
  <c r="DH235" i="12"/>
  <c r="DH232" i="12" a="1"/>
  <c r="DH232" i="12" s="1"/>
  <c r="DH225" i="12"/>
  <c r="DH221" i="12"/>
  <c r="DH220" i="12"/>
  <c r="DH224" i="12"/>
  <c r="DH226" i="12"/>
  <c r="DH211" i="12"/>
  <c r="DH219" i="12"/>
  <c r="DH203" i="12"/>
  <c r="DH209" i="12"/>
  <c r="DH202" i="12"/>
  <c r="DH210" i="12"/>
  <c r="DH205" i="12"/>
  <c r="DH208" i="12"/>
  <c r="DH218" i="12"/>
  <c r="DH216" i="12" a="1"/>
  <c r="DH216" i="12" s="1"/>
  <c r="DH188" i="12"/>
  <c r="DH200" i="12" a="1"/>
  <c r="DH200" i="12" s="1"/>
  <c r="DH194" i="12"/>
  <c r="DH193" i="12"/>
  <c r="DH189" i="12"/>
  <c r="DH204" i="12"/>
  <c r="DH192" i="12"/>
  <c r="DH195" i="12"/>
  <c r="DH186" i="12"/>
  <c r="DH187" i="12"/>
  <c r="DH178" i="12"/>
  <c r="DH177" i="12"/>
  <c r="DH184" i="12" a="1"/>
  <c r="DH184" i="12" s="1"/>
  <c r="DH176" i="12"/>
  <c r="DH179" i="12"/>
  <c r="DH173" i="12"/>
  <c r="DH168" i="12" a="1"/>
  <c r="DH168" i="12" s="1"/>
  <c r="DI165" i="12"/>
  <c r="DH172" i="12"/>
  <c r="DH171" i="12"/>
  <c r="DH170" i="12"/>
  <c r="DG354" i="12"/>
  <c r="DG359" i="12"/>
  <c r="DG362" i="12"/>
  <c r="DG356" i="12"/>
  <c r="CG40" i="13"/>
  <c r="CG103" i="13"/>
  <c r="CG104" i="13"/>
  <c r="DI171" i="13" l="1"/>
  <c r="DJ155" i="13"/>
  <c r="DK149" i="13" s="1"/>
  <c r="DK183" i="13"/>
  <c r="DL61" i="13"/>
  <c r="DL116" i="13"/>
  <c r="DL169" i="13"/>
  <c r="DM115" i="13"/>
  <c r="DL114" i="13"/>
  <c r="DL133" i="13"/>
  <c r="DM125" i="13" s="1"/>
  <c r="DL146" i="13"/>
  <c r="DL180" i="13"/>
  <c r="DL181" i="13"/>
  <c r="DL179" i="13"/>
  <c r="DL182" i="13"/>
  <c r="DK137" i="13"/>
  <c r="DJ171" i="13"/>
  <c r="DK132" i="13"/>
  <c r="DK129" i="13"/>
  <c r="DK127" i="13"/>
  <c r="DK139" i="13"/>
  <c r="DK131" i="13"/>
  <c r="DK128" i="13"/>
  <c r="DK150" i="13"/>
  <c r="DK145" i="13"/>
  <c r="DK142" i="13"/>
  <c r="DK151" i="13"/>
  <c r="DK165" i="13" s="1"/>
  <c r="DK140" i="13"/>
  <c r="DK144" i="13"/>
  <c r="DK141" i="13"/>
  <c r="DK154" i="13"/>
  <c r="DK152" i="13"/>
  <c r="DK173" i="13"/>
  <c r="DK174" i="13" s="1"/>
  <c r="DK172" i="13" s="1"/>
  <c r="DK153" i="13"/>
  <c r="DI67" i="13"/>
  <c r="DI70" i="13" s="1"/>
  <c r="DK25" i="13"/>
  <c r="DK31" i="13"/>
  <c r="DK30" i="13" a="1"/>
  <c r="DK30" i="13" s="1"/>
  <c r="DK27" i="13"/>
  <c r="DK33" i="13"/>
  <c r="DK29" i="13"/>
  <c r="DK35" i="13"/>
  <c r="DK37" i="13"/>
  <c r="DK26" i="13"/>
  <c r="DK32" i="13"/>
  <c r="DK34" i="13"/>
  <c r="DK28" i="13"/>
  <c r="DK21" i="13"/>
  <c r="DK18" i="13"/>
  <c r="DK20" i="13"/>
  <c r="DK22" i="13"/>
  <c r="DK36" i="13"/>
  <c r="DK6" i="13"/>
  <c r="DK19" i="13"/>
  <c r="DK4" i="13"/>
  <c r="DK3" i="13" s="1"/>
  <c r="DK81" i="13"/>
  <c r="DK87" i="13"/>
  <c r="DK86" i="13"/>
  <c r="DK75" i="13"/>
  <c r="DK69" i="13"/>
  <c r="DK74" i="13"/>
  <c r="DK64" i="13"/>
  <c r="DK85" i="13"/>
  <c r="DK88" i="13"/>
  <c r="DK83" i="13"/>
  <c r="DK80" i="13"/>
  <c r="DK82" i="13"/>
  <c r="DK84" i="13"/>
  <c r="DK79" i="13"/>
  <c r="EI68" i="13"/>
  <c r="EI54" i="13"/>
  <c r="EJ48" i="13"/>
  <c r="EI11" i="13"/>
  <c r="EI97" i="13" s="1"/>
  <c r="DN60" i="13"/>
  <c r="DM62" i="13"/>
  <c r="DL12" i="13"/>
  <c r="DM10" i="13"/>
  <c r="DL9" i="13"/>
  <c r="EH97" i="13"/>
  <c r="DB59" i="13"/>
  <c r="DJ89" i="13"/>
  <c r="CG101" i="13"/>
  <c r="DJ66" i="13"/>
  <c r="DJ65" i="13"/>
  <c r="DH355" i="12"/>
  <c r="DH357" i="12"/>
  <c r="DH358" i="12"/>
  <c r="DH361" i="12"/>
  <c r="DG364" i="12"/>
  <c r="DG365" i="12" s="1"/>
  <c r="DH360" i="12"/>
  <c r="DH359" i="12"/>
  <c r="DH363" i="12"/>
  <c r="DI321" i="12"/>
  <c r="DI323" i="12"/>
  <c r="DI322" i="12"/>
  <c r="DI320" i="12"/>
  <c r="DI315" i="12"/>
  <c r="DI317" i="12"/>
  <c r="DI314" i="12"/>
  <c r="DI312" i="12" a="1"/>
  <c r="DI312" i="12" s="1"/>
  <c r="DI306" i="12"/>
  <c r="DI307" i="12"/>
  <c r="DI316" i="12"/>
  <c r="DI304" i="12"/>
  <c r="DI305" i="12"/>
  <c r="DI299" i="12"/>
  <c r="DI301" i="12"/>
  <c r="DI298" i="12"/>
  <c r="DI300" i="12"/>
  <c r="DI291" i="12"/>
  <c r="DI289" i="12"/>
  <c r="DI288" i="12"/>
  <c r="DI296" i="12" a="1"/>
  <c r="DI296" i="12" s="1"/>
  <c r="DI290" i="12"/>
  <c r="DI283" i="12"/>
  <c r="DI285" i="12"/>
  <c r="DI284" i="12"/>
  <c r="DI274" i="12"/>
  <c r="DI280" i="12" a="1"/>
  <c r="DI280" i="12" s="1"/>
  <c r="DI282" i="12"/>
  <c r="DI269" i="12"/>
  <c r="DI275" i="12"/>
  <c r="DI273" i="12"/>
  <c r="DI272" i="12"/>
  <c r="DI266" i="12"/>
  <c r="DI268" i="12"/>
  <c r="DI267" i="12"/>
  <c r="DI256" i="12"/>
  <c r="DI259" i="12"/>
  <c r="DI258" i="12"/>
  <c r="DI264" i="12" a="1"/>
  <c r="DI264" i="12" s="1"/>
  <c r="DI257" i="12"/>
  <c r="DI251" i="12"/>
  <c r="DI250" i="12"/>
  <c r="DI253" i="12"/>
  <c r="DI252" i="12"/>
  <c r="DI242" i="12"/>
  <c r="DI241" i="12"/>
  <c r="DI248" i="12" a="1"/>
  <c r="DI248" i="12" s="1"/>
  <c r="DI240" i="12"/>
  <c r="DI234" i="12"/>
  <c r="DI237" i="12"/>
  <c r="DI236" i="12"/>
  <c r="DI235" i="12"/>
  <c r="DI243" i="12"/>
  <c r="DI226" i="12"/>
  <c r="DI232" i="12" a="1"/>
  <c r="DI232" i="12" s="1"/>
  <c r="DI220" i="12"/>
  <c r="DI225" i="12"/>
  <c r="DI224" i="12"/>
  <c r="DI227" i="12"/>
  <c r="DI221" i="12"/>
  <c r="DI219" i="12"/>
  <c r="DI203" i="12"/>
  <c r="DI209" i="12"/>
  <c r="DI202" i="12"/>
  <c r="DI210" i="12"/>
  <c r="DI205" i="12"/>
  <c r="DI208" i="12"/>
  <c r="DI211" i="12"/>
  <c r="DI218" i="12"/>
  <c r="DI204" i="12"/>
  <c r="DI200" i="12" a="1"/>
  <c r="DI200" i="12" s="1"/>
  <c r="DI194" i="12"/>
  <c r="DI187" i="12"/>
  <c r="DI193" i="12"/>
  <c r="DI186" i="12"/>
  <c r="DI189" i="12"/>
  <c r="DI192" i="12"/>
  <c r="DI195" i="12"/>
  <c r="DI188" i="12"/>
  <c r="DI216" i="12" a="1"/>
  <c r="DI216" i="12" s="1"/>
  <c r="DI177" i="12"/>
  <c r="DI184" i="12" a="1"/>
  <c r="DI184" i="12" s="1"/>
  <c r="DI176" i="12"/>
  <c r="DI179" i="12"/>
  <c r="DI178" i="12"/>
  <c r="DJ165" i="12"/>
  <c r="DI172" i="12"/>
  <c r="DI171" i="12"/>
  <c r="DI170" i="12"/>
  <c r="DI173" i="12"/>
  <c r="DI168" i="12" a="1"/>
  <c r="DI168" i="12" s="1"/>
  <c r="DH354" i="12"/>
  <c r="DH362" i="12"/>
  <c r="DH356" i="12"/>
  <c r="DL164" i="12"/>
  <c r="DK163" i="12"/>
  <c r="CH40" i="13"/>
  <c r="CH103" i="13"/>
  <c r="CH104" i="13"/>
  <c r="DK155" i="13" l="1"/>
  <c r="DL149" i="13" s="1"/>
  <c r="DL183" i="13"/>
  <c r="DL137" i="13"/>
  <c r="DN115" i="13"/>
  <c r="DM133" i="13"/>
  <c r="DN125" i="13" s="1"/>
  <c r="DM114" i="13"/>
  <c r="DM146" i="13"/>
  <c r="DM180" i="13"/>
  <c r="DM181" i="13"/>
  <c r="DM179" i="13"/>
  <c r="DM182" i="13"/>
  <c r="DL132" i="13"/>
  <c r="DL129" i="13"/>
  <c r="DL127" i="13"/>
  <c r="DL139" i="13"/>
  <c r="DL131" i="13"/>
  <c r="DL128" i="13"/>
  <c r="DL150" i="13"/>
  <c r="DL145" i="13"/>
  <c r="DL142" i="13"/>
  <c r="DL151" i="13"/>
  <c r="DL165" i="13" s="1"/>
  <c r="DL140" i="13"/>
  <c r="DL144" i="13"/>
  <c r="DL141" i="13"/>
  <c r="DL154" i="13"/>
  <c r="DL152" i="13"/>
  <c r="DL153" i="13"/>
  <c r="DL173" i="13"/>
  <c r="DL174" i="13" s="1"/>
  <c r="DL172" i="13" s="1"/>
  <c r="DM61" i="13"/>
  <c r="DM116" i="13"/>
  <c r="DM169" i="13"/>
  <c r="DJ67" i="13"/>
  <c r="DJ70" i="13" s="1"/>
  <c r="DO60" i="13"/>
  <c r="DN62" i="13"/>
  <c r="EJ68" i="13"/>
  <c r="EJ54" i="13"/>
  <c r="EJ11" i="13"/>
  <c r="EJ97" i="13" s="1"/>
  <c r="CH101" i="13"/>
  <c r="DK89" i="13"/>
  <c r="DM12" i="13"/>
  <c r="DN10" i="13"/>
  <c r="DM9" i="13"/>
  <c r="DC59" i="13"/>
  <c r="DL30" i="13" a="1"/>
  <c r="DL30" i="13" s="1"/>
  <c r="DL25" i="13"/>
  <c r="DL31" i="13"/>
  <c r="DL27" i="13"/>
  <c r="DL33" i="13"/>
  <c r="DL29" i="13"/>
  <c r="DL35" i="13"/>
  <c r="DL37" i="13"/>
  <c r="DL26" i="13"/>
  <c r="DL32" i="13"/>
  <c r="DL28" i="13"/>
  <c r="DL18" i="13"/>
  <c r="DL20" i="13"/>
  <c r="DL22" i="13"/>
  <c r="DL36" i="13"/>
  <c r="DL34" i="13"/>
  <c r="DL19" i="13"/>
  <c r="DL6" i="13"/>
  <c r="DL21" i="13"/>
  <c r="DL4" i="13"/>
  <c r="DL3" i="13" s="1"/>
  <c r="DL69" i="13"/>
  <c r="DL74" i="13"/>
  <c r="DL64" i="13"/>
  <c r="DL81" i="13"/>
  <c r="DL87" i="13"/>
  <c r="DL75" i="13"/>
  <c r="DL88" i="13"/>
  <c r="DL83" i="13"/>
  <c r="DL85" i="13"/>
  <c r="DL80" i="13"/>
  <c r="DL82" i="13"/>
  <c r="DL84" i="13"/>
  <c r="DL86" i="13"/>
  <c r="DL79" i="13"/>
  <c r="DK16" i="13"/>
  <c r="DK17" i="13" s="1"/>
  <c r="DK66" i="13"/>
  <c r="DK65" i="13"/>
  <c r="DH364" i="12"/>
  <c r="DH365" i="12" s="1"/>
  <c r="DI361" i="12"/>
  <c r="DI354" i="12"/>
  <c r="DI360" i="12"/>
  <c r="DI363" i="12"/>
  <c r="DJ321" i="12"/>
  <c r="DJ323" i="12"/>
  <c r="DJ322" i="12"/>
  <c r="DJ320" i="12"/>
  <c r="DJ315" i="12"/>
  <c r="DJ317" i="12"/>
  <c r="DJ316" i="12"/>
  <c r="DJ314" i="12"/>
  <c r="DJ312" i="12" a="1"/>
  <c r="DJ312" i="12" s="1"/>
  <c r="DJ306" i="12"/>
  <c r="DJ307" i="12"/>
  <c r="DJ304" i="12"/>
  <c r="DJ305" i="12"/>
  <c r="DJ301" i="12"/>
  <c r="DJ298" i="12"/>
  <c r="DJ300" i="12"/>
  <c r="DJ299" i="12"/>
  <c r="DJ291" i="12"/>
  <c r="DJ289" i="12"/>
  <c r="DJ288" i="12"/>
  <c r="DJ296" i="12" a="1"/>
  <c r="DJ296" i="12" s="1"/>
  <c r="DJ290" i="12"/>
  <c r="DJ283" i="12"/>
  <c r="DJ282" i="12"/>
  <c r="DJ285" i="12"/>
  <c r="DJ284" i="12"/>
  <c r="DJ275" i="12"/>
  <c r="DJ280" i="12" a="1"/>
  <c r="DJ280" i="12" s="1"/>
  <c r="DJ273" i="12"/>
  <c r="DJ272" i="12"/>
  <c r="DJ274" i="12"/>
  <c r="DJ266" i="12"/>
  <c r="DJ269" i="12"/>
  <c r="DJ268" i="12"/>
  <c r="DJ267" i="12"/>
  <c r="DJ253" i="12"/>
  <c r="DJ256" i="12"/>
  <c r="DJ259" i="12"/>
  <c r="DJ258" i="12"/>
  <c r="DJ264" i="12" a="1"/>
  <c r="DJ264" i="12" s="1"/>
  <c r="DJ257" i="12"/>
  <c r="DJ250" i="12"/>
  <c r="DJ252" i="12"/>
  <c r="DJ251" i="12"/>
  <c r="DJ242" i="12"/>
  <c r="DJ241" i="12"/>
  <c r="DJ248" i="12" a="1"/>
  <c r="DJ248" i="12" s="1"/>
  <c r="DJ240" i="12"/>
  <c r="DJ243" i="12"/>
  <c r="DJ234" i="12"/>
  <c r="DJ237" i="12"/>
  <c r="DJ236" i="12"/>
  <c r="DJ235" i="12"/>
  <c r="DJ232" i="12" a="1"/>
  <c r="DJ232" i="12" s="1"/>
  <c r="DJ225" i="12"/>
  <c r="DJ220" i="12"/>
  <c r="DJ224" i="12"/>
  <c r="DJ227" i="12"/>
  <c r="DJ226" i="12"/>
  <c r="DJ211" i="12"/>
  <c r="DJ221" i="12"/>
  <c r="DJ219" i="12"/>
  <c r="DJ218" i="12"/>
  <c r="DJ203" i="12"/>
  <c r="DJ209" i="12"/>
  <c r="DJ202" i="12"/>
  <c r="DJ210" i="12"/>
  <c r="DJ205" i="12"/>
  <c r="DJ208" i="12"/>
  <c r="DJ216" i="12" a="1"/>
  <c r="DJ216" i="12" s="1"/>
  <c r="DJ204" i="12"/>
  <c r="DJ200" i="12" a="1"/>
  <c r="DJ200" i="12" s="1"/>
  <c r="DJ194" i="12"/>
  <c r="DJ187" i="12"/>
  <c r="DJ193" i="12"/>
  <c r="DJ186" i="12"/>
  <c r="DJ189" i="12"/>
  <c r="DJ192" i="12"/>
  <c r="DJ195" i="12"/>
  <c r="DJ188" i="12"/>
  <c r="DJ177" i="12"/>
  <c r="DJ184" i="12" a="1"/>
  <c r="DJ184" i="12" s="1"/>
  <c r="DJ176" i="12"/>
  <c r="DJ179" i="12"/>
  <c r="DJ178" i="12"/>
  <c r="DK165" i="12"/>
  <c r="DJ172" i="12"/>
  <c r="DJ171" i="12"/>
  <c r="DJ170" i="12"/>
  <c r="DJ168" i="12" a="1"/>
  <c r="DJ168" i="12" s="1"/>
  <c r="DJ173" i="12"/>
  <c r="DI362" i="12"/>
  <c r="DI359" i="12"/>
  <c r="DI356" i="12"/>
  <c r="DM164" i="12"/>
  <c r="DL163" i="12"/>
  <c r="DI355" i="12"/>
  <c r="DI357" i="12"/>
  <c r="DI358" i="12"/>
  <c r="CI40" i="13"/>
  <c r="CI103" i="13"/>
  <c r="CI104" i="13"/>
  <c r="DK171" i="13" l="1"/>
  <c r="DK67" i="13"/>
  <c r="DK70" i="13" s="1"/>
  <c r="DL155" i="13"/>
  <c r="DM149" i="13" s="1"/>
  <c r="DM183" i="13"/>
  <c r="DN61" i="13"/>
  <c r="DN116" i="13"/>
  <c r="DN169" i="13"/>
  <c r="DO115" i="13"/>
  <c r="DN133" i="13"/>
  <c r="DO125" i="13" s="1"/>
  <c r="DN114" i="13"/>
  <c r="DN146" i="13"/>
  <c r="DN180" i="13"/>
  <c r="DN181" i="13"/>
  <c r="DN179" i="13"/>
  <c r="DN182" i="13"/>
  <c r="DM137" i="13"/>
  <c r="DM128" i="13"/>
  <c r="DM132" i="13"/>
  <c r="DM129" i="13"/>
  <c r="DM127" i="13"/>
  <c r="DM139" i="13"/>
  <c r="DM131" i="13"/>
  <c r="DM150" i="13"/>
  <c r="DM145" i="13"/>
  <c r="DM142" i="13"/>
  <c r="DM151" i="13"/>
  <c r="DM165" i="13" s="1"/>
  <c r="DM140" i="13"/>
  <c r="DM153" i="13"/>
  <c r="DM141" i="13"/>
  <c r="DM144" i="13"/>
  <c r="DM152" i="13"/>
  <c r="DM173" i="13"/>
  <c r="DM174" i="13" s="1"/>
  <c r="DM172" i="13" s="1"/>
  <c r="DM154" i="13"/>
  <c r="DM31" i="13"/>
  <c r="DM27" i="13"/>
  <c r="DM33" i="13"/>
  <c r="DM29" i="13"/>
  <c r="DM35" i="13"/>
  <c r="DM37" i="13"/>
  <c r="DM26" i="13"/>
  <c r="DM32" i="13"/>
  <c r="DM28" i="13"/>
  <c r="DM34" i="13"/>
  <c r="DM36" i="13"/>
  <c r="DM25" i="13"/>
  <c r="DM18" i="13"/>
  <c r="DM20" i="13"/>
  <c r="DM22" i="13"/>
  <c r="DM30" i="13" a="1"/>
  <c r="DM30" i="13" s="1"/>
  <c r="DM19" i="13"/>
  <c r="DM6" i="13"/>
  <c r="DM21" i="13"/>
  <c r="DM4" i="13"/>
  <c r="DM3" i="13" s="1"/>
  <c r="DM64" i="13"/>
  <c r="DM87" i="13"/>
  <c r="DM88" i="13"/>
  <c r="DM85" i="13"/>
  <c r="DM80" i="13"/>
  <c r="DM82" i="13"/>
  <c r="DM84" i="13"/>
  <c r="DM86" i="13"/>
  <c r="DM79" i="13"/>
  <c r="DM81" i="13"/>
  <c r="DM75" i="13"/>
  <c r="DM74" i="13"/>
  <c r="DM69" i="13"/>
  <c r="DM83" i="13"/>
  <c r="DL66" i="13"/>
  <c r="DL65" i="13"/>
  <c r="CI101" i="13"/>
  <c r="DL89" i="13"/>
  <c r="DP60" i="13"/>
  <c r="DO62" i="13"/>
  <c r="DD59" i="13"/>
  <c r="DL16" i="13"/>
  <c r="DL17" i="13" s="1"/>
  <c r="DN12" i="13"/>
  <c r="DO10" i="13"/>
  <c r="DN9" i="13"/>
  <c r="DK321" i="12"/>
  <c r="DK323" i="12"/>
  <c r="DK322" i="12"/>
  <c r="DK317" i="12"/>
  <c r="DK320" i="12"/>
  <c r="DK315" i="12"/>
  <c r="DK314" i="12"/>
  <c r="DK316" i="12"/>
  <c r="DK305" i="12"/>
  <c r="DK312" i="12" a="1"/>
  <c r="DK312" i="12" s="1"/>
  <c r="DK307" i="12"/>
  <c r="DK304" i="12"/>
  <c r="DK301" i="12"/>
  <c r="DK298" i="12"/>
  <c r="DK300" i="12"/>
  <c r="DK306" i="12"/>
  <c r="DK299" i="12"/>
  <c r="DK291" i="12"/>
  <c r="DK289" i="12"/>
  <c r="DK288" i="12"/>
  <c r="DK296" i="12" a="1"/>
  <c r="DK296" i="12" s="1"/>
  <c r="DK290" i="12"/>
  <c r="DK282" i="12"/>
  <c r="DK285" i="12"/>
  <c r="DK284" i="12"/>
  <c r="DK283" i="12"/>
  <c r="DK274" i="12"/>
  <c r="DK280" i="12" a="1"/>
  <c r="DK280" i="12" s="1"/>
  <c r="DK269" i="12"/>
  <c r="DK273" i="12"/>
  <c r="DK272" i="12"/>
  <c r="DK275" i="12"/>
  <c r="DK266" i="12"/>
  <c r="DK268" i="12"/>
  <c r="DK267" i="12"/>
  <c r="DK256" i="12"/>
  <c r="DK259" i="12"/>
  <c r="DK258" i="12"/>
  <c r="DK264" i="12" a="1"/>
  <c r="DK264" i="12" s="1"/>
  <c r="DK257" i="12"/>
  <c r="DK250" i="12"/>
  <c r="DK253" i="12"/>
  <c r="DK252" i="12"/>
  <c r="DK242" i="12"/>
  <c r="DK241" i="12"/>
  <c r="DK248" i="12" a="1"/>
  <c r="DK248" i="12" s="1"/>
  <c r="DK240" i="12"/>
  <c r="DK243" i="12"/>
  <c r="DK251" i="12"/>
  <c r="DK237" i="12"/>
  <c r="DK236" i="12"/>
  <c r="DK235" i="12"/>
  <c r="DK234" i="12"/>
  <c r="DK226" i="12"/>
  <c r="DK232" i="12" a="1"/>
  <c r="DK232" i="12" s="1"/>
  <c r="DK220" i="12"/>
  <c r="DK224" i="12"/>
  <c r="DK227" i="12"/>
  <c r="DK225" i="12"/>
  <c r="DK221" i="12"/>
  <c r="DK219" i="12"/>
  <c r="DK218" i="12"/>
  <c r="DK203" i="12"/>
  <c r="DK209" i="12"/>
  <c r="DK202" i="12"/>
  <c r="DK210" i="12"/>
  <c r="DK205" i="12"/>
  <c r="DK208" i="12"/>
  <c r="DK211" i="12"/>
  <c r="DK216" i="12" a="1"/>
  <c r="DK216" i="12" s="1"/>
  <c r="DK204" i="12"/>
  <c r="DK187" i="12"/>
  <c r="DK193" i="12"/>
  <c r="DK186" i="12"/>
  <c r="DK189" i="12"/>
  <c r="DK192" i="12"/>
  <c r="DK195" i="12"/>
  <c r="DK188" i="12"/>
  <c r="DK200" i="12" a="1"/>
  <c r="DK200" i="12" s="1"/>
  <c r="DK194" i="12"/>
  <c r="DK184" i="12" a="1"/>
  <c r="DK184" i="12" s="1"/>
  <c r="DK177" i="12"/>
  <c r="DK176" i="12"/>
  <c r="DK179" i="12"/>
  <c r="DK178" i="12"/>
  <c r="DK172" i="12"/>
  <c r="DK171" i="12"/>
  <c r="DK168" i="12" a="1"/>
  <c r="DK168" i="12" s="1"/>
  <c r="DK170" i="12"/>
  <c r="DK173" i="12"/>
  <c r="DL165" i="12"/>
  <c r="DJ356" i="12"/>
  <c r="DN164" i="12"/>
  <c r="DM163" i="12"/>
  <c r="DJ357" i="12"/>
  <c r="DJ355" i="12"/>
  <c r="DJ361" i="12"/>
  <c r="DJ358" i="12"/>
  <c r="DJ360" i="12"/>
  <c r="DJ354" i="12"/>
  <c r="DI364" i="12"/>
  <c r="DI365" i="12" s="1"/>
  <c r="DJ363" i="12"/>
  <c r="DJ362" i="12"/>
  <c r="DJ359" i="12"/>
  <c r="CJ40" i="13"/>
  <c r="CJ103" i="13"/>
  <c r="CJ104" i="13"/>
  <c r="DL171" i="13" l="1"/>
  <c r="DL67" i="13"/>
  <c r="DL70" i="13" s="1"/>
  <c r="DM155" i="13"/>
  <c r="DN149" i="13" s="1"/>
  <c r="DN137" i="13"/>
  <c r="DP115" i="13"/>
  <c r="DO114" i="13"/>
  <c r="DO133" i="13"/>
  <c r="DP125" i="13" s="1"/>
  <c r="DO146" i="13"/>
  <c r="DO182" i="13"/>
  <c r="DO180" i="13"/>
  <c r="DO181" i="13"/>
  <c r="DO179" i="13"/>
  <c r="DN131" i="13"/>
  <c r="DN128" i="13"/>
  <c r="DN132" i="13"/>
  <c r="DN129" i="13"/>
  <c r="DN127" i="13"/>
  <c r="DN139" i="13"/>
  <c r="DN141" i="13"/>
  <c r="DN150" i="13"/>
  <c r="DN145" i="13"/>
  <c r="DN142" i="13"/>
  <c r="DN140" i="13"/>
  <c r="DN151" i="13"/>
  <c r="DN165" i="13" s="1"/>
  <c r="DN153" i="13"/>
  <c r="DN154" i="13"/>
  <c r="DN144" i="13"/>
  <c r="DN152" i="13"/>
  <c r="DN173" i="13"/>
  <c r="DN174" i="13" s="1"/>
  <c r="DN172" i="13" s="1"/>
  <c r="DO61" i="13"/>
  <c r="DO116" i="13"/>
  <c r="DO169" i="13"/>
  <c r="DN183" i="13"/>
  <c r="DO12" i="13"/>
  <c r="DN16" i="13" s="1"/>
  <c r="DN17" i="13" s="1"/>
  <c r="DP10" i="13"/>
  <c r="DO9" i="13"/>
  <c r="DM66" i="13"/>
  <c r="DM65" i="13"/>
  <c r="DN27" i="13"/>
  <c r="DN33" i="13"/>
  <c r="DN29" i="13"/>
  <c r="DN35" i="13"/>
  <c r="DN37" i="13"/>
  <c r="DN26" i="13"/>
  <c r="DN32" i="13"/>
  <c r="DN28" i="13"/>
  <c r="DN34" i="13"/>
  <c r="DN18" i="13"/>
  <c r="DN20" i="13"/>
  <c r="DN22" i="13"/>
  <c r="DN30" i="13" a="1"/>
  <c r="DN30" i="13" s="1"/>
  <c r="DN36" i="13"/>
  <c r="DN31" i="13"/>
  <c r="DN19" i="13"/>
  <c r="DN21" i="13"/>
  <c r="DN25" i="13"/>
  <c r="DN4" i="13"/>
  <c r="DN3" i="13" s="1"/>
  <c r="DN6" i="13"/>
  <c r="DN80" i="13"/>
  <c r="DN82" i="13"/>
  <c r="DN84" i="13"/>
  <c r="DN88" i="13"/>
  <c r="DN86" i="13"/>
  <c r="DN79" i="13"/>
  <c r="DN81" i="13"/>
  <c r="DN75" i="13"/>
  <c r="DN69" i="13"/>
  <c r="DN83" i="13"/>
  <c r="DN74" i="13"/>
  <c r="DN64" i="13"/>
  <c r="DN87" i="13"/>
  <c r="DN85" i="13"/>
  <c r="CJ101" i="13"/>
  <c r="DQ60" i="13"/>
  <c r="DP62" i="13"/>
  <c r="DM89" i="13"/>
  <c r="DE59" i="13"/>
  <c r="DM16" i="13"/>
  <c r="DM17" i="13" s="1"/>
  <c r="DK356" i="12"/>
  <c r="DL320" i="12"/>
  <c r="DL323" i="12"/>
  <c r="DL322" i="12"/>
  <c r="DL321" i="12"/>
  <c r="DL315" i="12"/>
  <c r="DL314" i="12"/>
  <c r="DL317" i="12"/>
  <c r="DL316" i="12"/>
  <c r="DL305" i="12"/>
  <c r="DL307" i="12"/>
  <c r="DL312" i="12" a="1"/>
  <c r="DL312" i="12" s="1"/>
  <c r="DL304" i="12"/>
  <c r="DL301" i="12"/>
  <c r="DL306" i="12"/>
  <c r="DL298" i="12"/>
  <c r="DL300" i="12"/>
  <c r="DL299" i="12"/>
  <c r="DL291" i="12"/>
  <c r="DL296" i="12" a="1"/>
  <c r="DL296" i="12" s="1"/>
  <c r="DL290" i="12"/>
  <c r="DL289" i="12"/>
  <c r="DL282" i="12"/>
  <c r="DL285" i="12"/>
  <c r="DL284" i="12"/>
  <c r="DL288" i="12"/>
  <c r="DL283" i="12"/>
  <c r="DL280" i="12" a="1"/>
  <c r="DL280" i="12" s="1"/>
  <c r="DL273" i="12"/>
  <c r="DL275" i="12"/>
  <c r="DL269" i="12"/>
  <c r="DL272" i="12"/>
  <c r="DL274" i="12"/>
  <c r="DL268" i="12"/>
  <c r="DL267" i="12"/>
  <c r="DL266" i="12"/>
  <c r="DL259" i="12"/>
  <c r="DL258" i="12"/>
  <c r="DL264" i="12" a="1"/>
  <c r="DL264" i="12" s="1"/>
  <c r="DL257" i="12"/>
  <c r="DL256" i="12"/>
  <c r="DL250" i="12"/>
  <c r="DL253" i="12"/>
  <c r="DL252" i="12"/>
  <c r="DL251" i="12"/>
  <c r="DL241" i="12"/>
  <c r="DL248" i="12" a="1"/>
  <c r="DL248" i="12" s="1"/>
  <c r="DL243" i="12"/>
  <c r="DL242" i="12"/>
  <c r="DL240" i="12"/>
  <c r="DL236" i="12"/>
  <c r="DL235" i="12"/>
  <c r="DL237" i="12"/>
  <c r="DL232" i="12" a="1"/>
  <c r="DL232" i="12" s="1"/>
  <c r="DL225" i="12"/>
  <c r="DL234" i="12"/>
  <c r="DL227" i="12"/>
  <c r="DL220" i="12"/>
  <c r="DL224" i="12"/>
  <c r="DL226" i="12"/>
  <c r="DL211" i="12"/>
  <c r="DL221" i="12"/>
  <c r="DL219" i="12"/>
  <c r="DL218" i="12"/>
  <c r="DL209" i="12"/>
  <c r="DL202" i="12"/>
  <c r="DL210" i="12"/>
  <c r="DL205" i="12"/>
  <c r="DL208" i="12"/>
  <c r="DL216" i="12" a="1"/>
  <c r="DL216" i="12" s="1"/>
  <c r="DL204" i="12"/>
  <c r="DL187" i="12"/>
  <c r="DL193" i="12"/>
  <c r="DL189" i="12"/>
  <c r="DL192" i="12"/>
  <c r="DL195" i="12"/>
  <c r="DL203" i="12"/>
  <c r="DL188" i="12"/>
  <c r="DL200" i="12" a="1"/>
  <c r="DL200" i="12" s="1"/>
  <c r="DL186" i="12"/>
  <c r="DL194" i="12"/>
  <c r="DL184" i="12" a="1"/>
  <c r="DL184" i="12" s="1"/>
  <c r="DL177" i="12"/>
  <c r="DL176" i="12"/>
  <c r="DL179" i="12"/>
  <c r="DL178" i="12"/>
  <c r="DL172" i="12"/>
  <c r="DL171" i="12"/>
  <c r="DL168" i="12" a="1"/>
  <c r="DL168" i="12" s="1"/>
  <c r="DL170" i="12"/>
  <c r="DL173" i="12"/>
  <c r="DM165" i="12"/>
  <c r="DK360" i="12"/>
  <c r="DK354" i="12"/>
  <c r="DK363" i="12"/>
  <c r="DK362" i="12"/>
  <c r="DK359" i="12"/>
  <c r="DJ364" i="12"/>
  <c r="DJ365" i="12" s="1"/>
  <c r="DK357" i="12"/>
  <c r="DK355" i="12"/>
  <c r="DO164" i="12"/>
  <c r="DN163" i="12"/>
  <c r="DK358" i="12"/>
  <c r="DK361" i="12"/>
  <c r="CK40" i="13"/>
  <c r="CK103" i="13"/>
  <c r="CK104" i="13"/>
  <c r="DO183" i="13" l="1"/>
  <c r="DM171" i="13"/>
  <c r="DM67" i="13"/>
  <c r="DM70" i="13" s="1"/>
  <c r="DN155" i="13"/>
  <c r="DO149" i="13" s="1"/>
  <c r="DO137" i="13"/>
  <c r="DP114" i="13"/>
  <c r="DQ115" i="13"/>
  <c r="DP133" i="13"/>
  <c r="DQ125" i="13" s="1"/>
  <c r="DP146" i="13"/>
  <c r="DP182" i="13"/>
  <c r="DP180" i="13"/>
  <c r="DP181" i="13"/>
  <c r="DP179" i="13"/>
  <c r="DO131" i="13"/>
  <c r="DO128" i="13"/>
  <c r="DO132" i="13"/>
  <c r="DO129" i="13"/>
  <c r="DO127" i="13"/>
  <c r="DO139" i="13"/>
  <c r="DO144" i="13"/>
  <c r="DO141" i="13"/>
  <c r="DO150" i="13"/>
  <c r="DO145" i="13"/>
  <c r="DO142" i="13"/>
  <c r="DO140" i="13"/>
  <c r="DO151" i="13"/>
  <c r="DO165" i="13" s="1"/>
  <c r="DO153" i="13"/>
  <c r="DO154" i="13"/>
  <c r="DO152" i="13"/>
  <c r="DO173" i="13"/>
  <c r="DO174" i="13" s="1"/>
  <c r="DO172" i="13" s="1"/>
  <c r="DP61" i="13"/>
  <c r="DP116" i="13"/>
  <c r="DP169" i="13"/>
  <c r="DF59" i="13"/>
  <c r="DN66" i="13"/>
  <c r="DN65" i="13"/>
  <c r="DN89" i="13"/>
  <c r="DP12" i="13"/>
  <c r="DO16" i="13" s="1"/>
  <c r="DO17" i="13" s="1"/>
  <c r="DQ10" i="13"/>
  <c r="DP9" i="13"/>
  <c r="DO33" i="13"/>
  <c r="DO29" i="13"/>
  <c r="DO35" i="13"/>
  <c r="DO37" i="13"/>
  <c r="DO26" i="13"/>
  <c r="DO32" i="13"/>
  <c r="DO28" i="13"/>
  <c r="DO34" i="13"/>
  <c r="DO30" i="13" a="1"/>
  <c r="DO30" i="13" s="1"/>
  <c r="DO36" i="13"/>
  <c r="DO25" i="13"/>
  <c r="DO18" i="13"/>
  <c r="DO20" i="13"/>
  <c r="DO22" i="13"/>
  <c r="DO31" i="13"/>
  <c r="DO19" i="13"/>
  <c r="DO27" i="13"/>
  <c r="DO21" i="13"/>
  <c r="DO4" i="13"/>
  <c r="DO3" i="13" s="1"/>
  <c r="DO6" i="13"/>
  <c r="DO69" i="13"/>
  <c r="DO87" i="13"/>
  <c r="DO88" i="13"/>
  <c r="DO80" i="13"/>
  <c r="DO64" i="13"/>
  <c r="DO82" i="13"/>
  <c r="DO84" i="13"/>
  <c r="DO86" i="13"/>
  <c r="DO79" i="13"/>
  <c r="DO81" i="13"/>
  <c r="DO83" i="13"/>
  <c r="DO75" i="13"/>
  <c r="DO85" i="13"/>
  <c r="DO74" i="13"/>
  <c r="DR60" i="13"/>
  <c r="DQ62" i="13"/>
  <c r="CK101" i="13"/>
  <c r="DL360" i="12"/>
  <c r="DL363" i="12"/>
  <c r="DL354" i="12"/>
  <c r="DL359" i="12"/>
  <c r="DL362" i="12"/>
  <c r="DL357" i="12"/>
  <c r="DK364" i="12"/>
  <c r="DK365" i="12" s="1"/>
  <c r="DL355" i="12"/>
  <c r="DL358" i="12"/>
  <c r="DL361" i="12"/>
  <c r="DO163" i="12"/>
  <c r="DP164" i="12"/>
  <c r="DM323" i="12"/>
  <c r="DM322" i="12"/>
  <c r="DM320" i="12"/>
  <c r="DM321" i="12"/>
  <c r="DM314" i="12"/>
  <c r="DM317" i="12"/>
  <c r="DM316" i="12"/>
  <c r="DM315" i="12"/>
  <c r="DM307" i="12"/>
  <c r="DM312" i="12" a="1"/>
  <c r="DM312" i="12" s="1"/>
  <c r="DM304" i="12"/>
  <c r="DM305" i="12"/>
  <c r="DM306" i="12"/>
  <c r="DM298" i="12"/>
  <c r="DM301" i="12"/>
  <c r="DM300" i="12"/>
  <c r="DM299" i="12"/>
  <c r="DM296" i="12" a="1"/>
  <c r="DM296" i="12" s="1"/>
  <c r="DM290" i="12"/>
  <c r="DM291" i="12"/>
  <c r="DM282" i="12"/>
  <c r="DM289" i="12"/>
  <c r="DM285" i="12"/>
  <c r="DM284" i="12"/>
  <c r="DM288" i="12"/>
  <c r="DM283" i="12"/>
  <c r="DM280" i="12" a="1"/>
  <c r="DM280" i="12" s="1"/>
  <c r="DM274" i="12"/>
  <c r="DM272" i="12"/>
  <c r="DM273" i="12"/>
  <c r="DM275" i="12"/>
  <c r="DM269" i="12"/>
  <c r="DM268" i="12"/>
  <c r="DM267" i="12"/>
  <c r="DM266" i="12"/>
  <c r="DM259" i="12"/>
  <c r="DM258" i="12"/>
  <c r="DM264" i="12" a="1"/>
  <c r="DM264" i="12" s="1"/>
  <c r="DM257" i="12"/>
  <c r="DM250" i="12"/>
  <c r="DM253" i="12"/>
  <c r="DM252" i="12"/>
  <c r="DM251" i="12"/>
  <c r="DM256" i="12"/>
  <c r="DM241" i="12"/>
  <c r="DM248" i="12" a="1"/>
  <c r="DM248" i="12" s="1"/>
  <c r="DM240" i="12"/>
  <c r="DM243" i="12"/>
  <c r="DM236" i="12"/>
  <c r="DM235" i="12"/>
  <c r="DM242" i="12"/>
  <c r="DM232" i="12" a="1"/>
  <c r="DM232" i="12" s="1"/>
  <c r="DM226" i="12"/>
  <c r="DM237" i="12"/>
  <c r="DM234" i="12"/>
  <c r="DM220" i="12"/>
  <c r="DM224" i="12"/>
  <c r="DM227" i="12"/>
  <c r="DM225" i="12"/>
  <c r="DM221" i="12"/>
  <c r="DM219" i="12"/>
  <c r="DM210" i="12"/>
  <c r="DM218" i="12"/>
  <c r="DM209" i="12"/>
  <c r="DM202" i="12"/>
  <c r="DM205" i="12"/>
  <c r="DM208" i="12"/>
  <c r="DM216" i="12" a="1"/>
  <c r="DM216" i="12" s="1"/>
  <c r="DM211" i="12"/>
  <c r="DM204" i="12"/>
  <c r="DM187" i="12"/>
  <c r="DM193" i="12"/>
  <c r="DM189" i="12"/>
  <c r="DM192" i="12"/>
  <c r="DM195" i="12"/>
  <c r="DM203" i="12"/>
  <c r="DM188" i="12"/>
  <c r="DM200" i="12" a="1"/>
  <c r="DM200" i="12" s="1"/>
  <c r="DM194" i="12"/>
  <c r="DM186" i="12"/>
  <c r="DM177" i="12"/>
  <c r="DM176" i="12"/>
  <c r="DM179" i="12"/>
  <c r="DM178" i="12"/>
  <c r="DM184" i="12" a="1"/>
  <c r="DM184" i="12" s="1"/>
  <c r="DM172" i="12"/>
  <c r="DM171" i="12"/>
  <c r="DM168" i="12" a="1"/>
  <c r="DM168" i="12" s="1"/>
  <c r="DM170" i="12"/>
  <c r="DM173" i="12"/>
  <c r="DN165" i="12"/>
  <c r="DL356" i="12"/>
  <c r="CL40" i="13"/>
  <c r="CL103" i="13"/>
  <c r="CL104" i="13"/>
  <c r="DN67" i="13" l="1"/>
  <c r="DN70" i="13" s="1"/>
  <c r="DO155" i="13"/>
  <c r="DP149" i="13" s="1"/>
  <c r="DP183" i="13"/>
  <c r="DN171" i="13"/>
  <c r="DP137" i="13"/>
  <c r="DQ114" i="13"/>
  <c r="DR115" i="13"/>
  <c r="DQ133" i="13"/>
  <c r="DR125" i="13" s="1"/>
  <c r="DQ146" i="13"/>
  <c r="DQ179" i="13"/>
  <c r="DQ182" i="13"/>
  <c r="DQ180" i="13"/>
  <c r="DQ181" i="13"/>
  <c r="DQ61" i="13"/>
  <c r="DQ116" i="13"/>
  <c r="DQ169" i="13"/>
  <c r="DP131" i="13"/>
  <c r="DP128" i="13"/>
  <c r="DP132" i="13"/>
  <c r="DP129" i="13"/>
  <c r="DP127" i="13"/>
  <c r="DP139" i="13"/>
  <c r="DP144" i="13"/>
  <c r="DP141" i="13"/>
  <c r="DP150" i="13"/>
  <c r="DP145" i="13"/>
  <c r="DP142" i="13"/>
  <c r="DP151" i="13"/>
  <c r="DP165" i="13" s="1"/>
  <c r="DP140" i="13"/>
  <c r="DP153" i="13"/>
  <c r="DP154" i="13"/>
  <c r="DP173" i="13"/>
  <c r="DP174" i="13" s="1"/>
  <c r="DP172" i="13" s="1"/>
  <c r="DP152" i="13"/>
  <c r="DS60" i="13"/>
  <c r="DR62" i="13"/>
  <c r="CL101" i="13"/>
  <c r="DO66" i="13"/>
  <c r="DO65" i="13"/>
  <c r="DG59" i="13"/>
  <c r="DO89" i="13"/>
  <c r="DR10" i="13"/>
  <c r="DQ12" i="13"/>
  <c r="DP16" i="13" s="1"/>
  <c r="DP17" i="13" s="1"/>
  <c r="DQ9" i="13"/>
  <c r="DP29" i="13"/>
  <c r="DP35" i="13"/>
  <c r="DP37" i="13"/>
  <c r="DP26" i="13"/>
  <c r="DP32" i="13"/>
  <c r="DP28" i="13"/>
  <c r="DP34" i="13"/>
  <c r="DP30" i="13" a="1"/>
  <c r="DP30" i="13" s="1"/>
  <c r="DP36" i="13"/>
  <c r="DP31" i="13"/>
  <c r="DP18" i="13"/>
  <c r="DP20" i="13"/>
  <c r="DP22" i="13"/>
  <c r="DP33" i="13"/>
  <c r="DP19" i="13"/>
  <c r="DP27" i="13"/>
  <c r="DP21" i="13"/>
  <c r="DP4" i="13"/>
  <c r="DP3" i="13" s="1"/>
  <c r="DP25" i="13"/>
  <c r="DP6" i="13"/>
  <c r="DP84" i="13"/>
  <c r="DP80" i="13"/>
  <c r="DP86" i="13"/>
  <c r="DP79" i="13"/>
  <c r="DP81" i="13"/>
  <c r="DP83" i="13"/>
  <c r="DP87" i="13"/>
  <c r="DP75" i="13"/>
  <c r="DP85" i="13"/>
  <c r="DP69" i="13"/>
  <c r="DP74" i="13"/>
  <c r="DP64" i="13"/>
  <c r="DP88" i="13"/>
  <c r="DP82" i="13"/>
  <c r="DM361" i="12"/>
  <c r="DM358" i="12"/>
  <c r="DN323" i="12"/>
  <c r="DN322" i="12"/>
  <c r="DN320" i="12"/>
  <c r="DN321" i="12"/>
  <c r="DN314" i="12"/>
  <c r="DN317" i="12"/>
  <c r="DN316" i="12"/>
  <c r="DN315" i="12"/>
  <c r="DN305" i="12"/>
  <c r="DN312" i="12" a="1"/>
  <c r="DN312" i="12" s="1"/>
  <c r="DN306" i="12"/>
  <c r="DN307" i="12"/>
  <c r="DN304" i="12"/>
  <c r="DN298" i="12"/>
  <c r="DN301" i="12"/>
  <c r="DN300" i="12"/>
  <c r="DN299" i="12"/>
  <c r="DN288" i="12"/>
  <c r="DN296" i="12" a="1"/>
  <c r="DN296" i="12" s="1"/>
  <c r="DN290" i="12"/>
  <c r="DN289" i="12"/>
  <c r="DN282" i="12"/>
  <c r="DN285" i="12"/>
  <c r="DN291" i="12"/>
  <c r="DN284" i="12"/>
  <c r="DN283" i="12"/>
  <c r="DN280" i="12" a="1"/>
  <c r="DN280" i="12" s="1"/>
  <c r="DN273" i="12"/>
  <c r="DN275" i="12"/>
  <c r="DN274" i="12"/>
  <c r="DN272" i="12"/>
  <c r="DN269" i="12"/>
  <c r="DN268" i="12"/>
  <c r="DN267" i="12"/>
  <c r="DN266" i="12"/>
  <c r="DN259" i="12"/>
  <c r="DN258" i="12"/>
  <c r="DN264" i="12" a="1"/>
  <c r="DN264" i="12" s="1"/>
  <c r="DN257" i="12"/>
  <c r="DN256" i="12"/>
  <c r="DN250" i="12"/>
  <c r="DN253" i="12"/>
  <c r="DN252" i="12"/>
  <c r="DN251" i="12"/>
  <c r="DN241" i="12"/>
  <c r="DN248" i="12" a="1"/>
  <c r="DN248" i="12" s="1"/>
  <c r="DN240" i="12"/>
  <c r="DN243" i="12"/>
  <c r="DN236" i="12"/>
  <c r="DN235" i="12"/>
  <c r="DN242" i="12"/>
  <c r="DN234" i="12"/>
  <c r="DN237" i="12"/>
  <c r="DN227" i="12"/>
  <c r="DN232" i="12" a="1"/>
  <c r="DN232" i="12" s="1"/>
  <c r="DN224" i="12"/>
  <c r="DN225" i="12"/>
  <c r="DN226" i="12"/>
  <c r="DN211" i="12"/>
  <c r="DN219" i="12"/>
  <c r="DN221" i="12"/>
  <c r="DN220" i="12"/>
  <c r="DN218" i="12"/>
  <c r="DN202" i="12"/>
  <c r="DN205" i="12"/>
  <c r="DN210" i="12"/>
  <c r="DN208" i="12"/>
  <c r="DN216" i="12" a="1"/>
  <c r="DN216" i="12" s="1"/>
  <c r="DN204" i="12"/>
  <c r="DN203" i="12"/>
  <c r="DN209" i="12"/>
  <c r="DN193" i="12"/>
  <c r="DN186" i="12"/>
  <c r="DN189" i="12"/>
  <c r="DN192" i="12"/>
  <c r="DN195" i="12"/>
  <c r="DN188" i="12"/>
  <c r="DN200" i="12" a="1"/>
  <c r="DN200" i="12" s="1"/>
  <c r="DN194" i="12"/>
  <c r="DN187" i="12"/>
  <c r="DN176" i="12"/>
  <c r="DN179" i="12"/>
  <c r="DN178" i="12"/>
  <c r="DN184" i="12" a="1"/>
  <c r="DN184" i="12" s="1"/>
  <c r="DN171" i="12"/>
  <c r="DN168" i="12" a="1"/>
  <c r="DN168" i="12" s="1"/>
  <c r="DN177" i="12"/>
  <c r="DN170" i="12"/>
  <c r="DN173" i="12"/>
  <c r="DO165" i="12"/>
  <c r="DN172" i="12"/>
  <c r="DM356" i="12"/>
  <c r="DM360" i="12"/>
  <c r="DM363" i="12"/>
  <c r="DM354" i="12"/>
  <c r="DM359" i="12"/>
  <c r="DM355" i="12"/>
  <c r="DL364" i="12"/>
  <c r="DL365" i="12" s="1"/>
  <c r="DM362" i="12"/>
  <c r="DP163" i="12"/>
  <c r="DQ164" i="12"/>
  <c r="DM357" i="12"/>
  <c r="CM104" i="13"/>
  <c r="CM40" i="13"/>
  <c r="CM103" i="13"/>
  <c r="CM101" i="13"/>
  <c r="DO171" i="13" l="1"/>
  <c r="DO67" i="13"/>
  <c r="DO70" i="13" s="1"/>
  <c r="DP155" i="13"/>
  <c r="DQ149" i="13" s="1"/>
  <c r="DQ137" i="13"/>
  <c r="DQ183" i="13"/>
  <c r="DR114" i="13"/>
  <c r="DS115" i="13"/>
  <c r="DR133" i="13"/>
  <c r="DS125" i="13" s="1"/>
  <c r="DR146" i="13"/>
  <c r="DR179" i="13"/>
  <c r="DR182" i="13"/>
  <c r="DR180" i="13"/>
  <c r="DR181" i="13"/>
  <c r="DR61" i="13"/>
  <c r="DR116" i="13"/>
  <c r="DR169" i="13"/>
  <c r="DQ127" i="13"/>
  <c r="DQ131" i="13"/>
  <c r="DQ128" i="13"/>
  <c r="DQ132" i="13"/>
  <c r="DQ129" i="13"/>
  <c r="DQ139" i="13"/>
  <c r="DQ144" i="13"/>
  <c r="DQ141" i="13"/>
  <c r="DQ150" i="13"/>
  <c r="DQ145" i="13"/>
  <c r="DQ142" i="13"/>
  <c r="DQ151" i="13"/>
  <c r="DQ165" i="13" s="1"/>
  <c r="DQ140" i="13"/>
  <c r="DQ153" i="13"/>
  <c r="DQ154" i="13"/>
  <c r="DQ152" i="13"/>
  <c r="DQ173" i="13"/>
  <c r="DQ174" i="13" s="1"/>
  <c r="DQ172" i="13" s="1"/>
  <c r="DH59" i="13"/>
  <c r="DP89" i="13"/>
  <c r="DP66" i="13"/>
  <c r="DP65" i="13"/>
  <c r="DS62" i="13"/>
  <c r="DT60" i="13"/>
  <c r="DQ35" i="13"/>
  <c r="DQ37" i="13"/>
  <c r="DQ26" i="13"/>
  <c r="DQ32" i="13"/>
  <c r="DQ30" i="13" a="1"/>
  <c r="DQ30" i="13" s="1"/>
  <c r="DQ28" i="13"/>
  <c r="DQ34" i="13"/>
  <c r="DQ36" i="13"/>
  <c r="DQ25" i="13"/>
  <c r="DQ27" i="13"/>
  <c r="DQ20" i="13"/>
  <c r="DQ22" i="13"/>
  <c r="DQ33" i="13"/>
  <c r="DQ29" i="13"/>
  <c r="DQ19" i="13"/>
  <c r="DQ31" i="13"/>
  <c r="DQ21" i="13"/>
  <c r="DQ18" i="13"/>
  <c r="DQ4" i="13"/>
  <c r="DQ3" i="13" s="1"/>
  <c r="DQ6" i="13"/>
  <c r="DQ85" i="13"/>
  <c r="DQ75" i="13"/>
  <c r="DQ69" i="13"/>
  <c r="DQ74" i="13"/>
  <c r="DQ64" i="13"/>
  <c r="DQ81" i="13"/>
  <c r="DQ88" i="13"/>
  <c r="DQ80" i="13"/>
  <c r="DQ82" i="13"/>
  <c r="DQ84" i="13"/>
  <c r="DQ83" i="13"/>
  <c r="DQ86" i="13"/>
  <c r="DQ79" i="13"/>
  <c r="DQ87" i="13"/>
  <c r="DS10" i="13"/>
  <c r="DR9" i="13"/>
  <c r="DR12" i="13"/>
  <c r="DQ16" i="13" s="1"/>
  <c r="DQ17" i="13" s="1"/>
  <c r="DN363" i="12"/>
  <c r="DN354" i="12"/>
  <c r="DN359" i="12"/>
  <c r="DM364" i="12"/>
  <c r="DM365" i="12" s="1"/>
  <c r="DN362" i="12"/>
  <c r="DN355" i="12"/>
  <c r="DN358" i="12"/>
  <c r="DN357" i="12"/>
  <c r="DN361" i="12"/>
  <c r="DQ163" i="12"/>
  <c r="DR164" i="12"/>
  <c r="DN360" i="12"/>
  <c r="DN356" i="12"/>
  <c r="DO323" i="12"/>
  <c r="DO320" i="12"/>
  <c r="DO322" i="12"/>
  <c r="DO321" i="12"/>
  <c r="DO314" i="12"/>
  <c r="DO317" i="12"/>
  <c r="DO316" i="12"/>
  <c r="DO315" i="12"/>
  <c r="DO305" i="12"/>
  <c r="DO307" i="12"/>
  <c r="DO312" i="12" a="1"/>
  <c r="DO312" i="12" s="1"/>
  <c r="DO301" i="12"/>
  <c r="DO306" i="12"/>
  <c r="DO304" i="12"/>
  <c r="DO300" i="12"/>
  <c r="DO299" i="12"/>
  <c r="DO298" i="12"/>
  <c r="DO288" i="12"/>
  <c r="DO296" i="12" a="1"/>
  <c r="DO296" i="12" s="1"/>
  <c r="DO290" i="12"/>
  <c r="DO289" i="12"/>
  <c r="DO291" i="12"/>
  <c r="DO282" i="12"/>
  <c r="DO285" i="12"/>
  <c r="DO284" i="12"/>
  <c r="DO283" i="12"/>
  <c r="DO274" i="12"/>
  <c r="DO280" i="12" a="1"/>
  <c r="DO280" i="12" s="1"/>
  <c r="DO275" i="12"/>
  <c r="DO273" i="12"/>
  <c r="DO272" i="12"/>
  <c r="DO269" i="12"/>
  <c r="DO268" i="12"/>
  <c r="DO267" i="12"/>
  <c r="DO266" i="12"/>
  <c r="DO259" i="12"/>
  <c r="DO258" i="12"/>
  <c r="DO264" i="12" a="1"/>
  <c r="DO264" i="12" s="1"/>
  <c r="DO257" i="12"/>
  <c r="DO256" i="12"/>
  <c r="DO253" i="12"/>
  <c r="DO252" i="12"/>
  <c r="DO251" i="12"/>
  <c r="DO250" i="12"/>
  <c r="DO248" i="12" a="1"/>
  <c r="DO248" i="12" s="1"/>
  <c r="DO241" i="12"/>
  <c r="DO240" i="12"/>
  <c r="DO243" i="12"/>
  <c r="DO242" i="12"/>
  <c r="DO236" i="12"/>
  <c r="DO234" i="12"/>
  <c r="DO237" i="12"/>
  <c r="DO235" i="12"/>
  <c r="DO224" i="12"/>
  <c r="DO232" i="12" a="1"/>
  <c r="DO232" i="12" s="1"/>
  <c r="DO225" i="12"/>
  <c r="DO227" i="12"/>
  <c r="DO226" i="12"/>
  <c r="DO221" i="12"/>
  <c r="DO219" i="12"/>
  <c r="DO220" i="12"/>
  <c r="DO218" i="12"/>
  <c r="DO202" i="12"/>
  <c r="DO205" i="12"/>
  <c r="DO210" i="12"/>
  <c r="DO208" i="12"/>
  <c r="DO216" i="12" a="1"/>
  <c r="DO216" i="12" s="1"/>
  <c r="DO204" i="12"/>
  <c r="DO211" i="12"/>
  <c r="DO203" i="12"/>
  <c r="DO193" i="12"/>
  <c r="DO209" i="12"/>
  <c r="DO189" i="12"/>
  <c r="DO192" i="12"/>
  <c r="DO195" i="12"/>
  <c r="DO188" i="12"/>
  <c r="DO200" i="12" a="1"/>
  <c r="DO200" i="12" s="1"/>
  <c r="DO194" i="12"/>
  <c r="DO186" i="12"/>
  <c r="DO187" i="12"/>
  <c r="DO176" i="12"/>
  <c r="DO179" i="12"/>
  <c r="DO178" i="12"/>
  <c r="DO184" i="12" a="1"/>
  <c r="DO184" i="12" s="1"/>
  <c r="DO177" i="12"/>
  <c r="DO171" i="12"/>
  <c r="DO168" i="12" a="1"/>
  <c r="DO168" i="12" s="1"/>
  <c r="DO170" i="12"/>
  <c r="DO173" i="12"/>
  <c r="DP165" i="12"/>
  <c r="DO172" i="12"/>
  <c r="CN104" i="13"/>
  <c r="CN40" i="13"/>
  <c r="CN103" i="13"/>
  <c r="DP67" i="13" l="1"/>
  <c r="DP70" i="13" s="1"/>
  <c r="DP171" i="13"/>
  <c r="DQ155" i="13"/>
  <c r="DR149" i="13" s="1"/>
  <c r="DR137" i="13"/>
  <c r="DR183" i="13"/>
  <c r="DS61" i="13"/>
  <c r="DS116" i="13"/>
  <c r="DS169" i="13"/>
  <c r="DS114" i="13"/>
  <c r="DT115" i="13"/>
  <c r="DS133" i="13"/>
  <c r="DT125" i="13" s="1"/>
  <c r="DS146" i="13"/>
  <c r="DS179" i="13"/>
  <c r="DS182" i="13"/>
  <c r="DS180" i="13"/>
  <c r="DS181" i="13"/>
  <c r="DR127" i="13"/>
  <c r="DR131" i="13"/>
  <c r="DR128" i="13"/>
  <c r="DR132" i="13"/>
  <c r="DR129" i="13"/>
  <c r="DR139" i="13"/>
  <c r="DR144" i="13"/>
  <c r="DR141" i="13"/>
  <c r="DR150" i="13"/>
  <c r="DR145" i="13"/>
  <c r="DR142" i="13"/>
  <c r="DR151" i="13"/>
  <c r="DR165" i="13" s="1"/>
  <c r="DR152" i="13"/>
  <c r="DR140" i="13"/>
  <c r="DR154" i="13"/>
  <c r="DR173" i="13"/>
  <c r="DR174" i="13" s="1"/>
  <c r="DR172" i="13" s="1"/>
  <c r="DR153" i="13"/>
  <c r="DI59" i="13"/>
  <c r="DQ66" i="13"/>
  <c r="DQ65" i="13"/>
  <c r="DR37" i="13"/>
  <c r="DR26" i="13"/>
  <c r="DR32" i="13"/>
  <c r="DR30" i="13" a="1"/>
  <c r="DR30" i="13" s="1"/>
  <c r="DR28" i="13"/>
  <c r="DR34" i="13"/>
  <c r="DR36" i="13"/>
  <c r="DR25" i="13"/>
  <c r="DR31" i="13"/>
  <c r="DR33" i="13"/>
  <c r="DR20" i="13"/>
  <c r="DR35" i="13"/>
  <c r="DR22" i="13"/>
  <c r="DR29" i="13"/>
  <c r="DR19" i="13"/>
  <c r="DR27" i="13"/>
  <c r="DR21" i="13"/>
  <c r="DR4" i="13"/>
  <c r="DR3" i="13" s="1"/>
  <c r="DR18" i="13"/>
  <c r="DR6" i="13"/>
  <c r="DR74" i="13"/>
  <c r="DR69" i="13"/>
  <c r="DR64" i="13"/>
  <c r="DR75" i="13"/>
  <c r="DR88" i="13"/>
  <c r="DR87" i="13"/>
  <c r="DR82" i="13"/>
  <c r="DR84" i="13"/>
  <c r="DR86" i="13"/>
  <c r="DR79" i="13"/>
  <c r="DR81" i="13"/>
  <c r="DR83" i="13"/>
  <c r="DR85" i="13"/>
  <c r="DR80" i="13"/>
  <c r="DS12" i="13"/>
  <c r="DR16" i="13" s="1"/>
  <c r="DR17" i="13" s="1"/>
  <c r="DS9" i="13"/>
  <c r="DT10" i="13"/>
  <c r="DT62" i="13"/>
  <c r="DU60" i="13"/>
  <c r="DQ89" i="13"/>
  <c r="CN101" i="13"/>
  <c r="DO360" i="12"/>
  <c r="DP320" i="12"/>
  <c r="DP323" i="12"/>
  <c r="DP322" i="12"/>
  <c r="DP321" i="12"/>
  <c r="DP314" i="12"/>
  <c r="DP317" i="12"/>
  <c r="DP316" i="12"/>
  <c r="DP315" i="12"/>
  <c r="DP304" i="12"/>
  <c r="DP312" i="12" a="1"/>
  <c r="DP312" i="12" s="1"/>
  <c r="DP301" i="12"/>
  <c r="DP305" i="12"/>
  <c r="DP306" i="12"/>
  <c r="DP307" i="12"/>
  <c r="DP300" i="12"/>
  <c r="DP299" i="12"/>
  <c r="DP298" i="12"/>
  <c r="DP288" i="12"/>
  <c r="DP296" i="12" a="1"/>
  <c r="DP296" i="12" s="1"/>
  <c r="DP290" i="12"/>
  <c r="DP289" i="12"/>
  <c r="DP291" i="12"/>
  <c r="DP285" i="12"/>
  <c r="DP284" i="12"/>
  <c r="DP283" i="12"/>
  <c r="DP282" i="12"/>
  <c r="DP273" i="12"/>
  <c r="DP275" i="12"/>
  <c r="DP280" i="12" a="1"/>
  <c r="DP280" i="12" s="1"/>
  <c r="DP268" i="12"/>
  <c r="DP274" i="12"/>
  <c r="DP272" i="12"/>
  <c r="DP269" i="12"/>
  <c r="DP267" i="12"/>
  <c r="DP266" i="12"/>
  <c r="DP259" i="12"/>
  <c r="DP258" i="12"/>
  <c r="DP264" i="12" a="1"/>
  <c r="DP264" i="12" s="1"/>
  <c r="DP257" i="12"/>
  <c r="DP256" i="12"/>
  <c r="DP253" i="12"/>
  <c r="DP252" i="12"/>
  <c r="DP251" i="12"/>
  <c r="DP241" i="12"/>
  <c r="DP240" i="12"/>
  <c r="DP250" i="12"/>
  <c r="DP243" i="12"/>
  <c r="DP242" i="12"/>
  <c r="DP248" i="12" a="1"/>
  <c r="DP248" i="12" s="1"/>
  <c r="DP236" i="12"/>
  <c r="DP235" i="12"/>
  <c r="DP234" i="12"/>
  <c r="DP237" i="12"/>
  <c r="DP225" i="12"/>
  <c r="DP227" i="12"/>
  <c r="DP232" i="12" a="1"/>
  <c r="DP232" i="12" s="1"/>
  <c r="DP224" i="12"/>
  <c r="DP226" i="12"/>
  <c r="DP221" i="12"/>
  <c r="DP220" i="12"/>
  <c r="DP211" i="12"/>
  <c r="DP219" i="12"/>
  <c r="DP218" i="12"/>
  <c r="DP202" i="12"/>
  <c r="DP205" i="12"/>
  <c r="DP210" i="12"/>
  <c r="DP208" i="12"/>
  <c r="DP216" i="12" a="1"/>
  <c r="DP216" i="12" s="1"/>
  <c r="DP204" i="12"/>
  <c r="DP203" i="12"/>
  <c r="DP209" i="12"/>
  <c r="DP189" i="12"/>
  <c r="DP192" i="12"/>
  <c r="DP195" i="12"/>
  <c r="DP188" i="12"/>
  <c r="DP200" i="12" a="1"/>
  <c r="DP200" i="12" s="1"/>
  <c r="DP194" i="12"/>
  <c r="DP193" i="12"/>
  <c r="DP186" i="12"/>
  <c r="DP187" i="12"/>
  <c r="DP176" i="12"/>
  <c r="DP179" i="12"/>
  <c r="DP178" i="12"/>
  <c r="DP184" i="12" a="1"/>
  <c r="DP184" i="12" s="1"/>
  <c r="DP177" i="12"/>
  <c r="DP168" i="12" a="1"/>
  <c r="DP168" i="12" s="1"/>
  <c r="DP171" i="12"/>
  <c r="DP170" i="12"/>
  <c r="DP173" i="12"/>
  <c r="DQ165" i="12"/>
  <c r="DP172" i="12"/>
  <c r="DO356" i="12"/>
  <c r="DO363" i="12"/>
  <c r="DO354" i="12"/>
  <c r="DO359" i="12"/>
  <c r="DO362" i="12"/>
  <c r="DO355" i="12"/>
  <c r="DO358" i="12"/>
  <c r="DN364" i="12"/>
  <c r="DN365" i="12" s="1"/>
  <c r="DO357" i="12"/>
  <c r="DO361" i="12"/>
  <c r="DR163" i="12"/>
  <c r="DS164" i="12"/>
  <c r="CO104" i="13"/>
  <c r="CO40" i="13"/>
  <c r="CO103" i="13"/>
  <c r="DQ171" i="13" l="1"/>
  <c r="DR155" i="13"/>
  <c r="DS149" i="13" s="1"/>
  <c r="DS183" i="13"/>
  <c r="DS137" i="13"/>
  <c r="DQ67" i="13"/>
  <c r="DQ70" i="13" s="1"/>
  <c r="DT114" i="13"/>
  <c r="DU115" i="13"/>
  <c r="DT133" i="13"/>
  <c r="DU125" i="13" s="1"/>
  <c r="DT146" i="13"/>
  <c r="DT179" i="13"/>
  <c r="DT182" i="13"/>
  <c r="DT180" i="13"/>
  <c r="DT181" i="13"/>
  <c r="DS127" i="13"/>
  <c r="DS131" i="13"/>
  <c r="DS128" i="13"/>
  <c r="DS132" i="13"/>
  <c r="DS129" i="13"/>
  <c r="DS140" i="13"/>
  <c r="DS144" i="13"/>
  <c r="DS141" i="13"/>
  <c r="DS139" i="13"/>
  <c r="DS150" i="13"/>
  <c r="DS145" i="13"/>
  <c r="DS142" i="13"/>
  <c r="DS152" i="13"/>
  <c r="DS151" i="13"/>
  <c r="DS165" i="13" s="1"/>
  <c r="DS153" i="13"/>
  <c r="DS154" i="13"/>
  <c r="DS173" i="13"/>
  <c r="DS174" i="13" s="1"/>
  <c r="DS172" i="13" s="1"/>
  <c r="DT61" i="13"/>
  <c r="DT116" i="13"/>
  <c r="DT169" i="13"/>
  <c r="DT12" i="13"/>
  <c r="DS16" i="13" s="1"/>
  <c r="DS17" i="13" s="1"/>
  <c r="DU10" i="13"/>
  <c r="DT9" i="13"/>
  <c r="DR66" i="13"/>
  <c r="DR65" i="13"/>
  <c r="DJ59" i="13"/>
  <c r="DR89" i="13"/>
  <c r="DU62" i="13"/>
  <c r="DV60" i="13"/>
  <c r="DS37" i="13"/>
  <c r="DS30" i="13" a="1"/>
  <c r="DS30" i="13" s="1"/>
  <c r="DS26" i="13"/>
  <c r="DS32" i="13"/>
  <c r="DS28" i="13"/>
  <c r="DS34" i="13"/>
  <c r="DS36" i="13"/>
  <c r="DS25" i="13"/>
  <c r="DS31" i="13"/>
  <c r="DS27" i="13"/>
  <c r="DS29" i="13"/>
  <c r="DS35" i="13"/>
  <c r="DS22" i="13"/>
  <c r="DS33" i="13"/>
  <c r="DS19" i="13"/>
  <c r="DS21" i="13"/>
  <c r="DS18" i="13"/>
  <c r="DS4" i="13"/>
  <c r="DS3" i="13" s="1"/>
  <c r="DS20" i="13"/>
  <c r="DS6" i="13"/>
  <c r="DS75" i="13"/>
  <c r="DS64" i="13"/>
  <c r="DS88" i="13"/>
  <c r="DS74" i="13"/>
  <c r="DS87" i="13"/>
  <c r="DS82" i="13"/>
  <c r="DS84" i="13"/>
  <c r="DS86" i="13"/>
  <c r="DS79" i="13"/>
  <c r="DS81" i="13"/>
  <c r="DS83" i="13"/>
  <c r="DS85" i="13"/>
  <c r="DS80" i="13"/>
  <c r="DS69" i="13"/>
  <c r="CO101" i="13"/>
  <c r="DP360" i="12"/>
  <c r="DQ323" i="12"/>
  <c r="DQ322" i="12"/>
  <c r="DQ321" i="12"/>
  <c r="DQ320" i="12"/>
  <c r="DQ314" i="12"/>
  <c r="DQ317" i="12"/>
  <c r="DQ316" i="12"/>
  <c r="DQ315" i="12"/>
  <c r="DQ307" i="12"/>
  <c r="DQ312" i="12" a="1"/>
  <c r="DQ312" i="12" s="1"/>
  <c r="DQ305" i="12"/>
  <c r="DQ306" i="12"/>
  <c r="DQ304" i="12"/>
  <c r="DQ301" i="12"/>
  <c r="DQ300" i="12"/>
  <c r="DQ299" i="12"/>
  <c r="DQ290" i="12"/>
  <c r="DQ298" i="12"/>
  <c r="DQ296" i="12" a="1"/>
  <c r="DQ296" i="12" s="1"/>
  <c r="DQ289" i="12"/>
  <c r="DQ291" i="12"/>
  <c r="DQ288" i="12"/>
  <c r="DQ284" i="12"/>
  <c r="DQ283" i="12"/>
  <c r="DQ285" i="12"/>
  <c r="DQ280" i="12" a="1"/>
  <c r="DQ280" i="12" s="1"/>
  <c r="DQ282" i="12"/>
  <c r="DQ274" i="12"/>
  <c r="DQ268" i="12"/>
  <c r="DQ269" i="12"/>
  <c r="DQ272" i="12"/>
  <c r="DQ275" i="12"/>
  <c r="DQ273" i="12"/>
  <c r="DQ267" i="12"/>
  <c r="DQ266" i="12"/>
  <c r="DQ258" i="12"/>
  <c r="DQ264" i="12" a="1"/>
  <c r="DQ264" i="12" s="1"/>
  <c r="DQ257" i="12"/>
  <c r="DQ256" i="12"/>
  <c r="DQ259" i="12"/>
  <c r="DQ253" i="12"/>
  <c r="DQ252" i="12"/>
  <c r="DQ251" i="12"/>
  <c r="DQ250" i="12"/>
  <c r="DQ240" i="12"/>
  <c r="DQ243" i="12"/>
  <c r="DQ242" i="12"/>
  <c r="DQ241" i="12"/>
  <c r="DQ248" i="12" a="1"/>
  <c r="DQ248" i="12" s="1"/>
  <c r="DQ235" i="12"/>
  <c r="DQ234" i="12"/>
  <c r="DQ237" i="12"/>
  <c r="DQ236" i="12"/>
  <c r="DQ224" i="12"/>
  <c r="DQ232" i="12" a="1"/>
  <c r="DQ232" i="12" s="1"/>
  <c r="DQ226" i="12"/>
  <c r="DQ225" i="12"/>
  <c r="DQ227" i="12"/>
  <c r="DQ221" i="12"/>
  <c r="DQ219" i="12"/>
  <c r="DQ210" i="12"/>
  <c r="DQ218" i="12"/>
  <c r="DQ220" i="12"/>
  <c r="DQ205" i="12"/>
  <c r="DQ208" i="12"/>
  <c r="DQ216" i="12" a="1"/>
  <c r="DQ216" i="12" s="1"/>
  <c r="DQ204" i="12"/>
  <c r="DQ211" i="12"/>
  <c r="DQ203" i="12"/>
  <c r="DQ209" i="12"/>
  <c r="DQ186" i="12"/>
  <c r="DQ189" i="12"/>
  <c r="DQ192" i="12"/>
  <c r="DQ195" i="12"/>
  <c r="DQ188" i="12"/>
  <c r="DQ200" i="12" a="1"/>
  <c r="DQ200" i="12" s="1"/>
  <c r="DQ202" i="12"/>
  <c r="DQ194" i="12"/>
  <c r="DQ187" i="12"/>
  <c r="DQ193" i="12"/>
  <c r="DQ176" i="12"/>
  <c r="DQ179" i="12"/>
  <c r="DQ178" i="12"/>
  <c r="DQ184" i="12" a="1"/>
  <c r="DQ184" i="12" s="1"/>
  <c r="DQ177" i="12"/>
  <c r="DQ171" i="12"/>
  <c r="DQ170" i="12"/>
  <c r="DQ173" i="12"/>
  <c r="DR165" i="12"/>
  <c r="DQ172" i="12"/>
  <c r="DQ168" i="12" a="1"/>
  <c r="DQ168" i="12" s="1"/>
  <c r="DP356" i="12"/>
  <c r="DP363" i="12"/>
  <c r="DP359" i="12"/>
  <c r="DP354" i="12"/>
  <c r="DP362" i="12"/>
  <c r="DP355" i="12"/>
  <c r="DO364" i="12"/>
  <c r="DO365" i="12" s="1"/>
  <c r="DT164" i="12"/>
  <c r="DS163" i="12"/>
  <c r="DP358" i="12"/>
  <c r="DP357" i="12"/>
  <c r="DP361" i="12"/>
  <c r="CP104" i="13"/>
  <c r="CP40" i="13"/>
  <c r="CP103" i="13"/>
  <c r="DR171" i="13" l="1"/>
  <c r="DR67" i="13"/>
  <c r="DR70" i="13" s="1"/>
  <c r="DS155" i="13"/>
  <c r="DT149" i="13" s="1"/>
  <c r="DT183" i="13"/>
  <c r="DT137" i="13"/>
  <c r="DU114" i="13"/>
  <c r="DV115" i="13"/>
  <c r="DU133" i="13"/>
  <c r="DV125" i="13" s="1"/>
  <c r="DU146" i="13"/>
  <c r="DU181" i="13"/>
  <c r="DU179" i="13"/>
  <c r="DU182" i="13"/>
  <c r="DU180" i="13"/>
  <c r="DT127" i="13"/>
  <c r="DT131" i="13"/>
  <c r="DT128" i="13"/>
  <c r="DT132" i="13"/>
  <c r="DT129" i="13"/>
  <c r="DT139" i="13"/>
  <c r="DT140" i="13"/>
  <c r="DT144" i="13"/>
  <c r="DT141" i="13"/>
  <c r="DT145" i="13"/>
  <c r="DT142" i="13"/>
  <c r="DT152" i="13"/>
  <c r="DT151" i="13"/>
  <c r="DT165" i="13" s="1"/>
  <c r="DT153" i="13"/>
  <c r="DT150" i="13"/>
  <c r="DT154" i="13"/>
  <c r="DT173" i="13"/>
  <c r="DT174" i="13" s="1"/>
  <c r="DT172" i="13" s="1"/>
  <c r="DU61" i="13"/>
  <c r="DU116" i="13"/>
  <c r="DU169" i="13"/>
  <c r="DS89" i="13"/>
  <c r="DS66" i="13"/>
  <c r="DS65" i="13"/>
  <c r="DU12" i="13"/>
  <c r="DT16" i="13" s="1"/>
  <c r="DT17" i="13" s="1"/>
  <c r="DU9" i="13"/>
  <c r="DV10" i="13"/>
  <c r="DT30" i="13" a="1"/>
  <c r="DT30" i="13" s="1"/>
  <c r="DT26" i="13"/>
  <c r="DT32" i="13"/>
  <c r="DT28" i="13"/>
  <c r="DT34" i="13"/>
  <c r="DT36" i="13"/>
  <c r="DT25" i="13"/>
  <c r="DT31" i="13"/>
  <c r="DT27" i="13"/>
  <c r="DT33" i="13"/>
  <c r="DT35" i="13"/>
  <c r="DT22" i="13"/>
  <c r="DT29" i="13"/>
  <c r="DT19" i="13"/>
  <c r="DT21" i="13"/>
  <c r="DT18" i="13"/>
  <c r="DT20" i="13"/>
  <c r="DT4" i="13"/>
  <c r="DT3" i="13" s="1"/>
  <c r="DT6" i="13"/>
  <c r="DT37" i="13"/>
  <c r="DT74" i="13"/>
  <c r="DT80" i="13"/>
  <c r="DT82" i="13"/>
  <c r="DT75" i="13"/>
  <c r="DT64" i="13"/>
  <c r="DT87" i="13"/>
  <c r="DT84" i="13"/>
  <c r="DT86" i="13"/>
  <c r="DT79" i="13"/>
  <c r="DT81" i="13"/>
  <c r="DT83" i="13"/>
  <c r="DT85" i="13"/>
  <c r="DT88" i="13"/>
  <c r="DT69" i="13"/>
  <c r="DV62" i="13"/>
  <c r="DW60" i="13"/>
  <c r="DK59" i="13"/>
  <c r="CP101" i="13"/>
  <c r="DU164" i="12"/>
  <c r="DT163" i="12"/>
  <c r="DQ360" i="12"/>
  <c r="DQ356" i="12"/>
  <c r="DQ363" i="12"/>
  <c r="DR323" i="12"/>
  <c r="DR322" i="12"/>
  <c r="DR321" i="12"/>
  <c r="DR320" i="12"/>
  <c r="DR317" i="12"/>
  <c r="DR316" i="12"/>
  <c r="DR315" i="12"/>
  <c r="DR314" i="12"/>
  <c r="DR307" i="12"/>
  <c r="DR312" i="12" a="1"/>
  <c r="DR312" i="12" s="1"/>
  <c r="DR306" i="12"/>
  <c r="DR305" i="12"/>
  <c r="DR304" i="12"/>
  <c r="DR300" i="12"/>
  <c r="DR299" i="12"/>
  <c r="DR301" i="12"/>
  <c r="DR296" i="12" a="1"/>
  <c r="DR296" i="12" s="1"/>
  <c r="DR298" i="12"/>
  <c r="DR290" i="12"/>
  <c r="DR289" i="12"/>
  <c r="DR291" i="12"/>
  <c r="DR284" i="12"/>
  <c r="DR288" i="12"/>
  <c r="DR283" i="12"/>
  <c r="DR273" i="12"/>
  <c r="DR285" i="12"/>
  <c r="DR280" i="12" a="1"/>
  <c r="DR280" i="12" s="1"/>
  <c r="DR275" i="12"/>
  <c r="DR282" i="12"/>
  <c r="DR274" i="12"/>
  <c r="DR272" i="12"/>
  <c r="DR269" i="12"/>
  <c r="DR267" i="12"/>
  <c r="DR268" i="12"/>
  <c r="DR266" i="12"/>
  <c r="DR264" i="12" a="1"/>
  <c r="DR264" i="12" s="1"/>
  <c r="DR257" i="12"/>
  <c r="DR253" i="12"/>
  <c r="DR256" i="12"/>
  <c r="DR258" i="12"/>
  <c r="DR252" i="12"/>
  <c r="DR259" i="12"/>
  <c r="DR251" i="12"/>
  <c r="DR250" i="12"/>
  <c r="DR240" i="12"/>
  <c r="DR243" i="12"/>
  <c r="DR242" i="12"/>
  <c r="DR248" i="12" a="1"/>
  <c r="DR248" i="12" s="1"/>
  <c r="DR235" i="12"/>
  <c r="DR234" i="12"/>
  <c r="DR237" i="12"/>
  <c r="DR241" i="12"/>
  <c r="DR225" i="12"/>
  <c r="DR232" i="12" a="1"/>
  <c r="DR232" i="12" s="1"/>
  <c r="DR227" i="12"/>
  <c r="DR236" i="12"/>
  <c r="DR224" i="12"/>
  <c r="DR226" i="12"/>
  <c r="DR221" i="12"/>
  <c r="DR219" i="12"/>
  <c r="DR218" i="12"/>
  <c r="DR220" i="12"/>
  <c r="DR208" i="12"/>
  <c r="DR210" i="12"/>
  <c r="DR216" i="12" a="1"/>
  <c r="DR216" i="12" s="1"/>
  <c r="DR204" i="12"/>
  <c r="DR211" i="12"/>
  <c r="DR203" i="12"/>
  <c r="DR209" i="12"/>
  <c r="DR186" i="12"/>
  <c r="DR189" i="12"/>
  <c r="DR192" i="12"/>
  <c r="DR195" i="12"/>
  <c r="DR188" i="12"/>
  <c r="DR200" i="12" a="1"/>
  <c r="DR200" i="12" s="1"/>
  <c r="DR202" i="12"/>
  <c r="DR194" i="12"/>
  <c r="DR187" i="12"/>
  <c r="DR205" i="12"/>
  <c r="DR193" i="12"/>
  <c r="DR176" i="12"/>
  <c r="DR179" i="12"/>
  <c r="DR178" i="12"/>
  <c r="DR184" i="12" a="1"/>
  <c r="DR184" i="12" s="1"/>
  <c r="DR177" i="12"/>
  <c r="DR171" i="12"/>
  <c r="DR170" i="12"/>
  <c r="DR173" i="12"/>
  <c r="DS165" i="12"/>
  <c r="DR172" i="12"/>
  <c r="DR168" i="12" a="1"/>
  <c r="DR168" i="12" s="1"/>
  <c r="DQ359" i="12"/>
  <c r="DP364" i="12"/>
  <c r="DP365" i="12" s="1"/>
  <c r="DQ362" i="12"/>
  <c r="DQ355" i="12"/>
  <c r="DQ358" i="12"/>
  <c r="DQ357" i="12"/>
  <c r="DQ354" i="12"/>
  <c r="DQ361" i="12"/>
  <c r="CQ103" i="13"/>
  <c r="CQ104" i="13"/>
  <c r="CQ40" i="13"/>
  <c r="DS171" i="13" l="1"/>
  <c r="DS67" i="13"/>
  <c r="DS70" i="13" s="1"/>
  <c r="DT155" i="13"/>
  <c r="DU149" i="13" s="1"/>
  <c r="DU183" i="13"/>
  <c r="DU137" i="13"/>
  <c r="DV114" i="13"/>
  <c r="DW115" i="13"/>
  <c r="DV133" i="13"/>
  <c r="DW125" i="13" s="1"/>
  <c r="DV146" i="13"/>
  <c r="DV181" i="13"/>
  <c r="DV179" i="13"/>
  <c r="DV182" i="13"/>
  <c r="DV180" i="13"/>
  <c r="DU139" i="13"/>
  <c r="DU131" i="13"/>
  <c r="DU128" i="13"/>
  <c r="DU127" i="13"/>
  <c r="DU132" i="13"/>
  <c r="DU129" i="13"/>
  <c r="DU140" i="13"/>
  <c r="DU144" i="13"/>
  <c r="DU141" i="13"/>
  <c r="DU150" i="13"/>
  <c r="DU145" i="13"/>
  <c r="DU142" i="13"/>
  <c r="DU152" i="13"/>
  <c r="DU151" i="13"/>
  <c r="DU165" i="13" s="1"/>
  <c r="DU153" i="13"/>
  <c r="DU154" i="13"/>
  <c r="DU173" i="13"/>
  <c r="DU174" i="13" s="1"/>
  <c r="DU172" i="13" s="1"/>
  <c r="DV61" i="13"/>
  <c r="DV116" i="13"/>
  <c r="DV169" i="13"/>
  <c r="DT89" i="13"/>
  <c r="DV12" i="13"/>
  <c r="DU16" i="13" s="1"/>
  <c r="DU17" i="13" s="1"/>
  <c r="DV9" i="13"/>
  <c r="DW10" i="13"/>
  <c r="DL59" i="13"/>
  <c r="DU26" i="13"/>
  <c r="DU32" i="13"/>
  <c r="DU28" i="13"/>
  <c r="DU34" i="13"/>
  <c r="DU36" i="13"/>
  <c r="DU25" i="13"/>
  <c r="DU31" i="13"/>
  <c r="DU27" i="13"/>
  <c r="DU33" i="13"/>
  <c r="DU29" i="13"/>
  <c r="DU35" i="13"/>
  <c r="DU19" i="13"/>
  <c r="DU30" i="13" a="1"/>
  <c r="DU30" i="13" s="1"/>
  <c r="DU21" i="13"/>
  <c r="DU18" i="13"/>
  <c r="DU20" i="13"/>
  <c r="DU22" i="13"/>
  <c r="DU4" i="13"/>
  <c r="DU3" i="13" s="1"/>
  <c r="DU6" i="13"/>
  <c r="DU37" i="13"/>
  <c r="DU80" i="13"/>
  <c r="DU69" i="13"/>
  <c r="DU74" i="13"/>
  <c r="DU82" i="13"/>
  <c r="DU75" i="13"/>
  <c r="DU64" i="13"/>
  <c r="DU88" i="13"/>
  <c r="DU87" i="13"/>
  <c r="DU84" i="13"/>
  <c r="DU86" i="13"/>
  <c r="DU79" i="13"/>
  <c r="DU81" i="13"/>
  <c r="DU83" i="13"/>
  <c r="DU85" i="13"/>
  <c r="DT66" i="13"/>
  <c r="DT65" i="13"/>
  <c r="CQ101" i="13"/>
  <c r="DW62" i="13"/>
  <c r="DX60" i="13"/>
  <c r="DQ364" i="12"/>
  <c r="DQ365" i="12" s="1"/>
  <c r="DS323" i="12"/>
  <c r="DS322" i="12"/>
  <c r="DS321" i="12"/>
  <c r="DS320" i="12"/>
  <c r="DS317" i="12"/>
  <c r="DS316" i="12"/>
  <c r="DS315" i="12"/>
  <c r="DS314" i="12"/>
  <c r="DS304" i="12"/>
  <c r="DS307" i="12"/>
  <c r="DS312" i="12" a="1"/>
  <c r="DS312" i="12" s="1"/>
  <c r="DS305" i="12"/>
  <c r="DS306" i="12"/>
  <c r="DS300" i="12"/>
  <c r="DS299" i="12"/>
  <c r="DS301" i="12"/>
  <c r="DS298" i="12"/>
  <c r="DS296" i="12" a="1"/>
  <c r="DS296" i="12" s="1"/>
  <c r="DS290" i="12"/>
  <c r="DS289" i="12"/>
  <c r="DS291" i="12"/>
  <c r="DS284" i="12"/>
  <c r="DS288" i="12"/>
  <c r="DS283" i="12"/>
  <c r="DS285" i="12"/>
  <c r="DS280" i="12" a="1"/>
  <c r="DS280" i="12" s="1"/>
  <c r="DS282" i="12"/>
  <c r="DS274" i="12"/>
  <c r="DS269" i="12"/>
  <c r="DS272" i="12"/>
  <c r="DS273" i="12"/>
  <c r="DS267" i="12"/>
  <c r="DS275" i="12"/>
  <c r="DS268" i="12"/>
  <c r="DS266" i="12"/>
  <c r="DS264" i="12" a="1"/>
  <c r="DS264" i="12" s="1"/>
  <c r="DS257" i="12"/>
  <c r="DS256" i="12"/>
  <c r="DS259" i="12"/>
  <c r="DS252" i="12"/>
  <c r="DS253" i="12"/>
  <c r="DS251" i="12"/>
  <c r="DS250" i="12"/>
  <c r="DS240" i="12"/>
  <c r="DS243" i="12"/>
  <c r="DS242" i="12"/>
  <c r="DS248" i="12" a="1"/>
  <c r="DS248" i="12" s="1"/>
  <c r="DS258" i="12"/>
  <c r="DS235" i="12"/>
  <c r="DS234" i="12"/>
  <c r="DS237" i="12"/>
  <c r="DS241" i="12"/>
  <c r="DS232" i="12" a="1"/>
  <c r="DS232" i="12" s="1"/>
  <c r="DS236" i="12"/>
  <c r="DS226" i="12"/>
  <c r="DS224" i="12"/>
  <c r="DS225" i="12"/>
  <c r="DS227" i="12"/>
  <c r="DS221" i="12"/>
  <c r="DS210" i="12"/>
  <c r="DS218" i="12"/>
  <c r="DS220" i="12"/>
  <c r="DS216" i="12" a="1"/>
  <c r="DS216" i="12" s="1"/>
  <c r="DS204" i="12"/>
  <c r="DS211" i="12"/>
  <c r="DS203" i="12"/>
  <c r="DS209" i="12"/>
  <c r="DS219" i="12"/>
  <c r="DS202" i="12"/>
  <c r="DS208" i="12"/>
  <c r="DS189" i="12"/>
  <c r="DS192" i="12"/>
  <c r="DS195" i="12"/>
  <c r="DS188" i="12"/>
  <c r="DS200" i="12" a="1"/>
  <c r="DS200" i="12" s="1"/>
  <c r="DS194" i="12"/>
  <c r="DS187" i="12"/>
  <c r="DS205" i="12"/>
  <c r="DS193" i="12"/>
  <c r="DS186" i="12"/>
  <c r="DS179" i="12"/>
  <c r="DS178" i="12"/>
  <c r="DS184" i="12" a="1"/>
  <c r="DS184" i="12" s="1"/>
  <c r="DS177" i="12"/>
  <c r="DS170" i="12"/>
  <c r="DS173" i="12"/>
  <c r="DT165" i="12"/>
  <c r="DS172" i="12"/>
  <c r="DS168" i="12" a="1"/>
  <c r="DS168" i="12" s="1"/>
  <c r="DS176" i="12"/>
  <c r="DS171" i="12"/>
  <c r="DR363" i="12"/>
  <c r="DR356" i="12"/>
  <c r="DR360" i="12"/>
  <c r="DR359" i="12"/>
  <c r="DR355" i="12"/>
  <c r="DR362" i="12"/>
  <c r="DR358" i="12"/>
  <c r="DR361" i="12"/>
  <c r="DR354" i="12"/>
  <c r="DR357" i="12"/>
  <c r="DV164" i="12"/>
  <c r="DU163" i="12"/>
  <c r="CR103" i="13"/>
  <c r="CR104" i="13"/>
  <c r="CR40" i="13"/>
  <c r="DT171" i="13" l="1"/>
  <c r="DU155" i="13"/>
  <c r="DV149" i="13" s="1"/>
  <c r="DV183" i="13"/>
  <c r="DV137" i="13"/>
  <c r="DW114" i="13"/>
  <c r="DW133" i="13"/>
  <c r="DX125" i="13" s="1"/>
  <c r="DX115" i="13"/>
  <c r="DW146" i="13"/>
  <c r="DW181" i="13"/>
  <c r="DW179" i="13"/>
  <c r="DW182" i="13"/>
  <c r="DW180" i="13"/>
  <c r="DV127" i="13"/>
  <c r="DV139" i="13"/>
  <c r="DV131" i="13"/>
  <c r="DV128" i="13"/>
  <c r="DV132" i="13"/>
  <c r="DV129" i="13"/>
  <c r="DV151" i="13"/>
  <c r="DV165" i="13" s="1"/>
  <c r="DV140" i="13"/>
  <c r="DV144" i="13"/>
  <c r="DV141" i="13"/>
  <c r="DV145" i="13"/>
  <c r="DV142" i="13"/>
  <c r="DV152" i="13"/>
  <c r="DV150" i="13"/>
  <c r="DV153" i="13"/>
  <c r="DV154" i="13"/>
  <c r="DV173" i="13"/>
  <c r="DV174" i="13" s="1"/>
  <c r="DV172" i="13" s="1"/>
  <c r="DW61" i="13"/>
  <c r="DW116" i="13"/>
  <c r="DW169" i="13"/>
  <c r="DT67" i="13"/>
  <c r="DT70" i="13" s="1"/>
  <c r="DM59" i="13"/>
  <c r="DU66" i="13"/>
  <c r="DU65" i="13"/>
  <c r="DW12" i="13"/>
  <c r="DW9" i="13"/>
  <c r="DX10" i="13"/>
  <c r="DX62" i="13"/>
  <c r="DY60" i="13"/>
  <c r="DV32" i="13"/>
  <c r="DV28" i="13"/>
  <c r="DV34" i="13"/>
  <c r="DV36" i="13"/>
  <c r="DV25" i="13"/>
  <c r="DV31" i="13"/>
  <c r="DV27" i="13"/>
  <c r="DV33" i="13"/>
  <c r="DV29" i="13"/>
  <c r="DV35" i="13"/>
  <c r="DV37" i="13"/>
  <c r="DV19" i="13"/>
  <c r="DV30" i="13" a="1"/>
  <c r="DV30" i="13" s="1"/>
  <c r="DV26" i="13"/>
  <c r="DV21" i="13"/>
  <c r="DV18" i="13"/>
  <c r="DV20" i="13"/>
  <c r="DV6" i="13"/>
  <c r="DV22" i="13"/>
  <c r="DV4" i="13"/>
  <c r="DV3" i="13" s="1"/>
  <c r="DV75" i="13"/>
  <c r="DV64" i="13"/>
  <c r="DV69" i="13"/>
  <c r="DV88" i="13"/>
  <c r="DV87" i="13"/>
  <c r="DV86" i="13"/>
  <c r="DV79" i="13"/>
  <c r="DV81" i="13"/>
  <c r="DV83" i="13"/>
  <c r="DV85" i="13"/>
  <c r="DV80" i="13"/>
  <c r="DV82" i="13"/>
  <c r="DV74" i="13"/>
  <c r="DV84" i="13"/>
  <c r="CR101" i="13"/>
  <c r="DU89" i="13"/>
  <c r="DS361" i="12"/>
  <c r="DS354" i="12"/>
  <c r="DS357" i="12"/>
  <c r="DS363" i="12"/>
  <c r="DS360" i="12"/>
  <c r="DS356" i="12"/>
  <c r="DT323" i="12"/>
  <c r="DT322" i="12"/>
  <c r="DT320" i="12"/>
  <c r="DT321" i="12"/>
  <c r="DT317" i="12"/>
  <c r="DT316" i="12"/>
  <c r="DT315" i="12"/>
  <c r="DT314" i="12"/>
  <c r="DT304" i="12"/>
  <c r="DT307" i="12"/>
  <c r="DT312" i="12" a="1"/>
  <c r="DT312" i="12" s="1"/>
  <c r="DT305" i="12"/>
  <c r="DT306" i="12"/>
  <c r="DT300" i="12"/>
  <c r="DT299" i="12"/>
  <c r="DT301" i="12"/>
  <c r="DT291" i="12"/>
  <c r="DT298" i="12"/>
  <c r="DT290" i="12"/>
  <c r="DT289" i="12"/>
  <c r="DT296" i="12" a="1"/>
  <c r="DT296" i="12" s="1"/>
  <c r="DT284" i="12"/>
  <c r="DT288" i="12"/>
  <c r="DT283" i="12"/>
  <c r="DT282" i="12"/>
  <c r="DT285" i="12"/>
  <c r="DT273" i="12"/>
  <c r="DT280" i="12" a="1"/>
  <c r="DT280" i="12" s="1"/>
  <c r="DT275" i="12"/>
  <c r="DT274" i="12"/>
  <c r="DT269" i="12"/>
  <c r="DT272" i="12"/>
  <c r="DT259" i="12"/>
  <c r="DT267" i="12"/>
  <c r="DT268" i="12"/>
  <c r="DT266" i="12"/>
  <c r="DT257" i="12"/>
  <c r="DT256" i="12"/>
  <c r="DT258" i="12"/>
  <c r="DT252" i="12"/>
  <c r="DT253" i="12"/>
  <c r="DT251" i="12"/>
  <c r="DT250" i="12"/>
  <c r="DT264" i="12" a="1"/>
  <c r="DT264" i="12" s="1"/>
  <c r="DT240" i="12"/>
  <c r="DT243" i="12"/>
  <c r="DT242" i="12"/>
  <c r="DT248" i="12" a="1"/>
  <c r="DT248" i="12" s="1"/>
  <c r="DT241" i="12"/>
  <c r="DT235" i="12"/>
  <c r="DT237" i="12"/>
  <c r="DT236" i="12"/>
  <c r="DT232" i="12" a="1"/>
  <c r="DT232" i="12" s="1"/>
  <c r="DT227" i="12"/>
  <c r="DT234" i="12"/>
  <c r="DT224" i="12"/>
  <c r="DT225" i="12"/>
  <c r="DT221" i="12"/>
  <c r="DT226" i="12"/>
  <c r="DT220" i="12"/>
  <c r="DT218" i="12"/>
  <c r="DT210" i="12"/>
  <c r="DT216" i="12" a="1"/>
  <c r="DT216" i="12" s="1"/>
  <c r="DT204" i="12"/>
  <c r="DT211" i="12"/>
  <c r="DT203" i="12"/>
  <c r="DT209" i="12"/>
  <c r="DT219" i="12"/>
  <c r="DT202" i="12"/>
  <c r="DT205" i="12"/>
  <c r="DT192" i="12"/>
  <c r="DT195" i="12"/>
  <c r="DT188" i="12"/>
  <c r="DT200" i="12" a="1"/>
  <c r="DT200" i="12" s="1"/>
  <c r="DT194" i="12"/>
  <c r="DT208" i="12"/>
  <c r="DT187" i="12"/>
  <c r="DT193" i="12"/>
  <c r="DT189" i="12"/>
  <c r="DT186" i="12"/>
  <c r="DT184" i="12" a="1"/>
  <c r="DT184" i="12" s="1"/>
  <c r="DT178" i="12"/>
  <c r="DT177" i="12"/>
  <c r="DT176" i="12"/>
  <c r="DT170" i="12"/>
  <c r="DT173" i="12"/>
  <c r="DU165" i="12"/>
  <c r="DT179" i="12"/>
  <c r="DT172" i="12"/>
  <c r="DT168" i="12" a="1"/>
  <c r="DT168" i="12" s="1"/>
  <c r="DT171" i="12"/>
  <c r="DS359" i="12"/>
  <c r="DS362" i="12"/>
  <c r="DS355" i="12"/>
  <c r="DW164" i="12"/>
  <c r="DV163" i="12"/>
  <c r="DS358" i="12"/>
  <c r="DR364" i="12"/>
  <c r="DR365" i="12" s="1"/>
  <c r="CS103" i="13"/>
  <c r="CS104" i="13"/>
  <c r="CS40" i="13"/>
  <c r="CS101" i="13"/>
  <c r="DU171" i="13" l="1"/>
  <c r="DV155" i="13"/>
  <c r="DW149" i="13" s="1"/>
  <c r="DW137" i="13"/>
  <c r="DX114" i="13"/>
  <c r="DY115" i="13"/>
  <c r="DX133" i="13"/>
  <c r="DY125" i="13" s="1"/>
  <c r="DX146" i="13"/>
  <c r="DX181" i="13"/>
  <c r="DX179" i="13"/>
  <c r="DX182" i="13"/>
  <c r="DX180" i="13"/>
  <c r="DU67" i="13"/>
  <c r="DU70" i="13" s="1"/>
  <c r="DX61" i="13"/>
  <c r="DX116" i="13"/>
  <c r="DX169" i="13"/>
  <c r="DW127" i="13"/>
  <c r="DW139" i="13"/>
  <c r="DW131" i="13"/>
  <c r="DW128" i="13"/>
  <c r="DW132" i="13"/>
  <c r="DW129" i="13"/>
  <c r="DW151" i="13"/>
  <c r="DW165" i="13" s="1"/>
  <c r="DW140" i="13"/>
  <c r="DW144" i="13"/>
  <c r="DW141" i="13"/>
  <c r="DW150" i="13"/>
  <c r="DW145" i="13"/>
  <c r="DW152" i="13"/>
  <c r="DW142" i="13"/>
  <c r="DW153" i="13"/>
  <c r="DW154" i="13"/>
  <c r="DW173" i="13"/>
  <c r="DW174" i="13" s="1"/>
  <c r="DW172" i="13" s="1"/>
  <c r="DW183" i="13"/>
  <c r="DX12" i="13"/>
  <c r="DW16" i="13" s="1"/>
  <c r="DW17" i="13" s="1"/>
  <c r="DX9" i="13"/>
  <c r="DY10" i="13"/>
  <c r="DW28" i="13"/>
  <c r="DW34" i="13"/>
  <c r="DW36" i="13"/>
  <c r="DW25" i="13"/>
  <c r="DW31" i="13"/>
  <c r="DW27" i="13"/>
  <c r="DW33" i="13"/>
  <c r="DW29" i="13"/>
  <c r="DW35" i="13"/>
  <c r="DW30" i="13" a="1"/>
  <c r="DW30" i="13" s="1"/>
  <c r="DW19" i="13"/>
  <c r="DW26" i="13"/>
  <c r="DW21" i="13"/>
  <c r="DW20" i="13"/>
  <c r="DW37" i="13"/>
  <c r="DW22" i="13"/>
  <c r="DW32" i="13"/>
  <c r="DW18" i="13"/>
  <c r="DW6" i="13"/>
  <c r="DW4" i="13"/>
  <c r="DW3" i="13" s="1"/>
  <c r="DW81" i="13"/>
  <c r="DW86" i="13"/>
  <c r="DW83" i="13"/>
  <c r="DW85" i="13"/>
  <c r="DW80" i="13"/>
  <c r="DW82" i="13"/>
  <c r="DW74" i="13"/>
  <c r="DW84" i="13"/>
  <c r="DW75" i="13"/>
  <c r="DW64" i="13"/>
  <c r="DW69" i="13"/>
  <c r="DW88" i="13"/>
  <c r="DW87" i="13"/>
  <c r="DW79" i="13"/>
  <c r="DY62" i="13"/>
  <c r="DZ60" i="13"/>
  <c r="DV89" i="13"/>
  <c r="DV66" i="13"/>
  <c r="DV65" i="13"/>
  <c r="DV16" i="13"/>
  <c r="DV17" i="13" s="1"/>
  <c r="DN59" i="13"/>
  <c r="DT355" i="12"/>
  <c r="DT361" i="12"/>
  <c r="DT358" i="12"/>
  <c r="DT354" i="12"/>
  <c r="DT357" i="12"/>
  <c r="DT363" i="12"/>
  <c r="DT359" i="12"/>
  <c r="DT362" i="12"/>
  <c r="DU322" i="12"/>
  <c r="DU323" i="12"/>
  <c r="DU320" i="12"/>
  <c r="DU321" i="12"/>
  <c r="DU317" i="12"/>
  <c r="DU316" i="12"/>
  <c r="DU315" i="12"/>
  <c r="DU314" i="12"/>
  <c r="DU307" i="12"/>
  <c r="DU312" i="12" a="1"/>
  <c r="DU312" i="12" s="1"/>
  <c r="DU305" i="12"/>
  <c r="DU306" i="12"/>
  <c r="DU304" i="12"/>
  <c r="DU299" i="12"/>
  <c r="DU298" i="12"/>
  <c r="DU301" i="12"/>
  <c r="DU300" i="12"/>
  <c r="DU290" i="12"/>
  <c r="DU289" i="12"/>
  <c r="DU291" i="12"/>
  <c r="DU284" i="12"/>
  <c r="DU296" i="12" a="1"/>
  <c r="DU296" i="12" s="1"/>
  <c r="DU288" i="12"/>
  <c r="DU283" i="12"/>
  <c r="DU285" i="12"/>
  <c r="DU280" i="12" a="1"/>
  <c r="DU280" i="12" s="1"/>
  <c r="DU282" i="12"/>
  <c r="DU274" i="12"/>
  <c r="DU269" i="12"/>
  <c r="DU272" i="12"/>
  <c r="DU275" i="12"/>
  <c r="DU273" i="12"/>
  <c r="DU267" i="12"/>
  <c r="DU268" i="12"/>
  <c r="DU266" i="12"/>
  <c r="DU257" i="12"/>
  <c r="DU256" i="12"/>
  <c r="DU259" i="12"/>
  <c r="DU258" i="12"/>
  <c r="DU264" i="12" a="1"/>
  <c r="DU264" i="12" s="1"/>
  <c r="DU253" i="12"/>
  <c r="DU251" i="12"/>
  <c r="DU250" i="12"/>
  <c r="DU252" i="12"/>
  <c r="DU240" i="12"/>
  <c r="DU243" i="12"/>
  <c r="DU242" i="12"/>
  <c r="DU248" i="12" a="1"/>
  <c r="DU248" i="12" s="1"/>
  <c r="DU241" i="12"/>
  <c r="DU235" i="12"/>
  <c r="DU234" i="12"/>
  <c r="DU237" i="12"/>
  <c r="DU236" i="12"/>
  <c r="DU232" i="12" a="1"/>
  <c r="DU232" i="12" s="1"/>
  <c r="DU224" i="12"/>
  <c r="DU226" i="12"/>
  <c r="DU225" i="12"/>
  <c r="DU227" i="12"/>
  <c r="DU221" i="12"/>
  <c r="DU210" i="12"/>
  <c r="DU218" i="12"/>
  <c r="DU220" i="12"/>
  <c r="DU219" i="12"/>
  <c r="DU216" i="12" a="1"/>
  <c r="DU216" i="12" s="1"/>
  <c r="DU204" i="12"/>
  <c r="DU211" i="12"/>
  <c r="DU203" i="12"/>
  <c r="DU209" i="12"/>
  <c r="DU202" i="12"/>
  <c r="DU205" i="12"/>
  <c r="DU208" i="12"/>
  <c r="DU195" i="12"/>
  <c r="DU188" i="12"/>
  <c r="DU200" i="12" a="1"/>
  <c r="DU200" i="12" s="1"/>
  <c r="DU194" i="12"/>
  <c r="DU187" i="12"/>
  <c r="DU193" i="12"/>
  <c r="DU192" i="12"/>
  <c r="DU186" i="12"/>
  <c r="DU189" i="12"/>
  <c r="DU184" i="12" a="1"/>
  <c r="DU184" i="12" s="1"/>
  <c r="DU178" i="12"/>
  <c r="DU177" i="12"/>
  <c r="DU176" i="12"/>
  <c r="DU179" i="12"/>
  <c r="DU170" i="12"/>
  <c r="DU173" i="12"/>
  <c r="DV165" i="12"/>
  <c r="DU168" i="12" a="1"/>
  <c r="DU168" i="12" s="1"/>
  <c r="DU172" i="12"/>
  <c r="DU171" i="12"/>
  <c r="DT356" i="12"/>
  <c r="DS364" i="12"/>
  <c r="DS365" i="12" s="1"/>
  <c r="DX164" i="12"/>
  <c r="DW163" i="12"/>
  <c r="DT360" i="12"/>
  <c r="CT103" i="13"/>
  <c r="CT104" i="13"/>
  <c r="CT40" i="13"/>
  <c r="DV171" i="13" l="1"/>
  <c r="DV67" i="13"/>
  <c r="DV70" i="13" s="1"/>
  <c r="DW155" i="13"/>
  <c r="DX149" i="13" s="1"/>
  <c r="DY61" i="13"/>
  <c r="DY116" i="13"/>
  <c r="DY169" i="13"/>
  <c r="DX183" i="13"/>
  <c r="DX137" i="13"/>
  <c r="DW171" i="13"/>
  <c r="DY114" i="13"/>
  <c r="DZ115" i="13"/>
  <c r="DY133" i="13"/>
  <c r="DZ125" i="13" s="1"/>
  <c r="DY146" i="13"/>
  <c r="DY181" i="13"/>
  <c r="DY179" i="13"/>
  <c r="DY182" i="13"/>
  <c r="DY180" i="13"/>
  <c r="DX127" i="13"/>
  <c r="DX129" i="13"/>
  <c r="DX139" i="13"/>
  <c r="DX131" i="13"/>
  <c r="DX128" i="13"/>
  <c r="DX132" i="13"/>
  <c r="DX151" i="13"/>
  <c r="DX165" i="13" s="1"/>
  <c r="DX140" i="13"/>
  <c r="DX144" i="13"/>
  <c r="DX141" i="13"/>
  <c r="DX150" i="13"/>
  <c r="DX154" i="13"/>
  <c r="DX152" i="13"/>
  <c r="DX142" i="13"/>
  <c r="DX145" i="13"/>
  <c r="DX153" i="13"/>
  <c r="DX173" i="13"/>
  <c r="DX174" i="13" s="1"/>
  <c r="DX172" i="13" s="1"/>
  <c r="EA60" i="13"/>
  <c r="DZ62" i="13"/>
  <c r="DW89" i="13"/>
  <c r="DW66" i="13"/>
  <c r="DW65" i="13"/>
  <c r="DY12" i="13"/>
  <c r="DX16" i="13" s="1"/>
  <c r="DX17" i="13" s="1"/>
  <c r="DZ10" i="13"/>
  <c r="DY9" i="13"/>
  <c r="DX34" i="13"/>
  <c r="DX36" i="13"/>
  <c r="DX25" i="13"/>
  <c r="DX31" i="13"/>
  <c r="DX27" i="13"/>
  <c r="DX33" i="13"/>
  <c r="DX30" i="13" a="1"/>
  <c r="DX30" i="13" s="1"/>
  <c r="DX29" i="13"/>
  <c r="DX35" i="13"/>
  <c r="DX37" i="13"/>
  <c r="DX26" i="13"/>
  <c r="DX19" i="13"/>
  <c r="DX21" i="13"/>
  <c r="DX18" i="13"/>
  <c r="DX20" i="13"/>
  <c r="DX22" i="13"/>
  <c r="DX28" i="13"/>
  <c r="DX6" i="13"/>
  <c r="DX32" i="13"/>
  <c r="DX4" i="13"/>
  <c r="DX3" i="13" s="1"/>
  <c r="DX74" i="13"/>
  <c r="DX81" i="13"/>
  <c r="DX86" i="13"/>
  <c r="DX75" i="13"/>
  <c r="DX69" i="13"/>
  <c r="DX82" i="13"/>
  <c r="DX64" i="13"/>
  <c r="DX88" i="13"/>
  <c r="DX87" i="13"/>
  <c r="DX79" i="13"/>
  <c r="DX83" i="13"/>
  <c r="DX84" i="13"/>
  <c r="DX85" i="13"/>
  <c r="DX80" i="13"/>
  <c r="DO59" i="13"/>
  <c r="CT101" i="13"/>
  <c r="DU361" i="12"/>
  <c r="DU357" i="12"/>
  <c r="DU354" i="12"/>
  <c r="DU363" i="12"/>
  <c r="DV322" i="12"/>
  <c r="DV321" i="12"/>
  <c r="DV320" i="12"/>
  <c r="DV323" i="12"/>
  <c r="DV317" i="12"/>
  <c r="DV316" i="12"/>
  <c r="DV315" i="12"/>
  <c r="DV314" i="12"/>
  <c r="DV312" i="12" a="1"/>
  <c r="DV312" i="12" s="1"/>
  <c r="DV306" i="12"/>
  <c r="DV307" i="12"/>
  <c r="DV305" i="12"/>
  <c r="DV304" i="12"/>
  <c r="DV299" i="12"/>
  <c r="DV298" i="12"/>
  <c r="DV301" i="12"/>
  <c r="DV300" i="12"/>
  <c r="DV290" i="12"/>
  <c r="DV289" i="12"/>
  <c r="DV291" i="12"/>
  <c r="DV288" i="12"/>
  <c r="DV296" i="12" a="1"/>
  <c r="DV296" i="12" s="1"/>
  <c r="DV283" i="12"/>
  <c r="DV282" i="12"/>
  <c r="DV285" i="12"/>
  <c r="DV284" i="12"/>
  <c r="DV280" i="12" a="1"/>
  <c r="DV280" i="12" s="1"/>
  <c r="DV275" i="12"/>
  <c r="DV273" i="12"/>
  <c r="DV274" i="12"/>
  <c r="DV269" i="12"/>
  <c r="DV272" i="12"/>
  <c r="DV267" i="12"/>
  <c r="DV268" i="12"/>
  <c r="DV266" i="12"/>
  <c r="DV257" i="12"/>
  <c r="DV256" i="12"/>
  <c r="DV259" i="12"/>
  <c r="DV258" i="12"/>
  <c r="DV264" i="12" a="1"/>
  <c r="DV264" i="12" s="1"/>
  <c r="DV251" i="12"/>
  <c r="DV250" i="12"/>
  <c r="DV253" i="12"/>
  <c r="DV243" i="12"/>
  <c r="DV248" i="12" a="1"/>
  <c r="DV248" i="12" s="1"/>
  <c r="DV242" i="12"/>
  <c r="DV252" i="12"/>
  <c r="DV241" i="12"/>
  <c r="DV240" i="12"/>
  <c r="DV234" i="12"/>
  <c r="DV237" i="12"/>
  <c r="DV236" i="12"/>
  <c r="DV235" i="12"/>
  <c r="DV227" i="12"/>
  <c r="DV225" i="12"/>
  <c r="DV232" i="12" a="1"/>
  <c r="DV232" i="12" s="1"/>
  <c r="DV221" i="12"/>
  <c r="DV226" i="12"/>
  <c r="DV220" i="12"/>
  <c r="DV224" i="12"/>
  <c r="DV218" i="12"/>
  <c r="DV211" i="12"/>
  <c r="DV219" i="12"/>
  <c r="DV204" i="12"/>
  <c r="DV203" i="12"/>
  <c r="DV209" i="12"/>
  <c r="DV202" i="12"/>
  <c r="DV205" i="12"/>
  <c r="DV208" i="12"/>
  <c r="DV216" i="12" a="1"/>
  <c r="DV216" i="12" s="1"/>
  <c r="DV210" i="12"/>
  <c r="DV200" i="12" a="1"/>
  <c r="DV200" i="12" s="1"/>
  <c r="DV188" i="12"/>
  <c r="DV194" i="12"/>
  <c r="DV187" i="12"/>
  <c r="DV193" i="12"/>
  <c r="DV189" i="12"/>
  <c r="DV195" i="12"/>
  <c r="DV192" i="12"/>
  <c r="DV184" i="12" a="1"/>
  <c r="DV184" i="12" s="1"/>
  <c r="DV178" i="12"/>
  <c r="DV186" i="12"/>
  <c r="DV177" i="12"/>
  <c r="DV176" i="12"/>
  <c r="DV179" i="12"/>
  <c r="DV170" i="12"/>
  <c r="DV173" i="12"/>
  <c r="DW165" i="12"/>
  <c r="DV168" i="12" a="1"/>
  <c r="DV168" i="12" s="1"/>
  <c r="DV172" i="12"/>
  <c r="DV171" i="12"/>
  <c r="DU356" i="12"/>
  <c r="DU362" i="12"/>
  <c r="DU359" i="12"/>
  <c r="DT364" i="12"/>
  <c r="DT365" i="12" s="1"/>
  <c r="DY164" i="12"/>
  <c r="DX163" i="12"/>
  <c r="DU355" i="12"/>
  <c r="DU358" i="12"/>
  <c r="DU360" i="12"/>
  <c r="CU103" i="13"/>
  <c r="CU104" i="13"/>
  <c r="CU40" i="13"/>
  <c r="DW67" i="13" l="1"/>
  <c r="DW70" i="13" s="1"/>
  <c r="DX155" i="13"/>
  <c r="DY149" i="13" s="1"/>
  <c r="EA115" i="13"/>
  <c r="DZ114" i="13"/>
  <c r="DZ133" i="13"/>
  <c r="EA125" i="13" s="1"/>
  <c r="DZ146" i="13"/>
  <c r="DZ181" i="13"/>
  <c r="DZ179" i="13"/>
  <c r="DZ182" i="13"/>
  <c r="DZ180" i="13"/>
  <c r="DZ61" i="13"/>
  <c r="DZ116" i="13"/>
  <c r="DZ169" i="13"/>
  <c r="DY127" i="13"/>
  <c r="DY132" i="13"/>
  <c r="DY129" i="13"/>
  <c r="DY139" i="13"/>
  <c r="DY131" i="13"/>
  <c r="DY128" i="13"/>
  <c r="DY142" i="13"/>
  <c r="DY151" i="13"/>
  <c r="DY165" i="13" s="1"/>
  <c r="DY140" i="13"/>
  <c r="DY144" i="13"/>
  <c r="DY141" i="13"/>
  <c r="DY154" i="13"/>
  <c r="DY152" i="13"/>
  <c r="DY145" i="13"/>
  <c r="DY150" i="13"/>
  <c r="DY153" i="13"/>
  <c r="DY173" i="13"/>
  <c r="DY174" i="13" s="1"/>
  <c r="DY172" i="13" s="1"/>
  <c r="DY137" i="13"/>
  <c r="DX171" i="13"/>
  <c r="DY183" i="13"/>
  <c r="DZ12" i="13"/>
  <c r="DZ9" i="13"/>
  <c r="EA10" i="13"/>
  <c r="DP59" i="13"/>
  <c r="DY36" i="13"/>
  <c r="DY25" i="13"/>
  <c r="DY31" i="13"/>
  <c r="DY27" i="13"/>
  <c r="DY33" i="13"/>
  <c r="DY30" i="13" a="1"/>
  <c r="DY30" i="13" s="1"/>
  <c r="DY29" i="13"/>
  <c r="DY35" i="13"/>
  <c r="DY37" i="13"/>
  <c r="DY32" i="13"/>
  <c r="DY19" i="13"/>
  <c r="DY26" i="13"/>
  <c r="DY21" i="13"/>
  <c r="DY16" i="13"/>
  <c r="DY17" i="13" s="1"/>
  <c r="DY18" i="13"/>
  <c r="DY20" i="13"/>
  <c r="DY34" i="13"/>
  <c r="DY22" i="13"/>
  <c r="DY28" i="13"/>
  <c r="DY6" i="13"/>
  <c r="DY4" i="13"/>
  <c r="DY3" i="13" s="1"/>
  <c r="DY79" i="13"/>
  <c r="DY88" i="13"/>
  <c r="DY75" i="13"/>
  <c r="DY69" i="13"/>
  <c r="DY64" i="13"/>
  <c r="DY74" i="13"/>
  <c r="DY81" i="13"/>
  <c r="DY87" i="13"/>
  <c r="DY83" i="13"/>
  <c r="DY85" i="13"/>
  <c r="DY80" i="13"/>
  <c r="DY86" i="13"/>
  <c r="DY82" i="13"/>
  <c r="DY84" i="13"/>
  <c r="CU101" i="13"/>
  <c r="DX66" i="13"/>
  <c r="DX65" i="13"/>
  <c r="EB60" i="13"/>
  <c r="EA62" i="13"/>
  <c r="DX89" i="13"/>
  <c r="DZ164" i="12"/>
  <c r="DY163" i="12"/>
  <c r="DV356" i="12"/>
  <c r="DV359" i="12"/>
  <c r="DV357" i="12"/>
  <c r="DV358" i="12"/>
  <c r="DV355" i="12"/>
  <c r="DV360" i="12"/>
  <c r="DV361" i="12"/>
  <c r="DU364" i="12"/>
  <c r="DU365" i="12" s="1"/>
  <c r="DV354" i="12"/>
  <c r="DV363" i="12"/>
  <c r="DW321" i="12"/>
  <c r="DW323" i="12"/>
  <c r="DW322" i="12"/>
  <c r="DW320" i="12"/>
  <c r="DW317" i="12"/>
  <c r="DW316" i="12"/>
  <c r="DW315" i="12"/>
  <c r="DW314" i="12"/>
  <c r="DW312" i="12" a="1"/>
  <c r="DW312" i="12" s="1"/>
  <c r="DW306" i="12"/>
  <c r="DW305" i="12"/>
  <c r="DW304" i="12"/>
  <c r="DW307" i="12"/>
  <c r="DW299" i="12"/>
  <c r="DW301" i="12"/>
  <c r="DW300" i="12"/>
  <c r="DW298" i="12"/>
  <c r="DW290" i="12"/>
  <c r="DW289" i="12"/>
  <c r="DW291" i="12"/>
  <c r="DW288" i="12"/>
  <c r="DW296" i="12" a="1"/>
  <c r="DW296" i="12" s="1"/>
  <c r="DW283" i="12"/>
  <c r="DW282" i="12"/>
  <c r="DW285" i="12"/>
  <c r="DW274" i="12"/>
  <c r="DW284" i="12"/>
  <c r="DW269" i="12"/>
  <c r="DW272" i="12"/>
  <c r="DW275" i="12"/>
  <c r="DW273" i="12"/>
  <c r="DW268" i="12"/>
  <c r="DW266" i="12"/>
  <c r="DW280" i="12" a="1"/>
  <c r="DW280" i="12" s="1"/>
  <c r="DW267" i="12"/>
  <c r="DW256" i="12"/>
  <c r="DW259" i="12"/>
  <c r="DW258" i="12"/>
  <c r="DW264" i="12" a="1"/>
  <c r="DW264" i="12" s="1"/>
  <c r="DW257" i="12"/>
  <c r="DW251" i="12"/>
  <c r="DW250" i="12"/>
  <c r="DW252" i="12"/>
  <c r="DW253" i="12"/>
  <c r="DW248" i="12" a="1"/>
  <c r="DW248" i="12" s="1"/>
  <c r="DW242" i="12"/>
  <c r="DW241" i="12"/>
  <c r="DW243" i="12"/>
  <c r="DW240" i="12"/>
  <c r="DW234" i="12"/>
  <c r="DW237" i="12"/>
  <c r="DW236" i="12"/>
  <c r="DW235" i="12"/>
  <c r="DW224" i="12"/>
  <c r="DW226" i="12"/>
  <c r="DW232" i="12" a="1"/>
  <c r="DW232" i="12" s="1"/>
  <c r="DW225" i="12"/>
  <c r="DW221" i="12"/>
  <c r="DW227" i="12"/>
  <c r="DW218" i="12"/>
  <c r="DW220" i="12"/>
  <c r="DW219" i="12"/>
  <c r="DW211" i="12"/>
  <c r="DW203" i="12"/>
  <c r="DW209" i="12"/>
  <c r="DW202" i="12"/>
  <c r="DW205" i="12"/>
  <c r="DW208" i="12"/>
  <c r="DW200" i="12" a="1"/>
  <c r="DW200" i="12" s="1"/>
  <c r="DW188" i="12"/>
  <c r="DW194" i="12"/>
  <c r="DW187" i="12"/>
  <c r="DW193" i="12"/>
  <c r="DW210" i="12"/>
  <c r="DW204" i="12"/>
  <c r="DW189" i="12"/>
  <c r="DW216" i="12" a="1"/>
  <c r="DW216" i="12" s="1"/>
  <c r="DW192" i="12"/>
  <c r="DW195" i="12"/>
  <c r="DW186" i="12"/>
  <c r="DW178" i="12"/>
  <c r="DW177" i="12"/>
  <c r="DW176" i="12"/>
  <c r="DW179" i="12"/>
  <c r="DW170" i="12"/>
  <c r="DW173" i="12"/>
  <c r="DW168" i="12" a="1"/>
  <c r="DW168" i="12" s="1"/>
  <c r="DX165" i="12"/>
  <c r="DW172" i="12"/>
  <c r="DW184" i="12" a="1"/>
  <c r="DW184" i="12" s="1"/>
  <c r="DW171" i="12"/>
  <c r="DV362" i="12"/>
  <c r="CV40" i="13"/>
  <c r="CV103" i="13"/>
  <c r="CV104" i="13"/>
  <c r="DY155" i="13" l="1"/>
  <c r="DZ149" i="13" s="1"/>
  <c r="DZ137" i="13"/>
  <c r="DZ127" i="13"/>
  <c r="DZ132" i="13"/>
  <c r="DZ129" i="13"/>
  <c r="DZ139" i="13"/>
  <c r="DZ131" i="13"/>
  <c r="DZ128" i="13"/>
  <c r="DZ145" i="13"/>
  <c r="DZ142" i="13"/>
  <c r="DZ151" i="13"/>
  <c r="DZ165" i="13" s="1"/>
  <c r="DZ140" i="13"/>
  <c r="DZ144" i="13"/>
  <c r="DZ141" i="13"/>
  <c r="DZ154" i="13"/>
  <c r="DZ152" i="13"/>
  <c r="DZ150" i="13"/>
  <c r="DZ153" i="13"/>
  <c r="DZ173" i="13"/>
  <c r="DZ174" i="13" s="1"/>
  <c r="DZ172" i="13" s="1"/>
  <c r="DZ183" i="13"/>
  <c r="EA61" i="13"/>
  <c r="EA116" i="13"/>
  <c r="EA169" i="13"/>
  <c r="EB115" i="13"/>
  <c r="EA114" i="13"/>
  <c r="EA133" i="13"/>
  <c r="EB125" i="13" s="1"/>
  <c r="EA146" i="13"/>
  <c r="EA180" i="13"/>
  <c r="EA181" i="13"/>
  <c r="EA179" i="13"/>
  <c r="EA182" i="13"/>
  <c r="DX67" i="13"/>
  <c r="DX70" i="13" s="1"/>
  <c r="DY89" i="13"/>
  <c r="DQ59" i="13"/>
  <c r="EC60" i="13"/>
  <c r="EB62" i="13"/>
  <c r="EB10" i="13"/>
  <c r="EA12" i="13"/>
  <c r="DZ16" i="13" s="1"/>
  <c r="EA9" i="13"/>
  <c r="DZ36" i="13"/>
  <c r="DZ25" i="13"/>
  <c r="DZ31" i="13"/>
  <c r="DZ30" i="13" a="1"/>
  <c r="DZ30" i="13" s="1"/>
  <c r="DZ27" i="13"/>
  <c r="DZ33" i="13"/>
  <c r="DZ29" i="13"/>
  <c r="DZ35" i="13"/>
  <c r="DZ37" i="13"/>
  <c r="DZ26" i="13"/>
  <c r="DZ28" i="13"/>
  <c r="DZ21" i="13"/>
  <c r="DZ18" i="13"/>
  <c r="DZ20" i="13"/>
  <c r="DZ34" i="13"/>
  <c r="DZ22" i="13"/>
  <c r="DZ32" i="13"/>
  <c r="DZ6" i="13"/>
  <c r="G6" i="13" s="1"/>
  <c r="DZ19" i="13"/>
  <c r="DZ4" i="13"/>
  <c r="DZ3" i="13" s="1"/>
  <c r="DZ69" i="13"/>
  <c r="DZ64" i="13"/>
  <c r="DZ74" i="13"/>
  <c r="DZ83" i="13"/>
  <c r="DZ79" i="13"/>
  <c r="DZ87" i="13"/>
  <c r="DZ81" i="13"/>
  <c r="DZ86" i="13"/>
  <c r="DZ85" i="13"/>
  <c r="DZ80" i="13"/>
  <c r="DZ82" i="13"/>
  <c r="DZ88" i="13"/>
  <c r="DZ84" i="13"/>
  <c r="DZ75" i="13"/>
  <c r="CV101" i="13"/>
  <c r="DY66" i="13"/>
  <c r="DY65" i="13"/>
  <c r="DW360" i="12"/>
  <c r="DW357" i="12"/>
  <c r="DV364" i="12"/>
  <c r="DV365" i="12" s="1"/>
  <c r="DW355" i="12"/>
  <c r="DW361" i="12"/>
  <c r="DW362" i="12"/>
  <c r="DW363" i="12"/>
  <c r="DW354" i="12"/>
  <c r="DW359" i="12"/>
  <c r="DX321" i="12"/>
  <c r="DX323" i="12"/>
  <c r="DX317" i="12"/>
  <c r="DX322" i="12"/>
  <c r="DX320" i="12"/>
  <c r="DX315" i="12"/>
  <c r="DX314" i="12"/>
  <c r="DX316" i="12"/>
  <c r="DX306" i="12"/>
  <c r="DX312" i="12" a="1"/>
  <c r="DX312" i="12" s="1"/>
  <c r="DX305" i="12"/>
  <c r="DX304" i="12"/>
  <c r="DX301" i="12"/>
  <c r="DX307" i="12"/>
  <c r="DX299" i="12"/>
  <c r="DX298" i="12"/>
  <c r="DX300" i="12"/>
  <c r="DX289" i="12"/>
  <c r="DX291" i="12"/>
  <c r="DX288" i="12"/>
  <c r="DX296" i="12" a="1"/>
  <c r="DX296" i="12" s="1"/>
  <c r="DX290" i="12"/>
  <c r="DX283" i="12"/>
  <c r="DX282" i="12"/>
  <c r="DX285" i="12"/>
  <c r="DX284" i="12"/>
  <c r="DX275" i="12"/>
  <c r="DX280" i="12" a="1"/>
  <c r="DX280" i="12" s="1"/>
  <c r="DX274" i="12"/>
  <c r="DX269" i="12"/>
  <c r="DX272" i="12"/>
  <c r="DX273" i="12"/>
  <c r="DX268" i="12"/>
  <c r="DX266" i="12"/>
  <c r="DX256" i="12"/>
  <c r="DX259" i="12"/>
  <c r="DX258" i="12"/>
  <c r="DX267" i="12"/>
  <c r="DX264" i="12" a="1"/>
  <c r="DX264" i="12" s="1"/>
  <c r="DX251" i="12"/>
  <c r="DX257" i="12"/>
  <c r="DX250" i="12"/>
  <c r="DX252" i="12"/>
  <c r="DX253" i="12"/>
  <c r="DX248" i="12" a="1"/>
  <c r="DX248" i="12" s="1"/>
  <c r="DX242" i="12"/>
  <c r="DX241" i="12"/>
  <c r="DX240" i="12"/>
  <c r="DX234" i="12"/>
  <c r="DX237" i="12"/>
  <c r="DX236" i="12"/>
  <c r="DX243" i="12"/>
  <c r="DX227" i="12"/>
  <c r="DX232" i="12" a="1"/>
  <c r="DX232" i="12" s="1"/>
  <c r="DX225" i="12"/>
  <c r="DX221" i="12"/>
  <c r="DX226" i="12"/>
  <c r="DX235" i="12"/>
  <c r="DX220" i="12"/>
  <c r="DX224" i="12"/>
  <c r="DX211" i="12"/>
  <c r="DX219" i="12"/>
  <c r="DX203" i="12"/>
  <c r="DX209" i="12"/>
  <c r="DX202" i="12"/>
  <c r="DX205" i="12"/>
  <c r="DX208" i="12"/>
  <c r="DX218" i="12"/>
  <c r="DX216" i="12" a="1"/>
  <c r="DX216" i="12" s="1"/>
  <c r="DX210" i="12"/>
  <c r="DX200" i="12" a="1"/>
  <c r="DX200" i="12" s="1"/>
  <c r="DX188" i="12"/>
  <c r="DX194" i="12"/>
  <c r="DX193" i="12"/>
  <c r="DX204" i="12"/>
  <c r="DX189" i="12"/>
  <c r="DX192" i="12"/>
  <c r="DX195" i="12"/>
  <c r="DX187" i="12"/>
  <c r="DX186" i="12"/>
  <c r="DX178" i="12"/>
  <c r="DX177" i="12"/>
  <c r="DX176" i="12"/>
  <c r="DX179" i="12"/>
  <c r="DX184" i="12" a="1"/>
  <c r="DX184" i="12" s="1"/>
  <c r="DX173" i="12"/>
  <c r="DX168" i="12" a="1"/>
  <c r="DX168" i="12" s="1"/>
  <c r="DY165" i="12"/>
  <c r="DX172" i="12"/>
  <c r="DX171" i="12"/>
  <c r="DX170" i="12"/>
  <c r="DW356" i="12"/>
  <c r="DW358" i="12"/>
  <c r="EA164" i="12"/>
  <c r="DZ163" i="12"/>
  <c r="CW40" i="13"/>
  <c r="CW103" i="13"/>
  <c r="CW104" i="13"/>
  <c r="DY171" i="13" l="1"/>
  <c r="EA183" i="13"/>
  <c r="DZ155" i="13"/>
  <c r="EA149" i="13" s="1"/>
  <c r="DY67" i="13"/>
  <c r="DY70" i="13" s="1"/>
  <c r="EA137" i="13"/>
  <c r="EB61" i="13"/>
  <c r="EB116" i="13"/>
  <c r="EB169" i="13"/>
  <c r="EA132" i="13"/>
  <c r="EA129" i="13"/>
  <c r="EA139" i="13"/>
  <c r="EA127" i="13"/>
  <c r="EA131" i="13"/>
  <c r="EA128" i="13"/>
  <c r="EA150" i="13"/>
  <c r="EA155" i="13" s="1"/>
  <c r="EB149" i="13" s="1"/>
  <c r="EA145" i="13"/>
  <c r="EA142" i="13"/>
  <c r="EA151" i="13"/>
  <c r="EA165" i="13" s="1"/>
  <c r="EA140" i="13"/>
  <c r="EA144" i="13"/>
  <c r="EA141" i="13"/>
  <c r="EA154" i="13"/>
  <c r="EA152" i="13"/>
  <c r="EA173" i="13"/>
  <c r="EA174" i="13" s="1"/>
  <c r="EA172" i="13" s="1"/>
  <c r="EA153" i="13"/>
  <c r="EC115" i="13"/>
  <c r="EB114" i="13"/>
  <c r="EB133" i="13"/>
  <c r="EC125" i="13" s="1"/>
  <c r="EB146" i="13"/>
  <c r="EB180" i="13"/>
  <c r="EB181" i="13"/>
  <c r="EB179" i="13"/>
  <c r="EB182" i="13"/>
  <c r="EA25" i="13"/>
  <c r="EA31" i="13"/>
  <c r="EA30" i="13" a="1"/>
  <c r="EA30" i="13" s="1"/>
  <c r="EA27" i="13"/>
  <c r="EA33" i="13"/>
  <c r="EA29" i="13"/>
  <c r="EA35" i="13"/>
  <c r="EA37" i="13"/>
  <c r="EA26" i="13"/>
  <c r="EA32" i="13"/>
  <c r="EA34" i="13"/>
  <c r="EA21" i="13"/>
  <c r="EA18" i="13"/>
  <c r="EA36" i="13"/>
  <c r="EA20" i="13"/>
  <c r="EA22" i="13"/>
  <c r="EA28" i="13"/>
  <c r="EA6" i="13"/>
  <c r="EA19" i="13"/>
  <c r="EA4" i="13"/>
  <c r="EA3" i="13" s="1"/>
  <c r="EA86" i="13"/>
  <c r="EA69" i="13"/>
  <c r="EA80" i="13"/>
  <c r="EA79" i="13"/>
  <c r="EA64" i="13"/>
  <c r="EA75" i="13"/>
  <c r="EA74" i="13"/>
  <c r="EA81" i="13"/>
  <c r="EA84" i="13"/>
  <c r="EA88" i="13"/>
  <c r="EA83" i="13"/>
  <c r="EA85" i="13"/>
  <c r="EA82" i="13"/>
  <c r="EA87" i="13"/>
  <c r="DZ89" i="13"/>
  <c r="ED60" i="13"/>
  <c r="EC62" i="13"/>
  <c r="DZ66" i="13"/>
  <c r="DZ65" i="13"/>
  <c r="EC10" i="13"/>
  <c r="EB12" i="13"/>
  <c r="EB9" i="13"/>
  <c r="DZ17" i="13"/>
  <c r="F16" i="13"/>
  <c r="CW101" i="13"/>
  <c r="DR59" i="13"/>
  <c r="DX360" i="12"/>
  <c r="DW364" i="12"/>
  <c r="DW365" i="12" s="1"/>
  <c r="DX363" i="12"/>
  <c r="DY321" i="12"/>
  <c r="DY323" i="12"/>
  <c r="DY322" i="12"/>
  <c r="DY320" i="12"/>
  <c r="DY315" i="12"/>
  <c r="DY317" i="12"/>
  <c r="DY314" i="12"/>
  <c r="DY316" i="12"/>
  <c r="DY306" i="12"/>
  <c r="DY307" i="12"/>
  <c r="DY312" i="12" a="1"/>
  <c r="DY312" i="12" s="1"/>
  <c r="DY304" i="12"/>
  <c r="DY305" i="12"/>
  <c r="DY299" i="12"/>
  <c r="DY298" i="12"/>
  <c r="DY301" i="12"/>
  <c r="DY300" i="12"/>
  <c r="DY289" i="12"/>
  <c r="DY291" i="12"/>
  <c r="DY288" i="12"/>
  <c r="DY296" i="12" a="1"/>
  <c r="DY296" i="12" s="1"/>
  <c r="DY283" i="12"/>
  <c r="DY282" i="12"/>
  <c r="DY285" i="12"/>
  <c r="DY290" i="12"/>
  <c r="DY284" i="12"/>
  <c r="DY274" i="12"/>
  <c r="DY280" i="12" a="1"/>
  <c r="DY280" i="12" s="1"/>
  <c r="DY269" i="12"/>
  <c r="DY272" i="12"/>
  <c r="DY273" i="12"/>
  <c r="DY275" i="12"/>
  <c r="DY266" i="12"/>
  <c r="DY267" i="12"/>
  <c r="DY268" i="12"/>
  <c r="DY256" i="12"/>
  <c r="DY259" i="12"/>
  <c r="DY258" i="12"/>
  <c r="DY264" i="12" a="1"/>
  <c r="DY264" i="12" s="1"/>
  <c r="DY257" i="12"/>
  <c r="DY251" i="12"/>
  <c r="DY250" i="12"/>
  <c r="DY252" i="12"/>
  <c r="DY253" i="12"/>
  <c r="DY248" i="12" a="1"/>
  <c r="DY248" i="12" s="1"/>
  <c r="DY242" i="12"/>
  <c r="DY241" i="12"/>
  <c r="DY240" i="12"/>
  <c r="DY234" i="12"/>
  <c r="DY237" i="12"/>
  <c r="DY236" i="12"/>
  <c r="DY243" i="12"/>
  <c r="DY235" i="12"/>
  <c r="DY226" i="12"/>
  <c r="DY232" i="12" a="1"/>
  <c r="DY232" i="12" s="1"/>
  <c r="DY227" i="12"/>
  <c r="DY220" i="12"/>
  <c r="DY224" i="12"/>
  <c r="DY225" i="12"/>
  <c r="DY221" i="12"/>
  <c r="DY219" i="12"/>
  <c r="DY211" i="12"/>
  <c r="DY203" i="12"/>
  <c r="DY209" i="12"/>
  <c r="DY202" i="12"/>
  <c r="DY205" i="12"/>
  <c r="DY208" i="12"/>
  <c r="DY218" i="12"/>
  <c r="DY216" i="12" a="1"/>
  <c r="DY216" i="12" s="1"/>
  <c r="DY210" i="12"/>
  <c r="DY204" i="12"/>
  <c r="DY194" i="12"/>
  <c r="DY187" i="12"/>
  <c r="DY193" i="12"/>
  <c r="DY186" i="12"/>
  <c r="DY189" i="12"/>
  <c r="DY192" i="12"/>
  <c r="DY195" i="12"/>
  <c r="DY200" i="12" a="1"/>
  <c r="DY200" i="12" s="1"/>
  <c r="DY188" i="12"/>
  <c r="DY177" i="12"/>
  <c r="DY176" i="12"/>
  <c r="DY179" i="12"/>
  <c r="DY184" i="12" a="1"/>
  <c r="DY184" i="12" s="1"/>
  <c r="DZ165" i="12"/>
  <c r="DY172" i="12"/>
  <c r="DY171" i="12"/>
  <c r="DY170" i="12"/>
  <c r="DY178" i="12"/>
  <c r="DY173" i="12"/>
  <c r="DY168" i="12" a="1"/>
  <c r="DY168" i="12" s="1"/>
  <c r="DX354" i="12"/>
  <c r="DX362" i="12"/>
  <c r="DX355" i="12"/>
  <c r="DX356" i="12"/>
  <c r="DX359" i="12"/>
  <c r="EB164" i="12"/>
  <c r="EA163" i="12"/>
  <c r="DX357" i="12"/>
  <c r="DX361" i="12"/>
  <c r="DX358" i="12"/>
  <c r="CX40" i="13"/>
  <c r="CX103" i="13"/>
  <c r="CX104" i="13"/>
  <c r="DZ171" i="13" l="1"/>
  <c r="EB137" i="13"/>
  <c r="EA171" i="13"/>
  <c r="ED115" i="13"/>
  <c r="EC133" i="13"/>
  <c r="ED125" i="13" s="1"/>
  <c r="EC114" i="13"/>
  <c r="EC146" i="13"/>
  <c r="EC180" i="13"/>
  <c r="EC181" i="13"/>
  <c r="EC179" i="13"/>
  <c r="EC182" i="13"/>
  <c r="EB132" i="13"/>
  <c r="EB129" i="13"/>
  <c r="EB139" i="13"/>
  <c r="EB127" i="13"/>
  <c r="EB131" i="13"/>
  <c r="EB128" i="13"/>
  <c r="EB150" i="13"/>
  <c r="EB145" i="13"/>
  <c r="EB142" i="13"/>
  <c r="EB151" i="13"/>
  <c r="EB165" i="13" s="1"/>
  <c r="EB140" i="13"/>
  <c r="EB144" i="13"/>
  <c r="EB154" i="13"/>
  <c r="EB141" i="13"/>
  <c r="EB152" i="13"/>
  <c r="EB153" i="13"/>
  <c r="EB173" i="13"/>
  <c r="EB174" i="13" s="1"/>
  <c r="EB172" i="13" s="1"/>
  <c r="EC61" i="13"/>
  <c r="EC116" i="13"/>
  <c r="EC169" i="13"/>
  <c r="EB183" i="13"/>
  <c r="DZ67" i="13"/>
  <c r="DZ70" i="13" s="1"/>
  <c r="EA89" i="13"/>
  <c r="EE60" i="13"/>
  <c r="ED62" i="13"/>
  <c r="CX101" i="13"/>
  <c r="E17" i="13"/>
  <c r="E16" i="13" s="1"/>
  <c r="EB30" i="13" a="1"/>
  <c r="EB30" i="13" s="1"/>
  <c r="EB25" i="13"/>
  <c r="EB31" i="13"/>
  <c r="EB27" i="13"/>
  <c r="EB33" i="13"/>
  <c r="EB29" i="13"/>
  <c r="EB35" i="13"/>
  <c r="EB37" i="13"/>
  <c r="EB26" i="13"/>
  <c r="EB32" i="13"/>
  <c r="EB28" i="13"/>
  <c r="EB18" i="13"/>
  <c r="EB36" i="13"/>
  <c r="EB20" i="13"/>
  <c r="EB22" i="13"/>
  <c r="EB34" i="13"/>
  <c r="EB19" i="13"/>
  <c r="EB21" i="13"/>
  <c r="EB6" i="13"/>
  <c r="EB4" i="13"/>
  <c r="EB3" i="13" s="1"/>
  <c r="EB82" i="13"/>
  <c r="EB84" i="13"/>
  <c r="EB87" i="13"/>
  <c r="EB86" i="13"/>
  <c r="EB79" i="13"/>
  <c r="EB75" i="13"/>
  <c r="EB85" i="13"/>
  <c r="EB69" i="13"/>
  <c r="EB81" i="13"/>
  <c r="EB88" i="13"/>
  <c r="EB74" i="13"/>
  <c r="EB64" i="13"/>
  <c r="EB83" i="13"/>
  <c r="EB80" i="13"/>
  <c r="DS59" i="13"/>
  <c r="ED10" i="13"/>
  <c r="EC12" i="13"/>
  <c r="EB16" i="13" s="1"/>
  <c r="EB17" i="13" s="1"/>
  <c r="EC9" i="13"/>
  <c r="EA16" i="13"/>
  <c r="EA17" i="13" s="1"/>
  <c r="EA66" i="13"/>
  <c r="EA65" i="13"/>
  <c r="EC164" i="12"/>
  <c r="EB163" i="12"/>
  <c r="DY362" i="12"/>
  <c r="DZ321" i="12"/>
  <c r="DZ323" i="12"/>
  <c r="DZ322" i="12"/>
  <c r="DZ315" i="12"/>
  <c r="DZ320" i="12"/>
  <c r="DZ316" i="12"/>
  <c r="DZ314" i="12"/>
  <c r="DZ317" i="12"/>
  <c r="DZ306" i="12"/>
  <c r="DZ312" i="12" a="1"/>
  <c r="DZ312" i="12" s="1"/>
  <c r="DZ304" i="12"/>
  <c r="DZ307" i="12"/>
  <c r="DZ298" i="12"/>
  <c r="DZ301" i="12"/>
  <c r="DZ300" i="12"/>
  <c r="DZ299" i="12"/>
  <c r="DZ305" i="12"/>
  <c r="DZ289" i="12"/>
  <c r="DZ291" i="12"/>
  <c r="DZ288" i="12"/>
  <c r="DZ296" i="12" a="1"/>
  <c r="DZ296" i="12" s="1"/>
  <c r="DZ290" i="12"/>
  <c r="DZ283" i="12"/>
  <c r="DZ282" i="12"/>
  <c r="DZ285" i="12"/>
  <c r="DZ284" i="12"/>
  <c r="DZ275" i="12"/>
  <c r="DZ280" i="12" a="1"/>
  <c r="DZ280" i="12" s="1"/>
  <c r="DZ274" i="12"/>
  <c r="DZ272" i="12"/>
  <c r="DZ273" i="12"/>
  <c r="DZ266" i="12"/>
  <c r="DZ269" i="12"/>
  <c r="DZ267" i="12"/>
  <c r="DZ253" i="12"/>
  <c r="DZ256" i="12"/>
  <c r="DZ268" i="12"/>
  <c r="DZ259" i="12"/>
  <c r="DZ258" i="12"/>
  <c r="DZ264" i="12" a="1"/>
  <c r="DZ264" i="12" s="1"/>
  <c r="DZ257" i="12"/>
  <c r="DZ250" i="12"/>
  <c r="DZ252" i="12"/>
  <c r="DZ251" i="12"/>
  <c r="DZ242" i="12"/>
  <c r="DZ241" i="12"/>
  <c r="DZ240" i="12"/>
  <c r="DZ243" i="12"/>
  <c r="DZ248" i="12" a="1"/>
  <c r="DZ248" i="12" s="1"/>
  <c r="DZ234" i="12"/>
  <c r="DZ237" i="12"/>
  <c r="DZ236" i="12"/>
  <c r="DZ235" i="12"/>
  <c r="DZ232" i="12" a="1"/>
  <c r="DZ232" i="12" s="1"/>
  <c r="DZ225" i="12"/>
  <c r="DZ227" i="12"/>
  <c r="DZ226" i="12"/>
  <c r="DZ220" i="12"/>
  <c r="DZ224" i="12"/>
  <c r="DZ221" i="12"/>
  <c r="DZ211" i="12"/>
  <c r="DZ219" i="12"/>
  <c r="DZ218" i="12"/>
  <c r="DZ203" i="12"/>
  <c r="DZ209" i="12"/>
  <c r="DZ202" i="12"/>
  <c r="DZ205" i="12"/>
  <c r="DZ208" i="12"/>
  <c r="DZ216" i="12" a="1"/>
  <c r="DZ216" i="12" s="1"/>
  <c r="DZ210" i="12"/>
  <c r="DZ204" i="12"/>
  <c r="DZ194" i="12"/>
  <c r="DZ187" i="12"/>
  <c r="DZ193" i="12"/>
  <c r="DZ186" i="12"/>
  <c r="DZ189" i="12"/>
  <c r="DZ192" i="12"/>
  <c r="DZ195" i="12"/>
  <c r="DZ200" i="12" a="1"/>
  <c r="DZ200" i="12" s="1"/>
  <c r="DZ188" i="12"/>
  <c r="DZ177" i="12"/>
  <c r="DZ176" i="12"/>
  <c r="DZ179" i="12"/>
  <c r="DZ184" i="12" a="1"/>
  <c r="DZ184" i="12" s="1"/>
  <c r="DZ178" i="12"/>
  <c r="EA165" i="12"/>
  <c r="DZ172" i="12"/>
  <c r="DZ171" i="12"/>
  <c r="DZ173" i="12"/>
  <c r="DZ170" i="12"/>
  <c r="DZ168" i="12" a="1"/>
  <c r="DZ168" i="12" s="1"/>
  <c r="DY355" i="12"/>
  <c r="DY359" i="12"/>
  <c r="DY357" i="12"/>
  <c r="DY358" i="12"/>
  <c r="DY361" i="12"/>
  <c r="DX364" i="12"/>
  <c r="DX365" i="12" s="1"/>
  <c r="DY207" i="12"/>
  <c r="DY212" i="12" s="1"/>
  <c r="DY356" i="12"/>
  <c r="DY354" i="12"/>
  <c r="DY360" i="12"/>
  <c r="DY363" i="12"/>
  <c r="CY40" i="13"/>
  <c r="CY103" i="13"/>
  <c r="CY104" i="13"/>
  <c r="EB155" i="13" l="1"/>
  <c r="EC149" i="13" s="1"/>
  <c r="ED61" i="13"/>
  <c r="ED116" i="13"/>
  <c r="ED169" i="13"/>
  <c r="EC183" i="13"/>
  <c r="EA67" i="13"/>
  <c r="EA70" i="13" s="1"/>
  <c r="EC137" i="13"/>
  <c r="EE115" i="13"/>
  <c r="ED133" i="13"/>
  <c r="EE125" i="13" s="1"/>
  <c r="ED114" i="13"/>
  <c r="ED146" i="13"/>
  <c r="ED180" i="13"/>
  <c r="ED181" i="13"/>
  <c r="ED179" i="13"/>
  <c r="ED182" i="13"/>
  <c r="EC128" i="13"/>
  <c r="EC132" i="13"/>
  <c r="EC129" i="13"/>
  <c r="EC139" i="13"/>
  <c r="EC127" i="13"/>
  <c r="EC131" i="13"/>
  <c r="EC150" i="13"/>
  <c r="EC145" i="13"/>
  <c r="EC142" i="13"/>
  <c r="EC151" i="13"/>
  <c r="EC165" i="13" s="1"/>
  <c r="EC140" i="13"/>
  <c r="EC153" i="13"/>
  <c r="EC141" i="13"/>
  <c r="EC144" i="13"/>
  <c r="EC152" i="13"/>
  <c r="EC173" i="13"/>
  <c r="EC174" i="13" s="1"/>
  <c r="EC172" i="13" s="1"/>
  <c r="EC154" i="13"/>
  <c r="EB66" i="13"/>
  <c r="EB65" i="13"/>
  <c r="DT59" i="13"/>
  <c r="CY101" i="13"/>
  <c r="EB89" i="13"/>
  <c r="EC31" i="13"/>
  <c r="EC27" i="13"/>
  <c r="EC33" i="13"/>
  <c r="EC29" i="13"/>
  <c r="EC35" i="13"/>
  <c r="EC37" i="13"/>
  <c r="EC26" i="13"/>
  <c r="EC32" i="13"/>
  <c r="EC28" i="13"/>
  <c r="EC34" i="13"/>
  <c r="EC36" i="13"/>
  <c r="EC30" i="13" a="1"/>
  <c r="EC30" i="13" s="1"/>
  <c r="EC18" i="13"/>
  <c r="EC20" i="13"/>
  <c r="EC22" i="13"/>
  <c r="EC19" i="13"/>
  <c r="EC25" i="13"/>
  <c r="EC21" i="13"/>
  <c r="EC6" i="13"/>
  <c r="EC4" i="13"/>
  <c r="EC3" i="13" s="1"/>
  <c r="EC83" i="13"/>
  <c r="EC74" i="13"/>
  <c r="EC86" i="13"/>
  <c r="EC64" i="13"/>
  <c r="EC87" i="13"/>
  <c r="EC88" i="13"/>
  <c r="EC79" i="13"/>
  <c r="EC85" i="13"/>
  <c r="EC80" i="13"/>
  <c r="EC82" i="13"/>
  <c r="EC84" i="13"/>
  <c r="EC81" i="13"/>
  <c r="EC75" i="13"/>
  <c r="EC69" i="13"/>
  <c r="EE10" i="13"/>
  <c r="ED12" i="13"/>
  <c r="EC16" i="13" s="1"/>
  <c r="EC17" i="13" s="1"/>
  <c r="ED9" i="13"/>
  <c r="EF60" i="13"/>
  <c r="EE62" i="13"/>
  <c r="DZ361" i="12"/>
  <c r="DZ358" i="12"/>
  <c r="DZ360" i="12"/>
  <c r="DZ207" i="12"/>
  <c r="DZ212" i="12" s="1"/>
  <c r="DZ356" i="12"/>
  <c r="DZ354" i="12"/>
  <c r="DY364" i="12"/>
  <c r="DY365" i="12" s="1"/>
  <c r="DZ363" i="12"/>
  <c r="DZ359" i="12"/>
  <c r="DZ362" i="12"/>
  <c r="EA321" i="12"/>
  <c r="EA323" i="12"/>
  <c r="EA322" i="12"/>
  <c r="EA317" i="12"/>
  <c r="EA320" i="12"/>
  <c r="EA315" i="12"/>
  <c r="EA314" i="12"/>
  <c r="EA316" i="12"/>
  <c r="EA305" i="12"/>
  <c r="EA312" i="12" a="1"/>
  <c r="EA312" i="12" s="1"/>
  <c r="EA306" i="12"/>
  <c r="EA304" i="12"/>
  <c r="EA307" i="12"/>
  <c r="EA298" i="12"/>
  <c r="EA301" i="12"/>
  <c r="EA300" i="12"/>
  <c r="EA299" i="12"/>
  <c r="EA289" i="12"/>
  <c r="EA291" i="12"/>
  <c r="EA288" i="12"/>
  <c r="EA296" i="12" a="1"/>
  <c r="EA296" i="12" s="1"/>
  <c r="EA290" i="12"/>
  <c r="EA282" i="12"/>
  <c r="EA285" i="12"/>
  <c r="EA284" i="12"/>
  <c r="EA283" i="12"/>
  <c r="EA274" i="12"/>
  <c r="EA280" i="12" a="1"/>
  <c r="EA280" i="12" s="1"/>
  <c r="EA269" i="12"/>
  <c r="EA272" i="12"/>
  <c r="EA273" i="12"/>
  <c r="EA275" i="12"/>
  <c r="EA266" i="12"/>
  <c r="EA267" i="12"/>
  <c r="EA268" i="12"/>
  <c r="EA256" i="12"/>
  <c r="EA259" i="12"/>
  <c r="EA258" i="12"/>
  <c r="EA264" i="12" a="1"/>
  <c r="EA264" i="12" s="1"/>
  <c r="EA257" i="12"/>
  <c r="EA250" i="12"/>
  <c r="EA252" i="12"/>
  <c r="EA253" i="12"/>
  <c r="EA242" i="12"/>
  <c r="EA241" i="12"/>
  <c r="EA240" i="12"/>
  <c r="EA243" i="12"/>
  <c r="EA237" i="12"/>
  <c r="EA248" i="12" a="1"/>
  <c r="EA248" i="12" s="1"/>
  <c r="EA251" i="12"/>
  <c r="EA236" i="12"/>
  <c r="EA235" i="12"/>
  <c r="EA234" i="12"/>
  <c r="EA226" i="12"/>
  <c r="EA232" i="12" a="1"/>
  <c r="EA232" i="12" s="1"/>
  <c r="EA220" i="12"/>
  <c r="EA224" i="12"/>
  <c r="EA221" i="12"/>
  <c r="EA225" i="12"/>
  <c r="EA219" i="12"/>
  <c r="EA210" i="12"/>
  <c r="EA227" i="12"/>
  <c r="EA218" i="12"/>
  <c r="EA203" i="12"/>
  <c r="EA209" i="12"/>
  <c r="EA202" i="12"/>
  <c r="EA205" i="12"/>
  <c r="EA208" i="12"/>
  <c r="EA216" i="12" a="1"/>
  <c r="EA216" i="12" s="1"/>
  <c r="EA204" i="12"/>
  <c r="EA187" i="12"/>
  <c r="EA193" i="12"/>
  <c r="EA186" i="12"/>
  <c r="EA189" i="12"/>
  <c r="EA192" i="12"/>
  <c r="EA195" i="12"/>
  <c r="EA200" i="12" a="1"/>
  <c r="EA200" i="12" s="1"/>
  <c r="EA188" i="12"/>
  <c r="EA194" i="12"/>
  <c r="EA177" i="12"/>
  <c r="EA176" i="12"/>
  <c r="EA179" i="12"/>
  <c r="EA184" i="12" a="1"/>
  <c r="EA184" i="12" s="1"/>
  <c r="EA178" i="12"/>
  <c r="EA172" i="12"/>
  <c r="EA171" i="12"/>
  <c r="EA168" i="12" a="1"/>
  <c r="EA168" i="12" s="1"/>
  <c r="EA170" i="12"/>
  <c r="EA173" i="12"/>
  <c r="EB165" i="12"/>
  <c r="DZ357" i="12"/>
  <c r="DZ355" i="12"/>
  <c r="ED164" i="12"/>
  <c r="EC163" i="12"/>
  <c r="CZ40" i="13"/>
  <c r="CZ103" i="13"/>
  <c r="CZ104" i="13"/>
  <c r="EB171" i="13" l="1"/>
  <c r="EB67" i="13"/>
  <c r="EB70" i="13" s="1"/>
  <c r="EC155" i="13"/>
  <c r="ED149" i="13" s="1"/>
  <c r="ED183" i="13"/>
  <c r="EF115" i="13"/>
  <c r="EE114" i="13"/>
  <c r="EE133" i="13"/>
  <c r="EF125" i="13" s="1"/>
  <c r="EE146" i="13"/>
  <c r="EE182" i="13"/>
  <c r="EE180" i="13"/>
  <c r="EE181" i="13"/>
  <c r="EE179" i="13"/>
  <c r="ED137" i="13"/>
  <c r="EC171" i="13"/>
  <c r="ED131" i="13"/>
  <c r="ED128" i="13"/>
  <c r="ED132" i="13"/>
  <c r="ED129" i="13"/>
  <c r="ED139" i="13"/>
  <c r="ED127" i="13"/>
  <c r="ED141" i="13"/>
  <c r="ED150" i="13"/>
  <c r="ED145" i="13"/>
  <c r="ED142" i="13"/>
  <c r="ED140" i="13"/>
  <c r="ED153" i="13"/>
  <c r="ED154" i="13"/>
  <c r="ED151" i="13"/>
  <c r="ED165" i="13" s="1"/>
  <c r="ED144" i="13"/>
  <c r="ED152" i="13"/>
  <c r="ED173" i="13"/>
  <c r="ED174" i="13" s="1"/>
  <c r="ED172" i="13" s="1"/>
  <c r="EE61" i="13"/>
  <c r="EE116" i="13"/>
  <c r="EE169" i="13"/>
  <c r="EC89" i="13"/>
  <c r="EG60" i="13"/>
  <c r="EF62" i="13"/>
  <c r="EC66" i="13"/>
  <c r="EC65" i="13"/>
  <c r="ED27" i="13"/>
  <c r="ED33" i="13"/>
  <c r="ED29" i="13"/>
  <c r="ED35" i="13"/>
  <c r="ED37" i="13"/>
  <c r="ED26" i="13"/>
  <c r="ED32" i="13"/>
  <c r="ED28" i="13"/>
  <c r="ED34" i="13"/>
  <c r="ED30" i="13" a="1"/>
  <c r="ED30" i="13" s="1"/>
  <c r="ED18" i="13"/>
  <c r="ED20" i="13"/>
  <c r="ED36" i="13"/>
  <c r="ED22" i="13"/>
  <c r="ED31" i="13"/>
  <c r="ED19" i="13"/>
  <c r="ED25" i="13"/>
  <c r="ED21" i="13"/>
  <c r="ED4" i="13"/>
  <c r="ED3" i="13" s="1"/>
  <c r="ED6" i="13"/>
  <c r="ED85" i="13"/>
  <c r="ED80" i="13"/>
  <c r="ED82" i="13"/>
  <c r="ED84" i="13"/>
  <c r="ED69" i="13"/>
  <c r="ED86" i="13"/>
  <c r="ED79" i="13"/>
  <c r="ED81" i="13"/>
  <c r="ED75" i="13"/>
  <c r="ED64" i="13"/>
  <c r="ED83" i="13"/>
  <c r="ED74" i="13"/>
  <c r="ED87" i="13"/>
  <c r="ED88" i="13"/>
  <c r="EE12" i="13"/>
  <c r="ED16" i="13" s="1"/>
  <c r="ED17" i="13" s="1"/>
  <c r="EF10" i="13"/>
  <c r="EE9" i="13"/>
  <c r="CZ101" i="13"/>
  <c r="DU59" i="13"/>
  <c r="EB320" i="12"/>
  <c r="EB323" i="12"/>
  <c r="EB322" i="12"/>
  <c r="EB321" i="12"/>
  <c r="EB315" i="12"/>
  <c r="EB314" i="12"/>
  <c r="EB317" i="12"/>
  <c r="EB316" i="12"/>
  <c r="EB305" i="12"/>
  <c r="EB312" i="12" a="1"/>
  <c r="EB312" i="12" s="1"/>
  <c r="EB307" i="12"/>
  <c r="EB306" i="12"/>
  <c r="EB304" i="12"/>
  <c r="EB301" i="12"/>
  <c r="EB298" i="12"/>
  <c r="EB300" i="12"/>
  <c r="EB299" i="12"/>
  <c r="EB291" i="12"/>
  <c r="EB288" i="12"/>
  <c r="EB296" i="12" a="1"/>
  <c r="EB296" i="12" s="1"/>
  <c r="EB290" i="12"/>
  <c r="EB289" i="12"/>
  <c r="EB282" i="12"/>
  <c r="EB285" i="12"/>
  <c r="EB284" i="12"/>
  <c r="EB283" i="12"/>
  <c r="EB280" i="12" a="1"/>
  <c r="EB280" i="12" s="1"/>
  <c r="EB273" i="12"/>
  <c r="EB275" i="12"/>
  <c r="EB269" i="12"/>
  <c r="EB272" i="12"/>
  <c r="EB274" i="12"/>
  <c r="EB267" i="12"/>
  <c r="EB268" i="12"/>
  <c r="EB266" i="12"/>
  <c r="EB264" i="12" a="1"/>
  <c r="EB264" i="12" s="1"/>
  <c r="EB259" i="12"/>
  <c r="EB258" i="12"/>
  <c r="EB257" i="12"/>
  <c r="EB256" i="12"/>
  <c r="EB250" i="12"/>
  <c r="EB252" i="12"/>
  <c r="EB253" i="12"/>
  <c r="EB251" i="12"/>
  <c r="EB241" i="12"/>
  <c r="EB243" i="12"/>
  <c r="EB248" i="12" a="1"/>
  <c r="EB248" i="12" s="1"/>
  <c r="EB242" i="12"/>
  <c r="EB240" i="12"/>
  <c r="EB236" i="12"/>
  <c r="EB235" i="12"/>
  <c r="EB237" i="12"/>
  <c r="EB232" i="12" a="1"/>
  <c r="EB232" i="12" s="1"/>
  <c r="EB234" i="12"/>
  <c r="EB225" i="12"/>
  <c r="EB227" i="12"/>
  <c r="EB226" i="12"/>
  <c r="EB220" i="12"/>
  <c r="EB224" i="12"/>
  <c r="EB221" i="12"/>
  <c r="EB211" i="12"/>
  <c r="EB219" i="12"/>
  <c r="EB218" i="12"/>
  <c r="EB209" i="12"/>
  <c r="EB202" i="12"/>
  <c r="EB208" i="12"/>
  <c r="EB216" i="12" a="1"/>
  <c r="EB216" i="12" s="1"/>
  <c r="EB210" i="12"/>
  <c r="EB204" i="12"/>
  <c r="EB205" i="12" s="1"/>
  <c r="EB187" i="12"/>
  <c r="EB193" i="12"/>
  <c r="EB189" i="12"/>
  <c r="EB192" i="12"/>
  <c r="EB203" i="12"/>
  <c r="EB195" i="12"/>
  <c r="EB200" i="12" a="1"/>
  <c r="EB200" i="12" s="1"/>
  <c r="EB188" i="12"/>
  <c r="EB194" i="12"/>
  <c r="EB186" i="12"/>
  <c r="EB177" i="12"/>
  <c r="EB176" i="12"/>
  <c r="EB179" i="12"/>
  <c r="EB184" i="12" a="1"/>
  <c r="EB184" i="12" s="1"/>
  <c r="EB178" i="12"/>
  <c r="EB172" i="12"/>
  <c r="EB171" i="12"/>
  <c r="EB168" i="12" a="1"/>
  <c r="EB168" i="12" s="1"/>
  <c r="EB170" i="12"/>
  <c r="EC165" i="12"/>
  <c r="EB173" i="12"/>
  <c r="EA207" i="12"/>
  <c r="EA356" i="12"/>
  <c r="EA360" i="12"/>
  <c r="EA363" i="12"/>
  <c r="EA359" i="12"/>
  <c r="EA362" i="12"/>
  <c r="DZ364" i="12"/>
  <c r="DZ365" i="12" s="1"/>
  <c r="EA355" i="12"/>
  <c r="EA357" i="12"/>
  <c r="EE164" i="12"/>
  <c r="ED163" i="12"/>
  <c r="EA354" i="12"/>
  <c r="EA358" i="12"/>
  <c r="EA361" i="12"/>
  <c r="DA40" i="13"/>
  <c r="DA103" i="13"/>
  <c r="DA104" i="13"/>
  <c r="EE183" i="13" l="1"/>
  <c r="ED155" i="13"/>
  <c r="EE149" i="13" s="1"/>
  <c r="EF61" i="13"/>
  <c r="EF116" i="13"/>
  <c r="EF169" i="13"/>
  <c r="EE137" i="13"/>
  <c r="EE127" i="13"/>
  <c r="EE131" i="13"/>
  <c r="EE128" i="13"/>
  <c r="EE132" i="13"/>
  <c r="EE129" i="13"/>
  <c r="EE139" i="13"/>
  <c r="EE144" i="13"/>
  <c r="EE141" i="13"/>
  <c r="EE150" i="13"/>
  <c r="EE155" i="13" s="1"/>
  <c r="EF149" i="13" s="1"/>
  <c r="EE145" i="13"/>
  <c r="EE142" i="13"/>
  <c r="EE140" i="13"/>
  <c r="EE153" i="13"/>
  <c r="EE154" i="13"/>
  <c r="EE151" i="13"/>
  <c r="EE165" i="13" s="1"/>
  <c r="EE152" i="13"/>
  <c r="EE173" i="13"/>
  <c r="EE174" i="13" s="1"/>
  <c r="EE172" i="13" s="1"/>
  <c r="EF114" i="13"/>
  <c r="EG115" i="13"/>
  <c r="EF133" i="13"/>
  <c r="EG125" i="13" s="1"/>
  <c r="EF146" i="13"/>
  <c r="EF182" i="13"/>
  <c r="EF180" i="13"/>
  <c r="EF181" i="13"/>
  <c r="EF179" i="13"/>
  <c r="EC67" i="13"/>
  <c r="EC70" i="13" s="1"/>
  <c r="DV59" i="13"/>
  <c r="ED66" i="13"/>
  <c r="ED65" i="13"/>
  <c r="ED89" i="13"/>
  <c r="DA101" i="13"/>
  <c r="EH60" i="13"/>
  <c r="EG62" i="13"/>
  <c r="EF12" i="13"/>
  <c r="EE16" i="13" s="1"/>
  <c r="EE17" i="13" s="1"/>
  <c r="EG10" i="13"/>
  <c r="EF9" i="13"/>
  <c r="EE33" i="13"/>
  <c r="EE29" i="13"/>
  <c r="EE35" i="13"/>
  <c r="EE37" i="13"/>
  <c r="EE26" i="13"/>
  <c r="EE32" i="13"/>
  <c r="EE28" i="13"/>
  <c r="EE34" i="13"/>
  <c r="EE30" i="13" a="1"/>
  <c r="EE30" i="13" s="1"/>
  <c r="EE36" i="13"/>
  <c r="EE25" i="13"/>
  <c r="EE18" i="13"/>
  <c r="EE20" i="13"/>
  <c r="EE22" i="13"/>
  <c r="EE31" i="13"/>
  <c r="EE27" i="13"/>
  <c r="EE19" i="13"/>
  <c r="EE21" i="13"/>
  <c r="EE4" i="13"/>
  <c r="EE3" i="13" s="1"/>
  <c r="EE6" i="13"/>
  <c r="EE84" i="13"/>
  <c r="EE86" i="13"/>
  <c r="EE79" i="13"/>
  <c r="EE88" i="13"/>
  <c r="EE81" i="13"/>
  <c r="EE83" i="13"/>
  <c r="EE75" i="13"/>
  <c r="EE85" i="13"/>
  <c r="EE69" i="13"/>
  <c r="EE74" i="13"/>
  <c r="EE80" i="13"/>
  <c r="EE64" i="13"/>
  <c r="EE87" i="13"/>
  <c r="EE82" i="13"/>
  <c r="EA364" i="12"/>
  <c r="EA365" i="12" s="1"/>
  <c r="EE163" i="12"/>
  <c r="EF164" i="12"/>
  <c r="EB356" i="12"/>
  <c r="EC323" i="12"/>
  <c r="EC322" i="12"/>
  <c r="EC321" i="12"/>
  <c r="EC320" i="12"/>
  <c r="EC314" i="12"/>
  <c r="EC316" i="12"/>
  <c r="EC317" i="12"/>
  <c r="EC315" i="12"/>
  <c r="EC312" i="12" a="1"/>
  <c r="EC312" i="12" s="1"/>
  <c r="EC307" i="12"/>
  <c r="EC306" i="12"/>
  <c r="EC304" i="12"/>
  <c r="EC305" i="12"/>
  <c r="EC298" i="12"/>
  <c r="EC301" i="12"/>
  <c r="EC300" i="12"/>
  <c r="EC299" i="12"/>
  <c r="EC291" i="12"/>
  <c r="EC296" i="12" a="1"/>
  <c r="EC296" i="12" s="1"/>
  <c r="EC290" i="12"/>
  <c r="EC289" i="12"/>
  <c r="EC282" i="12"/>
  <c r="EC285" i="12"/>
  <c r="EC288" i="12"/>
  <c r="EC284" i="12"/>
  <c r="EC283" i="12"/>
  <c r="EC280" i="12" a="1"/>
  <c r="EC280" i="12" s="1"/>
  <c r="EC274" i="12"/>
  <c r="EC272" i="12"/>
  <c r="EC273" i="12"/>
  <c r="EC275" i="12"/>
  <c r="EC269" i="12"/>
  <c r="EC267" i="12"/>
  <c r="EC268" i="12"/>
  <c r="EC266" i="12"/>
  <c r="EC264" i="12" a="1"/>
  <c r="EC264" i="12" s="1"/>
  <c r="EC259" i="12"/>
  <c r="EC258" i="12"/>
  <c r="EC257" i="12"/>
  <c r="EC250" i="12"/>
  <c r="EC252" i="12"/>
  <c r="EC253" i="12"/>
  <c r="EC256" i="12"/>
  <c r="EC251" i="12"/>
  <c r="EC241" i="12"/>
  <c r="EC240" i="12"/>
  <c r="EC243" i="12"/>
  <c r="EC248" i="12" a="1"/>
  <c r="EC248" i="12" s="1"/>
  <c r="EC236" i="12"/>
  <c r="EC235" i="12"/>
  <c r="EC242" i="12"/>
  <c r="EC232" i="12" a="1"/>
  <c r="EC232" i="12" s="1"/>
  <c r="EC226" i="12"/>
  <c r="EC237" i="12"/>
  <c r="EC234" i="12"/>
  <c r="EC220" i="12"/>
  <c r="EC224" i="12"/>
  <c r="EC221" i="12"/>
  <c r="EC225" i="12"/>
  <c r="EC219" i="12"/>
  <c r="EC210" i="12"/>
  <c r="EC227" i="12"/>
  <c r="EC218" i="12"/>
  <c r="EC209" i="12"/>
  <c r="EC202" i="12"/>
  <c r="EC205" i="12"/>
  <c r="EC208" i="12"/>
  <c r="EC216" i="12" a="1"/>
  <c r="EC216" i="12" s="1"/>
  <c r="EC204" i="12"/>
  <c r="EC211" i="12"/>
  <c r="EC187" i="12"/>
  <c r="EC193" i="12"/>
  <c r="EC189" i="12"/>
  <c r="EC192" i="12"/>
  <c r="EC203" i="12"/>
  <c r="EC195" i="12"/>
  <c r="EC200" i="12" a="1"/>
  <c r="EC200" i="12" s="1"/>
  <c r="EC188" i="12"/>
  <c r="EC194" i="12"/>
  <c r="EC186" i="12"/>
  <c r="EC177" i="12"/>
  <c r="EC176" i="12"/>
  <c r="EC179" i="12"/>
  <c r="EC184" i="12" a="1"/>
  <c r="EC184" i="12" s="1"/>
  <c r="EC178" i="12"/>
  <c r="EC172" i="12"/>
  <c r="EC171" i="12"/>
  <c r="EC168" i="12" a="1"/>
  <c r="EC168" i="12" s="1"/>
  <c r="EC170" i="12"/>
  <c r="EC173" i="12"/>
  <c r="ED165" i="12"/>
  <c r="EB360" i="12"/>
  <c r="EB363" i="12"/>
  <c r="EB354" i="12"/>
  <c r="EB359" i="12"/>
  <c r="EB362" i="12"/>
  <c r="EB355" i="12"/>
  <c r="EB357" i="12"/>
  <c r="EB358" i="12"/>
  <c r="EB361" i="12"/>
  <c r="DB40" i="13"/>
  <c r="DB103" i="13"/>
  <c r="DB104" i="13"/>
  <c r="ED171" i="13" l="1"/>
  <c r="ED67" i="13"/>
  <c r="ED70" i="13" s="1"/>
  <c r="EF183" i="13"/>
  <c r="EG114" i="13"/>
  <c r="EH115" i="13"/>
  <c r="EG133" i="13"/>
  <c r="EH125" i="13" s="1"/>
  <c r="EG146" i="13"/>
  <c r="EG179" i="13"/>
  <c r="EG182" i="13"/>
  <c r="EG180" i="13"/>
  <c r="EG181" i="13"/>
  <c r="EF137" i="13"/>
  <c r="EE171" i="13"/>
  <c r="EG61" i="13"/>
  <c r="EG116" i="13"/>
  <c r="EG169" i="13"/>
  <c r="EF127" i="13"/>
  <c r="EF131" i="13"/>
  <c r="EF128" i="13"/>
  <c r="EF132" i="13"/>
  <c r="EF129" i="13"/>
  <c r="EF139" i="13"/>
  <c r="EF144" i="13"/>
  <c r="EF141" i="13"/>
  <c r="EF150" i="13"/>
  <c r="EF145" i="13"/>
  <c r="EF142" i="13"/>
  <c r="EF151" i="13"/>
  <c r="EF165" i="13" s="1"/>
  <c r="EF140" i="13"/>
  <c r="EF153" i="13"/>
  <c r="EF154" i="13"/>
  <c r="EF173" i="13"/>
  <c r="EF174" i="13" s="1"/>
  <c r="EF172" i="13" s="1"/>
  <c r="EF152" i="13"/>
  <c r="EI60" i="13"/>
  <c r="EH62" i="13"/>
  <c r="EE89" i="13"/>
  <c r="DW59" i="13"/>
  <c r="EE66" i="13"/>
  <c r="EE65" i="13"/>
  <c r="DB101" i="13"/>
  <c r="EH10" i="13"/>
  <c r="EG9" i="13"/>
  <c r="EG12" i="13"/>
  <c r="EF16" i="13" s="1"/>
  <c r="EF17" i="13" s="1"/>
  <c r="EF29" i="13"/>
  <c r="EF35" i="13"/>
  <c r="EF37" i="13"/>
  <c r="EF26" i="13"/>
  <c r="EF32" i="13"/>
  <c r="EF28" i="13"/>
  <c r="EF34" i="13"/>
  <c r="EF30" i="13" a="1"/>
  <c r="EF30" i="13" s="1"/>
  <c r="EF36" i="13"/>
  <c r="EF31" i="13"/>
  <c r="EF18" i="13"/>
  <c r="EF20" i="13"/>
  <c r="EF33" i="13"/>
  <c r="EF22" i="13"/>
  <c r="EF27" i="13"/>
  <c r="EF19" i="13"/>
  <c r="EF25" i="13"/>
  <c r="EF21" i="13"/>
  <c r="EF4" i="13"/>
  <c r="EF3" i="13" s="1"/>
  <c r="EF6" i="13"/>
  <c r="EF84" i="13"/>
  <c r="EF86" i="13"/>
  <c r="EF79" i="13"/>
  <c r="EF83" i="13"/>
  <c r="EF87" i="13"/>
  <c r="EF81" i="13"/>
  <c r="EF75" i="13"/>
  <c r="EF80" i="13"/>
  <c r="EF85" i="13"/>
  <c r="EF69" i="13"/>
  <c r="EF74" i="13"/>
  <c r="EF64" i="13"/>
  <c r="EF88" i="13"/>
  <c r="EF82" i="13"/>
  <c r="EC357" i="12"/>
  <c r="EC361" i="12"/>
  <c r="EC358" i="12"/>
  <c r="ED323" i="12"/>
  <c r="ED322" i="12"/>
  <c r="ED321" i="12"/>
  <c r="ED320" i="12"/>
  <c r="ED314" i="12"/>
  <c r="ED316" i="12"/>
  <c r="ED317" i="12"/>
  <c r="ED315" i="12"/>
  <c r="ED305" i="12"/>
  <c r="ED312" i="12" a="1"/>
  <c r="ED312" i="12" s="1"/>
  <c r="ED306" i="12"/>
  <c r="ED304" i="12"/>
  <c r="ED307" i="12"/>
  <c r="ED298" i="12"/>
  <c r="ED301" i="12"/>
  <c r="ED300" i="12"/>
  <c r="ED299" i="12"/>
  <c r="ED291" i="12"/>
  <c r="ED288" i="12"/>
  <c r="ED296" i="12" a="1"/>
  <c r="ED296" i="12" s="1"/>
  <c r="ED290" i="12"/>
  <c r="ED289" i="12"/>
  <c r="ED282" i="12"/>
  <c r="ED285" i="12"/>
  <c r="ED284" i="12"/>
  <c r="ED283" i="12"/>
  <c r="ED280" i="12" a="1"/>
  <c r="ED280" i="12" s="1"/>
  <c r="ED273" i="12"/>
  <c r="ED275" i="12"/>
  <c r="ED272" i="12"/>
  <c r="ED274" i="12"/>
  <c r="ED269" i="12"/>
  <c r="ED267" i="12"/>
  <c r="ED268" i="12"/>
  <c r="ED266" i="12"/>
  <c r="ED264" i="12" a="1"/>
  <c r="ED264" i="12" s="1"/>
  <c r="ED259" i="12"/>
  <c r="ED258" i="12"/>
  <c r="ED257" i="12"/>
  <c r="ED256" i="12"/>
  <c r="ED250" i="12"/>
  <c r="ED252" i="12"/>
  <c r="ED253" i="12"/>
  <c r="ED251" i="12"/>
  <c r="ED241" i="12"/>
  <c r="ED240" i="12"/>
  <c r="ED248" i="12" a="1"/>
  <c r="ED248" i="12" s="1"/>
  <c r="ED243" i="12"/>
  <c r="ED236" i="12"/>
  <c r="ED235" i="12"/>
  <c r="ED242" i="12"/>
  <c r="ED234" i="12"/>
  <c r="ED237" i="12"/>
  <c r="ED227" i="12"/>
  <c r="ED232" i="12" a="1"/>
  <c r="ED232" i="12" s="1"/>
  <c r="ED226" i="12"/>
  <c r="ED224" i="12"/>
  <c r="ED225" i="12"/>
  <c r="ED221" i="12"/>
  <c r="ED220" i="12"/>
  <c r="ED211" i="12"/>
  <c r="ED219" i="12"/>
  <c r="ED218" i="12"/>
  <c r="ED202" i="12"/>
  <c r="ED205" i="12"/>
  <c r="ED208" i="12"/>
  <c r="ED216" i="12" a="1"/>
  <c r="ED216" i="12" s="1"/>
  <c r="ED204" i="12"/>
  <c r="ED210" i="12"/>
  <c r="ED203" i="12"/>
  <c r="ED209" i="12"/>
  <c r="ED193" i="12"/>
  <c r="ED186" i="12"/>
  <c r="ED189" i="12"/>
  <c r="ED192" i="12"/>
  <c r="ED195" i="12"/>
  <c r="ED200" i="12" a="1"/>
  <c r="ED200" i="12" s="1"/>
  <c r="ED188" i="12"/>
  <c r="ED194" i="12"/>
  <c r="ED187" i="12"/>
  <c r="ED176" i="12"/>
  <c r="ED179" i="12"/>
  <c r="ED184" i="12" a="1"/>
  <c r="ED184" i="12" s="1"/>
  <c r="ED178" i="12"/>
  <c r="ED171" i="12"/>
  <c r="ED168" i="12" a="1"/>
  <c r="ED168" i="12" s="1"/>
  <c r="ED177" i="12"/>
  <c r="ED170" i="12"/>
  <c r="ED173" i="12"/>
  <c r="EE165" i="12"/>
  <c r="ED172" i="12"/>
  <c r="EC356" i="12"/>
  <c r="EC360" i="12"/>
  <c r="EC363" i="12"/>
  <c r="EC354" i="12"/>
  <c r="EC359" i="12"/>
  <c r="EC362" i="12"/>
  <c r="EC355" i="12"/>
  <c r="EB364" i="12"/>
  <c r="EB365" i="12" s="1"/>
  <c r="EF163" i="12"/>
  <c r="EG164" i="12"/>
  <c r="DC104" i="13"/>
  <c r="DC40" i="13"/>
  <c r="DC103" i="13"/>
  <c r="EF155" i="13" l="1"/>
  <c r="EG149" i="13" s="1"/>
  <c r="EG137" i="13"/>
  <c r="EH61" i="13"/>
  <c r="EH116" i="13"/>
  <c r="EH169" i="13"/>
  <c r="EG183" i="13"/>
  <c r="EH114" i="13"/>
  <c r="EI115" i="13"/>
  <c r="EH133" i="13"/>
  <c r="EI125" i="13" s="1"/>
  <c r="EH146" i="13"/>
  <c r="EH179" i="13"/>
  <c r="EH182" i="13"/>
  <c r="EH180" i="13"/>
  <c r="EH181" i="13"/>
  <c r="EG127" i="13"/>
  <c r="EG131" i="13"/>
  <c r="EG128" i="13"/>
  <c r="EG132" i="13"/>
  <c r="EG129" i="13"/>
  <c r="EG139" i="13"/>
  <c r="EG144" i="13"/>
  <c r="EG141" i="13"/>
  <c r="EG150" i="13"/>
  <c r="EG145" i="13"/>
  <c r="EG142" i="13"/>
  <c r="EG153" i="13"/>
  <c r="EG140" i="13"/>
  <c r="EG151" i="13"/>
  <c r="EG165" i="13" s="1"/>
  <c r="EG154" i="13"/>
  <c r="EG152" i="13"/>
  <c r="EG173" i="13"/>
  <c r="EG174" i="13" s="1"/>
  <c r="EG172" i="13" s="1"/>
  <c r="EE67" i="13"/>
  <c r="EE70" i="13" s="1"/>
  <c r="DX59" i="13"/>
  <c r="EF89" i="13"/>
  <c r="EF66" i="13"/>
  <c r="EF65" i="13"/>
  <c r="DC101" i="13"/>
  <c r="EI62" i="13"/>
  <c r="EJ60" i="13"/>
  <c r="EG35" i="13"/>
  <c r="EG37" i="13"/>
  <c r="EG26" i="13"/>
  <c r="EG32" i="13"/>
  <c r="EG30" i="13" a="1"/>
  <c r="EG30" i="13" s="1"/>
  <c r="EG28" i="13"/>
  <c r="EG34" i="13"/>
  <c r="EG36" i="13"/>
  <c r="EG25" i="13"/>
  <c r="EG27" i="13"/>
  <c r="EG20" i="13"/>
  <c r="EG33" i="13"/>
  <c r="EG22" i="13"/>
  <c r="EG29" i="13"/>
  <c r="EG31" i="13"/>
  <c r="EG19" i="13"/>
  <c r="EG21" i="13"/>
  <c r="EG4" i="13"/>
  <c r="EG3" i="13" s="1"/>
  <c r="EG6" i="13"/>
  <c r="EG18" i="13"/>
  <c r="EG81" i="13"/>
  <c r="EG84" i="13"/>
  <c r="EG83" i="13"/>
  <c r="EG85" i="13"/>
  <c r="EG75" i="13"/>
  <c r="EG69" i="13"/>
  <c r="EG74" i="13"/>
  <c r="EG82" i="13"/>
  <c r="EG64" i="13"/>
  <c r="EG86" i="13"/>
  <c r="EG88" i="13"/>
  <c r="EG79" i="13"/>
  <c r="EG80" i="13"/>
  <c r="EG87" i="13"/>
  <c r="EI10" i="13"/>
  <c r="EH9" i="13"/>
  <c r="EH12" i="13"/>
  <c r="ED359" i="12"/>
  <c r="ED354" i="12"/>
  <c r="ED362" i="12"/>
  <c r="EC364" i="12"/>
  <c r="EC365" i="12" s="1"/>
  <c r="ED355" i="12"/>
  <c r="ED358" i="12"/>
  <c r="EG163" i="12"/>
  <c r="EH164" i="12"/>
  <c r="ED357" i="12"/>
  <c r="ED361" i="12"/>
  <c r="EE323" i="12"/>
  <c r="EE320" i="12"/>
  <c r="EE322" i="12"/>
  <c r="EE321" i="12"/>
  <c r="EE314" i="12"/>
  <c r="EE316" i="12"/>
  <c r="EE317" i="12"/>
  <c r="EE315" i="12"/>
  <c r="EE305" i="12"/>
  <c r="EE312" i="12" a="1"/>
  <c r="EE312" i="12" s="1"/>
  <c r="EE307" i="12"/>
  <c r="EE306" i="12"/>
  <c r="EE304" i="12"/>
  <c r="EE301" i="12"/>
  <c r="EE300" i="12"/>
  <c r="EE299" i="12"/>
  <c r="EE298" i="12"/>
  <c r="EE288" i="12"/>
  <c r="EE296" i="12" a="1"/>
  <c r="EE296" i="12" s="1"/>
  <c r="EE290" i="12"/>
  <c r="EE289" i="12"/>
  <c r="EE291" i="12"/>
  <c r="EE282" i="12"/>
  <c r="EE285" i="12"/>
  <c r="EE284" i="12"/>
  <c r="EE283" i="12"/>
  <c r="EE274" i="12"/>
  <c r="EE273" i="12"/>
  <c r="EE275" i="12"/>
  <c r="EE280" i="12" a="1"/>
  <c r="EE280" i="12" s="1"/>
  <c r="EE269" i="12"/>
  <c r="EE272" i="12"/>
  <c r="EE267" i="12"/>
  <c r="EE268" i="12"/>
  <c r="EE266" i="12"/>
  <c r="EE264" i="12" a="1"/>
  <c r="EE264" i="12" s="1"/>
  <c r="EE259" i="12"/>
  <c r="EE258" i="12"/>
  <c r="EE257" i="12"/>
  <c r="EE256" i="12"/>
  <c r="EE252" i="12"/>
  <c r="EE253" i="12"/>
  <c r="EE251" i="12"/>
  <c r="EE250" i="12"/>
  <c r="EE241" i="12"/>
  <c r="EE248" i="12" a="1"/>
  <c r="EE248" i="12" s="1"/>
  <c r="EE240" i="12"/>
  <c r="EE243" i="12"/>
  <c r="EE242" i="12"/>
  <c r="EE236" i="12"/>
  <c r="EE234" i="12"/>
  <c r="EE237" i="12"/>
  <c r="EE224" i="12"/>
  <c r="EE232" i="12" a="1"/>
  <c r="EE232" i="12" s="1"/>
  <c r="EE235" i="12"/>
  <c r="EE221" i="12"/>
  <c r="EE225" i="12"/>
  <c r="EE227" i="12"/>
  <c r="EE220" i="12"/>
  <c r="EE219" i="12"/>
  <c r="EE226" i="12"/>
  <c r="EE218" i="12"/>
  <c r="EE202" i="12"/>
  <c r="EE205" i="12"/>
  <c r="EE208" i="12"/>
  <c r="EE216" i="12" a="1"/>
  <c r="EE216" i="12" s="1"/>
  <c r="EE204" i="12"/>
  <c r="EE210" i="12"/>
  <c r="EE203" i="12"/>
  <c r="EE209" i="12"/>
  <c r="EE193" i="12"/>
  <c r="EE189" i="12"/>
  <c r="EE192" i="12"/>
  <c r="EE195" i="12"/>
  <c r="EE200" i="12" a="1"/>
  <c r="EE200" i="12" s="1"/>
  <c r="EE188" i="12"/>
  <c r="EE194" i="12"/>
  <c r="EE211" i="12"/>
  <c r="EE187" i="12"/>
  <c r="EE186" i="12"/>
  <c r="EE176" i="12"/>
  <c r="EE184" i="12" a="1"/>
  <c r="EE184" i="12" s="1"/>
  <c r="EE179" i="12"/>
  <c r="EE178" i="12"/>
  <c r="EE177" i="12"/>
  <c r="EE171" i="12"/>
  <c r="EE168" i="12" a="1"/>
  <c r="EE168" i="12" s="1"/>
  <c r="EE170" i="12"/>
  <c r="EE173" i="12"/>
  <c r="EF165" i="12"/>
  <c r="EE172" i="12"/>
  <c r="ED356" i="12"/>
  <c r="ED360" i="12"/>
  <c r="ED363" i="12"/>
  <c r="DD104" i="13"/>
  <c r="DD40" i="13"/>
  <c r="DD103" i="13"/>
  <c r="EG155" i="13" l="1"/>
  <c r="EH149" i="13" s="1"/>
  <c r="EF67" i="13"/>
  <c r="EF70" i="13" s="1"/>
  <c r="EF171" i="13"/>
  <c r="EH183" i="13"/>
  <c r="EI61" i="13"/>
  <c r="EI116" i="13"/>
  <c r="EI169" i="13"/>
  <c r="EH137" i="13"/>
  <c r="EG171" i="13"/>
  <c r="EI114" i="13"/>
  <c r="EJ115" i="13"/>
  <c r="EI133" i="13"/>
  <c r="EJ125" i="13" s="1"/>
  <c r="EI146" i="13"/>
  <c r="EI179" i="13"/>
  <c r="EI182" i="13"/>
  <c r="EI180" i="13"/>
  <c r="EI181" i="13"/>
  <c r="EH127" i="13"/>
  <c r="EH131" i="13"/>
  <c r="EH128" i="13"/>
  <c r="EH132" i="13"/>
  <c r="EH129" i="13"/>
  <c r="EH139" i="13"/>
  <c r="EH144" i="13"/>
  <c r="EH141" i="13"/>
  <c r="EH150" i="13"/>
  <c r="EH145" i="13"/>
  <c r="EH142" i="13"/>
  <c r="EH152" i="13"/>
  <c r="EH140" i="13"/>
  <c r="EH151" i="13"/>
  <c r="EH165" i="13" s="1"/>
  <c r="EH154" i="13"/>
  <c r="EH173" i="13"/>
  <c r="EH174" i="13" s="1"/>
  <c r="EH172" i="13" s="1"/>
  <c r="EH153" i="13"/>
  <c r="EJ62" i="13"/>
  <c r="EG66" i="13"/>
  <c r="EG65" i="13"/>
  <c r="DY59" i="13"/>
  <c r="EH37" i="13"/>
  <c r="EH26" i="13"/>
  <c r="EH32" i="13"/>
  <c r="EH30" i="13" a="1"/>
  <c r="EH30" i="13" s="1"/>
  <c r="EH28" i="13"/>
  <c r="EH34" i="13"/>
  <c r="EH36" i="13"/>
  <c r="EH25" i="13"/>
  <c r="EH31" i="13"/>
  <c r="EH33" i="13"/>
  <c r="EH20" i="13"/>
  <c r="EH22" i="13"/>
  <c r="EH29" i="13"/>
  <c r="EH27" i="13"/>
  <c r="EH19" i="13"/>
  <c r="EH21" i="13"/>
  <c r="EH4" i="13"/>
  <c r="EH3" i="13" s="1"/>
  <c r="EH35" i="13"/>
  <c r="EH6" i="13"/>
  <c r="EH18" i="13"/>
  <c r="EH75" i="13"/>
  <c r="EH88" i="13"/>
  <c r="EH87" i="13"/>
  <c r="EH82" i="13"/>
  <c r="EH84" i="13"/>
  <c r="EH86" i="13"/>
  <c r="EH79" i="13"/>
  <c r="EH81" i="13"/>
  <c r="EH83" i="13"/>
  <c r="EH85" i="13"/>
  <c r="EH80" i="13"/>
  <c r="EH69" i="13"/>
  <c r="EH74" i="13"/>
  <c r="EH64" i="13"/>
  <c r="EI12" i="13"/>
  <c r="EH16" i="13" s="1"/>
  <c r="EH17" i="13" s="1"/>
  <c r="EI9" i="13"/>
  <c r="EJ10" i="13"/>
  <c r="DD101" i="13"/>
  <c r="EG16" i="13"/>
  <c r="EG17" i="13" s="1"/>
  <c r="EG89" i="13"/>
  <c r="EE358" i="12"/>
  <c r="EH163" i="12"/>
  <c r="EI164" i="12"/>
  <c r="EE357" i="12"/>
  <c r="EE355" i="12"/>
  <c r="EF320" i="12"/>
  <c r="EF323" i="12"/>
  <c r="EF322" i="12"/>
  <c r="EF321" i="12"/>
  <c r="EF314" i="12"/>
  <c r="EF316" i="12"/>
  <c r="EF317" i="12"/>
  <c r="EF315" i="12"/>
  <c r="EF304" i="12"/>
  <c r="EF312" i="12" a="1"/>
  <c r="EF312" i="12" s="1"/>
  <c r="EF301" i="12"/>
  <c r="EF307" i="12"/>
  <c r="EF305" i="12"/>
  <c r="EF306" i="12"/>
  <c r="EF300" i="12"/>
  <c r="EF299" i="12"/>
  <c r="EF298" i="12"/>
  <c r="EF288" i="12"/>
  <c r="EF296" i="12" a="1"/>
  <c r="EF296" i="12" s="1"/>
  <c r="EF290" i="12"/>
  <c r="EF289" i="12"/>
  <c r="EF285" i="12"/>
  <c r="EF284" i="12"/>
  <c r="EF291" i="12"/>
  <c r="EF283" i="12"/>
  <c r="EF282" i="12"/>
  <c r="EF273" i="12"/>
  <c r="EF275" i="12"/>
  <c r="EF280" i="12" a="1"/>
  <c r="EF280" i="12" s="1"/>
  <c r="EF268" i="12"/>
  <c r="EF274" i="12"/>
  <c r="EF272" i="12"/>
  <c r="EF267" i="12"/>
  <c r="EF266" i="12"/>
  <c r="EF269" i="12"/>
  <c r="EF264" i="12" a="1"/>
  <c r="EF264" i="12" s="1"/>
  <c r="EF259" i="12"/>
  <c r="EF258" i="12"/>
  <c r="EF257" i="12"/>
  <c r="EF256" i="12"/>
  <c r="EF252" i="12"/>
  <c r="EF253" i="12"/>
  <c r="EF251" i="12"/>
  <c r="EF241" i="12"/>
  <c r="EF250" i="12"/>
  <c r="EF248" i="12" a="1"/>
  <c r="EF248" i="12" s="1"/>
  <c r="EF240" i="12"/>
  <c r="EF243" i="12"/>
  <c r="EF242" i="12"/>
  <c r="EF236" i="12"/>
  <c r="EF235" i="12"/>
  <c r="EF234" i="12"/>
  <c r="EF237" i="12"/>
  <c r="EF225" i="12"/>
  <c r="EF227" i="12"/>
  <c r="EF232" i="12" a="1"/>
  <c r="EF232" i="12" s="1"/>
  <c r="EF224" i="12"/>
  <c r="EF221" i="12"/>
  <c r="EF220" i="12"/>
  <c r="EF211" i="12"/>
  <c r="EF219" i="12"/>
  <c r="EF226" i="12"/>
  <c r="EF218" i="12"/>
  <c r="EF202" i="12"/>
  <c r="EF205" i="12"/>
  <c r="EF208" i="12"/>
  <c r="EF216" i="12" a="1"/>
  <c r="EF216" i="12" s="1"/>
  <c r="EF204" i="12"/>
  <c r="EF210" i="12"/>
  <c r="EF203" i="12"/>
  <c r="EF209" i="12"/>
  <c r="EF189" i="12"/>
  <c r="EF192" i="12"/>
  <c r="EF195" i="12"/>
  <c r="EF200" i="12" a="1"/>
  <c r="EF200" i="12" s="1"/>
  <c r="EF188" i="12"/>
  <c r="EF194" i="12"/>
  <c r="EF193" i="12"/>
  <c r="EF187" i="12"/>
  <c r="EF186" i="12"/>
  <c r="EF176" i="12"/>
  <c r="EF184" i="12" a="1"/>
  <c r="EF184" i="12" s="1"/>
  <c r="EF179" i="12"/>
  <c r="EF178" i="12"/>
  <c r="EF177" i="12"/>
  <c r="EF168" i="12" a="1"/>
  <c r="EF168" i="12" s="1"/>
  <c r="EF171" i="12"/>
  <c r="EF170" i="12"/>
  <c r="EF173" i="12"/>
  <c r="EG165" i="12"/>
  <c r="EF172" i="12"/>
  <c r="EE360" i="12"/>
  <c r="EE363" i="12"/>
  <c r="EE356" i="12"/>
  <c r="EE354" i="12"/>
  <c r="EE359" i="12"/>
  <c r="ED364" i="12"/>
  <c r="ED365" i="12" s="1"/>
  <c r="EE362" i="12"/>
  <c r="EE361" i="12"/>
  <c r="DE104" i="13"/>
  <c r="DE40" i="13"/>
  <c r="DE103" i="13"/>
  <c r="DE101" i="13"/>
  <c r="EH155" i="13" l="1"/>
  <c r="EI149" i="13" s="1"/>
  <c r="EI183" i="13"/>
  <c r="EI137" i="13"/>
  <c r="EJ114" i="13"/>
  <c r="EJ133" i="13"/>
  <c r="EJ146" i="13"/>
  <c r="EJ179" i="13"/>
  <c r="EJ182" i="13"/>
  <c r="EJ180" i="13"/>
  <c r="EJ181" i="13"/>
  <c r="EJ61" i="13"/>
  <c r="EJ116" i="13"/>
  <c r="EJ169" i="13"/>
  <c r="EI127" i="13"/>
  <c r="EI131" i="13"/>
  <c r="EI128" i="13"/>
  <c r="EI132" i="13"/>
  <c r="EI129" i="13"/>
  <c r="EI140" i="13"/>
  <c r="EI144" i="13"/>
  <c r="EI141" i="13"/>
  <c r="EI139" i="13"/>
  <c r="EI145" i="13"/>
  <c r="EI142" i="13"/>
  <c r="EI152" i="13"/>
  <c r="EI153" i="13"/>
  <c r="EI151" i="13"/>
  <c r="EI165" i="13" s="1"/>
  <c r="EI154" i="13"/>
  <c r="EI150" i="13"/>
  <c r="EI173" i="13"/>
  <c r="EI174" i="13" s="1"/>
  <c r="EI172" i="13" s="1"/>
  <c r="EG67" i="13"/>
  <c r="EG70" i="13" s="1"/>
  <c r="EH66" i="13"/>
  <c r="EH65" i="13"/>
  <c r="EH89" i="13"/>
  <c r="DZ59" i="13"/>
  <c r="EJ12" i="13"/>
  <c r="EJ9" i="13"/>
  <c r="EI37" i="13"/>
  <c r="EI30" i="13" a="1"/>
  <c r="EI30" i="13" s="1"/>
  <c r="EI26" i="13"/>
  <c r="EI32" i="13"/>
  <c r="EI28" i="13"/>
  <c r="EI34" i="13"/>
  <c r="EI36" i="13"/>
  <c r="EI25" i="13"/>
  <c r="EI31" i="13"/>
  <c r="EI27" i="13"/>
  <c r="EI29" i="13"/>
  <c r="EI22" i="13"/>
  <c r="EI33" i="13"/>
  <c r="EI19" i="13"/>
  <c r="EI21" i="13"/>
  <c r="EI18" i="13"/>
  <c r="EI4" i="13"/>
  <c r="EI3" i="13" s="1"/>
  <c r="EI35" i="13"/>
  <c r="EI20" i="13"/>
  <c r="EI6" i="13"/>
  <c r="EI81" i="13"/>
  <c r="EI83" i="13"/>
  <c r="EI85" i="13"/>
  <c r="EI69" i="13"/>
  <c r="EI74" i="13"/>
  <c r="EI80" i="13"/>
  <c r="EI75" i="13"/>
  <c r="EI82" i="13"/>
  <c r="EI64" i="13"/>
  <c r="EI86" i="13"/>
  <c r="EI84" i="13"/>
  <c r="EI88" i="13"/>
  <c r="EI87" i="13"/>
  <c r="EI79" i="13"/>
  <c r="EG323" i="12"/>
  <c r="EG322" i="12"/>
  <c r="EG320" i="12"/>
  <c r="EG314" i="12"/>
  <c r="EG321" i="12"/>
  <c r="EG316" i="12"/>
  <c r="EG317" i="12"/>
  <c r="EG315" i="12"/>
  <c r="EG312" i="12" a="1"/>
  <c r="EG312" i="12" s="1"/>
  <c r="EG307" i="12"/>
  <c r="EG304" i="12"/>
  <c r="EG305" i="12"/>
  <c r="EG300" i="12"/>
  <c r="EG301" i="12"/>
  <c r="EG299" i="12"/>
  <c r="EG290" i="12"/>
  <c r="EG298" i="12"/>
  <c r="EG306" i="12"/>
  <c r="EG296" i="12" a="1"/>
  <c r="EG296" i="12" s="1"/>
  <c r="EG289" i="12"/>
  <c r="EG291" i="12"/>
  <c r="EG288" i="12"/>
  <c r="EG284" i="12"/>
  <c r="EG283" i="12"/>
  <c r="EG285" i="12"/>
  <c r="EG282" i="12"/>
  <c r="EG280" i="12" a="1"/>
  <c r="EG280" i="12" s="1"/>
  <c r="EG274" i="12"/>
  <c r="EG268" i="12"/>
  <c r="EG273" i="12"/>
  <c r="EG275" i="12"/>
  <c r="EG269" i="12"/>
  <c r="EG272" i="12"/>
  <c r="EG267" i="12"/>
  <c r="EG266" i="12"/>
  <c r="EG264" i="12" a="1"/>
  <c r="EG264" i="12" s="1"/>
  <c r="EG259" i="12"/>
  <c r="EG258" i="12"/>
  <c r="EG257" i="12"/>
  <c r="EG256" i="12"/>
  <c r="EG252" i="12"/>
  <c r="EG253" i="12"/>
  <c r="EG251" i="12"/>
  <c r="EG250" i="12"/>
  <c r="EG248" i="12" a="1"/>
  <c r="EG248" i="12" s="1"/>
  <c r="EG240" i="12"/>
  <c r="EG243" i="12"/>
  <c r="EG242" i="12"/>
  <c r="EG241" i="12"/>
  <c r="EG235" i="12"/>
  <c r="EG234" i="12"/>
  <c r="EG237" i="12"/>
  <c r="EG236" i="12"/>
  <c r="EG224" i="12"/>
  <c r="EG232" i="12" a="1"/>
  <c r="EG232" i="12" s="1"/>
  <c r="EG226" i="12"/>
  <c r="EG221" i="12"/>
  <c r="EG225" i="12"/>
  <c r="EG227" i="12"/>
  <c r="EG220" i="12"/>
  <c r="EG219" i="12"/>
  <c r="EG210" i="12"/>
  <c r="EG218" i="12"/>
  <c r="EG205" i="12"/>
  <c r="EG208" i="12"/>
  <c r="EG216" i="12" a="1"/>
  <c r="EG216" i="12" s="1"/>
  <c r="EG204" i="12"/>
  <c r="EG203" i="12"/>
  <c r="EG209" i="12"/>
  <c r="EG211" i="12"/>
  <c r="EG186" i="12"/>
  <c r="EG189" i="12"/>
  <c r="EG192" i="12"/>
  <c r="EG195" i="12"/>
  <c r="EG200" i="12" a="1"/>
  <c r="EG200" i="12" s="1"/>
  <c r="EG202" i="12"/>
  <c r="EG188" i="12"/>
  <c r="EG194" i="12"/>
  <c r="EG187" i="12"/>
  <c r="EG176" i="12"/>
  <c r="EG193" i="12"/>
  <c r="EG184" i="12" a="1"/>
  <c r="EG184" i="12" s="1"/>
  <c r="EG179" i="12"/>
  <c r="EG178" i="12"/>
  <c r="EG177" i="12"/>
  <c r="EG171" i="12"/>
  <c r="EG170" i="12"/>
  <c r="EG173" i="12"/>
  <c r="EH165" i="12"/>
  <c r="EG172" i="12"/>
  <c r="EG168" i="12" a="1"/>
  <c r="EG168" i="12" s="1"/>
  <c r="EF271" i="12"/>
  <c r="EF276" i="12" s="1"/>
  <c r="EF360" i="12"/>
  <c r="EF319" i="12"/>
  <c r="EF324" i="12" s="1"/>
  <c r="EF363" i="12"/>
  <c r="EF207" i="12"/>
  <c r="EF212" i="12" s="1"/>
  <c r="EF356" i="12"/>
  <c r="EF255" i="12"/>
  <c r="EF260" i="12" s="1"/>
  <c r="EF359" i="12"/>
  <c r="EE364" i="12"/>
  <c r="EE365" i="12" s="1"/>
  <c r="EF303" i="12"/>
  <c r="EF308" i="12" s="1"/>
  <c r="EF362" i="12"/>
  <c r="EF175" i="12"/>
  <c r="EF180" i="12" s="1"/>
  <c r="EF354" i="12"/>
  <c r="EF191" i="12"/>
  <c r="EF196" i="12" s="1"/>
  <c r="EF355" i="12"/>
  <c r="EF239" i="12"/>
  <c r="EF244" i="12" s="1"/>
  <c r="EF358" i="12"/>
  <c r="EF287" i="12"/>
  <c r="EF292" i="12" s="1"/>
  <c r="EF361" i="12"/>
  <c r="EJ164" i="12"/>
  <c r="EI163" i="12"/>
  <c r="EF223" i="12"/>
  <c r="EF228" i="12" s="1"/>
  <c r="EF357" i="12"/>
  <c r="DF104" i="13"/>
  <c r="DF40" i="13"/>
  <c r="DF103" i="13"/>
  <c r="EI155" i="13" l="1"/>
  <c r="EJ149" i="13" s="1"/>
  <c r="EH67" i="13"/>
  <c r="EH70" i="13" s="1"/>
  <c r="EH171" i="13"/>
  <c r="K35" i="1"/>
  <c r="J32" i="1"/>
  <c r="L29" i="1"/>
  <c r="K27" i="1"/>
  <c r="I31" i="1"/>
  <c r="I28" i="1"/>
  <c r="M29" i="1"/>
  <c r="I32" i="1"/>
  <c r="K31" i="1"/>
  <c r="K29" i="1"/>
  <c r="O27" i="1"/>
  <c r="M30" i="1"/>
  <c r="K28" i="1"/>
  <c r="I34" i="1"/>
  <c r="M31" i="1"/>
  <c r="J31" i="1"/>
  <c r="L32" i="1"/>
  <c r="M35" i="1"/>
  <c r="L28" i="1"/>
  <c r="M32" i="1"/>
  <c r="L31" i="1"/>
  <c r="K30" i="1"/>
  <c r="O28" i="1"/>
  <c r="M28" i="1"/>
  <c r="N28" i="1"/>
  <c r="I35" i="1"/>
  <c r="M27" i="1"/>
  <c r="O30" i="1"/>
  <c r="N31" i="1"/>
  <c r="L35" i="1"/>
  <c r="I29" i="1"/>
  <c r="L27" i="1"/>
  <c r="L30" i="1"/>
  <c r="N30" i="1"/>
  <c r="K32" i="1"/>
  <c r="O35" i="1"/>
  <c r="N32" i="1"/>
  <c r="N29" i="1"/>
  <c r="P30" i="1"/>
  <c r="N35" i="1"/>
  <c r="I27" i="1"/>
  <c r="P35" i="1"/>
  <c r="P31" i="1"/>
  <c r="P32" i="1"/>
  <c r="O32" i="1"/>
  <c r="P27" i="1"/>
  <c r="P28" i="1"/>
  <c r="O29" i="1"/>
  <c r="I30" i="1"/>
  <c r="Q29" i="1"/>
  <c r="P29" i="1"/>
  <c r="O31" i="1"/>
  <c r="N27" i="1"/>
  <c r="Q32" i="1"/>
  <c r="R35" i="1"/>
  <c r="R31" i="1"/>
  <c r="Q27" i="1"/>
  <c r="S28" i="1"/>
  <c r="R28" i="1"/>
  <c r="R29" i="1"/>
  <c r="R27" i="1"/>
  <c r="Q35" i="1"/>
  <c r="R30" i="1"/>
  <c r="S27" i="1"/>
  <c r="S32" i="1"/>
  <c r="Q28" i="1"/>
  <c r="Q30" i="1"/>
  <c r="Q31" i="1"/>
  <c r="R32" i="1"/>
  <c r="S35" i="1"/>
  <c r="S30" i="1"/>
  <c r="S31" i="1"/>
  <c r="S29" i="1"/>
  <c r="T31" i="1"/>
  <c r="EJ183" i="13"/>
  <c r="EJ127" i="13"/>
  <c r="EJ131" i="13"/>
  <c r="EJ128" i="13"/>
  <c r="EJ132" i="13"/>
  <c r="EJ129" i="13"/>
  <c r="EJ139" i="13"/>
  <c r="EJ140" i="13"/>
  <c r="EJ144" i="13"/>
  <c r="EJ141" i="13"/>
  <c r="EJ145" i="13"/>
  <c r="EJ142" i="13"/>
  <c r="EJ152" i="13"/>
  <c r="EJ153" i="13"/>
  <c r="EJ151" i="13"/>
  <c r="EJ165" i="13" s="1"/>
  <c r="EJ154" i="13"/>
  <c r="EJ150" i="13"/>
  <c r="EJ173" i="13"/>
  <c r="EJ174" i="13" s="1"/>
  <c r="EJ172" i="13" s="1"/>
  <c r="EJ137" i="13"/>
  <c r="EI171" i="13"/>
  <c r="EJ30" i="13" a="1"/>
  <c r="EJ30" i="13" s="1"/>
  <c r="EJ26" i="13"/>
  <c r="EJ32" i="13"/>
  <c r="EJ28" i="13"/>
  <c r="EJ34" i="13"/>
  <c r="EJ36" i="13"/>
  <c r="EJ25" i="13"/>
  <c r="EJ31" i="13"/>
  <c r="EJ27" i="13"/>
  <c r="EJ33" i="13"/>
  <c r="EJ35" i="13"/>
  <c r="EJ22" i="13"/>
  <c r="EJ29" i="13"/>
  <c r="EJ19" i="13"/>
  <c r="EJ21" i="13"/>
  <c r="EJ16" i="13"/>
  <c r="EJ17" i="13" s="1"/>
  <c r="EJ37" i="13"/>
  <c r="EJ18" i="13"/>
  <c r="EJ20" i="13"/>
  <c r="EJ4" i="13"/>
  <c r="EJ3" i="13" s="1"/>
  <c r="EJ6" i="13"/>
  <c r="EJ87" i="13"/>
  <c r="EJ84" i="13"/>
  <c r="EJ69" i="13"/>
  <c r="T32" i="1" s="1"/>
  <c r="EJ79" i="13"/>
  <c r="EJ81" i="13"/>
  <c r="EJ86" i="13"/>
  <c r="EJ83" i="13"/>
  <c r="EJ85" i="13"/>
  <c r="EJ80" i="13"/>
  <c r="EJ74" i="13"/>
  <c r="EJ64" i="13"/>
  <c r="J27" i="1" s="1"/>
  <c r="EJ82" i="13"/>
  <c r="EJ75" i="13"/>
  <c r="EJ88" i="13"/>
  <c r="EI89" i="13"/>
  <c r="EI16" i="13"/>
  <c r="EI17" i="13" s="1"/>
  <c r="DF101" i="13"/>
  <c r="EA59" i="13"/>
  <c r="EI66" i="13"/>
  <c r="EI65" i="13"/>
  <c r="EG223" i="12"/>
  <c r="EG228" i="12" s="1"/>
  <c r="EG357" i="12"/>
  <c r="EF364" i="12"/>
  <c r="EF365" i="12" s="1"/>
  <c r="EH323" i="12"/>
  <c r="EH322" i="12"/>
  <c r="EH321" i="12"/>
  <c r="EH320" i="12"/>
  <c r="EH316" i="12"/>
  <c r="EH317" i="12"/>
  <c r="EH315" i="12"/>
  <c r="EH314" i="12"/>
  <c r="EH312" i="12" a="1"/>
  <c r="EH312" i="12" s="1"/>
  <c r="EH307" i="12"/>
  <c r="EH306" i="12"/>
  <c r="EH305" i="12"/>
  <c r="EH304" i="12"/>
  <c r="EH300" i="12"/>
  <c r="EH301" i="12"/>
  <c r="EH299" i="12"/>
  <c r="EH298" i="12"/>
  <c r="EH296" i="12" a="1"/>
  <c r="EH296" i="12" s="1"/>
  <c r="EH290" i="12"/>
  <c r="EH289" i="12"/>
  <c r="EH291" i="12"/>
  <c r="EH288" i="12"/>
  <c r="EH284" i="12"/>
  <c r="EH283" i="12"/>
  <c r="EH273" i="12"/>
  <c r="EH285" i="12"/>
  <c r="EH282" i="12"/>
  <c r="EH280" i="12" a="1"/>
  <c r="EH280" i="12" s="1"/>
  <c r="EH275" i="12"/>
  <c r="EH272" i="12"/>
  <c r="EH274" i="12"/>
  <c r="EH267" i="12"/>
  <c r="EH268" i="12"/>
  <c r="EH266" i="12"/>
  <c r="EH257" i="12"/>
  <c r="EH269" i="12"/>
  <c r="EH253" i="12"/>
  <c r="EH256" i="12"/>
  <c r="EH264" i="12" a="1"/>
  <c r="EH264" i="12" s="1"/>
  <c r="EH259" i="12"/>
  <c r="EH258" i="12"/>
  <c r="EH252" i="12"/>
  <c r="EH251" i="12"/>
  <c r="EH250" i="12"/>
  <c r="EH248" i="12" a="1"/>
  <c r="EH248" i="12" s="1"/>
  <c r="EH240" i="12"/>
  <c r="EH243" i="12"/>
  <c r="EH242" i="12"/>
  <c r="EH235" i="12"/>
  <c r="EH234" i="12"/>
  <c r="EH241" i="12"/>
  <c r="EH237" i="12"/>
  <c r="EH225" i="12"/>
  <c r="EH232" i="12" a="1"/>
  <c r="EH232" i="12" s="1"/>
  <c r="EH227" i="12"/>
  <c r="EH236" i="12"/>
  <c r="EH224" i="12"/>
  <c r="EH221" i="12"/>
  <c r="EH220" i="12"/>
  <c r="EH226" i="12"/>
  <c r="EH219" i="12"/>
  <c r="EH218" i="12"/>
  <c r="EH208" i="12"/>
  <c r="EH216" i="12" a="1"/>
  <c r="EH216" i="12" s="1"/>
  <c r="EH204" i="12"/>
  <c r="EH210" i="12"/>
  <c r="EH203" i="12"/>
  <c r="EH209" i="12"/>
  <c r="EH211" i="12"/>
  <c r="EH186" i="12"/>
  <c r="EH189" i="12"/>
  <c r="EH192" i="12"/>
  <c r="EH195" i="12"/>
  <c r="EH200" i="12" a="1"/>
  <c r="EH200" i="12" s="1"/>
  <c r="EH202" i="12"/>
  <c r="EH188" i="12"/>
  <c r="EH194" i="12"/>
  <c r="EH205" i="12"/>
  <c r="EH187" i="12"/>
  <c r="EH193" i="12"/>
  <c r="EH176" i="12"/>
  <c r="EH184" i="12" a="1"/>
  <c r="EH184" i="12" s="1"/>
  <c r="EH179" i="12"/>
  <c r="EH178" i="12"/>
  <c r="EH177" i="12"/>
  <c r="EH171" i="12"/>
  <c r="EH170" i="12"/>
  <c r="EH173" i="12"/>
  <c r="EI165" i="12"/>
  <c r="EH172" i="12"/>
  <c r="EH168" i="12" a="1"/>
  <c r="EH168" i="12" s="1"/>
  <c r="EG271" i="12"/>
  <c r="EG276" i="12" s="1"/>
  <c r="EG360" i="12"/>
  <c r="EG207" i="12"/>
  <c r="EG212" i="12" s="1"/>
  <c r="EG356" i="12"/>
  <c r="EG319" i="12"/>
  <c r="EG324" i="12" s="1"/>
  <c r="EG363" i="12"/>
  <c r="EG175" i="12"/>
  <c r="EG180" i="12" s="1"/>
  <c r="EG354" i="12"/>
  <c r="EG255" i="12"/>
  <c r="EG260" i="12" s="1"/>
  <c r="EG359" i="12"/>
  <c r="EG303" i="12"/>
  <c r="EG308" i="12" s="1"/>
  <c r="EG362" i="12"/>
  <c r="EG191" i="12"/>
  <c r="EG196" i="12" s="1"/>
  <c r="EG355" i="12"/>
  <c r="EK164" i="12"/>
  <c r="EJ163" i="12"/>
  <c r="EG239" i="12"/>
  <c r="EG244" i="12" s="1"/>
  <c r="EG358" i="12"/>
  <c r="EG287" i="12"/>
  <c r="EG292" i="12" s="1"/>
  <c r="EG361" i="12"/>
  <c r="DG103" i="13"/>
  <c r="DG104" i="13"/>
  <c r="DG40" i="13"/>
  <c r="DG101" i="13"/>
  <c r="L33" i="1" l="1"/>
  <c r="S33" i="1"/>
  <c r="T27" i="1"/>
  <c r="I33" i="1"/>
  <c r="K33" i="1"/>
  <c r="O33" i="1"/>
  <c r="I36" i="1"/>
  <c r="P33" i="1"/>
  <c r="M33" i="1"/>
  <c r="Q33" i="1"/>
  <c r="R33" i="1"/>
  <c r="N33" i="1"/>
  <c r="EJ155" i="13"/>
  <c r="EJ171" i="13" s="1"/>
  <c r="EI67" i="13"/>
  <c r="EJ89" i="13"/>
  <c r="J35" i="1" s="1"/>
  <c r="EB59" i="13"/>
  <c r="EJ66" i="13"/>
  <c r="EJ65" i="13"/>
  <c r="EI323" i="12"/>
  <c r="EI322" i="12"/>
  <c r="EI321" i="12"/>
  <c r="EI320" i="12"/>
  <c r="EI317" i="12"/>
  <c r="EI316" i="12"/>
  <c r="EI315" i="12"/>
  <c r="EI312" i="12" a="1"/>
  <c r="EI312" i="12" s="1"/>
  <c r="EI304" i="12"/>
  <c r="EI307" i="12"/>
  <c r="EI314" i="12"/>
  <c r="EI305" i="12"/>
  <c r="EI306" i="12"/>
  <c r="EI300" i="12"/>
  <c r="EI301" i="12"/>
  <c r="EI299" i="12"/>
  <c r="EI298" i="12"/>
  <c r="EI296" i="12" a="1"/>
  <c r="EI296" i="12" s="1"/>
  <c r="EI290" i="12"/>
  <c r="EI289" i="12"/>
  <c r="EI291" i="12"/>
  <c r="EI288" i="12"/>
  <c r="EI284" i="12"/>
  <c r="EI283" i="12"/>
  <c r="EI285" i="12"/>
  <c r="EI282" i="12"/>
  <c r="EI280" i="12" a="1"/>
  <c r="EI280" i="12" s="1"/>
  <c r="EI273" i="12"/>
  <c r="EI275" i="12"/>
  <c r="EI269" i="12"/>
  <c r="EI272" i="12"/>
  <c r="EI274" i="12"/>
  <c r="EI267" i="12"/>
  <c r="EI268" i="12"/>
  <c r="EI266" i="12"/>
  <c r="EI257" i="12"/>
  <c r="EI256" i="12"/>
  <c r="EI252" i="12"/>
  <c r="EI253" i="12"/>
  <c r="EI259" i="12"/>
  <c r="EI251" i="12"/>
  <c r="EI250" i="12"/>
  <c r="EI264" i="12" a="1"/>
  <c r="EI264" i="12" s="1"/>
  <c r="EI258" i="12"/>
  <c r="EI248" i="12" a="1"/>
  <c r="EI248" i="12" s="1"/>
  <c r="EI240" i="12"/>
  <c r="EI243" i="12"/>
  <c r="EI242" i="12"/>
  <c r="EI235" i="12"/>
  <c r="EI234" i="12"/>
  <c r="EI241" i="12"/>
  <c r="EI237" i="12"/>
  <c r="EI232" i="12" a="1"/>
  <c r="EI232" i="12" s="1"/>
  <c r="EI236" i="12"/>
  <c r="EI226" i="12"/>
  <c r="EI224" i="12"/>
  <c r="EI221" i="12"/>
  <c r="EI225" i="12"/>
  <c r="EI227" i="12"/>
  <c r="EI210" i="12"/>
  <c r="EI218" i="12"/>
  <c r="EI216" i="12" a="1"/>
  <c r="EI216" i="12" s="1"/>
  <c r="EI204" i="12"/>
  <c r="EI203" i="12"/>
  <c r="EI209" i="12"/>
  <c r="EI219" i="12"/>
  <c r="EI211" i="12"/>
  <c r="EI220" i="12"/>
  <c r="EI202" i="12"/>
  <c r="EI208" i="12"/>
  <c r="EI189" i="12"/>
  <c r="EI192" i="12"/>
  <c r="EI195" i="12"/>
  <c r="EI200" i="12" a="1"/>
  <c r="EI200" i="12" s="1"/>
  <c r="EI188" i="12"/>
  <c r="EI194" i="12"/>
  <c r="EI205" i="12"/>
  <c r="EI187" i="12"/>
  <c r="EI193" i="12"/>
  <c r="EI186" i="12"/>
  <c r="EI184" i="12" a="1"/>
  <c r="EI184" i="12" s="1"/>
  <c r="EI179" i="12"/>
  <c r="EI178" i="12"/>
  <c r="EI177" i="12"/>
  <c r="EI170" i="12"/>
  <c r="EI173" i="12"/>
  <c r="EJ165" i="12"/>
  <c r="EI172" i="12"/>
  <c r="EI168" i="12" a="1"/>
  <c r="EI168" i="12" s="1"/>
  <c r="EI176" i="12"/>
  <c r="EI171" i="12"/>
  <c r="EH207" i="12"/>
  <c r="EH212" i="12" s="1"/>
  <c r="EH356" i="12"/>
  <c r="EH319" i="12"/>
  <c r="EH324" i="12" s="1"/>
  <c r="EH363" i="12"/>
  <c r="EG364" i="12"/>
  <c r="EG365" i="12" s="1"/>
  <c r="EH255" i="12"/>
  <c r="EH260" i="12" s="1"/>
  <c r="EH359" i="12"/>
  <c r="EH303" i="12"/>
  <c r="EH308" i="12" s="1"/>
  <c r="EH362" i="12"/>
  <c r="EH191" i="12"/>
  <c r="EH196" i="12" s="1"/>
  <c r="EH355" i="12"/>
  <c r="EH287" i="12"/>
  <c r="EH292" i="12" s="1"/>
  <c r="EH361" i="12"/>
  <c r="EH239" i="12"/>
  <c r="EH244" i="12" s="1"/>
  <c r="EH358" i="12"/>
  <c r="EH175" i="12"/>
  <c r="EH180" i="12" s="1"/>
  <c r="EH354" i="12"/>
  <c r="EH271" i="12"/>
  <c r="EH276" i="12" s="1"/>
  <c r="EH360" i="12"/>
  <c r="EL164" i="12"/>
  <c r="EK163" i="12"/>
  <c r="EH223" i="12"/>
  <c r="EH228" i="12" s="1"/>
  <c r="EH357" i="12"/>
  <c r="DH103" i="13"/>
  <c r="DH104" i="13"/>
  <c r="DH40" i="13"/>
  <c r="I37" i="1" l="1"/>
  <c r="EI70" i="13"/>
  <c r="EJ67" i="13"/>
  <c r="J28" i="1"/>
  <c r="J29" i="1"/>
  <c r="T29" i="1"/>
  <c r="T35" i="1"/>
  <c r="T28" i="1"/>
  <c r="DH101" i="13"/>
  <c r="EC59" i="13"/>
  <c r="EH364" i="12"/>
  <c r="EH365" i="12" s="1"/>
  <c r="EI239" i="12"/>
  <c r="EI244" i="12" s="1"/>
  <c r="EI358" i="12"/>
  <c r="EI175" i="12"/>
  <c r="EI180" i="12" s="1"/>
  <c r="EI354" i="12"/>
  <c r="EI223" i="12"/>
  <c r="EI228" i="12" s="1"/>
  <c r="EI357" i="12"/>
  <c r="EJ322" i="12"/>
  <c r="EJ323" i="12"/>
  <c r="EJ320" i="12"/>
  <c r="EJ321" i="12"/>
  <c r="EJ316" i="12"/>
  <c r="EJ317" i="12"/>
  <c r="EJ315" i="12"/>
  <c r="EJ314" i="12"/>
  <c r="EJ304" i="12"/>
  <c r="EJ307" i="12"/>
  <c r="EJ312" i="12" a="1"/>
  <c r="EJ312" i="12" s="1"/>
  <c r="EJ305" i="12"/>
  <c r="EJ306" i="12"/>
  <c r="EJ300" i="12"/>
  <c r="EJ301" i="12"/>
  <c r="EJ299" i="12"/>
  <c r="EJ298" i="12"/>
  <c r="EJ291" i="12"/>
  <c r="EJ290" i="12"/>
  <c r="EJ289" i="12"/>
  <c r="EJ296" i="12" a="1"/>
  <c r="EJ296" i="12" s="1"/>
  <c r="EJ288" i="12"/>
  <c r="EJ284" i="12"/>
  <c r="EJ283" i="12"/>
  <c r="EJ282" i="12"/>
  <c r="EJ285" i="12"/>
  <c r="EJ273" i="12"/>
  <c r="EJ280" i="12" a="1"/>
  <c r="EJ280" i="12" s="1"/>
  <c r="EJ275" i="12"/>
  <c r="EJ269" i="12"/>
  <c r="EJ272" i="12"/>
  <c r="EJ274" i="12"/>
  <c r="EJ259" i="12"/>
  <c r="EJ267" i="12"/>
  <c r="EJ268" i="12"/>
  <c r="EJ266" i="12"/>
  <c r="EJ257" i="12"/>
  <c r="EJ256" i="12"/>
  <c r="EJ264" i="12" a="1"/>
  <c r="EJ264" i="12" s="1"/>
  <c r="EJ258" i="12"/>
  <c r="EJ252" i="12"/>
  <c r="EJ253" i="12"/>
  <c r="EJ251" i="12"/>
  <c r="EJ250" i="12"/>
  <c r="EJ240" i="12"/>
  <c r="EJ243" i="12"/>
  <c r="EJ242" i="12"/>
  <c r="EJ241" i="12"/>
  <c r="EJ248" i="12" a="1"/>
  <c r="EJ248" i="12" s="1"/>
  <c r="EJ235" i="12"/>
  <c r="EJ237" i="12"/>
  <c r="EJ236" i="12"/>
  <c r="EJ232" i="12" a="1"/>
  <c r="EJ232" i="12" s="1"/>
  <c r="EJ234" i="12"/>
  <c r="EJ227" i="12"/>
  <c r="EJ224" i="12"/>
  <c r="EJ221" i="12"/>
  <c r="EJ225" i="12"/>
  <c r="EJ220" i="12"/>
  <c r="EJ226" i="12"/>
  <c r="EJ218" i="12"/>
  <c r="EJ204" i="12"/>
  <c r="EJ210" i="12"/>
  <c r="EJ203" i="12"/>
  <c r="EJ209" i="12"/>
  <c r="EJ219" i="12"/>
  <c r="EJ211" i="12"/>
  <c r="EJ202" i="12"/>
  <c r="EJ205" i="12"/>
  <c r="EJ216" i="12" a="1"/>
  <c r="EJ216" i="12" s="1"/>
  <c r="EJ192" i="12"/>
  <c r="EJ195" i="12"/>
  <c r="EJ200" i="12" a="1"/>
  <c r="EJ200" i="12" s="1"/>
  <c r="EJ188" i="12"/>
  <c r="EJ194" i="12"/>
  <c r="EJ208" i="12"/>
  <c r="EJ187" i="12"/>
  <c r="EJ193" i="12"/>
  <c r="EJ189" i="12"/>
  <c r="EJ186" i="12"/>
  <c r="EJ178" i="12"/>
  <c r="EJ177" i="12"/>
  <c r="EJ184" i="12" a="1"/>
  <c r="EJ184" i="12" s="1"/>
  <c r="EJ176" i="12"/>
  <c r="EJ170" i="12"/>
  <c r="EJ173" i="12"/>
  <c r="EK165" i="12"/>
  <c r="EJ179" i="12"/>
  <c r="EJ172" i="12"/>
  <c r="EJ168" i="12" a="1"/>
  <c r="EJ168" i="12" s="1"/>
  <c r="EJ171" i="12"/>
  <c r="EI207" i="12"/>
  <c r="EI212" i="12" s="1"/>
  <c r="EI356" i="12"/>
  <c r="EI319" i="12"/>
  <c r="EI324" i="12" s="1"/>
  <c r="EI363" i="12"/>
  <c r="EI255" i="12"/>
  <c r="EI260" i="12" s="1"/>
  <c r="EI359" i="12"/>
  <c r="EI303" i="12"/>
  <c r="EI308" i="12" s="1"/>
  <c r="EI362" i="12"/>
  <c r="EI271" i="12"/>
  <c r="EI276" i="12" s="1"/>
  <c r="EI360" i="12"/>
  <c r="EI191" i="12"/>
  <c r="EI196" i="12" s="1"/>
  <c r="EI355" i="12"/>
  <c r="EM164" i="12"/>
  <c r="EL163" i="12"/>
  <c r="EI287" i="12"/>
  <c r="EI292" i="12" s="1"/>
  <c r="EI361" i="12"/>
  <c r="DI103" i="13"/>
  <c r="DI104" i="13"/>
  <c r="DI40" i="13"/>
  <c r="EJ70" i="13" l="1"/>
  <c r="J30" i="1"/>
  <c r="J33" i="1" s="1"/>
  <c r="T30" i="1"/>
  <c r="T33" i="1" s="1"/>
  <c r="DI101" i="13"/>
  <c r="ED59" i="13"/>
  <c r="EJ207" i="12"/>
  <c r="EJ212" i="12" s="1"/>
  <c r="EJ356" i="12"/>
  <c r="EJ191" i="12"/>
  <c r="EJ196" i="12" s="1"/>
  <c r="EJ355" i="12"/>
  <c r="EJ223" i="12"/>
  <c r="EJ228" i="12" s="1"/>
  <c r="EJ357" i="12"/>
  <c r="EJ287" i="12"/>
  <c r="EJ292" i="12" s="1"/>
  <c r="EJ361" i="12"/>
  <c r="EJ239" i="12"/>
  <c r="EJ244" i="12" s="1"/>
  <c r="EJ358" i="12"/>
  <c r="EJ271" i="12"/>
  <c r="EJ276" i="12" s="1"/>
  <c r="EJ360" i="12"/>
  <c r="EJ175" i="12"/>
  <c r="EJ180" i="12" s="1"/>
  <c r="EJ354" i="12"/>
  <c r="EI364" i="12"/>
  <c r="EI365" i="12" s="1"/>
  <c r="EJ319" i="12"/>
  <c r="EJ324" i="12" s="1"/>
  <c r="EJ363" i="12"/>
  <c r="EN164" i="12"/>
  <c r="EM163" i="12"/>
  <c r="EJ255" i="12"/>
  <c r="EJ260" i="12" s="1"/>
  <c r="EJ359" i="12"/>
  <c r="EK322" i="12"/>
  <c r="EK323" i="12"/>
  <c r="EK321" i="12"/>
  <c r="EK320" i="12"/>
  <c r="EK316" i="12"/>
  <c r="EK317" i="12"/>
  <c r="EK315" i="12"/>
  <c r="EK314" i="12"/>
  <c r="EK307" i="12"/>
  <c r="EK305" i="12"/>
  <c r="EK306" i="12"/>
  <c r="EK312" i="12" a="1"/>
  <c r="EK312" i="12" s="1"/>
  <c r="EK304" i="12"/>
  <c r="EK301" i="12"/>
  <c r="EK299" i="12"/>
  <c r="EK298" i="12"/>
  <c r="EK300" i="12"/>
  <c r="EK290" i="12"/>
  <c r="EK289" i="12"/>
  <c r="EK291" i="12"/>
  <c r="EK288" i="12"/>
  <c r="EK284" i="12"/>
  <c r="EK296" i="12" a="1"/>
  <c r="EK296" i="12" s="1"/>
  <c r="EK283" i="12"/>
  <c r="EK285" i="12"/>
  <c r="EK280" i="12" a="1"/>
  <c r="EK280" i="12" s="1"/>
  <c r="EK282" i="12"/>
  <c r="EK273" i="12"/>
  <c r="EK275" i="12"/>
  <c r="EK269" i="12"/>
  <c r="EK272" i="12"/>
  <c r="EK274" i="12"/>
  <c r="EK267" i="12"/>
  <c r="EK268" i="12"/>
  <c r="EK266" i="12"/>
  <c r="EK257" i="12"/>
  <c r="EK256" i="12"/>
  <c r="EK264" i="12" a="1"/>
  <c r="EK264" i="12" s="1"/>
  <c r="EK258" i="12"/>
  <c r="EK259" i="12"/>
  <c r="EK253" i="12"/>
  <c r="EK251" i="12"/>
  <c r="EK250" i="12"/>
  <c r="EK252" i="12"/>
  <c r="EK240" i="12"/>
  <c r="EK243" i="12"/>
  <c r="EK242" i="12"/>
  <c r="EK241" i="12"/>
  <c r="EK248" i="12" a="1"/>
  <c r="EK248" i="12" s="1"/>
  <c r="EK235" i="12"/>
  <c r="EK234" i="12"/>
  <c r="EK237" i="12"/>
  <c r="EK236" i="12"/>
  <c r="EK232" i="12" a="1"/>
  <c r="EK232" i="12" s="1"/>
  <c r="EK224" i="12"/>
  <c r="EK226" i="12"/>
  <c r="EK221" i="12"/>
  <c r="EK225" i="12"/>
  <c r="EK227" i="12"/>
  <c r="EK210" i="12"/>
  <c r="EK218" i="12"/>
  <c r="EK219" i="12"/>
  <c r="EK204" i="12"/>
  <c r="EK203" i="12"/>
  <c r="EK209" i="12"/>
  <c r="EK211" i="12"/>
  <c r="EK202" i="12"/>
  <c r="EK220" i="12"/>
  <c r="EK205" i="12"/>
  <c r="EK208" i="12"/>
  <c r="EK195" i="12"/>
  <c r="EK200" i="12" a="1"/>
  <c r="EK200" i="12" s="1"/>
  <c r="EK188" i="12"/>
  <c r="EK194" i="12"/>
  <c r="EK187" i="12"/>
  <c r="EK193" i="12"/>
  <c r="EK216" i="12" a="1"/>
  <c r="EK216" i="12" s="1"/>
  <c r="EK192" i="12"/>
  <c r="EK186" i="12"/>
  <c r="EK189" i="12"/>
  <c r="EK178" i="12"/>
  <c r="EK177" i="12"/>
  <c r="EK184" i="12" a="1"/>
  <c r="EK184" i="12" s="1"/>
  <c r="EK176" i="12"/>
  <c r="EK179" i="12"/>
  <c r="EK170" i="12"/>
  <c r="EK173" i="12"/>
  <c r="EL165" i="12"/>
  <c r="EK168" i="12" a="1"/>
  <c r="EK168" i="12" s="1"/>
  <c r="EK172" i="12"/>
  <c r="EK171" i="12"/>
  <c r="EJ303" i="12"/>
  <c r="EJ308" i="12" s="1"/>
  <c r="EJ362" i="12"/>
  <c r="DJ103" i="13"/>
  <c r="DJ104" i="13"/>
  <c r="DJ40" i="13"/>
  <c r="DJ101" i="13" l="1"/>
  <c r="EE59" i="13"/>
  <c r="EK239" i="12"/>
  <c r="EK244" i="12" s="1"/>
  <c r="EK358" i="12"/>
  <c r="EK271" i="12"/>
  <c r="EK276" i="12" s="1"/>
  <c r="EK360" i="12"/>
  <c r="EK287" i="12"/>
  <c r="EK292" i="12" s="1"/>
  <c r="EK361" i="12"/>
  <c r="EJ364" i="12"/>
  <c r="EJ365" i="12" s="1"/>
  <c r="EK223" i="12"/>
  <c r="EK228" i="12" s="1"/>
  <c r="EK357" i="12"/>
  <c r="EK319" i="12"/>
  <c r="EK324" i="12" s="1"/>
  <c r="EK363" i="12"/>
  <c r="EK175" i="12"/>
  <c r="EK180" i="12" s="1"/>
  <c r="EK354" i="12"/>
  <c r="EK303" i="12"/>
  <c r="EK308" i="12" s="1"/>
  <c r="EK362" i="12"/>
  <c r="EK255" i="12"/>
  <c r="EK260" i="12" s="1"/>
  <c r="EK359" i="12"/>
  <c r="EK207" i="12"/>
  <c r="EK212" i="12" s="1"/>
  <c r="EK356" i="12"/>
  <c r="EL322" i="12"/>
  <c r="EL323" i="12"/>
  <c r="EL321" i="12"/>
  <c r="EL320" i="12"/>
  <c r="EL317" i="12"/>
  <c r="EL316" i="12"/>
  <c r="EL315" i="12"/>
  <c r="EL314" i="12"/>
  <c r="EL306" i="12"/>
  <c r="EL312" i="12" a="1"/>
  <c r="EL312" i="12" s="1"/>
  <c r="EL307" i="12"/>
  <c r="EL305" i="12"/>
  <c r="EL304" i="12"/>
  <c r="EL299" i="12"/>
  <c r="EL298" i="12"/>
  <c r="EL301" i="12"/>
  <c r="EL300" i="12"/>
  <c r="EL290" i="12"/>
  <c r="EL289" i="12"/>
  <c r="EL291" i="12"/>
  <c r="EL288" i="12"/>
  <c r="EL296" i="12" a="1"/>
  <c r="EL296" i="12" s="1"/>
  <c r="EL283" i="12"/>
  <c r="EL282" i="12"/>
  <c r="EL285" i="12"/>
  <c r="EL284" i="12"/>
  <c r="EL280" i="12" a="1"/>
  <c r="EL280" i="12" s="1"/>
  <c r="EL275" i="12"/>
  <c r="EL273" i="12"/>
  <c r="EL269" i="12"/>
  <c r="EL272" i="12"/>
  <c r="EL274" i="12"/>
  <c r="EL267" i="12"/>
  <c r="EL268" i="12"/>
  <c r="EL266" i="12"/>
  <c r="EL257" i="12"/>
  <c r="EL256" i="12"/>
  <c r="EL264" i="12" a="1"/>
  <c r="EL264" i="12" s="1"/>
  <c r="EL258" i="12"/>
  <c r="EL259" i="12"/>
  <c r="EL253" i="12"/>
  <c r="EL251" i="12"/>
  <c r="EL250" i="12"/>
  <c r="EL243" i="12"/>
  <c r="EL242" i="12"/>
  <c r="EL252" i="12"/>
  <c r="EL241" i="12"/>
  <c r="EL248" i="12" a="1"/>
  <c r="EL248" i="12" s="1"/>
  <c r="EL240" i="12"/>
  <c r="EL234" i="12"/>
  <c r="EL237" i="12"/>
  <c r="EL236" i="12"/>
  <c r="EL235" i="12"/>
  <c r="EL227" i="12"/>
  <c r="EL225" i="12"/>
  <c r="EL221" i="12"/>
  <c r="EL224" i="12"/>
  <c r="EL220" i="12"/>
  <c r="EL226" i="12"/>
  <c r="EL218" i="12"/>
  <c r="EL232" i="12" a="1"/>
  <c r="EL232" i="12" s="1"/>
  <c r="EL211" i="12"/>
  <c r="EL219" i="12"/>
  <c r="EL204" i="12"/>
  <c r="EL210" i="12"/>
  <c r="EL203" i="12"/>
  <c r="EL209" i="12"/>
  <c r="EL202" i="12"/>
  <c r="EL205" i="12"/>
  <c r="EL208" i="12"/>
  <c r="EL216" i="12" a="1"/>
  <c r="EL216" i="12" s="1"/>
  <c r="EL200" i="12" a="1"/>
  <c r="EL200" i="12" s="1"/>
  <c r="EL188" i="12"/>
  <c r="EL194" i="12"/>
  <c r="EL187" i="12"/>
  <c r="EL193" i="12"/>
  <c r="EL189" i="12"/>
  <c r="EL195" i="12"/>
  <c r="EL186" i="12"/>
  <c r="EL192" i="12"/>
  <c r="EL178" i="12"/>
  <c r="EL177" i="12"/>
  <c r="EL184" i="12" a="1"/>
  <c r="EL184" i="12" s="1"/>
  <c r="EL176" i="12"/>
  <c r="EL179" i="12"/>
  <c r="EL170" i="12"/>
  <c r="EL173" i="12"/>
  <c r="EM165" i="12"/>
  <c r="EL168" i="12" a="1"/>
  <c r="EL168" i="12" s="1"/>
  <c r="EL172" i="12"/>
  <c r="EL171" i="12"/>
  <c r="EK191" i="12"/>
  <c r="EK196" i="12" s="1"/>
  <c r="EK355" i="12"/>
  <c r="EO164" i="12"/>
  <c r="EN163" i="12"/>
  <c r="DK103" i="13"/>
  <c r="DK104" i="13"/>
  <c r="DK40" i="13"/>
  <c r="EF59" i="13" l="1"/>
  <c r="DK101" i="13"/>
  <c r="EL319" i="12"/>
  <c r="EL324" i="12" s="1"/>
  <c r="EL363" i="12"/>
  <c r="EL175" i="12"/>
  <c r="EL180" i="12" s="1"/>
  <c r="EL354" i="12"/>
  <c r="EM323" i="12"/>
  <c r="EM321" i="12"/>
  <c r="EM322" i="12"/>
  <c r="EM320" i="12"/>
  <c r="EM316" i="12"/>
  <c r="EM317" i="12"/>
  <c r="EM315" i="12"/>
  <c r="EM314" i="12"/>
  <c r="EM306" i="12"/>
  <c r="EM305" i="12"/>
  <c r="EM312" i="12" a="1"/>
  <c r="EM312" i="12" s="1"/>
  <c r="EM307" i="12"/>
  <c r="EM304" i="12"/>
  <c r="EM299" i="12"/>
  <c r="EM300" i="12"/>
  <c r="EM298" i="12"/>
  <c r="EM301" i="12"/>
  <c r="EM290" i="12"/>
  <c r="EM289" i="12"/>
  <c r="EM291" i="12"/>
  <c r="EM288" i="12"/>
  <c r="EM296" i="12" a="1"/>
  <c r="EM296" i="12" s="1"/>
  <c r="EM283" i="12"/>
  <c r="EM282" i="12"/>
  <c r="EM285" i="12"/>
  <c r="EM274" i="12"/>
  <c r="EM284" i="12"/>
  <c r="EM273" i="12"/>
  <c r="EM275" i="12"/>
  <c r="EM269" i="12"/>
  <c r="EM272" i="12"/>
  <c r="EM280" i="12" a="1"/>
  <c r="EM280" i="12" s="1"/>
  <c r="EM268" i="12"/>
  <c r="EM266" i="12"/>
  <c r="EM267" i="12"/>
  <c r="EM256" i="12"/>
  <c r="EM264" i="12" a="1"/>
  <c r="EM264" i="12" s="1"/>
  <c r="EM258" i="12"/>
  <c r="EM259" i="12"/>
  <c r="EM257" i="12"/>
  <c r="EM253" i="12"/>
  <c r="EM251" i="12"/>
  <c r="EM250" i="12"/>
  <c r="EM252" i="12"/>
  <c r="EM242" i="12"/>
  <c r="EM248" i="12" a="1"/>
  <c r="EM248" i="12" s="1"/>
  <c r="EM241" i="12"/>
  <c r="EM243" i="12"/>
  <c r="EM234" i="12"/>
  <c r="EM237" i="12"/>
  <c r="EM236" i="12"/>
  <c r="EM240" i="12"/>
  <c r="EM224" i="12"/>
  <c r="EM226" i="12"/>
  <c r="EM232" i="12" a="1"/>
  <c r="EM232" i="12" s="1"/>
  <c r="EM235" i="12"/>
  <c r="EM221" i="12"/>
  <c r="EM225" i="12"/>
  <c r="EM227" i="12"/>
  <c r="EM218" i="12"/>
  <c r="EM219" i="12"/>
  <c r="EM220" i="12"/>
  <c r="EM210" i="12"/>
  <c r="EM203" i="12"/>
  <c r="EM209" i="12"/>
  <c r="EM211" i="12"/>
  <c r="EM202" i="12"/>
  <c r="EM205" i="12"/>
  <c r="EM208" i="12"/>
  <c r="EM216" i="12" a="1"/>
  <c r="EM216" i="12" s="1"/>
  <c r="EM188" i="12"/>
  <c r="EM194" i="12"/>
  <c r="EM187" i="12"/>
  <c r="EM193" i="12"/>
  <c r="EM204" i="12"/>
  <c r="EM189" i="12"/>
  <c r="EM192" i="12"/>
  <c r="EM200" i="12" a="1"/>
  <c r="EM200" i="12" s="1"/>
  <c r="EM195" i="12"/>
  <c r="EM186" i="12"/>
  <c r="EM178" i="12"/>
  <c r="EM177" i="12"/>
  <c r="EM184" i="12" a="1"/>
  <c r="EM184" i="12" s="1"/>
  <c r="EM176" i="12"/>
  <c r="EM179" i="12"/>
  <c r="EM170" i="12"/>
  <c r="EM173" i="12"/>
  <c r="EM168" i="12" a="1"/>
  <c r="EM168" i="12" s="1"/>
  <c r="EN165" i="12"/>
  <c r="EM172" i="12"/>
  <c r="EM171" i="12"/>
  <c r="EL239" i="12"/>
  <c r="EL244" i="12" s="1"/>
  <c r="EL358" i="12"/>
  <c r="EL255" i="12"/>
  <c r="EL260" i="12" s="1"/>
  <c r="EL359" i="12"/>
  <c r="EL303" i="12"/>
  <c r="EL308" i="12" s="1"/>
  <c r="EL362" i="12"/>
  <c r="EK364" i="12"/>
  <c r="EK365" i="12" s="1"/>
  <c r="EL207" i="12"/>
  <c r="EL212" i="12" s="1"/>
  <c r="EL356" i="12"/>
  <c r="EL223" i="12"/>
  <c r="EL228" i="12" s="1"/>
  <c r="EL357" i="12"/>
  <c r="EL191" i="12"/>
  <c r="EL196" i="12" s="1"/>
  <c r="EL355" i="12"/>
  <c r="EP164" i="12"/>
  <c r="EO163" i="12"/>
  <c r="EL287" i="12"/>
  <c r="EL292" i="12" s="1"/>
  <c r="EL361" i="12"/>
  <c r="EL271" i="12"/>
  <c r="EL276" i="12" s="1"/>
  <c r="EL360" i="12"/>
  <c r="DL40" i="13"/>
  <c r="DL103" i="13"/>
  <c r="DL104" i="13"/>
  <c r="EG59" i="13" l="1"/>
  <c r="DL101" i="13"/>
  <c r="EN321" i="12"/>
  <c r="EN323" i="12"/>
  <c r="EN320" i="12"/>
  <c r="EN317" i="12"/>
  <c r="EN322" i="12"/>
  <c r="EN315" i="12"/>
  <c r="EN314" i="12"/>
  <c r="EN316" i="12"/>
  <c r="EN306" i="12"/>
  <c r="EN312" i="12" a="1"/>
  <c r="EN312" i="12" s="1"/>
  <c r="EN305" i="12"/>
  <c r="EN307" i="12"/>
  <c r="EN301" i="12"/>
  <c r="EN304" i="12"/>
  <c r="EN299" i="12"/>
  <c r="EN298" i="12"/>
  <c r="EN300" i="12"/>
  <c r="EN290" i="12"/>
  <c r="EN289" i="12"/>
  <c r="EN291" i="12"/>
  <c r="EN288" i="12"/>
  <c r="EN296" i="12" a="1"/>
  <c r="EN296" i="12" s="1"/>
  <c r="EN283" i="12"/>
  <c r="EN282" i="12"/>
  <c r="EN285" i="12"/>
  <c r="EN284" i="12"/>
  <c r="EN275" i="12"/>
  <c r="EN280" i="12" a="1"/>
  <c r="EN280" i="12" s="1"/>
  <c r="EN273" i="12"/>
  <c r="EN269" i="12"/>
  <c r="EN272" i="12"/>
  <c r="EN274" i="12"/>
  <c r="EN268" i="12"/>
  <c r="EN266" i="12"/>
  <c r="EN256" i="12"/>
  <c r="EN264" i="12" a="1"/>
  <c r="EN264" i="12" s="1"/>
  <c r="EN267" i="12"/>
  <c r="EN258" i="12"/>
  <c r="EN259" i="12"/>
  <c r="EN251" i="12"/>
  <c r="EN257" i="12"/>
  <c r="EN250" i="12"/>
  <c r="EN252" i="12"/>
  <c r="EN253" i="12"/>
  <c r="EN242" i="12"/>
  <c r="EN248" i="12" a="1"/>
  <c r="EN248" i="12" s="1"/>
  <c r="EN241" i="12"/>
  <c r="EN234" i="12"/>
  <c r="EN237" i="12"/>
  <c r="EN236" i="12"/>
  <c r="EN243" i="12"/>
  <c r="EN227" i="12"/>
  <c r="EN232" i="12" a="1"/>
  <c r="EN232" i="12" s="1"/>
  <c r="EN225" i="12"/>
  <c r="EN235" i="12"/>
  <c r="EN240" i="12"/>
  <c r="EN221" i="12"/>
  <c r="EN224" i="12"/>
  <c r="EN220" i="12"/>
  <c r="EN226" i="12"/>
  <c r="EN211" i="12"/>
  <c r="EN219" i="12"/>
  <c r="EN210" i="12"/>
  <c r="EN203" i="12"/>
  <c r="EN209" i="12"/>
  <c r="EN202" i="12"/>
  <c r="EN218" i="12"/>
  <c r="EN205" i="12"/>
  <c r="EN208" i="12"/>
  <c r="EN216" i="12" a="1"/>
  <c r="EN216" i="12" s="1"/>
  <c r="EN188" i="12"/>
  <c r="EN194" i="12"/>
  <c r="EN193" i="12"/>
  <c r="EN204" i="12"/>
  <c r="EN189" i="12"/>
  <c r="EN192" i="12"/>
  <c r="EN195" i="12"/>
  <c r="EN200" i="12" a="1"/>
  <c r="EN200" i="12" s="1"/>
  <c r="EN186" i="12"/>
  <c r="EN187" i="12"/>
  <c r="EN178" i="12"/>
  <c r="EN177" i="12"/>
  <c r="EN184" i="12" a="1"/>
  <c r="EN184" i="12" s="1"/>
  <c r="EN176" i="12"/>
  <c r="EN179" i="12"/>
  <c r="EN173" i="12"/>
  <c r="EN168" i="12" a="1"/>
  <c r="EN168" i="12" s="1"/>
  <c r="EO165" i="12"/>
  <c r="EN172" i="12"/>
  <c r="EN171" i="12"/>
  <c r="EN170" i="12"/>
  <c r="EM175" i="12"/>
  <c r="EM180" i="12" s="1"/>
  <c r="EM354" i="12"/>
  <c r="EM303" i="12"/>
  <c r="EM308" i="12" s="1"/>
  <c r="EM362" i="12"/>
  <c r="EM255" i="12"/>
  <c r="EM260" i="12" s="1"/>
  <c r="EM359" i="12"/>
  <c r="EM287" i="12"/>
  <c r="EM292" i="12" s="1"/>
  <c r="EM361" i="12"/>
  <c r="EM191" i="12"/>
  <c r="EM196" i="12" s="1"/>
  <c r="EM355" i="12"/>
  <c r="EM223" i="12"/>
  <c r="EM228" i="12" s="1"/>
  <c r="EM357" i="12"/>
  <c r="EM239" i="12"/>
  <c r="EM244" i="12" s="1"/>
  <c r="EM358" i="12"/>
  <c r="EL364" i="12"/>
  <c r="EL365" i="12" s="1"/>
  <c r="EM207" i="12"/>
  <c r="EM212" i="12" s="1"/>
  <c r="EM356" i="12"/>
  <c r="EQ164" i="12"/>
  <c r="EP163" i="12"/>
  <c r="EM271" i="12"/>
  <c r="EM276" i="12" s="1"/>
  <c r="EM360" i="12"/>
  <c r="EM319" i="12"/>
  <c r="EM324" i="12" s="1"/>
  <c r="EM363" i="12"/>
  <c r="DM40" i="13"/>
  <c r="DM103" i="13"/>
  <c r="DM104" i="13"/>
  <c r="EH59" i="13" l="1"/>
  <c r="DM101" i="13"/>
  <c r="EN207" i="12"/>
  <c r="EN212" i="12" s="1"/>
  <c r="EN356" i="12"/>
  <c r="EN271" i="12"/>
  <c r="EN276" i="12" s="1"/>
  <c r="EN360" i="12"/>
  <c r="EN319" i="12"/>
  <c r="EN324" i="12" s="1"/>
  <c r="EN363" i="12"/>
  <c r="EO321" i="12"/>
  <c r="EO322" i="12"/>
  <c r="EO323" i="12"/>
  <c r="EO320" i="12"/>
  <c r="EO317" i="12"/>
  <c r="EO315" i="12"/>
  <c r="EO314" i="12"/>
  <c r="EO316" i="12"/>
  <c r="EO306" i="12"/>
  <c r="EO312" i="12" a="1"/>
  <c r="EO312" i="12" s="1"/>
  <c r="EO307" i="12"/>
  <c r="EO305" i="12"/>
  <c r="EO304" i="12"/>
  <c r="EO299" i="12"/>
  <c r="EO298" i="12"/>
  <c r="EO300" i="12"/>
  <c r="EO301" i="12"/>
  <c r="EO289" i="12"/>
  <c r="EO291" i="12"/>
  <c r="EO288" i="12"/>
  <c r="EO296" i="12" a="1"/>
  <c r="EO296" i="12" s="1"/>
  <c r="EO290" i="12"/>
  <c r="EO283" i="12"/>
  <c r="EO282" i="12"/>
  <c r="EO285" i="12"/>
  <c r="EO284" i="12"/>
  <c r="EO274" i="12"/>
  <c r="EO280" i="12" a="1"/>
  <c r="EO280" i="12" s="1"/>
  <c r="EO273" i="12"/>
  <c r="EO275" i="12"/>
  <c r="EO269" i="12"/>
  <c r="EO272" i="12"/>
  <c r="EO268" i="12"/>
  <c r="EO266" i="12"/>
  <c r="EO267" i="12"/>
  <c r="EO256" i="12"/>
  <c r="EO264" i="12" a="1"/>
  <c r="EO264" i="12" s="1"/>
  <c r="EO258" i="12"/>
  <c r="EO259" i="12"/>
  <c r="EO257" i="12"/>
  <c r="EO251" i="12"/>
  <c r="EO250" i="12"/>
  <c r="EO252" i="12"/>
  <c r="EO253" i="12"/>
  <c r="EO242" i="12"/>
  <c r="EO248" i="12" a="1"/>
  <c r="EO248" i="12" s="1"/>
  <c r="EO241" i="12"/>
  <c r="EO240" i="12"/>
  <c r="EO234" i="12"/>
  <c r="EO237" i="12"/>
  <c r="EO236" i="12"/>
  <c r="EO243" i="12"/>
  <c r="EO235" i="12"/>
  <c r="EO226" i="12"/>
  <c r="EO232" i="12" a="1"/>
  <c r="EO232" i="12" s="1"/>
  <c r="EO224" i="12"/>
  <c r="EO220" i="12"/>
  <c r="EO225" i="12"/>
  <c r="EO227" i="12"/>
  <c r="EO221" i="12"/>
  <c r="EO219" i="12"/>
  <c r="EO210" i="12"/>
  <c r="EO203" i="12"/>
  <c r="EO209" i="12"/>
  <c r="EO211" i="12"/>
  <c r="EO202" i="12"/>
  <c r="EO218" i="12"/>
  <c r="EO205" i="12"/>
  <c r="EO208" i="12"/>
  <c r="EO216" i="12" a="1"/>
  <c r="EO216" i="12" s="1"/>
  <c r="EO204" i="12"/>
  <c r="EO194" i="12"/>
  <c r="EO187" i="12"/>
  <c r="EO193" i="12"/>
  <c r="EO186" i="12"/>
  <c r="EO189" i="12"/>
  <c r="EO192" i="12"/>
  <c r="EO195" i="12"/>
  <c r="EO200" i="12" a="1"/>
  <c r="EO200" i="12" s="1"/>
  <c r="EO188" i="12"/>
  <c r="EO177" i="12"/>
  <c r="EO184" i="12" a="1"/>
  <c r="EO184" i="12" s="1"/>
  <c r="EO176" i="12"/>
  <c r="EO179" i="12"/>
  <c r="EP165" i="12"/>
  <c r="EO172" i="12"/>
  <c r="EO171" i="12"/>
  <c r="EO170" i="12"/>
  <c r="EO178" i="12"/>
  <c r="EO173" i="12"/>
  <c r="EO168" i="12" a="1"/>
  <c r="EO168" i="12" s="1"/>
  <c r="EN175" i="12"/>
  <c r="EN180" i="12" s="1"/>
  <c r="EN354" i="12"/>
  <c r="EN303" i="12"/>
  <c r="EN308" i="12" s="1"/>
  <c r="EN362" i="12"/>
  <c r="EN255" i="12"/>
  <c r="EN260" i="12" s="1"/>
  <c r="EN359" i="12"/>
  <c r="EN191" i="12"/>
  <c r="EN196" i="12" s="1"/>
  <c r="EN355" i="12"/>
  <c r="EN223" i="12"/>
  <c r="EN228" i="12" s="1"/>
  <c r="EN357" i="12"/>
  <c r="ER164" i="12"/>
  <c r="EQ163" i="12"/>
  <c r="EM364" i="12"/>
  <c r="EM365" i="12" s="1"/>
  <c r="EN239" i="12"/>
  <c r="EN244" i="12" s="1"/>
  <c r="EN358" i="12"/>
  <c r="EN287" i="12"/>
  <c r="EN292" i="12" s="1"/>
  <c r="EN361" i="12"/>
  <c r="DN40" i="13"/>
  <c r="DN103" i="13"/>
  <c r="DN104" i="13"/>
  <c r="EI59" i="13" l="1"/>
  <c r="DN101" i="13"/>
  <c r="ES164" i="12"/>
  <c r="ER163" i="12"/>
  <c r="EO303" i="12"/>
  <c r="EO308" i="12" s="1"/>
  <c r="EO362" i="12"/>
  <c r="EP321" i="12"/>
  <c r="EP322" i="12"/>
  <c r="EP323" i="12"/>
  <c r="EP320" i="12"/>
  <c r="EP317" i="12"/>
  <c r="EP315" i="12"/>
  <c r="EP316" i="12"/>
  <c r="EP314" i="12"/>
  <c r="EP306" i="12"/>
  <c r="EP312" i="12" a="1"/>
  <c r="EP312" i="12" s="1"/>
  <c r="EP305" i="12"/>
  <c r="EP307" i="12"/>
  <c r="EP304" i="12"/>
  <c r="EP298" i="12"/>
  <c r="EP300" i="12"/>
  <c r="EP301" i="12"/>
  <c r="EP299" i="12"/>
  <c r="EP289" i="12"/>
  <c r="EP291" i="12"/>
  <c r="EP288" i="12"/>
  <c r="EP296" i="12" a="1"/>
  <c r="EP296" i="12" s="1"/>
  <c r="EP283" i="12"/>
  <c r="EP282" i="12"/>
  <c r="EP285" i="12"/>
  <c r="EP290" i="12"/>
  <c r="EP284" i="12"/>
  <c r="EP275" i="12"/>
  <c r="EP280" i="12" a="1"/>
  <c r="EP280" i="12" s="1"/>
  <c r="EP272" i="12"/>
  <c r="EP274" i="12"/>
  <c r="EP273" i="12"/>
  <c r="EP268" i="12"/>
  <c r="EP266" i="12"/>
  <c r="EP267" i="12"/>
  <c r="EP269" i="12"/>
  <c r="EP253" i="12"/>
  <c r="EP256" i="12"/>
  <c r="EP264" i="12" a="1"/>
  <c r="EP264" i="12" s="1"/>
  <c r="EP258" i="12"/>
  <c r="EP259" i="12"/>
  <c r="EP257" i="12"/>
  <c r="EP250" i="12"/>
  <c r="EP252" i="12"/>
  <c r="EP251" i="12"/>
  <c r="EP242" i="12"/>
  <c r="EP248" i="12" a="1"/>
  <c r="EP248" i="12" s="1"/>
  <c r="EP241" i="12"/>
  <c r="EP240" i="12"/>
  <c r="EP243" i="12"/>
  <c r="EP234" i="12"/>
  <c r="EP237" i="12"/>
  <c r="EP236" i="12"/>
  <c r="EP235" i="12"/>
  <c r="EP232" i="12" a="1"/>
  <c r="EP232" i="12" s="1"/>
  <c r="EP225" i="12"/>
  <c r="EP224" i="12"/>
  <c r="EP220" i="12"/>
  <c r="EP227" i="12"/>
  <c r="EP226" i="12"/>
  <c r="EP211" i="12"/>
  <c r="EP219" i="12"/>
  <c r="EP218" i="12"/>
  <c r="EP210" i="12"/>
  <c r="EP203" i="12"/>
  <c r="EP209" i="12"/>
  <c r="EP202" i="12"/>
  <c r="EP205" i="12"/>
  <c r="EP216" i="12" a="1"/>
  <c r="EP216" i="12" s="1"/>
  <c r="EP208" i="12"/>
  <c r="EP204" i="12"/>
  <c r="EP221" i="12"/>
  <c r="EP194" i="12"/>
  <c r="EP187" i="12"/>
  <c r="EP193" i="12"/>
  <c r="EP186" i="12"/>
  <c r="EP189" i="12"/>
  <c r="EP192" i="12"/>
  <c r="EP195" i="12"/>
  <c r="EP200" i="12" a="1"/>
  <c r="EP200" i="12" s="1"/>
  <c r="EP188" i="12"/>
  <c r="EP177" i="12"/>
  <c r="EP184" i="12" a="1"/>
  <c r="EP184" i="12" s="1"/>
  <c r="EP176" i="12"/>
  <c r="EP179" i="12"/>
  <c r="EP178" i="12"/>
  <c r="EQ165" i="12"/>
  <c r="EP172" i="12"/>
  <c r="EP171" i="12"/>
  <c r="EP170" i="12"/>
  <c r="EP168" i="12" a="1"/>
  <c r="EP168" i="12" s="1"/>
  <c r="EP173" i="12"/>
  <c r="EO255" i="12"/>
  <c r="EO260" i="12" s="1"/>
  <c r="EO359" i="12"/>
  <c r="EO191" i="12"/>
  <c r="EO196" i="12" s="1"/>
  <c r="EO355" i="12"/>
  <c r="EO223" i="12"/>
  <c r="EO228" i="12" s="1"/>
  <c r="EO357" i="12"/>
  <c r="EO239" i="12"/>
  <c r="EO244" i="12" s="1"/>
  <c r="EO358" i="12"/>
  <c r="EN364" i="12"/>
  <c r="EN365" i="12" s="1"/>
  <c r="EO287" i="12"/>
  <c r="EO292" i="12" s="1"/>
  <c r="EO361" i="12"/>
  <c r="EO207" i="12"/>
  <c r="EO212" i="12" s="1"/>
  <c r="EO356" i="12"/>
  <c r="EO175" i="12"/>
  <c r="EO180" i="12" s="1"/>
  <c r="EO354" i="12"/>
  <c r="EO271" i="12"/>
  <c r="EO276" i="12" s="1"/>
  <c r="EO360" i="12"/>
  <c r="EO319" i="12"/>
  <c r="EO324" i="12" s="1"/>
  <c r="EO363" i="12"/>
  <c r="DO40" i="13"/>
  <c r="DO103" i="13"/>
  <c r="DO104" i="13"/>
  <c r="EJ59" i="13" l="1"/>
  <c r="DO101" i="13"/>
  <c r="EP239" i="12"/>
  <c r="EP244" i="12" s="1"/>
  <c r="EP358" i="12"/>
  <c r="EP287" i="12"/>
  <c r="EP292" i="12" s="1"/>
  <c r="EP361" i="12"/>
  <c r="EP207" i="12"/>
  <c r="EP212" i="12" s="1"/>
  <c r="EP356" i="12"/>
  <c r="EP175" i="12"/>
  <c r="EP180" i="12" s="1"/>
  <c r="EP354" i="12"/>
  <c r="EP271" i="12"/>
  <c r="EP276" i="12" s="1"/>
  <c r="EP360" i="12"/>
  <c r="EP319" i="12"/>
  <c r="EP324" i="12" s="1"/>
  <c r="EP363" i="12"/>
  <c r="EP303" i="12"/>
  <c r="EP308" i="12" s="1"/>
  <c r="EP362" i="12"/>
  <c r="EO364" i="12"/>
  <c r="EO365" i="12" s="1"/>
  <c r="EQ321" i="12"/>
  <c r="EQ322" i="12"/>
  <c r="EQ323" i="12"/>
  <c r="EQ320" i="12"/>
  <c r="EQ317" i="12"/>
  <c r="EQ315" i="12"/>
  <c r="EQ314" i="12"/>
  <c r="EQ316" i="12"/>
  <c r="EQ305" i="12"/>
  <c r="EQ312" i="12" a="1"/>
  <c r="EQ312" i="12" s="1"/>
  <c r="EQ307" i="12"/>
  <c r="EQ304" i="12"/>
  <c r="EQ306" i="12"/>
  <c r="EQ298" i="12"/>
  <c r="EQ300" i="12"/>
  <c r="EQ301" i="12"/>
  <c r="EQ299" i="12"/>
  <c r="EQ289" i="12"/>
  <c r="EQ291" i="12"/>
  <c r="EQ288" i="12"/>
  <c r="EQ296" i="12" a="1"/>
  <c r="EQ296" i="12" s="1"/>
  <c r="EQ290" i="12"/>
  <c r="EQ282" i="12"/>
  <c r="EQ285" i="12"/>
  <c r="EQ284" i="12"/>
  <c r="EQ283" i="12"/>
  <c r="EQ274" i="12"/>
  <c r="EQ280" i="12" a="1"/>
  <c r="EQ280" i="12" s="1"/>
  <c r="EQ275" i="12"/>
  <c r="EQ269" i="12"/>
  <c r="EQ272" i="12"/>
  <c r="EQ266" i="12"/>
  <c r="EQ267" i="12"/>
  <c r="EQ273" i="12"/>
  <c r="EQ268" i="12"/>
  <c r="EQ256" i="12"/>
  <c r="EQ264" i="12" a="1"/>
  <c r="EQ264" i="12" s="1"/>
  <c r="EQ258" i="12"/>
  <c r="EQ259" i="12"/>
  <c r="EQ257" i="12"/>
  <c r="EQ250" i="12"/>
  <c r="EQ252" i="12"/>
  <c r="EQ253" i="12"/>
  <c r="EQ242" i="12"/>
  <c r="EQ248" i="12" a="1"/>
  <c r="EQ248" i="12" s="1"/>
  <c r="EQ241" i="12"/>
  <c r="EQ240" i="12"/>
  <c r="EQ243" i="12"/>
  <c r="EQ237" i="12"/>
  <c r="EQ251" i="12"/>
  <c r="EQ236" i="12"/>
  <c r="EQ235" i="12"/>
  <c r="EQ234" i="12"/>
  <c r="EQ226" i="12"/>
  <c r="EQ232" i="12" a="1"/>
  <c r="EQ232" i="12" s="1"/>
  <c r="EQ220" i="12"/>
  <c r="EQ225" i="12"/>
  <c r="EQ227" i="12"/>
  <c r="EQ221" i="12"/>
  <c r="EQ219" i="12"/>
  <c r="EQ210" i="12"/>
  <c r="EQ218" i="12"/>
  <c r="EQ203" i="12"/>
  <c r="EQ209" i="12"/>
  <c r="EQ202" i="12"/>
  <c r="EQ211" i="12"/>
  <c r="EQ205" i="12"/>
  <c r="EQ216" i="12" a="1"/>
  <c r="EQ216" i="12" s="1"/>
  <c r="EQ208" i="12"/>
  <c r="EQ204" i="12"/>
  <c r="EQ224" i="12"/>
  <c r="EQ187" i="12"/>
  <c r="EQ193" i="12"/>
  <c r="EQ186" i="12"/>
  <c r="EQ189" i="12"/>
  <c r="EQ192" i="12"/>
  <c r="EQ195" i="12"/>
  <c r="EQ200" i="12" a="1"/>
  <c r="EQ200" i="12" s="1"/>
  <c r="EQ188" i="12"/>
  <c r="EQ194" i="12"/>
  <c r="EQ177" i="12"/>
  <c r="EQ184" i="12" a="1"/>
  <c r="EQ184" i="12" s="1"/>
  <c r="EQ176" i="12"/>
  <c r="EQ179" i="12"/>
  <c r="EQ178" i="12"/>
  <c r="EQ172" i="12"/>
  <c r="EQ171" i="12"/>
  <c r="EQ168" i="12" a="1"/>
  <c r="EQ168" i="12" s="1"/>
  <c r="EQ170" i="12"/>
  <c r="EQ173" i="12"/>
  <c r="ER165" i="12"/>
  <c r="EP255" i="12"/>
  <c r="EP260" i="12" s="1"/>
  <c r="EP359" i="12"/>
  <c r="EP191" i="12"/>
  <c r="EP196" i="12" s="1"/>
  <c r="EP355" i="12"/>
  <c r="EP223" i="12"/>
  <c r="EP228" i="12" s="1"/>
  <c r="EP357" i="12"/>
  <c r="ET164" i="12"/>
  <c r="ES163" i="12"/>
  <c r="DP40" i="13"/>
  <c r="DP103" i="13"/>
  <c r="DP104" i="13"/>
  <c r="DP101" i="13" l="1"/>
  <c r="EQ287" i="12"/>
  <c r="EQ292" i="12" s="1"/>
  <c r="EQ361" i="12"/>
  <c r="ER320" i="12"/>
  <c r="ER322" i="12"/>
  <c r="ER323" i="12"/>
  <c r="ER321" i="12"/>
  <c r="ER315" i="12"/>
  <c r="ER317" i="12"/>
  <c r="ER314" i="12"/>
  <c r="ER316" i="12"/>
  <c r="ER305" i="12"/>
  <c r="ER312" i="12" a="1"/>
  <c r="ER312" i="12" s="1"/>
  <c r="ER307" i="12"/>
  <c r="ER301" i="12"/>
  <c r="ER304" i="12"/>
  <c r="ER306" i="12"/>
  <c r="ER298" i="12"/>
  <c r="ER300" i="12"/>
  <c r="ER299" i="12"/>
  <c r="ER291" i="12"/>
  <c r="ER288" i="12"/>
  <c r="ER296" i="12" a="1"/>
  <c r="ER296" i="12" s="1"/>
  <c r="ER290" i="12"/>
  <c r="ER289" i="12"/>
  <c r="ER282" i="12"/>
  <c r="ER285" i="12"/>
  <c r="ER284" i="12"/>
  <c r="ER283" i="12"/>
  <c r="ER280" i="12" a="1"/>
  <c r="ER280" i="12" s="1"/>
  <c r="ER273" i="12"/>
  <c r="ER275" i="12"/>
  <c r="ER269" i="12"/>
  <c r="ER272" i="12"/>
  <c r="ER274" i="12"/>
  <c r="ER267" i="12"/>
  <c r="ER266" i="12"/>
  <c r="ER268" i="12"/>
  <c r="ER264" i="12" a="1"/>
  <c r="ER264" i="12" s="1"/>
  <c r="ER258" i="12"/>
  <c r="ER259" i="12"/>
  <c r="ER257" i="12"/>
  <c r="ER256" i="12"/>
  <c r="ER250" i="12"/>
  <c r="ER252" i="12"/>
  <c r="ER253" i="12"/>
  <c r="ER251" i="12"/>
  <c r="ER248" i="12" a="1"/>
  <c r="ER248" i="12" s="1"/>
  <c r="ER241" i="12"/>
  <c r="ER243" i="12"/>
  <c r="ER242" i="12"/>
  <c r="ER236" i="12"/>
  <c r="ER235" i="12"/>
  <c r="ER240" i="12"/>
  <c r="ER237" i="12"/>
  <c r="ER234" i="12"/>
  <c r="ER232" i="12" a="1"/>
  <c r="ER232" i="12" s="1"/>
  <c r="ER225" i="12"/>
  <c r="ER227" i="12"/>
  <c r="ER220" i="12"/>
  <c r="ER226" i="12"/>
  <c r="ER211" i="12"/>
  <c r="ER219" i="12"/>
  <c r="ER218" i="12"/>
  <c r="ER209" i="12"/>
  <c r="ER202" i="12"/>
  <c r="ER205" i="12"/>
  <c r="ER216" i="12" a="1"/>
  <c r="ER216" i="12" s="1"/>
  <c r="ER208" i="12"/>
  <c r="ER204" i="12"/>
  <c r="ER224" i="12"/>
  <c r="ER210" i="12"/>
  <c r="ER187" i="12"/>
  <c r="ER193" i="12"/>
  <c r="ER186" i="12"/>
  <c r="ER203" i="12"/>
  <c r="ER189" i="12"/>
  <c r="ER192" i="12"/>
  <c r="ER195" i="12"/>
  <c r="ER200" i="12" a="1"/>
  <c r="ER200" i="12" s="1"/>
  <c r="ER221" i="12"/>
  <c r="ER188" i="12"/>
  <c r="ER194" i="12"/>
  <c r="ER177" i="12"/>
  <c r="ER184" i="12" a="1"/>
  <c r="ER184" i="12" s="1"/>
  <c r="ER176" i="12"/>
  <c r="ER179" i="12"/>
  <c r="ER178" i="12"/>
  <c r="ER172" i="12"/>
  <c r="ER171" i="12"/>
  <c r="ER168" i="12" a="1"/>
  <c r="ER168" i="12" s="1"/>
  <c r="ER170" i="12"/>
  <c r="ER173" i="12"/>
  <c r="ES165" i="12"/>
  <c r="EQ207" i="12"/>
  <c r="EQ212" i="12" s="1"/>
  <c r="EQ356" i="12"/>
  <c r="EQ271" i="12"/>
  <c r="EQ276" i="12" s="1"/>
  <c r="EQ360" i="12"/>
  <c r="EQ175" i="12"/>
  <c r="EQ180" i="12" s="1"/>
  <c r="EQ354" i="12"/>
  <c r="EQ319" i="12"/>
  <c r="EQ324" i="12" s="1"/>
  <c r="EQ363" i="12"/>
  <c r="EQ303" i="12"/>
  <c r="EQ308" i="12" s="1"/>
  <c r="EQ362" i="12"/>
  <c r="EP364" i="12"/>
  <c r="EP365" i="12" s="1"/>
  <c r="EQ255" i="12"/>
  <c r="EQ260" i="12" s="1"/>
  <c r="EQ359" i="12"/>
  <c r="EU164" i="12"/>
  <c r="ET163" i="12"/>
  <c r="EQ191" i="12"/>
  <c r="EQ196" i="12" s="1"/>
  <c r="EQ355" i="12"/>
  <c r="EQ223" i="12"/>
  <c r="EQ228" i="12" s="1"/>
  <c r="EQ357" i="12"/>
  <c r="EQ239" i="12"/>
  <c r="EQ244" i="12" s="1"/>
  <c r="EQ358" i="12"/>
  <c r="DQ40" i="13"/>
  <c r="DQ103" i="13"/>
  <c r="DQ104" i="13"/>
  <c r="DQ101" i="13"/>
  <c r="ER207" i="12" l="1"/>
  <c r="ER212" i="12" s="1"/>
  <c r="ER356" i="12"/>
  <c r="EU163" i="12"/>
  <c r="EV164" i="12"/>
  <c r="ER271" i="12"/>
  <c r="ER276" i="12" s="1"/>
  <c r="ER360" i="12"/>
  <c r="ER319" i="12"/>
  <c r="ER324" i="12" s="1"/>
  <c r="ER363" i="12"/>
  <c r="ER303" i="12"/>
  <c r="ER308" i="12" s="1"/>
  <c r="ER362" i="12"/>
  <c r="ER255" i="12"/>
  <c r="ER260" i="12" s="1"/>
  <c r="ER359" i="12"/>
  <c r="EQ364" i="12"/>
  <c r="EQ365" i="12" s="1"/>
  <c r="ER191" i="12"/>
  <c r="ER196" i="12" s="1"/>
  <c r="ER355" i="12"/>
  <c r="ER239" i="12"/>
  <c r="ER244" i="12" s="1"/>
  <c r="ER358" i="12"/>
  <c r="ER175" i="12"/>
  <c r="ER180" i="12" s="1"/>
  <c r="ER354" i="12"/>
  <c r="ER287" i="12"/>
  <c r="ER292" i="12" s="1"/>
  <c r="ER361" i="12"/>
  <c r="ER223" i="12"/>
  <c r="ER228" i="12" s="1"/>
  <c r="ER357" i="12"/>
  <c r="ES322" i="12"/>
  <c r="ES323" i="12"/>
  <c r="ES321" i="12"/>
  <c r="ES320" i="12"/>
  <c r="ES317" i="12"/>
  <c r="ES314" i="12"/>
  <c r="ES316" i="12"/>
  <c r="ES315" i="12"/>
  <c r="ES312" i="12" a="1"/>
  <c r="ES312" i="12" s="1"/>
  <c r="ES307" i="12"/>
  <c r="ES305" i="12"/>
  <c r="ES304" i="12"/>
  <c r="ES306" i="12"/>
  <c r="ES298" i="12"/>
  <c r="ES300" i="12"/>
  <c r="ES301" i="12"/>
  <c r="ES299" i="12"/>
  <c r="ES291" i="12"/>
  <c r="ES296" i="12" a="1"/>
  <c r="ES296" i="12" s="1"/>
  <c r="ES290" i="12"/>
  <c r="ES289" i="12"/>
  <c r="ES282" i="12"/>
  <c r="ES285" i="12"/>
  <c r="ES284" i="12"/>
  <c r="ES283" i="12"/>
  <c r="ES288" i="12"/>
  <c r="ES280" i="12" a="1"/>
  <c r="ES280" i="12" s="1"/>
  <c r="ES274" i="12"/>
  <c r="ES275" i="12"/>
  <c r="ES272" i="12"/>
  <c r="ES273" i="12"/>
  <c r="ES269" i="12"/>
  <c r="ES267" i="12"/>
  <c r="ES268" i="12"/>
  <c r="ES266" i="12"/>
  <c r="ES264" i="12" a="1"/>
  <c r="ES264" i="12" s="1"/>
  <c r="ES258" i="12"/>
  <c r="ES259" i="12"/>
  <c r="ES257" i="12"/>
  <c r="ES250" i="12"/>
  <c r="ES252" i="12"/>
  <c r="ES256" i="12"/>
  <c r="ES253" i="12"/>
  <c r="ES251" i="12"/>
  <c r="ES248" i="12" a="1"/>
  <c r="ES248" i="12" s="1"/>
  <c r="ES241" i="12"/>
  <c r="ES240" i="12"/>
  <c r="ES243" i="12"/>
  <c r="ES236" i="12"/>
  <c r="ES235" i="12"/>
  <c r="ES242" i="12"/>
  <c r="ES232" i="12" a="1"/>
  <c r="ES232" i="12" s="1"/>
  <c r="ES237" i="12"/>
  <c r="ES234" i="12"/>
  <c r="ES226" i="12"/>
  <c r="ES220" i="12"/>
  <c r="ES225" i="12"/>
  <c r="ES227" i="12"/>
  <c r="ES221" i="12"/>
  <c r="ES224" i="12"/>
  <c r="ES219" i="12"/>
  <c r="ES210" i="12"/>
  <c r="ES218" i="12"/>
  <c r="ES209" i="12"/>
  <c r="ES202" i="12"/>
  <c r="ES205" i="12"/>
  <c r="ES216" i="12" a="1"/>
  <c r="ES216" i="12" s="1"/>
  <c r="ES211" i="12"/>
  <c r="ES208" i="12"/>
  <c r="ES204" i="12"/>
  <c r="ES187" i="12"/>
  <c r="ES193" i="12"/>
  <c r="ES203" i="12"/>
  <c r="ES189" i="12"/>
  <c r="ES192" i="12"/>
  <c r="ES195" i="12"/>
  <c r="ES200" i="12" a="1"/>
  <c r="ES200" i="12" s="1"/>
  <c r="ES188" i="12"/>
  <c r="ES194" i="12"/>
  <c r="ES186" i="12"/>
  <c r="ES177" i="12"/>
  <c r="ES184" i="12" a="1"/>
  <c r="ES184" i="12" s="1"/>
  <c r="ES176" i="12"/>
  <c r="ES179" i="12"/>
  <c r="ES178" i="12"/>
  <c r="ES172" i="12"/>
  <c r="ES171" i="12"/>
  <c r="ES168" i="12" a="1"/>
  <c r="ES168" i="12" s="1"/>
  <c r="ES170" i="12"/>
  <c r="ES173" i="12"/>
  <c r="ET165" i="12"/>
  <c r="DR40" i="13"/>
  <c r="DR103" i="13"/>
  <c r="DR104" i="13"/>
  <c r="DR101" i="13" l="1"/>
  <c r="ES239" i="12"/>
  <c r="ES244" i="12" s="1"/>
  <c r="ES358" i="12"/>
  <c r="ET322" i="12"/>
  <c r="ET323" i="12"/>
  <c r="ET321" i="12"/>
  <c r="ET320" i="12"/>
  <c r="ET314" i="12"/>
  <c r="ET316" i="12"/>
  <c r="ET317" i="12"/>
  <c r="ET315" i="12"/>
  <c r="ET305" i="12"/>
  <c r="ET312" i="12" a="1"/>
  <c r="ET312" i="12" s="1"/>
  <c r="ET307" i="12"/>
  <c r="ET304" i="12"/>
  <c r="ET306" i="12"/>
  <c r="ET298" i="12"/>
  <c r="ET300" i="12"/>
  <c r="ET301" i="12"/>
  <c r="ET299" i="12"/>
  <c r="ET291" i="12"/>
  <c r="ET288" i="12"/>
  <c r="ET296" i="12" a="1"/>
  <c r="ET296" i="12" s="1"/>
  <c r="ET290" i="12"/>
  <c r="ET289" i="12"/>
  <c r="ET282" i="12"/>
  <c r="ET285" i="12"/>
  <c r="ET284" i="12"/>
  <c r="ET283" i="12"/>
  <c r="ET280" i="12" a="1"/>
  <c r="ET280" i="12" s="1"/>
  <c r="ET273" i="12"/>
  <c r="ET274" i="12"/>
  <c r="ET275" i="12"/>
  <c r="ET272" i="12"/>
  <c r="ET267" i="12"/>
  <c r="ET269" i="12"/>
  <c r="ET268" i="12"/>
  <c r="ET266" i="12"/>
  <c r="ET264" i="12" a="1"/>
  <c r="ET264" i="12" s="1"/>
  <c r="ET258" i="12"/>
  <c r="ET259" i="12"/>
  <c r="ET257" i="12"/>
  <c r="ET256" i="12"/>
  <c r="ET250" i="12"/>
  <c r="ET252" i="12"/>
  <c r="ET253" i="12"/>
  <c r="ET251" i="12"/>
  <c r="ET241" i="12"/>
  <c r="ET240" i="12"/>
  <c r="ET243" i="12"/>
  <c r="ET236" i="12"/>
  <c r="ET235" i="12"/>
  <c r="ET242" i="12"/>
  <c r="ET234" i="12"/>
  <c r="ET237" i="12"/>
  <c r="ET248" i="12" a="1"/>
  <c r="ET248" i="12" s="1"/>
  <c r="ET227" i="12"/>
  <c r="ET225" i="12"/>
  <c r="ET226" i="12"/>
  <c r="ET232" i="12" a="1"/>
  <c r="ET232" i="12" s="1"/>
  <c r="ET224" i="12"/>
  <c r="ET211" i="12"/>
  <c r="ET219" i="12"/>
  <c r="ET218" i="12"/>
  <c r="ET220" i="12"/>
  <c r="ET221" i="12"/>
  <c r="ET202" i="12"/>
  <c r="ET205" i="12"/>
  <c r="ET216" i="12" a="1"/>
  <c r="ET216" i="12" s="1"/>
  <c r="ET208" i="12"/>
  <c r="ET204" i="12"/>
  <c r="ET203" i="12"/>
  <c r="ET209" i="12"/>
  <c r="ET193" i="12"/>
  <c r="ET186" i="12"/>
  <c r="ET189" i="12"/>
  <c r="ET192" i="12"/>
  <c r="ET200" i="12" a="1"/>
  <c r="ET200" i="12" s="1"/>
  <c r="ET195" i="12"/>
  <c r="ET210" i="12"/>
  <c r="ET188" i="12"/>
  <c r="ET194" i="12"/>
  <c r="ET187" i="12"/>
  <c r="ET184" i="12" a="1"/>
  <c r="ET184" i="12" s="1"/>
  <c r="ET176" i="12"/>
  <c r="ET179" i="12"/>
  <c r="ET178" i="12"/>
  <c r="ET171" i="12"/>
  <c r="ET177" i="12"/>
  <c r="ET168" i="12" a="1"/>
  <c r="ET168" i="12" s="1"/>
  <c r="ET170" i="12"/>
  <c r="ET173" i="12"/>
  <c r="EU165" i="12"/>
  <c r="ET172" i="12"/>
  <c r="ES207" i="12"/>
  <c r="ES212" i="12" s="1"/>
  <c r="ES356" i="12"/>
  <c r="ES271" i="12"/>
  <c r="ES276" i="12" s="1"/>
  <c r="ES360" i="12"/>
  <c r="ER364" i="12"/>
  <c r="ER365" i="12" s="1"/>
  <c r="ES175" i="12"/>
  <c r="ES180" i="12" s="1"/>
  <c r="ES354" i="12"/>
  <c r="ES319" i="12"/>
  <c r="ES324" i="12" s="1"/>
  <c r="ES363" i="12"/>
  <c r="ES255" i="12"/>
  <c r="ES260" i="12" s="1"/>
  <c r="ES359" i="12"/>
  <c r="ES303" i="12"/>
  <c r="ES308" i="12" s="1"/>
  <c r="ES362" i="12"/>
  <c r="ES191" i="12"/>
  <c r="ES196" i="12" s="1"/>
  <c r="ES355" i="12"/>
  <c r="EV163" i="12"/>
  <c r="EW164" i="12"/>
  <c r="ES223" i="12"/>
  <c r="ES228" i="12" s="1"/>
  <c r="ES357" i="12"/>
  <c r="ES287" i="12"/>
  <c r="ES292" i="12" s="1"/>
  <c r="ES361" i="12"/>
  <c r="DS104" i="13"/>
  <c r="DS40" i="13"/>
  <c r="DS103" i="13"/>
  <c r="DS101" i="13"/>
  <c r="EU323" i="12" l="1"/>
  <c r="EU320" i="12"/>
  <c r="EU322" i="12"/>
  <c r="EU321" i="12"/>
  <c r="EU314" i="12"/>
  <c r="EU316" i="12"/>
  <c r="EU315" i="12"/>
  <c r="EU317" i="12"/>
  <c r="EU305" i="12"/>
  <c r="EU312" i="12" a="1"/>
  <c r="EU312" i="12" s="1"/>
  <c r="EU307" i="12"/>
  <c r="EU301" i="12"/>
  <c r="EU304" i="12"/>
  <c r="EU306" i="12"/>
  <c r="EU300" i="12"/>
  <c r="EU299" i="12"/>
  <c r="EU298" i="12"/>
  <c r="EU291" i="12"/>
  <c r="EU288" i="12"/>
  <c r="EU296" i="12" a="1"/>
  <c r="EU296" i="12" s="1"/>
  <c r="EU290" i="12"/>
  <c r="EU289" i="12"/>
  <c r="EU282" i="12"/>
  <c r="EU285" i="12"/>
  <c r="EU284" i="12"/>
  <c r="EU283" i="12"/>
  <c r="EU274" i="12"/>
  <c r="EU280" i="12" a="1"/>
  <c r="EU280" i="12" s="1"/>
  <c r="EU273" i="12"/>
  <c r="EU272" i="12"/>
  <c r="EU275" i="12"/>
  <c r="EU267" i="12"/>
  <c r="EU269" i="12"/>
  <c r="EU268" i="12"/>
  <c r="EU266" i="12"/>
  <c r="EU264" i="12" a="1"/>
  <c r="EU264" i="12" s="1"/>
  <c r="EU258" i="12"/>
  <c r="EU259" i="12"/>
  <c r="EU257" i="12"/>
  <c r="EU256" i="12"/>
  <c r="EU252" i="12"/>
  <c r="EU253" i="12"/>
  <c r="EU251" i="12"/>
  <c r="EU250" i="12"/>
  <c r="EU241" i="12"/>
  <c r="EU240" i="12"/>
  <c r="EU243" i="12"/>
  <c r="EU248" i="12" a="1"/>
  <c r="EU248" i="12" s="1"/>
  <c r="EU242" i="12"/>
  <c r="EU236" i="12"/>
  <c r="EU234" i="12"/>
  <c r="EU237" i="12"/>
  <c r="EU224" i="12"/>
  <c r="EU235" i="12"/>
  <c r="EU232" i="12" a="1"/>
  <c r="EU232" i="12" s="1"/>
  <c r="EU225" i="12"/>
  <c r="EU227" i="12"/>
  <c r="EU226" i="12"/>
  <c r="EU221" i="12"/>
  <c r="EU219" i="12"/>
  <c r="EU218" i="12"/>
  <c r="EU220" i="12"/>
  <c r="EU202" i="12"/>
  <c r="EU205" i="12"/>
  <c r="EU216" i="12" a="1"/>
  <c r="EU216" i="12" s="1"/>
  <c r="EU208" i="12"/>
  <c r="EU211" i="12"/>
  <c r="EU204" i="12"/>
  <c r="EU203" i="12"/>
  <c r="EU210" i="12"/>
  <c r="EU193" i="12"/>
  <c r="EU189" i="12"/>
  <c r="EU192" i="12"/>
  <c r="EU200" i="12" a="1"/>
  <c r="EU200" i="12" s="1"/>
  <c r="EU195" i="12"/>
  <c r="EU188" i="12"/>
  <c r="EU194" i="12"/>
  <c r="EU209" i="12"/>
  <c r="EU186" i="12"/>
  <c r="EU187" i="12"/>
  <c r="EU176" i="12"/>
  <c r="EU179" i="12"/>
  <c r="EU178" i="12"/>
  <c r="EU177" i="12"/>
  <c r="EU171" i="12"/>
  <c r="EU168" i="12" a="1"/>
  <c r="EU168" i="12" s="1"/>
  <c r="EU184" i="12" a="1"/>
  <c r="EU184" i="12" s="1"/>
  <c r="EU170" i="12"/>
  <c r="EU173" i="12"/>
  <c r="EV165" i="12"/>
  <c r="EU172" i="12"/>
  <c r="ET271" i="12"/>
  <c r="ET276" i="12" s="1"/>
  <c r="ET360" i="12"/>
  <c r="ET319" i="12"/>
  <c r="ET324" i="12" s="1"/>
  <c r="ET363" i="12"/>
  <c r="ET207" i="12"/>
  <c r="ET212" i="12" s="1"/>
  <c r="ET356" i="12"/>
  <c r="ET175" i="12"/>
  <c r="ET180" i="12" s="1"/>
  <c r="ET354" i="12"/>
  <c r="ET303" i="12"/>
  <c r="ET308" i="12" s="1"/>
  <c r="ET362" i="12"/>
  <c r="ES364" i="12"/>
  <c r="ES365" i="12" s="1"/>
  <c r="ET239" i="12"/>
  <c r="ET244" i="12" s="1"/>
  <c r="ET358" i="12"/>
  <c r="ET191" i="12"/>
  <c r="ET196" i="12" s="1"/>
  <c r="ET355" i="12"/>
  <c r="ET255" i="12"/>
  <c r="ET260" i="12" s="1"/>
  <c r="ET359" i="12"/>
  <c r="EW163" i="12"/>
  <c r="EX164" i="12"/>
  <c r="ET287" i="12"/>
  <c r="ET292" i="12" s="1"/>
  <c r="ET361" i="12"/>
  <c r="ET223" i="12"/>
  <c r="ET228" i="12" s="1"/>
  <c r="ET357" i="12"/>
  <c r="DT104" i="13"/>
  <c r="DT40" i="13"/>
  <c r="DT103" i="13"/>
  <c r="DT101" i="13" l="1"/>
  <c r="EU223" i="12"/>
  <c r="EU228" i="12" s="1"/>
  <c r="EU357" i="12"/>
  <c r="EV320" i="12"/>
  <c r="EV322" i="12"/>
  <c r="EV323" i="12"/>
  <c r="EV321" i="12"/>
  <c r="EV314" i="12"/>
  <c r="EV316" i="12"/>
  <c r="EV317" i="12"/>
  <c r="EV315" i="12"/>
  <c r="EV312" i="12" a="1"/>
  <c r="EV312" i="12" s="1"/>
  <c r="EV304" i="12"/>
  <c r="EV301" i="12"/>
  <c r="EV305" i="12"/>
  <c r="EV307" i="12"/>
  <c r="EV306" i="12"/>
  <c r="EV300" i="12"/>
  <c r="EV299" i="12"/>
  <c r="EV298" i="12"/>
  <c r="EV291" i="12"/>
  <c r="EV288" i="12"/>
  <c r="EV296" i="12" a="1"/>
  <c r="EV296" i="12" s="1"/>
  <c r="EV290" i="12"/>
  <c r="EV289" i="12"/>
  <c r="EV285" i="12"/>
  <c r="EV284" i="12"/>
  <c r="EV283" i="12"/>
  <c r="EV282" i="12"/>
  <c r="EV273" i="12"/>
  <c r="EV275" i="12"/>
  <c r="EV280" i="12" a="1"/>
  <c r="EV280" i="12" s="1"/>
  <c r="EV268" i="12"/>
  <c r="EV274" i="12"/>
  <c r="EV272" i="12"/>
  <c r="EV267" i="12"/>
  <c r="EV269" i="12"/>
  <c r="EV266" i="12"/>
  <c r="EV258" i="12"/>
  <c r="EV259" i="12"/>
  <c r="EV257" i="12"/>
  <c r="EV256" i="12"/>
  <c r="EV264" i="12" a="1"/>
  <c r="EV264" i="12" s="1"/>
  <c r="EV252" i="12"/>
  <c r="EV253" i="12"/>
  <c r="EV251" i="12"/>
  <c r="EV241" i="12"/>
  <c r="EV250" i="12"/>
  <c r="EV240" i="12"/>
  <c r="EV243" i="12"/>
  <c r="EV248" i="12" a="1"/>
  <c r="EV248" i="12" s="1"/>
  <c r="EV242" i="12"/>
  <c r="EV236" i="12"/>
  <c r="EV235" i="12"/>
  <c r="EV234" i="12"/>
  <c r="EV237" i="12"/>
  <c r="EV225" i="12"/>
  <c r="EV227" i="12"/>
  <c r="EV232" i="12" a="1"/>
  <c r="EV232" i="12" s="1"/>
  <c r="EV226" i="12"/>
  <c r="EV221" i="12"/>
  <c r="EV224" i="12"/>
  <c r="EV220" i="12"/>
  <c r="EV211" i="12"/>
  <c r="EV219" i="12"/>
  <c r="EV218" i="12"/>
  <c r="EV202" i="12"/>
  <c r="EV205" i="12"/>
  <c r="EV216" i="12" a="1"/>
  <c r="EV216" i="12" s="1"/>
  <c r="EV208" i="12"/>
  <c r="EV204" i="12"/>
  <c r="EV203" i="12"/>
  <c r="EV210" i="12"/>
  <c r="EV209" i="12"/>
  <c r="EV189" i="12"/>
  <c r="EV192" i="12"/>
  <c r="EV200" i="12" a="1"/>
  <c r="EV200" i="12" s="1"/>
  <c r="EV195" i="12"/>
  <c r="EV188" i="12"/>
  <c r="EV194" i="12"/>
  <c r="EV193" i="12"/>
  <c r="EV186" i="12"/>
  <c r="EV187" i="12"/>
  <c r="EV176" i="12"/>
  <c r="EV179" i="12"/>
  <c r="EV178" i="12"/>
  <c r="EV177" i="12"/>
  <c r="EV184" i="12" a="1"/>
  <c r="EV184" i="12" s="1"/>
  <c r="EV168" i="12" a="1"/>
  <c r="EV168" i="12" s="1"/>
  <c r="EV171" i="12"/>
  <c r="EV170" i="12"/>
  <c r="EV173" i="12"/>
  <c r="EW165" i="12"/>
  <c r="EV172" i="12"/>
  <c r="EU271" i="12"/>
  <c r="EU276" i="12" s="1"/>
  <c r="EU360" i="12"/>
  <c r="EU319" i="12"/>
  <c r="EU324" i="12" s="1"/>
  <c r="EU363" i="12"/>
  <c r="EU191" i="12"/>
  <c r="EU196" i="12" s="1"/>
  <c r="EU355" i="12"/>
  <c r="EU207" i="12"/>
  <c r="EU212" i="12" s="1"/>
  <c r="EU356" i="12"/>
  <c r="EU255" i="12"/>
  <c r="EU260" i="12" s="1"/>
  <c r="EU359" i="12"/>
  <c r="EU175" i="12"/>
  <c r="EU180" i="12" s="1"/>
  <c r="EU354" i="12"/>
  <c r="EU303" i="12"/>
  <c r="EU308" i="12" s="1"/>
  <c r="EU362" i="12"/>
  <c r="ET364" i="12"/>
  <c r="ET365" i="12" s="1"/>
  <c r="EU239" i="12"/>
  <c r="EU244" i="12" s="1"/>
  <c r="EU358" i="12"/>
  <c r="EU287" i="12"/>
  <c r="EU292" i="12" s="1"/>
  <c r="EU361" i="12"/>
  <c r="EX163" i="12"/>
  <c r="EY164" i="12"/>
  <c r="DU104" i="13"/>
  <c r="DU40" i="13"/>
  <c r="DU103" i="13"/>
  <c r="DU101" i="13"/>
  <c r="EW322" i="12" l="1"/>
  <c r="EW323" i="12"/>
  <c r="EW321" i="12"/>
  <c r="EW320" i="12"/>
  <c r="EW314" i="12"/>
  <c r="EW316" i="12"/>
  <c r="EW317" i="12"/>
  <c r="EW315" i="12"/>
  <c r="EW307" i="12"/>
  <c r="EW312" i="12" a="1"/>
  <c r="EW312" i="12" s="1"/>
  <c r="EW305" i="12"/>
  <c r="EW304" i="12"/>
  <c r="EW306" i="12"/>
  <c r="EW300" i="12"/>
  <c r="EW301" i="12"/>
  <c r="EW299" i="12"/>
  <c r="EW298" i="12"/>
  <c r="EW290" i="12"/>
  <c r="EW296" i="12" a="1"/>
  <c r="EW296" i="12" s="1"/>
  <c r="EW289" i="12"/>
  <c r="EW291" i="12"/>
  <c r="EW288" i="12"/>
  <c r="EW284" i="12"/>
  <c r="EW283" i="12"/>
  <c r="EW285" i="12"/>
  <c r="EW282" i="12"/>
  <c r="EW280" i="12" a="1"/>
  <c r="EW280" i="12" s="1"/>
  <c r="EW274" i="12"/>
  <c r="EW268" i="12"/>
  <c r="EW273" i="12"/>
  <c r="EW269" i="12"/>
  <c r="EW272" i="12"/>
  <c r="EW275" i="12"/>
  <c r="EW267" i="12"/>
  <c r="EW266" i="12"/>
  <c r="EW258" i="12"/>
  <c r="EW259" i="12"/>
  <c r="EW257" i="12"/>
  <c r="EW256" i="12"/>
  <c r="EW252" i="12"/>
  <c r="EW253" i="12"/>
  <c r="EW251" i="12"/>
  <c r="EW264" i="12" a="1"/>
  <c r="EW264" i="12" s="1"/>
  <c r="EW250" i="12"/>
  <c r="EW240" i="12"/>
  <c r="EW243" i="12"/>
  <c r="EW248" i="12" a="1"/>
  <c r="EW248" i="12" s="1"/>
  <c r="EW242" i="12"/>
  <c r="EW241" i="12"/>
  <c r="EW235" i="12"/>
  <c r="EW234" i="12"/>
  <c r="EW237" i="12"/>
  <c r="EW236" i="12"/>
  <c r="EW224" i="12"/>
  <c r="EW232" i="12" a="1"/>
  <c r="EW232" i="12" s="1"/>
  <c r="EW226" i="12"/>
  <c r="EW225" i="12"/>
  <c r="EW227" i="12"/>
  <c r="EW221" i="12"/>
  <c r="EW219" i="12"/>
  <c r="EW210" i="12"/>
  <c r="EW218" i="12"/>
  <c r="EW220" i="12"/>
  <c r="EW205" i="12"/>
  <c r="EW216" i="12" a="1"/>
  <c r="EW216" i="12" s="1"/>
  <c r="EW208" i="12"/>
  <c r="EW211" i="12"/>
  <c r="EW204" i="12"/>
  <c r="EW203" i="12"/>
  <c r="EW209" i="12"/>
  <c r="EW186" i="12"/>
  <c r="EW189" i="12"/>
  <c r="EW192" i="12"/>
  <c r="EW200" i="12" a="1"/>
  <c r="EW200" i="12" s="1"/>
  <c r="EW195" i="12"/>
  <c r="EW202" i="12"/>
  <c r="EW188" i="12"/>
  <c r="EW194" i="12"/>
  <c r="EW187" i="12"/>
  <c r="EW193" i="12"/>
  <c r="EW176" i="12"/>
  <c r="EW179" i="12"/>
  <c r="EW178" i="12"/>
  <c r="EW177" i="12"/>
  <c r="EW184" i="12" a="1"/>
  <c r="EW184" i="12" s="1"/>
  <c r="EW171" i="12"/>
  <c r="EW170" i="12"/>
  <c r="EW173" i="12"/>
  <c r="EX165" i="12"/>
  <c r="EW172" i="12"/>
  <c r="EW168" i="12" a="1"/>
  <c r="EW168" i="12" s="1"/>
  <c r="EU364" i="12"/>
  <c r="EU365" i="12" s="1"/>
  <c r="EV319" i="12"/>
  <c r="EV324" i="12" s="1"/>
  <c r="EV363" i="12"/>
  <c r="EV207" i="12"/>
  <c r="EV212" i="12" s="1"/>
  <c r="EV356" i="12"/>
  <c r="EV255" i="12"/>
  <c r="EV260" i="12" s="1"/>
  <c r="EV359" i="12"/>
  <c r="EV175" i="12"/>
  <c r="EV180" i="12" s="1"/>
  <c r="EV354" i="12"/>
  <c r="EV303" i="12"/>
  <c r="EV308" i="12" s="1"/>
  <c r="EV362" i="12"/>
  <c r="EV191" i="12"/>
  <c r="EV196" i="12" s="1"/>
  <c r="EV355" i="12"/>
  <c r="EZ164" i="12"/>
  <c r="EY163" i="12"/>
  <c r="EV239" i="12"/>
  <c r="EV244" i="12" s="1"/>
  <c r="EV358" i="12"/>
  <c r="EV287" i="12"/>
  <c r="EV292" i="12" s="1"/>
  <c r="EV361" i="12"/>
  <c r="EV223" i="12"/>
  <c r="EV228" i="12" s="1"/>
  <c r="EV357" i="12"/>
  <c r="EV271" i="12"/>
  <c r="EV276" i="12" s="1"/>
  <c r="EV360" i="12"/>
  <c r="DV104" i="13"/>
  <c r="DV40" i="13"/>
  <c r="DV103" i="13"/>
  <c r="DV101" i="13"/>
  <c r="EW223" i="12" l="1"/>
  <c r="EW228" i="12" s="1"/>
  <c r="EW357" i="12"/>
  <c r="FA164" i="12"/>
  <c r="EZ163" i="12"/>
  <c r="EW319" i="12"/>
  <c r="EW324" i="12" s="1"/>
  <c r="EW363" i="12"/>
  <c r="EW207" i="12"/>
  <c r="EW212" i="12" s="1"/>
  <c r="EW356" i="12"/>
  <c r="EW191" i="12"/>
  <c r="EW196" i="12" s="1"/>
  <c r="EW355" i="12"/>
  <c r="EW255" i="12"/>
  <c r="EW260" i="12" s="1"/>
  <c r="EW359" i="12"/>
  <c r="EW303" i="12"/>
  <c r="EW308" i="12" s="1"/>
  <c r="EW362" i="12"/>
  <c r="EW271" i="12"/>
  <c r="EW276" i="12" s="1"/>
  <c r="EW360" i="12"/>
  <c r="EW175" i="12"/>
  <c r="EW180" i="12" s="1"/>
  <c r="EW354" i="12"/>
  <c r="EX323" i="12"/>
  <c r="EX322" i="12"/>
  <c r="EX321" i="12"/>
  <c r="EX320" i="12"/>
  <c r="EX316" i="12"/>
  <c r="EX315" i="12"/>
  <c r="EX317" i="12"/>
  <c r="EX314" i="12"/>
  <c r="EX307" i="12"/>
  <c r="EX306" i="12"/>
  <c r="EX304" i="12"/>
  <c r="EX312" i="12" a="1"/>
  <c r="EX312" i="12" s="1"/>
  <c r="EX305" i="12"/>
  <c r="EX300" i="12"/>
  <c r="EX301" i="12"/>
  <c r="EX299" i="12"/>
  <c r="EX298" i="12"/>
  <c r="EX296" i="12" a="1"/>
  <c r="EX296" i="12" s="1"/>
  <c r="EX290" i="12"/>
  <c r="EX289" i="12"/>
  <c r="EX284" i="12"/>
  <c r="EX291" i="12"/>
  <c r="EX283" i="12"/>
  <c r="EX282" i="12"/>
  <c r="EX288" i="12"/>
  <c r="EX285" i="12"/>
  <c r="EX273" i="12"/>
  <c r="EX280" i="12" a="1"/>
  <c r="EX280" i="12" s="1"/>
  <c r="EX275" i="12"/>
  <c r="EX274" i="12"/>
  <c r="EX272" i="12"/>
  <c r="EX267" i="12"/>
  <c r="EX269" i="12"/>
  <c r="EX266" i="12"/>
  <c r="EX268" i="12"/>
  <c r="EX259" i="12"/>
  <c r="EX257" i="12"/>
  <c r="EX253" i="12"/>
  <c r="EX256" i="12"/>
  <c r="EX264" i="12" a="1"/>
  <c r="EX264" i="12" s="1"/>
  <c r="EX258" i="12"/>
  <c r="EX252" i="12"/>
  <c r="EX251" i="12"/>
  <c r="EX250" i="12"/>
  <c r="EX240" i="12"/>
  <c r="EX243" i="12"/>
  <c r="EX248" i="12" a="1"/>
  <c r="EX248" i="12" s="1"/>
  <c r="EX242" i="12"/>
  <c r="EX235" i="12"/>
  <c r="EX241" i="12"/>
  <c r="EX234" i="12"/>
  <c r="EX237" i="12"/>
  <c r="EX225" i="12"/>
  <c r="EX232" i="12" a="1"/>
  <c r="EX232" i="12" s="1"/>
  <c r="EX236" i="12"/>
  <c r="EX227" i="12"/>
  <c r="EX226" i="12"/>
  <c r="EX221" i="12"/>
  <c r="EX224" i="12"/>
  <c r="EX220" i="12"/>
  <c r="EX219" i="12"/>
  <c r="EX218" i="12"/>
  <c r="EX208" i="12"/>
  <c r="EX211" i="12"/>
  <c r="EX204" i="12"/>
  <c r="EX203" i="12"/>
  <c r="EX210" i="12"/>
  <c r="EX209" i="12"/>
  <c r="EX216" i="12" a="1"/>
  <c r="EX216" i="12" s="1"/>
  <c r="EX186" i="12"/>
  <c r="EX189" i="12"/>
  <c r="EX192" i="12"/>
  <c r="EX200" i="12" a="1"/>
  <c r="EX200" i="12" s="1"/>
  <c r="EX195" i="12"/>
  <c r="EX202" i="12"/>
  <c r="EX188" i="12"/>
  <c r="EX194" i="12"/>
  <c r="EX205" i="12"/>
  <c r="EX187" i="12"/>
  <c r="EX193" i="12"/>
  <c r="EX176" i="12"/>
  <c r="EX179" i="12"/>
  <c r="EX178" i="12"/>
  <c r="EX177" i="12"/>
  <c r="EX184" i="12" a="1"/>
  <c r="EX184" i="12" s="1"/>
  <c r="EX171" i="12"/>
  <c r="EX170" i="12"/>
  <c r="EX173" i="12"/>
  <c r="EY165" i="12"/>
  <c r="EX172" i="12"/>
  <c r="EX168" i="12" a="1"/>
  <c r="EX168" i="12" s="1"/>
  <c r="EV364" i="12"/>
  <c r="EV365" i="12" s="1"/>
  <c r="EW239" i="12"/>
  <c r="EW244" i="12" s="1"/>
  <c r="EW358" i="12"/>
  <c r="EW287" i="12"/>
  <c r="EW292" i="12" s="1"/>
  <c r="EW361" i="12"/>
  <c r="DW103" i="13"/>
  <c r="DW104" i="13"/>
  <c r="DW40" i="13"/>
  <c r="DW101" i="13"/>
  <c r="EX287" i="12" l="1"/>
  <c r="EX292" i="12" s="1"/>
  <c r="EX361" i="12"/>
  <c r="EX239" i="12"/>
  <c r="EX244" i="12" s="1"/>
  <c r="EX358" i="12"/>
  <c r="EX271" i="12"/>
  <c r="EX276" i="12" s="1"/>
  <c r="EX360" i="12"/>
  <c r="EW364" i="12"/>
  <c r="EW365" i="12" s="1"/>
  <c r="EX319" i="12"/>
  <c r="EX324" i="12" s="1"/>
  <c r="EX363" i="12"/>
  <c r="EY323" i="12"/>
  <c r="EY322" i="12"/>
  <c r="EY321" i="12"/>
  <c r="EY317" i="12"/>
  <c r="EY320" i="12"/>
  <c r="EY316" i="12"/>
  <c r="EY315" i="12"/>
  <c r="EY314" i="12"/>
  <c r="EY304" i="12"/>
  <c r="EY307" i="12"/>
  <c r="EY312" i="12" a="1"/>
  <c r="EY312" i="12" s="1"/>
  <c r="EY306" i="12"/>
  <c r="EY300" i="12"/>
  <c r="EY301" i="12"/>
  <c r="EY299" i="12"/>
  <c r="EY305" i="12"/>
  <c r="EY298" i="12"/>
  <c r="EY296" i="12" a="1"/>
  <c r="EY296" i="12" s="1"/>
  <c r="EY290" i="12"/>
  <c r="EY289" i="12"/>
  <c r="EY291" i="12"/>
  <c r="EY284" i="12"/>
  <c r="EY283" i="12"/>
  <c r="EY288" i="12"/>
  <c r="EY285" i="12"/>
  <c r="EY282" i="12"/>
  <c r="EY280" i="12" a="1"/>
  <c r="EY280" i="12" s="1"/>
  <c r="EY274" i="12"/>
  <c r="EY269" i="12"/>
  <c r="EY273" i="12"/>
  <c r="EY272" i="12"/>
  <c r="EY275" i="12"/>
  <c r="EY267" i="12"/>
  <c r="EY266" i="12"/>
  <c r="EY268" i="12"/>
  <c r="EY257" i="12"/>
  <c r="EY256" i="12"/>
  <c r="EY264" i="12" a="1"/>
  <c r="EY264" i="12" s="1"/>
  <c r="EY259" i="12"/>
  <c r="EY252" i="12"/>
  <c r="EY253" i="12"/>
  <c r="EY251" i="12"/>
  <c r="EY250" i="12"/>
  <c r="EY258" i="12"/>
  <c r="EY240" i="12"/>
  <c r="EY243" i="12"/>
  <c r="EY248" i="12" a="1"/>
  <c r="EY248" i="12" s="1"/>
  <c r="EY242" i="12"/>
  <c r="EY235" i="12"/>
  <c r="EY241" i="12"/>
  <c r="EY234" i="12"/>
  <c r="EY237" i="12"/>
  <c r="EY232" i="12" a="1"/>
  <c r="EY232" i="12" s="1"/>
  <c r="EY236" i="12"/>
  <c r="EY226" i="12"/>
  <c r="EY227" i="12"/>
  <c r="EY221" i="12"/>
  <c r="EY224" i="12"/>
  <c r="EY210" i="12"/>
  <c r="EY218" i="12"/>
  <c r="EY220" i="12"/>
  <c r="EY211" i="12"/>
  <c r="EY204" i="12"/>
  <c r="EY203" i="12"/>
  <c r="EY225" i="12"/>
  <c r="EY219" i="12"/>
  <c r="EY209" i="12"/>
  <c r="EY202" i="12"/>
  <c r="EY208" i="12"/>
  <c r="EY189" i="12"/>
  <c r="EY192" i="12"/>
  <c r="EY200" i="12" a="1"/>
  <c r="EY200" i="12" s="1"/>
  <c r="EY195" i="12"/>
  <c r="EY188" i="12"/>
  <c r="EY194" i="12"/>
  <c r="EY205" i="12"/>
  <c r="EY187" i="12"/>
  <c r="EY216" i="12" a="1"/>
  <c r="EY216" i="12" s="1"/>
  <c r="EY193" i="12"/>
  <c r="EY179" i="12"/>
  <c r="EY178" i="12"/>
  <c r="EY186" i="12"/>
  <c r="EY177" i="12"/>
  <c r="EY184" i="12" a="1"/>
  <c r="EY184" i="12" s="1"/>
  <c r="EY170" i="12"/>
  <c r="EY173" i="12"/>
  <c r="EZ165" i="12"/>
  <c r="EY172" i="12"/>
  <c r="EY168" i="12" a="1"/>
  <c r="EY168" i="12" s="1"/>
  <c r="EY176" i="12"/>
  <c r="EY171" i="12"/>
  <c r="EX207" i="12"/>
  <c r="EX212" i="12" s="1"/>
  <c r="EX356" i="12"/>
  <c r="EX255" i="12"/>
  <c r="EX260" i="12" s="1"/>
  <c r="EX359" i="12"/>
  <c r="EX191" i="12"/>
  <c r="EX196" i="12" s="1"/>
  <c r="EX355" i="12"/>
  <c r="FB164" i="12"/>
  <c r="FA163" i="12"/>
  <c r="EX303" i="12"/>
  <c r="EX308" i="12" s="1"/>
  <c r="EX362" i="12"/>
  <c r="EX175" i="12"/>
  <c r="EX180" i="12" s="1"/>
  <c r="EX354" i="12"/>
  <c r="EX223" i="12"/>
  <c r="EX228" i="12" s="1"/>
  <c r="EX357" i="12"/>
  <c r="DX103" i="13"/>
  <c r="DX104" i="13"/>
  <c r="DX40" i="13"/>
  <c r="DX101" i="13"/>
  <c r="FC164" i="12" l="1"/>
  <c r="FB163" i="12"/>
  <c r="EY191" i="12"/>
  <c r="EY196" i="12" s="1"/>
  <c r="EY355" i="12"/>
  <c r="EY303" i="12"/>
  <c r="EY308" i="12" s="1"/>
  <c r="EY362" i="12"/>
  <c r="EX364" i="12"/>
  <c r="EX365" i="12" s="1"/>
  <c r="EY287" i="12"/>
  <c r="EY292" i="12" s="1"/>
  <c r="EY361" i="12"/>
  <c r="EY239" i="12"/>
  <c r="EY244" i="12" s="1"/>
  <c r="EY358" i="12"/>
  <c r="EY223" i="12"/>
  <c r="EY228" i="12" s="1"/>
  <c r="EY357" i="12"/>
  <c r="EY271" i="12"/>
  <c r="EY276" i="12" s="1"/>
  <c r="EY360" i="12"/>
  <c r="EY319" i="12"/>
  <c r="EY324" i="12" s="1"/>
  <c r="EY363" i="12"/>
  <c r="EY175" i="12"/>
  <c r="EY180" i="12" s="1"/>
  <c r="EY354" i="12"/>
  <c r="EY255" i="12"/>
  <c r="EY260" i="12" s="1"/>
  <c r="EY359" i="12"/>
  <c r="EZ322" i="12"/>
  <c r="EZ323" i="12"/>
  <c r="EZ321" i="12"/>
  <c r="EZ320" i="12"/>
  <c r="EZ316" i="12"/>
  <c r="EZ315" i="12"/>
  <c r="EZ317" i="12"/>
  <c r="EZ314" i="12"/>
  <c r="EZ304" i="12"/>
  <c r="EZ307" i="12"/>
  <c r="EZ312" i="12" a="1"/>
  <c r="EZ312" i="12" s="1"/>
  <c r="EZ306" i="12"/>
  <c r="EZ305" i="12"/>
  <c r="EZ300" i="12"/>
  <c r="EZ301" i="12"/>
  <c r="EZ299" i="12"/>
  <c r="EZ291" i="12"/>
  <c r="EZ298" i="12"/>
  <c r="EZ290" i="12"/>
  <c r="EZ289" i="12"/>
  <c r="EZ296" i="12" a="1"/>
  <c r="EZ296" i="12" s="1"/>
  <c r="EZ284" i="12"/>
  <c r="EZ283" i="12"/>
  <c r="EZ282" i="12"/>
  <c r="EZ288" i="12"/>
  <c r="EZ285" i="12"/>
  <c r="EZ273" i="12"/>
  <c r="EZ280" i="12" a="1"/>
  <c r="EZ280" i="12" s="1"/>
  <c r="EZ275" i="12"/>
  <c r="EZ274" i="12"/>
  <c r="EZ269" i="12"/>
  <c r="EZ272" i="12"/>
  <c r="EZ259" i="12"/>
  <c r="EZ267" i="12"/>
  <c r="EZ266" i="12"/>
  <c r="EZ268" i="12"/>
  <c r="EZ257" i="12"/>
  <c r="EZ256" i="12"/>
  <c r="EZ264" i="12" a="1"/>
  <c r="EZ264" i="12" s="1"/>
  <c r="EZ258" i="12"/>
  <c r="EZ252" i="12"/>
  <c r="EZ253" i="12"/>
  <c r="EZ251" i="12"/>
  <c r="EZ250" i="12"/>
  <c r="EZ240" i="12"/>
  <c r="EZ243" i="12"/>
  <c r="EZ248" i="12" a="1"/>
  <c r="EZ248" i="12" s="1"/>
  <c r="EZ242" i="12"/>
  <c r="EZ241" i="12"/>
  <c r="EZ235" i="12"/>
  <c r="EZ237" i="12"/>
  <c r="EZ236" i="12"/>
  <c r="EZ234" i="12"/>
  <c r="EZ232" i="12" a="1"/>
  <c r="EZ232" i="12" s="1"/>
  <c r="EZ227" i="12"/>
  <c r="EZ226" i="12"/>
  <c r="EZ221" i="12"/>
  <c r="EZ224" i="12"/>
  <c r="EZ220" i="12"/>
  <c r="EZ218" i="12"/>
  <c r="EZ211" i="12"/>
  <c r="EZ204" i="12"/>
  <c r="EZ203" i="12"/>
  <c r="EZ225" i="12"/>
  <c r="EZ219" i="12"/>
  <c r="EZ209" i="12"/>
  <c r="EZ210" i="12"/>
  <c r="EZ202" i="12"/>
  <c r="EZ216" i="12" a="1"/>
  <c r="EZ216" i="12" s="1"/>
  <c r="EZ205" i="12"/>
  <c r="EZ192" i="12"/>
  <c r="EZ200" i="12" a="1"/>
  <c r="EZ200" i="12" s="1"/>
  <c r="EZ195" i="12"/>
  <c r="EZ188" i="12"/>
  <c r="EZ208" i="12"/>
  <c r="EZ194" i="12"/>
  <c r="EZ187" i="12"/>
  <c r="EZ193" i="12"/>
  <c r="EZ189" i="12"/>
  <c r="EZ186" i="12"/>
  <c r="EZ178" i="12"/>
  <c r="EZ184" i="12" a="1"/>
  <c r="EZ184" i="12" s="1"/>
  <c r="EZ177" i="12"/>
  <c r="EZ176" i="12"/>
  <c r="EZ170" i="12"/>
  <c r="EZ173" i="12"/>
  <c r="EZ179" i="12"/>
  <c r="FA165" i="12"/>
  <c r="EZ172" i="12"/>
  <c r="EZ168" i="12" a="1"/>
  <c r="EZ168" i="12" s="1"/>
  <c r="EZ171" i="12"/>
  <c r="EY207" i="12"/>
  <c r="EY212" i="12" s="1"/>
  <c r="EY356" i="12"/>
  <c r="DY103" i="13"/>
  <c r="DY104" i="13"/>
  <c r="DY40" i="13"/>
  <c r="DY101" i="13" l="1"/>
  <c r="EZ271" i="12"/>
  <c r="EZ276" i="12" s="1"/>
  <c r="EZ360" i="12"/>
  <c r="EZ175" i="12"/>
  <c r="EZ180" i="12" s="1"/>
  <c r="EZ354" i="12"/>
  <c r="EY364" i="12"/>
  <c r="EY365" i="12" s="1"/>
  <c r="EZ319" i="12"/>
  <c r="EZ324" i="12" s="1"/>
  <c r="EZ363" i="12"/>
  <c r="FA322" i="12"/>
  <c r="FA323" i="12"/>
  <c r="FA321" i="12"/>
  <c r="FA320" i="12"/>
  <c r="FA316" i="12"/>
  <c r="FA315" i="12"/>
  <c r="FA317" i="12"/>
  <c r="FA314" i="12"/>
  <c r="FA307" i="12"/>
  <c r="FA312" i="12" a="1"/>
  <c r="FA312" i="12" s="1"/>
  <c r="FA306" i="12"/>
  <c r="FA304" i="12"/>
  <c r="FA305" i="12"/>
  <c r="FA301" i="12"/>
  <c r="FA299" i="12"/>
  <c r="FA298" i="12"/>
  <c r="FA300" i="12"/>
  <c r="FA290" i="12"/>
  <c r="FA289" i="12"/>
  <c r="FA291" i="12"/>
  <c r="FA284" i="12"/>
  <c r="FA296" i="12" a="1"/>
  <c r="FA296" i="12" s="1"/>
  <c r="FA283" i="12"/>
  <c r="FA282" i="12"/>
  <c r="FA288" i="12"/>
  <c r="FA285" i="12"/>
  <c r="FA280" i="12" a="1"/>
  <c r="FA280" i="12" s="1"/>
  <c r="FA269" i="12"/>
  <c r="FA272" i="12"/>
  <c r="FA273" i="12"/>
  <c r="FA275" i="12"/>
  <c r="FA274" i="12"/>
  <c r="FA267" i="12"/>
  <c r="FA266" i="12"/>
  <c r="FA268" i="12"/>
  <c r="FA257" i="12"/>
  <c r="FA256" i="12"/>
  <c r="FA264" i="12" a="1"/>
  <c r="FA264" i="12" s="1"/>
  <c r="FA258" i="12"/>
  <c r="FA253" i="12"/>
  <c r="FA251" i="12"/>
  <c r="FA259" i="12"/>
  <c r="FA250" i="12"/>
  <c r="FA252" i="12"/>
  <c r="FA240" i="12"/>
  <c r="FA243" i="12"/>
  <c r="FA248" i="12" a="1"/>
  <c r="FA248" i="12" s="1"/>
  <c r="FA242" i="12"/>
  <c r="FA241" i="12"/>
  <c r="FA235" i="12"/>
  <c r="FA234" i="12"/>
  <c r="FA237" i="12"/>
  <c r="FA236" i="12"/>
  <c r="FA232" i="12" a="1"/>
  <c r="FA232" i="12" s="1"/>
  <c r="FA224" i="12"/>
  <c r="FA226" i="12"/>
  <c r="FA227" i="12"/>
  <c r="FA221" i="12"/>
  <c r="FA225" i="12"/>
  <c r="FA210" i="12"/>
  <c r="FA218" i="12"/>
  <c r="FA220" i="12"/>
  <c r="FA219" i="12"/>
  <c r="FA204" i="12"/>
  <c r="FA203" i="12"/>
  <c r="FA209" i="12"/>
  <c r="FA202" i="12"/>
  <c r="FA216" i="12" a="1"/>
  <c r="FA216" i="12" s="1"/>
  <c r="FA205" i="12"/>
  <c r="FA208" i="12"/>
  <c r="FA211" i="12"/>
  <c r="FA200" i="12" a="1"/>
  <c r="FA200" i="12" s="1"/>
  <c r="FA195" i="12"/>
  <c r="FA188" i="12"/>
  <c r="FA194" i="12"/>
  <c r="FA187" i="12"/>
  <c r="FA193" i="12"/>
  <c r="FA192" i="12"/>
  <c r="FA189" i="12"/>
  <c r="FA186" i="12"/>
  <c r="FA178" i="12"/>
  <c r="FA184" i="12" a="1"/>
  <c r="FA184" i="12" s="1"/>
  <c r="FA177" i="12"/>
  <c r="FA176" i="12"/>
  <c r="FA179" i="12"/>
  <c r="FA170" i="12"/>
  <c r="FA173" i="12"/>
  <c r="FB165" i="12"/>
  <c r="FA168" i="12" a="1"/>
  <c r="FA168" i="12" s="1"/>
  <c r="FA172" i="12"/>
  <c r="FA171" i="12"/>
  <c r="EZ303" i="12"/>
  <c r="EZ308" i="12" s="1"/>
  <c r="EZ362" i="12"/>
  <c r="EZ255" i="12"/>
  <c r="EZ260" i="12" s="1"/>
  <c r="EZ359" i="12"/>
  <c r="EZ207" i="12"/>
  <c r="EZ212" i="12" s="1"/>
  <c r="EZ356" i="12"/>
  <c r="EZ191" i="12"/>
  <c r="EZ196" i="12" s="1"/>
  <c r="EZ355" i="12"/>
  <c r="EZ223" i="12"/>
  <c r="EZ228" i="12" s="1"/>
  <c r="EZ357" i="12"/>
  <c r="EZ239" i="12"/>
  <c r="EZ244" i="12" s="1"/>
  <c r="EZ358" i="12"/>
  <c r="EZ287" i="12"/>
  <c r="EZ292" i="12" s="1"/>
  <c r="EZ361" i="12"/>
  <c r="FD164" i="12"/>
  <c r="FC163" i="12"/>
  <c r="DZ103" i="13"/>
  <c r="DZ104" i="13"/>
  <c r="DZ40" i="13"/>
  <c r="DZ101" i="13" l="1"/>
  <c r="FA207" i="12"/>
  <c r="FA212" i="12" s="1"/>
  <c r="FA356" i="12"/>
  <c r="FA255" i="12"/>
  <c r="FA260" i="12" s="1"/>
  <c r="FA359" i="12"/>
  <c r="FA191" i="12"/>
  <c r="FA196" i="12" s="1"/>
  <c r="FA355" i="12"/>
  <c r="FA223" i="12"/>
  <c r="FA228" i="12" s="1"/>
  <c r="FA357" i="12"/>
  <c r="FA239" i="12"/>
  <c r="FA244" i="12" s="1"/>
  <c r="FA358" i="12"/>
  <c r="FA287" i="12"/>
  <c r="FA292" i="12" s="1"/>
  <c r="FA361" i="12"/>
  <c r="FA271" i="12"/>
  <c r="FA276" i="12" s="1"/>
  <c r="FA360" i="12"/>
  <c r="FE164" i="12"/>
  <c r="FD163" i="12"/>
  <c r="FA175" i="12"/>
  <c r="FA180" i="12" s="1"/>
  <c r="FA354" i="12"/>
  <c r="EZ364" i="12"/>
  <c r="EZ365" i="12" s="1"/>
  <c r="FA319" i="12"/>
  <c r="FA324" i="12" s="1"/>
  <c r="FA363" i="12"/>
  <c r="FB322" i="12"/>
  <c r="FB323" i="12"/>
  <c r="FB321" i="12"/>
  <c r="FB317" i="12"/>
  <c r="FB320" i="12"/>
  <c r="FB316" i="12"/>
  <c r="FB315" i="12"/>
  <c r="FB314" i="12"/>
  <c r="FB306" i="12"/>
  <c r="FB312" i="12" a="1"/>
  <c r="FB312" i="12" s="1"/>
  <c r="FB307" i="12"/>
  <c r="FB304" i="12"/>
  <c r="FB305" i="12"/>
  <c r="FB301" i="12"/>
  <c r="FB299" i="12"/>
  <c r="FB298" i="12"/>
  <c r="FB300" i="12"/>
  <c r="FB290" i="12"/>
  <c r="FB289" i="12"/>
  <c r="FB288" i="12"/>
  <c r="FB291" i="12"/>
  <c r="FB296" i="12" a="1"/>
  <c r="FB296" i="12" s="1"/>
  <c r="FB283" i="12"/>
  <c r="FB282" i="12"/>
  <c r="FB285" i="12"/>
  <c r="FB284" i="12"/>
  <c r="FB280" i="12" a="1"/>
  <c r="FB280" i="12" s="1"/>
  <c r="FB275" i="12"/>
  <c r="FB273" i="12"/>
  <c r="FB269" i="12"/>
  <c r="FB272" i="12"/>
  <c r="FB274" i="12"/>
  <c r="FB267" i="12"/>
  <c r="FB266" i="12"/>
  <c r="FB268" i="12"/>
  <c r="FB257" i="12"/>
  <c r="FB256" i="12"/>
  <c r="FB264" i="12" a="1"/>
  <c r="FB264" i="12" s="1"/>
  <c r="FB258" i="12"/>
  <c r="FB259" i="12"/>
  <c r="FB253" i="12"/>
  <c r="FB251" i="12"/>
  <c r="FB250" i="12"/>
  <c r="FB243" i="12"/>
  <c r="FB248" i="12" a="1"/>
  <c r="FB248" i="12" s="1"/>
  <c r="FB252" i="12"/>
  <c r="FB242" i="12"/>
  <c r="FB241" i="12"/>
  <c r="FB240" i="12"/>
  <c r="FB234" i="12"/>
  <c r="FB237" i="12"/>
  <c r="FB236" i="12"/>
  <c r="FB235" i="12"/>
  <c r="FB227" i="12"/>
  <c r="FB225" i="12"/>
  <c r="FB226" i="12"/>
  <c r="FB221" i="12"/>
  <c r="FB224" i="12"/>
  <c r="FB220" i="12"/>
  <c r="FB232" i="12" a="1"/>
  <c r="FB232" i="12" s="1"/>
  <c r="FB218" i="12"/>
  <c r="FB211" i="12"/>
  <c r="FB219" i="12"/>
  <c r="FB204" i="12"/>
  <c r="FB203" i="12"/>
  <c r="FB209" i="12"/>
  <c r="FB210" i="12"/>
  <c r="FB202" i="12"/>
  <c r="FB216" i="12" a="1"/>
  <c r="FB216" i="12" s="1"/>
  <c r="FB205" i="12"/>
  <c r="FB208" i="12"/>
  <c r="FB188" i="12"/>
  <c r="FB194" i="12"/>
  <c r="FB187" i="12"/>
  <c r="FB193" i="12"/>
  <c r="FB189" i="12"/>
  <c r="FB195" i="12"/>
  <c r="FB200" i="12" a="1"/>
  <c r="FB200" i="12" s="1"/>
  <c r="FB192" i="12"/>
  <c r="FB186" i="12"/>
  <c r="FB178" i="12"/>
  <c r="FB184" i="12" a="1"/>
  <c r="FB184" i="12" s="1"/>
  <c r="FB177" i="12"/>
  <c r="FB176" i="12"/>
  <c r="FB179" i="12"/>
  <c r="FB170" i="12"/>
  <c r="FB173" i="12"/>
  <c r="FC165" i="12"/>
  <c r="FB168" i="12" a="1"/>
  <c r="FB168" i="12" s="1"/>
  <c r="FB172" i="12"/>
  <c r="FB171" i="12"/>
  <c r="FA303" i="12"/>
  <c r="FA308" i="12" s="1"/>
  <c r="FA362" i="12"/>
  <c r="EA103" i="13"/>
  <c r="EA104" i="13"/>
  <c r="EA40" i="13"/>
  <c r="EA101" i="13" l="1"/>
  <c r="FB287" i="12"/>
  <c r="FB292" i="12" s="1"/>
  <c r="FB361" i="12"/>
  <c r="FF164" i="12"/>
  <c r="FE163" i="12"/>
  <c r="FB207" i="12"/>
  <c r="FB212" i="12" s="1"/>
  <c r="FB356" i="12"/>
  <c r="FB271" i="12"/>
  <c r="FB276" i="12" s="1"/>
  <c r="FB360" i="12"/>
  <c r="FA364" i="12"/>
  <c r="FA365" i="12" s="1"/>
  <c r="FB319" i="12"/>
  <c r="FB324" i="12" s="1"/>
  <c r="FB363" i="12"/>
  <c r="FB175" i="12"/>
  <c r="FB180" i="12" s="1"/>
  <c r="FB354" i="12"/>
  <c r="FC323" i="12"/>
  <c r="FC321" i="12"/>
  <c r="FC322" i="12"/>
  <c r="FC320" i="12"/>
  <c r="FC316" i="12"/>
  <c r="FC315" i="12"/>
  <c r="FC317" i="12"/>
  <c r="FC314" i="12"/>
  <c r="FC306" i="12"/>
  <c r="FC312" i="12" a="1"/>
  <c r="FC312" i="12" s="1"/>
  <c r="FC305" i="12"/>
  <c r="FC307" i="12"/>
  <c r="FC304" i="12"/>
  <c r="FC301" i="12"/>
  <c r="FC299" i="12"/>
  <c r="FC300" i="12"/>
  <c r="FC298" i="12"/>
  <c r="FC290" i="12"/>
  <c r="FC289" i="12"/>
  <c r="FC288" i="12"/>
  <c r="FC291" i="12"/>
  <c r="FC296" i="12" a="1"/>
  <c r="FC296" i="12" s="1"/>
  <c r="FC283" i="12"/>
  <c r="FC282" i="12"/>
  <c r="FC285" i="12"/>
  <c r="FC274" i="12"/>
  <c r="FC284" i="12"/>
  <c r="FC269" i="12"/>
  <c r="FC280" i="12" a="1"/>
  <c r="FC280" i="12" s="1"/>
  <c r="FC272" i="12"/>
  <c r="FC273" i="12"/>
  <c r="FC275" i="12"/>
  <c r="FC266" i="12"/>
  <c r="FC268" i="12"/>
  <c r="FC267" i="12"/>
  <c r="FC256" i="12"/>
  <c r="FC264" i="12" a="1"/>
  <c r="FC264" i="12" s="1"/>
  <c r="FC258" i="12"/>
  <c r="FC259" i="12"/>
  <c r="FC257" i="12"/>
  <c r="FC253" i="12"/>
  <c r="FC251" i="12"/>
  <c r="FC250" i="12"/>
  <c r="FC252" i="12"/>
  <c r="FC242" i="12"/>
  <c r="FC241" i="12"/>
  <c r="FC248" i="12" a="1"/>
  <c r="FC248" i="12" s="1"/>
  <c r="FC243" i="12"/>
  <c r="FC234" i="12"/>
  <c r="FC237" i="12"/>
  <c r="FC236" i="12"/>
  <c r="FC240" i="12"/>
  <c r="FC224" i="12"/>
  <c r="FC226" i="12"/>
  <c r="FC235" i="12"/>
  <c r="FC232" i="12" a="1"/>
  <c r="FC232" i="12" s="1"/>
  <c r="FC227" i="12"/>
  <c r="FC221" i="12"/>
  <c r="FC225" i="12"/>
  <c r="FC218" i="12"/>
  <c r="FC220" i="12"/>
  <c r="FC219" i="12"/>
  <c r="FC203" i="12"/>
  <c r="FC209" i="12"/>
  <c r="FC210" i="12"/>
  <c r="FC202" i="12"/>
  <c r="FC216" i="12" a="1"/>
  <c r="FC216" i="12" s="1"/>
  <c r="FC205" i="12"/>
  <c r="FC208" i="12"/>
  <c r="FC188" i="12"/>
  <c r="FC194" i="12"/>
  <c r="FC187" i="12"/>
  <c r="FC204" i="12"/>
  <c r="FC193" i="12"/>
  <c r="FC211" i="12"/>
  <c r="FC189" i="12"/>
  <c r="FC200" i="12" a="1"/>
  <c r="FC200" i="12" s="1"/>
  <c r="FC192" i="12"/>
  <c r="FC186" i="12"/>
  <c r="FC178" i="12"/>
  <c r="FC184" i="12" a="1"/>
  <c r="FC184" i="12" s="1"/>
  <c r="FC177" i="12"/>
  <c r="FC176" i="12"/>
  <c r="FC179" i="12"/>
  <c r="FC170" i="12"/>
  <c r="FC173" i="12"/>
  <c r="FC168" i="12" a="1"/>
  <c r="FC168" i="12" s="1"/>
  <c r="FD165" i="12"/>
  <c r="FC172" i="12"/>
  <c r="FC195" i="12"/>
  <c r="FC171" i="12"/>
  <c r="FB303" i="12"/>
  <c r="FB308" i="12" s="1"/>
  <c r="FB362" i="12"/>
  <c r="FB239" i="12"/>
  <c r="FB244" i="12" s="1"/>
  <c r="FB358" i="12"/>
  <c r="FB255" i="12"/>
  <c r="FB260" i="12" s="1"/>
  <c r="FB359" i="12"/>
  <c r="FB223" i="12"/>
  <c r="FB228" i="12" s="1"/>
  <c r="FB357" i="12"/>
  <c r="FB191" i="12"/>
  <c r="FB196" i="12" s="1"/>
  <c r="FB355" i="12"/>
  <c r="EB40" i="13"/>
  <c r="EB103" i="13"/>
  <c r="EB104" i="13"/>
  <c r="EB101" i="13" l="1"/>
  <c r="FC175" i="12"/>
  <c r="FC180" i="12" s="1"/>
  <c r="FC354" i="12"/>
  <c r="FC255" i="12"/>
  <c r="FC260" i="12" s="1"/>
  <c r="FC359" i="12"/>
  <c r="FC239" i="12"/>
  <c r="FC244" i="12" s="1"/>
  <c r="FC358" i="12"/>
  <c r="FC287" i="12"/>
  <c r="FC292" i="12" s="1"/>
  <c r="FC361" i="12"/>
  <c r="FC191" i="12"/>
  <c r="FC196" i="12" s="1"/>
  <c r="FC355" i="12"/>
  <c r="FC223" i="12"/>
  <c r="FC228" i="12" s="1"/>
  <c r="FC357" i="12"/>
  <c r="FB364" i="12"/>
  <c r="FB365" i="12" s="1"/>
  <c r="FC207" i="12"/>
  <c r="FC212" i="12" s="1"/>
  <c r="FC356" i="12"/>
  <c r="FC271" i="12"/>
  <c r="FC276" i="12" s="1"/>
  <c r="FC360" i="12"/>
  <c r="FC319" i="12"/>
  <c r="FC324" i="12" s="1"/>
  <c r="FC363" i="12"/>
  <c r="FG164" i="12"/>
  <c r="FF163" i="12"/>
  <c r="FD323" i="12"/>
  <c r="FD321" i="12"/>
  <c r="FD317" i="12"/>
  <c r="FD320" i="12"/>
  <c r="FD322" i="12"/>
  <c r="FD315" i="12"/>
  <c r="FD314" i="12"/>
  <c r="FD316" i="12"/>
  <c r="FD306" i="12"/>
  <c r="FD312" i="12" a="1"/>
  <c r="FD312" i="12" s="1"/>
  <c r="FD307" i="12"/>
  <c r="FD301" i="12"/>
  <c r="FD305" i="12"/>
  <c r="FD299" i="12"/>
  <c r="FD298" i="12"/>
  <c r="FD300" i="12"/>
  <c r="FD304" i="12"/>
  <c r="FD290" i="12"/>
  <c r="FD289" i="12"/>
  <c r="FD288" i="12"/>
  <c r="FD291" i="12"/>
  <c r="FD296" i="12" a="1"/>
  <c r="FD296" i="12" s="1"/>
  <c r="FD283" i="12"/>
  <c r="FD282" i="12"/>
  <c r="FD285" i="12"/>
  <c r="FD284" i="12"/>
  <c r="FD275" i="12"/>
  <c r="FD280" i="12" a="1"/>
  <c r="FD280" i="12" s="1"/>
  <c r="FD269" i="12"/>
  <c r="FD272" i="12"/>
  <c r="FD273" i="12"/>
  <c r="FD274" i="12"/>
  <c r="FD266" i="12"/>
  <c r="FD268" i="12"/>
  <c r="FD256" i="12"/>
  <c r="FD264" i="12" a="1"/>
  <c r="FD264" i="12" s="1"/>
  <c r="FD267" i="12"/>
  <c r="FD258" i="12"/>
  <c r="FD259" i="12"/>
  <c r="FD253" i="12"/>
  <c r="FD251" i="12"/>
  <c r="FD257" i="12"/>
  <c r="FD250" i="12"/>
  <c r="FD252" i="12"/>
  <c r="FD242" i="12"/>
  <c r="FD241" i="12"/>
  <c r="FD234" i="12"/>
  <c r="FD237" i="12"/>
  <c r="FD236" i="12"/>
  <c r="FD243" i="12"/>
  <c r="FD240" i="12"/>
  <c r="FD248" i="12" a="1"/>
  <c r="FD248" i="12" s="1"/>
  <c r="FD227" i="12"/>
  <c r="FD235" i="12"/>
  <c r="FD232" i="12" a="1"/>
  <c r="FD232" i="12" s="1"/>
  <c r="FD225" i="12"/>
  <c r="FD221" i="12"/>
  <c r="FD226" i="12"/>
  <c r="FD220" i="12"/>
  <c r="FD224" i="12"/>
  <c r="FD211" i="12"/>
  <c r="FD219" i="12"/>
  <c r="FD203" i="12"/>
  <c r="FD209" i="12"/>
  <c r="FD218" i="12"/>
  <c r="FD210" i="12"/>
  <c r="FD202" i="12"/>
  <c r="FD216" i="12" a="1"/>
  <c r="FD216" i="12" s="1"/>
  <c r="FD205" i="12"/>
  <c r="FD208" i="12"/>
  <c r="FD188" i="12"/>
  <c r="FD194" i="12"/>
  <c r="FD204" i="12"/>
  <c r="FD193" i="12"/>
  <c r="FD189" i="12"/>
  <c r="FD200" i="12" a="1"/>
  <c r="FD200" i="12" s="1"/>
  <c r="FD192" i="12"/>
  <c r="FD195" i="12"/>
  <c r="FD187" i="12"/>
  <c r="FD186" i="12"/>
  <c r="FD178" i="12"/>
  <c r="FD184" i="12" a="1"/>
  <c r="FD184" i="12" s="1"/>
  <c r="FD177" i="12"/>
  <c r="FD176" i="12"/>
  <c r="FD179" i="12"/>
  <c r="FD173" i="12"/>
  <c r="FD168" i="12" a="1"/>
  <c r="FD168" i="12" s="1"/>
  <c r="FE165" i="12"/>
  <c r="FD172" i="12"/>
  <c r="FD171" i="12"/>
  <c r="FD170" i="12"/>
  <c r="FC303" i="12"/>
  <c r="FC308" i="12" s="1"/>
  <c r="FC362" i="12"/>
  <c r="EC40" i="13"/>
  <c r="EC103" i="13"/>
  <c r="EC104" i="13"/>
  <c r="EC101" i="13" l="1"/>
  <c r="FD255" i="12"/>
  <c r="FD260" i="12" s="1"/>
  <c r="FD359" i="12"/>
  <c r="FD207" i="12"/>
  <c r="FD212" i="12" s="1"/>
  <c r="FD356" i="12"/>
  <c r="FD271" i="12"/>
  <c r="FD276" i="12" s="1"/>
  <c r="FD360" i="12"/>
  <c r="FD319" i="12"/>
  <c r="FD324" i="12" s="1"/>
  <c r="FD363" i="12"/>
  <c r="FE323" i="12"/>
  <c r="FE321" i="12"/>
  <c r="FE322" i="12"/>
  <c r="FE320" i="12"/>
  <c r="FE315" i="12"/>
  <c r="FE317" i="12"/>
  <c r="FE314" i="12"/>
  <c r="FE316" i="12"/>
  <c r="FE306" i="12"/>
  <c r="FE312" i="12" a="1"/>
  <c r="FE312" i="12" s="1"/>
  <c r="FE307" i="12"/>
  <c r="FE305" i="12"/>
  <c r="FE304" i="12"/>
  <c r="FE299" i="12"/>
  <c r="FE301" i="12"/>
  <c r="FE298" i="12"/>
  <c r="FE300" i="12"/>
  <c r="FE290" i="12"/>
  <c r="FE289" i="12"/>
  <c r="FE288" i="12"/>
  <c r="FE291" i="12"/>
  <c r="FE296" i="12" a="1"/>
  <c r="FE296" i="12" s="1"/>
  <c r="FE283" i="12"/>
  <c r="FE282" i="12"/>
  <c r="FE285" i="12"/>
  <c r="FE284" i="12"/>
  <c r="FE274" i="12"/>
  <c r="FE280" i="12" a="1"/>
  <c r="FE280" i="12" s="1"/>
  <c r="FE269" i="12"/>
  <c r="FE272" i="12"/>
  <c r="FE273" i="12"/>
  <c r="FE275" i="12"/>
  <c r="FE266" i="12"/>
  <c r="FE268" i="12"/>
  <c r="FE267" i="12"/>
  <c r="FE256" i="12"/>
  <c r="FE264" i="12" a="1"/>
  <c r="FE264" i="12" s="1"/>
  <c r="FE258" i="12"/>
  <c r="FE259" i="12"/>
  <c r="FE257" i="12"/>
  <c r="FE253" i="12"/>
  <c r="FE251" i="12"/>
  <c r="FE250" i="12"/>
  <c r="FE252" i="12"/>
  <c r="FE242" i="12"/>
  <c r="FE241" i="12"/>
  <c r="FE248" i="12" a="1"/>
  <c r="FE248" i="12" s="1"/>
  <c r="FE240" i="12"/>
  <c r="FE234" i="12"/>
  <c r="FE237" i="12"/>
  <c r="FE236" i="12"/>
  <c r="FE243" i="12"/>
  <c r="FE235" i="12"/>
  <c r="FE226" i="12"/>
  <c r="FE232" i="12" a="1"/>
  <c r="FE232" i="12" s="1"/>
  <c r="FE220" i="12"/>
  <c r="FE224" i="12"/>
  <c r="FE225" i="12"/>
  <c r="FE227" i="12"/>
  <c r="FE219" i="12"/>
  <c r="FE221" i="12"/>
  <c r="FE203" i="12"/>
  <c r="FE209" i="12"/>
  <c r="FE218" i="12"/>
  <c r="FE210" i="12"/>
  <c r="FE202" i="12"/>
  <c r="FE216" i="12" a="1"/>
  <c r="FE216" i="12" s="1"/>
  <c r="FE205" i="12"/>
  <c r="FE208" i="12"/>
  <c r="FE211" i="12"/>
  <c r="FE204" i="12"/>
  <c r="FE194" i="12"/>
  <c r="FE187" i="12"/>
  <c r="FE193" i="12"/>
  <c r="FE186" i="12"/>
  <c r="FE189" i="12"/>
  <c r="FE200" i="12" a="1"/>
  <c r="FE200" i="12" s="1"/>
  <c r="FE192" i="12"/>
  <c r="FE195" i="12"/>
  <c r="FE188" i="12"/>
  <c r="FE184" i="12" a="1"/>
  <c r="FE184" i="12" s="1"/>
  <c r="FE177" i="12"/>
  <c r="FE176" i="12"/>
  <c r="FE179" i="12"/>
  <c r="FF165" i="12"/>
  <c r="FE172" i="12"/>
  <c r="FE171" i="12"/>
  <c r="FE178" i="12"/>
  <c r="FE170" i="12"/>
  <c r="FE173" i="12"/>
  <c r="FE168" i="12" a="1"/>
  <c r="FE168" i="12" s="1"/>
  <c r="FD175" i="12"/>
  <c r="FD180" i="12" s="1"/>
  <c r="FD354" i="12"/>
  <c r="FD303" i="12"/>
  <c r="FD308" i="12" s="1"/>
  <c r="FD362" i="12"/>
  <c r="FH164" i="12"/>
  <c r="FG163" i="12"/>
  <c r="FD191" i="12"/>
  <c r="FD196" i="12" s="1"/>
  <c r="FD355" i="12"/>
  <c r="FD223" i="12"/>
  <c r="FD228" i="12" s="1"/>
  <c r="FD357" i="12"/>
  <c r="FD239" i="12"/>
  <c r="FD244" i="12" s="1"/>
  <c r="FD358" i="12"/>
  <c r="FC364" i="12"/>
  <c r="FC365" i="12" s="1"/>
  <c r="FD287" i="12"/>
  <c r="FD292" i="12" s="1"/>
  <c r="FD361" i="12"/>
  <c r="ED40" i="13"/>
  <c r="ED103" i="13"/>
  <c r="ED104" i="13"/>
  <c r="ED101" i="13" l="1"/>
  <c r="FF323" i="12"/>
  <c r="FF321" i="12"/>
  <c r="FF322" i="12"/>
  <c r="FF320" i="12"/>
  <c r="FF315" i="12"/>
  <c r="FF317" i="12"/>
  <c r="FF316" i="12"/>
  <c r="FF314" i="12"/>
  <c r="FF306" i="12"/>
  <c r="FF312" i="12" a="1"/>
  <c r="FF312" i="12" s="1"/>
  <c r="FF305" i="12"/>
  <c r="FF304" i="12"/>
  <c r="FF307" i="12"/>
  <c r="FF301" i="12"/>
  <c r="FF298" i="12"/>
  <c r="FF300" i="12"/>
  <c r="FF299" i="12"/>
  <c r="FF289" i="12"/>
  <c r="FF288" i="12"/>
  <c r="FF291" i="12"/>
  <c r="FF296" i="12" a="1"/>
  <c r="FF296" i="12" s="1"/>
  <c r="FF290" i="12"/>
  <c r="FF283" i="12"/>
  <c r="FF282" i="12"/>
  <c r="FF285" i="12"/>
  <c r="FF284" i="12"/>
  <c r="FF275" i="12"/>
  <c r="FF280" i="12" a="1"/>
  <c r="FF280" i="12" s="1"/>
  <c r="FF272" i="12"/>
  <c r="FF273" i="12"/>
  <c r="FF274" i="12"/>
  <c r="FF266" i="12"/>
  <c r="FF268" i="12"/>
  <c r="FF269" i="12"/>
  <c r="FF267" i="12"/>
  <c r="FF253" i="12"/>
  <c r="FF256" i="12"/>
  <c r="FF264" i="12" a="1"/>
  <c r="FF264" i="12" s="1"/>
  <c r="FF258" i="12"/>
  <c r="FF259" i="12"/>
  <c r="FF257" i="12"/>
  <c r="FF250" i="12"/>
  <c r="FF252" i="12"/>
  <c r="FF251" i="12"/>
  <c r="FF242" i="12"/>
  <c r="FF241" i="12"/>
  <c r="FF248" i="12" a="1"/>
  <c r="FF248" i="12" s="1"/>
  <c r="FF240" i="12"/>
  <c r="FF243" i="12"/>
  <c r="FF234" i="12"/>
  <c r="FF237" i="12"/>
  <c r="FF236" i="12"/>
  <c r="FF235" i="12"/>
  <c r="FF232" i="12" a="1"/>
  <c r="FF232" i="12" s="1"/>
  <c r="FF225" i="12"/>
  <c r="FF226" i="12"/>
  <c r="FF220" i="12"/>
  <c r="FF224" i="12"/>
  <c r="FF211" i="12"/>
  <c r="FF227" i="12"/>
  <c r="FF219" i="12"/>
  <c r="FF221" i="12"/>
  <c r="FF218" i="12"/>
  <c r="FF203" i="12"/>
  <c r="FF209" i="12"/>
  <c r="FF210" i="12"/>
  <c r="FF216" i="12" a="1"/>
  <c r="FF216" i="12" s="1"/>
  <c r="FF202" i="12"/>
  <c r="FF205" i="12"/>
  <c r="FF208" i="12"/>
  <c r="FF204" i="12"/>
  <c r="FF194" i="12"/>
  <c r="FF187" i="12"/>
  <c r="FF193" i="12"/>
  <c r="FF186" i="12"/>
  <c r="FF189" i="12"/>
  <c r="FF200" i="12" a="1"/>
  <c r="FF200" i="12" s="1"/>
  <c r="FF192" i="12"/>
  <c r="FF195" i="12"/>
  <c r="FF188" i="12"/>
  <c r="FF184" i="12" a="1"/>
  <c r="FF184" i="12" s="1"/>
  <c r="FF177" i="12"/>
  <c r="FF176" i="12"/>
  <c r="FF179" i="12"/>
  <c r="FF178" i="12"/>
  <c r="FG165" i="12"/>
  <c r="FF172" i="12"/>
  <c r="FF171" i="12"/>
  <c r="FF170" i="12"/>
  <c r="FF168" i="12" a="1"/>
  <c r="FF168" i="12" s="1"/>
  <c r="FF173" i="12"/>
  <c r="FI164" i="12"/>
  <c r="FH163" i="12"/>
  <c r="FE191" i="12"/>
  <c r="FE196" i="12" s="1"/>
  <c r="FE355" i="12"/>
  <c r="FE223" i="12"/>
  <c r="FE228" i="12" s="1"/>
  <c r="FE357" i="12"/>
  <c r="FE239" i="12"/>
  <c r="FE244" i="12" s="1"/>
  <c r="FE358" i="12"/>
  <c r="FD364" i="12"/>
  <c r="FD365" i="12" s="1"/>
  <c r="FE287" i="12"/>
  <c r="FE292" i="12" s="1"/>
  <c r="FE361" i="12"/>
  <c r="FE175" i="12"/>
  <c r="FE180" i="12" s="1"/>
  <c r="FE354" i="12"/>
  <c r="FE207" i="12"/>
  <c r="FE212" i="12" s="1"/>
  <c r="FE356" i="12"/>
  <c r="FE271" i="12"/>
  <c r="FE276" i="12" s="1"/>
  <c r="FE360" i="12"/>
  <c r="FE319" i="12"/>
  <c r="FE324" i="12" s="1"/>
  <c r="FE363" i="12"/>
  <c r="FE303" i="12"/>
  <c r="FE308" i="12" s="1"/>
  <c r="FE362" i="12"/>
  <c r="FE255" i="12"/>
  <c r="FE260" i="12" s="1"/>
  <c r="FE359" i="12"/>
  <c r="EE40" i="13"/>
  <c r="EE103" i="13"/>
  <c r="EE104" i="13"/>
  <c r="EE101" i="13" l="1"/>
  <c r="FJ164" i="12"/>
  <c r="FI163" i="12"/>
  <c r="FF175" i="12"/>
  <c r="FF180" i="12" s="1"/>
  <c r="FF354" i="12"/>
  <c r="FF207" i="12"/>
  <c r="FF212" i="12" s="1"/>
  <c r="FF356" i="12"/>
  <c r="FF271" i="12"/>
  <c r="FF276" i="12" s="1"/>
  <c r="FF360" i="12"/>
  <c r="FF319" i="12"/>
  <c r="FF324" i="12" s="1"/>
  <c r="FF363" i="12"/>
  <c r="FF303" i="12"/>
  <c r="FF308" i="12" s="1"/>
  <c r="FF362" i="12"/>
  <c r="FF255" i="12"/>
  <c r="FF260" i="12" s="1"/>
  <c r="FF359" i="12"/>
  <c r="FG321" i="12"/>
  <c r="FG322" i="12"/>
  <c r="FG323" i="12"/>
  <c r="FG317" i="12"/>
  <c r="FG320" i="12"/>
  <c r="FG315" i="12"/>
  <c r="FG314" i="12"/>
  <c r="FG316" i="12"/>
  <c r="FG312" i="12" a="1"/>
  <c r="FG312" i="12" s="1"/>
  <c r="FG305" i="12"/>
  <c r="FG306" i="12"/>
  <c r="FG304" i="12"/>
  <c r="FG307" i="12"/>
  <c r="FG298" i="12"/>
  <c r="FG300" i="12"/>
  <c r="FG301" i="12"/>
  <c r="FG299" i="12"/>
  <c r="FG289" i="12"/>
  <c r="FG288" i="12"/>
  <c r="FG291" i="12"/>
  <c r="FG296" i="12" a="1"/>
  <c r="FG296" i="12" s="1"/>
  <c r="FG282" i="12"/>
  <c r="FG285" i="12"/>
  <c r="FG290" i="12"/>
  <c r="FG284" i="12"/>
  <c r="FG283" i="12"/>
  <c r="FG274" i="12"/>
  <c r="FG280" i="12" a="1"/>
  <c r="FG280" i="12" s="1"/>
  <c r="FG269" i="12"/>
  <c r="FG272" i="12"/>
  <c r="FG273" i="12"/>
  <c r="FG275" i="12"/>
  <c r="FG266" i="12"/>
  <c r="FG268" i="12"/>
  <c r="FG267" i="12"/>
  <c r="FG256" i="12"/>
  <c r="FG264" i="12" a="1"/>
  <c r="FG264" i="12" s="1"/>
  <c r="FG258" i="12"/>
  <c r="FG259" i="12"/>
  <c r="FG257" i="12"/>
  <c r="FG250" i="12"/>
  <c r="FG252" i="12"/>
  <c r="FG253" i="12"/>
  <c r="FG242" i="12"/>
  <c r="FG241" i="12"/>
  <c r="FG248" i="12" a="1"/>
  <c r="FG248" i="12" s="1"/>
  <c r="FG240" i="12"/>
  <c r="FG243" i="12"/>
  <c r="FG251" i="12"/>
  <c r="FG237" i="12"/>
  <c r="FG236" i="12"/>
  <c r="FG235" i="12"/>
  <c r="FG234" i="12"/>
  <c r="FG226" i="12"/>
  <c r="FG232" i="12" a="1"/>
  <c r="FG232" i="12" s="1"/>
  <c r="FG220" i="12"/>
  <c r="FG224" i="12"/>
  <c r="FG225" i="12"/>
  <c r="FG227" i="12"/>
  <c r="FG221" i="12"/>
  <c r="FG219" i="12"/>
  <c r="FG210" i="12"/>
  <c r="FG218" i="12"/>
  <c r="FG203" i="12"/>
  <c r="FG209" i="12"/>
  <c r="FG216" i="12" a="1"/>
  <c r="FG216" i="12" s="1"/>
  <c r="FG202" i="12"/>
  <c r="FG205" i="12"/>
  <c r="FG208" i="12"/>
  <c r="FG204" i="12"/>
  <c r="FG211" i="12"/>
  <c r="FG187" i="12"/>
  <c r="FG193" i="12"/>
  <c r="FG186" i="12"/>
  <c r="FG189" i="12"/>
  <c r="FG200" i="12" a="1"/>
  <c r="FG200" i="12" s="1"/>
  <c r="FG192" i="12"/>
  <c r="FG195" i="12"/>
  <c r="FG188" i="12"/>
  <c r="FG194" i="12"/>
  <c r="FG184" i="12" a="1"/>
  <c r="FG184" i="12" s="1"/>
  <c r="FG177" i="12"/>
  <c r="FG176" i="12"/>
  <c r="FG179" i="12"/>
  <c r="FG178" i="12"/>
  <c r="FG172" i="12"/>
  <c r="FG171" i="12"/>
  <c r="FG168" i="12" a="1"/>
  <c r="FG168" i="12" s="1"/>
  <c r="FG170" i="12"/>
  <c r="FG173" i="12"/>
  <c r="FH165" i="12"/>
  <c r="FE364" i="12"/>
  <c r="FE365" i="12" s="1"/>
  <c r="FF191" i="12"/>
  <c r="FF196" i="12" s="1"/>
  <c r="FF355" i="12"/>
  <c r="FF223" i="12"/>
  <c r="FF228" i="12" s="1"/>
  <c r="FF357" i="12"/>
  <c r="FF239" i="12"/>
  <c r="FF244" i="12" s="1"/>
  <c r="FF358" i="12"/>
  <c r="FF287" i="12"/>
  <c r="FF292" i="12" s="1"/>
  <c r="FF361" i="12"/>
  <c r="EF40" i="13"/>
  <c r="EF103" i="13"/>
  <c r="EF104" i="13"/>
  <c r="EF101" i="13" l="1"/>
  <c r="FG255" i="12"/>
  <c r="FG260" i="12" s="1"/>
  <c r="FG359" i="12"/>
  <c r="FF364" i="12"/>
  <c r="FF365" i="12" s="1"/>
  <c r="FG191" i="12"/>
  <c r="FG196" i="12" s="1"/>
  <c r="FG355" i="12"/>
  <c r="FG239" i="12"/>
  <c r="FG244" i="12" s="1"/>
  <c r="FG358" i="12"/>
  <c r="FG223" i="12"/>
  <c r="FG228" i="12" s="1"/>
  <c r="FG357" i="12"/>
  <c r="FG287" i="12"/>
  <c r="FG292" i="12" s="1"/>
  <c r="FG361" i="12"/>
  <c r="FH320" i="12"/>
  <c r="FH322" i="12"/>
  <c r="FH323" i="12"/>
  <c r="FH321" i="12"/>
  <c r="FH315" i="12"/>
  <c r="FH317" i="12"/>
  <c r="FH314" i="12"/>
  <c r="FH316" i="12"/>
  <c r="FH312" i="12" a="1"/>
  <c r="FH312" i="12" s="1"/>
  <c r="FH305" i="12"/>
  <c r="FH307" i="12"/>
  <c r="FH301" i="12"/>
  <c r="FH304" i="12"/>
  <c r="FH306" i="12"/>
  <c r="FH298" i="12"/>
  <c r="FH300" i="12"/>
  <c r="FH299" i="12"/>
  <c r="FH291" i="12"/>
  <c r="FH288" i="12"/>
  <c r="FH296" i="12" a="1"/>
  <c r="FH296" i="12" s="1"/>
  <c r="FH290" i="12"/>
  <c r="FH289" i="12"/>
  <c r="FH282" i="12"/>
  <c r="FH285" i="12"/>
  <c r="FH284" i="12"/>
  <c r="FH283" i="12"/>
  <c r="FH280" i="12" a="1"/>
  <c r="FH280" i="12" s="1"/>
  <c r="FH273" i="12"/>
  <c r="FH275" i="12"/>
  <c r="FH269" i="12"/>
  <c r="FH272" i="12"/>
  <c r="FH274" i="12"/>
  <c r="FH268" i="12"/>
  <c r="FH267" i="12"/>
  <c r="FH266" i="12"/>
  <c r="FH264" i="12" a="1"/>
  <c r="FH264" i="12" s="1"/>
  <c r="FH258" i="12"/>
  <c r="FH259" i="12"/>
  <c r="FH257" i="12"/>
  <c r="FH256" i="12"/>
  <c r="FH250" i="12"/>
  <c r="FH252" i="12"/>
  <c r="FH251" i="12"/>
  <c r="FH241" i="12"/>
  <c r="FH248" i="12" a="1"/>
  <c r="FH248" i="12" s="1"/>
  <c r="FH243" i="12"/>
  <c r="FH253" i="12"/>
  <c r="FH242" i="12"/>
  <c r="FH236" i="12"/>
  <c r="FH235" i="12"/>
  <c r="FH240" i="12"/>
  <c r="FH237" i="12"/>
  <c r="FH232" i="12" a="1"/>
  <c r="FH232" i="12" s="1"/>
  <c r="FH225" i="12"/>
  <c r="FH227" i="12"/>
  <c r="FH220" i="12"/>
  <c r="FH224" i="12"/>
  <c r="FH234" i="12"/>
  <c r="FH226" i="12"/>
  <c r="FH211" i="12"/>
  <c r="FH219" i="12"/>
  <c r="FH221" i="12"/>
  <c r="FH218" i="12"/>
  <c r="FH209" i="12"/>
  <c r="FH216" i="12" a="1"/>
  <c r="FH216" i="12" s="1"/>
  <c r="FH210" i="12"/>
  <c r="FH202" i="12"/>
  <c r="FH205" i="12"/>
  <c r="FH208" i="12"/>
  <c r="FH204" i="12"/>
  <c r="FH187" i="12"/>
  <c r="FH193" i="12"/>
  <c r="FH203" i="12"/>
  <c r="FH186" i="12"/>
  <c r="FH189" i="12"/>
  <c r="FH200" i="12" a="1"/>
  <c r="FH200" i="12" s="1"/>
  <c r="FH192" i="12"/>
  <c r="FH195" i="12"/>
  <c r="FH188" i="12"/>
  <c r="FH194" i="12"/>
  <c r="FH177" i="12"/>
  <c r="FH176" i="12"/>
  <c r="FH179" i="12"/>
  <c r="FH178" i="12"/>
  <c r="FH172" i="12"/>
  <c r="FH184" i="12" a="1"/>
  <c r="FH184" i="12" s="1"/>
  <c r="FH171" i="12"/>
  <c r="FH168" i="12" a="1"/>
  <c r="FH168" i="12" s="1"/>
  <c r="FH170" i="12"/>
  <c r="FH173" i="12"/>
  <c r="FI165" i="12"/>
  <c r="FG207" i="12"/>
  <c r="FG212" i="12" s="1"/>
  <c r="FG356" i="12"/>
  <c r="FG271" i="12"/>
  <c r="FG276" i="12" s="1"/>
  <c r="FG360" i="12"/>
  <c r="FG319" i="12"/>
  <c r="FG324" i="12" s="1"/>
  <c r="FG363" i="12"/>
  <c r="FG175" i="12"/>
  <c r="FG180" i="12" s="1"/>
  <c r="FG354" i="12"/>
  <c r="FG303" i="12"/>
  <c r="FG308" i="12" s="1"/>
  <c r="FG362" i="12"/>
  <c r="FK164" i="12"/>
  <c r="FJ163" i="12"/>
  <c r="EG40" i="13"/>
  <c r="EG103" i="13"/>
  <c r="EG104" i="13"/>
  <c r="EG101" i="13" l="1"/>
  <c r="FH239" i="12"/>
  <c r="FH244" i="12" s="1"/>
  <c r="FH358" i="12"/>
  <c r="FH223" i="12"/>
  <c r="FH228" i="12" s="1"/>
  <c r="FH357" i="12"/>
  <c r="FH287" i="12"/>
  <c r="FH292" i="12" s="1"/>
  <c r="FH361" i="12"/>
  <c r="FI322" i="12"/>
  <c r="FI323" i="12"/>
  <c r="FI320" i="12"/>
  <c r="FI321" i="12"/>
  <c r="FI317" i="12"/>
  <c r="FI314" i="12"/>
  <c r="FI316" i="12"/>
  <c r="FI315" i="12"/>
  <c r="FI312" i="12" a="1"/>
  <c r="FI312" i="12" s="1"/>
  <c r="FI307" i="12"/>
  <c r="FI305" i="12"/>
  <c r="FI304" i="12"/>
  <c r="FI298" i="12"/>
  <c r="FI300" i="12"/>
  <c r="FI299" i="12"/>
  <c r="FI306" i="12"/>
  <c r="FI301" i="12"/>
  <c r="FI288" i="12"/>
  <c r="FI291" i="12"/>
  <c r="FI296" i="12" a="1"/>
  <c r="FI296" i="12" s="1"/>
  <c r="FI290" i="12"/>
  <c r="FI289" i="12"/>
  <c r="FI282" i="12"/>
  <c r="FI285" i="12"/>
  <c r="FI284" i="12"/>
  <c r="FI283" i="12"/>
  <c r="FI280" i="12" a="1"/>
  <c r="FI280" i="12" s="1"/>
  <c r="FI274" i="12"/>
  <c r="FI272" i="12"/>
  <c r="FI273" i="12"/>
  <c r="FI275" i="12"/>
  <c r="FI269" i="12"/>
  <c r="FI267" i="12"/>
  <c r="FI268" i="12"/>
  <c r="FI264" i="12" a="1"/>
  <c r="FI264" i="12" s="1"/>
  <c r="FI258" i="12"/>
  <c r="FI259" i="12"/>
  <c r="FI257" i="12"/>
  <c r="FI266" i="12"/>
  <c r="FI250" i="12"/>
  <c r="FI252" i="12"/>
  <c r="FI256" i="12"/>
  <c r="FI251" i="12"/>
  <c r="FI253" i="12"/>
  <c r="FI241" i="12"/>
  <c r="FI248" i="12" a="1"/>
  <c r="FI248" i="12" s="1"/>
  <c r="FI240" i="12"/>
  <c r="FI243" i="12"/>
  <c r="FI236" i="12"/>
  <c r="FI242" i="12"/>
  <c r="FI235" i="12"/>
  <c r="FI237" i="12"/>
  <c r="FI232" i="12" a="1"/>
  <c r="FI232" i="12" s="1"/>
  <c r="FI226" i="12"/>
  <c r="FI234" i="12"/>
  <c r="FI220" i="12"/>
  <c r="FI224" i="12"/>
  <c r="FI225" i="12"/>
  <c r="FI221" i="12"/>
  <c r="FI227" i="12"/>
  <c r="FI219" i="12"/>
  <c r="FI210" i="12"/>
  <c r="FI218" i="12"/>
  <c r="FI209" i="12"/>
  <c r="FI216" i="12" a="1"/>
  <c r="FI216" i="12" s="1"/>
  <c r="FI202" i="12"/>
  <c r="FI205" i="12"/>
  <c r="FI208" i="12"/>
  <c r="FI204" i="12"/>
  <c r="FI211" i="12"/>
  <c r="FI187" i="12"/>
  <c r="FI193" i="12"/>
  <c r="FI203" i="12"/>
  <c r="FI189" i="12"/>
  <c r="FI200" i="12" a="1"/>
  <c r="FI200" i="12" s="1"/>
  <c r="FI192" i="12"/>
  <c r="FI195" i="12"/>
  <c r="FI188" i="12"/>
  <c r="FI194" i="12"/>
  <c r="FI186" i="12"/>
  <c r="FI177" i="12"/>
  <c r="FI176" i="12"/>
  <c r="FI179" i="12"/>
  <c r="FI178" i="12"/>
  <c r="FI184" i="12" a="1"/>
  <c r="FI184" i="12" s="1"/>
  <c r="FI172" i="12"/>
  <c r="FI171" i="12"/>
  <c r="FI168" i="12" a="1"/>
  <c r="FI168" i="12" s="1"/>
  <c r="FI170" i="12"/>
  <c r="FI173" i="12"/>
  <c r="FJ165" i="12"/>
  <c r="FH207" i="12"/>
  <c r="FH212" i="12" s="1"/>
  <c r="FH356" i="12"/>
  <c r="FH175" i="12"/>
  <c r="FH180" i="12" s="1"/>
  <c r="FH354" i="12"/>
  <c r="FH271" i="12"/>
  <c r="FH276" i="12" s="1"/>
  <c r="FH360" i="12"/>
  <c r="FH319" i="12"/>
  <c r="FH324" i="12" s="1"/>
  <c r="FH363" i="12"/>
  <c r="FK163" i="12"/>
  <c r="FL164" i="12"/>
  <c r="FH191" i="12"/>
  <c r="FH196" i="12" s="1"/>
  <c r="FH355" i="12"/>
  <c r="FH303" i="12"/>
  <c r="FH308" i="12" s="1"/>
  <c r="FH362" i="12"/>
  <c r="FH255" i="12"/>
  <c r="FH260" i="12" s="1"/>
  <c r="FH359" i="12"/>
  <c r="FG364" i="12"/>
  <c r="FG365" i="12" s="1"/>
  <c r="EH40" i="13"/>
  <c r="EH103" i="13"/>
  <c r="EH104" i="13"/>
  <c r="EH101" i="13" l="1"/>
  <c r="FI175" i="12"/>
  <c r="FI180" i="12" s="1"/>
  <c r="FI354" i="12"/>
  <c r="FL163" i="12"/>
  <c r="FM164" i="12"/>
  <c r="FI255" i="12"/>
  <c r="FI260" i="12" s="1"/>
  <c r="FI359" i="12"/>
  <c r="FI303" i="12"/>
  <c r="FI308" i="12" s="1"/>
  <c r="FI362" i="12"/>
  <c r="FI191" i="12"/>
  <c r="FI196" i="12" s="1"/>
  <c r="FI355" i="12"/>
  <c r="FH364" i="12"/>
  <c r="FH365" i="12" s="1"/>
  <c r="FI239" i="12"/>
  <c r="FI244" i="12" s="1"/>
  <c r="FI358" i="12"/>
  <c r="FI287" i="12"/>
  <c r="FI292" i="12" s="1"/>
  <c r="FI361" i="12"/>
  <c r="FJ322" i="12"/>
  <c r="FJ323" i="12"/>
  <c r="FJ320" i="12"/>
  <c r="FJ321" i="12"/>
  <c r="FJ317" i="12"/>
  <c r="FJ314" i="12"/>
  <c r="FJ316" i="12"/>
  <c r="FJ315" i="12"/>
  <c r="FJ305" i="12"/>
  <c r="FJ312" i="12" a="1"/>
  <c r="FJ312" i="12" s="1"/>
  <c r="FJ304" i="12"/>
  <c r="FJ307" i="12"/>
  <c r="FJ306" i="12"/>
  <c r="FJ298" i="12"/>
  <c r="FJ300" i="12"/>
  <c r="FJ299" i="12"/>
  <c r="FJ301" i="12"/>
  <c r="FJ288" i="12"/>
  <c r="FJ291" i="12"/>
  <c r="FJ296" i="12" a="1"/>
  <c r="FJ296" i="12" s="1"/>
  <c r="FJ290" i="12"/>
  <c r="FJ289" i="12"/>
  <c r="FJ282" i="12"/>
  <c r="FJ285" i="12"/>
  <c r="FJ284" i="12"/>
  <c r="FJ283" i="12"/>
  <c r="FJ280" i="12" a="1"/>
  <c r="FJ280" i="12" s="1"/>
  <c r="FJ273" i="12"/>
  <c r="FJ275" i="12"/>
  <c r="FJ274" i="12"/>
  <c r="FJ272" i="12"/>
  <c r="FJ269" i="12"/>
  <c r="FJ267" i="12"/>
  <c r="FJ266" i="12"/>
  <c r="FJ268" i="12"/>
  <c r="FJ258" i="12"/>
  <c r="FJ259" i="12"/>
  <c r="FJ257" i="12"/>
  <c r="FJ256" i="12"/>
  <c r="FJ264" i="12" a="1"/>
  <c r="FJ264" i="12" s="1"/>
  <c r="FJ250" i="12"/>
  <c r="FJ252" i="12"/>
  <c r="FJ251" i="12"/>
  <c r="FJ253" i="12"/>
  <c r="FJ241" i="12"/>
  <c r="FJ248" i="12" a="1"/>
  <c r="FJ248" i="12" s="1"/>
  <c r="FJ240" i="12"/>
  <c r="FJ243" i="12"/>
  <c r="FJ236" i="12"/>
  <c r="FJ242" i="12"/>
  <c r="FJ235" i="12"/>
  <c r="FJ234" i="12"/>
  <c r="FJ237" i="12"/>
  <c r="FJ227" i="12"/>
  <c r="FJ224" i="12"/>
  <c r="FJ232" i="12" a="1"/>
  <c r="FJ232" i="12" s="1"/>
  <c r="FJ225" i="12"/>
  <c r="FJ226" i="12"/>
  <c r="FJ211" i="12"/>
  <c r="FJ219" i="12"/>
  <c r="FJ216" i="12" a="1"/>
  <c r="FJ216" i="12" s="1"/>
  <c r="FJ220" i="12"/>
  <c r="FJ221" i="12"/>
  <c r="FJ218" i="12"/>
  <c r="FJ202" i="12"/>
  <c r="FJ210" i="12"/>
  <c r="FJ205" i="12"/>
  <c r="FJ208" i="12"/>
  <c r="FJ204" i="12"/>
  <c r="FJ203" i="12"/>
  <c r="FJ209" i="12"/>
  <c r="FJ193" i="12"/>
  <c r="FJ186" i="12"/>
  <c r="FJ200" i="12" a="1"/>
  <c r="FJ200" i="12" s="1"/>
  <c r="FJ189" i="12"/>
  <c r="FJ192" i="12"/>
  <c r="FJ195" i="12"/>
  <c r="FJ188" i="12"/>
  <c r="FJ194" i="12"/>
  <c r="FJ187" i="12"/>
  <c r="FJ176" i="12"/>
  <c r="FJ179" i="12"/>
  <c r="FJ178" i="12"/>
  <c r="FJ184" i="12" a="1"/>
  <c r="FJ184" i="12" s="1"/>
  <c r="FJ177" i="12"/>
  <c r="FJ171" i="12"/>
  <c r="FJ168" i="12" a="1"/>
  <c r="FJ168" i="12" s="1"/>
  <c r="FJ170" i="12"/>
  <c r="FJ173" i="12"/>
  <c r="FK165" i="12"/>
  <c r="FJ172" i="12"/>
  <c r="FI223" i="12"/>
  <c r="FI228" i="12" s="1"/>
  <c r="FI357" i="12"/>
  <c r="FI207" i="12"/>
  <c r="FI212" i="12" s="1"/>
  <c r="FI356" i="12"/>
  <c r="FI271" i="12"/>
  <c r="FI276" i="12" s="1"/>
  <c r="FI360" i="12"/>
  <c r="FI319" i="12"/>
  <c r="FI324" i="12" s="1"/>
  <c r="FI363" i="12"/>
  <c r="EI104" i="13"/>
  <c r="EI40" i="13"/>
  <c r="EI103" i="13"/>
  <c r="EI101" i="13" l="1"/>
  <c r="FJ191" i="12"/>
  <c r="FJ196" i="12" s="1"/>
  <c r="FJ355" i="12"/>
  <c r="FJ239" i="12"/>
  <c r="FJ244" i="12" s="1"/>
  <c r="FJ358" i="12"/>
  <c r="FJ271" i="12"/>
  <c r="FJ276" i="12" s="1"/>
  <c r="FJ360" i="12"/>
  <c r="FJ287" i="12"/>
  <c r="FJ292" i="12" s="1"/>
  <c r="FJ361" i="12"/>
  <c r="FK323" i="12"/>
  <c r="FK320" i="12"/>
  <c r="FK322" i="12"/>
  <c r="FK321" i="12"/>
  <c r="FK317" i="12"/>
  <c r="FK314" i="12"/>
  <c r="FK316" i="12"/>
  <c r="FK315" i="12"/>
  <c r="FK305" i="12"/>
  <c r="FK307" i="12"/>
  <c r="FK301" i="12"/>
  <c r="FK304" i="12"/>
  <c r="FK312" i="12" a="1"/>
  <c r="FK312" i="12" s="1"/>
  <c r="FK306" i="12"/>
  <c r="FK300" i="12"/>
  <c r="FK299" i="12"/>
  <c r="FK298" i="12"/>
  <c r="FK288" i="12"/>
  <c r="FK291" i="12"/>
  <c r="FK296" i="12" a="1"/>
  <c r="FK296" i="12" s="1"/>
  <c r="FK290" i="12"/>
  <c r="FK289" i="12"/>
  <c r="FK282" i="12"/>
  <c r="FK285" i="12"/>
  <c r="FK284" i="12"/>
  <c r="FK283" i="12"/>
  <c r="FK274" i="12"/>
  <c r="FK273" i="12"/>
  <c r="FK280" i="12" a="1"/>
  <c r="FK280" i="12" s="1"/>
  <c r="FK275" i="12"/>
  <c r="FK272" i="12"/>
  <c r="FK269" i="12"/>
  <c r="FK267" i="12"/>
  <c r="FK266" i="12"/>
  <c r="FK268" i="12"/>
  <c r="FK258" i="12"/>
  <c r="FK259" i="12"/>
  <c r="FK257" i="12"/>
  <c r="FK256" i="12"/>
  <c r="FK252" i="12"/>
  <c r="FK264" i="12" a="1"/>
  <c r="FK264" i="12" s="1"/>
  <c r="FK251" i="12"/>
  <c r="FK253" i="12"/>
  <c r="FK250" i="12"/>
  <c r="FK241" i="12"/>
  <c r="FK248" i="12" a="1"/>
  <c r="FK248" i="12" s="1"/>
  <c r="FK240" i="12"/>
  <c r="FK243" i="12"/>
  <c r="FK242" i="12"/>
  <c r="FK236" i="12"/>
  <c r="FK234" i="12"/>
  <c r="FK237" i="12"/>
  <c r="FK235" i="12"/>
  <c r="FK224" i="12"/>
  <c r="FK232" i="12" a="1"/>
  <c r="FK232" i="12" s="1"/>
  <c r="FK225" i="12"/>
  <c r="FK221" i="12"/>
  <c r="FK227" i="12"/>
  <c r="FK226" i="12"/>
  <c r="FK219" i="12"/>
  <c r="FK220" i="12"/>
  <c r="FK210" i="12"/>
  <c r="FK218" i="12"/>
  <c r="FK202" i="12"/>
  <c r="FK216" i="12" a="1"/>
  <c r="FK216" i="12" s="1"/>
  <c r="FK205" i="12"/>
  <c r="FK208" i="12"/>
  <c r="FK204" i="12"/>
  <c r="FK211" i="12"/>
  <c r="FK203" i="12"/>
  <c r="FK193" i="12"/>
  <c r="FK200" i="12" a="1"/>
  <c r="FK200" i="12" s="1"/>
  <c r="FK189" i="12"/>
  <c r="FK192" i="12"/>
  <c r="FK195" i="12"/>
  <c r="FK188" i="12"/>
  <c r="FK194" i="12"/>
  <c r="FK187" i="12"/>
  <c r="FK186" i="12"/>
  <c r="FK176" i="12"/>
  <c r="FK179" i="12"/>
  <c r="FK178" i="12"/>
  <c r="FK209" i="12"/>
  <c r="FK184" i="12" a="1"/>
  <c r="FK184" i="12" s="1"/>
  <c r="FK177" i="12"/>
  <c r="FK171" i="12"/>
  <c r="FK168" i="12" a="1"/>
  <c r="FK168" i="12" s="1"/>
  <c r="FK170" i="12"/>
  <c r="FK173" i="12"/>
  <c r="FL165" i="12"/>
  <c r="FK172" i="12"/>
  <c r="FJ319" i="12"/>
  <c r="FJ324" i="12" s="1"/>
  <c r="FJ363" i="12"/>
  <c r="FM163" i="12"/>
  <c r="FN164" i="12"/>
  <c r="FJ207" i="12"/>
  <c r="FJ212" i="12" s="1"/>
  <c r="FJ356" i="12"/>
  <c r="FJ223" i="12"/>
  <c r="FJ228" i="12" s="1"/>
  <c r="FJ357" i="12"/>
  <c r="FJ175" i="12"/>
  <c r="FJ180" i="12" s="1"/>
  <c r="FJ354" i="12"/>
  <c r="FI364" i="12"/>
  <c r="FI365" i="12" s="1"/>
  <c r="FJ255" i="12"/>
  <c r="FJ260" i="12" s="1"/>
  <c r="FJ359" i="12"/>
  <c r="FJ303" i="12"/>
  <c r="FJ308" i="12" s="1"/>
  <c r="FJ362" i="12"/>
  <c r="D18" i="10"/>
  <c r="C18" i="10"/>
  <c r="C19" i="10" s="1"/>
  <c r="H30" i="13" s="1" a="1"/>
  <c r="H30" i="13" s="1"/>
  <c r="E18" i="10"/>
  <c r="F18" i="10"/>
  <c r="EJ104" i="13"/>
  <c r="EJ40" i="13"/>
  <c r="EJ103" i="13"/>
  <c r="EJ101" i="13"/>
  <c r="FK207" i="12" l="1"/>
  <c r="FK212" i="12" s="1"/>
  <c r="FK356" i="12"/>
  <c r="FK255" i="12"/>
  <c r="FK260" i="12" s="1"/>
  <c r="FK359" i="12"/>
  <c r="FK303" i="12"/>
  <c r="FK308" i="12" s="1"/>
  <c r="FK362" i="12"/>
  <c r="FK191" i="12"/>
  <c r="FK196" i="12" s="1"/>
  <c r="FK355" i="12"/>
  <c r="FJ364" i="12"/>
  <c r="FJ365" i="12" s="1"/>
  <c r="FK239" i="12"/>
  <c r="FK244" i="12" s="1"/>
  <c r="FK358" i="12"/>
  <c r="FK271" i="12"/>
  <c r="FK276" i="12" s="1"/>
  <c r="FK360" i="12"/>
  <c r="FK287" i="12"/>
  <c r="FK292" i="12" s="1"/>
  <c r="FK361" i="12"/>
  <c r="FN163" i="12"/>
  <c r="FO164" i="12"/>
  <c r="FK223" i="12"/>
  <c r="FK228" i="12" s="1"/>
  <c r="FK357" i="12"/>
  <c r="FK319" i="12"/>
  <c r="FK324" i="12" s="1"/>
  <c r="FK363" i="12"/>
  <c r="FL320" i="12"/>
  <c r="FL322" i="12"/>
  <c r="FL323" i="12"/>
  <c r="FL321" i="12"/>
  <c r="FL317" i="12"/>
  <c r="FL314" i="12"/>
  <c r="FL316" i="12"/>
  <c r="FL315" i="12"/>
  <c r="FL304" i="12"/>
  <c r="FL312" i="12" a="1"/>
  <c r="FL312" i="12" s="1"/>
  <c r="FL301" i="12"/>
  <c r="FL305" i="12"/>
  <c r="FL306" i="12"/>
  <c r="FL307" i="12"/>
  <c r="FL300" i="12"/>
  <c r="FL299" i="12"/>
  <c r="FL298" i="12"/>
  <c r="FL288" i="12"/>
  <c r="FL291" i="12"/>
  <c r="FL296" i="12" a="1"/>
  <c r="FL296" i="12" s="1"/>
  <c r="FL290" i="12"/>
  <c r="FL289" i="12"/>
  <c r="FL285" i="12"/>
  <c r="FL284" i="12"/>
  <c r="FL283" i="12"/>
  <c r="FL282" i="12"/>
  <c r="FL273" i="12"/>
  <c r="FL275" i="12"/>
  <c r="FL280" i="12" a="1"/>
  <c r="FL280" i="12" s="1"/>
  <c r="FL268" i="12"/>
  <c r="FL274" i="12"/>
  <c r="FL272" i="12"/>
  <c r="FL269" i="12"/>
  <c r="FL267" i="12"/>
  <c r="FL266" i="12"/>
  <c r="FL258" i="12"/>
  <c r="FL259" i="12"/>
  <c r="FL257" i="12"/>
  <c r="FL256" i="12"/>
  <c r="FL264" i="12" a="1"/>
  <c r="FL264" i="12" s="1"/>
  <c r="FL252" i="12"/>
  <c r="FL251" i="12"/>
  <c r="FL253" i="12"/>
  <c r="FL241" i="12"/>
  <c r="FL248" i="12" a="1"/>
  <c r="FL248" i="12" s="1"/>
  <c r="FL250" i="12"/>
  <c r="FL240" i="12"/>
  <c r="FL243" i="12"/>
  <c r="FL242" i="12"/>
  <c r="FL236" i="12"/>
  <c r="FL235" i="12"/>
  <c r="FL234" i="12"/>
  <c r="FL237" i="12"/>
  <c r="FL225" i="12"/>
  <c r="FL227" i="12"/>
  <c r="FL232" i="12" a="1"/>
  <c r="FL232" i="12" s="1"/>
  <c r="FL221" i="12"/>
  <c r="FL226" i="12"/>
  <c r="FL220" i="12"/>
  <c r="FL211" i="12"/>
  <c r="FL219" i="12"/>
  <c r="FL218" i="12"/>
  <c r="FL224" i="12"/>
  <c r="FL202" i="12"/>
  <c r="FL216" i="12" a="1"/>
  <c r="FL216" i="12" s="1"/>
  <c r="FL205" i="12"/>
  <c r="FL210" i="12"/>
  <c r="FL208" i="12"/>
  <c r="FL204" i="12"/>
  <c r="FL203" i="12"/>
  <c r="FL209" i="12"/>
  <c r="FL200" i="12" a="1"/>
  <c r="FL200" i="12" s="1"/>
  <c r="FL189" i="12"/>
  <c r="FL192" i="12"/>
  <c r="FL195" i="12"/>
  <c r="FL188" i="12"/>
  <c r="FL194" i="12"/>
  <c r="FL193" i="12"/>
  <c r="FL186" i="12"/>
  <c r="FL176" i="12"/>
  <c r="FL179" i="12"/>
  <c r="FL178" i="12"/>
  <c r="FL184" i="12" a="1"/>
  <c r="FL184" i="12" s="1"/>
  <c r="FL187" i="12"/>
  <c r="FL177" i="12"/>
  <c r="FL168" i="12" a="1"/>
  <c r="FL168" i="12" s="1"/>
  <c r="FL171" i="12"/>
  <c r="FL170" i="12"/>
  <c r="FL173" i="12"/>
  <c r="FM165" i="12"/>
  <c r="FL172" i="12"/>
  <c r="FK175" i="12"/>
  <c r="FK180" i="12" s="1"/>
  <c r="FK354" i="12"/>
  <c r="FK364" i="12" s="1"/>
  <c r="FK365" i="12" s="1"/>
  <c r="FL271" i="12" l="1"/>
  <c r="FL276" i="12" s="1"/>
  <c r="FL360" i="12"/>
  <c r="FL223" i="12"/>
  <c r="FL228" i="12" s="1"/>
  <c r="FL357" i="12"/>
  <c r="FM322" i="12"/>
  <c r="FM323" i="12"/>
  <c r="FM321" i="12"/>
  <c r="FM320" i="12"/>
  <c r="FM317" i="12"/>
  <c r="FM314" i="12"/>
  <c r="FM316" i="12"/>
  <c r="FM315" i="12"/>
  <c r="FM307" i="12"/>
  <c r="FM306" i="12"/>
  <c r="FM312" i="12" a="1"/>
  <c r="FM312" i="12" s="1"/>
  <c r="FM305" i="12"/>
  <c r="FM304" i="12"/>
  <c r="FM300" i="12"/>
  <c r="FM299" i="12"/>
  <c r="FM301" i="12"/>
  <c r="FM290" i="12"/>
  <c r="FM298" i="12"/>
  <c r="FM291" i="12"/>
  <c r="FM296" i="12" a="1"/>
  <c r="FM296" i="12" s="1"/>
  <c r="FM289" i="12"/>
  <c r="FM288" i="12"/>
  <c r="FM284" i="12"/>
  <c r="FM283" i="12"/>
  <c r="FM285" i="12"/>
  <c r="FM282" i="12"/>
  <c r="FM280" i="12" a="1"/>
  <c r="FM280" i="12" s="1"/>
  <c r="FM274" i="12"/>
  <c r="FM268" i="12"/>
  <c r="FM273" i="12"/>
  <c r="FM275" i="12"/>
  <c r="FM269" i="12"/>
  <c r="FM272" i="12"/>
  <c r="FM267" i="12"/>
  <c r="FM266" i="12"/>
  <c r="FM258" i="12"/>
  <c r="FM259" i="12"/>
  <c r="FM257" i="12"/>
  <c r="FM256" i="12"/>
  <c r="FM264" i="12" a="1"/>
  <c r="FM264" i="12" s="1"/>
  <c r="FM252" i="12"/>
  <c r="FM251" i="12"/>
  <c r="FM253" i="12"/>
  <c r="FM250" i="12"/>
  <c r="FM240" i="12"/>
  <c r="FM243" i="12"/>
  <c r="FM242" i="12"/>
  <c r="FM248" i="12" a="1"/>
  <c r="FM248" i="12" s="1"/>
  <c r="FM241" i="12"/>
  <c r="FM235" i="12"/>
  <c r="FM234" i="12"/>
  <c r="FM237" i="12"/>
  <c r="FM236" i="12"/>
  <c r="FM224" i="12"/>
  <c r="FM232" i="12" a="1"/>
  <c r="FM232" i="12" s="1"/>
  <c r="FM226" i="12"/>
  <c r="FM225" i="12"/>
  <c r="FM221" i="12"/>
  <c r="FM227" i="12"/>
  <c r="FM219" i="12"/>
  <c r="FM220" i="12"/>
  <c r="FM210" i="12"/>
  <c r="FM218" i="12"/>
  <c r="FM216" i="12" a="1"/>
  <c r="FM216" i="12" s="1"/>
  <c r="FM205" i="12"/>
  <c r="FM208" i="12"/>
  <c r="FM204" i="12"/>
  <c r="FM211" i="12"/>
  <c r="FM203" i="12"/>
  <c r="FM209" i="12"/>
  <c r="FM186" i="12"/>
  <c r="FM200" i="12" a="1"/>
  <c r="FM200" i="12" s="1"/>
  <c r="FM189" i="12"/>
  <c r="FM202" i="12"/>
  <c r="FM192" i="12"/>
  <c r="FM195" i="12"/>
  <c r="FM188" i="12"/>
  <c r="FM194" i="12"/>
  <c r="FM187" i="12"/>
  <c r="FM193" i="12"/>
  <c r="FM176" i="12"/>
  <c r="FM179" i="12"/>
  <c r="FM178" i="12"/>
  <c r="FM184" i="12" a="1"/>
  <c r="FM184" i="12" s="1"/>
  <c r="FM177" i="12"/>
  <c r="FM171" i="12"/>
  <c r="FM170" i="12"/>
  <c r="FM173" i="12"/>
  <c r="FN165" i="12"/>
  <c r="FM172" i="12"/>
  <c r="FM168" i="12" a="1"/>
  <c r="FM168" i="12" s="1"/>
  <c r="FL319" i="12"/>
  <c r="FL324" i="12" s="1"/>
  <c r="FL363" i="12"/>
  <c r="FL207" i="12"/>
  <c r="FL212" i="12" s="1"/>
  <c r="FL356" i="12"/>
  <c r="FL303" i="12"/>
  <c r="FL308" i="12" s="1"/>
  <c r="FL362" i="12"/>
  <c r="FL255" i="12"/>
  <c r="FL260" i="12" s="1"/>
  <c r="FL359" i="12"/>
  <c r="FL175" i="12"/>
  <c r="FL180" i="12" s="1"/>
  <c r="FL354" i="12"/>
  <c r="FL239" i="12"/>
  <c r="FL244" i="12" s="1"/>
  <c r="FL358" i="12"/>
  <c r="FL287" i="12"/>
  <c r="FL292" i="12" s="1"/>
  <c r="FL361" i="12"/>
  <c r="FL191" i="12"/>
  <c r="FL196" i="12" s="1"/>
  <c r="FL355" i="12"/>
  <c r="FP164" i="12"/>
  <c r="FO163" i="12"/>
  <c r="FN323" i="12" l="1"/>
  <c r="FN322" i="12"/>
  <c r="FN321" i="12"/>
  <c r="FN320" i="12"/>
  <c r="FN316" i="12"/>
  <c r="FN315" i="12"/>
  <c r="FN317" i="12"/>
  <c r="FN314" i="12"/>
  <c r="FN307" i="12"/>
  <c r="FN306" i="12"/>
  <c r="FN312" i="12" a="1"/>
  <c r="FN312" i="12" s="1"/>
  <c r="FN305" i="12"/>
  <c r="FN304" i="12"/>
  <c r="FN300" i="12"/>
  <c r="FN299" i="12"/>
  <c r="FN301" i="12"/>
  <c r="FN298" i="12"/>
  <c r="FN291" i="12"/>
  <c r="FN296" i="12" a="1"/>
  <c r="FN296" i="12" s="1"/>
  <c r="FN290" i="12"/>
  <c r="FN289" i="12"/>
  <c r="FN284" i="12"/>
  <c r="FN283" i="12"/>
  <c r="FN288" i="12"/>
  <c r="FN285" i="12"/>
  <c r="FN273" i="12"/>
  <c r="FN280" i="12" a="1"/>
  <c r="FN280" i="12" s="1"/>
  <c r="FN275" i="12"/>
  <c r="FN282" i="12"/>
  <c r="FN274" i="12"/>
  <c r="FN272" i="12"/>
  <c r="FN269" i="12"/>
  <c r="FN267" i="12"/>
  <c r="FN266" i="12"/>
  <c r="FN268" i="12"/>
  <c r="FN259" i="12"/>
  <c r="FN257" i="12"/>
  <c r="FN253" i="12"/>
  <c r="FN256" i="12"/>
  <c r="FN264" i="12" a="1"/>
  <c r="FN264" i="12" s="1"/>
  <c r="FN258" i="12"/>
  <c r="FN252" i="12"/>
  <c r="FN251" i="12"/>
  <c r="FN250" i="12"/>
  <c r="FN240" i="12"/>
  <c r="FN243" i="12"/>
  <c r="FN242" i="12"/>
  <c r="FN235" i="12"/>
  <c r="FN241" i="12"/>
  <c r="FN234" i="12"/>
  <c r="FN237" i="12"/>
  <c r="FN248" i="12" a="1"/>
  <c r="FN248" i="12" s="1"/>
  <c r="FN225" i="12"/>
  <c r="FN236" i="12"/>
  <c r="FN232" i="12" a="1"/>
  <c r="FN232" i="12" s="1"/>
  <c r="FN227" i="12"/>
  <c r="FN221" i="12"/>
  <c r="FN226" i="12"/>
  <c r="FN220" i="12"/>
  <c r="FN219" i="12"/>
  <c r="FN218" i="12"/>
  <c r="FN224" i="12"/>
  <c r="FN208" i="12"/>
  <c r="FN210" i="12"/>
  <c r="FN204" i="12"/>
  <c r="FN211" i="12"/>
  <c r="FN203" i="12"/>
  <c r="FN209" i="12"/>
  <c r="FN186" i="12"/>
  <c r="FN200" i="12" a="1"/>
  <c r="FN200" i="12" s="1"/>
  <c r="FN189" i="12"/>
  <c r="FN202" i="12"/>
  <c r="FN192" i="12"/>
  <c r="FN195" i="12"/>
  <c r="FN188" i="12"/>
  <c r="FN205" i="12"/>
  <c r="FN194" i="12"/>
  <c r="FN216" i="12" a="1"/>
  <c r="FN216" i="12" s="1"/>
  <c r="FN187" i="12"/>
  <c r="FN193" i="12"/>
  <c r="FN176" i="12"/>
  <c r="FN179" i="12"/>
  <c r="FN178" i="12"/>
  <c r="FN184" i="12" a="1"/>
  <c r="FN184" i="12" s="1"/>
  <c r="FN177" i="12"/>
  <c r="FN171" i="12"/>
  <c r="FN170" i="12"/>
  <c r="FN173" i="12"/>
  <c r="FO165" i="12"/>
  <c r="FN172" i="12"/>
  <c r="FN168" i="12" a="1"/>
  <c r="FN168" i="12" s="1"/>
  <c r="FM255" i="12"/>
  <c r="FM260" i="12" s="1"/>
  <c r="FM359" i="12"/>
  <c r="FL364" i="12"/>
  <c r="FL365" i="12" s="1"/>
  <c r="FM207" i="12"/>
  <c r="FM212" i="12" s="1"/>
  <c r="FM356" i="12"/>
  <c r="FM303" i="12"/>
  <c r="FM308" i="12" s="1"/>
  <c r="FM362" i="12"/>
  <c r="FM191" i="12"/>
  <c r="FM196" i="12" s="1"/>
  <c r="FM355" i="12"/>
  <c r="FM239" i="12"/>
  <c r="FM244" i="12" s="1"/>
  <c r="FM358" i="12"/>
  <c r="FM287" i="12"/>
  <c r="FM292" i="12" s="1"/>
  <c r="FM361" i="12"/>
  <c r="FQ164" i="12"/>
  <c r="FP163" i="12"/>
  <c r="FM271" i="12"/>
  <c r="FM276" i="12" s="1"/>
  <c r="FM360" i="12"/>
  <c r="FM175" i="12"/>
  <c r="FM180" i="12" s="1"/>
  <c r="FM354" i="12"/>
  <c r="FM223" i="12"/>
  <c r="FM228" i="12" s="1"/>
  <c r="FM357" i="12"/>
  <c r="FM319" i="12"/>
  <c r="FM324" i="12" s="1"/>
  <c r="FM363" i="12"/>
  <c r="FN271" i="12" l="1"/>
  <c r="FN276" i="12" s="1"/>
  <c r="FN360" i="12"/>
  <c r="FN287" i="12"/>
  <c r="FN292" i="12" s="1"/>
  <c r="FN361" i="12"/>
  <c r="FN175" i="12"/>
  <c r="FN180" i="12" s="1"/>
  <c r="FN354" i="12"/>
  <c r="FN255" i="12"/>
  <c r="FN260" i="12" s="1"/>
  <c r="FN359" i="12"/>
  <c r="FN223" i="12"/>
  <c r="FN228" i="12" s="1"/>
  <c r="FN357" i="12"/>
  <c r="FR164" i="12"/>
  <c r="FQ163" i="12"/>
  <c r="FN319" i="12"/>
  <c r="FN324" i="12" s="1"/>
  <c r="FN363" i="12"/>
  <c r="FM364" i="12"/>
  <c r="FM365" i="12" s="1"/>
  <c r="FO323" i="12"/>
  <c r="FO322" i="12"/>
  <c r="FO321" i="12"/>
  <c r="FO317" i="12"/>
  <c r="FO320" i="12"/>
  <c r="FO316" i="12"/>
  <c r="FO315" i="12"/>
  <c r="FO304" i="12"/>
  <c r="FO307" i="12"/>
  <c r="FO314" i="12"/>
  <c r="FO312" i="12" a="1"/>
  <c r="FO312" i="12" s="1"/>
  <c r="FO305" i="12"/>
  <c r="FO306" i="12"/>
  <c r="FO300" i="12"/>
  <c r="FO299" i="12"/>
  <c r="FO301" i="12"/>
  <c r="FO298" i="12"/>
  <c r="FO296" i="12" a="1"/>
  <c r="FO296" i="12" s="1"/>
  <c r="FO290" i="12"/>
  <c r="FO289" i="12"/>
  <c r="FO291" i="12"/>
  <c r="FO284" i="12"/>
  <c r="FO283" i="12"/>
  <c r="FO288" i="12"/>
  <c r="FO285" i="12"/>
  <c r="FO280" i="12" a="1"/>
  <c r="FO280" i="12" s="1"/>
  <c r="FO273" i="12"/>
  <c r="FO282" i="12"/>
  <c r="FO275" i="12"/>
  <c r="FO274" i="12"/>
  <c r="FO269" i="12"/>
  <c r="FO272" i="12"/>
  <c r="FO267" i="12"/>
  <c r="FO266" i="12"/>
  <c r="FO268" i="12"/>
  <c r="FO259" i="12"/>
  <c r="FO257" i="12"/>
  <c r="FO256" i="12"/>
  <c r="FO264" i="12" a="1"/>
  <c r="FO264" i="12" s="1"/>
  <c r="FO252" i="12"/>
  <c r="FO251" i="12"/>
  <c r="FO253" i="12"/>
  <c r="FO258" i="12"/>
  <c r="FO250" i="12"/>
  <c r="FO240" i="12"/>
  <c r="FO243" i="12"/>
  <c r="FO242" i="12"/>
  <c r="FO248" i="12" a="1"/>
  <c r="FO248" i="12" s="1"/>
  <c r="FO235" i="12"/>
  <c r="FO241" i="12"/>
  <c r="FO234" i="12"/>
  <c r="FO237" i="12"/>
  <c r="FO236" i="12"/>
  <c r="FO232" i="12" a="1"/>
  <c r="FO232" i="12" s="1"/>
  <c r="FO226" i="12"/>
  <c r="FO225" i="12"/>
  <c r="FO221" i="12"/>
  <c r="FO227" i="12"/>
  <c r="FO224" i="12"/>
  <c r="FO210" i="12"/>
  <c r="FO220" i="12"/>
  <c r="FO218" i="12"/>
  <c r="FO204" i="12"/>
  <c r="FO219" i="12"/>
  <c r="FO211" i="12"/>
  <c r="FO203" i="12"/>
  <c r="FO209" i="12"/>
  <c r="FO216" i="12" a="1"/>
  <c r="FO216" i="12" s="1"/>
  <c r="FO202" i="12"/>
  <c r="FO208" i="12"/>
  <c r="FO200" i="12" a="1"/>
  <c r="FO200" i="12" s="1"/>
  <c r="FO189" i="12"/>
  <c r="FO192" i="12"/>
  <c r="FO195" i="12"/>
  <c r="FO188" i="12"/>
  <c r="FO205" i="12"/>
  <c r="FO194" i="12"/>
  <c r="FO187" i="12"/>
  <c r="FO193" i="12"/>
  <c r="FO186" i="12"/>
  <c r="FO179" i="12"/>
  <c r="FO178" i="12"/>
  <c r="FO184" i="12" a="1"/>
  <c r="FO184" i="12" s="1"/>
  <c r="FO177" i="12"/>
  <c r="FO170" i="12"/>
  <c r="FO173" i="12"/>
  <c r="FP165" i="12"/>
  <c r="FO172" i="12"/>
  <c r="FO176" i="12"/>
  <c r="FO168" i="12" a="1"/>
  <c r="FO168" i="12" s="1"/>
  <c r="FO171" i="12"/>
  <c r="FN303" i="12"/>
  <c r="FN308" i="12" s="1"/>
  <c r="FN362" i="12"/>
  <c r="FN191" i="12"/>
  <c r="FN196" i="12" s="1"/>
  <c r="FN355" i="12"/>
  <c r="FN207" i="12"/>
  <c r="FN212" i="12" s="1"/>
  <c r="FN356" i="12"/>
  <c r="FN239" i="12"/>
  <c r="FN244" i="12" s="1"/>
  <c r="FN358" i="12"/>
  <c r="FO207" i="12" l="1"/>
  <c r="FO212" i="12" s="1"/>
  <c r="FO356" i="12"/>
  <c r="FO303" i="12"/>
  <c r="FO308" i="12" s="1"/>
  <c r="FO362" i="12"/>
  <c r="FO191" i="12"/>
  <c r="FO196" i="12" s="1"/>
  <c r="FO355" i="12"/>
  <c r="FO223" i="12"/>
  <c r="FO228" i="12" s="1"/>
  <c r="FO357" i="12"/>
  <c r="FO239" i="12"/>
  <c r="FO244" i="12" s="1"/>
  <c r="FO358" i="12"/>
  <c r="FS164" i="12"/>
  <c r="FR163" i="12"/>
  <c r="FO287" i="12"/>
  <c r="FO292" i="12" s="1"/>
  <c r="FO361" i="12"/>
  <c r="FO175" i="12"/>
  <c r="FO180" i="12" s="1"/>
  <c r="FO354" i="12"/>
  <c r="FO319" i="12"/>
  <c r="FO324" i="12" s="1"/>
  <c r="FO363" i="12"/>
  <c r="FN364" i="12"/>
  <c r="FN365" i="12" s="1"/>
  <c r="FO271" i="12"/>
  <c r="FO276" i="12" s="1"/>
  <c r="FO360" i="12"/>
  <c r="FO255" i="12"/>
  <c r="FO260" i="12" s="1"/>
  <c r="FO359" i="12"/>
  <c r="FP322" i="12"/>
  <c r="FP321" i="12"/>
  <c r="FP323" i="12"/>
  <c r="FP320" i="12"/>
  <c r="FP316" i="12"/>
  <c r="FP315" i="12"/>
  <c r="FP317" i="12"/>
  <c r="FP314" i="12"/>
  <c r="FP304" i="12"/>
  <c r="FP307" i="12"/>
  <c r="FP312" i="12" a="1"/>
  <c r="FP312" i="12" s="1"/>
  <c r="FP305" i="12"/>
  <c r="FP306" i="12"/>
  <c r="FP300" i="12"/>
  <c r="FP299" i="12"/>
  <c r="FP301" i="12"/>
  <c r="FP298" i="12"/>
  <c r="FP291" i="12"/>
  <c r="FP290" i="12"/>
  <c r="FP289" i="12"/>
  <c r="FP296" i="12" a="1"/>
  <c r="FP296" i="12" s="1"/>
  <c r="FP284" i="12"/>
  <c r="FP283" i="12"/>
  <c r="FP288" i="12"/>
  <c r="FP282" i="12"/>
  <c r="FP285" i="12"/>
  <c r="FP273" i="12"/>
  <c r="FP280" i="12" a="1"/>
  <c r="FP280" i="12" s="1"/>
  <c r="FP275" i="12"/>
  <c r="FP274" i="12"/>
  <c r="FP269" i="12"/>
  <c r="FP272" i="12"/>
  <c r="FP259" i="12"/>
  <c r="FP267" i="12"/>
  <c r="FP266" i="12"/>
  <c r="FP268" i="12"/>
  <c r="FP257" i="12"/>
  <c r="FP256" i="12"/>
  <c r="FP264" i="12" a="1"/>
  <c r="FP264" i="12" s="1"/>
  <c r="FP258" i="12"/>
  <c r="FP252" i="12"/>
  <c r="FP251" i="12"/>
  <c r="FP253" i="12"/>
  <c r="FP250" i="12"/>
  <c r="FP240" i="12"/>
  <c r="FP243" i="12"/>
  <c r="FP242" i="12"/>
  <c r="FP248" i="12" a="1"/>
  <c r="FP248" i="12" s="1"/>
  <c r="FP241" i="12"/>
  <c r="FP235" i="12"/>
  <c r="FP237" i="12"/>
  <c r="FP236" i="12"/>
  <c r="FP232" i="12" a="1"/>
  <c r="FP232" i="12" s="1"/>
  <c r="FP227" i="12"/>
  <c r="FP234" i="12"/>
  <c r="FP225" i="12"/>
  <c r="FP221" i="12"/>
  <c r="FP220" i="12"/>
  <c r="FP226" i="12"/>
  <c r="FP224" i="12"/>
  <c r="FP218" i="12"/>
  <c r="FP210" i="12"/>
  <c r="FP204" i="12"/>
  <c r="FP219" i="12"/>
  <c r="FP211" i="12"/>
  <c r="FP203" i="12"/>
  <c r="FP209" i="12"/>
  <c r="FP216" i="12" a="1"/>
  <c r="FP216" i="12" s="1"/>
  <c r="FP202" i="12"/>
  <c r="FP205" i="12"/>
  <c r="FP192" i="12"/>
  <c r="FP195" i="12"/>
  <c r="FP188" i="12"/>
  <c r="FP208" i="12"/>
  <c r="FP194" i="12"/>
  <c r="FP187" i="12"/>
  <c r="FP193" i="12"/>
  <c r="FP200" i="12" a="1"/>
  <c r="FP200" i="12" s="1"/>
  <c r="FP189" i="12"/>
  <c r="FP186" i="12"/>
  <c r="FP178" i="12"/>
  <c r="FP184" i="12" a="1"/>
  <c r="FP184" i="12" s="1"/>
  <c r="FP177" i="12"/>
  <c r="FP176" i="12"/>
  <c r="FP170" i="12"/>
  <c r="FP173" i="12"/>
  <c r="FP179" i="12"/>
  <c r="FQ165" i="12"/>
  <c r="FP172" i="12"/>
  <c r="FP168" i="12" a="1"/>
  <c r="FP168" i="12" s="1"/>
  <c r="FP171" i="12"/>
  <c r="FP207" i="12" l="1"/>
  <c r="FP212" i="12" s="1"/>
  <c r="FP356" i="12"/>
  <c r="FP175" i="12"/>
  <c r="FP180" i="12" s="1"/>
  <c r="FP354" i="12"/>
  <c r="FP319" i="12"/>
  <c r="FP324" i="12" s="1"/>
  <c r="FP363" i="12"/>
  <c r="FQ322" i="12"/>
  <c r="FQ321" i="12"/>
  <c r="FQ323" i="12"/>
  <c r="FQ320" i="12"/>
  <c r="FQ316" i="12"/>
  <c r="FQ315" i="12"/>
  <c r="FQ317" i="12"/>
  <c r="FQ314" i="12"/>
  <c r="FQ307" i="12"/>
  <c r="FQ312" i="12" a="1"/>
  <c r="FQ312" i="12" s="1"/>
  <c r="FQ305" i="12"/>
  <c r="FQ304" i="12"/>
  <c r="FQ306" i="12"/>
  <c r="FQ299" i="12"/>
  <c r="FQ301" i="12"/>
  <c r="FQ298" i="12"/>
  <c r="FQ300" i="12"/>
  <c r="FQ296" i="12" a="1"/>
  <c r="FQ296" i="12" s="1"/>
  <c r="FQ290" i="12"/>
  <c r="FQ289" i="12"/>
  <c r="FQ284" i="12"/>
  <c r="FQ291" i="12"/>
  <c r="FQ283" i="12"/>
  <c r="FQ288" i="12"/>
  <c r="FQ282" i="12"/>
  <c r="FQ285" i="12"/>
  <c r="FQ280" i="12" a="1"/>
  <c r="FQ280" i="12" s="1"/>
  <c r="FQ275" i="12"/>
  <c r="FQ274" i="12"/>
  <c r="FQ269" i="12"/>
  <c r="FQ272" i="12"/>
  <c r="FQ273" i="12"/>
  <c r="FQ267" i="12"/>
  <c r="FQ266" i="12"/>
  <c r="FQ268" i="12"/>
  <c r="FQ257" i="12"/>
  <c r="FQ256" i="12"/>
  <c r="FQ264" i="12" a="1"/>
  <c r="FQ264" i="12" s="1"/>
  <c r="FQ258" i="12"/>
  <c r="FQ259" i="12"/>
  <c r="FQ251" i="12"/>
  <c r="FQ253" i="12"/>
  <c r="FQ250" i="12"/>
  <c r="FQ252" i="12"/>
  <c r="FQ240" i="12"/>
  <c r="FQ243" i="12"/>
  <c r="FQ242" i="12"/>
  <c r="FQ248" i="12" a="1"/>
  <c r="FQ248" i="12" s="1"/>
  <c r="FQ241" i="12"/>
  <c r="FQ235" i="12"/>
  <c r="FQ234" i="12"/>
  <c r="FQ237" i="12"/>
  <c r="FQ236" i="12"/>
  <c r="FQ232" i="12" a="1"/>
  <c r="FQ232" i="12" s="1"/>
  <c r="FQ224" i="12"/>
  <c r="FQ226" i="12"/>
  <c r="FQ225" i="12"/>
  <c r="FQ221" i="12"/>
  <c r="FQ227" i="12"/>
  <c r="FQ210" i="12"/>
  <c r="FQ220" i="12"/>
  <c r="FQ218" i="12"/>
  <c r="FQ219" i="12"/>
  <c r="FQ204" i="12"/>
  <c r="FQ211" i="12"/>
  <c r="FQ203" i="12"/>
  <c r="FQ209" i="12"/>
  <c r="FQ216" i="12" a="1"/>
  <c r="FQ216" i="12" s="1"/>
  <c r="FQ202" i="12"/>
  <c r="FQ205" i="12"/>
  <c r="FQ208" i="12"/>
  <c r="FQ195" i="12"/>
  <c r="FQ188" i="12"/>
  <c r="FQ194" i="12"/>
  <c r="FQ187" i="12"/>
  <c r="FQ193" i="12"/>
  <c r="FQ192" i="12"/>
  <c r="FQ186" i="12"/>
  <c r="FQ189" i="12"/>
  <c r="FQ184" i="12" a="1"/>
  <c r="FQ184" i="12" s="1"/>
  <c r="FQ178" i="12"/>
  <c r="FQ177" i="12"/>
  <c r="FQ200" i="12" a="1"/>
  <c r="FQ200" i="12" s="1"/>
  <c r="FQ176" i="12"/>
  <c r="FQ179" i="12"/>
  <c r="FQ170" i="12"/>
  <c r="FQ173" i="12"/>
  <c r="FR165" i="12"/>
  <c r="FQ168" i="12" a="1"/>
  <c r="FQ168" i="12" s="1"/>
  <c r="FQ172" i="12"/>
  <c r="FQ171" i="12"/>
  <c r="FP255" i="12"/>
  <c r="FP260" i="12" s="1"/>
  <c r="FP359" i="12"/>
  <c r="FP303" i="12"/>
  <c r="FP308" i="12" s="1"/>
  <c r="FP362" i="12"/>
  <c r="FT164" i="12"/>
  <c r="FS163" i="12"/>
  <c r="FO364" i="12"/>
  <c r="FO365" i="12" s="1"/>
  <c r="FP191" i="12"/>
  <c r="FP196" i="12" s="1"/>
  <c r="FP355" i="12"/>
  <c r="FP223" i="12"/>
  <c r="FP228" i="12" s="1"/>
  <c r="FP357" i="12"/>
  <c r="FP287" i="12"/>
  <c r="FP292" i="12" s="1"/>
  <c r="FP361" i="12"/>
  <c r="FP239" i="12"/>
  <c r="FP244" i="12" s="1"/>
  <c r="FP358" i="12"/>
  <c r="FP271" i="12"/>
  <c r="FP276" i="12" s="1"/>
  <c r="FP360" i="12"/>
  <c r="FQ255" i="12" l="1"/>
  <c r="FQ260" i="12" s="1"/>
  <c r="FQ359" i="12"/>
  <c r="FQ207" i="12"/>
  <c r="FQ212" i="12" s="1"/>
  <c r="FQ356" i="12"/>
  <c r="FQ303" i="12"/>
  <c r="FQ308" i="12" s="1"/>
  <c r="FQ362" i="12"/>
  <c r="FU164" i="12"/>
  <c r="FT163" i="12"/>
  <c r="FQ223" i="12"/>
  <c r="FQ228" i="12" s="1"/>
  <c r="FQ357" i="12"/>
  <c r="FQ191" i="12"/>
  <c r="FQ196" i="12" s="1"/>
  <c r="FQ355" i="12"/>
  <c r="FQ239" i="12"/>
  <c r="FQ244" i="12" s="1"/>
  <c r="FQ358" i="12"/>
  <c r="FQ287" i="12"/>
  <c r="FQ292" i="12" s="1"/>
  <c r="FQ361" i="12"/>
  <c r="FQ271" i="12"/>
  <c r="FQ276" i="12" s="1"/>
  <c r="FQ360" i="12"/>
  <c r="FP364" i="12"/>
  <c r="FP365" i="12" s="1"/>
  <c r="FQ175" i="12"/>
  <c r="FQ180" i="12" s="1"/>
  <c r="FQ354" i="12"/>
  <c r="FQ319" i="12"/>
  <c r="FQ324" i="12" s="1"/>
  <c r="FQ363" i="12"/>
  <c r="FR322" i="12"/>
  <c r="FR321" i="12"/>
  <c r="FR323" i="12"/>
  <c r="FR317" i="12"/>
  <c r="FR320" i="12"/>
  <c r="FR316" i="12"/>
  <c r="FR315" i="12"/>
  <c r="FR314" i="12"/>
  <c r="FR306" i="12"/>
  <c r="FR312" i="12" a="1"/>
  <c r="FR312" i="12" s="1"/>
  <c r="FR307" i="12"/>
  <c r="FR305" i="12"/>
  <c r="FR304" i="12"/>
  <c r="FR299" i="12"/>
  <c r="FR301" i="12"/>
  <c r="FR298" i="12"/>
  <c r="FR290" i="12"/>
  <c r="FR289" i="12"/>
  <c r="FR288" i="12"/>
  <c r="FR300" i="12"/>
  <c r="FR291" i="12"/>
  <c r="FR296" i="12" a="1"/>
  <c r="FR296" i="12" s="1"/>
  <c r="FR283" i="12"/>
  <c r="FR282" i="12"/>
  <c r="FR285" i="12"/>
  <c r="FR284" i="12"/>
  <c r="FR280" i="12" a="1"/>
  <c r="FR280" i="12" s="1"/>
  <c r="FR275" i="12"/>
  <c r="FR273" i="12"/>
  <c r="FR274" i="12"/>
  <c r="FR269" i="12"/>
  <c r="FR272" i="12"/>
  <c r="FR267" i="12"/>
  <c r="FR266" i="12"/>
  <c r="FR268" i="12"/>
  <c r="FR257" i="12"/>
  <c r="FR256" i="12"/>
  <c r="FR264" i="12" a="1"/>
  <c r="FR264" i="12" s="1"/>
  <c r="FR258" i="12"/>
  <c r="FR251" i="12"/>
  <c r="FR259" i="12"/>
  <c r="FR253" i="12"/>
  <c r="FR250" i="12"/>
  <c r="FR243" i="12"/>
  <c r="FR252" i="12"/>
  <c r="FR242" i="12"/>
  <c r="FR248" i="12" a="1"/>
  <c r="FR248" i="12" s="1"/>
  <c r="FR241" i="12"/>
  <c r="FR240" i="12"/>
  <c r="FR234" i="12"/>
  <c r="FR237" i="12"/>
  <c r="FR236" i="12"/>
  <c r="FR235" i="12"/>
  <c r="FR227" i="12"/>
  <c r="FR225" i="12"/>
  <c r="FR221" i="12"/>
  <c r="FR232" i="12" a="1"/>
  <c r="FR232" i="12" s="1"/>
  <c r="FR220" i="12"/>
  <c r="FR226" i="12"/>
  <c r="FR224" i="12"/>
  <c r="FR218" i="12"/>
  <c r="FR216" i="12" a="1"/>
  <c r="FR216" i="12" s="1"/>
  <c r="FR211" i="12"/>
  <c r="FR219" i="12"/>
  <c r="FR204" i="12"/>
  <c r="FR203" i="12"/>
  <c r="FR209" i="12"/>
  <c r="FR202" i="12"/>
  <c r="FR205" i="12"/>
  <c r="FR208" i="12"/>
  <c r="FR210" i="12"/>
  <c r="FR188" i="12"/>
  <c r="FR194" i="12"/>
  <c r="FR187" i="12"/>
  <c r="FR193" i="12"/>
  <c r="FR200" i="12" a="1"/>
  <c r="FR200" i="12" s="1"/>
  <c r="FR189" i="12"/>
  <c r="FR195" i="12"/>
  <c r="FR186" i="12"/>
  <c r="FR192" i="12"/>
  <c r="FR184" i="12" a="1"/>
  <c r="FR184" i="12" s="1"/>
  <c r="FR178" i="12"/>
  <c r="FR177" i="12"/>
  <c r="FR176" i="12"/>
  <c r="FR179" i="12"/>
  <c r="FR170" i="12"/>
  <c r="FR173" i="12"/>
  <c r="FS165" i="12"/>
  <c r="FR168" i="12" a="1"/>
  <c r="FR168" i="12" s="1"/>
  <c r="FR172" i="12"/>
  <c r="FR171" i="12"/>
  <c r="FR271" i="12" l="1"/>
  <c r="FR276" i="12" s="1"/>
  <c r="FR360" i="12"/>
  <c r="FQ364" i="12"/>
  <c r="FQ365" i="12" s="1"/>
  <c r="FR207" i="12"/>
  <c r="FR212" i="12" s="1"/>
  <c r="FR356" i="12"/>
  <c r="FR175" i="12"/>
  <c r="FR180" i="12" s="1"/>
  <c r="FR354" i="12"/>
  <c r="FR319" i="12"/>
  <c r="FR324" i="12" s="1"/>
  <c r="FR363" i="12"/>
  <c r="FR223" i="12"/>
  <c r="FR228" i="12" s="1"/>
  <c r="FR357" i="12"/>
  <c r="FS321" i="12"/>
  <c r="FS323" i="12"/>
  <c r="FS322" i="12"/>
  <c r="FS320" i="12"/>
  <c r="FS316" i="12"/>
  <c r="FS315" i="12"/>
  <c r="FS317" i="12"/>
  <c r="FS314" i="12"/>
  <c r="FS306" i="12"/>
  <c r="FS312" i="12" a="1"/>
  <c r="FS312" i="12" s="1"/>
  <c r="FS305" i="12"/>
  <c r="FS304" i="12"/>
  <c r="FS307" i="12"/>
  <c r="FS299" i="12"/>
  <c r="FS301" i="12"/>
  <c r="FS300" i="12"/>
  <c r="FS296" i="12" a="1"/>
  <c r="FS296" i="12" s="1"/>
  <c r="FS298" i="12"/>
  <c r="FS290" i="12"/>
  <c r="FS289" i="12"/>
  <c r="FS288" i="12"/>
  <c r="FS291" i="12"/>
  <c r="FS283" i="12"/>
  <c r="FS282" i="12"/>
  <c r="FS285" i="12"/>
  <c r="FS284" i="12"/>
  <c r="FS274" i="12"/>
  <c r="FS275" i="12"/>
  <c r="FS280" i="12" a="1"/>
  <c r="FS280" i="12" s="1"/>
  <c r="FS269" i="12"/>
  <c r="FS272" i="12"/>
  <c r="FS266" i="12"/>
  <c r="FS268" i="12"/>
  <c r="FS267" i="12"/>
  <c r="FS256" i="12"/>
  <c r="FS264" i="12" a="1"/>
  <c r="FS264" i="12" s="1"/>
  <c r="FS258" i="12"/>
  <c r="FS273" i="12"/>
  <c r="FS259" i="12"/>
  <c r="FS257" i="12"/>
  <c r="FS251" i="12"/>
  <c r="FS253" i="12"/>
  <c r="FS250" i="12"/>
  <c r="FS252" i="12"/>
  <c r="FS242" i="12"/>
  <c r="FS248" i="12" a="1"/>
  <c r="FS248" i="12" s="1"/>
  <c r="FS241" i="12"/>
  <c r="FS243" i="12"/>
  <c r="FS234" i="12"/>
  <c r="FS237" i="12"/>
  <c r="FS240" i="12"/>
  <c r="FS236" i="12"/>
  <c r="FS224" i="12"/>
  <c r="FS235" i="12"/>
  <c r="FS226" i="12"/>
  <c r="FS232" i="12" a="1"/>
  <c r="FS232" i="12" s="1"/>
  <c r="FS221" i="12"/>
  <c r="FS225" i="12"/>
  <c r="FS227" i="12"/>
  <c r="FS218" i="12"/>
  <c r="FS220" i="12"/>
  <c r="FS219" i="12"/>
  <c r="FS211" i="12"/>
  <c r="FS203" i="12"/>
  <c r="FS209" i="12"/>
  <c r="FS202" i="12"/>
  <c r="FS216" i="12" a="1"/>
  <c r="FS216" i="12" s="1"/>
  <c r="FS205" i="12"/>
  <c r="FS208" i="12"/>
  <c r="FS188" i="12"/>
  <c r="FS194" i="12"/>
  <c r="FS204" i="12"/>
  <c r="FS187" i="12"/>
  <c r="FS193" i="12"/>
  <c r="FS210" i="12"/>
  <c r="FS200" i="12" a="1"/>
  <c r="FS200" i="12" s="1"/>
  <c r="FS189" i="12"/>
  <c r="FS192" i="12"/>
  <c r="FS186" i="12"/>
  <c r="FS195" i="12"/>
  <c r="FS184" i="12" a="1"/>
  <c r="FS184" i="12" s="1"/>
  <c r="FS178" i="12"/>
  <c r="FS177" i="12"/>
  <c r="FS176" i="12"/>
  <c r="FS179" i="12"/>
  <c r="FS170" i="12"/>
  <c r="FS173" i="12"/>
  <c r="FS168" i="12" a="1"/>
  <c r="FS168" i="12" s="1"/>
  <c r="FT165" i="12"/>
  <c r="FS172" i="12"/>
  <c r="FS171" i="12"/>
  <c r="FR303" i="12"/>
  <c r="FR308" i="12" s="1"/>
  <c r="FR362" i="12"/>
  <c r="FR255" i="12"/>
  <c r="FR260" i="12" s="1"/>
  <c r="FR359" i="12"/>
  <c r="FV164" i="12"/>
  <c r="FU163" i="12"/>
  <c r="FR239" i="12"/>
  <c r="FR244" i="12" s="1"/>
  <c r="FR358" i="12"/>
  <c r="FR191" i="12"/>
  <c r="FR196" i="12" s="1"/>
  <c r="FR355" i="12"/>
  <c r="FR287" i="12"/>
  <c r="FR292" i="12" s="1"/>
  <c r="FR361" i="12"/>
  <c r="FS239" i="12" l="1"/>
  <c r="FS244" i="12" s="1"/>
  <c r="FS358" i="12"/>
  <c r="FS287" i="12"/>
  <c r="FS292" i="12" s="1"/>
  <c r="FS361" i="12"/>
  <c r="FS303" i="12"/>
  <c r="FS308" i="12" s="1"/>
  <c r="FS362" i="12"/>
  <c r="FS191" i="12"/>
  <c r="FS196" i="12" s="1"/>
  <c r="FS355" i="12"/>
  <c r="FS223" i="12"/>
  <c r="FS228" i="12" s="1"/>
  <c r="FS357" i="12"/>
  <c r="FW164" i="12"/>
  <c r="FV163" i="12"/>
  <c r="FS207" i="12"/>
  <c r="FS212" i="12" s="1"/>
  <c r="FS356" i="12"/>
  <c r="FS271" i="12"/>
  <c r="FS276" i="12" s="1"/>
  <c r="FS360" i="12"/>
  <c r="FS319" i="12"/>
  <c r="FS324" i="12" s="1"/>
  <c r="FS363" i="12"/>
  <c r="FR364" i="12"/>
  <c r="FR365" i="12" s="1"/>
  <c r="FT321" i="12"/>
  <c r="FT323" i="12"/>
  <c r="FT317" i="12"/>
  <c r="FT322" i="12"/>
  <c r="FT320" i="12"/>
  <c r="FT315" i="12"/>
  <c r="FT314" i="12"/>
  <c r="FT316" i="12"/>
  <c r="FT306" i="12"/>
  <c r="FT312" i="12" a="1"/>
  <c r="FT312" i="12" s="1"/>
  <c r="FT304" i="12"/>
  <c r="FT301" i="12"/>
  <c r="FT307" i="12"/>
  <c r="FT305" i="12"/>
  <c r="FT299" i="12"/>
  <c r="FT298" i="12"/>
  <c r="FT300" i="12"/>
  <c r="FT290" i="12"/>
  <c r="FT289" i="12"/>
  <c r="FT288" i="12"/>
  <c r="FT291" i="12"/>
  <c r="FT296" i="12" a="1"/>
  <c r="FT296" i="12" s="1"/>
  <c r="FT283" i="12"/>
  <c r="FT282" i="12"/>
  <c r="FT285" i="12"/>
  <c r="FT284" i="12"/>
  <c r="FT275" i="12"/>
  <c r="FT280" i="12" a="1"/>
  <c r="FT280" i="12" s="1"/>
  <c r="FT274" i="12"/>
  <c r="FT269" i="12"/>
  <c r="FT272" i="12"/>
  <c r="FT273" i="12"/>
  <c r="FT266" i="12"/>
  <c r="FT268" i="12"/>
  <c r="FT256" i="12"/>
  <c r="FT264" i="12" a="1"/>
  <c r="FT264" i="12" s="1"/>
  <c r="FT267" i="12"/>
  <c r="FT258" i="12"/>
  <c r="FT259" i="12"/>
  <c r="FT251" i="12"/>
  <c r="FT257" i="12"/>
  <c r="FT253" i="12"/>
  <c r="FT250" i="12"/>
  <c r="FT252" i="12"/>
  <c r="FT242" i="12"/>
  <c r="FT248" i="12" a="1"/>
  <c r="FT248" i="12" s="1"/>
  <c r="FT241" i="12"/>
  <c r="FT234" i="12"/>
  <c r="FT237" i="12"/>
  <c r="FT243" i="12"/>
  <c r="FT240" i="12"/>
  <c r="FT236" i="12"/>
  <c r="FT227" i="12"/>
  <c r="FT235" i="12"/>
  <c r="FT232" i="12" a="1"/>
  <c r="FT232" i="12" s="1"/>
  <c r="FT225" i="12"/>
  <c r="FT221" i="12"/>
  <c r="FT220" i="12"/>
  <c r="FT226" i="12"/>
  <c r="FT224" i="12"/>
  <c r="FT216" i="12" a="1"/>
  <c r="FT216" i="12" s="1"/>
  <c r="FT211" i="12"/>
  <c r="FT219" i="12"/>
  <c r="FT203" i="12"/>
  <c r="FT218" i="12"/>
  <c r="FT209" i="12"/>
  <c r="FT202" i="12"/>
  <c r="FT205" i="12"/>
  <c r="FT208" i="12"/>
  <c r="FT210" i="12"/>
  <c r="FT188" i="12"/>
  <c r="FT194" i="12"/>
  <c r="FT204" i="12"/>
  <c r="FT193" i="12"/>
  <c r="FT200" i="12" a="1"/>
  <c r="FT200" i="12" s="1"/>
  <c r="FT189" i="12"/>
  <c r="FT192" i="12"/>
  <c r="FT195" i="12"/>
  <c r="FT186" i="12"/>
  <c r="FT187" i="12"/>
  <c r="FT184" i="12" a="1"/>
  <c r="FT184" i="12" s="1"/>
  <c r="FT178" i="12"/>
  <c r="FT177" i="12"/>
  <c r="FT176" i="12"/>
  <c r="FT179" i="12"/>
  <c r="FT173" i="12"/>
  <c r="FT168" i="12" a="1"/>
  <c r="FT168" i="12" s="1"/>
  <c r="FU165" i="12"/>
  <c r="FT172" i="12"/>
  <c r="FT171" i="12"/>
  <c r="FT170" i="12"/>
  <c r="FS175" i="12"/>
  <c r="FS180" i="12" s="1"/>
  <c r="FS354" i="12"/>
  <c r="FS255" i="12"/>
  <c r="FS260" i="12" s="1"/>
  <c r="FS359" i="12"/>
  <c r="FT191" i="12" l="1"/>
  <c r="FT196" i="12" s="1"/>
  <c r="FT355" i="12"/>
  <c r="FT239" i="12"/>
  <c r="FT244" i="12" s="1"/>
  <c r="FT358" i="12"/>
  <c r="FT287" i="12"/>
  <c r="FT292" i="12" s="1"/>
  <c r="FT361" i="12"/>
  <c r="FS364" i="12"/>
  <c r="FS365" i="12" s="1"/>
  <c r="FX164" i="12"/>
  <c r="FW163" i="12"/>
  <c r="FT207" i="12"/>
  <c r="FT212" i="12" s="1"/>
  <c r="FT356" i="12"/>
  <c r="FT271" i="12"/>
  <c r="FT276" i="12" s="1"/>
  <c r="FT360" i="12"/>
  <c r="FT319" i="12"/>
  <c r="FT324" i="12" s="1"/>
  <c r="FT363" i="12"/>
  <c r="FU321" i="12"/>
  <c r="FU323" i="12"/>
  <c r="FU322" i="12"/>
  <c r="FU320" i="12"/>
  <c r="FU315" i="12"/>
  <c r="FU316" i="12"/>
  <c r="FU314" i="12"/>
  <c r="FU317" i="12"/>
  <c r="FU312" i="12" a="1"/>
  <c r="FU312" i="12" s="1"/>
  <c r="FU306" i="12"/>
  <c r="FU307" i="12"/>
  <c r="FU304" i="12"/>
  <c r="FU299" i="12"/>
  <c r="FU301" i="12"/>
  <c r="FU298" i="12"/>
  <c r="FU300" i="12"/>
  <c r="FU305" i="12"/>
  <c r="FU290" i="12"/>
  <c r="FU289" i="12"/>
  <c r="FU288" i="12"/>
  <c r="FU291" i="12"/>
  <c r="FU296" i="12" a="1"/>
  <c r="FU296" i="12" s="1"/>
  <c r="FU283" i="12"/>
  <c r="FU282" i="12"/>
  <c r="FU285" i="12"/>
  <c r="FU284" i="12"/>
  <c r="FU274" i="12"/>
  <c r="FU280" i="12" a="1"/>
  <c r="FU280" i="12" s="1"/>
  <c r="FU275" i="12"/>
  <c r="FU269" i="12"/>
  <c r="FU272" i="12"/>
  <c r="FU273" i="12"/>
  <c r="FU266" i="12"/>
  <c r="FU268" i="12"/>
  <c r="FU267" i="12"/>
  <c r="FU256" i="12"/>
  <c r="FU264" i="12" a="1"/>
  <c r="FU264" i="12" s="1"/>
  <c r="FU258" i="12"/>
  <c r="FU259" i="12"/>
  <c r="FU257" i="12"/>
  <c r="FU251" i="12"/>
  <c r="FU253" i="12"/>
  <c r="FU250" i="12"/>
  <c r="FU252" i="12"/>
  <c r="FU248" i="12" a="1"/>
  <c r="FU248" i="12" s="1"/>
  <c r="FU242" i="12"/>
  <c r="FU241" i="12"/>
  <c r="FU240" i="12"/>
  <c r="FU234" i="12"/>
  <c r="FU237" i="12"/>
  <c r="FU243" i="12"/>
  <c r="FU236" i="12"/>
  <c r="FU235" i="12"/>
  <c r="FU226" i="12"/>
  <c r="FU232" i="12" a="1"/>
  <c r="FU232" i="12" s="1"/>
  <c r="FU225" i="12"/>
  <c r="FU220" i="12"/>
  <c r="FU227" i="12"/>
  <c r="FU224" i="12"/>
  <c r="FU221" i="12"/>
  <c r="FU219" i="12"/>
  <c r="FU203" i="12"/>
  <c r="FU211" i="12"/>
  <c r="FU218" i="12"/>
  <c r="FU209" i="12"/>
  <c r="FU202" i="12"/>
  <c r="FU205" i="12"/>
  <c r="FU216" i="12" a="1"/>
  <c r="FU216" i="12" s="1"/>
  <c r="FU208" i="12"/>
  <c r="FU210" i="12"/>
  <c r="FU204" i="12"/>
  <c r="FU194" i="12"/>
  <c r="FU187" i="12"/>
  <c r="FU193" i="12"/>
  <c r="FU200" i="12" a="1"/>
  <c r="FU200" i="12" s="1"/>
  <c r="FU186" i="12"/>
  <c r="FU189" i="12"/>
  <c r="FU192" i="12"/>
  <c r="FU195" i="12"/>
  <c r="FU188" i="12"/>
  <c r="FU177" i="12"/>
  <c r="FU176" i="12"/>
  <c r="FU179" i="12"/>
  <c r="FV165" i="12"/>
  <c r="FU184" i="12" a="1"/>
  <c r="FU184" i="12" s="1"/>
  <c r="FU172" i="12"/>
  <c r="FU171" i="12"/>
  <c r="FU170" i="12"/>
  <c r="FU178" i="12"/>
  <c r="FU173" i="12"/>
  <c r="FU168" i="12" a="1"/>
  <c r="FU168" i="12" s="1"/>
  <c r="FT175" i="12"/>
  <c r="FT180" i="12" s="1"/>
  <c r="FT354" i="12"/>
  <c r="FT223" i="12"/>
  <c r="FT228" i="12" s="1"/>
  <c r="FT357" i="12"/>
  <c r="FT303" i="12"/>
  <c r="FT308" i="12" s="1"/>
  <c r="FT362" i="12"/>
  <c r="FT255" i="12"/>
  <c r="FT260" i="12" s="1"/>
  <c r="FT359" i="12"/>
  <c r="FV321" i="12" l="1"/>
  <c r="FV323" i="12"/>
  <c r="FV322" i="12"/>
  <c r="FV320" i="12"/>
  <c r="FV315" i="12"/>
  <c r="FV317" i="12"/>
  <c r="FV316" i="12"/>
  <c r="FV314" i="12"/>
  <c r="FV312" i="12" a="1"/>
  <c r="FV312" i="12" s="1"/>
  <c r="FV306" i="12"/>
  <c r="FV307" i="12"/>
  <c r="FV305" i="12"/>
  <c r="FV304" i="12"/>
  <c r="FV301" i="12"/>
  <c r="FV298" i="12"/>
  <c r="FV300" i="12"/>
  <c r="FV299" i="12"/>
  <c r="FV290" i="12"/>
  <c r="FV289" i="12"/>
  <c r="FV288" i="12"/>
  <c r="FV291" i="12"/>
  <c r="FV296" i="12" a="1"/>
  <c r="FV296" i="12" s="1"/>
  <c r="FV283" i="12"/>
  <c r="FV282" i="12"/>
  <c r="FV285" i="12"/>
  <c r="FV284" i="12"/>
  <c r="FV275" i="12"/>
  <c r="FV280" i="12" a="1"/>
  <c r="FV280" i="12" s="1"/>
  <c r="FV274" i="12"/>
  <c r="FV272" i="12"/>
  <c r="FV273" i="12"/>
  <c r="FV266" i="12"/>
  <c r="FV269" i="12"/>
  <c r="FV268" i="12"/>
  <c r="FV267" i="12"/>
  <c r="FV253" i="12"/>
  <c r="FV256" i="12"/>
  <c r="FV264" i="12" a="1"/>
  <c r="FV264" i="12" s="1"/>
  <c r="FV258" i="12"/>
  <c r="FV259" i="12"/>
  <c r="FV257" i="12"/>
  <c r="FV250" i="12"/>
  <c r="FV252" i="12"/>
  <c r="FV251" i="12"/>
  <c r="FV248" i="12" a="1"/>
  <c r="FV248" i="12" s="1"/>
  <c r="FV242" i="12"/>
  <c r="FV241" i="12"/>
  <c r="FV240" i="12"/>
  <c r="FV243" i="12"/>
  <c r="FV234" i="12"/>
  <c r="FV237" i="12"/>
  <c r="FV236" i="12"/>
  <c r="FV235" i="12"/>
  <c r="FV232" i="12" a="1"/>
  <c r="FV232" i="12" s="1"/>
  <c r="FV225" i="12"/>
  <c r="FV220" i="12"/>
  <c r="FV227" i="12"/>
  <c r="FV226" i="12"/>
  <c r="FV224" i="12"/>
  <c r="FV211" i="12"/>
  <c r="FV221" i="12"/>
  <c r="FV219" i="12"/>
  <c r="FV218" i="12"/>
  <c r="FV203" i="12"/>
  <c r="FV209" i="12"/>
  <c r="FV202" i="12"/>
  <c r="FV216" i="12" a="1"/>
  <c r="FV216" i="12" s="1"/>
  <c r="FV205" i="12"/>
  <c r="FV208" i="12"/>
  <c r="FV210" i="12"/>
  <c r="FV204" i="12"/>
  <c r="FV194" i="12"/>
  <c r="FV187" i="12"/>
  <c r="FV193" i="12"/>
  <c r="FV200" i="12" a="1"/>
  <c r="FV200" i="12" s="1"/>
  <c r="FV186" i="12"/>
  <c r="FV189" i="12"/>
  <c r="FV192" i="12"/>
  <c r="FV188" i="12"/>
  <c r="FV177" i="12"/>
  <c r="FV176" i="12"/>
  <c r="FV179" i="12"/>
  <c r="FV184" i="12" a="1"/>
  <c r="FV184" i="12" s="1"/>
  <c r="FV178" i="12"/>
  <c r="FW165" i="12"/>
  <c r="FV172" i="12"/>
  <c r="FV171" i="12"/>
  <c r="FV170" i="12"/>
  <c r="FV168" i="12" a="1"/>
  <c r="FV168" i="12" s="1"/>
  <c r="FV173" i="12"/>
  <c r="FU255" i="12"/>
  <c r="FU260" i="12" s="1"/>
  <c r="FU359" i="12"/>
  <c r="FU223" i="12"/>
  <c r="FU228" i="12" s="1"/>
  <c r="FU357" i="12"/>
  <c r="FU239" i="12"/>
  <c r="FU244" i="12" s="1"/>
  <c r="FU358" i="12"/>
  <c r="FU287" i="12"/>
  <c r="FU292" i="12" s="1"/>
  <c r="FU361" i="12"/>
  <c r="FT364" i="12"/>
  <c r="FT365" i="12" s="1"/>
  <c r="FU175" i="12"/>
  <c r="FU180" i="12" s="1"/>
  <c r="FU354" i="12"/>
  <c r="FY164" i="12"/>
  <c r="FX163" i="12"/>
  <c r="FU271" i="12"/>
  <c r="FU276" i="12" s="1"/>
  <c r="FU360" i="12"/>
  <c r="FU207" i="12"/>
  <c r="FU212" i="12" s="1"/>
  <c r="FU356" i="12"/>
  <c r="FU303" i="12"/>
  <c r="FU308" i="12" s="1"/>
  <c r="FU362" i="12"/>
  <c r="FU319" i="12"/>
  <c r="FU324" i="12" s="1"/>
  <c r="FU363" i="12"/>
  <c r="FU191" i="12"/>
  <c r="FU196" i="12" s="1"/>
  <c r="FU355" i="12"/>
  <c r="FV175" i="12" l="1"/>
  <c r="FV180" i="12" s="1"/>
  <c r="FV354" i="12"/>
  <c r="FV271" i="12"/>
  <c r="FV276" i="12" s="1"/>
  <c r="FV360" i="12"/>
  <c r="FV207" i="12"/>
  <c r="FV212" i="12" s="1"/>
  <c r="FV356" i="12"/>
  <c r="FZ164" i="12"/>
  <c r="FY163" i="12"/>
  <c r="FV303" i="12"/>
  <c r="FV308" i="12" s="1"/>
  <c r="FV362" i="12"/>
  <c r="FV319" i="12"/>
  <c r="FV324" i="12" s="1"/>
  <c r="FV363" i="12"/>
  <c r="FU364" i="12"/>
  <c r="FU365" i="12" s="1"/>
  <c r="FW321" i="12"/>
  <c r="FW323" i="12"/>
  <c r="FW322" i="12"/>
  <c r="FW317" i="12"/>
  <c r="FW320" i="12"/>
  <c r="FW315" i="12"/>
  <c r="FW314" i="12"/>
  <c r="FW316" i="12"/>
  <c r="FW305" i="12"/>
  <c r="FW312" i="12" a="1"/>
  <c r="FW312" i="12" s="1"/>
  <c r="FW306" i="12"/>
  <c r="FW307" i="12"/>
  <c r="FW301" i="12"/>
  <c r="FW298" i="12"/>
  <c r="FW300" i="12"/>
  <c r="FW299" i="12"/>
  <c r="FW304" i="12"/>
  <c r="FW289" i="12"/>
  <c r="FW288" i="12"/>
  <c r="FW291" i="12"/>
  <c r="FW296" i="12" a="1"/>
  <c r="FW296" i="12" s="1"/>
  <c r="FW290" i="12"/>
  <c r="FW282" i="12"/>
  <c r="FW285" i="12"/>
  <c r="FW284" i="12"/>
  <c r="FW283" i="12"/>
  <c r="FW274" i="12"/>
  <c r="FW280" i="12" a="1"/>
  <c r="FW280" i="12" s="1"/>
  <c r="FW269" i="12"/>
  <c r="FW272" i="12"/>
  <c r="FW273" i="12"/>
  <c r="FW275" i="12"/>
  <c r="FW266" i="12"/>
  <c r="FW268" i="12"/>
  <c r="FW267" i="12"/>
  <c r="FW256" i="12"/>
  <c r="FW264" i="12" a="1"/>
  <c r="FW264" i="12" s="1"/>
  <c r="FW258" i="12"/>
  <c r="FW259" i="12"/>
  <c r="FW257" i="12"/>
  <c r="FW253" i="12"/>
  <c r="FW250" i="12"/>
  <c r="FW252" i="12"/>
  <c r="FW242" i="12"/>
  <c r="FW241" i="12"/>
  <c r="FW240" i="12"/>
  <c r="FW251" i="12"/>
  <c r="FW243" i="12"/>
  <c r="FW248" i="12" a="1"/>
  <c r="FW248" i="12" s="1"/>
  <c r="FW237" i="12"/>
  <c r="FW236" i="12"/>
  <c r="FW235" i="12"/>
  <c r="FW234" i="12"/>
  <c r="FW226" i="12"/>
  <c r="FW232" i="12" a="1"/>
  <c r="FW232" i="12" s="1"/>
  <c r="FW225" i="12"/>
  <c r="FW220" i="12"/>
  <c r="FW227" i="12"/>
  <c r="FW224" i="12"/>
  <c r="FW221" i="12"/>
  <c r="FW219" i="12"/>
  <c r="FW210" i="12"/>
  <c r="FW218" i="12"/>
  <c r="FW203" i="12"/>
  <c r="FW211" i="12"/>
  <c r="FW209" i="12"/>
  <c r="FW202" i="12"/>
  <c r="FW216" i="12" a="1"/>
  <c r="FW216" i="12" s="1"/>
  <c r="FW205" i="12"/>
  <c r="FW208" i="12"/>
  <c r="FW204" i="12"/>
  <c r="FW187" i="12"/>
  <c r="FW193" i="12"/>
  <c r="FW200" i="12" a="1"/>
  <c r="FW200" i="12" s="1"/>
  <c r="FW186" i="12"/>
  <c r="FW189" i="12"/>
  <c r="FW192" i="12"/>
  <c r="FW195" i="12"/>
  <c r="FW188" i="12"/>
  <c r="FW194" i="12"/>
  <c r="FW177" i="12"/>
  <c r="FW176" i="12"/>
  <c r="FW179" i="12"/>
  <c r="FW184" i="12" a="1"/>
  <c r="FW184" i="12" s="1"/>
  <c r="FW178" i="12"/>
  <c r="FW172" i="12"/>
  <c r="FW171" i="12"/>
  <c r="FW168" i="12" a="1"/>
  <c r="FW168" i="12" s="1"/>
  <c r="FW170" i="12"/>
  <c r="FW173" i="12"/>
  <c r="FX165" i="12"/>
  <c r="FV255" i="12"/>
  <c r="FV260" i="12" s="1"/>
  <c r="FV359" i="12"/>
  <c r="FV191" i="12"/>
  <c r="FV355" i="12"/>
  <c r="FV223" i="12"/>
  <c r="FV228" i="12" s="1"/>
  <c r="FV357" i="12"/>
  <c r="FV287" i="12"/>
  <c r="FV292" i="12" s="1"/>
  <c r="FV361" i="12"/>
  <c r="FV239" i="12"/>
  <c r="FV244" i="12" s="1"/>
  <c r="FV358" i="12"/>
  <c r="FW303" i="12" l="1"/>
  <c r="FW308" i="12" s="1"/>
  <c r="FW362" i="12"/>
  <c r="FW223" i="12"/>
  <c r="FW228" i="12" s="1"/>
  <c r="FW357" i="12"/>
  <c r="FW239" i="12"/>
  <c r="FW244" i="12" s="1"/>
  <c r="FW358" i="12"/>
  <c r="FW287" i="12"/>
  <c r="FW292" i="12" s="1"/>
  <c r="FW361" i="12"/>
  <c r="FW191" i="12"/>
  <c r="FW196" i="12" s="1"/>
  <c r="FW355" i="12"/>
  <c r="GA164" i="12"/>
  <c r="FZ163" i="12"/>
  <c r="FX323" i="12"/>
  <c r="FX320" i="12"/>
  <c r="FX322" i="12"/>
  <c r="FX321" i="12"/>
  <c r="FX315" i="12"/>
  <c r="FX314" i="12"/>
  <c r="FX317" i="12"/>
  <c r="FX316" i="12"/>
  <c r="FX305" i="12"/>
  <c r="FX307" i="12"/>
  <c r="FX312" i="12" a="1"/>
  <c r="FX312" i="12" s="1"/>
  <c r="FX301" i="12"/>
  <c r="FX306" i="12"/>
  <c r="FX304" i="12"/>
  <c r="FX298" i="12"/>
  <c r="FX300" i="12"/>
  <c r="FX299" i="12"/>
  <c r="FX291" i="12"/>
  <c r="FX288" i="12"/>
  <c r="FX296" i="12" a="1"/>
  <c r="FX296" i="12" s="1"/>
  <c r="FX289" i="12"/>
  <c r="FX282" i="12"/>
  <c r="FX285" i="12"/>
  <c r="FX290" i="12"/>
  <c r="FX284" i="12"/>
  <c r="FX283" i="12"/>
  <c r="FX280" i="12" a="1"/>
  <c r="FX280" i="12" s="1"/>
  <c r="FX273" i="12"/>
  <c r="FX275" i="12"/>
  <c r="FX269" i="12"/>
  <c r="FX274" i="12"/>
  <c r="FX272" i="12"/>
  <c r="FX268" i="12"/>
  <c r="FX267" i="12"/>
  <c r="FX266" i="12"/>
  <c r="FX258" i="12"/>
  <c r="FX259" i="12"/>
  <c r="FX257" i="12"/>
  <c r="FX264" i="12" a="1"/>
  <c r="FX264" i="12" s="1"/>
  <c r="FX256" i="12"/>
  <c r="FX253" i="12"/>
  <c r="FX250" i="12"/>
  <c r="FX252" i="12"/>
  <c r="FX251" i="12"/>
  <c r="FX241" i="12"/>
  <c r="FX243" i="12"/>
  <c r="FX242" i="12"/>
  <c r="FX236" i="12"/>
  <c r="FX240" i="12"/>
  <c r="FX248" i="12" a="1"/>
  <c r="FX248" i="12" s="1"/>
  <c r="FX235" i="12"/>
  <c r="FX237" i="12"/>
  <c r="FX232" i="12" a="1"/>
  <c r="FX232" i="12" s="1"/>
  <c r="FX225" i="12"/>
  <c r="FX234" i="12"/>
  <c r="FX227" i="12"/>
  <c r="FX220" i="12"/>
  <c r="FX226" i="12"/>
  <c r="FX224" i="12"/>
  <c r="FX211" i="12"/>
  <c r="FX221" i="12"/>
  <c r="FX219" i="12"/>
  <c r="FX218" i="12"/>
  <c r="FX209" i="12"/>
  <c r="FX202" i="12"/>
  <c r="FX216" i="12" a="1"/>
  <c r="FX216" i="12" s="1"/>
  <c r="FX205" i="12"/>
  <c r="FX208" i="12"/>
  <c r="FX210" i="12"/>
  <c r="FX204" i="12"/>
  <c r="FX187" i="12"/>
  <c r="FX203" i="12"/>
  <c r="FX193" i="12"/>
  <c r="FX200" i="12" a="1"/>
  <c r="FX200" i="12" s="1"/>
  <c r="FX186" i="12"/>
  <c r="FX189" i="12"/>
  <c r="FX192" i="12"/>
  <c r="FX195" i="12"/>
  <c r="FX188" i="12"/>
  <c r="FX194" i="12"/>
  <c r="FX177" i="12"/>
  <c r="FX176" i="12"/>
  <c r="FX179" i="12"/>
  <c r="FX184" i="12" a="1"/>
  <c r="FX184" i="12" s="1"/>
  <c r="FX178" i="12"/>
  <c r="FX172" i="12"/>
  <c r="FX171" i="12"/>
  <c r="FX168" i="12" a="1"/>
  <c r="FX168" i="12" s="1"/>
  <c r="FX170" i="12"/>
  <c r="FY165" i="12"/>
  <c r="FX173" i="12"/>
  <c r="FW271" i="12"/>
  <c r="FW276" i="12" s="1"/>
  <c r="FW360" i="12"/>
  <c r="FW175" i="12"/>
  <c r="FW180" i="12" s="1"/>
  <c r="FW354" i="12"/>
  <c r="FW319" i="12"/>
  <c r="FW324" i="12" s="1"/>
  <c r="FW363" i="12"/>
  <c r="FW255" i="12"/>
  <c r="FW260" i="12" s="1"/>
  <c r="FW359" i="12"/>
  <c r="FV364" i="12"/>
  <c r="FV365" i="12" s="1"/>
  <c r="FW207" i="12"/>
  <c r="FW212" i="12" s="1"/>
  <c r="FW356" i="12"/>
  <c r="FX303" i="12" l="1"/>
  <c r="FX308" i="12" s="1"/>
  <c r="FX362" i="12"/>
  <c r="FX191" i="12"/>
  <c r="FX196" i="12" s="1"/>
  <c r="FX355" i="12"/>
  <c r="GA163" i="12"/>
  <c r="GB164" i="12"/>
  <c r="FW364" i="12"/>
  <c r="FW365" i="12" s="1"/>
  <c r="FX239" i="12"/>
  <c r="FX244" i="12" s="1"/>
  <c r="FX358" i="12"/>
  <c r="FX287" i="12"/>
  <c r="FX292" i="12" s="1"/>
  <c r="FX361" i="12"/>
  <c r="FX271" i="12"/>
  <c r="FX276" i="12" s="1"/>
  <c r="FX360" i="12"/>
  <c r="FY323" i="12"/>
  <c r="FY322" i="12"/>
  <c r="FY320" i="12"/>
  <c r="FY321" i="12"/>
  <c r="FY314" i="12"/>
  <c r="FY317" i="12"/>
  <c r="FY316" i="12"/>
  <c r="FY315" i="12"/>
  <c r="FY307" i="12"/>
  <c r="FY312" i="12" a="1"/>
  <c r="FY312" i="12" s="1"/>
  <c r="FY306" i="12"/>
  <c r="FY305" i="12"/>
  <c r="FY304" i="12"/>
  <c r="FY298" i="12"/>
  <c r="FY301" i="12"/>
  <c r="FY300" i="12"/>
  <c r="FY299" i="12"/>
  <c r="FY296" i="12" a="1"/>
  <c r="FY296" i="12" s="1"/>
  <c r="FY288" i="12"/>
  <c r="FY291" i="12"/>
  <c r="FY290" i="12"/>
  <c r="FY282" i="12"/>
  <c r="FY285" i="12"/>
  <c r="FY284" i="12"/>
  <c r="FY283" i="12"/>
  <c r="FY289" i="12"/>
  <c r="FY280" i="12" a="1"/>
  <c r="FY280" i="12" s="1"/>
  <c r="FY274" i="12"/>
  <c r="FY272" i="12"/>
  <c r="FY273" i="12"/>
  <c r="FY269" i="12"/>
  <c r="FY268" i="12"/>
  <c r="FY275" i="12"/>
  <c r="FY267" i="12"/>
  <c r="FY258" i="12"/>
  <c r="FY259" i="12"/>
  <c r="FY257" i="12"/>
  <c r="FY250" i="12"/>
  <c r="FY252" i="12"/>
  <c r="FY264" i="12" a="1"/>
  <c r="FY264" i="12" s="1"/>
  <c r="FY256" i="12"/>
  <c r="FY251" i="12"/>
  <c r="FY253" i="12"/>
  <c r="FY241" i="12"/>
  <c r="FY240" i="12"/>
  <c r="FY243" i="12"/>
  <c r="FY266" i="12"/>
  <c r="FY248" i="12" a="1"/>
  <c r="FY248" i="12" s="1"/>
  <c r="FY236" i="12"/>
  <c r="FY242" i="12"/>
  <c r="FY235" i="12"/>
  <c r="FY232" i="12" a="1"/>
  <c r="FY232" i="12" s="1"/>
  <c r="FY226" i="12"/>
  <c r="FY234" i="12"/>
  <c r="FY220" i="12"/>
  <c r="FY227" i="12"/>
  <c r="FY224" i="12"/>
  <c r="FY221" i="12"/>
  <c r="FY219" i="12"/>
  <c r="FY210" i="12"/>
  <c r="FY237" i="12"/>
  <c r="FY218" i="12"/>
  <c r="FY225" i="12"/>
  <c r="FY209" i="12"/>
  <c r="FY211" i="12"/>
  <c r="FY202" i="12"/>
  <c r="FY216" i="12" a="1"/>
  <c r="FY216" i="12" s="1"/>
  <c r="FY205" i="12"/>
  <c r="FY208" i="12"/>
  <c r="FY204" i="12"/>
  <c r="FY187" i="12"/>
  <c r="FY203" i="12"/>
  <c r="FY193" i="12"/>
  <c r="FY200" i="12" a="1"/>
  <c r="FY200" i="12" s="1"/>
  <c r="FY189" i="12"/>
  <c r="FY192" i="12"/>
  <c r="FY195" i="12"/>
  <c r="FY188" i="12"/>
  <c r="FY194" i="12"/>
  <c r="FY186" i="12"/>
  <c r="FY177" i="12"/>
  <c r="FY176" i="12"/>
  <c r="FY179" i="12"/>
  <c r="FY184" i="12" a="1"/>
  <c r="FY184" i="12" s="1"/>
  <c r="FY178" i="12"/>
  <c r="FY172" i="12"/>
  <c r="FY171" i="12"/>
  <c r="FY168" i="12" a="1"/>
  <c r="FY168" i="12" s="1"/>
  <c r="FY170" i="12"/>
  <c r="FY173" i="12"/>
  <c r="FZ165" i="12"/>
  <c r="FX255" i="12"/>
  <c r="FX260" i="12" s="1"/>
  <c r="FX359" i="12"/>
  <c r="FX319" i="12"/>
  <c r="FX324" i="12" s="1"/>
  <c r="FX363" i="12"/>
  <c r="FX223" i="12"/>
  <c r="FX228" i="12" s="1"/>
  <c r="FX357" i="12"/>
  <c r="FX175" i="12"/>
  <c r="FX180" i="12" s="1"/>
  <c r="FX354" i="12"/>
  <c r="FX207" i="12"/>
  <c r="FX212" i="12" s="1"/>
  <c r="FX356" i="12"/>
  <c r="FY191" i="12" l="1"/>
  <c r="FY196" i="12" s="1"/>
  <c r="FY355" i="12"/>
  <c r="FY303" i="12"/>
  <c r="FY308" i="12" s="1"/>
  <c r="FY362" i="12"/>
  <c r="FX364" i="12"/>
  <c r="FX365" i="12" s="1"/>
  <c r="FY271" i="12"/>
  <c r="FY276" i="12" s="1"/>
  <c r="FY360" i="12"/>
  <c r="FY287" i="12"/>
  <c r="FY292" i="12" s="1"/>
  <c r="FY361" i="12"/>
  <c r="FY239" i="12"/>
  <c r="FY244" i="12" s="1"/>
  <c r="FY358" i="12"/>
  <c r="GB163" i="12"/>
  <c r="GC164" i="12"/>
  <c r="FZ322" i="12"/>
  <c r="FZ323" i="12"/>
  <c r="FZ320" i="12"/>
  <c r="FZ321" i="12"/>
  <c r="FZ314" i="12"/>
  <c r="FZ317" i="12"/>
  <c r="FZ316" i="12"/>
  <c r="FZ315" i="12"/>
  <c r="FZ305" i="12"/>
  <c r="FZ312" i="12" a="1"/>
  <c r="FZ312" i="12" s="1"/>
  <c r="FZ306" i="12"/>
  <c r="FZ307" i="12"/>
  <c r="FZ304" i="12"/>
  <c r="FZ298" i="12"/>
  <c r="FZ301" i="12"/>
  <c r="FZ300" i="12"/>
  <c r="FZ299" i="12"/>
  <c r="FZ288" i="12"/>
  <c r="FZ291" i="12"/>
  <c r="FZ296" i="12" a="1"/>
  <c r="FZ296" i="12" s="1"/>
  <c r="FZ290" i="12"/>
  <c r="FZ289" i="12"/>
  <c r="FZ282" i="12"/>
  <c r="FZ285" i="12"/>
  <c r="FZ284" i="12"/>
  <c r="FZ283" i="12"/>
  <c r="FZ280" i="12" a="1"/>
  <c r="FZ280" i="12" s="1"/>
  <c r="FZ273" i="12"/>
  <c r="FZ274" i="12"/>
  <c r="FZ275" i="12"/>
  <c r="FZ272" i="12"/>
  <c r="FZ268" i="12"/>
  <c r="FZ269" i="12"/>
  <c r="FZ267" i="12"/>
  <c r="FZ266" i="12"/>
  <c r="FZ258" i="12"/>
  <c r="FZ259" i="12"/>
  <c r="FZ257" i="12"/>
  <c r="FZ264" i="12" a="1"/>
  <c r="FZ264" i="12" s="1"/>
  <c r="FZ256" i="12"/>
  <c r="FZ250" i="12"/>
  <c r="FZ252" i="12"/>
  <c r="FZ251" i="12"/>
  <c r="FZ241" i="12"/>
  <c r="FZ240" i="12"/>
  <c r="FZ243" i="12"/>
  <c r="FZ248" i="12" a="1"/>
  <c r="FZ248" i="12" s="1"/>
  <c r="FZ236" i="12"/>
  <c r="FZ242" i="12"/>
  <c r="FZ235" i="12"/>
  <c r="FZ234" i="12"/>
  <c r="FZ237" i="12"/>
  <c r="FZ253" i="12"/>
  <c r="FZ227" i="12"/>
  <c r="FZ232" i="12" a="1"/>
  <c r="FZ232" i="12" s="1"/>
  <c r="FZ224" i="12"/>
  <c r="FZ226" i="12"/>
  <c r="FZ220" i="12"/>
  <c r="FZ211" i="12"/>
  <c r="FZ219" i="12"/>
  <c r="FZ221" i="12"/>
  <c r="FZ216" i="12" a="1"/>
  <c r="FZ216" i="12" s="1"/>
  <c r="FZ218" i="12"/>
  <c r="FZ225" i="12"/>
  <c r="FZ202" i="12"/>
  <c r="FZ205" i="12"/>
  <c r="FZ208" i="12"/>
  <c r="FZ204" i="12"/>
  <c r="FZ210" i="12"/>
  <c r="FZ203" i="12"/>
  <c r="FZ209" i="12"/>
  <c r="FZ193" i="12"/>
  <c r="FZ200" i="12" a="1"/>
  <c r="FZ200" i="12" s="1"/>
  <c r="FZ186" i="12"/>
  <c r="FZ189" i="12"/>
  <c r="FZ192" i="12"/>
  <c r="FZ195" i="12"/>
  <c r="FZ188" i="12"/>
  <c r="FZ194" i="12"/>
  <c r="FZ187" i="12"/>
  <c r="FZ176" i="12"/>
  <c r="FZ179" i="12"/>
  <c r="FZ184" i="12" a="1"/>
  <c r="FZ184" i="12" s="1"/>
  <c r="FZ178" i="12"/>
  <c r="FZ177" i="12"/>
  <c r="FZ171" i="12"/>
  <c r="FZ168" i="12" a="1"/>
  <c r="FZ168" i="12" s="1"/>
  <c r="FZ170" i="12"/>
  <c r="FZ173" i="12"/>
  <c r="GA165" i="12"/>
  <c r="FZ172" i="12"/>
  <c r="FY319" i="12"/>
  <c r="FY324" i="12" s="1"/>
  <c r="FY363" i="12"/>
  <c r="FY223" i="12"/>
  <c r="FY228" i="12" s="1"/>
  <c r="FY357" i="12"/>
  <c r="FY175" i="12"/>
  <c r="FY180" i="12" s="1"/>
  <c r="FY354" i="12"/>
  <c r="FY207" i="12"/>
  <c r="FY212" i="12" s="1"/>
  <c r="FY356" i="12"/>
  <c r="FY255" i="12"/>
  <c r="FY260" i="12" s="1"/>
  <c r="FY359" i="12"/>
  <c r="FZ303" i="12" l="1"/>
  <c r="FZ308" i="12" s="1"/>
  <c r="FZ362" i="12"/>
  <c r="GC163" i="12"/>
  <c r="GD164" i="12"/>
  <c r="FY364" i="12"/>
  <c r="FY365" i="12" s="1"/>
  <c r="FZ191" i="12"/>
  <c r="FZ196" i="12" s="1"/>
  <c r="FZ355" i="12"/>
  <c r="FZ239" i="12"/>
  <c r="FZ244" i="12" s="1"/>
  <c r="FZ358" i="12"/>
  <c r="FZ287" i="12"/>
  <c r="FZ292" i="12" s="1"/>
  <c r="FZ361" i="12"/>
  <c r="FZ271" i="12"/>
  <c r="FZ276" i="12" s="1"/>
  <c r="FZ360" i="12"/>
  <c r="GA323" i="12"/>
  <c r="GA320" i="12"/>
  <c r="GA322" i="12"/>
  <c r="GA321" i="12"/>
  <c r="GA314" i="12"/>
  <c r="GA317" i="12"/>
  <c r="GA316" i="12"/>
  <c r="GA315" i="12"/>
  <c r="GA305" i="12"/>
  <c r="GA307" i="12"/>
  <c r="GA312" i="12" a="1"/>
  <c r="GA312" i="12" s="1"/>
  <c r="GA301" i="12"/>
  <c r="GA306" i="12"/>
  <c r="GA304" i="12"/>
  <c r="GA300" i="12"/>
  <c r="GA299" i="12"/>
  <c r="GA296" i="12" a="1"/>
  <c r="GA296" i="12" s="1"/>
  <c r="GA298" i="12"/>
  <c r="GA288" i="12"/>
  <c r="GA291" i="12"/>
  <c r="GA290" i="12"/>
  <c r="GA289" i="12"/>
  <c r="GA282" i="12"/>
  <c r="GA285" i="12"/>
  <c r="GA284" i="12"/>
  <c r="GA283" i="12"/>
  <c r="GA274" i="12"/>
  <c r="GA280" i="12" a="1"/>
  <c r="GA280" i="12" s="1"/>
  <c r="GA273" i="12"/>
  <c r="GA275" i="12"/>
  <c r="GA272" i="12"/>
  <c r="GA269" i="12"/>
  <c r="GA267" i="12"/>
  <c r="GA266" i="12"/>
  <c r="GA268" i="12"/>
  <c r="GA258" i="12"/>
  <c r="GA259" i="12"/>
  <c r="GA257" i="12"/>
  <c r="GA264" i="12" a="1"/>
  <c r="GA264" i="12" s="1"/>
  <c r="GA256" i="12"/>
  <c r="GA252" i="12"/>
  <c r="GA251" i="12"/>
  <c r="GA253" i="12"/>
  <c r="GA250" i="12"/>
  <c r="GA241" i="12"/>
  <c r="GA240" i="12"/>
  <c r="GA243" i="12"/>
  <c r="GA248" i="12" a="1"/>
  <c r="GA248" i="12" s="1"/>
  <c r="GA242" i="12"/>
  <c r="GA236" i="12"/>
  <c r="GA234" i="12"/>
  <c r="GA237" i="12"/>
  <c r="GA235" i="12"/>
  <c r="GA224" i="12"/>
  <c r="GA232" i="12" a="1"/>
  <c r="GA232" i="12" s="1"/>
  <c r="GA227" i="12"/>
  <c r="GA226" i="12"/>
  <c r="GA221" i="12"/>
  <c r="GA225" i="12"/>
  <c r="GA219" i="12"/>
  <c r="GA210" i="12"/>
  <c r="GA218" i="12"/>
  <c r="GA211" i="12"/>
  <c r="GA202" i="12"/>
  <c r="GA205" i="12"/>
  <c r="GA216" i="12" a="1"/>
  <c r="GA216" i="12" s="1"/>
  <c r="GA208" i="12"/>
  <c r="GA204" i="12"/>
  <c r="GA220" i="12"/>
  <c r="GA203" i="12"/>
  <c r="GA193" i="12"/>
  <c r="GA200" i="12" a="1"/>
  <c r="GA200" i="12" s="1"/>
  <c r="GA189" i="12"/>
  <c r="GA192" i="12"/>
  <c r="GA195" i="12"/>
  <c r="GA188" i="12"/>
  <c r="GA194" i="12"/>
  <c r="GA209" i="12"/>
  <c r="GA187" i="12"/>
  <c r="GA176" i="12"/>
  <c r="GA179" i="12"/>
  <c r="GA186" i="12"/>
  <c r="GA184" i="12" a="1"/>
  <c r="GA184" i="12" s="1"/>
  <c r="GA178" i="12"/>
  <c r="GA177" i="12"/>
  <c r="GA171" i="12"/>
  <c r="GA168" i="12" a="1"/>
  <c r="GA168" i="12" s="1"/>
  <c r="GA170" i="12"/>
  <c r="GA173" i="12"/>
  <c r="GB165" i="12"/>
  <c r="GA172" i="12"/>
  <c r="FZ319" i="12"/>
  <c r="FZ324" i="12" s="1"/>
  <c r="FZ363" i="12"/>
  <c r="FZ223" i="12"/>
  <c r="FZ228" i="12" s="1"/>
  <c r="FZ357" i="12"/>
  <c r="FZ175" i="12"/>
  <c r="FZ180" i="12" s="1"/>
  <c r="FZ354" i="12"/>
  <c r="FZ207" i="12"/>
  <c r="FZ212" i="12" s="1"/>
  <c r="FZ356" i="12"/>
  <c r="FZ255" i="12"/>
  <c r="FZ260" i="12" s="1"/>
  <c r="FZ359" i="12"/>
  <c r="GA207" i="12" l="1"/>
  <c r="GA212" i="12" s="1"/>
  <c r="GA356" i="12"/>
  <c r="GA303" i="12"/>
  <c r="GA308" i="12" s="1"/>
  <c r="GA362" i="12"/>
  <c r="GA239" i="12"/>
  <c r="GA244" i="12" s="1"/>
  <c r="GA358" i="12"/>
  <c r="GA287" i="12"/>
  <c r="GA292" i="12" s="1"/>
  <c r="GA361" i="12"/>
  <c r="GA271" i="12"/>
  <c r="GA276" i="12" s="1"/>
  <c r="GA360" i="12"/>
  <c r="FZ364" i="12"/>
  <c r="FZ365" i="12" s="1"/>
  <c r="GB320" i="12"/>
  <c r="GB322" i="12"/>
  <c r="GB323" i="12"/>
  <c r="GB321" i="12"/>
  <c r="GB314" i="12"/>
  <c r="GB317" i="12"/>
  <c r="GB316" i="12"/>
  <c r="GB315" i="12"/>
  <c r="GB304" i="12"/>
  <c r="GB312" i="12" a="1"/>
  <c r="GB312" i="12" s="1"/>
  <c r="GB301" i="12"/>
  <c r="GB306" i="12"/>
  <c r="GB307" i="12"/>
  <c r="GB305" i="12"/>
  <c r="GB300" i="12"/>
  <c r="GB299" i="12"/>
  <c r="GB298" i="12"/>
  <c r="GB288" i="12"/>
  <c r="GB291" i="12"/>
  <c r="GB296" i="12" a="1"/>
  <c r="GB296" i="12" s="1"/>
  <c r="GB290" i="12"/>
  <c r="GB289" i="12"/>
  <c r="GB285" i="12"/>
  <c r="GB284" i="12"/>
  <c r="GB283" i="12"/>
  <c r="GB282" i="12"/>
  <c r="GB273" i="12"/>
  <c r="GB275" i="12"/>
  <c r="GB280" i="12" a="1"/>
  <c r="GB280" i="12" s="1"/>
  <c r="GB268" i="12"/>
  <c r="GB272" i="12"/>
  <c r="GB274" i="12"/>
  <c r="GB269" i="12"/>
  <c r="GB267" i="12"/>
  <c r="GB266" i="12"/>
  <c r="GB258" i="12"/>
  <c r="GB259" i="12"/>
  <c r="GB257" i="12"/>
  <c r="GB264" i="12" a="1"/>
  <c r="GB264" i="12" s="1"/>
  <c r="GB256" i="12"/>
  <c r="GB252" i="12"/>
  <c r="GB251" i="12"/>
  <c r="GB253" i="12"/>
  <c r="GB241" i="12"/>
  <c r="GB250" i="12"/>
  <c r="GB240" i="12"/>
  <c r="GB243" i="12"/>
  <c r="GB248" i="12" a="1"/>
  <c r="GB248" i="12" s="1"/>
  <c r="GB242" i="12"/>
  <c r="GB236" i="12"/>
  <c r="GB235" i="12"/>
  <c r="GB234" i="12"/>
  <c r="GB237" i="12"/>
  <c r="GB225" i="12"/>
  <c r="GB227" i="12"/>
  <c r="GB232" i="12" a="1"/>
  <c r="GB232" i="12" s="1"/>
  <c r="GB226" i="12"/>
  <c r="GB224" i="12"/>
  <c r="GB221" i="12"/>
  <c r="GB220" i="12"/>
  <c r="GB211" i="12"/>
  <c r="GB216" i="12" a="1"/>
  <c r="GB216" i="12" s="1"/>
  <c r="GB219" i="12"/>
  <c r="GB218" i="12"/>
  <c r="GB202" i="12"/>
  <c r="GB205" i="12"/>
  <c r="GB208" i="12"/>
  <c r="GB204" i="12"/>
  <c r="GB210" i="12"/>
  <c r="GB203" i="12"/>
  <c r="GB209" i="12"/>
  <c r="GB200" i="12" a="1"/>
  <c r="GB200" i="12" s="1"/>
  <c r="GB189" i="12"/>
  <c r="GB192" i="12"/>
  <c r="GB195" i="12"/>
  <c r="GB188" i="12"/>
  <c r="GB194" i="12"/>
  <c r="GB193" i="12"/>
  <c r="GB187" i="12"/>
  <c r="GB186" i="12"/>
  <c r="GB176" i="12"/>
  <c r="GB179" i="12"/>
  <c r="GB184" i="12" a="1"/>
  <c r="GB184" i="12" s="1"/>
  <c r="GB178" i="12"/>
  <c r="GB177" i="12"/>
  <c r="GB168" i="12" a="1"/>
  <c r="GB168" i="12" s="1"/>
  <c r="GB171" i="12"/>
  <c r="GB170" i="12"/>
  <c r="GB173" i="12"/>
  <c r="GC165" i="12"/>
  <c r="GB172" i="12"/>
  <c r="GA319" i="12"/>
  <c r="GA324" i="12" s="1"/>
  <c r="GA363" i="12"/>
  <c r="GD163" i="12"/>
  <c r="GE164" i="12"/>
  <c r="GA191" i="12"/>
  <c r="GA196" i="12" s="1"/>
  <c r="GA355" i="12"/>
  <c r="GA223" i="12"/>
  <c r="GA228" i="12" s="1"/>
  <c r="GA357" i="12"/>
  <c r="GA175" i="12"/>
  <c r="GA180" i="12" s="1"/>
  <c r="GA354" i="12"/>
  <c r="GA255" i="12"/>
  <c r="GA260" i="12" s="1"/>
  <c r="GA359" i="12"/>
  <c r="GA364" i="12" l="1"/>
  <c r="GA365" i="12" s="1"/>
  <c r="GB191" i="12"/>
  <c r="GB196" i="12" s="1"/>
  <c r="GB355" i="12"/>
  <c r="GF164" i="12"/>
  <c r="GE163" i="12"/>
  <c r="GB239" i="12"/>
  <c r="GB244" i="12" s="1"/>
  <c r="GB358" i="12"/>
  <c r="GB287" i="12"/>
  <c r="GB292" i="12" s="1"/>
  <c r="GB361" i="12"/>
  <c r="GB271" i="12"/>
  <c r="GB276" i="12" s="1"/>
  <c r="GB360" i="12"/>
  <c r="GC322" i="12"/>
  <c r="GC323" i="12"/>
  <c r="GC320" i="12"/>
  <c r="GC321" i="12"/>
  <c r="GC314" i="12"/>
  <c r="GC317" i="12"/>
  <c r="GC316" i="12"/>
  <c r="GC315" i="12"/>
  <c r="GC307" i="12"/>
  <c r="GC312" i="12" a="1"/>
  <c r="GC312" i="12" s="1"/>
  <c r="GC306" i="12"/>
  <c r="GC304" i="12"/>
  <c r="GC305" i="12"/>
  <c r="GC301" i="12"/>
  <c r="GC300" i="12"/>
  <c r="GC299" i="12"/>
  <c r="GC290" i="12"/>
  <c r="GC298" i="12"/>
  <c r="GC291" i="12"/>
  <c r="GC296" i="12" a="1"/>
  <c r="GC296" i="12" s="1"/>
  <c r="GC289" i="12"/>
  <c r="GC288" i="12"/>
  <c r="GC284" i="12"/>
  <c r="GC283" i="12"/>
  <c r="GC285" i="12"/>
  <c r="GC280" i="12" a="1"/>
  <c r="GC280" i="12" s="1"/>
  <c r="GC282" i="12"/>
  <c r="GC274" i="12"/>
  <c r="GC268" i="12"/>
  <c r="GC273" i="12"/>
  <c r="GC275" i="12"/>
  <c r="GC269" i="12"/>
  <c r="GC272" i="12"/>
  <c r="GC267" i="12"/>
  <c r="GC266" i="12"/>
  <c r="GC258" i="12"/>
  <c r="GC259" i="12"/>
  <c r="GC257" i="12"/>
  <c r="GC264" i="12" a="1"/>
  <c r="GC264" i="12" s="1"/>
  <c r="GC256" i="12"/>
  <c r="GC252" i="12"/>
  <c r="GC251" i="12"/>
  <c r="GC253" i="12"/>
  <c r="GC250" i="12"/>
  <c r="GC240" i="12"/>
  <c r="GC248" i="12" a="1"/>
  <c r="GC248" i="12" s="1"/>
  <c r="GC243" i="12"/>
  <c r="GC242" i="12"/>
  <c r="GC241" i="12"/>
  <c r="GC235" i="12"/>
  <c r="GC234" i="12"/>
  <c r="GC237" i="12"/>
  <c r="GC236" i="12"/>
  <c r="GC224" i="12"/>
  <c r="GC232" i="12" a="1"/>
  <c r="GC232" i="12" s="1"/>
  <c r="GC226" i="12"/>
  <c r="GC227" i="12"/>
  <c r="GC219" i="12"/>
  <c r="GC221" i="12"/>
  <c r="GC225" i="12"/>
  <c r="GC210" i="12"/>
  <c r="GC218" i="12"/>
  <c r="GC205" i="12"/>
  <c r="GC208" i="12"/>
  <c r="GC216" i="12" a="1"/>
  <c r="GC216" i="12" s="1"/>
  <c r="GC204" i="12"/>
  <c r="GC220" i="12"/>
  <c r="GC203" i="12"/>
  <c r="GC209" i="12"/>
  <c r="GC211" i="12"/>
  <c r="GC200" i="12" a="1"/>
  <c r="GC200" i="12" s="1"/>
  <c r="GC202" i="12"/>
  <c r="GC186" i="12"/>
  <c r="GC189" i="12"/>
  <c r="GC192" i="12"/>
  <c r="GC195" i="12"/>
  <c r="GC188" i="12"/>
  <c r="GC194" i="12"/>
  <c r="GC187" i="12"/>
  <c r="GC193" i="12"/>
  <c r="GC173" i="12"/>
  <c r="GC176" i="12"/>
  <c r="GC179" i="12"/>
  <c r="GC184" i="12" a="1"/>
  <c r="GC184" i="12" s="1"/>
  <c r="GC178" i="12"/>
  <c r="GC177" i="12"/>
  <c r="GC171" i="12"/>
  <c r="GC170" i="12"/>
  <c r="GD165" i="12"/>
  <c r="GC172" i="12"/>
  <c r="GC168" i="12" a="1"/>
  <c r="GC168" i="12" s="1"/>
  <c r="GB319" i="12"/>
  <c r="GB324" i="12" s="1"/>
  <c r="GB363" i="12"/>
  <c r="GB223" i="12"/>
  <c r="GB228" i="12" s="1"/>
  <c r="GB357" i="12"/>
  <c r="GB255" i="12"/>
  <c r="GB260" i="12" s="1"/>
  <c r="GB359" i="12"/>
  <c r="GB175" i="12"/>
  <c r="GB180" i="12" s="1"/>
  <c r="GB354" i="12"/>
  <c r="GB207" i="12"/>
  <c r="GB212" i="12" s="1"/>
  <c r="GB356" i="12"/>
  <c r="GB303" i="12"/>
  <c r="GB308" i="12" s="1"/>
  <c r="GB362" i="12"/>
  <c r="GB364" i="12" l="1"/>
  <c r="GB365" i="12" s="1"/>
  <c r="GD323" i="12"/>
  <c r="GD322" i="12"/>
  <c r="GD321" i="12"/>
  <c r="GD320" i="12"/>
  <c r="GD317" i="12"/>
  <c r="GD316" i="12"/>
  <c r="GD315" i="12"/>
  <c r="GD314" i="12"/>
  <c r="GD307" i="12"/>
  <c r="GD312" i="12" a="1"/>
  <c r="GD312" i="12" s="1"/>
  <c r="GD306" i="12"/>
  <c r="GD304" i="12"/>
  <c r="GD305" i="12"/>
  <c r="GD300" i="12"/>
  <c r="GD299" i="12"/>
  <c r="GD298" i="12"/>
  <c r="GD301" i="12"/>
  <c r="GD291" i="12"/>
  <c r="GD296" i="12" a="1"/>
  <c r="GD296" i="12" s="1"/>
  <c r="GD290" i="12"/>
  <c r="GD289" i="12"/>
  <c r="GD284" i="12"/>
  <c r="GD288" i="12"/>
  <c r="GD283" i="12"/>
  <c r="GD282" i="12"/>
  <c r="GD285" i="12"/>
  <c r="GD273" i="12"/>
  <c r="GD280" i="12" a="1"/>
  <c r="GD280" i="12" s="1"/>
  <c r="GD275" i="12"/>
  <c r="GD272" i="12"/>
  <c r="GD267" i="12"/>
  <c r="GD266" i="12"/>
  <c r="GD274" i="12"/>
  <c r="GD269" i="12"/>
  <c r="GD268" i="12"/>
  <c r="GD259" i="12"/>
  <c r="GD257" i="12"/>
  <c r="GD253" i="12"/>
  <c r="GD264" i="12" a="1"/>
  <c r="GD264" i="12" s="1"/>
  <c r="GD256" i="12"/>
  <c r="GD258" i="12"/>
  <c r="GD252" i="12"/>
  <c r="GD251" i="12"/>
  <c r="GD250" i="12"/>
  <c r="GD240" i="12"/>
  <c r="GD248" i="12" a="1"/>
  <c r="GD248" i="12" s="1"/>
  <c r="GD243" i="12"/>
  <c r="GD242" i="12"/>
  <c r="GD241" i="12"/>
  <c r="GD235" i="12"/>
  <c r="GD234" i="12"/>
  <c r="GD237" i="12"/>
  <c r="GD225" i="12"/>
  <c r="GD236" i="12"/>
  <c r="GD232" i="12" a="1"/>
  <c r="GD232" i="12" s="1"/>
  <c r="GD227" i="12"/>
  <c r="GD219" i="12"/>
  <c r="GD226" i="12"/>
  <c r="GD224" i="12"/>
  <c r="GD221" i="12"/>
  <c r="GD220" i="12"/>
  <c r="GD218" i="12"/>
  <c r="GD216" i="12" a="1"/>
  <c r="GD216" i="12" s="1"/>
  <c r="GD208" i="12"/>
  <c r="GD204" i="12"/>
  <c r="GD210" i="12"/>
  <c r="GD203" i="12"/>
  <c r="GD209" i="12"/>
  <c r="GD202" i="12"/>
  <c r="GD186" i="12"/>
  <c r="GD189" i="12"/>
  <c r="GD192" i="12"/>
  <c r="GD195" i="12"/>
  <c r="GD205" i="12"/>
  <c r="GD188" i="12"/>
  <c r="GD194" i="12"/>
  <c r="GD211" i="12"/>
  <c r="GD187" i="12"/>
  <c r="GD193" i="12"/>
  <c r="GD200" i="12" a="1"/>
  <c r="GD200" i="12" s="1"/>
  <c r="GD176" i="12"/>
  <c r="GD179" i="12"/>
  <c r="GD184" i="12" a="1"/>
  <c r="GD184" i="12" s="1"/>
  <c r="GD178" i="12"/>
  <c r="GD177" i="12"/>
  <c r="GD171" i="12"/>
  <c r="GD170" i="12"/>
  <c r="GD173" i="12"/>
  <c r="GE165" i="12"/>
  <c r="GD172" i="12"/>
  <c r="GD168" i="12" a="1"/>
  <c r="GD168" i="12" s="1"/>
  <c r="GC319" i="12"/>
  <c r="GC324" i="12" s="1"/>
  <c r="GC363" i="12"/>
  <c r="GC255" i="12"/>
  <c r="GC260" i="12" s="1"/>
  <c r="GC359" i="12"/>
  <c r="GC303" i="12"/>
  <c r="GC308" i="12" s="1"/>
  <c r="GC362" i="12"/>
  <c r="GC207" i="12"/>
  <c r="GC212" i="12" s="1"/>
  <c r="GC356" i="12"/>
  <c r="GC191" i="12"/>
  <c r="GC196" i="12" s="1"/>
  <c r="GC355" i="12"/>
  <c r="GC239" i="12"/>
  <c r="GC244" i="12" s="1"/>
  <c r="GC358" i="12"/>
  <c r="GC175" i="12"/>
  <c r="GC180" i="12" s="1"/>
  <c r="GC354" i="12"/>
  <c r="GC223" i="12"/>
  <c r="GC228" i="12" s="1"/>
  <c r="GC357" i="12"/>
  <c r="GC271" i="12"/>
  <c r="GC276" i="12" s="1"/>
  <c r="GC360" i="12"/>
  <c r="GC287" i="12"/>
  <c r="GC292" i="12" s="1"/>
  <c r="GC361" i="12"/>
  <c r="GG164" i="12"/>
  <c r="GF163" i="12"/>
  <c r="GC364" i="12" l="1"/>
  <c r="GC365" i="12" s="1"/>
  <c r="GD271" i="12"/>
  <c r="GD276" i="12" s="1"/>
  <c r="GD360" i="12"/>
  <c r="GD175" i="12"/>
  <c r="GD180" i="12" s="1"/>
  <c r="GD354" i="12"/>
  <c r="GD223" i="12"/>
  <c r="GD228" i="12" s="1"/>
  <c r="GD357" i="12"/>
  <c r="GD319" i="12"/>
  <c r="GD324" i="12" s="1"/>
  <c r="GD363" i="12"/>
  <c r="GE323" i="12"/>
  <c r="GE322" i="12"/>
  <c r="GE321" i="12"/>
  <c r="GE320" i="12"/>
  <c r="GE317" i="12"/>
  <c r="GE316" i="12"/>
  <c r="GE315" i="12"/>
  <c r="GE314" i="12"/>
  <c r="GE304" i="12"/>
  <c r="GE307" i="12"/>
  <c r="GE312" i="12" a="1"/>
  <c r="GE312" i="12" s="1"/>
  <c r="GE306" i="12"/>
  <c r="GE305" i="12"/>
  <c r="GE300" i="12"/>
  <c r="GE299" i="12"/>
  <c r="GE298" i="12"/>
  <c r="GE301" i="12"/>
  <c r="GE291" i="12"/>
  <c r="GE296" i="12" a="1"/>
  <c r="GE296" i="12" s="1"/>
  <c r="GE290" i="12"/>
  <c r="GE289" i="12"/>
  <c r="GE284" i="12"/>
  <c r="GE288" i="12"/>
  <c r="GE283" i="12"/>
  <c r="GE285" i="12"/>
  <c r="GE280" i="12" a="1"/>
  <c r="GE280" i="12" s="1"/>
  <c r="GE282" i="12"/>
  <c r="GE273" i="12"/>
  <c r="GE269" i="12"/>
  <c r="GE275" i="12"/>
  <c r="GE272" i="12"/>
  <c r="GE274" i="12"/>
  <c r="GE267" i="12"/>
  <c r="GE266" i="12"/>
  <c r="GE268" i="12"/>
  <c r="GE259" i="12"/>
  <c r="GE257" i="12"/>
  <c r="GE264" i="12" a="1"/>
  <c r="GE264" i="12" s="1"/>
  <c r="GE256" i="12"/>
  <c r="GE252" i="12"/>
  <c r="GE251" i="12"/>
  <c r="GE258" i="12"/>
  <c r="GE253" i="12"/>
  <c r="GE250" i="12"/>
  <c r="GE240" i="12"/>
  <c r="GE248" i="12" a="1"/>
  <c r="GE248" i="12" s="1"/>
  <c r="GE243" i="12"/>
  <c r="GE242" i="12"/>
  <c r="GE241" i="12"/>
  <c r="GE235" i="12"/>
  <c r="GE234" i="12"/>
  <c r="GE237" i="12"/>
  <c r="GE236" i="12"/>
  <c r="GE232" i="12" a="1"/>
  <c r="GE232" i="12" s="1"/>
  <c r="GE226" i="12"/>
  <c r="GE227" i="12"/>
  <c r="GE224" i="12"/>
  <c r="GE221" i="12"/>
  <c r="GE225" i="12"/>
  <c r="GE219" i="12"/>
  <c r="GE210" i="12"/>
  <c r="GE218" i="12"/>
  <c r="GE220" i="12"/>
  <c r="GE204" i="12"/>
  <c r="GE203" i="12"/>
  <c r="GE209" i="12"/>
  <c r="GE211" i="12"/>
  <c r="GE202" i="12"/>
  <c r="GE216" i="12" a="1"/>
  <c r="GE216" i="12" s="1"/>
  <c r="GE208" i="12"/>
  <c r="GE189" i="12"/>
  <c r="GE192" i="12"/>
  <c r="GE195" i="12"/>
  <c r="GE205" i="12"/>
  <c r="GE188" i="12"/>
  <c r="GE194" i="12"/>
  <c r="GE187" i="12"/>
  <c r="GE193" i="12"/>
  <c r="GE186" i="12"/>
  <c r="GE200" i="12" a="1"/>
  <c r="GE200" i="12" s="1"/>
  <c r="GE179" i="12"/>
  <c r="GE184" i="12" a="1"/>
  <c r="GE184" i="12" s="1"/>
  <c r="GE178" i="12"/>
  <c r="GE177" i="12"/>
  <c r="GE170" i="12"/>
  <c r="GE173" i="12"/>
  <c r="GF165" i="12"/>
  <c r="GE176" i="12"/>
  <c r="GE172" i="12"/>
  <c r="GE168" i="12" a="1"/>
  <c r="GE168" i="12" s="1"/>
  <c r="GE171" i="12"/>
  <c r="GD255" i="12"/>
  <c r="GD260" i="12" s="1"/>
  <c r="GD359" i="12"/>
  <c r="GD303" i="12"/>
  <c r="GD308" i="12" s="1"/>
  <c r="GD362" i="12"/>
  <c r="GD191" i="12"/>
  <c r="GD196" i="12" s="1"/>
  <c r="GD355" i="12"/>
  <c r="GH164" i="12"/>
  <c r="GG163" i="12"/>
  <c r="GD239" i="12"/>
  <c r="GD244" i="12" s="1"/>
  <c r="GD358" i="12"/>
  <c r="GD207" i="12"/>
  <c r="GD212" i="12" s="1"/>
  <c r="GD356" i="12"/>
  <c r="GD287" i="12"/>
  <c r="GD292" i="12" s="1"/>
  <c r="GD361" i="12"/>
  <c r="GE255" i="12" l="1"/>
  <c r="GE260" i="12" s="1"/>
  <c r="GE359" i="12"/>
  <c r="GE303" i="12"/>
  <c r="GE308" i="12" s="1"/>
  <c r="GE362" i="12"/>
  <c r="GI164" i="12"/>
  <c r="GH163" i="12"/>
  <c r="GE223" i="12"/>
  <c r="GE228" i="12" s="1"/>
  <c r="GE357" i="12"/>
  <c r="GE191" i="12"/>
  <c r="GE196" i="12" s="1"/>
  <c r="GE355" i="12"/>
  <c r="GE207" i="12"/>
  <c r="GE212" i="12" s="1"/>
  <c r="GE356" i="12"/>
  <c r="GE239" i="12"/>
  <c r="GE244" i="12" s="1"/>
  <c r="GE358" i="12"/>
  <c r="GE287" i="12"/>
  <c r="GE292" i="12" s="1"/>
  <c r="GE361" i="12"/>
  <c r="GE175" i="12"/>
  <c r="GE180" i="12" s="1"/>
  <c r="GE354" i="12"/>
  <c r="GE271" i="12"/>
  <c r="GE276" i="12" s="1"/>
  <c r="GE360" i="12"/>
  <c r="GE319" i="12"/>
  <c r="GE324" i="12" s="1"/>
  <c r="GE363" i="12"/>
  <c r="GD364" i="12"/>
  <c r="GD365" i="12" s="1"/>
  <c r="GF322" i="12"/>
  <c r="GF321" i="12"/>
  <c r="GF323" i="12"/>
  <c r="GF320" i="12"/>
  <c r="GF317" i="12"/>
  <c r="GF316" i="12"/>
  <c r="GF315" i="12"/>
  <c r="GF314" i="12"/>
  <c r="GF304" i="12"/>
  <c r="GF307" i="12"/>
  <c r="GF312" i="12" a="1"/>
  <c r="GF312" i="12" s="1"/>
  <c r="GF306" i="12"/>
  <c r="GF305" i="12"/>
  <c r="GF300" i="12"/>
  <c r="GF299" i="12"/>
  <c r="GF301" i="12"/>
  <c r="GF298" i="12"/>
  <c r="GF291" i="12"/>
  <c r="GF296" i="12" a="1"/>
  <c r="GF296" i="12" s="1"/>
  <c r="GF290" i="12"/>
  <c r="GF289" i="12"/>
  <c r="GF284" i="12"/>
  <c r="GF288" i="12"/>
  <c r="GF283" i="12"/>
  <c r="GF282" i="12"/>
  <c r="GF285" i="12"/>
  <c r="GF273" i="12"/>
  <c r="GF280" i="12" a="1"/>
  <c r="GF280" i="12" s="1"/>
  <c r="GF275" i="12"/>
  <c r="GF269" i="12"/>
  <c r="GF272" i="12"/>
  <c r="GF274" i="12"/>
  <c r="GF259" i="12"/>
  <c r="GF267" i="12"/>
  <c r="GF266" i="12"/>
  <c r="GF268" i="12"/>
  <c r="GF257" i="12"/>
  <c r="GF264" i="12" a="1"/>
  <c r="GF264" i="12" s="1"/>
  <c r="GF256" i="12"/>
  <c r="GF258" i="12"/>
  <c r="GF252" i="12"/>
  <c r="GF251" i="12"/>
  <c r="GF253" i="12"/>
  <c r="GF250" i="12"/>
  <c r="GF240" i="12"/>
  <c r="GF248" i="12" a="1"/>
  <c r="GF248" i="12" s="1"/>
  <c r="GF243" i="12"/>
  <c r="GF242" i="12"/>
  <c r="GF241" i="12"/>
  <c r="GF235" i="12"/>
  <c r="GF237" i="12"/>
  <c r="GF236" i="12"/>
  <c r="GF232" i="12" a="1"/>
  <c r="GF232" i="12" s="1"/>
  <c r="GF227" i="12"/>
  <c r="GF234" i="12"/>
  <c r="GF224" i="12"/>
  <c r="GF226" i="12"/>
  <c r="GF221" i="12"/>
  <c r="GF220" i="12"/>
  <c r="GF225" i="12"/>
  <c r="GF219" i="12"/>
  <c r="GF218" i="12"/>
  <c r="GF204" i="12"/>
  <c r="GF210" i="12"/>
  <c r="GF203" i="12"/>
  <c r="GF209" i="12"/>
  <c r="GF211" i="12"/>
  <c r="GF202" i="12"/>
  <c r="GF205" i="12"/>
  <c r="GF192" i="12"/>
  <c r="GF195" i="12"/>
  <c r="GF208" i="12"/>
  <c r="GF188" i="12"/>
  <c r="GF194" i="12"/>
  <c r="GF216" i="12" a="1"/>
  <c r="GF216" i="12" s="1"/>
  <c r="GF187" i="12"/>
  <c r="GF193" i="12"/>
  <c r="GF200" i="12" a="1"/>
  <c r="GF200" i="12" s="1"/>
  <c r="GF189" i="12"/>
  <c r="GF186" i="12"/>
  <c r="GF184" i="12" a="1"/>
  <c r="GF184" i="12" s="1"/>
  <c r="GF178" i="12"/>
  <c r="GF177" i="12"/>
  <c r="GF176" i="12"/>
  <c r="GF170" i="12"/>
  <c r="GF179" i="12"/>
  <c r="GF173" i="12"/>
  <c r="GG165" i="12"/>
  <c r="GF172" i="12"/>
  <c r="GF168" i="12" a="1"/>
  <c r="GF168" i="12" s="1"/>
  <c r="GF171" i="12"/>
  <c r="GF271" i="12" l="1"/>
  <c r="GF276" i="12" s="1"/>
  <c r="GF360" i="12"/>
  <c r="GF319" i="12"/>
  <c r="GF324" i="12" s="1"/>
  <c r="GF363" i="12"/>
  <c r="GF207" i="12"/>
  <c r="GF212" i="12" s="1"/>
  <c r="GF356" i="12"/>
  <c r="GF223" i="12"/>
  <c r="GF228" i="12" s="1"/>
  <c r="GF357" i="12"/>
  <c r="GE364" i="12"/>
  <c r="GE365" i="12" s="1"/>
  <c r="GG322" i="12"/>
  <c r="GG321" i="12"/>
  <c r="GG323" i="12"/>
  <c r="GG320" i="12"/>
  <c r="GG317" i="12"/>
  <c r="GG316" i="12"/>
  <c r="GG315" i="12"/>
  <c r="GG314" i="12"/>
  <c r="GG307" i="12"/>
  <c r="GG312" i="12" a="1"/>
  <c r="GG312" i="12" s="1"/>
  <c r="GG306" i="12"/>
  <c r="GG305" i="12"/>
  <c r="GG304" i="12"/>
  <c r="GG299" i="12"/>
  <c r="GG298" i="12"/>
  <c r="GG301" i="12"/>
  <c r="GG300" i="12"/>
  <c r="GG296" i="12" a="1"/>
  <c r="GG296" i="12" s="1"/>
  <c r="GG291" i="12"/>
  <c r="GG290" i="12"/>
  <c r="GG289" i="12"/>
  <c r="GG284" i="12"/>
  <c r="GG288" i="12"/>
  <c r="GG283" i="12"/>
  <c r="GG282" i="12"/>
  <c r="GG285" i="12"/>
  <c r="GG280" i="12" a="1"/>
  <c r="GG280" i="12" s="1"/>
  <c r="GG273" i="12"/>
  <c r="GG269" i="12"/>
  <c r="GG272" i="12"/>
  <c r="GG275" i="12"/>
  <c r="GG274" i="12"/>
  <c r="GG267" i="12"/>
  <c r="GG266" i="12"/>
  <c r="GG268" i="12"/>
  <c r="GG259" i="12"/>
  <c r="GG257" i="12"/>
  <c r="GG264" i="12" a="1"/>
  <c r="GG264" i="12" s="1"/>
  <c r="GG256" i="12"/>
  <c r="GG258" i="12"/>
  <c r="GG251" i="12"/>
  <c r="GG253" i="12"/>
  <c r="GG250" i="12"/>
  <c r="GG252" i="12"/>
  <c r="GG248" i="12" a="1"/>
  <c r="GG248" i="12" s="1"/>
  <c r="GG240" i="12"/>
  <c r="GG243" i="12"/>
  <c r="GG242" i="12"/>
  <c r="GG241" i="12"/>
  <c r="GG235" i="12"/>
  <c r="GG234" i="12"/>
  <c r="GG237" i="12"/>
  <c r="GG236" i="12"/>
  <c r="GG232" i="12" a="1"/>
  <c r="GG232" i="12" s="1"/>
  <c r="GG224" i="12"/>
  <c r="GG226" i="12"/>
  <c r="GG221" i="12"/>
  <c r="GG225" i="12"/>
  <c r="GG210" i="12"/>
  <c r="GG218" i="12"/>
  <c r="GG227" i="12"/>
  <c r="GG220" i="12"/>
  <c r="GG204" i="12"/>
  <c r="GG219" i="12"/>
  <c r="GG203" i="12"/>
  <c r="GG209" i="12"/>
  <c r="GG211" i="12"/>
  <c r="GG202" i="12"/>
  <c r="GG205" i="12"/>
  <c r="GG216" i="12" a="1"/>
  <c r="GG216" i="12" s="1"/>
  <c r="GG208" i="12"/>
  <c r="GG195" i="12"/>
  <c r="GG188" i="12"/>
  <c r="GG194" i="12"/>
  <c r="GG187" i="12"/>
  <c r="GG193" i="12"/>
  <c r="GG200" i="12" a="1"/>
  <c r="GG200" i="12" s="1"/>
  <c r="GG192" i="12"/>
  <c r="GG189" i="12"/>
  <c r="GG186" i="12"/>
  <c r="GG178" i="12"/>
  <c r="GG177" i="12"/>
  <c r="GG176" i="12"/>
  <c r="GG179" i="12"/>
  <c r="GG184" i="12" a="1"/>
  <c r="GG184" i="12" s="1"/>
  <c r="GG170" i="12"/>
  <c r="GG173" i="12"/>
  <c r="GH165" i="12"/>
  <c r="GG168" i="12" a="1"/>
  <c r="GG168" i="12" s="1"/>
  <c r="GG172" i="12"/>
  <c r="GG171" i="12"/>
  <c r="GF255" i="12"/>
  <c r="GF260" i="12" s="1"/>
  <c r="GF359" i="12"/>
  <c r="GF303" i="12"/>
  <c r="GF308" i="12" s="1"/>
  <c r="GF362" i="12"/>
  <c r="GF175" i="12"/>
  <c r="GF180" i="12" s="1"/>
  <c r="GF354" i="12"/>
  <c r="GJ164" i="12"/>
  <c r="GI163" i="12"/>
  <c r="GF191" i="12"/>
  <c r="GF196" i="12" s="1"/>
  <c r="GF355" i="12"/>
  <c r="GF287" i="12"/>
  <c r="GF292" i="12" s="1"/>
  <c r="GF361" i="12"/>
  <c r="GF239" i="12"/>
  <c r="GF244" i="12" s="1"/>
  <c r="GF358" i="12"/>
  <c r="GG223" i="12" l="1"/>
  <c r="GG228" i="12" s="1"/>
  <c r="GG357" i="12"/>
  <c r="GG255" i="12"/>
  <c r="GG260" i="12" s="1"/>
  <c r="GG359" i="12"/>
  <c r="GG303" i="12"/>
  <c r="GG308" i="12" s="1"/>
  <c r="GG362" i="12"/>
  <c r="GF364" i="12"/>
  <c r="GF365" i="12" s="1"/>
  <c r="GK164" i="12"/>
  <c r="GJ163" i="12"/>
  <c r="GG239" i="12"/>
  <c r="GG244" i="12" s="1"/>
  <c r="GG358" i="12"/>
  <c r="GG287" i="12"/>
  <c r="GG292" i="12" s="1"/>
  <c r="GG361" i="12"/>
  <c r="GG271" i="12"/>
  <c r="GG276" i="12" s="1"/>
  <c r="GG360" i="12"/>
  <c r="GG207" i="12"/>
  <c r="GG212" i="12" s="1"/>
  <c r="GG356" i="12"/>
  <c r="GG175" i="12"/>
  <c r="GG180" i="12" s="1"/>
  <c r="GG354" i="12"/>
  <c r="GG319" i="12"/>
  <c r="GG324" i="12" s="1"/>
  <c r="GG363" i="12"/>
  <c r="GH322" i="12"/>
  <c r="GH321" i="12"/>
  <c r="GH323" i="12"/>
  <c r="GH317" i="12"/>
  <c r="GH320" i="12"/>
  <c r="GH316" i="12"/>
  <c r="GH315" i="12"/>
  <c r="GH314" i="12"/>
  <c r="GH312" i="12" a="1"/>
  <c r="GH312" i="12" s="1"/>
  <c r="GH306" i="12"/>
  <c r="GH307" i="12"/>
  <c r="GH305" i="12"/>
  <c r="GH304" i="12"/>
  <c r="GH299" i="12"/>
  <c r="GH298" i="12"/>
  <c r="GH301" i="12"/>
  <c r="GH300" i="12"/>
  <c r="GH296" i="12" a="1"/>
  <c r="GH296" i="12" s="1"/>
  <c r="GH290" i="12"/>
  <c r="GH289" i="12"/>
  <c r="GH288" i="12"/>
  <c r="GH291" i="12"/>
  <c r="GH283" i="12"/>
  <c r="GH282" i="12"/>
  <c r="GH285" i="12"/>
  <c r="GH284" i="12"/>
  <c r="GH280" i="12" a="1"/>
  <c r="GH280" i="12" s="1"/>
  <c r="GH275" i="12"/>
  <c r="GH273" i="12"/>
  <c r="GH269" i="12"/>
  <c r="GH272" i="12"/>
  <c r="GH274" i="12"/>
  <c r="GH267" i="12"/>
  <c r="GH266" i="12"/>
  <c r="GH268" i="12"/>
  <c r="GH257" i="12"/>
  <c r="GH264" i="12" a="1"/>
  <c r="GH264" i="12" s="1"/>
  <c r="GH256" i="12"/>
  <c r="GH258" i="12"/>
  <c r="GH259" i="12"/>
  <c r="GH251" i="12"/>
  <c r="GH253" i="12"/>
  <c r="GH250" i="12"/>
  <c r="GH243" i="12"/>
  <c r="GH252" i="12"/>
  <c r="GH242" i="12"/>
  <c r="GH241" i="12"/>
  <c r="GH240" i="12"/>
  <c r="GH234" i="12"/>
  <c r="GH237" i="12"/>
  <c r="GH248" i="12" a="1"/>
  <c r="GH248" i="12" s="1"/>
  <c r="GH236" i="12"/>
  <c r="GH235" i="12"/>
  <c r="GH227" i="12"/>
  <c r="GH225" i="12"/>
  <c r="GH226" i="12"/>
  <c r="GH232" i="12" a="1"/>
  <c r="GH232" i="12" s="1"/>
  <c r="GH221" i="12"/>
  <c r="GH220" i="12"/>
  <c r="GH218" i="12"/>
  <c r="GH216" i="12" a="1"/>
  <c r="GH216" i="12" s="1"/>
  <c r="GH211" i="12"/>
  <c r="GH224" i="12"/>
  <c r="GH204" i="12"/>
  <c r="GH219" i="12"/>
  <c r="GH210" i="12"/>
  <c r="GH203" i="12"/>
  <c r="GH209" i="12"/>
  <c r="GH202" i="12"/>
  <c r="GH205" i="12"/>
  <c r="GH208" i="12"/>
  <c r="GH188" i="12"/>
  <c r="GH194" i="12"/>
  <c r="GH187" i="12"/>
  <c r="GH193" i="12"/>
  <c r="GH200" i="12" a="1"/>
  <c r="GH200" i="12" s="1"/>
  <c r="GH189" i="12"/>
  <c r="GH195" i="12"/>
  <c r="GH192" i="12"/>
  <c r="GH186" i="12"/>
  <c r="GH178" i="12"/>
  <c r="GH177" i="12"/>
  <c r="GH176" i="12"/>
  <c r="GH179" i="12"/>
  <c r="GH184" i="12" a="1"/>
  <c r="GH184" i="12" s="1"/>
  <c r="GH170" i="12"/>
  <c r="GH173" i="12"/>
  <c r="GI165" i="12"/>
  <c r="GH168" i="12" a="1"/>
  <c r="GH168" i="12" s="1"/>
  <c r="GH172" i="12"/>
  <c r="GH171" i="12"/>
  <c r="GG191" i="12"/>
  <c r="GG196" i="12" s="1"/>
  <c r="GG355" i="12"/>
  <c r="GH287" i="12" l="1"/>
  <c r="GH292" i="12" s="1"/>
  <c r="GH361" i="12"/>
  <c r="GH255" i="12"/>
  <c r="GH260" i="12" s="1"/>
  <c r="GH359" i="12"/>
  <c r="GG364" i="12"/>
  <c r="GG365" i="12" s="1"/>
  <c r="GH271" i="12"/>
  <c r="GH276" i="12" s="1"/>
  <c r="GH360" i="12"/>
  <c r="GH207" i="12"/>
  <c r="GH212" i="12" s="1"/>
  <c r="GH356" i="12"/>
  <c r="GH175" i="12"/>
  <c r="GH180" i="12" s="1"/>
  <c r="GH354" i="12"/>
  <c r="GH319" i="12"/>
  <c r="GH324" i="12" s="1"/>
  <c r="GH363" i="12"/>
  <c r="GH223" i="12"/>
  <c r="GH228" i="12" s="1"/>
  <c r="GH357" i="12"/>
  <c r="GI321" i="12"/>
  <c r="GI323" i="12"/>
  <c r="GI322" i="12"/>
  <c r="GI320" i="12"/>
  <c r="GI317" i="12"/>
  <c r="GI316" i="12"/>
  <c r="GI315" i="12"/>
  <c r="GI314" i="12"/>
  <c r="GI312" i="12" a="1"/>
  <c r="GI312" i="12" s="1"/>
  <c r="GI306" i="12"/>
  <c r="GI305" i="12"/>
  <c r="GI307" i="12"/>
  <c r="GI304" i="12"/>
  <c r="GI299" i="12"/>
  <c r="GI301" i="12"/>
  <c r="GI300" i="12"/>
  <c r="GI298" i="12"/>
  <c r="GI296" i="12" a="1"/>
  <c r="GI296" i="12" s="1"/>
  <c r="GI290" i="12"/>
  <c r="GI289" i="12"/>
  <c r="GI288" i="12"/>
  <c r="GI291" i="12"/>
  <c r="GI283" i="12"/>
  <c r="GI282" i="12"/>
  <c r="GI285" i="12"/>
  <c r="GI284" i="12"/>
  <c r="GI274" i="12"/>
  <c r="GI273" i="12"/>
  <c r="GI269" i="12"/>
  <c r="GI272" i="12"/>
  <c r="GI275" i="12"/>
  <c r="GI266" i="12"/>
  <c r="GI268" i="12"/>
  <c r="GI267" i="12"/>
  <c r="GI264" i="12" a="1"/>
  <c r="GI264" i="12" s="1"/>
  <c r="GI256" i="12"/>
  <c r="GI280" i="12" a="1"/>
  <c r="GI280" i="12" s="1"/>
  <c r="GI258" i="12"/>
  <c r="GI257" i="12"/>
  <c r="GI251" i="12"/>
  <c r="GI259" i="12"/>
  <c r="GI253" i="12"/>
  <c r="GI250" i="12"/>
  <c r="GI252" i="12"/>
  <c r="GI242" i="12"/>
  <c r="GI241" i="12"/>
  <c r="GI248" i="12" a="1"/>
  <c r="GI248" i="12" s="1"/>
  <c r="GI243" i="12"/>
  <c r="GI234" i="12"/>
  <c r="GI237" i="12"/>
  <c r="GI240" i="12"/>
  <c r="GI236" i="12"/>
  <c r="GI224" i="12"/>
  <c r="GI235" i="12"/>
  <c r="GI226" i="12"/>
  <c r="GI232" i="12" a="1"/>
  <c r="GI232" i="12" s="1"/>
  <c r="GI221" i="12"/>
  <c r="GI225" i="12"/>
  <c r="GI218" i="12"/>
  <c r="GI227" i="12"/>
  <c r="GI220" i="12"/>
  <c r="GI219" i="12"/>
  <c r="GI210" i="12"/>
  <c r="GI203" i="12"/>
  <c r="GI209" i="12"/>
  <c r="GI202" i="12"/>
  <c r="GI211" i="12"/>
  <c r="GI205" i="12"/>
  <c r="GI208" i="12"/>
  <c r="GI216" i="12" a="1"/>
  <c r="GI216" i="12" s="1"/>
  <c r="GI188" i="12"/>
  <c r="GI204" i="12"/>
  <c r="GI194" i="12"/>
  <c r="GI187" i="12"/>
  <c r="GI193" i="12"/>
  <c r="GI200" i="12" a="1"/>
  <c r="GI200" i="12" s="1"/>
  <c r="GI189" i="12"/>
  <c r="GI192" i="12"/>
  <c r="GI186" i="12"/>
  <c r="GI195" i="12"/>
  <c r="GI178" i="12"/>
  <c r="GI177" i="12"/>
  <c r="GI176" i="12"/>
  <c r="GI179" i="12"/>
  <c r="GI184" i="12" a="1"/>
  <c r="GI184" i="12" s="1"/>
  <c r="GI170" i="12"/>
  <c r="GI173" i="12"/>
  <c r="GI168" i="12" a="1"/>
  <c r="GI168" i="12" s="1"/>
  <c r="GJ165" i="12"/>
  <c r="GI172" i="12"/>
  <c r="GI171" i="12"/>
  <c r="GL164" i="12"/>
  <c r="GK163" i="12"/>
  <c r="GH303" i="12"/>
  <c r="GH308" i="12" s="1"/>
  <c r="GH362" i="12"/>
  <c r="GH239" i="12"/>
  <c r="GH244" i="12" s="1"/>
  <c r="GH358" i="12"/>
  <c r="GH191" i="12"/>
  <c r="GH196" i="12" s="1"/>
  <c r="GH355" i="12"/>
  <c r="GI207" i="12" l="1"/>
  <c r="GI212" i="12" s="1"/>
  <c r="GI356" i="12"/>
  <c r="GI287" i="12"/>
  <c r="GI292" i="12" s="1"/>
  <c r="GI361" i="12"/>
  <c r="GH364" i="12"/>
  <c r="GH365" i="12" s="1"/>
  <c r="GI271" i="12"/>
  <c r="GI276" i="12" s="1"/>
  <c r="GI360" i="12"/>
  <c r="GI319" i="12"/>
  <c r="GI324" i="12" s="1"/>
  <c r="GI363" i="12"/>
  <c r="GI175" i="12"/>
  <c r="GI180" i="12" s="1"/>
  <c r="GI354" i="12"/>
  <c r="GI255" i="12"/>
  <c r="GI260" i="12" s="1"/>
  <c r="GI359" i="12"/>
  <c r="GJ321" i="12"/>
  <c r="GJ323" i="12"/>
  <c r="GJ317" i="12"/>
  <c r="GJ322" i="12"/>
  <c r="GJ320" i="12"/>
  <c r="GJ315" i="12"/>
  <c r="GJ314" i="12"/>
  <c r="GJ316" i="12"/>
  <c r="GJ306" i="12"/>
  <c r="GJ312" i="12" a="1"/>
  <c r="GJ312" i="12" s="1"/>
  <c r="GJ307" i="12"/>
  <c r="GJ305" i="12"/>
  <c r="GJ304" i="12"/>
  <c r="GJ301" i="12"/>
  <c r="GJ299" i="12"/>
  <c r="GJ298" i="12"/>
  <c r="GJ300" i="12"/>
  <c r="GJ296" i="12" a="1"/>
  <c r="GJ296" i="12" s="1"/>
  <c r="GJ290" i="12"/>
  <c r="GJ289" i="12"/>
  <c r="GJ288" i="12"/>
  <c r="GJ291" i="12"/>
  <c r="GJ283" i="12"/>
  <c r="GJ282" i="12"/>
  <c r="GJ285" i="12"/>
  <c r="GJ284" i="12"/>
  <c r="GJ275" i="12"/>
  <c r="GJ280" i="12" a="1"/>
  <c r="GJ280" i="12" s="1"/>
  <c r="GJ273" i="12"/>
  <c r="GJ269" i="12"/>
  <c r="GJ272" i="12"/>
  <c r="GJ274" i="12"/>
  <c r="GJ266" i="12"/>
  <c r="GJ268" i="12"/>
  <c r="GJ264" i="12" a="1"/>
  <c r="GJ264" i="12" s="1"/>
  <c r="GJ256" i="12"/>
  <c r="GJ267" i="12"/>
  <c r="GJ258" i="12"/>
  <c r="GJ259" i="12"/>
  <c r="GJ257" i="12"/>
  <c r="GJ251" i="12"/>
  <c r="GJ253" i="12"/>
  <c r="GJ250" i="12"/>
  <c r="GJ252" i="12"/>
  <c r="GJ242" i="12"/>
  <c r="GJ241" i="12"/>
  <c r="GJ248" i="12" a="1"/>
  <c r="GJ248" i="12" s="1"/>
  <c r="GJ234" i="12"/>
  <c r="GJ237" i="12"/>
  <c r="GJ243" i="12"/>
  <c r="GJ240" i="12"/>
  <c r="GJ236" i="12"/>
  <c r="GJ227" i="12"/>
  <c r="GJ235" i="12"/>
  <c r="GJ232" i="12" a="1"/>
  <c r="GJ232" i="12" s="1"/>
  <c r="GJ225" i="12"/>
  <c r="GJ221" i="12"/>
  <c r="GJ220" i="12"/>
  <c r="GJ226" i="12"/>
  <c r="GJ216" i="12" a="1"/>
  <c r="GJ216" i="12" s="1"/>
  <c r="GJ211" i="12"/>
  <c r="GJ224" i="12"/>
  <c r="GJ219" i="12"/>
  <c r="GJ218" i="12"/>
  <c r="GJ210" i="12"/>
  <c r="GJ203" i="12"/>
  <c r="GJ209" i="12"/>
  <c r="GJ202" i="12"/>
  <c r="GJ205" i="12"/>
  <c r="GJ208" i="12"/>
  <c r="GJ188" i="12"/>
  <c r="GJ204" i="12"/>
  <c r="GJ194" i="12"/>
  <c r="GJ193" i="12"/>
  <c r="GJ200" i="12" a="1"/>
  <c r="GJ200" i="12" s="1"/>
  <c r="GJ189" i="12"/>
  <c r="GJ192" i="12"/>
  <c r="GJ195" i="12"/>
  <c r="GJ186" i="12"/>
  <c r="GJ187" i="12"/>
  <c r="GJ178" i="12"/>
  <c r="GJ177" i="12"/>
  <c r="GJ176" i="12"/>
  <c r="GJ179" i="12"/>
  <c r="GJ184" i="12" a="1"/>
  <c r="GJ184" i="12" s="1"/>
  <c r="GJ173" i="12"/>
  <c r="GJ168" i="12" a="1"/>
  <c r="GJ168" i="12" s="1"/>
  <c r="GK165" i="12"/>
  <c r="GJ172" i="12"/>
  <c r="GJ171" i="12"/>
  <c r="GJ170" i="12"/>
  <c r="GI191" i="12"/>
  <c r="GI196" i="12" s="1"/>
  <c r="GI355" i="12"/>
  <c r="GM164" i="12"/>
  <c r="GL163" i="12"/>
  <c r="GI303" i="12"/>
  <c r="GI308" i="12" s="1"/>
  <c r="GI362" i="12"/>
  <c r="GI223" i="12"/>
  <c r="GI228" i="12" s="1"/>
  <c r="GI357" i="12"/>
  <c r="GI239" i="12"/>
  <c r="GI244" i="12" s="1"/>
  <c r="GI358" i="12"/>
  <c r="GJ239" i="12" l="1"/>
  <c r="GJ244" i="12" s="1"/>
  <c r="GJ358" i="12"/>
  <c r="GN164" i="12"/>
  <c r="GM163" i="12"/>
  <c r="GJ287" i="12"/>
  <c r="GJ292" i="12" s="1"/>
  <c r="GJ361" i="12"/>
  <c r="GI364" i="12"/>
  <c r="GI365" i="12" s="1"/>
  <c r="GJ319" i="12"/>
  <c r="GJ324" i="12" s="1"/>
  <c r="GJ363" i="12"/>
  <c r="GK321" i="12"/>
  <c r="GK323" i="12"/>
  <c r="GK322" i="12"/>
  <c r="GK320" i="12"/>
  <c r="GK315" i="12"/>
  <c r="GK317" i="12"/>
  <c r="GK314" i="12"/>
  <c r="GK316" i="12"/>
  <c r="GK306" i="12"/>
  <c r="GK307" i="12"/>
  <c r="GK312" i="12" a="1"/>
  <c r="GK312" i="12" s="1"/>
  <c r="GK305" i="12"/>
  <c r="GK304" i="12"/>
  <c r="GK299" i="12"/>
  <c r="GK298" i="12"/>
  <c r="GK301" i="12"/>
  <c r="GK300" i="12"/>
  <c r="GK290" i="12"/>
  <c r="GK296" i="12" a="1"/>
  <c r="GK296" i="12" s="1"/>
  <c r="GK289" i="12"/>
  <c r="GK288" i="12"/>
  <c r="GK291" i="12"/>
  <c r="GK283" i="12"/>
  <c r="GK282" i="12"/>
  <c r="GK285" i="12"/>
  <c r="GK284" i="12"/>
  <c r="GK274" i="12"/>
  <c r="GK280" i="12" a="1"/>
  <c r="GK280" i="12" s="1"/>
  <c r="GK273" i="12"/>
  <c r="GK269" i="12"/>
  <c r="GK272" i="12"/>
  <c r="GK275" i="12"/>
  <c r="GK266" i="12"/>
  <c r="GK268" i="12"/>
  <c r="GK267" i="12"/>
  <c r="GK264" i="12" a="1"/>
  <c r="GK264" i="12" s="1"/>
  <c r="GK256" i="12"/>
  <c r="GK258" i="12"/>
  <c r="GK259" i="12"/>
  <c r="GK257" i="12"/>
  <c r="GK251" i="12"/>
  <c r="GK253" i="12"/>
  <c r="GK250" i="12"/>
  <c r="GK252" i="12"/>
  <c r="GK242" i="12"/>
  <c r="GK241" i="12"/>
  <c r="GK248" i="12" a="1"/>
  <c r="GK248" i="12" s="1"/>
  <c r="GK240" i="12"/>
  <c r="GK234" i="12"/>
  <c r="GK237" i="12"/>
  <c r="GK243" i="12"/>
  <c r="GK236" i="12"/>
  <c r="GK235" i="12"/>
  <c r="GK226" i="12"/>
  <c r="GK232" i="12" a="1"/>
  <c r="GK232" i="12" s="1"/>
  <c r="GK220" i="12"/>
  <c r="GK225" i="12"/>
  <c r="GK227" i="12"/>
  <c r="GK224" i="12"/>
  <c r="GK221" i="12"/>
  <c r="GK219" i="12"/>
  <c r="GK218" i="12"/>
  <c r="GK210" i="12"/>
  <c r="GK203" i="12"/>
  <c r="GK209" i="12"/>
  <c r="GK202" i="12"/>
  <c r="GK205" i="12"/>
  <c r="GK211" i="12"/>
  <c r="GK208" i="12"/>
  <c r="GK216" i="12" a="1"/>
  <c r="GK216" i="12" s="1"/>
  <c r="GK204" i="12"/>
  <c r="GK194" i="12"/>
  <c r="GK187" i="12"/>
  <c r="GK193" i="12"/>
  <c r="GK200" i="12" a="1"/>
  <c r="GK200" i="12" s="1"/>
  <c r="GK186" i="12"/>
  <c r="GK189" i="12"/>
  <c r="GK192" i="12"/>
  <c r="GK195" i="12"/>
  <c r="GK188" i="12"/>
  <c r="GK177" i="12"/>
  <c r="GK173" i="12"/>
  <c r="GK176" i="12"/>
  <c r="GK179" i="12"/>
  <c r="GK184" i="12" a="1"/>
  <c r="GK184" i="12" s="1"/>
  <c r="GL165" i="12"/>
  <c r="GK172" i="12"/>
  <c r="GK171" i="12"/>
  <c r="GK178" i="12"/>
  <c r="GK170" i="12"/>
  <c r="GK168" i="12" a="1"/>
  <c r="GK168" i="12" s="1"/>
  <c r="GJ271" i="12"/>
  <c r="GJ276" i="12" s="1"/>
  <c r="GJ360" i="12"/>
  <c r="GJ175" i="12"/>
  <c r="GJ180" i="12" s="1"/>
  <c r="GJ354" i="12"/>
  <c r="GJ223" i="12"/>
  <c r="GJ228" i="12" s="1"/>
  <c r="GJ357" i="12"/>
  <c r="GJ255" i="12"/>
  <c r="GJ260" i="12" s="1"/>
  <c r="GJ359" i="12"/>
  <c r="GJ207" i="12"/>
  <c r="GJ212" i="12" s="1"/>
  <c r="GJ356" i="12"/>
  <c r="GJ191" i="12"/>
  <c r="GJ196" i="12" s="1"/>
  <c r="GJ355" i="12"/>
  <c r="GJ303" i="12"/>
  <c r="GJ308" i="12" s="1"/>
  <c r="GJ362" i="12"/>
  <c r="AW101" i="13"/>
  <c r="GK319" i="12" l="1"/>
  <c r="GK324" i="12" s="1"/>
  <c r="GK363" i="12"/>
  <c r="GK207" i="12"/>
  <c r="GK212" i="12" s="1"/>
  <c r="GK356" i="12"/>
  <c r="GK271" i="12"/>
  <c r="GK276" i="12" s="1"/>
  <c r="GK360" i="12"/>
  <c r="GK255" i="12"/>
  <c r="GK260" i="12" s="1"/>
  <c r="GK359" i="12"/>
  <c r="GK191" i="12"/>
  <c r="GK196" i="12" s="1"/>
  <c r="GK355" i="12"/>
  <c r="GK303" i="12"/>
  <c r="GK308" i="12" s="1"/>
  <c r="GK362" i="12"/>
  <c r="GK223" i="12"/>
  <c r="GK228" i="12" s="1"/>
  <c r="GK357" i="12"/>
  <c r="GL321" i="12"/>
  <c r="GL323" i="12"/>
  <c r="GL322" i="12"/>
  <c r="GL320" i="12"/>
  <c r="GL315" i="12"/>
  <c r="GL316" i="12"/>
  <c r="GL314" i="12"/>
  <c r="GL306" i="12"/>
  <c r="GL317" i="12"/>
  <c r="GL312" i="12" a="1"/>
  <c r="GL312" i="12" s="1"/>
  <c r="GL305" i="12"/>
  <c r="GL304" i="12"/>
  <c r="GL307" i="12"/>
  <c r="GL298" i="12"/>
  <c r="GL301" i="12"/>
  <c r="GL300" i="12"/>
  <c r="GL299" i="12"/>
  <c r="GL289" i="12"/>
  <c r="GL290" i="12"/>
  <c r="GL288" i="12"/>
  <c r="GL291" i="12"/>
  <c r="GL296" i="12" a="1"/>
  <c r="GL296" i="12" s="1"/>
  <c r="GL283" i="12"/>
  <c r="GL282" i="12"/>
  <c r="GL285" i="12"/>
  <c r="GL284" i="12"/>
  <c r="GL275" i="12"/>
  <c r="GL280" i="12" a="1"/>
  <c r="GL280" i="12" s="1"/>
  <c r="GL273" i="12"/>
  <c r="GL272" i="12"/>
  <c r="GL274" i="12"/>
  <c r="GL266" i="12"/>
  <c r="GL268" i="12"/>
  <c r="GL267" i="12"/>
  <c r="GL264" i="12" a="1"/>
  <c r="GL264" i="12" s="1"/>
  <c r="GL253" i="12"/>
  <c r="GL256" i="12"/>
  <c r="GL269" i="12"/>
  <c r="GL258" i="12"/>
  <c r="GL259" i="12"/>
  <c r="GL257" i="12"/>
  <c r="GL250" i="12"/>
  <c r="GL252" i="12"/>
  <c r="GL251" i="12"/>
  <c r="GL242" i="12"/>
  <c r="GL241" i="12"/>
  <c r="GL248" i="12" a="1"/>
  <c r="GL248" i="12" s="1"/>
  <c r="GL240" i="12"/>
  <c r="GL243" i="12"/>
  <c r="GL234" i="12"/>
  <c r="GL237" i="12"/>
  <c r="GL236" i="12"/>
  <c r="GL235" i="12"/>
  <c r="GL232" i="12" a="1"/>
  <c r="GL232" i="12" s="1"/>
  <c r="GL225" i="12"/>
  <c r="GL220" i="12"/>
  <c r="GL227" i="12"/>
  <c r="GL224" i="12"/>
  <c r="GL226" i="12"/>
  <c r="GL221" i="12"/>
  <c r="GL211" i="12"/>
  <c r="GL219" i="12"/>
  <c r="GL218" i="12"/>
  <c r="GL210" i="12"/>
  <c r="GL203" i="12"/>
  <c r="GL209" i="12"/>
  <c r="GL202" i="12"/>
  <c r="GL205" i="12"/>
  <c r="GL208" i="12"/>
  <c r="GL216" i="12" a="1"/>
  <c r="GL216" i="12" s="1"/>
  <c r="GL204" i="12"/>
  <c r="GL194" i="12"/>
  <c r="GL187" i="12"/>
  <c r="GL193" i="12"/>
  <c r="GL200" i="12" a="1"/>
  <c r="GL200" i="12" s="1"/>
  <c r="GL186" i="12"/>
  <c r="GL189" i="12"/>
  <c r="GL192" i="12"/>
  <c r="GL195" i="12"/>
  <c r="GL188" i="12"/>
  <c r="GL177" i="12"/>
  <c r="GL176" i="12"/>
  <c r="GL179" i="12"/>
  <c r="GL184" i="12" a="1"/>
  <c r="GL184" i="12" s="1"/>
  <c r="GL178" i="12"/>
  <c r="GL173" i="12"/>
  <c r="GM165" i="12"/>
  <c r="GL172" i="12"/>
  <c r="GL171" i="12"/>
  <c r="GL170" i="12"/>
  <c r="GL168" i="12" a="1"/>
  <c r="GL168" i="12" s="1"/>
  <c r="GJ364" i="12"/>
  <c r="GJ365" i="12" s="1"/>
  <c r="GK239" i="12"/>
  <c r="GK244" i="12" s="1"/>
  <c r="GK358" i="12"/>
  <c r="GK287" i="12"/>
  <c r="GK292" i="12" s="1"/>
  <c r="GK361" i="12"/>
  <c r="GO164" i="12"/>
  <c r="GN163" i="12"/>
  <c r="GK175" i="12"/>
  <c r="GK180" i="12" s="1"/>
  <c r="GK354" i="12"/>
  <c r="GL239" i="12" l="1"/>
  <c r="GL244" i="12" s="1"/>
  <c r="GL358" i="12"/>
  <c r="GL287" i="12"/>
  <c r="GL292" i="12" s="1"/>
  <c r="GL361" i="12"/>
  <c r="GL175" i="12"/>
  <c r="GL180" i="12" s="1"/>
  <c r="GL354" i="12"/>
  <c r="GL207" i="12"/>
  <c r="GL212" i="12" s="1"/>
  <c r="GL356" i="12"/>
  <c r="GL319" i="12"/>
  <c r="GL324" i="12" s="1"/>
  <c r="GL363" i="12"/>
  <c r="GL271" i="12"/>
  <c r="GL276" i="12" s="1"/>
  <c r="GL360" i="12"/>
  <c r="GL303" i="12"/>
  <c r="GL308" i="12" s="1"/>
  <c r="GL362" i="12"/>
  <c r="GM321" i="12"/>
  <c r="GM323" i="12"/>
  <c r="GM322" i="12"/>
  <c r="GM317" i="12"/>
  <c r="GM320" i="12"/>
  <c r="GM315" i="12"/>
  <c r="GM314" i="12"/>
  <c r="GM316" i="12"/>
  <c r="GM305" i="12"/>
  <c r="GM312" i="12" a="1"/>
  <c r="GM312" i="12" s="1"/>
  <c r="GM304" i="12"/>
  <c r="GM307" i="12"/>
  <c r="GM306" i="12"/>
  <c r="GM298" i="12"/>
  <c r="GM301" i="12"/>
  <c r="GM300" i="12"/>
  <c r="GM299" i="12"/>
  <c r="GM289" i="12"/>
  <c r="GM290" i="12"/>
  <c r="GM288" i="12"/>
  <c r="GM291" i="12"/>
  <c r="GM282" i="12"/>
  <c r="GM285" i="12"/>
  <c r="GM284" i="12"/>
  <c r="GM296" i="12" a="1"/>
  <c r="GM296" i="12" s="1"/>
  <c r="GM283" i="12"/>
  <c r="GM274" i="12"/>
  <c r="GM280" i="12" a="1"/>
  <c r="GM280" i="12" s="1"/>
  <c r="GM273" i="12"/>
  <c r="GM269" i="12"/>
  <c r="GM272" i="12"/>
  <c r="GM275" i="12"/>
  <c r="GM266" i="12"/>
  <c r="GM268" i="12"/>
  <c r="GM267" i="12"/>
  <c r="GM256" i="12"/>
  <c r="GM258" i="12"/>
  <c r="GM259" i="12"/>
  <c r="GM257" i="12"/>
  <c r="GM264" i="12" a="1"/>
  <c r="GM264" i="12" s="1"/>
  <c r="GM253" i="12"/>
  <c r="GM250" i="12"/>
  <c r="GM252" i="12"/>
  <c r="GM242" i="12"/>
  <c r="GM241" i="12"/>
  <c r="GM248" i="12" a="1"/>
  <c r="GM248" i="12" s="1"/>
  <c r="GM251" i="12"/>
  <c r="GM240" i="12"/>
  <c r="GM243" i="12"/>
  <c r="GM237" i="12"/>
  <c r="GM236" i="12"/>
  <c r="GM235" i="12"/>
  <c r="GM234" i="12"/>
  <c r="GM226" i="12"/>
  <c r="GM232" i="12" a="1"/>
  <c r="GM232" i="12" s="1"/>
  <c r="GM220" i="12"/>
  <c r="GM225" i="12"/>
  <c r="GM219" i="12"/>
  <c r="GM227" i="12"/>
  <c r="GM224" i="12"/>
  <c r="GM221" i="12"/>
  <c r="GM210" i="12"/>
  <c r="GM218" i="12"/>
  <c r="GM203" i="12"/>
  <c r="GM209" i="12"/>
  <c r="GM202" i="12"/>
  <c r="GM205" i="12"/>
  <c r="GM208" i="12"/>
  <c r="GM216" i="12" a="1"/>
  <c r="GM216" i="12" s="1"/>
  <c r="GM211" i="12"/>
  <c r="GM204" i="12"/>
  <c r="GM187" i="12"/>
  <c r="GM193" i="12"/>
  <c r="GM200" i="12" a="1"/>
  <c r="GM200" i="12" s="1"/>
  <c r="GM186" i="12"/>
  <c r="GM189" i="12"/>
  <c r="GM192" i="12"/>
  <c r="GM195" i="12"/>
  <c r="GM188" i="12"/>
  <c r="GM194" i="12"/>
  <c r="GM177" i="12"/>
  <c r="GM176" i="12"/>
  <c r="GM179" i="12"/>
  <c r="GM184" i="12" a="1"/>
  <c r="GM184" i="12" s="1"/>
  <c r="GM178" i="12"/>
  <c r="GM172" i="12"/>
  <c r="GM171" i="12"/>
  <c r="GM168" i="12" a="1"/>
  <c r="GM168" i="12" s="1"/>
  <c r="GM170" i="12"/>
  <c r="GM173" i="12"/>
  <c r="GN165" i="12"/>
  <c r="GL255" i="12"/>
  <c r="GL260" i="12" s="1"/>
  <c r="GL359" i="12"/>
  <c r="GL223" i="12"/>
  <c r="GL228" i="12" s="1"/>
  <c r="GL357" i="12"/>
  <c r="GK364" i="12"/>
  <c r="GK365" i="12" s="1"/>
  <c r="GL191" i="12"/>
  <c r="GL196" i="12" s="1"/>
  <c r="GL355" i="12"/>
  <c r="GP164" i="12"/>
  <c r="GO163" i="12"/>
  <c r="AX101" i="13"/>
  <c r="GM287" i="12" l="1"/>
  <c r="GM292" i="12" s="1"/>
  <c r="GM361" i="12"/>
  <c r="GM271" i="12"/>
  <c r="GM276" i="12" s="1"/>
  <c r="GM360" i="12"/>
  <c r="GN323" i="12"/>
  <c r="GN320" i="12"/>
  <c r="GN322" i="12"/>
  <c r="GN321" i="12"/>
  <c r="GN315" i="12"/>
  <c r="GN314" i="12"/>
  <c r="GN317" i="12"/>
  <c r="GN316" i="12"/>
  <c r="GN305" i="12"/>
  <c r="GN312" i="12" a="1"/>
  <c r="GN312" i="12" s="1"/>
  <c r="GN307" i="12"/>
  <c r="GN304" i="12"/>
  <c r="GN301" i="12"/>
  <c r="GN298" i="12"/>
  <c r="GN300" i="12"/>
  <c r="GN306" i="12"/>
  <c r="GN299" i="12"/>
  <c r="GN291" i="12"/>
  <c r="GN290" i="12"/>
  <c r="GN288" i="12"/>
  <c r="GN296" i="12" a="1"/>
  <c r="GN296" i="12" s="1"/>
  <c r="GN289" i="12"/>
  <c r="GN282" i="12"/>
  <c r="GN285" i="12"/>
  <c r="GN284" i="12"/>
  <c r="GN280" i="12" a="1"/>
  <c r="GN280" i="12" s="1"/>
  <c r="GN273" i="12"/>
  <c r="GN283" i="12"/>
  <c r="GN275" i="12"/>
  <c r="GN269" i="12"/>
  <c r="GN272" i="12"/>
  <c r="GN274" i="12"/>
  <c r="GN268" i="12"/>
  <c r="GN267" i="12"/>
  <c r="GN266" i="12"/>
  <c r="GN258" i="12"/>
  <c r="GN259" i="12"/>
  <c r="GN257" i="12"/>
  <c r="GN264" i="12" a="1"/>
  <c r="GN264" i="12" s="1"/>
  <c r="GN256" i="12"/>
  <c r="GN253" i="12"/>
  <c r="GN250" i="12"/>
  <c r="GN252" i="12"/>
  <c r="GN251" i="12"/>
  <c r="GN241" i="12"/>
  <c r="GN248" i="12" a="1"/>
  <c r="GN248" i="12" s="1"/>
  <c r="GN243" i="12"/>
  <c r="GN242" i="12"/>
  <c r="GN240" i="12"/>
  <c r="GN236" i="12"/>
  <c r="GN235" i="12"/>
  <c r="GN237" i="12"/>
  <c r="GN232" i="12" a="1"/>
  <c r="GN232" i="12" s="1"/>
  <c r="GN225" i="12"/>
  <c r="GN234" i="12"/>
  <c r="GN227" i="12"/>
  <c r="GN220" i="12"/>
  <c r="GN224" i="12"/>
  <c r="GN226" i="12"/>
  <c r="GN221" i="12"/>
  <c r="GN211" i="12"/>
  <c r="GN219" i="12"/>
  <c r="GN218" i="12"/>
  <c r="GN210" i="12"/>
  <c r="GN209" i="12"/>
  <c r="GN202" i="12"/>
  <c r="GN205" i="12"/>
  <c r="GN208" i="12"/>
  <c r="GN216" i="12" a="1"/>
  <c r="GN216" i="12" s="1"/>
  <c r="GN204" i="12"/>
  <c r="GN203" i="12"/>
  <c r="GN187" i="12"/>
  <c r="GN193" i="12"/>
  <c r="GN200" i="12" a="1"/>
  <c r="GN200" i="12" s="1"/>
  <c r="GN186" i="12"/>
  <c r="GN189" i="12"/>
  <c r="GN192" i="12"/>
  <c r="GN195" i="12"/>
  <c r="GN188" i="12"/>
  <c r="GN194" i="12"/>
  <c r="GN177" i="12"/>
  <c r="GN176" i="12"/>
  <c r="GN184" i="12" a="1"/>
  <c r="GN184" i="12" s="1"/>
  <c r="GN179" i="12"/>
  <c r="GN178" i="12"/>
  <c r="GN172" i="12"/>
  <c r="GN171" i="12"/>
  <c r="GN168" i="12" a="1"/>
  <c r="GN168" i="12" s="1"/>
  <c r="GN170" i="12"/>
  <c r="GO165" i="12"/>
  <c r="GN173" i="12"/>
  <c r="GM303" i="12"/>
  <c r="GM308" i="12" s="1"/>
  <c r="GM362" i="12"/>
  <c r="GM319" i="12"/>
  <c r="GM324" i="12" s="1"/>
  <c r="GM363" i="12"/>
  <c r="GM207" i="12"/>
  <c r="GM212" i="12" s="1"/>
  <c r="GM356" i="12"/>
  <c r="GM255" i="12"/>
  <c r="GM260" i="12" s="1"/>
  <c r="GM359" i="12"/>
  <c r="GL364" i="12"/>
  <c r="GL365" i="12" s="1"/>
  <c r="GQ164" i="12"/>
  <c r="GP163" i="12"/>
  <c r="GM191" i="12"/>
  <c r="GM196" i="12" s="1"/>
  <c r="GM355" i="12"/>
  <c r="GM223" i="12"/>
  <c r="GM228" i="12" s="1"/>
  <c r="GM357" i="12"/>
  <c r="GM175" i="12"/>
  <c r="GM180" i="12" s="1"/>
  <c r="GM354" i="12"/>
  <c r="GM239" i="12"/>
  <c r="GM244" i="12" s="1"/>
  <c r="GM358" i="12"/>
  <c r="GN175" i="12" l="1"/>
  <c r="GN180" i="12" s="1"/>
  <c r="GN354" i="12"/>
  <c r="GN319" i="12"/>
  <c r="GN324" i="12" s="1"/>
  <c r="GN363" i="12"/>
  <c r="GM364" i="12"/>
  <c r="GM365" i="12" s="1"/>
  <c r="GQ163" i="12"/>
  <c r="GR164" i="12"/>
  <c r="GN303" i="12"/>
  <c r="GN308" i="12" s="1"/>
  <c r="GN362" i="12"/>
  <c r="GN255" i="12"/>
  <c r="GN260" i="12" s="1"/>
  <c r="GN359" i="12"/>
  <c r="GN223" i="12"/>
  <c r="GN228" i="12" s="1"/>
  <c r="GN357" i="12"/>
  <c r="GN239" i="12"/>
  <c r="GN244" i="12" s="1"/>
  <c r="GN358" i="12"/>
  <c r="GN207" i="12"/>
  <c r="GN212" i="12" s="1"/>
  <c r="GN356" i="12"/>
  <c r="GN287" i="12"/>
  <c r="GN292" i="12" s="1"/>
  <c r="GN361" i="12"/>
  <c r="GN191" i="12"/>
  <c r="GN196" i="12" s="1"/>
  <c r="GN355" i="12"/>
  <c r="GN271" i="12"/>
  <c r="GN276" i="12" s="1"/>
  <c r="GN360" i="12"/>
  <c r="GO323" i="12"/>
  <c r="GO322" i="12"/>
  <c r="GO321" i="12"/>
  <c r="GO320" i="12"/>
  <c r="GO314" i="12"/>
  <c r="GO316" i="12"/>
  <c r="GO317" i="12"/>
  <c r="GO315" i="12"/>
  <c r="GO312" i="12" a="1"/>
  <c r="GO312" i="12" s="1"/>
  <c r="GO307" i="12"/>
  <c r="GO305" i="12"/>
  <c r="GO306" i="12"/>
  <c r="GO304" i="12"/>
  <c r="GO298" i="12"/>
  <c r="GO301" i="12"/>
  <c r="GO300" i="12"/>
  <c r="GO299" i="12"/>
  <c r="GO296" i="12" a="1"/>
  <c r="GO296" i="12" s="1"/>
  <c r="GO288" i="12"/>
  <c r="GO291" i="12"/>
  <c r="GO290" i="12"/>
  <c r="GO282" i="12"/>
  <c r="GO285" i="12"/>
  <c r="GO284" i="12"/>
  <c r="GO283" i="12"/>
  <c r="GO280" i="12" a="1"/>
  <c r="GO280" i="12" s="1"/>
  <c r="GO274" i="12"/>
  <c r="GO289" i="12"/>
  <c r="GO272" i="12"/>
  <c r="GO275" i="12"/>
  <c r="GO273" i="12"/>
  <c r="GO269" i="12"/>
  <c r="GO268" i="12"/>
  <c r="GO267" i="12"/>
  <c r="GO258" i="12"/>
  <c r="GO259" i="12"/>
  <c r="GO257" i="12"/>
  <c r="GO264" i="12" a="1"/>
  <c r="GO264" i="12" s="1"/>
  <c r="GO266" i="12"/>
  <c r="GO253" i="12"/>
  <c r="GO250" i="12"/>
  <c r="GO252" i="12"/>
  <c r="GO256" i="12"/>
  <c r="GO251" i="12"/>
  <c r="GO241" i="12"/>
  <c r="GO248" i="12" a="1"/>
  <c r="GO248" i="12" s="1"/>
  <c r="GO240" i="12"/>
  <c r="GO243" i="12"/>
  <c r="GO242" i="12"/>
  <c r="GO236" i="12"/>
  <c r="GO235" i="12"/>
  <c r="GO232" i="12" a="1"/>
  <c r="GO232" i="12" s="1"/>
  <c r="GO226" i="12"/>
  <c r="GO234" i="12"/>
  <c r="GO237" i="12"/>
  <c r="GO220" i="12"/>
  <c r="GO225" i="12"/>
  <c r="GO224" i="12"/>
  <c r="GO227" i="12"/>
  <c r="GO221" i="12"/>
  <c r="GO216" i="12" a="1"/>
  <c r="GO216" i="12" s="1"/>
  <c r="GO219" i="12"/>
  <c r="GO210" i="12"/>
  <c r="GO218" i="12"/>
  <c r="GO209" i="12"/>
  <c r="GO202" i="12"/>
  <c r="GO205" i="12"/>
  <c r="GO208" i="12"/>
  <c r="GO211" i="12"/>
  <c r="GO204" i="12"/>
  <c r="GO203" i="12"/>
  <c r="GO187" i="12"/>
  <c r="GO193" i="12"/>
  <c r="GO200" i="12" a="1"/>
  <c r="GO200" i="12" s="1"/>
  <c r="GO189" i="12"/>
  <c r="GO192" i="12"/>
  <c r="GO195" i="12"/>
  <c r="GO188" i="12"/>
  <c r="GO194" i="12"/>
  <c r="GO186" i="12"/>
  <c r="GO177" i="12"/>
  <c r="GO184" i="12" a="1"/>
  <c r="GO184" i="12" s="1"/>
  <c r="GO176" i="12"/>
  <c r="GO179" i="12"/>
  <c r="GO178" i="12"/>
  <c r="GO172" i="12"/>
  <c r="GO171" i="12"/>
  <c r="GO168" i="12" a="1"/>
  <c r="GO168" i="12" s="1"/>
  <c r="GO170" i="12"/>
  <c r="GO173" i="12"/>
  <c r="GP165" i="12"/>
  <c r="AY101" i="13"/>
  <c r="GO319" i="12" l="1"/>
  <c r="GO324" i="12" s="1"/>
  <c r="GO363" i="12"/>
  <c r="GO223" i="12"/>
  <c r="GO228" i="12" s="1"/>
  <c r="GO357" i="12"/>
  <c r="GO207" i="12"/>
  <c r="GO212" i="12" s="1"/>
  <c r="GO356" i="12"/>
  <c r="GO255" i="12"/>
  <c r="GO260" i="12" s="1"/>
  <c r="GO359" i="12"/>
  <c r="GO287" i="12"/>
  <c r="GO292" i="12" s="1"/>
  <c r="GO361" i="12"/>
  <c r="GO303" i="12"/>
  <c r="GO308" i="12" s="1"/>
  <c r="GO362" i="12"/>
  <c r="GR163" i="12"/>
  <c r="GS164" i="12"/>
  <c r="GO271" i="12"/>
  <c r="GO276" i="12" s="1"/>
  <c r="GO360" i="12"/>
  <c r="GO175" i="12"/>
  <c r="GO180" i="12" s="1"/>
  <c r="GO354" i="12"/>
  <c r="GP323" i="12"/>
  <c r="GP322" i="12"/>
  <c r="GP321" i="12"/>
  <c r="GP320" i="12"/>
  <c r="GP314" i="12"/>
  <c r="GP316" i="12"/>
  <c r="GP315" i="12"/>
  <c r="GP317" i="12"/>
  <c r="GP305" i="12"/>
  <c r="GP312" i="12" a="1"/>
  <c r="GP312" i="12" s="1"/>
  <c r="GP306" i="12"/>
  <c r="GP307" i="12"/>
  <c r="GP298" i="12"/>
  <c r="GP301" i="12"/>
  <c r="GP300" i="12"/>
  <c r="GP299" i="12"/>
  <c r="GP304" i="12"/>
  <c r="GP288" i="12"/>
  <c r="GP291" i="12"/>
  <c r="GP296" i="12" a="1"/>
  <c r="GP296" i="12" s="1"/>
  <c r="GP289" i="12"/>
  <c r="GP282" i="12"/>
  <c r="GP285" i="12"/>
  <c r="GP290" i="12"/>
  <c r="GP284" i="12"/>
  <c r="GP283" i="12"/>
  <c r="GP280" i="12" a="1"/>
  <c r="GP280" i="12" s="1"/>
  <c r="GP273" i="12"/>
  <c r="GP275" i="12"/>
  <c r="GP274" i="12"/>
  <c r="GP272" i="12"/>
  <c r="GP268" i="12"/>
  <c r="GP267" i="12"/>
  <c r="GP269" i="12"/>
  <c r="GP266" i="12"/>
  <c r="GP258" i="12"/>
  <c r="GP259" i="12"/>
  <c r="GP257" i="12"/>
  <c r="GP264" i="12" a="1"/>
  <c r="GP264" i="12" s="1"/>
  <c r="GP256" i="12"/>
  <c r="GP253" i="12"/>
  <c r="GP250" i="12"/>
  <c r="GP252" i="12"/>
  <c r="GP251" i="12"/>
  <c r="GP248" i="12" a="1"/>
  <c r="GP248" i="12" s="1"/>
  <c r="GP241" i="12"/>
  <c r="GP240" i="12"/>
  <c r="GP243" i="12"/>
  <c r="GP242" i="12"/>
  <c r="GP236" i="12"/>
  <c r="GP235" i="12"/>
  <c r="GP234" i="12"/>
  <c r="GP237" i="12"/>
  <c r="GP227" i="12"/>
  <c r="GP232" i="12" a="1"/>
  <c r="GP232" i="12" s="1"/>
  <c r="GP225" i="12"/>
  <c r="GP224" i="12"/>
  <c r="GP226" i="12"/>
  <c r="GP221" i="12"/>
  <c r="GP211" i="12"/>
  <c r="GP216" i="12" a="1"/>
  <c r="GP216" i="12" s="1"/>
  <c r="GP219" i="12"/>
  <c r="GP218" i="12"/>
  <c r="GP220" i="12"/>
  <c r="GP202" i="12"/>
  <c r="GP205" i="12"/>
  <c r="GP208" i="12"/>
  <c r="GP204" i="12"/>
  <c r="GP203" i="12"/>
  <c r="GP210" i="12"/>
  <c r="GP209" i="12"/>
  <c r="GP200" i="12" a="1"/>
  <c r="GP200" i="12" s="1"/>
  <c r="GP193" i="12"/>
  <c r="GP186" i="12"/>
  <c r="GP189" i="12"/>
  <c r="GP192" i="12"/>
  <c r="GP195" i="12"/>
  <c r="GP188" i="12"/>
  <c r="GP194" i="12"/>
  <c r="GP187" i="12"/>
  <c r="GP184" i="12" a="1"/>
  <c r="GP184" i="12" s="1"/>
  <c r="GP176" i="12"/>
  <c r="GP179" i="12"/>
  <c r="GP178" i="12"/>
  <c r="GP177" i="12"/>
  <c r="GP171" i="12"/>
  <c r="GP168" i="12" a="1"/>
  <c r="GP168" i="12" s="1"/>
  <c r="GP170" i="12"/>
  <c r="GP173" i="12"/>
  <c r="GQ165" i="12"/>
  <c r="GP172" i="12"/>
  <c r="GO191" i="12"/>
  <c r="GO196" i="12" s="1"/>
  <c r="GO355" i="12"/>
  <c r="GN364" i="12"/>
  <c r="GN365" i="12" s="1"/>
  <c r="GO239" i="12"/>
  <c r="GO244" i="12" s="1"/>
  <c r="GO358" i="12"/>
  <c r="GP191" i="12" l="1"/>
  <c r="GP196" i="12" s="1"/>
  <c r="GP355" i="12"/>
  <c r="GS163" i="12"/>
  <c r="GT164" i="12"/>
  <c r="GP271" i="12"/>
  <c r="GP276" i="12" s="1"/>
  <c r="GP360" i="12"/>
  <c r="GP287" i="12"/>
  <c r="GP292" i="12" s="1"/>
  <c r="GP361" i="12"/>
  <c r="GO364" i="12"/>
  <c r="GO365" i="12" s="1"/>
  <c r="GQ323" i="12"/>
  <c r="GQ320" i="12"/>
  <c r="GQ322" i="12"/>
  <c r="GQ321" i="12"/>
  <c r="GQ314" i="12"/>
  <c r="GQ316" i="12"/>
  <c r="GQ317" i="12"/>
  <c r="GQ315" i="12"/>
  <c r="GQ305" i="12"/>
  <c r="GQ312" i="12" a="1"/>
  <c r="GQ312" i="12" s="1"/>
  <c r="GQ307" i="12"/>
  <c r="GQ301" i="12"/>
  <c r="GQ306" i="12"/>
  <c r="GQ304" i="12"/>
  <c r="GQ300" i="12"/>
  <c r="GQ299" i="12"/>
  <c r="GQ296" i="12" a="1"/>
  <c r="GQ296" i="12" s="1"/>
  <c r="GQ298" i="12"/>
  <c r="GQ288" i="12"/>
  <c r="GQ291" i="12"/>
  <c r="GQ289" i="12"/>
  <c r="GQ290" i="12"/>
  <c r="GQ282" i="12"/>
  <c r="GQ285" i="12"/>
  <c r="GQ284" i="12"/>
  <c r="GQ283" i="12"/>
  <c r="GQ274" i="12"/>
  <c r="GQ275" i="12"/>
  <c r="GQ280" i="12" a="1"/>
  <c r="GQ280" i="12" s="1"/>
  <c r="GQ268" i="12"/>
  <c r="GQ267" i="12"/>
  <c r="GQ269" i="12"/>
  <c r="GQ266" i="12"/>
  <c r="GQ273" i="12"/>
  <c r="GQ272" i="12"/>
  <c r="GQ258" i="12"/>
  <c r="GQ259" i="12"/>
  <c r="GQ257" i="12"/>
  <c r="GQ264" i="12" a="1"/>
  <c r="GQ264" i="12" s="1"/>
  <c r="GQ256" i="12"/>
  <c r="GQ252" i="12"/>
  <c r="GQ251" i="12"/>
  <c r="GQ253" i="12"/>
  <c r="GQ250" i="12"/>
  <c r="GQ248" i="12" a="1"/>
  <c r="GQ248" i="12" s="1"/>
  <c r="GQ241" i="12"/>
  <c r="GQ240" i="12"/>
  <c r="GQ243" i="12"/>
  <c r="GQ242" i="12"/>
  <c r="GQ236" i="12"/>
  <c r="GQ234" i="12"/>
  <c r="GQ237" i="12"/>
  <c r="GQ235" i="12"/>
  <c r="GQ224" i="12"/>
  <c r="GQ232" i="12" a="1"/>
  <c r="GQ232" i="12" s="1"/>
  <c r="GQ225" i="12"/>
  <c r="GQ219" i="12"/>
  <c r="GQ227" i="12"/>
  <c r="GQ221" i="12"/>
  <c r="GQ226" i="12"/>
  <c r="GQ216" i="12" a="1"/>
  <c r="GQ216" i="12" s="1"/>
  <c r="GQ210" i="12"/>
  <c r="GQ218" i="12"/>
  <c r="GQ220" i="12"/>
  <c r="GQ202" i="12"/>
  <c r="GQ205" i="12"/>
  <c r="GQ208" i="12"/>
  <c r="GQ211" i="12"/>
  <c r="GQ204" i="12"/>
  <c r="GQ203" i="12"/>
  <c r="GQ200" i="12" a="1"/>
  <c r="GQ200" i="12" s="1"/>
  <c r="GQ193" i="12"/>
  <c r="GQ189" i="12"/>
  <c r="GQ192" i="12"/>
  <c r="GQ195" i="12"/>
  <c r="GQ188" i="12"/>
  <c r="GQ194" i="12"/>
  <c r="GQ209" i="12"/>
  <c r="GQ186" i="12"/>
  <c r="GQ187" i="12"/>
  <c r="GQ184" i="12" a="1"/>
  <c r="GQ184" i="12" s="1"/>
  <c r="GQ176" i="12"/>
  <c r="GQ179" i="12"/>
  <c r="GQ178" i="12"/>
  <c r="GQ177" i="12"/>
  <c r="GQ171" i="12"/>
  <c r="GQ168" i="12" a="1"/>
  <c r="GQ168" i="12" s="1"/>
  <c r="GQ170" i="12"/>
  <c r="GQ173" i="12"/>
  <c r="GR165" i="12"/>
  <c r="GQ172" i="12"/>
  <c r="GP239" i="12"/>
  <c r="GP244" i="12" s="1"/>
  <c r="GP358" i="12"/>
  <c r="GP319" i="12"/>
  <c r="GP324" i="12" s="1"/>
  <c r="GP363" i="12"/>
  <c r="GP223" i="12"/>
  <c r="GP228" i="12" s="1"/>
  <c r="GP357" i="12"/>
  <c r="GP175" i="12"/>
  <c r="GP180" i="12" s="1"/>
  <c r="GP354" i="12"/>
  <c r="GP303" i="12"/>
  <c r="GP308" i="12" s="1"/>
  <c r="GP362" i="12"/>
  <c r="GP255" i="12"/>
  <c r="GP260" i="12" s="1"/>
  <c r="GP359" i="12"/>
  <c r="GP207" i="12"/>
  <c r="GP212" i="12" s="1"/>
  <c r="GP356" i="12"/>
  <c r="AZ101" i="13"/>
  <c r="GQ319" i="12" l="1"/>
  <c r="GQ324" i="12" s="1"/>
  <c r="GQ363" i="12"/>
  <c r="GQ223" i="12"/>
  <c r="GQ228" i="12" s="1"/>
  <c r="GQ357" i="12"/>
  <c r="GQ175" i="12"/>
  <c r="GQ180" i="12" s="1"/>
  <c r="GQ354" i="12"/>
  <c r="GQ207" i="12"/>
  <c r="GQ212" i="12" s="1"/>
  <c r="GQ356" i="12"/>
  <c r="GQ255" i="12"/>
  <c r="GQ260" i="12" s="1"/>
  <c r="GQ359" i="12"/>
  <c r="GQ303" i="12"/>
  <c r="GQ308" i="12" s="1"/>
  <c r="GQ362" i="12"/>
  <c r="GP364" i="12"/>
  <c r="GP365" i="12" s="1"/>
  <c r="GQ287" i="12"/>
  <c r="GQ292" i="12" s="1"/>
  <c r="GQ361" i="12"/>
  <c r="GQ239" i="12"/>
  <c r="GQ244" i="12" s="1"/>
  <c r="GQ358" i="12"/>
  <c r="GQ191" i="12"/>
  <c r="GQ196" i="12" s="1"/>
  <c r="GQ355" i="12"/>
  <c r="GT163" i="12"/>
  <c r="GU164" i="12"/>
  <c r="GQ271" i="12"/>
  <c r="GQ276" i="12" s="1"/>
  <c r="GQ360" i="12"/>
  <c r="GR320" i="12"/>
  <c r="GR323" i="12"/>
  <c r="GR322" i="12"/>
  <c r="GR316" i="12"/>
  <c r="GR321" i="12"/>
  <c r="GR314" i="12"/>
  <c r="GR317" i="12"/>
  <c r="GR315" i="12"/>
  <c r="GR304" i="12"/>
  <c r="GR312" i="12" a="1"/>
  <c r="GR312" i="12" s="1"/>
  <c r="GR307" i="12"/>
  <c r="GR305" i="12"/>
  <c r="GR301" i="12"/>
  <c r="GR306" i="12"/>
  <c r="GR300" i="12"/>
  <c r="GR299" i="12"/>
  <c r="GR288" i="12"/>
  <c r="GR298" i="12"/>
  <c r="GR291" i="12"/>
  <c r="GR296" i="12" a="1"/>
  <c r="GR296" i="12" s="1"/>
  <c r="GR289" i="12"/>
  <c r="GR290" i="12"/>
  <c r="GR285" i="12"/>
  <c r="GR284" i="12"/>
  <c r="GR283" i="12"/>
  <c r="GR282" i="12"/>
  <c r="GR273" i="12"/>
  <c r="GR275" i="12"/>
  <c r="GR280" i="12" a="1"/>
  <c r="GR280" i="12" s="1"/>
  <c r="GR268" i="12"/>
  <c r="GR274" i="12"/>
  <c r="GR272" i="12"/>
  <c r="GR267" i="12"/>
  <c r="GR269" i="12"/>
  <c r="GR266" i="12"/>
  <c r="GR258" i="12"/>
  <c r="GR259" i="12"/>
  <c r="GR257" i="12"/>
  <c r="GR264" i="12" a="1"/>
  <c r="GR264" i="12" s="1"/>
  <c r="GR256" i="12"/>
  <c r="GR252" i="12"/>
  <c r="GR251" i="12"/>
  <c r="GR241" i="12"/>
  <c r="GR250" i="12"/>
  <c r="GR240" i="12"/>
  <c r="GR243" i="12"/>
  <c r="GR242" i="12"/>
  <c r="GR248" i="12" a="1"/>
  <c r="GR248" i="12" s="1"/>
  <c r="GR236" i="12"/>
  <c r="GR235" i="12"/>
  <c r="GR234" i="12"/>
  <c r="GR237" i="12"/>
  <c r="GR225" i="12"/>
  <c r="GR227" i="12"/>
  <c r="GR253" i="12"/>
  <c r="GR232" i="12" a="1"/>
  <c r="GR232" i="12" s="1"/>
  <c r="GR224" i="12"/>
  <c r="GR221" i="12"/>
  <c r="GR226" i="12"/>
  <c r="GR220" i="12"/>
  <c r="GR211" i="12"/>
  <c r="GR216" i="12" a="1"/>
  <c r="GR216" i="12" s="1"/>
  <c r="GR219" i="12"/>
  <c r="GR218" i="12"/>
  <c r="GR202" i="12"/>
  <c r="GR205" i="12"/>
  <c r="GR208" i="12"/>
  <c r="GR204" i="12"/>
  <c r="GR203" i="12"/>
  <c r="GR209" i="12"/>
  <c r="GR189" i="12"/>
  <c r="GR192" i="12"/>
  <c r="GR195" i="12"/>
  <c r="GR210" i="12"/>
  <c r="GR188" i="12"/>
  <c r="GR194" i="12"/>
  <c r="GR200" i="12" a="1"/>
  <c r="GR200" i="12" s="1"/>
  <c r="GR193" i="12"/>
  <c r="GR186" i="12"/>
  <c r="GR187" i="12"/>
  <c r="GR184" i="12" a="1"/>
  <c r="GR184" i="12" s="1"/>
  <c r="GR176" i="12"/>
  <c r="GR179" i="12"/>
  <c r="GR178" i="12"/>
  <c r="GR177" i="12"/>
  <c r="GR168" i="12" a="1"/>
  <c r="GR168" i="12" s="1"/>
  <c r="GR171" i="12"/>
  <c r="GR170" i="12"/>
  <c r="GR173" i="12"/>
  <c r="GS165" i="12"/>
  <c r="GR172" i="12"/>
  <c r="GR271" i="12" l="1"/>
  <c r="GR276" i="12" s="1"/>
  <c r="GR360" i="12"/>
  <c r="GS323" i="12"/>
  <c r="GS322" i="12"/>
  <c r="GS321" i="12"/>
  <c r="GS320" i="12"/>
  <c r="GS314" i="12"/>
  <c r="GS316" i="12"/>
  <c r="GS317" i="12"/>
  <c r="GS315" i="12"/>
  <c r="GS312" i="12" a="1"/>
  <c r="GS312" i="12" s="1"/>
  <c r="GS307" i="12"/>
  <c r="GS306" i="12"/>
  <c r="GS304" i="12"/>
  <c r="GS305" i="12"/>
  <c r="GS300" i="12"/>
  <c r="GS301" i="12"/>
  <c r="GS299" i="12"/>
  <c r="GS290" i="12"/>
  <c r="GS298" i="12"/>
  <c r="GS291" i="12"/>
  <c r="GS296" i="12" a="1"/>
  <c r="GS296" i="12" s="1"/>
  <c r="GS289" i="12"/>
  <c r="GS288" i="12"/>
  <c r="GS284" i="12"/>
  <c r="GS283" i="12"/>
  <c r="GS285" i="12"/>
  <c r="GS280" i="12" a="1"/>
  <c r="GS280" i="12" s="1"/>
  <c r="GS282" i="12"/>
  <c r="GS274" i="12"/>
  <c r="GS268" i="12"/>
  <c r="GS275" i="12"/>
  <c r="GS269" i="12"/>
  <c r="GS272" i="12"/>
  <c r="GS273" i="12"/>
  <c r="GS267" i="12"/>
  <c r="GS266" i="12"/>
  <c r="GS258" i="12"/>
  <c r="GS259" i="12"/>
  <c r="GS257" i="12"/>
  <c r="GS264" i="12" a="1"/>
  <c r="GS264" i="12" s="1"/>
  <c r="GS256" i="12"/>
  <c r="GS252" i="12"/>
  <c r="GS251" i="12"/>
  <c r="GS253" i="12"/>
  <c r="GS250" i="12"/>
  <c r="GS240" i="12"/>
  <c r="GS243" i="12"/>
  <c r="GS242" i="12"/>
  <c r="GS241" i="12"/>
  <c r="GS248" i="12" a="1"/>
  <c r="GS248" i="12" s="1"/>
  <c r="GS235" i="12"/>
  <c r="GS234" i="12"/>
  <c r="GS237" i="12"/>
  <c r="GS236" i="12"/>
  <c r="GS224" i="12"/>
  <c r="GS232" i="12" a="1"/>
  <c r="GS232" i="12" s="1"/>
  <c r="GS226" i="12"/>
  <c r="GS219" i="12"/>
  <c r="GS225" i="12"/>
  <c r="GS221" i="12"/>
  <c r="GS227" i="12"/>
  <c r="GS210" i="12"/>
  <c r="GS218" i="12"/>
  <c r="GS220" i="12"/>
  <c r="GS205" i="12"/>
  <c r="GS208" i="12"/>
  <c r="GS211" i="12"/>
  <c r="GS204" i="12"/>
  <c r="GS216" i="12" a="1"/>
  <c r="GS216" i="12" s="1"/>
  <c r="GS203" i="12"/>
  <c r="GS209" i="12"/>
  <c r="GS186" i="12"/>
  <c r="GS189" i="12"/>
  <c r="GS192" i="12"/>
  <c r="GS195" i="12"/>
  <c r="GS188" i="12"/>
  <c r="GS194" i="12"/>
  <c r="GS187" i="12"/>
  <c r="GS202" i="12"/>
  <c r="GS193" i="12"/>
  <c r="GS200" i="12" a="1"/>
  <c r="GS200" i="12" s="1"/>
  <c r="GS173" i="12"/>
  <c r="GS184" i="12" a="1"/>
  <c r="GS184" i="12" s="1"/>
  <c r="GS176" i="12"/>
  <c r="GS179" i="12"/>
  <c r="GS178" i="12"/>
  <c r="GS177" i="12"/>
  <c r="GS171" i="12"/>
  <c r="GS170" i="12"/>
  <c r="GT165" i="12"/>
  <c r="GS172" i="12"/>
  <c r="GS168" i="12" a="1"/>
  <c r="GS168" i="12" s="1"/>
  <c r="GR319" i="12"/>
  <c r="GR324" i="12" s="1"/>
  <c r="GR363" i="12"/>
  <c r="GR255" i="12"/>
  <c r="GR260" i="12" s="1"/>
  <c r="GR359" i="12"/>
  <c r="GR223" i="12"/>
  <c r="GR228" i="12" s="1"/>
  <c r="GR357" i="12"/>
  <c r="GR303" i="12"/>
  <c r="GR308" i="12" s="1"/>
  <c r="GR362" i="12"/>
  <c r="GR207" i="12"/>
  <c r="GR212" i="12" s="1"/>
  <c r="GR356" i="12"/>
  <c r="GR175" i="12"/>
  <c r="GR180" i="12" s="1"/>
  <c r="GR354" i="12"/>
  <c r="GQ364" i="12"/>
  <c r="GQ365" i="12" s="1"/>
  <c r="GR239" i="12"/>
  <c r="GR244" i="12" s="1"/>
  <c r="GR358" i="12"/>
  <c r="GV164" i="12"/>
  <c r="GU163" i="12"/>
  <c r="GR287" i="12"/>
  <c r="GR292" i="12" s="1"/>
  <c r="GR361" i="12"/>
  <c r="GR191" i="12"/>
  <c r="GR196" i="12" s="1"/>
  <c r="GR355" i="12"/>
  <c r="BA101" i="13"/>
  <c r="GT323" i="12" l="1"/>
  <c r="GT322" i="12"/>
  <c r="GT321" i="12"/>
  <c r="GT320" i="12"/>
  <c r="GT316" i="12"/>
  <c r="GT317" i="12"/>
  <c r="GT315" i="12"/>
  <c r="GT314" i="12"/>
  <c r="GT312" i="12" a="1"/>
  <c r="GT312" i="12" s="1"/>
  <c r="GT307" i="12"/>
  <c r="GT306" i="12"/>
  <c r="GT304" i="12"/>
  <c r="GT300" i="12"/>
  <c r="GT301" i="12"/>
  <c r="GT299" i="12"/>
  <c r="GT305" i="12"/>
  <c r="GT298" i="12"/>
  <c r="GT291" i="12"/>
  <c r="GT296" i="12" a="1"/>
  <c r="GT296" i="12" s="1"/>
  <c r="GT289" i="12"/>
  <c r="GT290" i="12"/>
  <c r="GT288" i="12"/>
  <c r="GT284" i="12"/>
  <c r="GT283" i="12"/>
  <c r="GT282" i="12"/>
  <c r="GT285" i="12"/>
  <c r="GT273" i="12"/>
  <c r="GT280" i="12" a="1"/>
  <c r="GT280" i="12" s="1"/>
  <c r="GT275" i="12"/>
  <c r="GT274" i="12"/>
  <c r="GT272" i="12"/>
  <c r="GT268" i="12"/>
  <c r="GT267" i="12"/>
  <c r="GT266" i="12"/>
  <c r="GT269" i="12"/>
  <c r="GT259" i="12"/>
  <c r="GT257" i="12"/>
  <c r="GT264" i="12" a="1"/>
  <c r="GT264" i="12" s="1"/>
  <c r="GT253" i="12"/>
  <c r="GT256" i="12"/>
  <c r="GT258" i="12"/>
  <c r="GT252" i="12"/>
  <c r="GT251" i="12"/>
  <c r="GT250" i="12"/>
  <c r="GT240" i="12"/>
  <c r="GT243" i="12"/>
  <c r="GT242" i="12"/>
  <c r="GT248" i="12" a="1"/>
  <c r="GT248" i="12" s="1"/>
  <c r="GT241" i="12"/>
  <c r="GT235" i="12"/>
  <c r="GT234" i="12"/>
  <c r="GT237" i="12"/>
  <c r="GT236" i="12"/>
  <c r="GT225" i="12"/>
  <c r="GT232" i="12" a="1"/>
  <c r="GT232" i="12" s="1"/>
  <c r="GT227" i="12"/>
  <c r="GT219" i="12"/>
  <c r="GT224" i="12"/>
  <c r="GT221" i="12"/>
  <c r="GT226" i="12"/>
  <c r="GT220" i="12"/>
  <c r="GT218" i="12"/>
  <c r="GT216" i="12" a="1"/>
  <c r="GT216" i="12" s="1"/>
  <c r="GT208" i="12"/>
  <c r="GT211" i="12"/>
  <c r="GT204" i="12"/>
  <c r="GT203" i="12"/>
  <c r="GT209" i="12"/>
  <c r="GT210" i="12"/>
  <c r="GT186" i="12"/>
  <c r="GT189" i="12"/>
  <c r="GT192" i="12"/>
  <c r="GT205" i="12"/>
  <c r="GT195" i="12"/>
  <c r="GT188" i="12"/>
  <c r="GT194" i="12"/>
  <c r="GT187" i="12"/>
  <c r="GT200" i="12" a="1"/>
  <c r="GT200" i="12" s="1"/>
  <c r="GT193" i="12"/>
  <c r="GT184" i="12" a="1"/>
  <c r="GT184" i="12" s="1"/>
  <c r="GT176" i="12"/>
  <c r="GT179" i="12"/>
  <c r="GT178" i="12"/>
  <c r="GT202" i="12"/>
  <c r="GT177" i="12"/>
  <c r="GT171" i="12"/>
  <c r="GT170" i="12"/>
  <c r="GU165" i="12"/>
  <c r="GT173" i="12"/>
  <c r="GT172" i="12"/>
  <c r="GT168" i="12" a="1"/>
  <c r="GT168" i="12" s="1"/>
  <c r="GS255" i="12"/>
  <c r="GS260" i="12" s="1"/>
  <c r="GS359" i="12"/>
  <c r="GS319" i="12"/>
  <c r="GS324" i="12" s="1"/>
  <c r="GS363" i="12"/>
  <c r="GS303" i="12"/>
  <c r="GS308" i="12" s="1"/>
  <c r="GS362" i="12"/>
  <c r="GS191" i="12"/>
  <c r="GS196" i="12" s="1"/>
  <c r="GS355" i="12"/>
  <c r="GS223" i="12"/>
  <c r="GS228" i="12" s="1"/>
  <c r="GS357" i="12"/>
  <c r="GS239" i="12"/>
  <c r="GS244" i="12" s="1"/>
  <c r="GS358" i="12"/>
  <c r="GS207" i="12"/>
  <c r="GS212" i="12" s="1"/>
  <c r="GS356" i="12"/>
  <c r="GR364" i="12"/>
  <c r="GR365" i="12" s="1"/>
  <c r="GS287" i="12"/>
  <c r="GS292" i="12" s="1"/>
  <c r="GS361" i="12"/>
  <c r="GW164" i="12"/>
  <c r="GV163" i="12"/>
  <c r="GS175" i="12"/>
  <c r="GS180" i="12" s="1"/>
  <c r="GS354" i="12"/>
  <c r="GS271" i="12"/>
  <c r="GS276" i="12" s="1"/>
  <c r="GS360" i="12"/>
  <c r="GT207" i="12" l="1"/>
  <c r="GT212" i="12" s="1"/>
  <c r="GT356" i="12"/>
  <c r="GT271" i="12"/>
  <c r="GT276" i="12" s="1"/>
  <c r="GT360" i="12"/>
  <c r="GT223" i="12"/>
  <c r="GT228" i="12" s="1"/>
  <c r="GT357" i="12"/>
  <c r="GT319" i="12"/>
  <c r="GT324" i="12" s="1"/>
  <c r="GT363" i="12"/>
  <c r="GT255" i="12"/>
  <c r="GT260" i="12" s="1"/>
  <c r="GT359" i="12"/>
  <c r="GS364" i="12"/>
  <c r="GS365" i="12" s="1"/>
  <c r="GT303" i="12"/>
  <c r="GT308" i="12" s="1"/>
  <c r="GT362" i="12"/>
  <c r="GT175" i="12"/>
  <c r="GT180" i="12" s="1"/>
  <c r="GT354" i="12"/>
  <c r="GU323" i="12"/>
  <c r="GU322" i="12"/>
  <c r="GU321" i="12"/>
  <c r="GU320" i="12"/>
  <c r="GU317" i="12"/>
  <c r="GU316" i="12"/>
  <c r="GU315" i="12"/>
  <c r="GU314" i="12"/>
  <c r="GU312" i="12" a="1"/>
  <c r="GU312" i="12" s="1"/>
  <c r="GU304" i="12"/>
  <c r="GU307" i="12"/>
  <c r="GU306" i="12"/>
  <c r="GU305" i="12"/>
  <c r="GU300" i="12"/>
  <c r="GU301" i="12"/>
  <c r="GU299" i="12"/>
  <c r="GU298" i="12"/>
  <c r="GU291" i="12"/>
  <c r="GU296" i="12" a="1"/>
  <c r="GU296" i="12" s="1"/>
  <c r="GU289" i="12"/>
  <c r="GU290" i="12"/>
  <c r="GU288" i="12"/>
  <c r="GU284" i="12"/>
  <c r="GU283" i="12"/>
  <c r="GU285" i="12"/>
  <c r="GU280" i="12" a="1"/>
  <c r="GU280" i="12" s="1"/>
  <c r="GU282" i="12"/>
  <c r="GU275" i="12"/>
  <c r="GU274" i="12"/>
  <c r="GU269" i="12"/>
  <c r="GU272" i="12"/>
  <c r="GU273" i="12"/>
  <c r="GU267" i="12"/>
  <c r="GU266" i="12"/>
  <c r="GU268" i="12"/>
  <c r="GU259" i="12"/>
  <c r="GU257" i="12"/>
  <c r="GU264" i="12" a="1"/>
  <c r="GU264" i="12" s="1"/>
  <c r="GU256" i="12"/>
  <c r="GU252" i="12"/>
  <c r="GU251" i="12"/>
  <c r="GU258" i="12"/>
  <c r="GU250" i="12"/>
  <c r="GU253" i="12"/>
  <c r="GU240" i="12"/>
  <c r="GU243" i="12"/>
  <c r="GU242" i="12"/>
  <c r="GU248" i="12" a="1"/>
  <c r="GU248" i="12" s="1"/>
  <c r="GU241" i="12"/>
  <c r="GU235" i="12"/>
  <c r="GU234" i="12"/>
  <c r="GU237" i="12"/>
  <c r="GU236" i="12"/>
  <c r="GU232" i="12" a="1"/>
  <c r="GU232" i="12" s="1"/>
  <c r="GU226" i="12"/>
  <c r="GU225" i="12"/>
  <c r="GU224" i="12"/>
  <c r="GU221" i="12"/>
  <c r="GU227" i="12"/>
  <c r="GU210" i="12"/>
  <c r="GU218" i="12"/>
  <c r="GU219" i="12"/>
  <c r="GU220" i="12"/>
  <c r="GU216" i="12" a="1"/>
  <c r="GU216" i="12" s="1"/>
  <c r="GU211" i="12"/>
  <c r="GU204" i="12"/>
  <c r="GU203" i="12"/>
  <c r="GU209" i="12"/>
  <c r="GU202" i="12"/>
  <c r="GU208" i="12"/>
  <c r="GU189" i="12"/>
  <c r="GU192" i="12"/>
  <c r="GU205" i="12"/>
  <c r="GU195" i="12"/>
  <c r="GU188" i="12"/>
  <c r="GU194" i="12"/>
  <c r="GU187" i="12"/>
  <c r="GU200" i="12" a="1"/>
  <c r="GU200" i="12" s="1"/>
  <c r="GU193" i="12"/>
  <c r="GU186" i="12"/>
  <c r="GU179" i="12"/>
  <c r="GU178" i="12"/>
  <c r="GU177" i="12"/>
  <c r="GU184" i="12" a="1"/>
  <c r="GU184" i="12" s="1"/>
  <c r="GU170" i="12"/>
  <c r="GV165" i="12"/>
  <c r="GU173" i="12"/>
  <c r="GU176" i="12"/>
  <c r="GU172" i="12"/>
  <c r="GU168" i="12" a="1"/>
  <c r="GU168" i="12" s="1"/>
  <c r="GU171" i="12"/>
  <c r="GT239" i="12"/>
  <c r="GT244" i="12" s="1"/>
  <c r="GT358" i="12"/>
  <c r="GT191" i="12"/>
  <c r="GT196" i="12" s="1"/>
  <c r="GT355" i="12"/>
  <c r="GX164" i="12"/>
  <c r="GW163" i="12"/>
  <c r="GT287" i="12"/>
  <c r="GT292" i="12" s="1"/>
  <c r="GT361" i="12"/>
  <c r="BB101" i="13"/>
  <c r="GU287" i="12" l="1"/>
  <c r="GU292" i="12" s="1"/>
  <c r="GU361" i="12"/>
  <c r="GT364" i="12"/>
  <c r="GT365" i="12" s="1"/>
  <c r="GU207" i="12"/>
  <c r="GU212" i="12" s="1"/>
  <c r="GU356" i="12"/>
  <c r="GU319" i="12"/>
  <c r="GU324" i="12" s="1"/>
  <c r="GU363" i="12"/>
  <c r="GU255" i="12"/>
  <c r="GU260" i="12" s="1"/>
  <c r="GU359" i="12"/>
  <c r="GU175" i="12"/>
  <c r="GU180" i="12" s="1"/>
  <c r="GU354" i="12"/>
  <c r="GV322" i="12"/>
  <c r="GV321" i="12"/>
  <c r="GV323" i="12"/>
  <c r="GV320" i="12"/>
  <c r="GV316" i="12"/>
  <c r="GV317" i="12"/>
  <c r="GV315" i="12"/>
  <c r="GV304" i="12"/>
  <c r="GV307" i="12"/>
  <c r="GV314" i="12"/>
  <c r="GV312" i="12" a="1"/>
  <c r="GV312" i="12" s="1"/>
  <c r="GV306" i="12"/>
  <c r="GV305" i="12"/>
  <c r="GV300" i="12"/>
  <c r="GV301" i="12"/>
  <c r="GV299" i="12"/>
  <c r="GV291" i="12"/>
  <c r="GV298" i="12"/>
  <c r="GV296" i="12" a="1"/>
  <c r="GV296" i="12" s="1"/>
  <c r="GV289" i="12"/>
  <c r="GV290" i="12"/>
  <c r="GV288" i="12"/>
  <c r="GV284" i="12"/>
  <c r="GV283" i="12"/>
  <c r="GV282" i="12"/>
  <c r="GV285" i="12"/>
  <c r="GV273" i="12"/>
  <c r="GV280" i="12" a="1"/>
  <c r="GV280" i="12" s="1"/>
  <c r="GV275" i="12"/>
  <c r="GV274" i="12"/>
  <c r="GV269" i="12"/>
  <c r="GV272" i="12"/>
  <c r="GV259" i="12"/>
  <c r="GV267" i="12"/>
  <c r="GV266" i="12"/>
  <c r="GV257" i="12"/>
  <c r="GV264" i="12" a="1"/>
  <c r="GV264" i="12" s="1"/>
  <c r="GV256" i="12"/>
  <c r="GV258" i="12"/>
  <c r="GV268" i="12"/>
  <c r="GV252" i="12"/>
  <c r="GV251" i="12"/>
  <c r="GV250" i="12"/>
  <c r="GV253" i="12"/>
  <c r="GV240" i="12"/>
  <c r="GV243" i="12"/>
  <c r="GV242" i="12"/>
  <c r="GV248" i="12" a="1"/>
  <c r="GV248" i="12" s="1"/>
  <c r="GV241" i="12"/>
  <c r="GV235" i="12"/>
  <c r="GV237" i="12"/>
  <c r="GV236" i="12"/>
  <c r="GV232" i="12" a="1"/>
  <c r="GV232" i="12" s="1"/>
  <c r="GV227" i="12"/>
  <c r="GV234" i="12"/>
  <c r="GV225" i="12"/>
  <c r="GV224" i="12"/>
  <c r="GV221" i="12"/>
  <c r="GV226" i="12"/>
  <c r="GV220" i="12"/>
  <c r="GV218" i="12"/>
  <c r="GV219" i="12"/>
  <c r="GV211" i="12"/>
  <c r="GV204" i="12"/>
  <c r="GV216" i="12" a="1"/>
  <c r="GV216" i="12" s="1"/>
  <c r="GV203" i="12"/>
  <c r="GV209" i="12"/>
  <c r="GV210" i="12"/>
  <c r="GV202" i="12"/>
  <c r="GV205" i="12"/>
  <c r="GV192" i="12"/>
  <c r="GV195" i="12"/>
  <c r="GV208" i="12"/>
  <c r="GV188" i="12"/>
  <c r="GV194" i="12"/>
  <c r="GV187" i="12"/>
  <c r="GV200" i="12" a="1"/>
  <c r="GV200" i="12" s="1"/>
  <c r="GV193" i="12"/>
  <c r="GV189" i="12"/>
  <c r="GV186" i="12"/>
  <c r="GV178" i="12"/>
  <c r="GV177" i="12"/>
  <c r="GV184" i="12" a="1"/>
  <c r="GV184" i="12" s="1"/>
  <c r="GV176" i="12"/>
  <c r="GV179" i="12"/>
  <c r="GV170" i="12"/>
  <c r="GW165" i="12"/>
  <c r="GV173" i="12"/>
  <c r="GV172" i="12"/>
  <c r="GV168" i="12" a="1"/>
  <c r="GV168" i="12" s="1"/>
  <c r="GV171" i="12"/>
  <c r="GU271" i="12"/>
  <c r="GU276" i="12" s="1"/>
  <c r="GU360" i="12"/>
  <c r="GU303" i="12"/>
  <c r="GU308" i="12" s="1"/>
  <c r="GU362" i="12"/>
  <c r="GU223" i="12"/>
  <c r="GU228" i="12" s="1"/>
  <c r="GU357" i="12"/>
  <c r="GY164" i="12"/>
  <c r="GX163" i="12"/>
  <c r="GU191" i="12"/>
  <c r="GU196" i="12" s="1"/>
  <c r="GU355" i="12"/>
  <c r="GU239" i="12"/>
  <c r="GU244" i="12" s="1"/>
  <c r="GU358" i="12"/>
  <c r="GV287" i="12" l="1"/>
  <c r="GV292" i="12" s="1"/>
  <c r="GV361" i="12"/>
  <c r="GV239" i="12"/>
  <c r="GV244" i="12" s="1"/>
  <c r="GV358" i="12"/>
  <c r="GV223" i="12"/>
  <c r="GV228" i="12" s="1"/>
  <c r="GV357" i="12"/>
  <c r="GU364" i="12"/>
  <c r="GU365" i="12" s="1"/>
  <c r="GV271" i="12"/>
  <c r="GV276" i="12" s="1"/>
  <c r="GV360" i="12"/>
  <c r="GV319" i="12"/>
  <c r="GV324" i="12" s="1"/>
  <c r="GV363" i="12"/>
  <c r="GV255" i="12"/>
  <c r="GV260" i="12" s="1"/>
  <c r="GV359" i="12"/>
  <c r="GV207" i="12"/>
  <c r="GV212" i="12" s="1"/>
  <c r="GV356" i="12"/>
  <c r="GW322" i="12"/>
  <c r="GW321" i="12"/>
  <c r="GW320" i="12"/>
  <c r="GW323" i="12"/>
  <c r="GW316" i="12"/>
  <c r="GW317" i="12"/>
  <c r="GW315" i="12"/>
  <c r="GW314" i="12"/>
  <c r="GW307" i="12"/>
  <c r="GW312" i="12" a="1"/>
  <c r="GW312" i="12" s="1"/>
  <c r="GW306" i="12"/>
  <c r="GW304" i="12"/>
  <c r="GW305" i="12"/>
  <c r="GW301" i="12"/>
  <c r="GW299" i="12"/>
  <c r="GW298" i="12"/>
  <c r="GW300" i="12"/>
  <c r="GW296" i="12" a="1"/>
  <c r="GW296" i="12" s="1"/>
  <c r="GW291" i="12"/>
  <c r="GW289" i="12"/>
  <c r="GW290" i="12"/>
  <c r="GW284" i="12"/>
  <c r="GW283" i="12"/>
  <c r="GW282" i="12"/>
  <c r="GW285" i="12"/>
  <c r="GW288" i="12"/>
  <c r="GW280" i="12" a="1"/>
  <c r="GW280" i="12" s="1"/>
  <c r="GW274" i="12"/>
  <c r="GW275" i="12"/>
  <c r="GW269" i="12"/>
  <c r="GW272" i="12"/>
  <c r="GW273" i="12"/>
  <c r="GW267" i="12"/>
  <c r="GW266" i="12"/>
  <c r="GW268" i="12"/>
  <c r="GW259" i="12"/>
  <c r="GW257" i="12"/>
  <c r="GW264" i="12" a="1"/>
  <c r="GW264" i="12" s="1"/>
  <c r="GW256" i="12"/>
  <c r="GW258" i="12"/>
  <c r="GW251" i="12"/>
  <c r="GW250" i="12"/>
  <c r="GW253" i="12"/>
  <c r="GW252" i="12"/>
  <c r="GW240" i="12"/>
  <c r="GW243" i="12"/>
  <c r="GW242" i="12"/>
  <c r="GW248" i="12" a="1"/>
  <c r="GW248" i="12" s="1"/>
  <c r="GW241" i="12"/>
  <c r="GW235" i="12"/>
  <c r="GW234" i="12"/>
  <c r="GW237" i="12"/>
  <c r="GW236" i="12"/>
  <c r="GW232" i="12" a="1"/>
  <c r="GW232" i="12" s="1"/>
  <c r="GW224" i="12"/>
  <c r="GW226" i="12"/>
  <c r="GW221" i="12"/>
  <c r="GW227" i="12"/>
  <c r="GW210" i="12"/>
  <c r="GW218" i="12"/>
  <c r="GW219" i="12"/>
  <c r="GW220" i="12"/>
  <c r="GW216" i="12" a="1"/>
  <c r="GW216" i="12" s="1"/>
  <c r="GW225" i="12"/>
  <c r="GW211" i="12"/>
  <c r="GW204" i="12"/>
  <c r="GW203" i="12"/>
  <c r="GW209" i="12"/>
  <c r="GW202" i="12"/>
  <c r="GW205" i="12"/>
  <c r="GW208" i="12"/>
  <c r="GW195" i="12"/>
  <c r="GW188" i="12"/>
  <c r="GW194" i="12"/>
  <c r="GW187" i="12"/>
  <c r="GW200" i="12" a="1"/>
  <c r="GW200" i="12" s="1"/>
  <c r="GW193" i="12"/>
  <c r="GW192" i="12"/>
  <c r="GW186" i="12"/>
  <c r="GW189" i="12"/>
  <c r="GW178" i="12"/>
  <c r="GW177" i="12"/>
  <c r="GW184" i="12" a="1"/>
  <c r="GW184" i="12" s="1"/>
  <c r="GW176" i="12"/>
  <c r="GW179" i="12"/>
  <c r="GW170" i="12"/>
  <c r="GX165" i="12"/>
  <c r="GW173" i="12"/>
  <c r="GW168" i="12" a="1"/>
  <c r="GW168" i="12" s="1"/>
  <c r="GW172" i="12"/>
  <c r="GW171" i="12"/>
  <c r="GV303" i="12"/>
  <c r="GV308" i="12" s="1"/>
  <c r="GV362" i="12"/>
  <c r="GV175" i="12"/>
  <c r="GV180" i="12" s="1"/>
  <c r="GV354" i="12"/>
  <c r="GZ164" i="12"/>
  <c r="GY163" i="12"/>
  <c r="GV191" i="12"/>
  <c r="GV196" i="12" s="1"/>
  <c r="GV355" i="12"/>
  <c r="BC101" i="13"/>
  <c r="GW239" i="12" l="1"/>
  <c r="GW244" i="12" s="1"/>
  <c r="GW358" i="12"/>
  <c r="GW287" i="12"/>
  <c r="GW292" i="12" s="1"/>
  <c r="GW361" i="12"/>
  <c r="GW271" i="12"/>
  <c r="GW276" i="12" s="1"/>
  <c r="GW360" i="12"/>
  <c r="GW207" i="12"/>
  <c r="GW212" i="12" s="1"/>
  <c r="GW356" i="12"/>
  <c r="GW319" i="12"/>
  <c r="GW324" i="12" s="1"/>
  <c r="GW363" i="12"/>
  <c r="GW255" i="12"/>
  <c r="GW260" i="12" s="1"/>
  <c r="GW359" i="12"/>
  <c r="GX322" i="12"/>
  <c r="GX321" i="12"/>
  <c r="GX323" i="12"/>
  <c r="GX320" i="12"/>
  <c r="GX317" i="12"/>
  <c r="GX316" i="12"/>
  <c r="GX315" i="12"/>
  <c r="GX314" i="12"/>
  <c r="GX306" i="12"/>
  <c r="GX312" i="12" a="1"/>
  <c r="GX312" i="12" s="1"/>
  <c r="GX307" i="12"/>
  <c r="GX304" i="12"/>
  <c r="GX305" i="12"/>
  <c r="GX299" i="12"/>
  <c r="GX298" i="12"/>
  <c r="GX301" i="12"/>
  <c r="GX300" i="12"/>
  <c r="GX291" i="12"/>
  <c r="GX289" i="12"/>
  <c r="GX296" i="12" a="1"/>
  <c r="GX296" i="12" s="1"/>
  <c r="GX290" i="12"/>
  <c r="GX288" i="12"/>
  <c r="GX283" i="12"/>
  <c r="GX282" i="12"/>
  <c r="GX285" i="12"/>
  <c r="GX284" i="12"/>
  <c r="GX280" i="12" a="1"/>
  <c r="GX280" i="12" s="1"/>
  <c r="GX275" i="12"/>
  <c r="GX273" i="12"/>
  <c r="GX274" i="12"/>
  <c r="GX269" i="12"/>
  <c r="GX272" i="12"/>
  <c r="GX267" i="12"/>
  <c r="GX266" i="12"/>
  <c r="GX268" i="12"/>
  <c r="GX259" i="12"/>
  <c r="GX257" i="12"/>
  <c r="GX264" i="12" a="1"/>
  <c r="GX264" i="12" s="1"/>
  <c r="GX256" i="12"/>
  <c r="GX258" i="12"/>
  <c r="GX251" i="12"/>
  <c r="GX250" i="12"/>
  <c r="GX253" i="12"/>
  <c r="GX243" i="12"/>
  <c r="GX252" i="12"/>
  <c r="GX242" i="12"/>
  <c r="GX248" i="12" a="1"/>
  <c r="GX248" i="12" s="1"/>
  <c r="GX241" i="12"/>
  <c r="GX240" i="12"/>
  <c r="GX234" i="12"/>
  <c r="GX237" i="12"/>
  <c r="GX236" i="12"/>
  <c r="GX235" i="12"/>
  <c r="GX227" i="12"/>
  <c r="GX225" i="12"/>
  <c r="GX221" i="12"/>
  <c r="GX224" i="12"/>
  <c r="GX226" i="12"/>
  <c r="GX220" i="12"/>
  <c r="GX218" i="12"/>
  <c r="GX232" i="12" a="1"/>
  <c r="GX232" i="12" s="1"/>
  <c r="GX219" i="12"/>
  <c r="GX216" i="12" a="1"/>
  <c r="GX216" i="12" s="1"/>
  <c r="GX211" i="12"/>
  <c r="GX204" i="12"/>
  <c r="GX203" i="12"/>
  <c r="GX209" i="12"/>
  <c r="GX202" i="12"/>
  <c r="GX210" i="12"/>
  <c r="GX205" i="12"/>
  <c r="GX208" i="12"/>
  <c r="GX188" i="12"/>
  <c r="GX194" i="12"/>
  <c r="GX187" i="12"/>
  <c r="GX200" i="12" a="1"/>
  <c r="GX200" i="12" s="1"/>
  <c r="GX193" i="12"/>
  <c r="GX189" i="12"/>
  <c r="GX195" i="12"/>
  <c r="GX186" i="12"/>
  <c r="GX192" i="12"/>
  <c r="GX178" i="12"/>
  <c r="GX177" i="12"/>
  <c r="GX184" i="12" a="1"/>
  <c r="GX184" i="12" s="1"/>
  <c r="GX176" i="12"/>
  <c r="GX179" i="12"/>
  <c r="GX170" i="12"/>
  <c r="GY165" i="12"/>
  <c r="GX173" i="12"/>
  <c r="GX168" i="12" a="1"/>
  <c r="GX168" i="12" s="1"/>
  <c r="GX172" i="12"/>
  <c r="GX171" i="12"/>
  <c r="GW223" i="12"/>
  <c r="GW228" i="12" s="1"/>
  <c r="GW357" i="12"/>
  <c r="GW191" i="12"/>
  <c r="GW196" i="12" s="1"/>
  <c r="GW355" i="12"/>
  <c r="GW303" i="12"/>
  <c r="GW308" i="12" s="1"/>
  <c r="GW362" i="12"/>
  <c r="GW175" i="12"/>
  <c r="GW180" i="12" s="1"/>
  <c r="GW354" i="12"/>
  <c r="HA164" i="12"/>
  <c r="GZ163" i="12"/>
  <c r="GV364" i="12"/>
  <c r="GV365" i="12" s="1"/>
  <c r="GX287" i="12" l="1"/>
  <c r="GX292" i="12" s="1"/>
  <c r="GX361" i="12"/>
  <c r="GX271" i="12"/>
  <c r="GX276" i="12" s="1"/>
  <c r="GX360" i="12"/>
  <c r="GX223" i="12"/>
  <c r="GX228" i="12" s="1"/>
  <c r="GX357" i="12"/>
  <c r="GX319" i="12"/>
  <c r="GX324" i="12" s="1"/>
  <c r="GX363" i="12"/>
  <c r="GX239" i="12"/>
  <c r="GX244" i="12" s="1"/>
  <c r="GX358" i="12"/>
  <c r="GX207" i="12"/>
  <c r="GX212" i="12" s="1"/>
  <c r="GX356" i="12"/>
  <c r="GY321" i="12"/>
  <c r="GY323" i="12"/>
  <c r="GY322" i="12"/>
  <c r="GY320" i="12"/>
  <c r="GY316" i="12"/>
  <c r="GY317" i="12"/>
  <c r="GY315" i="12"/>
  <c r="GY314" i="12"/>
  <c r="GY306" i="12"/>
  <c r="GY305" i="12"/>
  <c r="GY312" i="12" a="1"/>
  <c r="GY312" i="12" s="1"/>
  <c r="GY307" i="12"/>
  <c r="GY304" i="12"/>
  <c r="GY299" i="12"/>
  <c r="GY300" i="12"/>
  <c r="GY296" i="12" a="1"/>
  <c r="GY296" i="12" s="1"/>
  <c r="GY301" i="12"/>
  <c r="GY298" i="12"/>
  <c r="GY291" i="12"/>
  <c r="GY289" i="12"/>
  <c r="GY290" i="12"/>
  <c r="GY288" i="12"/>
  <c r="GY283" i="12"/>
  <c r="GY282" i="12"/>
  <c r="GY285" i="12"/>
  <c r="GY284" i="12"/>
  <c r="GY274" i="12"/>
  <c r="GY269" i="12"/>
  <c r="GY272" i="12"/>
  <c r="GY280" i="12" a="1"/>
  <c r="GY280" i="12" s="1"/>
  <c r="GY273" i="12"/>
  <c r="GY275" i="12"/>
  <c r="GY266" i="12"/>
  <c r="GY268" i="12"/>
  <c r="GY267" i="12"/>
  <c r="GY264" i="12" a="1"/>
  <c r="GY264" i="12" s="1"/>
  <c r="GY256" i="12"/>
  <c r="GY258" i="12"/>
  <c r="GY259" i="12"/>
  <c r="GY257" i="12"/>
  <c r="GY251" i="12"/>
  <c r="GY250" i="12"/>
  <c r="GY253" i="12"/>
  <c r="GY252" i="12"/>
  <c r="GY248" i="12" a="1"/>
  <c r="GY248" i="12" s="1"/>
  <c r="GY242" i="12"/>
  <c r="GY241" i="12"/>
  <c r="GY243" i="12"/>
  <c r="GY240" i="12"/>
  <c r="GY234" i="12"/>
  <c r="GY237" i="12"/>
  <c r="GY236" i="12"/>
  <c r="GY235" i="12"/>
  <c r="GY224" i="12"/>
  <c r="GY226" i="12"/>
  <c r="GY232" i="12" a="1"/>
  <c r="GY232" i="12" s="1"/>
  <c r="GY221" i="12"/>
  <c r="GY227" i="12"/>
  <c r="GY218" i="12"/>
  <c r="GY219" i="12"/>
  <c r="GY216" i="12" a="1"/>
  <c r="GY216" i="12" s="1"/>
  <c r="GY220" i="12"/>
  <c r="GY225" i="12"/>
  <c r="GY211" i="12"/>
  <c r="GY203" i="12"/>
  <c r="GY209" i="12"/>
  <c r="GY202" i="12"/>
  <c r="GY210" i="12"/>
  <c r="GY205" i="12"/>
  <c r="GY208" i="12"/>
  <c r="GY204" i="12"/>
  <c r="GY188" i="12"/>
  <c r="GY194" i="12"/>
  <c r="GY187" i="12"/>
  <c r="GY200" i="12" a="1"/>
  <c r="GY200" i="12" s="1"/>
  <c r="GY193" i="12"/>
  <c r="GY189" i="12"/>
  <c r="GY192" i="12"/>
  <c r="GY186" i="12"/>
  <c r="GY195" i="12"/>
  <c r="GY178" i="12"/>
  <c r="GY177" i="12"/>
  <c r="GY184" i="12" a="1"/>
  <c r="GY184" i="12" s="1"/>
  <c r="GY176" i="12"/>
  <c r="GY179" i="12"/>
  <c r="GY170" i="12"/>
  <c r="GY168" i="12" a="1"/>
  <c r="GY168" i="12" s="1"/>
  <c r="GZ165" i="12"/>
  <c r="GY173" i="12"/>
  <c r="GY172" i="12"/>
  <c r="GY171" i="12"/>
  <c r="GX255" i="12"/>
  <c r="GX260" i="12" s="1"/>
  <c r="GX359" i="12"/>
  <c r="GX175" i="12"/>
  <c r="GX180" i="12" s="1"/>
  <c r="GX354" i="12"/>
  <c r="GX303" i="12"/>
  <c r="GX308" i="12" s="1"/>
  <c r="GX362" i="12"/>
  <c r="HB164" i="12"/>
  <c r="HA163" i="12"/>
  <c r="GW364" i="12"/>
  <c r="GW365" i="12" s="1"/>
  <c r="GX191" i="12"/>
  <c r="GX196" i="12" s="1"/>
  <c r="GX355" i="12"/>
  <c r="BD101" i="13"/>
  <c r="GY239" i="12" l="1"/>
  <c r="GY244" i="12" s="1"/>
  <c r="GY358" i="12"/>
  <c r="GY303" i="12"/>
  <c r="GY308" i="12" s="1"/>
  <c r="GY362" i="12"/>
  <c r="GX364" i="12"/>
  <c r="GX365" i="12" s="1"/>
  <c r="GY319" i="12"/>
  <c r="GY324" i="12" s="1"/>
  <c r="GY363" i="12"/>
  <c r="GY271" i="12"/>
  <c r="GY276" i="12" s="1"/>
  <c r="GY360" i="12"/>
  <c r="GY207" i="12"/>
  <c r="GY212" i="12" s="1"/>
  <c r="GY356" i="12"/>
  <c r="GZ321" i="12"/>
  <c r="GZ323" i="12"/>
  <c r="GZ317" i="12"/>
  <c r="GZ322" i="12"/>
  <c r="GZ320" i="12"/>
  <c r="GZ316" i="12"/>
  <c r="GZ315" i="12"/>
  <c r="GZ314" i="12"/>
  <c r="GZ306" i="12"/>
  <c r="GZ312" i="12" a="1"/>
  <c r="GZ312" i="12" s="1"/>
  <c r="GZ304" i="12"/>
  <c r="GZ301" i="12"/>
  <c r="GZ305" i="12"/>
  <c r="GZ307" i="12"/>
  <c r="GZ299" i="12"/>
  <c r="GZ298" i="12"/>
  <c r="GZ300" i="12"/>
  <c r="GZ289" i="12"/>
  <c r="GZ296" i="12" a="1"/>
  <c r="GZ296" i="12" s="1"/>
  <c r="GZ290" i="12"/>
  <c r="GZ288" i="12"/>
  <c r="GZ291" i="12"/>
  <c r="GZ283" i="12"/>
  <c r="GZ282" i="12"/>
  <c r="GZ285" i="12"/>
  <c r="GZ284" i="12"/>
  <c r="GZ275" i="12"/>
  <c r="GZ280" i="12" a="1"/>
  <c r="GZ280" i="12" s="1"/>
  <c r="GZ274" i="12"/>
  <c r="GZ269" i="12"/>
  <c r="GZ272" i="12"/>
  <c r="GZ273" i="12"/>
  <c r="GZ266" i="12"/>
  <c r="GZ268" i="12"/>
  <c r="GZ264" i="12" a="1"/>
  <c r="GZ264" i="12" s="1"/>
  <c r="GZ256" i="12"/>
  <c r="GZ267" i="12"/>
  <c r="GZ258" i="12"/>
  <c r="GZ257" i="12"/>
  <c r="GZ251" i="12"/>
  <c r="GZ259" i="12"/>
  <c r="GZ250" i="12"/>
  <c r="GZ253" i="12"/>
  <c r="GZ252" i="12"/>
  <c r="GZ248" i="12" a="1"/>
  <c r="GZ248" i="12" s="1"/>
  <c r="GZ242" i="12"/>
  <c r="GZ241" i="12"/>
  <c r="GZ240" i="12"/>
  <c r="GZ234" i="12"/>
  <c r="GZ243" i="12"/>
  <c r="GZ237" i="12"/>
  <c r="GZ236" i="12"/>
  <c r="GZ235" i="12"/>
  <c r="GZ227" i="12"/>
  <c r="GZ232" i="12" a="1"/>
  <c r="GZ232" i="12" s="1"/>
  <c r="GZ225" i="12"/>
  <c r="GZ221" i="12"/>
  <c r="GZ224" i="12"/>
  <c r="GZ220" i="12"/>
  <c r="GZ226" i="12"/>
  <c r="GZ219" i="12"/>
  <c r="GZ216" i="12" a="1"/>
  <c r="GZ216" i="12" s="1"/>
  <c r="GZ211" i="12"/>
  <c r="GZ218" i="12"/>
  <c r="GZ203" i="12"/>
  <c r="GZ209" i="12"/>
  <c r="GZ202" i="12"/>
  <c r="GZ210" i="12"/>
  <c r="GZ205" i="12"/>
  <c r="GZ208" i="12"/>
  <c r="GZ204" i="12"/>
  <c r="GZ188" i="12"/>
  <c r="GZ194" i="12"/>
  <c r="GZ187" i="12"/>
  <c r="GZ200" i="12" a="1"/>
  <c r="GZ200" i="12" s="1"/>
  <c r="GZ193" i="12"/>
  <c r="GZ189" i="12"/>
  <c r="GZ192" i="12"/>
  <c r="GZ195" i="12"/>
  <c r="GZ178" i="12"/>
  <c r="GZ186" i="12"/>
  <c r="GZ177" i="12"/>
  <c r="GZ184" i="12" a="1"/>
  <c r="GZ184" i="12" s="1"/>
  <c r="GZ176" i="12"/>
  <c r="GZ179" i="12"/>
  <c r="GZ168" i="12" a="1"/>
  <c r="GZ168" i="12" s="1"/>
  <c r="HA165" i="12"/>
  <c r="GZ173" i="12"/>
  <c r="GZ172" i="12"/>
  <c r="GZ171" i="12"/>
  <c r="GZ170" i="12"/>
  <c r="GY223" i="12"/>
  <c r="GY228" i="12" s="1"/>
  <c r="GY357" i="12"/>
  <c r="GY175" i="12"/>
  <c r="GY180" i="12" s="1"/>
  <c r="GY354" i="12"/>
  <c r="GY255" i="12"/>
  <c r="GY260" i="12" s="1"/>
  <c r="GY359" i="12"/>
  <c r="HC164" i="12"/>
  <c r="HB163" i="12"/>
  <c r="GY191" i="12"/>
  <c r="GY196" i="12" s="1"/>
  <c r="GY355" i="12"/>
  <c r="GY287" i="12"/>
  <c r="GY292" i="12" s="1"/>
  <c r="GY361" i="12"/>
  <c r="GZ239" i="12" l="1"/>
  <c r="GZ244" i="12" s="1"/>
  <c r="GZ358" i="12"/>
  <c r="GY364" i="12"/>
  <c r="GY365" i="12" s="1"/>
  <c r="GZ287" i="12"/>
  <c r="GZ292" i="12" s="1"/>
  <c r="GZ361" i="12"/>
  <c r="GZ319" i="12"/>
  <c r="GZ324" i="12" s="1"/>
  <c r="GZ363" i="12"/>
  <c r="GZ207" i="12"/>
  <c r="GZ212" i="12" s="1"/>
  <c r="GZ356" i="12"/>
  <c r="GZ223" i="12"/>
  <c r="GZ228" i="12" s="1"/>
  <c r="GZ357" i="12"/>
  <c r="GZ271" i="12"/>
  <c r="GZ276" i="12" s="1"/>
  <c r="GZ360" i="12"/>
  <c r="HA321" i="12"/>
  <c r="HA323" i="12"/>
  <c r="HA322" i="12"/>
  <c r="HA317" i="12"/>
  <c r="HA315" i="12"/>
  <c r="HA320" i="12"/>
  <c r="HA316" i="12"/>
  <c r="HA314" i="12"/>
  <c r="HA306" i="12"/>
  <c r="HA312" i="12" a="1"/>
  <c r="HA312" i="12" s="1"/>
  <c r="HA307" i="12"/>
  <c r="HA304" i="12"/>
  <c r="HA305" i="12"/>
  <c r="HA299" i="12"/>
  <c r="HA298" i="12"/>
  <c r="HA300" i="12"/>
  <c r="HA301" i="12"/>
  <c r="HA290" i="12"/>
  <c r="HA289" i="12"/>
  <c r="HA296" i="12" a="1"/>
  <c r="HA296" i="12" s="1"/>
  <c r="HA288" i="12"/>
  <c r="HA283" i="12"/>
  <c r="HA291" i="12"/>
  <c r="HA282" i="12"/>
  <c r="HA285" i="12"/>
  <c r="HA284" i="12"/>
  <c r="HA274" i="12"/>
  <c r="HA280" i="12" a="1"/>
  <c r="HA280" i="12" s="1"/>
  <c r="HA269" i="12"/>
  <c r="HA272" i="12"/>
  <c r="HA273" i="12"/>
  <c r="HA275" i="12"/>
  <c r="HA266" i="12"/>
  <c r="HA268" i="12"/>
  <c r="HA267" i="12"/>
  <c r="HA256" i="12"/>
  <c r="HA258" i="12"/>
  <c r="HA259" i="12"/>
  <c r="HA257" i="12"/>
  <c r="HA264" i="12" a="1"/>
  <c r="HA264" i="12" s="1"/>
  <c r="HA251" i="12"/>
  <c r="HA250" i="12"/>
  <c r="HA253" i="12"/>
  <c r="HA252" i="12"/>
  <c r="HA248" i="12" a="1"/>
  <c r="HA248" i="12" s="1"/>
  <c r="HA242" i="12"/>
  <c r="HA241" i="12"/>
  <c r="HA240" i="12"/>
  <c r="HA234" i="12"/>
  <c r="HA243" i="12"/>
  <c r="HA237" i="12"/>
  <c r="HA236" i="12"/>
  <c r="HA235" i="12"/>
  <c r="HA226" i="12"/>
  <c r="HA232" i="12" a="1"/>
  <c r="HA232" i="12" s="1"/>
  <c r="HA224" i="12"/>
  <c r="HA227" i="12"/>
  <c r="HA220" i="12"/>
  <c r="HA225" i="12"/>
  <c r="HA221" i="12"/>
  <c r="HA218" i="12"/>
  <c r="HA203" i="12"/>
  <c r="HA219" i="12"/>
  <c r="HA216" i="12" a="1"/>
  <c r="HA216" i="12" s="1"/>
  <c r="HA209" i="12"/>
  <c r="HA202" i="12"/>
  <c r="HA210" i="12"/>
  <c r="HA205" i="12"/>
  <c r="HA208" i="12"/>
  <c r="HA204" i="12"/>
  <c r="HA211" i="12"/>
  <c r="HA194" i="12"/>
  <c r="HA187" i="12"/>
  <c r="HA200" i="12" a="1"/>
  <c r="HA200" i="12" s="1"/>
  <c r="HA193" i="12"/>
  <c r="HA186" i="12"/>
  <c r="HA189" i="12"/>
  <c r="HA192" i="12"/>
  <c r="HA195" i="12"/>
  <c r="HA188" i="12"/>
  <c r="HA177" i="12"/>
  <c r="HA184" i="12" a="1"/>
  <c r="HA184" i="12" s="1"/>
  <c r="HA173" i="12"/>
  <c r="HA176" i="12"/>
  <c r="HA179" i="12"/>
  <c r="HB165" i="12"/>
  <c r="HA172" i="12"/>
  <c r="HA171" i="12"/>
  <c r="HA178" i="12"/>
  <c r="HA170" i="12"/>
  <c r="HA168" i="12" a="1"/>
  <c r="HA168" i="12" s="1"/>
  <c r="GZ175" i="12"/>
  <c r="GZ180" i="12" s="1"/>
  <c r="GZ354" i="12"/>
  <c r="GZ303" i="12"/>
  <c r="GZ308" i="12" s="1"/>
  <c r="GZ362" i="12"/>
  <c r="GZ255" i="12"/>
  <c r="GZ260" i="12" s="1"/>
  <c r="GZ359" i="12"/>
  <c r="HD164" i="12"/>
  <c r="HC163" i="12"/>
  <c r="GZ191" i="12"/>
  <c r="GZ196" i="12" s="1"/>
  <c r="GZ355" i="12"/>
  <c r="BE101" i="13"/>
  <c r="HA239" i="12" l="1"/>
  <c r="HA244" i="12" s="1"/>
  <c r="HA358" i="12"/>
  <c r="HA287" i="12"/>
  <c r="HA292" i="12" s="1"/>
  <c r="HA361" i="12"/>
  <c r="HA271" i="12"/>
  <c r="HA276" i="12" s="1"/>
  <c r="HA360" i="12"/>
  <c r="GZ364" i="12"/>
  <c r="GZ365" i="12" s="1"/>
  <c r="HA175" i="12"/>
  <c r="HA180" i="12" s="1"/>
  <c r="HA354" i="12"/>
  <c r="HA223" i="12"/>
  <c r="HA228" i="12" s="1"/>
  <c r="HA357" i="12"/>
  <c r="HA319" i="12"/>
  <c r="HA324" i="12" s="1"/>
  <c r="HA363" i="12"/>
  <c r="HA207" i="12"/>
  <c r="HA212" i="12" s="1"/>
  <c r="HA356" i="12"/>
  <c r="HB321" i="12"/>
  <c r="HB323" i="12"/>
  <c r="HB322" i="12"/>
  <c r="HB320" i="12"/>
  <c r="HB317" i="12"/>
  <c r="HB315" i="12"/>
  <c r="HB316" i="12"/>
  <c r="HB314" i="12"/>
  <c r="HB306" i="12"/>
  <c r="HB312" i="12" a="1"/>
  <c r="HB312" i="12" s="1"/>
  <c r="HB304" i="12"/>
  <c r="HB305" i="12"/>
  <c r="HB307" i="12"/>
  <c r="HB298" i="12"/>
  <c r="HB300" i="12"/>
  <c r="HB301" i="12"/>
  <c r="HB299" i="12"/>
  <c r="HB289" i="12"/>
  <c r="HB296" i="12" a="1"/>
  <c r="HB296" i="12" s="1"/>
  <c r="HB290" i="12"/>
  <c r="HB288" i="12"/>
  <c r="HB291" i="12"/>
  <c r="HB283" i="12"/>
  <c r="HB282" i="12"/>
  <c r="HB285" i="12"/>
  <c r="HB284" i="12"/>
  <c r="HB275" i="12"/>
  <c r="HB280" i="12" a="1"/>
  <c r="HB280" i="12" s="1"/>
  <c r="HB272" i="12"/>
  <c r="HB273" i="12"/>
  <c r="HB274" i="12"/>
  <c r="HB266" i="12"/>
  <c r="HB268" i="12"/>
  <c r="HB269" i="12"/>
  <c r="HB267" i="12"/>
  <c r="HB253" i="12"/>
  <c r="HB256" i="12"/>
  <c r="HB258" i="12"/>
  <c r="HB259" i="12"/>
  <c r="HB257" i="12"/>
  <c r="HB250" i="12"/>
  <c r="HB264" i="12" a="1"/>
  <c r="HB264" i="12" s="1"/>
  <c r="HB252" i="12"/>
  <c r="HB251" i="12"/>
  <c r="HB248" i="12" a="1"/>
  <c r="HB248" i="12" s="1"/>
  <c r="HB242" i="12"/>
  <c r="HB241" i="12"/>
  <c r="HB240" i="12"/>
  <c r="HB243" i="12"/>
  <c r="HB234" i="12"/>
  <c r="HB237" i="12"/>
  <c r="HB236" i="12"/>
  <c r="HB235" i="12"/>
  <c r="HB232" i="12" a="1"/>
  <c r="HB232" i="12" s="1"/>
  <c r="HB225" i="12"/>
  <c r="HB224" i="12"/>
  <c r="HB227" i="12"/>
  <c r="HB220" i="12"/>
  <c r="HB226" i="12"/>
  <c r="HB211" i="12"/>
  <c r="HB218" i="12"/>
  <c r="HB216" i="12" a="1"/>
  <c r="HB216" i="12" s="1"/>
  <c r="HB203" i="12"/>
  <c r="HB219" i="12"/>
  <c r="HB209" i="12"/>
  <c r="HB202" i="12"/>
  <c r="HB210" i="12"/>
  <c r="HB205" i="12"/>
  <c r="HB208" i="12"/>
  <c r="HB204" i="12"/>
  <c r="HB221" i="12"/>
  <c r="HB194" i="12"/>
  <c r="HB187" i="12"/>
  <c r="HB200" i="12" a="1"/>
  <c r="HB200" i="12" s="1"/>
  <c r="HB193" i="12"/>
  <c r="HB186" i="12"/>
  <c r="HB189" i="12"/>
  <c r="HB192" i="12"/>
  <c r="HB195" i="12"/>
  <c r="HB177" i="12"/>
  <c r="HB184" i="12" a="1"/>
  <c r="HB184" i="12" s="1"/>
  <c r="HB176" i="12"/>
  <c r="HB188" i="12"/>
  <c r="HB179" i="12"/>
  <c r="HB178" i="12"/>
  <c r="HC165" i="12"/>
  <c r="HB173" i="12"/>
  <c r="HB172" i="12"/>
  <c r="HB171" i="12"/>
  <c r="HB170" i="12"/>
  <c r="HB168" i="12" a="1"/>
  <c r="HB168" i="12" s="1"/>
  <c r="HA303" i="12"/>
  <c r="HA308" i="12" s="1"/>
  <c r="HA362" i="12"/>
  <c r="HA255" i="12"/>
  <c r="HA260" i="12" s="1"/>
  <c r="HA359" i="12"/>
  <c r="HE164" i="12"/>
  <c r="HD163" i="12"/>
  <c r="HA191" i="12"/>
  <c r="HA196" i="12" s="1"/>
  <c r="HA355" i="12"/>
  <c r="HB239" i="12" l="1"/>
  <c r="HB244" i="12" s="1"/>
  <c r="HB358" i="12"/>
  <c r="HB287" i="12"/>
  <c r="HB292" i="12" s="1"/>
  <c r="HB361" i="12"/>
  <c r="HB175" i="12"/>
  <c r="HB180" i="12" s="1"/>
  <c r="HB354" i="12"/>
  <c r="HB223" i="12"/>
  <c r="HB228" i="12" s="1"/>
  <c r="HB357" i="12"/>
  <c r="HB319" i="12"/>
  <c r="HB324" i="12" s="1"/>
  <c r="HB363" i="12"/>
  <c r="HB207" i="12"/>
  <c r="HB212" i="12" s="1"/>
  <c r="HB356" i="12"/>
  <c r="HA364" i="12"/>
  <c r="HA365" i="12" s="1"/>
  <c r="HC321" i="12"/>
  <c r="HC323" i="12"/>
  <c r="HC322" i="12"/>
  <c r="HC317" i="12"/>
  <c r="HC320" i="12"/>
  <c r="HC315" i="12"/>
  <c r="HC314" i="12"/>
  <c r="HC316" i="12"/>
  <c r="HC305" i="12"/>
  <c r="HC312" i="12" a="1"/>
  <c r="HC312" i="12" s="1"/>
  <c r="HC304" i="12"/>
  <c r="HC306" i="12"/>
  <c r="HC307" i="12"/>
  <c r="HC298" i="12"/>
  <c r="HC300" i="12"/>
  <c r="HC301" i="12"/>
  <c r="HC299" i="12"/>
  <c r="HC296" i="12" a="1"/>
  <c r="HC296" i="12" s="1"/>
  <c r="HC289" i="12"/>
  <c r="HC290" i="12"/>
  <c r="HC288" i="12"/>
  <c r="HC291" i="12"/>
  <c r="HC282" i="12"/>
  <c r="HC285" i="12"/>
  <c r="HC284" i="12"/>
  <c r="HC283" i="12"/>
  <c r="HC274" i="12"/>
  <c r="HC280" i="12" a="1"/>
  <c r="HC280" i="12" s="1"/>
  <c r="HC269" i="12"/>
  <c r="HC272" i="12"/>
  <c r="HC273" i="12"/>
  <c r="HC275" i="12"/>
  <c r="HC266" i="12"/>
  <c r="HC268" i="12"/>
  <c r="HC267" i="12"/>
  <c r="HC256" i="12"/>
  <c r="HC258" i="12"/>
  <c r="HC259" i="12"/>
  <c r="HC257" i="12"/>
  <c r="HC264" i="12" a="1"/>
  <c r="HC264" i="12" s="1"/>
  <c r="HC250" i="12"/>
  <c r="HC253" i="12"/>
  <c r="HC252" i="12"/>
  <c r="HC242" i="12"/>
  <c r="HC241" i="12"/>
  <c r="HC251" i="12"/>
  <c r="HC240" i="12"/>
  <c r="HC243" i="12"/>
  <c r="HC248" i="12" a="1"/>
  <c r="HC248" i="12" s="1"/>
  <c r="HC237" i="12"/>
  <c r="HC236" i="12"/>
  <c r="HC235" i="12"/>
  <c r="HC234" i="12"/>
  <c r="HC226" i="12"/>
  <c r="HC232" i="12" a="1"/>
  <c r="HC232" i="12" s="1"/>
  <c r="HC227" i="12"/>
  <c r="HC220" i="12"/>
  <c r="HC219" i="12"/>
  <c r="HC225" i="12"/>
  <c r="HC221" i="12"/>
  <c r="HC224" i="12"/>
  <c r="HC210" i="12"/>
  <c r="HC216" i="12" a="1"/>
  <c r="HC216" i="12" s="1"/>
  <c r="HC218" i="12"/>
  <c r="HC203" i="12"/>
  <c r="HC209" i="12"/>
  <c r="HC202" i="12"/>
  <c r="HC205" i="12"/>
  <c r="HC208" i="12"/>
  <c r="HC204" i="12"/>
  <c r="HC187" i="12"/>
  <c r="HC200" i="12" a="1"/>
  <c r="HC200" i="12" s="1"/>
  <c r="HC193" i="12"/>
  <c r="HC186" i="12"/>
  <c r="HC189" i="12"/>
  <c r="HC211" i="12"/>
  <c r="HC192" i="12"/>
  <c r="HC195" i="12"/>
  <c r="HC188" i="12"/>
  <c r="HC194" i="12"/>
  <c r="HC177" i="12"/>
  <c r="HC184" i="12" a="1"/>
  <c r="HC184" i="12" s="1"/>
  <c r="HC176" i="12"/>
  <c r="HC179" i="12"/>
  <c r="HC178" i="12"/>
  <c r="HC173" i="12"/>
  <c r="HC172" i="12"/>
  <c r="HC171" i="12"/>
  <c r="HC168" i="12" a="1"/>
  <c r="HC168" i="12" s="1"/>
  <c r="HC170" i="12"/>
  <c r="HD165" i="12"/>
  <c r="HB303" i="12"/>
  <c r="HB308" i="12" s="1"/>
  <c r="HB362" i="12"/>
  <c r="HB255" i="12"/>
  <c r="HB260" i="12" s="1"/>
  <c r="HB359" i="12"/>
  <c r="HF164" i="12"/>
  <c r="HE163" i="12"/>
  <c r="HB191" i="12"/>
  <c r="HB196" i="12" s="1"/>
  <c r="HB355" i="12"/>
  <c r="HB271" i="12"/>
  <c r="HB276" i="12" s="1"/>
  <c r="HB360" i="12"/>
  <c r="BF101" i="13"/>
  <c r="HC239" i="12" l="1"/>
  <c r="HC244" i="12" s="1"/>
  <c r="HC358" i="12"/>
  <c r="HC287" i="12"/>
  <c r="HC292" i="12" s="1"/>
  <c r="HC361" i="12"/>
  <c r="HC271" i="12"/>
  <c r="HC276" i="12" s="1"/>
  <c r="HC360" i="12"/>
  <c r="HD320" i="12"/>
  <c r="HD323" i="12"/>
  <c r="HD322" i="12"/>
  <c r="HD321" i="12"/>
  <c r="HD315" i="12"/>
  <c r="HD317" i="12"/>
  <c r="HD314" i="12"/>
  <c r="HD316" i="12"/>
  <c r="HD305" i="12"/>
  <c r="HD312" i="12" a="1"/>
  <c r="HD312" i="12" s="1"/>
  <c r="HD307" i="12"/>
  <c r="HD304" i="12"/>
  <c r="HD301" i="12"/>
  <c r="HD306" i="12"/>
  <c r="HD298" i="12"/>
  <c r="HD300" i="12"/>
  <c r="HD299" i="12"/>
  <c r="HD291" i="12"/>
  <c r="HD296" i="12" a="1"/>
  <c r="HD296" i="12" s="1"/>
  <c r="HD290" i="12"/>
  <c r="HD288" i="12"/>
  <c r="HD289" i="12"/>
  <c r="HD282" i="12"/>
  <c r="HD285" i="12"/>
  <c r="HD284" i="12"/>
  <c r="HD280" i="12" a="1"/>
  <c r="HD280" i="12" s="1"/>
  <c r="HD273" i="12"/>
  <c r="HD275" i="12"/>
  <c r="HD283" i="12"/>
  <c r="HD269" i="12"/>
  <c r="HD272" i="12"/>
  <c r="HD268" i="12"/>
  <c r="HD267" i="12"/>
  <c r="HD266" i="12"/>
  <c r="HD258" i="12"/>
  <c r="HD259" i="12"/>
  <c r="HD257" i="12"/>
  <c r="HD264" i="12" a="1"/>
  <c r="HD264" i="12" s="1"/>
  <c r="HD274" i="12"/>
  <c r="HD256" i="12"/>
  <c r="HD250" i="12"/>
  <c r="HD253" i="12"/>
  <c r="HD252" i="12"/>
  <c r="HD251" i="12"/>
  <c r="HD241" i="12"/>
  <c r="HD243" i="12"/>
  <c r="HD242" i="12"/>
  <c r="HD240" i="12"/>
  <c r="HD248" i="12" a="1"/>
  <c r="HD248" i="12" s="1"/>
  <c r="HD236" i="12"/>
  <c r="HD235" i="12"/>
  <c r="HD237" i="12"/>
  <c r="HD232" i="12" a="1"/>
  <c r="HD232" i="12" s="1"/>
  <c r="HD234" i="12"/>
  <c r="HD225" i="12"/>
  <c r="HD227" i="12"/>
  <c r="HD220" i="12"/>
  <c r="HD226" i="12"/>
  <c r="HD211" i="12"/>
  <c r="HD224" i="12"/>
  <c r="HD216" i="12" a="1"/>
  <c r="HD216" i="12" s="1"/>
  <c r="HD218" i="12"/>
  <c r="HD219" i="12"/>
  <c r="HD209" i="12"/>
  <c r="HD202" i="12"/>
  <c r="HD205" i="12"/>
  <c r="HD210" i="12"/>
  <c r="HD208" i="12"/>
  <c r="HD204" i="12"/>
  <c r="HD221" i="12"/>
  <c r="HD187" i="12"/>
  <c r="HD200" i="12" a="1"/>
  <c r="HD200" i="12" s="1"/>
  <c r="HD193" i="12"/>
  <c r="HD186" i="12"/>
  <c r="HD189" i="12"/>
  <c r="HD192" i="12"/>
  <c r="HD195" i="12"/>
  <c r="HD188" i="12"/>
  <c r="HD203" i="12"/>
  <c r="HD194" i="12"/>
  <c r="HD177" i="12"/>
  <c r="HD184" i="12" a="1"/>
  <c r="HD184" i="12" s="1"/>
  <c r="HD176" i="12"/>
  <c r="HD179" i="12"/>
  <c r="HD178" i="12"/>
  <c r="HD173" i="12"/>
  <c r="HD172" i="12"/>
  <c r="HD171" i="12"/>
  <c r="HD168" i="12" a="1"/>
  <c r="HD168" i="12" s="1"/>
  <c r="HD170" i="12"/>
  <c r="HE165" i="12"/>
  <c r="HC223" i="12"/>
  <c r="HC228" i="12" s="1"/>
  <c r="HC357" i="12"/>
  <c r="HC255" i="12"/>
  <c r="HC260" i="12" s="1"/>
  <c r="HC359" i="12"/>
  <c r="HC319" i="12"/>
  <c r="HC324" i="12" s="1"/>
  <c r="HC363" i="12"/>
  <c r="HB364" i="12"/>
  <c r="HB365" i="12" s="1"/>
  <c r="HC207" i="12"/>
  <c r="HC212" i="12" s="1"/>
  <c r="HC356" i="12"/>
  <c r="HC303" i="12"/>
  <c r="HC308" i="12" s="1"/>
  <c r="HC362" i="12"/>
  <c r="HC175" i="12"/>
  <c r="HC180" i="12" s="1"/>
  <c r="HC354" i="12"/>
  <c r="HC191" i="12"/>
  <c r="HC196" i="12" s="1"/>
  <c r="HC355" i="12"/>
  <c r="HG164" i="12"/>
  <c r="HF163" i="12"/>
  <c r="HD207" i="12" l="1"/>
  <c r="HD212" i="12" s="1"/>
  <c r="HD356" i="12"/>
  <c r="HD303" i="12"/>
  <c r="HD308" i="12" s="1"/>
  <c r="HD362" i="12"/>
  <c r="HD191" i="12"/>
  <c r="HD196" i="12" s="1"/>
  <c r="HD355" i="12"/>
  <c r="HD239" i="12"/>
  <c r="HD244" i="12" s="1"/>
  <c r="HD358" i="12"/>
  <c r="HD287" i="12"/>
  <c r="HD292" i="12" s="1"/>
  <c r="HD361" i="12"/>
  <c r="HD271" i="12"/>
  <c r="HD276" i="12" s="1"/>
  <c r="HD360" i="12"/>
  <c r="HG163" i="12"/>
  <c r="HH164" i="12"/>
  <c r="HE323" i="12"/>
  <c r="HE322" i="12"/>
  <c r="HE321" i="12"/>
  <c r="HE316" i="12"/>
  <c r="HE320" i="12"/>
  <c r="HE317" i="12"/>
  <c r="HE314" i="12"/>
  <c r="HE315" i="12"/>
  <c r="HE312" i="12" a="1"/>
  <c r="HE312" i="12" s="1"/>
  <c r="HE307" i="12"/>
  <c r="HE304" i="12"/>
  <c r="HE306" i="12"/>
  <c r="HE305" i="12"/>
  <c r="HE298" i="12"/>
  <c r="HE300" i="12"/>
  <c r="HE301" i="12"/>
  <c r="HE299" i="12"/>
  <c r="HE296" i="12" a="1"/>
  <c r="HE296" i="12" s="1"/>
  <c r="HE290" i="12"/>
  <c r="HE288" i="12"/>
  <c r="HE291" i="12"/>
  <c r="HE282" i="12"/>
  <c r="HE285" i="12"/>
  <c r="HE284" i="12"/>
  <c r="HE289" i="12"/>
  <c r="HE283" i="12"/>
  <c r="HE280" i="12" a="1"/>
  <c r="HE280" i="12" s="1"/>
  <c r="HE274" i="12"/>
  <c r="HE272" i="12"/>
  <c r="HE273" i="12"/>
  <c r="HE275" i="12"/>
  <c r="HE269" i="12"/>
  <c r="HE268" i="12"/>
  <c r="HE267" i="12"/>
  <c r="HE258" i="12"/>
  <c r="HE259" i="12"/>
  <c r="HE257" i="12"/>
  <c r="HE264" i="12" a="1"/>
  <c r="HE264" i="12" s="1"/>
  <c r="HE266" i="12"/>
  <c r="HE250" i="12"/>
  <c r="HE253" i="12"/>
  <c r="HE256" i="12"/>
  <c r="HE252" i="12"/>
  <c r="HE251" i="12"/>
  <c r="HE241" i="12"/>
  <c r="HE240" i="12"/>
  <c r="HE243" i="12"/>
  <c r="HE248" i="12" a="1"/>
  <c r="HE248" i="12" s="1"/>
  <c r="HE242" i="12"/>
  <c r="HE236" i="12"/>
  <c r="HE235" i="12"/>
  <c r="HE232" i="12" a="1"/>
  <c r="HE232" i="12" s="1"/>
  <c r="HE226" i="12"/>
  <c r="HE234" i="12"/>
  <c r="HE237" i="12"/>
  <c r="HE220" i="12"/>
  <c r="HE227" i="12"/>
  <c r="HE225" i="12"/>
  <c r="HE221" i="12"/>
  <c r="HE224" i="12"/>
  <c r="HE216" i="12" a="1"/>
  <c r="HE216" i="12" s="1"/>
  <c r="HE210" i="12"/>
  <c r="HE218" i="12"/>
  <c r="HE219" i="12"/>
  <c r="HE209" i="12"/>
  <c r="HE202" i="12"/>
  <c r="HE205" i="12"/>
  <c r="HE208" i="12"/>
  <c r="HE204" i="12"/>
  <c r="HE211" i="12"/>
  <c r="HE187" i="12"/>
  <c r="HE200" i="12" a="1"/>
  <c r="HE200" i="12" s="1"/>
  <c r="HE193" i="12"/>
  <c r="HE189" i="12"/>
  <c r="HE192" i="12"/>
  <c r="HE195" i="12"/>
  <c r="HE188" i="12"/>
  <c r="HE194" i="12"/>
  <c r="HE203" i="12"/>
  <c r="HE186" i="12"/>
  <c r="HE177" i="12"/>
  <c r="HE184" i="12" a="1"/>
  <c r="HE184" i="12" s="1"/>
  <c r="HE176" i="12"/>
  <c r="HE179" i="12"/>
  <c r="HE178" i="12"/>
  <c r="HE172" i="12"/>
  <c r="HE171" i="12"/>
  <c r="HE168" i="12" a="1"/>
  <c r="HE168" i="12" s="1"/>
  <c r="HE170" i="12"/>
  <c r="HF165" i="12"/>
  <c r="HE173" i="12"/>
  <c r="HD175" i="12"/>
  <c r="HD180" i="12" s="1"/>
  <c r="HD354" i="12"/>
  <c r="HC364" i="12"/>
  <c r="HC365" i="12" s="1"/>
  <c r="HD319" i="12"/>
  <c r="HD324" i="12" s="1"/>
  <c r="HD363" i="12"/>
  <c r="HD223" i="12"/>
  <c r="HD228" i="12" s="1"/>
  <c r="HD357" i="12"/>
  <c r="HD255" i="12"/>
  <c r="HD260" i="12" s="1"/>
  <c r="HD359" i="12"/>
  <c r="BG101" i="13"/>
  <c r="HE207" i="12" l="1"/>
  <c r="HE212" i="12" s="1"/>
  <c r="HE356" i="12"/>
  <c r="HE303" i="12"/>
  <c r="HE308" i="12" s="1"/>
  <c r="HE362" i="12"/>
  <c r="HH163" i="12"/>
  <c r="HI164" i="12"/>
  <c r="HE191" i="12"/>
  <c r="HE196" i="12" s="1"/>
  <c r="HE355" i="12"/>
  <c r="HD364" i="12"/>
  <c r="HD365" i="12" s="1"/>
  <c r="HE239" i="12"/>
  <c r="HE244" i="12" s="1"/>
  <c r="HE358" i="12"/>
  <c r="HE287" i="12"/>
  <c r="HE292" i="12" s="1"/>
  <c r="HE361" i="12"/>
  <c r="HE271" i="12"/>
  <c r="HE276" i="12" s="1"/>
  <c r="HE360" i="12"/>
  <c r="HF323" i="12"/>
  <c r="HF322" i="12"/>
  <c r="HF321" i="12"/>
  <c r="HF320" i="12"/>
  <c r="HF314" i="12"/>
  <c r="HF317" i="12"/>
  <c r="HF315" i="12"/>
  <c r="HF316" i="12"/>
  <c r="HF305" i="12"/>
  <c r="HF312" i="12" a="1"/>
  <c r="HF312" i="12" s="1"/>
  <c r="HF306" i="12"/>
  <c r="HF304" i="12"/>
  <c r="HF307" i="12"/>
  <c r="HF298" i="12"/>
  <c r="HF300" i="12"/>
  <c r="HF301" i="12"/>
  <c r="HF299" i="12"/>
  <c r="HF290" i="12"/>
  <c r="HF296" i="12" a="1"/>
  <c r="HF296" i="12" s="1"/>
  <c r="HF288" i="12"/>
  <c r="HF291" i="12"/>
  <c r="HF289" i="12"/>
  <c r="HF282" i="12"/>
  <c r="HF285" i="12"/>
  <c r="HF284" i="12"/>
  <c r="HF283" i="12"/>
  <c r="HF280" i="12" a="1"/>
  <c r="HF280" i="12" s="1"/>
  <c r="HF273" i="12"/>
  <c r="HF275" i="12"/>
  <c r="HF274" i="12"/>
  <c r="HF272" i="12"/>
  <c r="HF268" i="12"/>
  <c r="HF269" i="12"/>
  <c r="HF267" i="12"/>
  <c r="HF266" i="12"/>
  <c r="HF258" i="12"/>
  <c r="HF259" i="12"/>
  <c r="HF257" i="12"/>
  <c r="HF264" i="12" a="1"/>
  <c r="HF264" i="12" s="1"/>
  <c r="HF256" i="12"/>
  <c r="HF250" i="12"/>
  <c r="HF253" i="12"/>
  <c r="HF252" i="12"/>
  <c r="HF251" i="12"/>
  <c r="HF241" i="12"/>
  <c r="HF240" i="12"/>
  <c r="HF243" i="12"/>
  <c r="HF248" i="12" a="1"/>
  <c r="HF248" i="12" s="1"/>
  <c r="HF242" i="12"/>
  <c r="HF236" i="12"/>
  <c r="HF235" i="12"/>
  <c r="HF234" i="12"/>
  <c r="HF237" i="12"/>
  <c r="HF227" i="12"/>
  <c r="HF226" i="12"/>
  <c r="HF225" i="12"/>
  <c r="HF232" i="12" a="1"/>
  <c r="HF232" i="12" s="1"/>
  <c r="HF224" i="12"/>
  <c r="HF211" i="12"/>
  <c r="HF220" i="12"/>
  <c r="HF216" i="12" a="1"/>
  <c r="HF216" i="12" s="1"/>
  <c r="HF218" i="12"/>
  <c r="HF219" i="12"/>
  <c r="HF221" i="12"/>
  <c r="HF202" i="12"/>
  <c r="HF205" i="12"/>
  <c r="HF208" i="12"/>
  <c r="HF210" i="12"/>
  <c r="HF204" i="12"/>
  <c r="HF203" i="12"/>
  <c r="HF209" i="12"/>
  <c r="HF193" i="12"/>
  <c r="HF186" i="12"/>
  <c r="HF189" i="12"/>
  <c r="HF192" i="12"/>
  <c r="HF195" i="12"/>
  <c r="HF188" i="12"/>
  <c r="HF194" i="12"/>
  <c r="HF200" i="12" a="1"/>
  <c r="HF200" i="12" s="1"/>
  <c r="HF187" i="12"/>
  <c r="HF184" i="12" a="1"/>
  <c r="HF184" i="12" s="1"/>
  <c r="HF176" i="12"/>
  <c r="HF179" i="12"/>
  <c r="HF178" i="12"/>
  <c r="HF177" i="12"/>
  <c r="HF171" i="12"/>
  <c r="HF168" i="12" a="1"/>
  <c r="HF168" i="12" s="1"/>
  <c r="HF170" i="12"/>
  <c r="HG165" i="12"/>
  <c r="HF173" i="12"/>
  <c r="HF172" i="12"/>
  <c r="HE175" i="12"/>
  <c r="HE180" i="12" s="1"/>
  <c r="HE354" i="12"/>
  <c r="HE319" i="12"/>
  <c r="HE324" i="12" s="1"/>
  <c r="HE363" i="12"/>
  <c r="HE255" i="12"/>
  <c r="HE260" i="12" s="1"/>
  <c r="HE359" i="12"/>
  <c r="HE223" i="12"/>
  <c r="HE228" i="12" s="1"/>
  <c r="HE357" i="12"/>
  <c r="HF303" i="12" l="1"/>
  <c r="HF308" i="12" s="1"/>
  <c r="HF362" i="12"/>
  <c r="HF239" i="12"/>
  <c r="HF244" i="12" s="1"/>
  <c r="HF358" i="12"/>
  <c r="HE364" i="12"/>
  <c r="HE365" i="12" s="1"/>
  <c r="HF271" i="12"/>
  <c r="HF276" i="12" s="1"/>
  <c r="HF360" i="12"/>
  <c r="HF287" i="12"/>
  <c r="HF292" i="12" s="1"/>
  <c r="HF361" i="12"/>
  <c r="HF191" i="12"/>
  <c r="HF196" i="12" s="1"/>
  <c r="HF355" i="12"/>
  <c r="HG323" i="12"/>
  <c r="HG320" i="12"/>
  <c r="HG322" i="12"/>
  <c r="HG321" i="12"/>
  <c r="HG314" i="12"/>
  <c r="HG316" i="12"/>
  <c r="HG315" i="12"/>
  <c r="HG317" i="12"/>
  <c r="HG305" i="12"/>
  <c r="HG312" i="12" a="1"/>
  <c r="HG312" i="12" s="1"/>
  <c r="HG307" i="12"/>
  <c r="HG304" i="12"/>
  <c r="HG301" i="12"/>
  <c r="HG306" i="12"/>
  <c r="HG300" i="12"/>
  <c r="HG299" i="12"/>
  <c r="HG296" i="12" a="1"/>
  <c r="HG296" i="12" s="1"/>
  <c r="HG298" i="12"/>
  <c r="HG288" i="12"/>
  <c r="HG291" i="12"/>
  <c r="HG289" i="12"/>
  <c r="HG290" i="12"/>
  <c r="HG282" i="12"/>
  <c r="HG285" i="12"/>
  <c r="HG284" i="12"/>
  <c r="HG283" i="12"/>
  <c r="HG274" i="12"/>
  <c r="HG273" i="12"/>
  <c r="HG280" i="12" a="1"/>
  <c r="HG280" i="12" s="1"/>
  <c r="HG275" i="12"/>
  <c r="HG268" i="12"/>
  <c r="HG269" i="12"/>
  <c r="HG267" i="12"/>
  <c r="HG266" i="12"/>
  <c r="HG258" i="12"/>
  <c r="HG259" i="12"/>
  <c r="HG257" i="12"/>
  <c r="HG264" i="12" a="1"/>
  <c r="HG264" i="12" s="1"/>
  <c r="HG256" i="12"/>
  <c r="HG253" i="12"/>
  <c r="HG252" i="12"/>
  <c r="HG272" i="12"/>
  <c r="HG251" i="12"/>
  <c r="HG250" i="12"/>
  <c r="HG241" i="12"/>
  <c r="HG240" i="12"/>
  <c r="HG243" i="12"/>
  <c r="HG248" i="12" a="1"/>
  <c r="HG248" i="12" s="1"/>
  <c r="HG242" i="12"/>
  <c r="HG236" i="12"/>
  <c r="HG234" i="12"/>
  <c r="HG237" i="12"/>
  <c r="HG224" i="12"/>
  <c r="HG232" i="12" a="1"/>
  <c r="HG232" i="12" s="1"/>
  <c r="HG227" i="12"/>
  <c r="HG226" i="12"/>
  <c r="HG235" i="12"/>
  <c r="HG219" i="12"/>
  <c r="HG225" i="12"/>
  <c r="HG221" i="12"/>
  <c r="HG220" i="12"/>
  <c r="HG216" i="12" a="1"/>
  <c r="HG216" i="12" s="1"/>
  <c r="HG210" i="12"/>
  <c r="HG218" i="12"/>
  <c r="HG202" i="12"/>
  <c r="HG205" i="12"/>
  <c r="HG208" i="12"/>
  <c r="HG204" i="12"/>
  <c r="HG211" i="12"/>
  <c r="HG203" i="12"/>
  <c r="HG193" i="12"/>
  <c r="HG189" i="12"/>
  <c r="HG192" i="12"/>
  <c r="HG195" i="12"/>
  <c r="HG188" i="12"/>
  <c r="HG209" i="12"/>
  <c r="HG194" i="12"/>
  <c r="HG187" i="12"/>
  <c r="HG200" i="12" a="1"/>
  <c r="HG200" i="12" s="1"/>
  <c r="HG186" i="12"/>
  <c r="HG184" i="12" a="1"/>
  <c r="HG184" i="12" s="1"/>
  <c r="HG176" i="12"/>
  <c r="HG179" i="12"/>
  <c r="HG178" i="12"/>
  <c r="HG177" i="12"/>
  <c r="HG171" i="12"/>
  <c r="HG168" i="12" a="1"/>
  <c r="HG168" i="12" s="1"/>
  <c r="HG170" i="12"/>
  <c r="HH165" i="12"/>
  <c r="HG173" i="12"/>
  <c r="HG172" i="12"/>
  <c r="HI163" i="12"/>
  <c r="HJ164" i="12"/>
  <c r="HF207" i="12"/>
  <c r="HF212" i="12" s="1"/>
  <c r="HF356" i="12"/>
  <c r="HF319" i="12"/>
  <c r="HF324" i="12" s="1"/>
  <c r="HF363" i="12"/>
  <c r="HF175" i="12"/>
  <c r="HF180" i="12" s="1"/>
  <c r="HF354" i="12"/>
  <c r="HF223" i="12"/>
  <c r="HF228" i="12" s="1"/>
  <c r="HF357" i="12"/>
  <c r="HF255" i="12"/>
  <c r="HF260" i="12" s="1"/>
  <c r="HF359" i="12"/>
  <c r="BH101" i="13"/>
  <c r="HG303" i="12" l="1"/>
  <c r="HG308" i="12" s="1"/>
  <c r="HG362" i="12"/>
  <c r="HG287" i="12"/>
  <c r="HG292" i="12" s="1"/>
  <c r="HG361" i="12"/>
  <c r="HG239" i="12"/>
  <c r="HG244" i="12" s="1"/>
  <c r="HG358" i="12"/>
  <c r="HF364" i="12"/>
  <c r="HF365" i="12" s="1"/>
  <c r="HJ163" i="12"/>
  <c r="HK164" i="12"/>
  <c r="HG207" i="12"/>
  <c r="HG212" i="12" s="1"/>
  <c r="HG356" i="12"/>
  <c r="HG271" i="12"/>
  <c r="HG276" i="12" s="1"/>
  <c r="HG360" i="12"/>
  <c r="HG319" i="12"/>
  <c r="HG324" i="12" s="1"/>
  <c r="HG363" i="12"/>
  <c r="HG223" i="12"/>
  <c r="HG228" i="12" s="1"/>
  <c r="HG357" i="12"/>
  <c r="HG175" i="12"/>
  <c r="HG180" i="12" s="1"/>
  <c r="HG354" i="12"/>
  <c r="HG255" i="12"/>
  <c r="HG260" i="12" s="1"/>
  <c r="HG359" i="12"/>
  <c r="HG191" i="12"/>
  <c r="HG196" i="12" s="1"/>
  <c r="HG355" i="12"/>
  <c r="HH320" i="12"/>
  <c r="HH323" i="12"/>
  <c r="HH322" i="12"/>
  <c r="HH316" i="12"/>
  <c r="HH321" i="12"/>
  <c r="HH314" i="12"/>
  <c r="HH315" i="12"/>
  <c r="HH317" i="12"/>
  <c r="HH312" i="12" a="1"/>
  <c r="HH312" i="12" s="1"/>
  <c r="HH304" i="12"/>
  <c r="HH307" i="12"/>
  <c r="HH301" i="12"/>
  <c r="HH306" i="12"/>
  <c r="HH305" i="12"/>
  <c r="HH300" i="12"/>
  <c r="HH299" i="12"/>
  <c r="HH298" i="12"/>
  <c r="HH296" i="12" a="1"/>
  <c r="HH296" i="12" s="1"/>
  <c r="HH288" i="12"/>
  <c r="HH291" i="12"/>
  <c r="HH289" i="12"/>
  <c r="HH285" i="12"/>
  <c r="HH284" i="12"/>
  <c r="HH290" i="12"/>
  <c r="HH283" i="12"/>
  <c r="HH282" i="12"/>
  <c r="HH273" i="12"/>
  <c r="HH275" i="12"/>
  <c r="HH280" i="12" a="1"/>
  <c r="HH280" i="12" s="1"/>
  <c r="HH268" i="12"/>
  <c r="HH274" i="12"/>
  <c r="HH272" i="12"/>
  <c r="HH269" i="12"/>
  <c r="HH267" i="12"/>
  <c r="HH266" i="12"/>
  <c r="HH258" i="12"/>
  <c r="HH259" i="12"/>
  <c r="HH257" i="12"/>
  <c r="HH264" i="12" a="1"/>
  <c r="HH264" i="12" s="1"/>
  <c r="HH256" i="12"/>
  <c r="HH253" i="12"/>
  <c r="HH252" i="12"/>
  <c r="HH251" i="12"/>
  <c r="HH250" i="12"/>
  <c r="HH241" i="12"/>
  <c r="HH240" i="12"/>
  <c r="HH243" i="12"/>
  <c r="HH248" i="12" a="1"/>
  <c r="HH248" i="12" s="1"/>
  <c r="HH242" i="12"/>
  <c r="HH236" i="12"/>
  <c r="HH235" i="12"/>
  <c r="HH234" i="12"/>
  <c r="HH237" i="12"/>
  <c r="HH225" i="12"/>
  <c r="HH227" i="12"/>
  <c r="HH232" i="12" a="1"/>
  <c r="HH232" i="12" s="1"/>
  <c r="HH226" i="12"/>
  <c r="HH221" i="12"/>
  <c r="HH224" i="12"/>
  <c r="HH220" i="12"/>
  <c r="HH211" i="12"/>
  <c r="HH216" i="12" a="1"/>
  <c r="HH216" i="12" s="1"/>
  <c r="HH218" i="12"/>
  <c r="HH219" i="12"/>
  <c r="HH202" i="12"/>
  <c r="HH205" i="12"/>
  <c r="HH208" i="12"/>
  <c r="HH210" i="12"/>
  <c r="HH204" i="12"/>
  <c r="HH203" i="12"/>
  <c r="HH209" i="12"/>
  <c r="HH189" i="12"/>
  <c r="HH192" i="12"/>
  <c r="HH195" i="12"/>
  <c r="HH188" i="12"/>
  <c r="HH194" i="12"/>
  <c r="HH200" i="12" a="1"/>
  <c r="HH200" i="12" s="1"/>
  <c r="HH193" i="12"/>
  <c r="HH187" i="12"/>
  <c r="HH186" i="12"/>
  <c r="HH184" i="12" a="1"/>
  <c r="HH184" i="12" s="1"/>
  <c r="HH176" i="12"/>
  <c r="HH179" i="12"/>
  <c r="HH178" i="12"/>
  <c r="HH177" i="12"/>
  <c r="HH168" i="12" a="1"/>
  <c r="HH168" i="12" s="1"/>
  <c r="HH171" i="12"/>
  <c r="HH170" i="12"/>
  <c r="HI165" i="12"/>
  <c r="HH173" i="12"/>
  <c r="HH172" i="12"/>
  <c r="HH271" i="12" l="1"/>
  <c r="HH276" i="12" s="1"/>
  <c r="HH360" i="12"/>
  <c r="HH207" i="12"/>
  <c r="HH212" i="12" s="1"/>
  <c r="HH356" i="12"/>
  <c r="HG364" i="12"/>
  <c r="HG365" i="12" s="1"/>
  <c r="HH223" i="12"/>
  <c r="HH228" i="12" s="1"/>
  <c r="HH357" i="12"/>
  <c r="HH319" i="12"/>
  <c r="HH324" i="12" s="1"/>
  <c r="HH363" i="12"/>
  <c r="HH255" i="12"/>
  <c r="HH260" i="12" s="1"/>
  <c r="HH359" i="12"/>
  <c r="HH175" i="12"/>
  <c r="HH180" i="12" s="1"/>
  <c r="HH354" i="12"/>
  <c r="HL164" i="12"/>
  <c r="HK163" i="12"/>
  <c r="HH303" i="12"/>
  <c r="HH308" i="12" s="1"/>
  <c r="HH362" i="12"/>
  <c r="HI323" i="12"/>
  <c r="HI322" i="12"/>
  <c r="HI320" i="12"/>
  <c r="HI314" i="12"/>
  <c r="HI321" i="12"/>
  <c r="HI316" i="12"/>
  <c r="HI317" i="12"/>
  <c r="HI315" i="12"/>
  <c r="HI307" i="12"/>
  <c r="HI306" i="12"/>
  <c r="HI312" i="12" a="1"/>
  <c r="HI312" i="12" s="1"/>
  <c r="HI305" i="12"/>
  <c r="HI304" i="12"/>
  <c r="HI300" i="12"/>
  <c r="HI301" i="12"/>
  <c r="HI299" i="12"/>
  <c r="HI290" i="12"/>
  <c r="HI298" i="12"/>
  <c r="HI291" i="12"/>
  <c r="HI289" i="12"/>
  <c r="HI296" i="12" a="1"/>
  <c r="HI296" i="12" s="1"/>
  <c r="HI288" i="12"/>
  <c r="HI284" i="12"/>
  <c r="HI283" i="12"/>
  <c r="HI285" i="12"/>
  <c r="HI282" i="12"/>
  <c r="HI280" i="12" a="1"/>
  <c r="HI280" i="12" s="1"/>
  <c r="HI274" i="12"/>
  <c r="HI268" i="12"/>
  <c r="HI273" i="12"/>
  <c r="HI275" i="12"/>
  <c r="HI269" i="12"/>
  <c r="HI272" i="12"/>
  <c r="HI267" i="12"/>
  <c r="HI266" i="12"/>
  <c r="HI258" i="12"/>
  <c r="HI259" i="12"/>
  <c r="HI257" i="12"/>
  <c r="HI264" i="12" a="1"/>
  <c r="HI264" i="12" s="1"/>
  <c r="HI256" i="12"/>
  <c r="HI252" i="12"/>
  <c r="HI251" i="12"/>
  <c r="HI250" i="12"/>
  <c r="HI253" i="12"/>
  <c r="HI240" i="12"/>
  <c r="HI248" i="12" a="1"/>
  <c r="HI248" i="12" s="1"/>
  <c r="HI243" i="12"/>
  <c r="HI242" i="12"/>
  <c r="HI241" i="12"/>
  <c r="HI235" i="12"/>
  <c r="HI234" i="12"/>
  <c r="HI237" i="12"/>
  <c r="HI236" i="12"/>
  <c r="HI224" i="12"/>
  <c r="HI232" i="12" a="1"/>
  <c r="HI232" i="12" s="1"/>
  <c r="HI226" i="12"/>
  <c r="HI219" i="12"/>
  <c r="HI221" i="12"/>
  <c r="HI225" i="12"/>
  <c r="HI220" i="12"/>
  <c r="HI210" i="12"/>
  <c r="HI227" i="12"/>
  <c r="HI218" i="12"/>
  <c r="HI205" i="12"/>
  <c r="HI216" i="12" a="1"/>
  <c r="HI216" i="12" s="1"/>
  <c r="HI208" i="12"/>
  <c r="HI204" i="12"/>
  <c r="HI203" i="12"/>
  <c r="HI211" i="12"/>
  <c r="HI209" i="12"/>
  <c r="HI186" i="12"/>
  <c r="HI189" i="12"/>
  <c r="HI192" i="12"/>
  <c r="HI195" i="12"/>
  <c r="HI188" i="12"/>
  <c r="HI194" i="12"/>
  <c r="HI200" i="12" a="1"/>
  <c r="HI200" i="12" s="1"/>
  <c r="HI187" i="12"/>
  <c r="HI202" i="12"/>
  <c r="HI184" i="12" a="1"/>
  <c r="HI184" i="12" s="1"/>
  <c r="HI193" i="12"/>
  <c r="HI173" i="12"/>
  <c r="HI176" i="12"/>
  <c r="HI179" i="12"/>
  <c r="HI178" i="12"/>
  <c r="HI177" i="12"/>
  <c r="HI171" i="12"/>
  <c r="HI170" i="12"/>
  <c r="HJ165" i="12"/>
  <c r="HI172" i="12"/>
  <c r="HI168" i="12" a="1"/>
  <c r="HI168" i="12" s="1"/>
  <c r="HH239" i="12"/>
  <c r="HH244" i="12" s="1"/>
  <c r="HH358" i="12"/>
  <c r="HH287" i="12"/>
  <c r="HH292" i="12" s="1"/>
  <c r="HH361" i="12"/>
  <c r="HH191" i="12"/>
  <c r="HH196" i="12" s="1"/>
  <c r="HH355" i="12"/>
  <c r="BI101" i="13"/>
  <c r="HM164" i="12" l="1"/>
  <c r="HL163" i="12"/>
  <c r="HI239" i="12"/>
  <c r="HI244" i="12" s="1"/>
  <c r="HI358" i="12"/>
  <c r="HH364" i="12"/>
  <c r="HH365" i="12" s="1"/>
  <c r="HI287" i="12"/>
  <c r="HI292" i="12" s="1"/>
  <c r="HI361" i="12"/>
  <c r="HI223" i="12"/>
  <c r="HI228" i="12" s="1"/>
  <c r="HI357" i="12"/>
  <c r="HI271" i="12"/>
  <c r="HI276" i="12" s="1"/>
  <c r="HI360" i="12"/>
  <c r="HI319" i="12"/>
  <c r="HI324" i="12" s="1"/>
  <c r="HI363" i="12"/>
  <c r="HI191" i="12"/>
  <c r="HI196" i="12" s="1"/>
  <c r="HI355" i="12"/>
  <c r="HJ323" i="12"/>
  <c r="HJ322" i="12"/>
  <c r="HJ321" i="12"/>
  <c r="HJ320" i="12"/>
  <c r="HJ316" i="12"/>
  <c r="HJ315" i="12"/>
  <c r="HJ314" i="12"/>
  <c r="HJ317" i="12"/>
  <c r="HJ307" i="12"/>
  <c r="HJ306" i="12"/>
  <c r="HJ305" i="12"/>
  <c r="HJ312" i="12" a="1"/>
  <c r="HJ312" i="12" s="1"/>
  <c r="HJ300" i="12"/>
  <c r="HJ301" i="12"/>
  <c r="HJ299" i="12"/>
  <c r="HJ304" i="12"/>
  <c r="HJ298" i="12"/>
  <c r="HJ291" i="12"/>
  <c r="HJ289" i="12"/>
  <c r="HJ290" i="12"/>
  <c r="HJ284" i="12"/>
  <c r="HJ283" i="12"/>
  <c r="HJ282" i="12"/>
  <c r="HJ288" i="12"/>
  <c r="HJ273" i="12"/>
  <c r="HJ280" i="12" a="1"/>
  <c r="HJ280" i="12" s="1"/>
  <c r="HJ275" i="12"/>
  <c r="HJ296" i="12" a="1"/>
  <c r="HJ296" i="12" s="1"/>
  <c r="HJ285" i="12"/>
  <c r="HJ274" i="12"/>
  <c r="HJ272" i="12"/>
  <c r="HJ268" i="12"/>
  <c r="HJ267" i="12"/>
  <c r="HJ269" i="12"/>
  <c r="HJ266" i="12"/>
  <c r="HJ259" i="12"/>
  <c r="HJ257" i="12"/>
  <c r="HJ264" i="12" a="1"/>
  <c r="HJ264" i="12" s="1"/>
  <c r="HJ253" i="12"/>
  <c r="HJ256" i="12"/>
  <c r="HJ258" i="12"/>
  <c r="HJ252" i="12"/>
  <c r="HJ251" i="12"/>
  <c r="HJ250" i="12"/>
  <c r="HJ240" i="12"/>
  <c r="HJ248" i="12" a="1"/>
  <c r="HJ248" i="12" s="1"/>
  <c r="HJ243" i="12"/>
  <c r="HJ242" i="12"/>
  <c r="HJ235" i="12"/>
  <c r="HJ234" i="12"/>
  <c r="HJ237" i="12"/>
  <c r="HJ241" i="12"/>
  <c r="HJ225" i="12"/>
  <c r="HJ232" i="12" a="1"/>
  <c r="HJ232" i="12" s="1"/>
  <c r="HJ227" i="12"/>
  <c r="HJ236" i="12"/>
  <c r="HJ226" i="12"/>
  <c r="HJ219" i="12"/>
  <c r="HJ221" i="12"/>
  <c r="HJ224" i="12"/>
  <c r="HJ220" i="12"/>
  <c r="HJ218" i="12"/>
  <c r="HJ216" i="12" a="1"/>
  <c r="HJ216" i="12" s="1"/>
  <c r="HJ208" i="12"/>
  <c r="HJ210" i="12"/>
  <c r="HJ204" i="12"/>
  <c r="HJ203" i="12"/>
  <c r="HJ211" i="12"/>
  <c r="HJ209" i="12"/>
  <c r="HJ186" i="12"/>
  <c r="HJ205" i="12"/>
  <c r="HJ189" i="12"/>
  <c r="HJ192" i="12"/>
  <c r="HJ195" i="12"/>
  <c r="HJ188" i="12"/>
  <c r="HJ194" i="12"/>
  <c r="HJ200" i="12" a="1"/>
  <c r="HJ200" i="12" s="1"/>
  <c r="HJ187" i="12"/>
  <c r="HJ202" i="12"/>
  <c r="HJ193" i="12"/>
  <c r="HJ176" i="12"/>
  <c r="HJ179" i="12"/>
  <c r="HJ178" i="12"/>
  <c r="HJ177" i="12"/>
  <c r="HJ184" i="12" a="1"/>
  <c r="HJ184" i="12" s="1"/>
  <c r="HJ171" i="12"/>
  <c r="HJ170" i="12"/>
  <c r="HK165" i="12"/>
  <c r="HJ173" i="12"/>
  <c r="HJ172" i="12"/>
  <c r="HJ168" i="12" a="1"/>
  <c r="HJ168" i="12" s="1"/>
  <c r="HI175" i="12"/>
  <c r="HI180" i="12" s="1"/>
  <c r="HI354" i="12"/>
  <c r="HI207" i="12"/>
  <c r="HI212" i="12" s="1"/>
  <c r="HI356" i="12"/>
  <c r="HI303" i="12"/>
  <c r="HI308" i="12" s="1"/>
  <c r="HI362" i="12"/>
  <c r="HI255" i="12"/>
  <c r="HI260" i="12" s="1"/>
  <c r="HI359" i="12"/>
  <c r="HJ191" i="12" l="1"/>
  <c r="HJ196" i="12" s="1"/>
  <c r="HJ355" i="12"/>
  <c r="HJ303" i="12"/>
  <c r="HJ308" i="12" s="1"/>
  <c r="HJ362" i="12"/>
  <c r="HJ239" i="12"/>
  <c r="HJ244" i="12" s="1"/>
  <c r="HJ358" i="12"/>
  <c r="HJ287" i="12"/>
  <c r="HJ292" i="12" s="1"/>
  <c r="HJ361" i="12"/>
  <c r="HJ175" i="12"/>
  <c r="HJ180" i="12" s="1"/>
  <c r="HJ354" i="12"/>
  <c r="HJ271" i="12"/>
  <c r="HJ276" i="12" s="1"/>
  <c r="HJ360" i="12"/>
  <c r="HJ223" i="12"/>
  <c r="HJ228" i="12" s="1"/>
  <c r="HJ357" i="12"/>
  <c r="HJ319" i="12"/>
  <c r="HJ324" i="12" s="1"/>
  <c r="HJ363" i="12"/>
  <c r="HJ207" i="12"/>
  <c r="HJ212" i="12" s="1"/>
  <c r="HJ356" i="12"/>
  <c r="HI364" i="12"/>
  <c r="HI365" i="12" s="1"/>
  <c r="HK323" i="12"/>
  <c r="HK322" i="12"/>
  <c r="HK321" i="12"/>
  <c r="HK320" i="12"/>
  <c r="HK317" i="12"/>
  <c r="HK316" i="12"/>
  <c r="HK315" i="12"/>
  <c r="HK314" i="12"/>
  <c r="HK304" i="12"/>
  <c r="HK307" i="12"/>
  <c r="HK312" i="12" a="1"/>
  <c r="HK312" i="12" s="1"/>
  <c r="HK306" i="12"/>
  <c r="HK305" i="12"/>
  <c r="HK300" i="12"/>
  <c r="HK301" i="12"/>
  <c r="HK299" i="12"/>
  <c r="HK298" i="12"/>
  <c r="HK296" i="12" a="1"/>
  <c r="HK296" i="12" s="1"/>
  <c r="HK291" i="12"/>
  <c r="HK289" i="12"/>
  <c r="HK290" i="12"/>
  <c r="HK284" i="12"/>
  <c r="HK283" i="12"/>
  <c r="HK288" i="12"/>
  <c r="HK285" i="12"/>
  <c r="HK280" i="12" a="1"/>
  <c r="HK280" i="12" s="1"/>
  <c r="HK282" i="12"/>
  <c r="HK273" i="12"/>
  <c r="HK275" i="12"/>
  <c r="HK269" i="12"/>
  <c r="HK274" i="12"/>
  <c r="HK272" i="12"/>
  <c r="HK268" i="12"/>
  <c r="HK267" i="12"/>
  <c r="HK266" i="12"/>
  <c r="HK259" i="12"/>
  <c r="HK257" i="12"/>
  <c r="HK264" i="12" a="1"/>
  <c r="HK264" i="12" s="1"/>
  <c r="HK256" i="12"/>
  <c r="HK252" i="12"/>
  <c r="HK251" i="12"/>
  <c r="HK258" i="12"/>
  <c r="HK250" i="12"/>
  <c r="HK240" i="12"/>
  <c r="HK248" i="12" a="1"/>
  <c r="HK248" i="12" s="1"/>
  <c r="HK243" i="12"/>
  <c r="HK242" i="12"/>
  <c r="HK253" i="12"/>
  <c r="HK235" i="12"/>
  <c r="HK234" i="12"/>
  <c r="HK237" i="12"/>
  <c r="HK232" i="12" a="1"/>
  <c r="HK232" i="12" s="1"/>
  <c r="HK241" i="12"/>
  <c r="HK226" i="12"/>
  <c r="HK236" i="12"/>
  <c r="HK221" i="12"/>
  <c r="HK225" i="12"/>
  <c r="HK224" i="12"/>
  <c r="HK220" i="12"/>
  <c r="HK210" i="12"/>
  <c r="HK227" i="12"/>
  <c r="HK218" i="12"/>
  <c r="HK219" i="12"/>
  <c r="HK216" i="12" a="1"/>
  <c r="HK216" i="12" s="1"/>
  <c r="HK204" i="12"/>
  <c r="HK203" i="12"/>
  <c r="HK211" i="12"/>
  <c r="HK209" i="12"/>
  <c r="HK202" i="12"/>
  <c r="HK208" i="12"/>
  <c r="HK205" i="12"/>
  <c r="HK189" i="12"/>
  <c r="HK192" i="12"/>
  <c r="HK195" i="12"/>
  <c r="HK188" i="12"/>
  <c r="HK194" i="12"/>
  <c r="HK200" i="12" a="1"/>
  <c r="HK200" i="12" s="1"/>
  <c r="HK187" i="12"/>
  <c r="HK193" i="12"/>
  <c r="HK186" i="12"/>
  <c r="HK179" i="12"/>
  <c r="HK178" i="12"/>
  <c r="HK177" i="12"/>
  <c r="HK184" i="12" a="1"/>
  <c r="HK184" i="12" s="1"/>
  <c r="HK170" i="12"/>
  <c r="HL165" i="12"/>
  <c r="HK176" i="12"/>
  <c r="HK173" i="12"/>
  <c r="HK172" i="12"/>
  <c r="HK168" i="12" a="1"/>
  <c r="HK168" i="12" s="1"/>
  <c r="HK171" i="12"/>
  <c r="HJ255" i="12"/>
  <c r="HJ260" i="12" s="1"/>
  <c r="HJ359" i="12"/>
  <c r="HN164" i="12"/>
  <c r="HM163" i="12"/>
  <c r="BJ101" i="13"/>
  <c r="HK319" i="12" l="1"/>
  <c r="HK324" i="12" s="1"/>
  <c r="HK363" i="12"/>
  <c r="HK207" i="12"/>
  <c r="HK212" i="12" s="1"/>
  <c r="HK356" i="12"/>
  <c r="HK191" i="12"/>
  <c r="HK196" i="12" s="1"/>
  <c r="HK355" i="12"/>
  <c r="HK255" i="12"/>
  <c r="HK260" i="12" s="1"/>
  <c r="HK359" i="12"/>
  <c r="HJ364" i="12"/>
  <c r="HJ365" i="12" s="1"/>
  <c r="HL323" i="12"/>
  <c r="HL322" i="12"/>
  <c r="HL321" i="12"/>
  <c r="HL320" i="12"/>
  <c r="HL316" i="12"/>
  <c r="HL315" i="12"/>
  <c r="HL317" i="12"/>
  <c r="HL314" i="12"/>
  <c r="HL304" i="12"/>
  <c r="HL307" i="12"/>
  <c r="HL306" i="12"/>
  <c r="HL312" i="12" a="1"/>
  <c r="HL312" i="12" s="1"/>
  <c r="HL305" i="12"/>
  <c r="HL300" i="12"/>
  <c r="HL301" i="12"/>
  <c r="HL299" i="12"/>
  <c r="HL298" i="12"/>
  <c r="HL291" i="12"/>
  <c r="HL289" i="12"/>
  <c r="HL290" i="12"/>
  <c r="HL296" i="12" a="1"/>
  <c r="HL296" i="12" s="1"/>
  <c r="HL284" i="12"/>
  <c r="HL283" i="12"/>
  <c r="HL282" i="12"/>
  <c r="HL288" i="12"/>
  <c r="HL285" i="12"/>
  <c r="HL273" i="12"/>
  <c r="HL280" i="12" a="1"/>
  <c r="HL280" i="12" s="1"/>
  <c r="HL275" i="12"/>
  <c r="HL269" i="12"/>
  <c r="HL274" i="12"/>
  <c r="HL272" i="12"/>
  <c r="HL268" i="12"/>
  <c r="HL259" i="12"/>
  <c r="HL267" i="12"/>
  <c r="HL266" i="12"/>
  <c r="HL264" i="12" a="1"/>
  <c r="HL264" i="12" s="1"/>
  <c r="HL257" i="12"/>
  <c r="HL256" i="12"/>
  <c r="HL258" i="12"/>
  <c r="HL252" i="12"/>
  <c r="HL251" i="12"/>
  <c r="HL250" i="12"/>
  <c r="HL253" i="12"/>
  <c r="HL240" i="12"/>
  <c r="HL248" i="12" a="1"/>
  <c r="HL248" i="12" s="1"/>
  <c r="HL243" i="12"/>
  <c r="HL242" i="12"/>
  <c r="HL241" i="12"/>
  <c r="HL235" i="12"/>
  <c r="HL237" i="12"/>
  <c r="HL236" i="12"/>
  <c r="HL232" i="12" a="1"/>
  <c r="HL232" i="12" s="1"/>
  <c r="HL234" i="12"/>
  <c r="HL227" i="12"/>
  <c r="HL221" i="12"/>
  <c r="HL225" i="12"/>
  <c r="HL224" i="12"/>
  <c r="HL220" i="12"/>
  <c r="HL218" i="12"/>
  <c r="HL219" i="12"/>
  <c r="HL216" i="12" a="1"/>
  <c r="HL216" i="12" s="1"/>
  <c r="HL210" i="12"/>
  <c r="HL204" i="12"/>
  <c r="HL226" i="12"/>
  <c r="HL203" i="12"/>
  <c r="HL211" i="12"/>
  <c r="HL209" i="12"/>
  <c r="HL202" i="12"/>
  <c r="HL205" i="12"/>
  <c r="HL192" i="12"/>
  <c r="HL195" i="12"/>
  <c r="HL208" i="12"/>
  <c r="HL188" i="12"/>
  <c r="HL194" i="12"/>
  <c r="HL200" i="12" a="1"/>
  <c r="HL200" i="12" s="1"/>
  <c r="HL187" i="12"/>
  <c r="HL193" i="12"/>
  <c r="HL189" i="12"/>
  <c r="HL186" i="12"/>
  <c r="HL178" i="12"/>
  <c r="HL177" i="12"/>
  <c r="HL184" i="12" a="1"/>
  <c r="HL184" i="12" s="1"/>
  <c r="HL176" i="12"/>
  <c r="HL179" i="12"/>
  <c r="HL170" i="12"/>
  <c r="HM165" i="12"/>
  <c r="HL173" i="12"/>
  <c r="HL172" i="12"/>
  <c r="HL168" i="12" a="1"/>
  <c r="HL168" i="12" s="1"/>
  <c r="HL171" i="12"/>
  <c r="HK303" i="12"/>
  <c r="HK308" i="12" s="1"/>
  <c r="HK362" i="12"/>
  <c r="HO164" i="12"/>
  <c r="HN163" i="12"/>
  <c r="HK239" i="12"/>
  <c r="HK244" i="12" s="1"/>
  <c r="HK358" i="12"/>
  <c r="HK287" i="12"/>
  <c r="HK292" i="12" s="1"/>
  <c r="HK361" i="12"/>
  <c r="HK175" i="12"/>
  <c r="HK180" i="12" s="1"/>
  <c r="HK354" i="12"/>
  <c r="HK223" i="12"/>
  <c r="HK228" i="12" s="1"/>
  <c r="HK357" i="12"/>
  <c r="HK271" i="12"/>
  <c r="HK276" i="12" s="1"/>
  <c r="HK360" i="12"/>
  <c r="HL191" i="12" l="1"/>
  <c r="HL196" i="12" s="1"/>
  <c r="HL355" i="12"/>
  <c r="HK364" i="12"/>
  <c r="HK365" i="12" s="1"/>
  <c r="HP164" i="12"/>
  <c r="HO163" i="12"/>
  <c r="HL287" i="12"/>
  <c r="HL292" i="12" s="1"/>
  <c r="HL361" i="12"/>
  <c r="HL239" i="12"/>
  <c r="HL244" i="12" s="1"/>
  <c r="HL358" i="12"/>
  <c r="HL271" i="12"/>
  <c r="HL276" i="12" s="1"/>
  <c r="HL360" i="12"/>
  <c r="HL319" i="12"/>
  <c r="HL324" i="12" s="1"/>
  <c r="HL363" i="12"/>
  <c r="HL207" i="12"/>
  <c r="HL212" i="12" s="1"/>
  <c r="HL356" i="12"/>
  <c r="HL223" i="12"/>
  <c r="HL228" i="12" s="1"/>
  <c r="HL357" i="12"/>
  <c r="HM323" i="12"/>
  <c r="HM322" i="12"/>
  <c r="HM321" i="12"/>
  <c r="HM320" i="12"/>
  <c r="HM316" i="12"/>
  <c r="HM315" i="12"/>
  <c r="HM317" i="12"/>
  <c r="HM314" i="12"/>
  <c r="HM307" i="12"/>
  <c r="HM312" i="12" a="1"/>
  <c r="HM312" i="12" s="1"/>
  <c r="HM305" i="12"/>
  <c r="HM306" i="12"/>
  <c r="HM304" i="12"/>
  <c r="HM301" i="12"/>
  <c r="HM299" i="12"/>
  <c r="HM298" i="12"/>
  <c r="HM300" i="12"/>
  <c r="HM296" i="12" a="1"/>
  <c r="HM296" i="12" s="1"/>
  <c r="HM291" i="12"/>
  <c r="HM289" i="12"/>
  <c r="HM290" i="12"/>
  <c r="HM284" i="12"/>
  <c r="HM283" i="12"/>
  <c r="HM282" i="12"/>
  <c r="HM288" i="12"/>
  <c r="HM285" i="12"/>
  <c r="HM280" i="12" a="1"/>
  <c r="HM280" i="12" s="1"/>
  <c r="HM274" i="12"/>
  <c r="HM273" i="12"/>
  <c r="HM275" i="12"/>
  <c r="HM269" i="12"/>
  <c r="HM272" i="12"/>
  <c r="HM267" i="12"/>
  <c r="HM266" i="12"/>
  <c r="HM268" i="12"/>
  <c r="HM264" i="12" a="1"/>
  <c r="HM264" i="12" s="1"/>
  <c r="HM257" i="12"/>
  <c r="HM259" i="12"/>
  <c r="HM256" i="12"/>
  <c r="HM258" i="12"/>
  <c r="HM251" i="12"/>
  <c r="HM250" i="12"/>
  <c r="HM253" i="12"/>
  <c r="HM252" i="12"/>
  <c r="HM248" i="12" a="1"/>
  <c r="HM248" i="12" s="1"/>
  <c r="HM240" i="12"/>
  <c r="HM243" i="12"/>
  <c r="HM242" i="12"/>
  <c r="HM241" i="12"/>
  <c r="HM235" i="12"/>
  <c r="HM234" i="12"/>
  <c r="HM237" i="12"/>
  <c r="HM236" i="12"/>
  <c r="HM232" i="12" a="1"/>
  <c r="HM232" i="12" s="1"/>
  <c r="HM224" i="12"/>
  <c r="HM226" i="12"/>
  <c r="HM221" i="12"/>
  <c r="HM225" i="12"/>
  <c r="HM227" i="12"/>
  <c r="HM220" i="12"/>
  <c r="HM210" i="12"/>
  <c r="HM218" i="12"/>
  <c r="HM219" i="12"/>
  <c r="HM216" i="12" a="1"/>
  <c r="HM216" i="12" s="1"/>
  <c r="HM204" i="12"/>
  <c r="HM203" i="12"/>
  <c r="HM211" i="12"/>
  <c r="HM209" i="12"/>
  <c r="HM202" i="12"/>
  <c r="HM205" i="12"/>
  <c r="HM208" i="12"/>
  <c r="HM195" i="12"/>
  <c r="HM188" i="12"/>
  <c r="HM194" i="12"/>
  <c r="HM200" i="12" a="1"/>
  <c r="HM200" i="12" s="1"/>
  <c r="HM187" i="12"/>
  <c r="HM193" i="12"/>
  <c r="HM192" i="12"/>
  <c r="HM189" i="12"/>
  <c r="HM186" i="12"/>
  <c r="HM178" i="12"/>
  <c r="HM177" i="12"/>
  <c r="HM184" i="12" a="1"/>
  <c r="HM184" i="12" s="1"/>
  <c r="HM176" i="12"/>
  <c r="HM179" i="12"/>
  <c r="HM170" i="12"/>
  <c r="HN165" i="12"/>
  <c r="HM168" i="12" a="1"/>
  <c r="HM168" i="12" s="1"/>
  <c r="HM173" i="12"/>
  <c r="HM172" i="12"/>
  <c r="HM171" i="12"/>
  <c r="HL303" i="12"/>
  <c r="HL308" i="12" s="1"/>
  <c r="HL362" i="12"/>
  <c r="HL175" i="12"/>
  <c r="HL180" i="12" s="1"/>
  <c r="HL354" i="12"/>
  <c r="HL255" i="12"/>
  <c r="HL260" i="12" s="1"/>
  <c r="HL359" i="12"/>
  <c r="BK101" i="13"/>
  <c r="HL364" i="12" l="1"/>
  <c r="HL365" i="12" s="1"/>
  <c r="HM239" i="12"/>
  <c r="HM244" i="12" s="1"/>
  <c r="HM358" i="12"/>
  <c r="HM287" i="12"/>
  <c r="HM292" i="12" s="1"/>
  <c r="HM361" i="12"/>
  <c r="HM223" i="12"/>
  <c r="HM228" i="12" s="1"/>
  <c r="HM357" i="12"/>
  <c r="HM271" i="12"/>
  <c r="HM276" i="12" s="1"/>
  <c r="HM360" i="12"/>
  <c r="HM319" i="12"/>
  <c r="HM324" i="12" s="1"/>
  <c r="HM363" i="12"/>
  <c r="HM207" i="12"/>
  <c r="HM212" i="12" s="1"/>
  <c r="HM356" i="12"/>
  <c r="HM175" i="12"/>
  <c r="HM180" i="12" s="1"/>
  <c r="HM354" i="12"/>
  <c r="HN323" i="12"/>
  <c r="HN322" i="12"/>
  <c r="HN321" i="12"/>
  <c r="HN320" i="12"/>
  <c r="HN317" i="12"/>
  <c r="HN316" i="12"/>
  <c r="HN315" i="12"/>
  <c r="HN314" i="12"/>
  <c r="HN306" i="12"/>
  <c r="HN312" i="12" a="1"/>
  <c r="HN312" i="12" s="1"/>
  <c r="HN307" i="12"/>
  <c r="HN304" i="12"/>
  <c r="HN305" i="12"/>
  <c r="HN301" i="12"/>
  <c r="HN299" i="12"/>
  <c r="HN298" i="12"/>
  <c r="HN300" i="12"/>
  <c r="HN291" i="12"/>
  <c r="HN289" i="12"/>
  <c r="HN290" i="12"/>
  <c r="HN288" i="12"/>
  <c r="HN296" i="12" a="1"/>
  <c r="HN296" i="12" s="1"/>
  <c r="HN283" i="12"/>
  <c r="HN282" i="12"/>
  <c r="HN285" i="12"/>
  <c r="HN284" i="12"/>
  <c r="HN280" i="12" a="1"/>
  <c r="HN280" i="12" s="1"/>
  <c r="HN275" i="12"/>
  <c r="HN273" i="12"/>
  <c r="HN269" i="12"/>
  <c r="HN272" i="12"/>
  <c r="HN274" i="12"/>
  <c r="HN267" i="12"/>
  <c r="HN266" i="12"/>
  <c r="HN264" i="12" a="1"/>
  <c r="HN264" i="12" s="1"/>
  <c r="HN257" i="12"/>
  <c r="HN259" i="12"/>
  <c r="HN256" i="12"/>
  <c r="HN258" i="12"/>
  <c r="HN251" i="12"/>
  <c r="HN250" i="12"/>
  <c r="HN268" i="12"/>
  <c r="HN253" i="12"/>
  <c r="HN243" i="12"/>
  <c r="HN252" i="12"/>
  <c r="HN242" i="12"/>
  <c r="HN241" i="12"/>
  <c r="HN240" i="12"/>
  <c r="HN248" i="12" a="1"/>
  <c r="HN248" i="12" s="1"/>
  <c r="HN234" i="12"/>
  <c r="HN237" i="12"/>
  <c r="HN236" i="12"/>
  <c r="HN235" i="12"/>
  <c r="HN227" i="12"/>
  <c r="HN225" i="12"/>
  <c r="HN221" i="12"/>
  <c r="HN224" i="12"/>
  <c r="HN220" i="12"/>
  <c r="HN232" i="12" a="1"/>
  <c r="HN232" i="12" s="1"/>
  <c r="HN218" i="12"/>
  <c r="HN216" i="12" a="1"/>
  <c r="HN216" i="12" s="1"/>
  <c r="HN219" i="12"/>
  <c r="HN211" i="12"/>
  <c r="HN204" i="12"/>
  <c r="HN210" i="12"/>
  <c r="HN226" i="12"/>
  <c r="HN203" i="12"/>
  <c r="HN209" i="12"/>
  <c r="HN202" i="12"/>
  <c r="HN205" i="12"/>
  <c r="HN208" i="12"/>
  <c r="HN188" i="12"/>
  <c r="HN194" i="12"/>
  <c r="HN200" i="12" a="1"/>
  <c r="HN200" i="12" s="1"/>
  <c r="HN187" i="12"/>
  <c r="HN193" i="12"/>
  <c r="HN189" i="12"/>
  <c r="HN195" i="12"/>
  <c r="HN192" i="12"/>
  <c r="HN186" i="12"/>
  <c r="HN178" i="12"/>
  <c r="HN177" i="12"/>
  <c r="HN184" i="12" a="1"/>
  <c r="HN184" i="12" s="1"/>
  <c r="HN176" i="12"/>
  <c r="HN179" i="12"/>
  <c r="HN170" i="12"/>
  <c r="HO165" i="12"/>
  <c r="HN168" i="12" a="1"/>
  <c r="HN168" i="12" s="1"/>
  <c r="HN173" i="12"/>
  <c r="HN172" i="12"/>
  <c r="HN171" i="12"/>
  <c r="HQ164" i="12"/>
  <c r="HP163" i="12"/>
  <c r="HM191" i="12"/>
  <c r="HM196" i="12" s="1"/>
  <c r="HM355" i="12"/>
  <c r="HM255" i="12"/>
  <c r="HM260" i="12" s="1"/>
  <c r="HM359" i="12"/>
  <c r="HM303" i="12"/>
  <c r="HM308" i="12" s="1"/>
  <c r="HM362" i="12"/>
  <c r="HR164" i="12" l="1"/>
  <c r="HQ163" i="12"/>
  <c r="HM364" i="12"/>
  <c r="HM365" i="12" s="1"/>
  <c r="HN287" i="12"/>
  <c r="HN292" i="12" s="1"/>
  <c r="HN361" i="12"/>
  <c r="HN255" i="12"/>
  <c r="HN260" i="12" s="1"/>
  <c r="HN359" i="12"/>
  <c r="HN319" i="12"/>
  <c r="HN324" i="12" s="1"/>
  <c r="HN363" i="12"/>
  <c r="HN271" i="12"/>
  <c r="HN276" i="12" s="1"/>
  <c r="HN360" i="12"/>
  <c r="HN223" i="12"/>
  <c r="HN228" i="12" s="1"/>
  <c r="HN357" i="12"/>
  <c r="HN303" i="12"/>
  <c r="HN308" i="12" s="1"/>
  <c r="HN362" i="12"/>
  <c r="HO321" i="12"/>
  <c r="HO323" i="12"/>
  <c r="HO322" i="12"/>
  <c r="HO320" i="12"/>
  <c r="HO316" i="12"/>
  <c r="HO315" i="12"/>
  <c r="HO317" i="12"/>
  <c r="HO314" i="12"/>
  <c r="HO306" i="12"/>
  <c r="HO312" i="12" a="1"/>
  <c r="HO312" i="12" s="1"/>
  <c r="HO305" i="12"/>
  <c r="HO307" i="12"/>
  <c r="HO304" i="12"/>
  <c r="HO301" i="12"/>
  <c r="HO299" i="12"/>
  <c r="HO298" i="12"/>
  <c r="HO300" i="12"/>
  <c r="HO296" i="12" a="1"/>
  <c r="HO296" i="12" s="1"/>
  <c r="HO291" i="12"/>
  <c r="HO289" i="12"/>
  <c r="HO290" i="12"/>
  <c r="HO288" i="12"/>
  <c r="HO283" i="12"/>
  <c r="HO282" i="12"/>
  <c r="HO285" i="12"/>
  <c r="HO284" i="12"/>
  <c r="HO274" i="12"/>
  <c r="HO273" i="12"/>
  <c r="HO269" i="12"/>
  <c r="HO280" i="12" a="1"/>
  <c r="HO280" i="12" s="1"/>
  <c r="HO275" i="12"/>
  <c r="HO272" i="12"/>
  <c r="HO266" i="12"/>
  <c r="HO268" i="12"/>
  <c r="HO267" i="12"/>
  <c r="HO259" i="12"/>
  <c r="HO256" i="12"/>
  <c r="HO258" i="12"/>
  <c r="HO264" i="12" a="1"/>
  <c r="HO264" i="12" s="1"/>
  <c r="HO257" i="12"/>
  <c r="HO251" i="12"/>
  <c r="HO250" i="12"/>
  <c r="HO253" i="12"/>
  <c r="HO252" i="12"/>
  <c r="HO242" i="12"/>
  <c r="HO241" i="12"/>
  <c r="HO248" i="12" a="1"/>
  <c r="HO248" i="12" s="1"/>
  <c r="HO243" i="12"/>
  <c r="HO240" i="12"/>
  <c r="HO234" i="12"/>
  <c r="HO237" i="12"/>
  <c r="HO236" i="12"/>
  <c r="HO224" i="12"/>
  <c r="HO226" i="12"/>
  <c r="HO232" i="12" a="1"/>
  <c r="HO232" i="12" s="1"/>
  <c r="HO235" i="12"/>
  <c r="HO221" i="12"/>
  <c r="HO225" i="12"/>
  <c r="HO227" i="12"/>
  <c r="HO218" i="12"/>
  <c r="HO216" i="12" a="1"/>
  <c r="HO216" i="12" s="1"/>
  <c r="HO219" i="12"/>
  <c r="HO210" i="12"/>
  <c r="HO203" i="12"/>
  <c r="HO211" i="12"/>
  <c r="HO209" i="12"/>
  <c r="HO220" i="12"/>
  <c r="HO202" i="12"/>
  <c r="HO205" i="12"/>
  <c r="HO208" i="12"/>
  <c r="HO188" i="12"/>
  <c r="HO194" i="12"/>
  <c r="HO200" i="12" a="1"/>
  <c r="HO200" i="12" s="1"/>
  <c r="HO187" i="12"/>
  <c r="HO193" i="12"/>
  <c r="HO189" i="12"/>
  <c r="HO192" i="12"/>
  <c r="HO204" i="12"/>
  <c r="HO186" i="12"/>
  <c r="HO195" i="12"/>
  <c r="HO178" i="12"/>
  <c r="HO177" i="12"/>
  <c r="HO184" i="12" a="1"/>
  <c r="HO184" i="12" s="1"/>
  <c r="HO176" i="12"/>
  <c r="HO179" i="12"/>
  <c r="HO170" i="12"/>
  <c r="HO168" i="12" a="1"/>
  <c r="HO168" i="12" s="1"/>
  <c r="HP165" i="12"/>
  <c r="HO173" i="12"/>
  <c r="HO172" i="12"/>
  <c r="HO171" i="12"/>
  <c r="HN207" i="12"/>
  <c r="HN212" i="12" s="1"/>
  <c r="HN356" i="12"/>
  <c r="HN175" i="12"/>
  <c r="HN180" i="12" s="1"/>
  <c r="HN354" i="12"/>
  <c r="HN239" i="12"/>
  <c r="HN244" i="12" s="1"/>
  <c r="HN358" i="12"/>
  <c r="HN191" i="12"/>
  <c r="HN196" i="12" s="1"/>
  <c r="HN355" i="12"/>
  <c r="BL101" i="13"/>
  <c r="HO287" i="12" l="1"/>
  <c r="HO292" i="12" s="1"/>
  <c r="HO361" i="12"/>
  <c r="HO303" i="12"/>
  <c r="HO308" i="12" s="1"/>
  <c r="HO362" i="12"/>
  <c r="HO239" i="12"/>
  <c r="HO244" i="12" s="1"/>
  <c r="HO358" i="12"/>
  <c r="HO271" i="12"/>
  <c r="HO276" i="12" s="1"/>
  <c r="HO360" i="12"/>
  <c r="HO191" i="12"/>
  <c r="HO196" i="12" s="1"/>
  <c r="HO355" i="12"/>
  <c r="HO319" i="12"/>
  <c r="HO324" i="12" s="1"/>
  <c r="HO363" i="12"/>
  <c r="HN364" i="12"/>
  <c r="HN365" i="12" s="1"/>
  <c r="HO223" i="12"/>
  <c r="HO228" i="12" s="1"/>
  <c r="HO357" i="12"/>
  <c r="HO175" i="12"/>
  <c r="HO180" i="12" s="1"/>
  <c r="HO354" i="12"/>
  <c r="HO207" i="12"/>
  <c r="HO212" i="12" s="1"/>
  <c r="HO356" i="12"/>
  <c r="HO255" i="12"/>
  <c r="HO260" i="12" s="1"/>
  <c r="HO359" i="12"/>
  <c r="HP321" i="12"/>
  <c r="HP320" i="12"/>
  <c r="HP322" i="12"/>
  <c r="HP317" i="12"/>
  <c r="HP316" i="12"/>
  <c r="HP315" i="12"/>
  <c r="HP314" i="12"/>
  <c r="HP323" i="12"/>
  <c r="HP306" i="12"/>
  <c r="HP312" i="12" a="1"/>
  <c r="HP312" i="12" s="1"/>
  <c r="HP301" i="12"/>
  <c r="HP307" i="12"/>
  <c r="HP304" i="12"/>
  <c r="HP299" i="12"/>
  <c r="HP298" i="12"/>
  <c r="HP305" i="12"/>
  <c r="HP300" i="12"/>
  <c r="HP291" i="12"/>
  <c r="HP289" i="12"/>
  <c r="HP290" i="12"/>
  <c r="HP288" i="12"/>
  <c r="HP296" i="12" a="1"/>
  <c r="HP296" i="12" s="1"/>
  <c r="HP283" i="12"/>
  <c r="HP282" i="12"/>
  <c r="HP285" i="12"/>
  <c r="HP284" i="12"/>
  <c r="HP275" i="12"/>
  <c r="HP280" i="12" a="1"/>
  <c r="HP280" i="12" s="1"/>
  <c r="HP269" i="12"/>
  <c r="HP272" i="12"/>
  <c r="HP274" i="12"/>
  <c r="HP273" i="12"/>
  <c r="HP266" i="12"/>
  <c r="HP268" i="12"/>
  <c r="HP256" i="12"/>
  <c r="HP267" i="12"/>
  <c r="HP258" i="12"/>
  <c r="HP259" i="12"/>
  <c r="HP251" i="12"/>
  <c r="HP264" i="12" a="1"/>
  <c r="HP264" i="12" s="1"/>
  <c r="HP250" i="12"/>
  <c r="HP253" i="12"/>
  <c r="HP252" i="12"/>
  <c r="HP257" i="12"/>
  <c r="HP242" i="12"/>
  <c r="HP241" i="12"/>
  <c r="HP248" i="12" a="1"/>
  <c r="HP248" i="12" s="1"/>
  <c r="HP243" i="12"/>
  <c r="HP234" i="12"/>
  <c r="HP237" i="12"/>
  <c r="HP236" i="12"/>
  <c r="HP240" i="12"/>
  <c r="HP227" i="12"/>
  <c r="HP232" i="12" a="1"/>
  <c r="HP232" i="12" s="1"/>
  <c r="HP225" i="12"/>
  <c r="HP235" i="12"/>
  <c r="HP221" i="12"/>
  <c r="HP220" i="12"/>
  <c r="HP224" i="12"/>
  <c r="HP226" i="12"/>
  <c r="HP216" i="12" a="1"/>
  <c r="HP216" i="12" s="1"/>
  <c r="HP219" i="12"/>
  <c r="HP211" i="12"/>
  <c r="HP203" i="12"/>
  <c r="HP209" i="12"/>
  <c r="HP202" i="12"/>
  <c r="HP205" i="12"/>
  <c r="HP208" i="12"/>
  <c r="HP218" i="12"/>
  <c r="HP210" i="12"/>
  <c r="HP188" i="12"/>
  <c r="HP194" i="12"/>
  <c r="HP200" i="12" a="1"/>
  <c r="HP200" i="12" s="1"/>
  <c r="HP187" i="12"/>
  <c r="HP193" i="12"/>
  <c r="HP189" i="12"/>
  <c r="HP192" i="12"/>
  <c r="HP195" i="12"/>
  <c r="HP184" i="12" a="1"/>
  <c r="HP184" i="12" s="1"/>
  <c r="HP186" i="12"/>
  <c r="HP204" i="12"/>
  <c r="HP178" i="12"/>
  <c r="HP177" i="12"/>
  <c r="HP176" i="12"/>
  <c r="HP179" i="12"/>
  <c r="HP168" i="12" a="1"/>
  <c r="HP168" i="12" s="1"/>
  <c r="HQ165" i="12"/>
  <c r="HP173" i="12"/>
  <c r="HP172" i="12"/>
  <c r="HP171" i="12"/>
  <c r="HP170" i="12"/>
  <c r="HS164" i="12"/>
  <c r="HR163" i="12"/>
  <c r="HP223" i="12" l="1"/>
  <c r="HP228" i="12" s="1"/>
  <c r="HP357" i="12"/>
  <c r="HP303" i="12"/>
  <c r="HP308" i="12" s="1"/>
  <c r="HP362" i="12"/>
  <c r="HP207" i="12"/>
  <c r="HP212" i="12" s="1"/>
  <c r="HP356" i="12"/>
  <c r="HP255" i="12"/>
  <c r="HP260" i="12" s="1"/>
  <c r="HP359" i="12"/>
  <c r="HQ321" i="12"/>
  <c r="HQ323" i="12"/>
  <c r="HQ322" i="12"/>
  <c r="HQ320" i="12"/>
  <c r="HQ316" i="12"/>
  <c r="HQ315" i="12"/>
  <c r="HQ317" i="12"/>
  <c r="HQ314" i="12"/>
  <c r="HQ306" i="12"/>
  <c r="HQ312" i="12" a="1"/>
  <c r="HQ312" i="12" s="1"/>
  <c r="HQ307" i="12"/>
  <c r="HQ304" i="12"/>
  <c r="HQ305" i="12"/>
  <c r="HQ299" i="12"/>
  <c r="HQ301" i="12"/>
  <c r="HQ298" i="12"/>
  <c r="HQ300" i="12"/>
  <c r="HQ290" i="12"/>
  <c r="HQ291" i="12"/>
  <c r="HQ289" i="12"/>
  <c r="HQ288" i="12"/>
  <c r="HQ296" i="12" a="1"/>
  <c r="HQ296" i="12" s="1"/>
  <c r="HQ283" i="12"/>
  <c r="HQ282" i="12"/>
  <c r="HQ285" i="12"/>
  <c r="HQ284" i="12"/>
  <c r="HQ274" i="12"/>
  <c r="HQ280" i="12" a="1"/>
  <c r="HQ280" i="12" s="1"/>
  <c r="HQ269" i="12"/>
  <c r="HQ272" i="12"/>
  <c r="HQ275" i="12"/>
  <c r="HQ266" i="12"/>
  <c r="HQ268" i="12"/>
  <c r="HQ273" i="12"/>
  <c r="HQ267" i="12"/>
  <c r="HQ256" i="12"/>
  <c r="HQ258" i="12"/>
  <c r="HQ264" i="12" a="1"/>
  <c r="HQ264" i="12" s="1"/>
  <c r="HQ257" i="12"/>
  <c r="HQ251" i="12"/>
  <c r="HQ259" i="12"/>
  <c r="HQ250" i="12"/>
  <c r="HQ253" i="12"/>
  <c r="HQ252" i="12"/>
  <c r="HQ242" i="12"/>
  <c r="HQ241" i="12"/>
  <c r="HQ248" i="12" a="1"/>
  <c r="HQ248" i="12" s="1"/>
  <c r="HQ240" i="12"/>
  <c r="HQ243" i="12"/>
  <c r="HQ234" i="12"/>
  <c r="HQ237" i="12"/>
  <c r="HQ236" i="12"/>
  <c r="HQ235" i="12"/>
  <c r="HQ226" i="12"/>
  <c r="HQ232" i="12" a="1"/>
  <c r="HQ232" i="12" s="1"/>
  <c r="HQ225" i="12"/>
  <c r="HQ220" i="12"/>
  <c r="HQ224" i="12"/>
  <c r="HQ227" i="12"/>
  <c r="HQ219" i="12"/>
  <c r="HQ221" i="12"/>
  <c r="HQ203" i="12"/>
  <c r="HQ209" i="12"/>
  <c r="HQ211" i="12"/>
  <c r="HQ202" i="12"/>
  <c r="HQ205" i="12"/>
  <c r="HQ208" i="12"/>
  <c r="HQ204" i="12"/>
  <c r="HQ216" i="12" a="1"/>
  <c r="HQ216" i="12" s="1"/>
  <c r="HQ218" i="12"/>
  <c r="HQ194" i="12"/>
  <c r="HQ200" i="12" a="1"/>
  <c r="HQ200" i="12" s="1"/>
  <c r="HQ187" i="12"/>
  <c r="HQ193" i="12"/>
  <c r="HQ210" i="12"/>
  <c r="HQ186" i="12"/>
  <c r="HQ189" i="12"/>
  <c r="HQ192" i="12"/>
  <c r="HQ195" i="12"/>
  <c r="HQ188" i="12"/>
  <c r="HQ184" i="12" a="1"/>
  <c r="HQ184" i="12" s="1"/>
  <c r="HQ177" i="12"/>
  <c r="HQ173" i="12"/>
  <c r="HQ176" i="12"/>
  <c r="HQ179" i="12"/>
  <c r="HR165" i="12"/>
  <c r="HQ172" i="12"/>
  <c r="HQ178" i="12"/>
  <c r="HQ171" i="12"/>
  <c r="HQ170" i="12"/>
  <c r="HQ168" i="12" a="1"/>
  <c r="HQ168" i="12" s="1"/>
  <c r="HP239" i="12"/>
  <c r="HP244" i="12" s="1"/>
  <c r="HP358" i="12"/>
  <c r="HP287" i="12"/>
  <c r="HP292" i="12" s="1"/>
  <c r="HP361" i="12"/>
  <c r="HP191" i="12"/>
  <c r="HP196" i="12" s="1"/>
  <c r="HP355" i="12"/>
  <c r="HP271" i="12"/>
  <c r="HP276" i="12" s="1"/>
  <c r="HP360" i="12"/>
  <c r="HT164" i="12"/>
  <c r="HS163" i="12"/>
  <c r="HP175" i="12"/>
  <c r="HP180" i="12" s="1"/>
  <c r="HP354" i="12"/>
  <c r="HP319" i="12"/>
  <c r="HP324" i="12" s="1"/>
  <c r="HP363" i="12"/>
  <c r="HO364" i="12"/>
  <c r="HO365" i="12" s="1"/>
  <c r="BM101" i="13"/>
  <c r="HQ207" i="12" l="1"/>
  <c r="HQ212" i="12" s="1"/>
  <c r="HQ356" i="12"/>
  <c r="HQ223" i="12"/>
  <c r="HQ228" i="12" s="1"/>
  <c r="HQ357" i="12"/>
  <c r="HQ191" i="12"/>
  <c r="HQ196" i="12" s="1"/>
  <c r="HQ355" i="12"/>
  <c r="HQ239" i="12"/>
  <c r="HQ244" i="12" s="1"/>
  <c r="HQ358" i="12"/>
  <c r="HQ287" i="12"/>
  <c r="HQ292" i="12" s="1"/>
  <c r="HQ361" i="12"/>
  <c r="HQ175" i="12"/>
  <c r="HQ180" i="12" s="1"/>
  <c r="HQ354" i="12"/>
  <c r="HQ271" i="12"/>
  <c r="HQ276" i="12" s="1"/>
  <c r="HQ360" i="12"/>
  <c r="HU164" i="12"/>
  <c r="HT163" i="12"/>
  <c r="HQ319" i="12"/>
  <c r="HQ324" i="12" s="1"/>
  <c r="HQ363" i="12"/>
  <c r="HQ303" i="12"/>
  <c r="HQ308" i="12" s="1"/>
  <c r="HQ362" i="12"/>
  <c r="HP364" i="12"/>
  <c r="HP365" i="12" s="1"/>
  <c r="HR321" i="12"/>
  <c r="HR323" i="12"/>
  <c r="HR322" i="12"/>
  <c r="HR320" i="12"/>
  <c r="HR316" i="12"/>
  <c r="HR315" i="12"/>
  <c r="HR317" i="12"/>
  <c r="HR314" i="12"/>
  <c r="HR306" i="12"/>
  <c r="HR312" i="12" a="1"/>
  <c r="HR312" i="12" s="1"/>
  <c r="HR304" i="12"/>
  <c r="HR307" i="12"/>
  <c r="HR305" i="12"/>
  <c r="HR301" i="12"/>
  <c r="HR298" i="12"/>
  <c r="HR300" i="12"/>
  <c r="HR299" i="12"/>
  <c r="HR291" i="12"/>
  <c r="HR289" i="12"/>
  <c r="HR290" i="12"/>
  <c r="HR288" i="12"/>
  <c r="HR296" i="12" a="1"/>
  <c r="HR296" i="12" s="1"/>
  <c r="HR283" i="12"/>
  <c r="HR282" i="12"/>
  <c r="HR285" i="12"/>
  <c r="HR284" i="12"/>
  <c r="HR275" i="12"/>
  <c r="HR280" i="12" a="1"/>
  <c r="HR280" i="12" s="1"/>
  <c r="HR272" i="12"/>
  <c r="HR274" i="12"/>
  <c r="HR273" i="12"/>
  <c r="HR266" i="12"/>
  <c r="HR269" i="12"/>
  <c r="HR268" i="12"/>
  <c r="HR267" i="12"/>
  <c r="HR253" i="12"/>
  <c r="HR256" i="12"/>
  <c r="HR258" i="12"/>
  <c r="HR264" i="12" a="1"/>
  <c r="HR264" i="12" s="1"/>
  <c r="HR257" i="12"/>
  <c r="HR259" i="12"/>
  <c r="HR250" i="12"/>
  <c r="HR252" i="12"/>
  <c r="HR251" i="12"/>
  <c r="HR242" i="12"/>
  <c r="HR241" i="12"/>
  <c r="HR248" i="12" a="1"/>
  <c r="HR248" i="12" s="1"/>
  <c r="HR240" i="12"/>
  <c r="HR243" i="12"/>
  <c r="HR234" i="12"/>
  <c r="HR237" i="12"/>
  <c r="HR236" i="12"/>
  <c r="HR235" i="12"/>
  <c r="HR232" i="12" a="1"/>
  <c r="HR232" i="12" s="1"/>
  <c r="HR225" i="12"/>
  <c r="HR220" i="12"/>
  <c r="HR224" i="12"/>
  <c r="HR227" i="12"/>
  <c r="HR226" i="12"/>
  <c r="HR219" i="12"/>
  <c r="HR211" i="12"/>
  <c r="HR221" i="12"/>
  <c r="HR218" i="12"/>
  <c r="HR216" i="12" a="1"/>
  <c r="HR216" i="12" s="1"/>
  <c r="HR203" i="12"/>
  <c r="HR209" i="12"/>
  <c r="HR202" i="12"/>
  <c r="HR205" i="12"/>
  <c r="HR208" i="12"/>
  <c r="HR204" i="12"/>
  <c r="HR210" i="12"/>
  <c r="HR194" i="12"/>
  <c r="HR200" i="12" a="1"/>
  <c r="HR200" i="12" s="1"/>
  <c r="HR187" i="12"/>
  <c r="HR193" i="12"/>
  <c r="HR186" i="12"/>
  <c r="HR189" i="12"/>
  <c r="HR192" i="12"/>
  <c r="HR195" i="12"/>
  <c r="HR188" i="12"/>
  <c r="HR177" i="12"/>
  <c r="HR184" i="12" a="1"/>
  <c r="HR184" i="12" s="1"/>
  <c r="HR176" i="12"/>
  <c r="HR179" i="12"/>
  <c r="HR178" i="12"/>
  <c r="HS165" i="12"/>
  <c r="HR172" i="12"/>
  <c r="HR173" i="12"/>
  <c r="HR171" i="12"/>
  <c r="HR170" i="12"/>
  <c r="HR168" i="12" a="1"/>
  <c r="HR168" i="12" s="1"/>
  <c r="HQ255" i="12"/>
  <c r="HQ260" i="12" s="1"/>
  <c r="HQ359" i="12"/>
  <c r="HR287" i="12" l="1"/>
  <c r="HR292" i="12" s="1"/>
  <c r="HR361" i="12"/>
  <c r="HV164" i="12"/>
  <c r="HU163" i="12"/>
  <c r="HR175" i="12"/>
  <c r="HR180" i="12" s="1"/>
  <c r="HR354" i="12"/>
  <c r="HR223" i="12"/>
  <c r="HR228" i="12" s="1"/>
  <c r="HR357" i="12"/>
  <c r="HQ364" i="12"/>
  <c r="HQ365" i="12" s="1"/>
  <c r="HR319" i="12"/>
  <c r="HR324" i="12" s="1"/>
  <c r="HR363" i="12"/>
  <c r="HR303" i="12"/>
  <c r="HR308" i="12" s="1"/>
  <c r="HR362" i="12"/>
  <c r="HR271" i="12"/>
  <c r="HR276" i="12" s="1"/>
  <c r="HR360" i="12"/>
  <c r="HR255" i="12"/>
  <c r="HR260" i="12" s="1"/>
  <c r="HR359" i="12"/>
  <c r="HS321" i="12"/>
  <c r="HS323" i="12"/>
  <c r="HS322" i="12"/>
  <c r="HS317" i="12"/>
  <c r="HS320" i="12"/>
  <c r="HS315" i="12"/>
  <c r="HS314" i="12"/>
  <c r="HS316" i="12"/>
  <c r="HS312" i="12" a="1"/>
  <c r="HS312" i="12" s="1"/>
  <c r="HS305" i="12"/>
  <c r="HS306" i="12"/>
  <c r="HS304" i="12"/>
  <c r="HS307" i="12"/>
  <c r="HS298" i="12"/>
  <c r="HS300" i="12"/>
  <c r="HS301" i="12"/>
  <c r="HS299" i="12"/>
  <c r="HS296" i="12" a="1"/>
  <c r="HS296" i="12" s="1"/>
  <c r="HS289" i="12"/>
  <c r="HS290" i="12"/>
  <c r="HS288" i="12"/>
  <c r="HS291" i="12"/>
  <c r="HS282" i="12"/>
  <c r="HS285" i="12"/>
  <c r="HS284" i="12"/>
  <c r="HS283" i="12"/>
  <c r="HS274" i="12"/>
  <c r="HS280" i="12" a="1"/>
  <c r="HS280" i="12" s="1"/>
  <c r="HS269" i="12"/>
  <c r="HS272" i="12"/>
  <c r="HS275" i="12"/>
  <c r="HS273" i="12"/>
  <c r="HS266" i="12"/>
  <c r="HS268" i="12"/>
  <c r="HS267" i="12"/>
  <c r="HS256" i="12"/>
  <c r="HS258" i="12"/>
  <c r="HS264" i="12" a="1"/>
  <c r="HS264" i="12" s="1"/>
  <c r="HS257" i="12"/>
  <c r="HS259" i="12"/>
  <c r="HS250" i="12"/>
  <c r="HS253" i="12"/>
  <c r="HS252" i="12"/>
  <c r="HS242" i="12"/>
  <c r="HS241" i="12"/>
  <c r="HS248" i="12" a="1"/>
  <c r="HS248" i="12" s="1"/>
  <c r="HS251" i="12"/>
  <c r="HS240" i="12"/>
  <c r="HS243" i="12"/>
  <c r="HS237" i="12"/>
  <c r="HS236" i="12"/>
  <c r="HS235" i="12"/>
  <c r="HS234" i="12"/>
  <c r="HS226" i="12"/>
  <c r="HS232" i="12" a="1"/>
  <c r="HS232" i="12" s="1"/>
  <c r="HS225" i="12"/>
  <c r="HS220" i="12"/>
  <c r="HS224" i="12"/>
  <c r="HS219" i="12"/>
  <c r="HS227" i="12"/>
  <c r="HS221" i="12"/>
  <c r="HS210" i="12"/>
  <c r="HS216" i="12" a="1"/>
  <c r="HS216" i="12" s="1"/>
  <c r="HS218" i="12"/>
  <c r="HS203" i="12"/>
  <c r="HS209" i="12"/>
  <c r="HS211" i="12"/>
  <c r="HS202" i="12"/>
  <c r="HS205" i="12"/>
  <c r="HS208" i="12"/>
  <c r="HS204" i="12"/>
  <c r="HS200" i="12" a="1"/>
  <c r="HS200" i="12" s="1"/>
  <c r="HS187" i="12"/>
  <c r="HS193" i="12"/>
  <c r="HS186" i="12"/>
  <c r="HS189" i="12"/>
  <c r="HS192" i="12"/>
  <c r="HS195" i="12"/>
  <c r="HS188" i="12"/>
  <c r="HS194" i="12"/>
  <c r="HS177" i="12"/>
  <c r="HS184" i="12" a="1"/>
  <c r="HS184" i="12" s="1"/>
  <c r="HS176" i="12"/>
  <c r="HS179" i="12"/>
  <c r="HS178" i="12"/>
  <c r="HS172" i="12"/>
  <c r="HS173" i="12"/>
  <c r="HS171" i="12"/>
  <c r="HS168" i="12" a="1"/>
  <c r="HS168" i="12" s="1"/>
  <c r="HS170" i="12"/>
  <c r="HT165" i="12"/>
  <c r="HR207" i="12"/>
  <c r="HR212" i="12" s="1"/>
  <c r="HR356" i="12"/>
  <c r="HR191" i="12"/>
  <c r="HR196" i="12" s="1"/>
  <c r="HR355" i="12"/>
  <c r="HR239" i="12"/>
  <c r="HR244" i="12" s="1"/>
  <c r="HR358" i="12"/>
  <c r="BN101" i="13"/>
  <c r="HS303" i="12" l="1"/>
  <c r="HS308" i="12" s="1"/>
  <c r="HS362" i="12"/>
  <c r="HR364" i="12"/>
  <c r="HR365" i="12" s="1"/>
  <c r="HS287" i="12"/>
  <c r="HS292" i="12" s="1"/>
  <c r="HS361" i="12"/>
  <c r="HS191" i="12"/>
  <c r="HS196" i="12" s="1"/>
  <c r="HS355" i="12"/>
  <c r="HT320" i="12"/>
  <c r="HT323" i="12"/>
  <c r="HT322" i="12"/>
  <c r="HT321" i="12"/>
  <c r="HT315" i="12"/>
  <c r="HT317" i="12"/>
  <c r="HT314" i="12"/>
  <c r="HT316" i="12"/>
  <c r="HT312" i="12" a="1"/>
  <c r="HT312" i="12" s="1"/>
  <c r="HT305" i="12"/>
  <c r="HT307" i="12"/>
  <c r="HT301" i="12"/>
  <c r="HT304" i="12"/>
  <c r="HT306" i="12"/>
  <c r="HT298" i="12"/>
  <c r="HT300" i="12"/>
  <c r="HT299" i="12"/>
  <c r="HT291" i="12"/>
  <c r="HT296" i="12" a="1"/>
  <c r="HT296" i="12" s="1"/>
  <c r="HT290" i="12"/>
  <c r="HT288" i="12"/>
  <c r="HT289" i="12"/>
  <c r="HT282" i="12"/>
  <c r="HT285" i="12"/>
  <c r="HT284" i="12"/>
  <c r="HT280" i="12" a="1"/>
  <c r="HT280" i="12" s="1"/>
  <c r="HT273" i="12"/>
  <c r="HT283" i="12"/>
  <c r="HT275" i="12"/>
  <c r="HT269" i="12"/>
  <c r="HT272" i="12"/>
  <c r="HT274" i="12"/>
  <c r="HT268" i="12"/>
  <c r="HT267" i="12"/>
  <c r="HT266" i="12"/>
  <c r="HT258" i="12"/>
  <c r="HT264" i="12" a="1"/>
  <c r="HT264" i="12" s="1"/>
  <c r="HT257" i="12"/>
  <c r="HT259" i="12"/>
  <c r="HT256" i="12"/>
  <c r="HT250" i="12"/>
  <c r="HT253" i="12"/>
  <c r="HT252" i="12"/>
  <c r="HT251" i="12"/>
  <c r="HT241" i="12"/>
  <c r="HT248" i="12" a="1"/>
  <c r="HT248" i="12" s="1"/>
  <c r="HT243" i="12"/>
  <c r="HT242" i="12"/>
  <c r="HT236" i="12"/>
  <c r="HT235" i="12"/>
  <c r="HT237" i="12"/>
  <c r="HT232" i="12" a="1"/>
  <c r="HT232" i="12" s="1"/>
  <c r="HT234" i="12"/>
  <c r="HT225" i="12"/>
  <c r="HT240" i="12"/>
  <c r="HT227" i="12"/>
  <c r="HT220" i="12"/>
  <c r="HT224" i="12"/>
  <c r="HT226" i="12"/>
  <c r="HT219" i="12"/>
  <c r="HT211" i="12"/>
  <c r="HT216" i="12" a="1"/>
  <c r="HT216" i="12" s="1"/>
  <c r="HT221" i="12"/>
  <c r="HT218" i="12"/>
  <c r="HT209" i="12"/>
  <c r="HT202" i="12"/>
  <c r="HT205" i="12"/>
  <c r="HT208" i="12"/>
  <c r="HT204" i="12"/>
  <c r="HT210" i="12"/>
  <c r="HT200" i="12" a="1"/>
  <c r="HT200" i="12" s="1"/>
  <c r="HT187" i="12"/>
  <c r="HT193" i="12"/>
  <c r="HT186" i="12"/>
  <c r="HT189" i="12"/>
  <c r="HT192" i="12"/>
  <c r="HT195" i="12"/>
  <c r="HT188" i="12"/>
  <c r="HT203" i="12"/>
  <c r="HT194" i="12"/>
  <c r="HT177" i="12"/>
  <c r="HT184" i="12" a="1"/>
  <c r="HT184" i="12" s="1"/>
  <c r="HT176" i="12"/>
  <c r="HT179" i="12"/>
  <c r="HT178" i="12"/>
  <c r="HT172" i="12"/>
  <c r="HT173" i="12"/>
  <c r="HT171" i="12"/>
  <c r="HT168" i="12" a="1"/>
  <c r="HT168" i="12" s="1"/>
  <c r="HT170" i="12"/>
  <c r="HU165" i="12"/>
  <c r="HS271" i="12"/>
  <c r="HS276" i="12" s="1"/>
  <c r="HS360" i="12"/>
  <c r="HS239" i="12"/>
  <c r="HS244" i="12" s="1"/>
  <c r="HS358" i="12"/>
  <c r="HS223" i="12"/>
  <c r="HS228" i="12" s="1"/>
  <c r="HS357" i="12"/>
  <c r="HS319" i="12"/>
  <c r="HS324" i="12" s="1"/>
  <c r="HS363" i="12"/>
  <c r="HS207" i="12"/>
  <c r="HS212" i="12" s="1"/>
  <c r="HS356" i="12"/>
  <c r="HS255" i="12"/>
  <c r="HS260" i="12" s="1"/>
  <c r="HS359" i="12"/>
  <c r="HW164" i="12"/>
  <c r="HV163" i="12"/>
  <c r="HS175" i="12"/>
  <c r="HS180" i="12" s="1"/>
  <c r="HS354" i="12"/>
  <c r="HT255" i="12" l="1"/>
  <c r="HT260" i="12" s="1"/>
  <c r="HT359" i="12"/>
  <c r="HT207" i="12"/>
  <c r="HT212" i="12" s="1"/>
  <c r="HT356" i="12"/>
  <c r="HT303" i="12"/>
  <c r="HT308" i="12" s="1"/>
  <c r="HT362" i="12"/>
  <c r="HT191" i="12"/>
  <c r="HT196" i="12" s="1"/>
  <c r="HT355" i="12"/>
  <c r="HS364" i="12"/>
  <c r="HS365" i="12" s="1"/>
  <c r="HT239" i="12"/>
  <c r="HT244" i="12" s="1"/>
  <c r="HT358" i="12"/>
  <c r="HT287" i="12"/>
  <c r="HT292" i="12" s="1"/>
  <c r="HT361" i="12"/>
  <c r="HU323" i="12"/>
  <c r="HU322" i="12"/>
  <c r="HU316" i="12"/>
  <c r="HU321" i="12"/>
  <c r="HU317" i="12"/>
  <c r="HU314" i="12"/>
  <c r="HU315" i="12"/>
  <c r="HU320" i="12"/>
  <c r="HU312" i="12" a="1"/>
  <c r="HU312" i="12" s="1"/>
  <c r="HU307" i="12"/>
  <c r="HU304" i="12"/>
  <c r="HU305" i="12"/>
  <c r="HU298" i="12"/>
  <c r="HU300" i="12"/>
  <c r="HU306" i="12"/>
  <c r="HU299" i="12"/>
  <c r="HU296" i="12" a="1"/>
  <c r="HU296" i="12" s="1"/>
  <c r="HU301" i="12"/>
  <c r="HU290" i="12"/>
  <c r="HU288" i="12"/>
  <c r="HU291" i="12"/>
  <c r="HU282" i="12"/>
  <c r="HU285" i="12"/>
  <c r="HU284" i="12"/>
  <c r="HU289" i="12"/>
  <c r="HU283" i="12"/>
  <c r="HU280" i="12" a="1"/>
  <c r="HU280" i="12" s="1"/>
  <c r="HU274" i="12"/>
  <c r="HU272" i="12"/>
  <c r="HU275" i="12"/>
  <c r="HU273" i="12"/>
  <c r="HU269" i="12"/>
  <c r="HU268" i="12"/>
  <c r="HU267" i="12"/>
  <c r="HU258" i="12"/>
  <c r="HU264" i="12" a="1"/>
  <c r="HU264" i="12" s="1"/>
  <c r="HU257" i="12"/>
  <c r="HU259" i="12"/>
  <c r="HU266" i="12"/>
  <c r="HU250" i="12"/>
  <c r="HU253" i="12"/>
  <c r="HU256" i="12"/>
  <c r="HU252" i="12"/>
  <c r="HU251" i="12"/>
  <c r="HU241" i="12"/>
  <c r="HU248" i="12" a="1"/>
  <c r="HU248" i="12" s="1"/>
  <c r="HU240" i="12"/>
  <c r="HU243" i="12"/>
  <c r="HU236" i="12"/>
  <c r="HU235" i="12"/>
  <c r="HU242" i="12"/>
  <c r="HU232" i="12" a="1"/>
  <c r="HU232" i="12" s="1"/>
  <c r="HU226" i="12"/>
  <c r="HU234" i="12"/>
  <c r="HU237" i="12"/>
  <c r="HU220" i="12"/>
  <c r="HU225" i="12"/>
  <c r="HU224" i="12"/>
  <c r="HU227" i="12"/>
  <c r="HU221" i="12"/>
  <c r="HU219" i="12"/>
  <c r="HU216" i="12" a="1"/>
  <c r="HU216" i="12" s="1"/>
  <c r="HU210" i="12"/>
  <c r="HU218" i="12"/>
  <c r="HU209" i="12"/>
  <c r="HU211" i="12"/>
  <c r="HU202" i="12"/>
  <c r="HU205" i="12"/>
  <c r="HU208" i="12"/>
  <c r="HU204" i="12"/>
  <c r="HU187" i="12"/>
  <c r="HU193" i="12"/>
  <c r="HU189" i="12"/>
  <c r="HU192" i="12"/>
  <c r="HU195" i="12"/>
  <c r="HU188" i="12"/>
  <c r="HU203" i="12"/>
  <c r="HU194" i="12"/>
  <c r="HU200" i="12" a="1"/>
  <c r="HU200" i="12" s="1"/>
  <c r="HU186" i="12"/>
  <c r="HU177" i="12"/>
  <c r="HU184" i="12" a="1"/>
  <c r="HU184" i="12" s="1"/>
  <c r="HU176" i="12"/>
  <c r="HU179" i="12"/>
  <c r="HU178" i="12"/>
  <c r="HU172" i="12"/>
  <c r="HU173" i="12"/>
  <c r="HU171" i="12"/>
  <c r="HU168" i="12" a="1"/>
  <c r="HU168" i="12" s="1"/>
  <c r="HU170" i="12"/>
  <c r="HV165" i="12"/>
  <c r="HT175" i="12"/>
  <c r="HT180" i="12" s="1"/>
  <c r="HT354" i="12"/>
  <c r="HT271" i="12"/>
  <c r="HT276" i="12" s="1"/>
  <c r="HT360" i="12"/>
  <c r="HT223" i="12"/>
  <c r="HT228" i="12" s="1"/>
  <c r="HT357" i="12"/>
  <c r="HT319" i="12"/>
  <c r="HT324" i="12" s="1"/>
  <c r="HT363" i="12"/>
  <c r="HW163" i="12"/>
  <c r="HX164" i="12"/>
  <c r="BO101" i="13"/>
  <c r="HT364" i="12" l="1"/>
  <c r="HT365" i="12" s="1"/>
  <c r="HU287" i="12"/>
  <c r="HU292" i="12" s="1"/>
  <c r="HU361" i="12"/>
  <c r="HU239" i="12"/>
  <c r="HU244" i="12" s="1"/>
  <c r="HU358" i="12"/>
  <c r="HV322" i="12"/>
  <c r="HV323" i="12"/>
  <c r="HV321" i="12"/>
  <c r="HV320" i="12"/>
  <c r="HV317" i="12"/>
  <c r="HV314" i="12"/>
  <c r="HV316" i="12"/>
  <c r="HV315" i="12"/>
  <c r="HV305" i="12"/>
  <c r="HV306" i="12"/>
  <c r="HV312" i="12" a="1"/>
  <c r="HV312" i="12" s="1"/>
  <c r="HV304" i="12"/>
  <c r="HV307" i="12"/>
  <c r="HV298" i="12"/>
  <c r="HV300" i="12"/>
  <c r="HV299" i="12"/>
  <c r="HV301" i="12"/>
  <c r="HV290" i="12"/>
  <c r="HV288" i="12"/>
  <c r="HV296" i="12" a="1"/>
  <c r="HV296" i="12" s="1"/>
  <c r="HV291" i="12"/>
  <c r="HV289" i="12"/>
  <c r="HV282" i="12"/>
  <c r="HV285" i="12"/>
  <c r="HV284" i="12"/>
  <c r="HV283" i="12"/>
  <c r="HV280" i="12" a="1"/>
  <c r="HV280" i="12" s="1"/>
  <c r="HV273" i="12"/>
  <c r="HV275" i="12"/>
  <c r="HV274" i="12"/>
  <c r="HV272" i="12"/>
  <c r="HV269" i="12"/>
  <c r="HV268" i="12"/>
  <c r="HV267" i="12"/>
  <c r="HV266" i="12"/>
  <c r="HV258" i="12"/>
  <c r="HV264" i="12" a="1"/>
  <c r="HV264" i="12" s="1"/>
  <c r="HV257" i="12"/>
  <c r="HV259" i="12"/>
  <c r="HV256" i="12"/>
  <c r="HV250" i="12"/>
  <c r="HV253" i="12"/>
  <c r="HV252" i="12"/>
  <c r="HV251" i="12"/>
  <c r="HV248" i="12" a="1"/>
  <c r="HV248" i="12" s="1"/>
  <c r="HV241" i="12"/>
  <c r="HV240" i="12"/>
  <c r="HV243" i="12"/>
  <c r="HV236" i="12"/>
  <c r="HV235" i="12"/>
  <c r="HV234" i="12"/>
  <c r="HV237" i="12"/>
  <c r="HV242" i="12"/>
  <c r="HV227" i="12"/>
  <c r="HV225" i="12"/>
  <c r="HV224" i="12"/>
  <c r="HV232" i="12" a="1"/>
  <c r="HV232" i="12" s="1"/>
  <c r="HV226" i="12"/>
  <c r="HV211" i="12"/>
  <c r="HV216" i="12" a="1"/>
  <c r="HV216" i="12" s="1"/>
  <c r="HV221" i="12"/>
  <c r="HV218" i="12"/>
  <c r="HV219" i="12"/>
  <c r="HV202" i="12"/>
  <c r="HV205" i="12"/>
  <c r="HV208" i="12"/>
  <c r="HV220" i="12"/>
  <c r="HV204" i="12"/>
  <c r="HV210" i="12"/>
  <c r="HV203" i="12"/>
  <c r="HV209" i="12"/>
  <c r="HV193" i="12"/>
  <c r="HV186" i="12"/>
  <c r="HV189" i="12"/>
  <c r="HV192" i="12"/>
  <c r="HV195" i="12"/>
  <c r="HV188" i="12"/>
  <c r="HV194" i="12"/>
  <c r="HV200" i="12" a="1"/>
  <c r="HV200" i="12" s="1"/>
  <c r="HV187" i="12"/>
  <c r="HV184" i="12" a="1"/>
  <c r="HV184" i="12" s="1"/>
  <c r="HV176" i="12"/>
  <c r="HV179" i="12"/>
  <c r="HV178" i="12"/>
  <c r="HV177" i="12"/>
  <c r="HV173" i="12"/>
  <c r="HV171" i="12"/>
  <c r="HV168" i="12" a="1"/>
  <c r="HV168" i="12" s="1"/>
  <c r="HV170" i="12"/>
  <c r="HW165" i="12"/>
  <c r="HV172" i="12"/>
  <c r="HU271" i="12"/>
  <c r="HU276" i="12" s="1"/>
  <c r="HU360" i="12"/>
  <c r="HU223" i="12"/>
  <c r="HU228" i="12" s="1"/>
  <c r="HU357" i="12"/>
  <c r="HU319" i="12"/>
  <c r="HU324" i="12" s="1"/>
  <c r="HU363" i="12"/>
  <c r="HU207" i="12"/>
  <c r="HU212" i="12" s="1"/>
  <c r="HU356" i="12"/>
  <c r="HU255" i="12"/>
  <c r="HU260" i="12" s="1"/>
  <c r="HU359" i="12"/>
  <c r="HU175" i="12"/>
  <c r="HU180" i="12" s="1"/>
  <c r="HU354" i="12"/>
  <c r="HX163" i="12"/>
  <c r="HY164" i="12"/>
  <c r="HU303" i="12"/>
  <c r="HU308" i="12" s="1"/>
  <c r="HU362" i="12"/>
  <c r="HU191" i="12"/>
  <c r="HU196" i="12" s="1"/>
  <c r="HU355" i="12"/>
  <c r="HU364" i="12" l="1"/>
  <c r="HU365" i="12" s="1"/>
  <c r="HV175" i="12"/>
  <c r="HV180" i="12" s="1"/>
  <c r="HV354" i="12"/>
  <c r="HV223" i="12"/>
  <c r="HV228" i="12" s="1"/>
  <c r="HV357" i="12"/>
  <c r="HV303" i="12"/>
  <c r="HV308" i="12" s="1"/>
  <c r="HV362" i="12"/>
  <c r="HV255" i="12"/>
  <c r="HV260" i="12" s="1"/>
  <c r="HV359" i="12"/>
  <c r="HV239" i="12"/>
  <c r="HV244" i="12" s="1"/>
  <c r="HV358" i="12"/>
  <c r="HV191" i="12"/>
  <c r="HV196" i="12" s="1"/>
  <c r="HV355" i="12"/>
  <c r="HV207" i="12"/>
  <c r="HV212" i="12" s="1"/>
  <c r="HV356" i="12"/>
  <c r="HV287" i="12"/>
  <c r="HV292" i="12" s="1"/>
  <c r="HV361" i="12"/>
  <c r="HY163" i="12"/>
  <c r="HZ164" i="12"/>
  <c r="HV271" i="12"/>
  <c r="HV276" i="12" s="1"/>
  <c r="HV360" i="12"/>
  <c r="HV319" i="12"/>
  <c r="HV324" i="12" s="1"/>
  <c r="HV363" i="12"/>
  <c r="HW323" i="12"/>
  <c r="HW320" i="12"/>
  <c r="HW322" i="12"/>
  <c r="HW321" i="12"/>
  <c r="HW317" i="12"/>
  <c r="HW314" i="12"/>
  <c r="HW316" i="12"/>
  <c r="HW315" i="12"/>
  <c r="HW305" i="12"/>
  <c r="HW307" i="12"/>
  <c r="HW301" i="12"/>
  <c r="HW304" i="12"/>
  <c r="HW312" i="12" a="1"/>
  <c r="HW312" i="12" s="1"/>
  <c r="HW306" i="12"/>
  <c r="HW300" i="12"/>
  <c r="HW299" i="12"/>
  <c r="HW296" i="12" a="1"/>
  <c r="HW296" i="12" s="1"/>
  <c r="HW298" i="12"/>
  <c r="HW290" i="12"/>
  <c r="HW288" i="12"/>
  <c r="HW291" i="12"/>
  <c r="HW289" i="12"/>
  <c r="HW282" i="12"/>
  <c r="HW285" i="12"/>
  <c r="HW284" i="12"/>
  <c r="HW283" i="12"/>
  <c r="HW274" i="12"/>
  <c r="HW275" i="12"/>
  <c r="HW280" i="12" a="1"/>
  <c r="HW280" i="12" s="1"/>
  <c r="HW273" i="12"/>
  <c r="HW269" i="12"/>
  <c r="HW268" i="12"/>
  <c r="HW267" i="12"/>
  <c r="HW266" i="12"/>
  <c r="HW272" i="12"/>
  <c r="HW258" i="12"/>
  <c r="HW264" i="12" a="1"/>
  <c r="HW264" i="12" s="1"/>
  <c r="HW257" i="12"/>
  <c r="HW259" i="12"/>
  <c r="HW256" i="12"/>
  <c r="HW253" i="12"/>
  <c r="HW252" i="12"/>
  <c r="HW251" i="12"/>
  <c r="HW250" i="12"/>
  <c r="HW248" i="12" a="1"/>
  <c r="HW248" i="12" s="1"/>
  <c r="HW241" i="12"/>
  <c r="HW240" i="12"/>
  <c r="HW243" i="12"/>
  <c r="HW242" i="12"/>
  <c r="HW236" i="12"/>
  <c r="HW234" i="12"/>
  <c r="HW237" i="12"/>
  <c r="HW224" i="12"/>
  <c r="HW235" i="12"/>
  <c r="HW232" i="12" a="1"/>
  <c r="HW232" i="12" s="1"/>
  <c r="HW219" i="12"/>
  <c r="HW227" i="12"/>
  <c r="HW226" i="12"/>
  <c r="HW221" i="12"/>
  <c r="HW216" i="12" a="1"/>
  <c r="HW216" i="12" s="1"/>
  <c r="HW210" i="12"/>
  <c r="HW218" i="12"/>
  <c r="HW225" i="12"/>
  <c r="HW220" i="12"/>
  <c r="HW202" i="12"/>
  <c r="HW211" i="12"/>
  <c r="HW205" i="12"/>
  <c r="HW208" i="12"/>
  <c r="HW204" i="12"/>
  <c r="HW203" i="12"/>
  <c r="HW193" i="12"/>
  <c r="HW189" i="12"/>
  <c r="HW192" i="12"/>
  <c r="HW195" i="12"/>
  <c r="HW188" i="12"/>
  <c r="HW209" i="12"/>
  <c r="HW194" i="12"/>
  <c r="HW200" i="12" a="1"/>
  <c r="HW200" i="12" s="1"/>
  <c r="HW186" i="12"/>
  <c r="HW187" i="12"/>
  <c r="HW184" i="12" a="1"/>
  <c r="HW184" i="12" s="1"/>
  <c r="HW176" i="12"/>
  <c r="HW179" i="12"/>
  <c r="HW178" i="12"/>
  <c r="HW177" i="12"/>
  <c r="HW171" i="12"/>
  <c r="HW168" i="12" a="1"/>
  <c r="HW168" i="12" s="1"/>
  <c r="HW170" i="12"/>
  <c r="HX165" i="12"/>
  <c r="HW172" i="12"/>
  <c r="HW173" i="12"/>
  <c r="BP101" i="13"/>
  <c r="HW319" i="12" l="1"/>
  <c r="HW324" i="12" s="1"/>
  <c r="HW363" i="12"/>
  <c r="HW271" i="12"/>
  <c r="HW276" i="12" s="1"/>
  <c r="HW360" i="12"/>
  <c r="HX320" i="12"/>
  <c r="HX322" i="12"/>
  <c r="HX323" i="12"/>
  <c r="HX316" i="12"/>
  <c r="HX321" i="12"/>
  <c r="HX317" i="12"/>
  <c r="HX314" i="12"/>
  <c r="HX315" i="12"/>
  <c r="HX304" i="12"/>
  <c r="HX307" i="12"/>
  <c r="HX312" i="12" a="1"/>
  <c r="HX312" i="12" s="1"/>
  <c r="HX301" i="12"/>
  <c r="HX305" i="12"/>
  <c r="HX306" i="12"/>
  <c r="HX300" i="12"/>
  <c r="HX299" i="12"/>
  <c r="HX298" i="12"/>
  <c r="HX290" i="12"/>
  <c r="HX288" i="12"/>
  <c r="HX296" i="12" a="1"/>
  <c r="HX296" i="12" s="1"/>
  <c r="HX291" i="12"/>
  <c r="HX289" i="12"/>
  <c r="HX285" i="12"/>
  <c r="HX284" i="12"/>
  <c r="HX283" i="12"/>
  <c r="HX282" i="12"/>
  <c r="HX273" i="12"/>
  <c r="HX275" i="12"/>
  <c r="HX280" i="12" a="1"/>
  <c r="HX280" i="12" s="1"/>
  <c r="HX268" i="12"/>
  <c r="HX274" i="12"/>
  <c r="HX272" i="12"/>
  <c r="HX269" i="12"/>
  <c r="HX267" i="12"/>
  <c r="HX266" i="12"/>
  <c r="HX258" i="12"/>
  <c r="HX264" i="12" a="1"/>
  <c r="HX264" i="12" s="1"/>
  <c r="HX257" i="12"/>
  <c r="HX259" i="12"/>
  <c r="HX256" i="12"/>
  <c r="HX253" i="12"/>
  <c r="HX252" i="12"/>
  <c r="HX251" i="12"/>
  <c r="HX241" i="12"/>
  <c r="HX240" i="12"/>
  <c r="HX243" i="12"/>
  <c r="HX242" i="12"/>
  <c r="HX250" i="12"/>
  <c r="HX248" i="12" a="1"/>
  <c r="HX248" i="12" s="1"/>
  <c r="HX236" i="12"/>
  <c r="HX235" i="12"/>
  <c r="HX234" i="12"/>
  <c r="HX237" i="12"/>
  <c r="HX225" i="12"/>
  <c r="HX227" i="12"/>
  <c r="HX232" i="12" a="1"/>
  <c r="HX232" i="12" s="1"/>
  <c r="HX226" i="12"/>
  <c r="HX221" i="12"/>
  <c r="HX220" i="12"/>
  <c r="HX211" i="12"/>
  <c r="HX216" i="12" a="1"/>
  <c r="HX216" i="12" s="1"/>
  <c r="HX224" i="12"/>
  <c r="HX218" i="12"/>
  <c r="HX219" i="12"/>
  <c r="HX202" i="12"/>
  <c r="HX205" i="12"/>
  <c r="HX208" i="12"/>
  <c r="HX204" i="12"/>
  <c r="HX210" i="12"/>
  <c r="HX203" i="12"/>
  <c r="HX209" i="12"/>
  <c r="HX189" i="12"/>
  <c r="HX192" i="12"/>
  <c r="HX195" i="12"/>
  <c r="HX188" i="12"/>
  <c r="HX194" i="12"/>
  <c r="HX200" i="12" a="1"/>
  <c r="HX200" i="12" s="1"/>
  <c r="HX193" i="12"/>
  <c r="HX186" i="12"/>
  <c r="HX184" i="12" a="1"/>
  <c r="HX184" i="12" s="1"/>
  <c r="HX187" i="12"/>
  <c r="HX176" i="12"/>
  <c r="HX179" i="12"/>
  <c r="HX178" i="12"/>
  <c r="HX177" i="12"/>
  <c r="HX168" i="12" a="1"/>
  <c r="HX168" i="12" s="1"/>
  <c r="HX171" i="12"/>
  <c r="HX170" i="12"/>
  <c r="HY165" i="12"/>
  <c r="HX172" i="12"/>
  <c r="HX173" i="12"/>
  <c r="HW175" i="12"/>
  <c r="HW180" i="12" s="1"/>
  <c r="HW354" i="12"/>
  <c r="HW223" i="12"/>
  <c r="HW228" i="12" s="1"/>
  <c r="HW357" i="12"/>
  <c r="HW255" i="12"/>
  <c r="HW260" i="12" s="1"/>
  <c r="HW359" i="12"/>
  <c r="HW303" i="12"/>
  <c r="HW308" i="12" s="1"/>
  <c r="HW362" i="12"/>
  <c r="HW207" i="12"/>
  <c r="HW212" i="12" s="1"/>
  <c r="HW356" i="12"/>
  <c r="HW191" i="12"/>
  <c r="HW196" i="12" s="1"/>
  <c r="HW355" i="12"/>
  <c r="HW287" i="12"/>
  <c r="HW292" i="12" s="1"/>
  <c r="HW361" i="12"/>
  <c r="HZ163" i="12"/>
  <c r="IA164" i="12"/>
  <c r="HV364" i="12"/>
  <c r="HV365" i="12" s="1"/>
  <c r="HW239" i="12"/>
  <c r="HW244" i="12" s="1"/>
  <c r="HW358" i="12"/>
  <c r="HY322" i="12" l="1"/>
  <c r="HY323" i="12"/>
  <c r="HY321" i="12"/>
  <c r="HY320" i="12"/>
  <c r="HY317" i="12"/>
  <c r="HY314" i="12"/>
  <c r="HY315" i="12"/>
  <c r="HY316" i="12"/>
  <c r="HY307" i="12"/>
  <c r="HY306" i="12"/>
  <c r="HY312" i="12" a="1"/>
  <c r="HY312" i="12" s="1"/>
  <c r="HY304" i="12"/>
  <c r="HY305" i="12"/>
  <c r="HY300" i="12"/>
  <c r="HY299" i="12"/>
  <c r="HY301" i="12"/>
  <c r="HY290" i="12"/>
  <c r="HY298" i="12"/>
  <c r="HY296" i="12" a="1"/>
  <c r="HY296" i="12" s="1"/>
  <c r="HY291" i="12"/>
  <c r="HY289" i="12"/>
  <c r="HY288" i="12"/>
  <c r="HY284" i="12"/>
  <c r="HY283" i="12"/>
  <c r="HY285" i="12"/>
  <c r="HY282" i="12"/>
  <c r="HY280" i="12" a="1"/>
  <c r="HY280" i="12" s="1"/>
  <c r="HY274" i="12"/>
  <c r="HY275" i="12"/>
  <c r="HY268" i="12"/>
  <c r="HY273" i="12"/>
  <c r="HY269" i="12"/>
  <c r="HY272" i="12"/>
  <c r="HY267" i="12"/>
  <c r="HY266" i="12"/>
  <c r="HY258" i="12"/>
  <c r="HY264" i="12" a="1"/>
  <c r="HY264" i="12" s="1"/>
  <c r="HY257" i="12"/>
  <c r="HY259" i="12"/>
  <c r="HY256" i="12"/>
  <c r="HY253" i="12"/>
  <c r="HY252" i="12"/>
  <c r="HY251" i="12"/>
  <c r="HY250" i="12"/>
  <c r="HY240" i="12"/>
  <c r="HY243" i="12"/>
  <c r="HY242" i="12"/>
  <c r="HY241" i="12"/>
  <c r="HY235" i="12"/>
  <c r="HY234" i="12"/>
  <c r="HY237" i="12"/>
  <c r="HY236" i="12"/>
  <c r="HY224" i="12"/>
  <c r="HY232" i="12" a="1"/>
  <c r="HY232" i="12" s="1"/>
  <c r="HY248" i="12" a="1"/>
  <c r="HY248" i="12" s="1"/>
  <c r="HY226" i="12"/>
  <c r="HY219" i="12"/>
  <c r="HY227" i="12"/>
  <c r="HY221" i="12"/>
  <c r="HY210" i="12"/>
  <c r="HY218" i="12"/>
  <c r="HY225" i="12"/>
  <c r="HY220" i="12"/>
  <c r="HY205" i="12"/>
  <c r="HY211" i="12"/>
  <c r="HY208" i="12"/>
  <c r="HY204" i="12"/>
  <c r="HY203" i="12"/>
  <c r="HY209" i="12"/>
  <c r="HY216" i="12" a="1"/>
  <c r="HY216" i="12" s="1"/>
  <c r="HY186" i="12"/>
  <c r="HY189" i="12"/>
  <c r="HY192" i="12"/>
  <c r="HY195" i="12"/>
  <c r="HY188" i="12"/>
  <c r="HY194" i="12"/>
  <c r="HY200" i="12" a="1"/>
  <c r="HY200" i="12" s="1"/>
  <c r="HY202" i="12"/>
  <c r="HY187" i="12"/>
  <c r="HY184" i="12" a="1"/>
  <c r="HY184" i="12" s="1"/>
  <c r="HY193" i="12"/>
  <c r="HY173" i="12"/>
  <c r="HY176" i="12"/>
  <c r="HY179" i="12"/>
  <c r="HY178" i="12"/>
  <c r="HY177" i="12"/>
  <c r="HY171" i="12"/>
  <c r="HY170" i="12"/>
  <c r="HZ165" i="12"/>
  <c r="HY172" i="12"/>
  <c r="HY168" i="12" a="1"/>
  <c r="HY168" i="12" s="1"/>
  <c r="HX255" i="12"/>
  <c r="HX260" i="12" s="1"/>
  <c r="HX359" i="12"/>
  <c r="HX223" i="12"/>
  <c r="HX228" i="12" s="1"/>
  <c r="HX357" i="12"/>
  <c r="HX175" i="12"/>
  <c r="HX180" i="12" s="1"/>
  <c r="HX354" i="12"/>
  <c r="HX303" i="12"/>
  <c r="HX308" i="12" s="1"/>
  <c r="HX362" i="12"/>
  <c r="HX239" i="12"/>
  <c r="HX244" i="12" s="1"/>
  <c r="HX358" i="12"/>
  <c r="HX287" i="12"/>
  <c r="HX292" i="12" s="1"/>
  <c r="HX361" i="12"/>
  <c r="HX191" i="12"/>
  <c r="HX196" i="12" s="1"/>
  <c r="HX355" i="12"/>
  <c r="HW364" i="12"/>
  <c r="HW365" i="12" s="1"/>
  <c r="IB164" i="12"/>
  <c r="IA163" i="12"/>
  <c r="HX207" i="12"/>
  <c r="HX212" i="12" s="1"/>
  <c r="HX356" i="12"/>
  <c r="HX271" i="12"/>
  <c r="HX276" i="12" s="1"/>
  <c r="HX360" i="12"/>
  <c r="HX319" i="12"/>
  <c r="HX324" i="12" s="1"/>
  <c r="HX363" i="12"/>
  <c r="HY175" i="12" l="1"/>
  <c r="HY180" i="12" s="1"/>
  <c r="HY354" i="12"/>
  <c r="HY271" i="12"/>
  <c r="HY276" i="12" s="1"/>
  <c r="HY360" i="12"/>
  <c r="HY319" i="12"/>
  <c r="HY324" i="12" s="1"/>
  <c r="HY363" i="12"/>
  <c r="HZ323" i="12"/>
  <c r="HZ322" i="12"/>
  <c r="HZ321" i="12"/>
  <c r="HZ320" i="12"/>
  <c r="HZ316" i="12"/>
  <c r="HZ315" i="12"/>
  <c r="HZ317" i="12"/>
  <c r="HZ314" i="12"/>
  <c r="HZ307" i="12"/>
  <c r="HZ306" i="12"/>
  <c r="HZ312" i="12" a="1"/>
  <c r="HZ312" i="12" s="1"/>
  <c r="HZ304" i="12"/>
  <c r="HZ305" i="12"/>
  <c r="HZ300" i="12"/>
  <c r="HZ299" i="12"/>
  <c r="HZ301" i="12"/>
  <c r="HZ298" i="12"/>
  <c r="HZ296" i="12" a="1"/>
  <c r="HZ296" i="12" s="1"/>
  <c r="HZ291" i="12"/>
  <c r="HZ289" i="12"/>
  <c r="HZ290" i="12"/>
  <c r="HZ284" i="12"/>
  <c r="HZ283" i="12"/>
  <c r="HZ288" i="12"/>
  <c r="HZ282" i="12"/>
  <c r="HZ273" i="12"/>
  <c r="HZ280" i="12" a="1"/>
  <c r="HZ280" i="12" s="1"/>
  <c r="HZ275" i="12"/>
  <c r="HZ274" i="12"/>
  <c r="HZ272" i="12"/>
  <c r="HZ285" i="12"/>
  <c r="HZ269" i="12"/>
  <c r="HZ268" i="12"/>
  <c r="HZ267" i="12"/>
  <c r="HZ266" i="12"/>
  <c r="HZ264" i="12" a="1"/>
  <c r="HZ264" i="12" s="1"/>
  <c r="HZ257" i="12"/>
  <c r="HZ259" i="12"/>
  <c r="HZ253" i="12"/>
  <c r="HZ256" i="12"/>
  <c r="HZ258" i="12"/>
  <c r="HZ252" i="12"/>
  <c r="HZ251" i="12"/>
  <c r="HZ250" i="12"/>
  <c r="HZ240" i="12"/>
  <c r="HZ243" i="12"/>
  <c r="HZ242" i="12"/>
  <c r="HZ248" i="12" a="1"/>
  <c r="HZ248" i="12" s="1"/>
  <c r="HZ235" i="12"/>
  <c r="HZ234" i="12"/>
  <c r="HZ237" i="12"/>
  <c r="HZ241" i="12"/>
  <c r="HZ225" i="12"/>
  <c r="HZ232" i="12" a="1"/>
  <c r="HZ232" i="12" s="1"/>
  <c r="HZ227" i="12"/>
  <c r="HZ236" i="12"/>
  <c r="HZ219" i="12"/>
  <c r="HZ221" i="12"/>
  <c r="HZ226" i="12"/>
  <c r="HZ220" i="12"/>
  <c r="HZ218" i="12"/>
  <c r="HZ224" i="12"/>
  <c r="HZ216" i="12" a="1"/>
  <c r="HZ216" i="12" s="1"/>
  <c r="HZ211" i="12"/>
  <c r="HZ208" i="12"/>
  <c r="HZ204" i="12"/>
  <c r="HZ210" i="12"/>
  <c r="HZ203" i="12"/>
  <c r="HZ209" i="12"/>
  <c r="HZ186" i="12"/>
  <c r="HZ189" i="12"/>
  <c r="HZ192" i="12"/>
  <c r="HZ195" i="12"/>
  <c r="HZ188" i="12"/>
  <c r="HZ194" i="12"/>
  <c r="HZ200" i="12" a="1"/>
  <c r="HZ200" i="12" s="1"/>
  <c r="HZ202" i="12"/>
  <c r="HZ187" i="12"/>
  <c r="HZ193" i="12"/>
  <c r="HZ205" i="12"/>
  <c r="HZ176" i="12"/>
  <c r="HZ184" i="12" a="1"/>
  <c r="HZ184" i="12" s="1"/>
  <c r="HZ179" i="12"/>
  <c r="HZ178" i="12"/>
  <c r="HZ177" i="12"/>
  <c r="HZ171" i="12"/>
  <c r="HZ170" i="12"/>
  <c r="IA165" i="12"/>
  <c r="HZ172" i="12"/>
  <c r="HZ173" i="12"/>
  <c r="HZ168" i="12" a="1"/>
  <c r="HZ168" i="12" s="1"/>
  <c r="HY303" i="12"/>
  <c r="HY308" i="12" s="1"/>
  <c r="HY362" i="12"/>
  <c r="IC164" i="12"/>
  <c r="IB163" i="12"/>
  <c r="HY223" i="12"/>
  <c r="HY228" i="12" s="1"/>
  <c r="HY357" i="12"/>
  <c r="HX364" i="12"/>
  <c r="HX365" i="12" s="1"/>
  <c r="HY207" i="12"/>
  <c r="HY212" i="12" s="1"/>
  <c r="HY356" i="12"/>
  <c r="HY255" i="12"/>
  <c r="HY260" i="12" s="1"/>
  <c r="HY359" i="12"/>
  <c r="HY239" i="12"/>
  <c r="HY244" i="12" s="1"/>
  <c r="HY358" i="12"/>
  <c r="HY191" i="12"/>
  <c r="HY196" i="12" s="1"/>
  <c r="HY355" i="12"/>
  <c r="HY287" i="12"/>
  <c r="HY292" i="12" s="1"/>
  <c r="HY361" i="12"/>
  <c r="HZ255" i="12" l="1"/>
  <c r="HZ260" i="12" s="1"/>
  <c r="HZ359" i="12"/>
  <c r="HZ303" i="12"/>
  <c r="HZ308" i="12" s="1"/>
  <c r="HZ362" i="12"/>
  <c r="HZ191" i="12"/>
  <c r="HZ196" i="12" s="1"/>
  <c r="HZ355" i="12"/>
  <c r="ID164" i="12"/>
  <c r="IC163" i="12"/>
  <c r="HZ239" i="12"/>
  <c r="HZ244" i="12" s="1"/>
  <c r="HZ358" i="12"/>
  <c r="HZ287" i="12"/>
  <c r="HZ292" i="12" s="1"/>
  <c r="HZ361" i="12"/>
  <c r="HZ175" i="12"/>
  <c r="HZ180" i="12" s="1"/>
  <c r="HZ354" i="12"/>
  <c r="HZ223" i="12"/>
  <c r="HZ228" i="12" s="1"/>
  <c r="HZ357" i="12"/>
  <c r="HZ319" i="12"/>
  <c r="HZ324" i="12" s="1"/>
  <c r="HZ363" i="12"/>
  <c r="HZ207" i="12"/>
  <c r="HZ212" i="12" s="1"/>
  <c r="HZ356" i="12"/>
  <c r="HZ271" i="12"/>
  <c r="HZ276" i="12" s="1"/>
  <c r="HZ360" i="12"/>
  <c r="HY364" i="12"/>
  <c r="HY365" i="12" s="1"/>
  <c r="IA323" i="12"/>
  <c r="IA322" i="12"/>
  <c r="IA321" i="12"/>
  <c r="IA317" i="12"/>
  <c r="IA320" i="12"/>
  <c r="IA316" i="12"/>
  <c r="IA315" i="12"/>
  <c r="IA314" i="12"/>
  <c r="IA304" i="12"/>
  <c r="IA307" i="12"/>
  <c r="IA312" i="12" a="1"/>
  <c r="IA312" i="12" s="1"/>
  <c r="IA305" i="12"/>
  <c r="IA306" i="12"/>
  <c r="IA300" i="12"/>
  <c r="IA299" i="12"/>
  <c r="IA301" i="12"/>
  <c r="IA298" i="12"/>
  <c r="IA296" i="12" a="1"/>
  <c r="IA296" i="12" s="1"/>
  <c r="IA291" i="12"/>
  <c r="IA289" i="12"/>
  <c r="IA284" i="12"/>
  <c r="IA290" i="12"/>
  <c r="IA283" i="12"/>
  <c r="IA288" i="12"/>
  <c r="IA285" i="12"/>
  <c r="IA282" i="12"/>
  <c r="IA280" i="12" a="1"/>
  <c r="IA280" i="12" s="1"/>
  <c r="IA274" i="12"/>
  <c r="IA273" i="12"/>
  <c r="IA269" i="12"/>
  <c r="IA272" i="12"/>
  <c r="IA275" i="12"/>
  <c r="IA268" i="12"/>
  <c r="IA267" i="12"/>
  <c r="IA266" i="12"/>
  <c r="IA264" i="12" a="1"/>
  <c r="IA264" i="12" s="1"/>
  <c r="IA257" i="12"/>
  <c r="IA259" i="12"/>
  <c r="IA256" i="12"/>
  <c r="IA253" i="12"/>
  <c r="IA252" i="12"/>
  <c r="IA251" i="12"/>
  <c r="IA258" i="12"/>
  <c r="IA250" i="12"/>
  <c r="IA240" i="12"/>
  <c r="IA243" i="12"/>
  <c r="IA242" i="12"/>
  <c r="IA248" i="12" a="1"/>
  <c r="IA248" i="12" s="1"/>
  <c r="IA235" i="12"/>
  <c r="IA234" i="12"/>
  <c r="IA237" i="12"/>
  <c r="IA241" i="12"/>
  <c r="IA232" i="12" a="1"/>
  <c r="IA232" i="12" s="1"/>
  <c r="IA226" i="12"/>
  <c r="IA236" i="12"/>
  <c r="IA227" i="12"/>
  <c r="IA221" i="12"/>
  <c r="IA225" i="12"/>
  <c r="IA224" i="12"/>
  <c r="IA210" i="12"/>
  <c r="IA218" i="12"/>
  <c r="IA220" i="12"/>
  <c r="IA216" i="12" a="1"/>
  <c r="IA216" i="12" s="1"/>
  <c r="IA219" i="12"/>
  <c r="IA204" i="12"/>
  <c r="IA203" i="12"/>
  <c r="IA209" i="12"/>
  <c r="IA202" i="12"/>
  <c r="IA211" i="12"/>
  <c r="IA208" i="12"/>
  <c r="IA189" i="12"/>
  <c r="IA192" i="12"/>
  <c r="IA195" i="12"/>
  <c r="IA188" i="12"/>
  <c r="IA194" i="12"/>
  <c r="IA200" i="12" a="1"/>
  <c r="IA200" i="12" s="1"/>
  <c r="IA187" i="12"/>
  <c r="IA193" i="12"/>
  <c r="IA186" i="12"/>
  <c r="IA205" i="12"/>
  <c r="IA184" i="12" a="1"/>
  <c r="IA184" i="12" s="1"/>
  <c r="IA179" i="12"/>
  <c r="IA178" i="12"/>
  <c r="IA177" i="12"/>
  <c r="IA170" i="12"/>
  <c r="IA176" i="12"/>
  <c r="IB165" i="12"/>
  <c r="IA172" i="12"/>
  <c r="IA168" i="12" a="1"/>
  <c r="IA168" i="12" s="1"/>
  <c r="IA173" i="12"/>
  <c r="IA171" i="12"/>
  <c r="IA319" i="12" l="1"/>
  <c r="IA324" i="12" s="1"/>
  <c r="IA363" i="12"/>
  <c r="IA271" i="12"/>
  <c r="IA276" i="12" s="1"/>
  <c r="IA360" i="12"/>
  <c r="IA223" i="12"/>
  <c r="IA228" i="12" s="1"/>
  <c r="IA357" i="12"/>
  <c r="IA255" i="12"/>
  <c r="IA260" i="12" s="1"/>
  <c r="IA359" i="12"/>
  <c r="IA175" i="12"/>
  <c r="IA180" i="12" s="1"/>
  <c r="IA354" i="12"/>
  <c r="HZ364" i="12"/>
  <c r="HZ365" i="12" s="1"/>
  <c r="IA303" i="12"/>
  <c r="IA308" i="12" s="1"/>
  <c r="IA362" i="12"/>
  <c r="IE164" i="12"/>
  <c r="ID163" i="12"/>
  <c r="IA207" i="12"/>
  <c r="IA212" i="12" s="1"/>
  <c r="IA356" i="12"/>
  <c r="IB322" i="12"/>
  <c r="IB323" i="12"/>
  <c r="IB321" i="12"/>
  <c r="IB317" i="12"/>
  <c r="IB320" i="12"/>
  <c r="IB316" i="12"/>
  <c r="IB315" i="12"/>
  <c r="IB314" i="12"/>
  <c r="IB304" i="12"/>
  <c r="IB307" i="12"/>
  <c r="IB306" i="12"/>
  <c r="IB312" i="12" a="1"/>
  <c r="IB312" i="12" s="1"/>
  <c r="IB305" i="12"/>
  <c r="IB300" i="12"/>
  <c r="IB299" i="12"/>
  <c r="IB301" i="12"/>
  <c r="IB298" i="12"/>
  <c r="IB296" i="12" a="1"/>
  <c r="IB296" i="12" s="1"/>
  <c r="IB291" i="12"/>
  <c r="IB289" i="12"/>
  <c r="IB290" i="12"/>
  <c r="IB284" i="12"/>
  <c r="IB283" i="12"/>
  <c r="IB288" i="12"/>
  <c r="IB282" i="12"/>
  <c r="IB285" i="12"/>
  <c r="IB273" i="12"/>
  <c r="IB280" i="12" a="1"/>
  <c r="IB280" i="12" s="1"/>
  <c r="IB275" i="12"/>
  <c r="IB274" i="12"/>
  <c r="IB269" i="12"/>
  <c r="IB272" i="12"/>
  <c r="IB259" i="12"/>
  <c r="IB268" i="12"/>
  <c r="IB267" i="12"/>
  <c r="IB266" i="12"/>
  <c r="IB264" i="12" a="1"/>
  <c r="IB264" i="12" s="1"/>
  <c r="IB257" i="12"/>
  <c r="IB256" i="12"/>
  <c r="IB258" i="12"/>
  <c r="IB252" i="12"/>
  <c r="IB248" i="12" a="1"/>
  <c r="IB248" i="12" s="1"/>
  <c r="IB251" i="12"/>
  <c r="IB250" i="12"/>
  <c r="IB253" i="12"/>
  <c r="IB240" i="12"/>
  <c r="IB243" i="12"/>
  <c r="IB242" i="12"/>
  <c r="IB241" i="12"/>
  <c r="IB235" i="12"/>
  <c r="IB237" i="12"/>
  <c r="IB236" i="12"/>
  <c r="IB234" i="12"/>
  <c r="IB232" i="12" a="1"/>
  <c r="IB232" i="12" s="1"/>
  <c r="IB227" i="12"/>
  <c r="IB221" i="12"/>
  <c r="IB226" i="12"/>
  <c r="IB220" i="12"/>
  <c r="IB225" i="12"/>
  <c r="IB224" i="12"/>
  <c r="IB218" i="12"/>
  <c r="IB216" i="12" a="1"/>
  <c r="IB216" i="12" s="1"/>
  <c r="IB219" i="12"/>
  <c r="IB204" i="12"/>
  <c r="IB203" i="12"/>
  <c r="IB210" i="12"/>
  <c r="IB209" i="12"/>
  <c r="IB202" i="12"/>
  <c r="IB205" i="12"/>
  <c r="IB192" i="12"/>
  <c r="IB208" i="12"/>
  <c r="IB195" i="12"/>
  <c r="IB188" i="12"/>
  <c r="IB194" i="12"/>
  <c r="IB200" i="12" a="1"/>
  <c r="IB200" i="12" s="1"/>
  <c r="IB211" i="12"/>
  <c r="IB187" i="12"/>
  <c r="IB193" i="12"/>
  <c r="IB189" i="12"/>
  <c r="IB186" i="12"/>
  <c r="IB178" i="12"/>
  <c r="IB177" i="12"/>
  <c r="IB184" i="12" a="1"/>
  <c r="IB184" i="12" s="1"/>
  <c r="IB176" i="12"/>
  <c r="IB179" i="12"/>
  <c r="IB170" i="12"/>
  <c r="IC165" i="12"/>
  <c r="IB172" i="12"/>
  <c r="IB168" i="12" a="1"/>
  <c r="IB168" i="12" s="1"/>
  <c r="IB173" i="12"/>
  <c r="IB171" i="12"/>
  <c r="IA239" i="12"/>
  <c r="IA244" i="12" s="1"/>
  <c r="IA358" i="12"/>
  <c r="IA191" i="12"/>
  <c r="IA196" i="12" s="1"/>
  <c r="IA355" i="12"/>
  <c r="IA287" i="12"/>
  <c r="IA292" i="12" s="1"/>
  <c r="IA361" i="12"/>
  <c r="IB255" i="12" l="1"/>
  <c r="IB260" i="12" s="1"/>
  <c r="IB359" i="12"/>
  <c r="IF164" i="12"/>
  <c r="IE163" i="12"/>
  <c r="IB239" i="12"/>
  <c r="IB244" i="12" s="1"/>
  <c r="IB358" i="12"/>
  <c r="IB287" i="12"/>
  <c r="IB292" i="12" s="1"/>
  <c r="IB361" i="12"/>
  <c r="IA364" i="12"/>
  <c r="IA365" i="12" s="1"/>
  <c r="IB319" i="12"/>
  <c r="IB324" i="12" s="1"/>
  <c r="IB363" i="12"/>
  <c r="IB271" i="12"/>
  <c r="IB276" i="12" s="1"/>
  <c r="IB360" i="12"/>
  <c r="IB223" i="12"/>
  <c r="IB228" i="12" s="1"/>
  <c r="IB357" i="12"/>
  <c r="IB207" i="12"/>
  <c r="IB212" i="12" s="1"/>
  <c r="IB356" i="12"/>
  <c r="IC322" i="12"/>
  <c r="IC323" i="12"/>
  <c r="IC321" i="12"/>
  <c r="IC320" i="12"/>
  <c r="IC316" i="12"/>
  <c r="IC315" i="12"/>
  <c r="IC317" i="12"/>
  <c r="IC314" i="12"/>
  <c r="IC307" i="12"/>
  <c r="IC312" i="12" a="1"/>
  <c r="IC312" i="12" s="1"/>
  <c r="IC304" i="12"/>
  <c r="IC305" i="12"/>
  <c r="IC306" i="12"/>
  <c r="IC299" i="12"/>
  <c r="IC301" i="12"/>
  <c r="IC298" i="12"/>
  <c r="IC300" i="12"/>
  <c r="IC296" i="12" a="1"/>
  <c r="IC296" i="12" s="1"/>
  <c r="IC289" i="12"/>
  <c r="IC291" i="12"/>
  <c r="IC290" i="12"/>
  <c r="IC284" i="12"/>
  <c r="IC283" i="12"/>
  <c r="IC288" i="12"/>
  <c r="IC282" i="12"/>
  <c r="IC285" i="12"/>
  <c r="IC280" i="12" a="1"/>
  <c r="IC280" i="12" s="1"/>
  <c r="IC274" i="12"/>
  <c r="IC273" i="12"/>
  <c r="IC269" i="12"/>
  <c r="IC272" i="12"/>
  <c r="IC275" i="12"/>
  <c r="IC268" i="12"/>
  <c r="IC267" i="12"/>
  <c r="IC266" i="12"/>
  <c r="IC257" i="12"/>
  <c r="IC259" i="12"/>
  <c r="IC256" i="12"/>
  <c r="IC258" i="12"/>
  <c r="IC264" i="12" a="1"/>
  <c r="IC264" i="12" s="1"/>
  <c r="IC251" i="12"/>
  <c r="IC250" i="12"/>
  <c r="IC252" i="12"/>
  <c r="IC240" i="12"/>
  <c r="IC243" i="12"/>
  <c r="IC242" i="12"/>
  <c r="IC248" i="12" a="1"/>
  <c r="IC248" i="12" s="1"/>
  <c r="IC253" i="12"/>
  <c r="IC241" i="12"/>
  <c r="IC235" i="12"/>
  <c r="IC234" i="12"/>
  <c r="IC237" i="12"/>
  <c r="IC236" i="12"/>
  <c r="IC232" i="12" a="1"/>
  <c r="IC232" i="12" s="1"/>
  <c r="IC224" i="12"/>
  <c r="IC226" i="12"/>
  <c r="IC221" i="12"/>
  <c r="IC227" i="12"/>
  <c r="IC225" i="12"/>
  <c r="IC210" i="12"/>
  <c r="IC218" i="12"/>
  <c r="IC216" i="12" a="1"/>
  <c r="IC216" i="12" s="1"/>
  <c r="IC220" i="12"/>
  <c r="IC219" i="12"/>
  <c r="IC204" i="12"/>
  <c r="IC203" i="12"/>
  <c r="IC209" i="12"/>
  <c r="IC202" i="12"/>
  <c r="IC205" i="12"/>
  <c r="IC211" i="12"/>
  <c r="IC208" i="12"/>
  <c r="IC195" i="12"/>
  <c r="IC188" i="12"/>
  <c r="IC194" i="12"/>
  <c r="IC200" i="12" a="1"/>
  <c r="IC200" i="12" s="1"/>
  <c r="IC187" i="12"/>
  <c r="IC193" i="12"/>
  <c r="IC192" i="12"/>
  <c r="IC186" i="12"/>
  <c r="IC189" i="12"/>
  <c r="IC178" i="12"/>
  <c r="IC177" i="12"/>
  <c r="IC184" i="12" a="1"/>
  <c r="IC184" i="12" s="1"/>
  <c r="IC176" i="12"/>
  <c r="IC179" i="12"/>
  <c r="IC170" i="12"/>
  <c r="ID165" i="12"/>
  <c r="IC168" i="12" a="1"/>
  <c r="IC168" i="12" s="1"/>
  <c r="IC172" i="12"/>
  <c r="IC173" i="12"/>
  <c r="IC171" i="12"/>
  <c r="IB175" i="12"/>
  <c r="IB180" i="12" s="1"/>
  <c r="IB354" i="12"/>
  <c r="IB191" i="12"/>
  <c r="IB196" i="12" s="1"/>
  <c r="IB355" i="12"/>
  <c r="IB303" i="12"/>
  <c r="IB308" i="12" s="1"/>
  <c r="IB362" i="12"/>
  <c r="AU40" i="13"/>
  <c r="IC303" i="12" l="1"/>
  <c r="IC308" i="12" s="1"/>
  <c r="IC362" i="12"/>
  <c r="IC239" i="12"/>
  <c r="IC244" i="12" s="1"/>
  <c r="IC358" i="12"/>
  <c r="IC271" i="12"/>
  <c r="IC276" i="12" s="1"/>
  <c r="IC360" i="12"/>
  <c r="IC287" i="12"/>
  <c r="IC292" i="12" s="1"/>
  <c r="IC361" i="12"/>
  <c r="IB364" i="12"/>
  <c r="IB365" i="12" s="1"/>
  <c r="IC319" i="12"/>
  <c r="IC324" i="12" s="1"/>
  <c r="IC363" i="12"/>
  <c r="IC207" i="12"/>
  <c r="IC212" i="12" s="1"/>
  <c r="IC356" i="12"/>
  <c r="ID322" i="12"/>
  <c r="ID323" i="12"/>
  <c r="ID321" i="12"/>
  <c r="ID317" i="12"/>
  <c r="ID320" i="12"/>
  <c r="ID316" i="12"/>
  <c r="ID315" i="12"/>
  <c r="ID306" i="12"/>
  <c r="ID312" i="12" a="1"/>
  <c r="ID312" i="12" s="1"/>
  <c r="ID314" i="12"/>
  <c r="ID307" i="12"/>
  <c r="ID305" i="12"/>
  <c r="ID304" i="12"/>
  <c r="ID299" i="12"/>
  <c r="ID301" i="12"/>
  <c r="ID298" i="12"/>
  <c r="ID296" i="12" a="1"/>
  <c r="ID296" i="12" s="1"/>
  <c r="ID300" i="12"/>
  <c r="ID289" i="12"/>
  <c r="ID291" i="12"/>
  <c r="ID288" i="12"/>
  <c r="ID290" i="12"/>
  <c r="ID283" i="12"/>
  <c r="ID282" i="12"/>
  <c r="ID285" i="12"/>
  <c r="ID284" i="12"/>
  <c r="ID280" i="12" a="1"/>
  <c r="ID280" i="12" s="1"/>
  <c r="ID275" i="12"/>
  <c r="ID273" i="12"/>
  <c r="ID269" i="12"/>
  <c r="ID272" i="12"/>
  <c r="ID274" i="12"/>
  <c r="ID268" i="12"/>
  <c r="ID267" i="12"/>
  <c r="ID266" i="12"/>
  <c r="ID257" i="12"/>
  <c r="ID259" i="12"/>
  <c r="ID256" i="12"/>
  <c r="ID258" i="12"/>
  <c r="ID251" i="12"/>
  <c r="ID264" i="12" a="1"/>
  <c r="ID264" i="12" s="1"/>
  <c r="ID250" i="12"/>
  <c r="ID253" i="12"/>
  <c r="ID252" i="12"/>
  <c r="ID243" i="12"/>
  <c r="ID242" i="12"/>
  <c r="ID248" i="12" a="1"/>
  <c r="ID248" i="12" s="1"/>
  <c r="ID241" i="12"/>
  <c r="ID240" i="12"/>
  <c r="ID234" i="12"/>
  <c r="ID237" i="12"/>
  <c r="ID236" i="12"/>
  <c r="ID235" i="12"/>
  <c r="ID227" i="12"/>
  <c r="ID225" i="12"/>
  <c r="ID221" i="12"/>
  <c r="ID226" i="12"/>
  <c r="ID232" i="12" a="1"/>
  <c r="ID232" i="12" s="1"/>
  <c r="ID220" i="12"/>
  <c r="ID224" i="12"/>
  <c r="ID218" i="12"/>
  <c r="ID216" i="12" a="1"/>
  <c r="ID216" i="12" s="1"/>
  <c r="ID219" i="12"/>
  <c r="ID211" i="12"/>
  <c r="ID204" i="12"/>
  <c r="ID203" i="12"/>
  <c r="ID210" i="12"/>
  <c r="ID209" i="12"/>
  <c r="ID202" i="12"/>
  <c r="ID205" i="12"/>
  <c r="ID208" i="12"/>
  <c r="ID188" i="12"/>
  <c r="ID200" i="12" a="1"/>
  <c r="ID200" i="12" s="1"/>
  <c r="ID194" i="12"/>
  <c r="ID187" i="12"/>
  <c r="ID193" i="12"/>
  <c r="ID189" i="12"/>
  <c r="ID195" i="12"/>
  <c r="ID192" i="12"/>
  <c r="ID178" i="12"/>
  <c r="ID186" i="12"/>
  <c r="ID177" i="12"/>
  <c r="ID184" i="12" a="1"/>
  <c r="ID184" i="12" s="1"/>
  <c r="ID176" i="12"/>
  <c r="ID179" i="12"/>
  <c r="ID170" i="12"/>
  <c r="IE165" i="12"/>
  <c r="ID168" i="12" a="1"/>
  <c r="ID168" i="12" s="1"/>
  <c r="ID172" i="12"/>
  <c r="ID173" i="12"/>
  <c r="ID171" i="12"/>
  <c r="IC255" i="12"/>
  <c r="IC260" i="12" s="1"/>
  <c r="IC359" i="12"/>
  <c r="IC175" i="12"/>
  <c r="IC180" i="12" s="1"/>
  <c r="IC354" i="12"/>
  <c r="IG164" i="12"/>
  <c r="IF163" i="12"/>
  <c r="IC223" i="12"/>
  <c r="IC228" i="12" s="1"/>
  <c r="IC357" i="12"/>
  <c r="IC191" i="12"/>
  <c r="IC196" i="12" s="1"/>
  <c r="IC355" i="12"/>
  <c r="IC364" i="12" l="1"/>
  <c r="IC365" i="12" s="1"/>
  <c r="ID271" i="12"/>
  <c r="ID276" i="12" s="1"/>
  <c r="ID360" i="12"/>
  <c r="ID287" i="12"/>
  <c r="ID292" i="12" s="1"/>
  <c r="ID361" i="12"/>
  <c r="ID223" i="12"/>
  <c r="ID228" i="12" s="1"/>
  <c r="ID357" i="12"/>
  <c r="ID319" i="12"/>
  <c r="ID324" i="12" s="1"/>
  <c r="ID363" i="12"/>
  <c r="ID255" i="12"/>
  <c r="ID260" i="12" s="1"/>
  <c r="ID359" i="12"/>
  <c r="ID175" i="12"/>
  <c r="ID180" i="12" s="1"/>
  <c r="ID354" i="12"/>
  <c r="ID207" i="12"/>
  <c r="ID212" i="12" s="1"/>
  <c r="ID356" i="12"/>
  <c r="IE323" i="12"/>
  <c r="IE321" i="12"/>
  <c r="IE322" i="12"/>
  <c r="IE320" i="12"/>
  <c r="IE316" i="12"/>
  <c r="IE315" i="12"/>
  <c r="IE314" i="12"/>
  <c r="IE317" i="12"/>
  <c r="IE306" i="12"/>
  <c r="IE312" i="12" a="1"/>
  <c r="IE312" i="12" s="1"/>
  <c r="IE305" i="12"/>
  <c r="IE307" i="12"/>
  <c r="IE299" i="12"/>
  <c r="IE301" i="12"/>
  <c r="IE298" i="12"/>
  <c r="IE304" i="12"/>
  <c r="IE300" i="12"/>
  <c r="IE296" i="12" a="1"/>
  <c r="IE296" i="12" s="1"/>
  <c r="IE289" i="12"/>
  <c r="IE291" i="12"/>
  <c r="IE288" i="12"/>
  <c r="IE290" i="12"/>
  <c r="IE283" i="12"/>
  <c r="IE282" i="12"/>
  <c r="IE285" i="12"/>
  <c r="IE284" i="12"/>
  <c r="IE274" i="12"/>
  <c r="IE280" i="12" a="1"/>
  <c r="IE280" i="12" s="1"/>
  <c r="IE269" i="12"/>
  <c r="IE273" i="12"/>
  <c r="IE272" i="12"/>
  <c r="IE275" i="12"/>
  <c r="IE266" i="12"/>
  <c r="IE268" i="12"/>
  <c r="IE267" i="12"/>
  <c r="IE259" i="12"/>
  <c r="IE256" i="12"/>
  <c r="IE258" i="12"/>
  <c r="IE264" i="12" a="1"/>
  <c r="IE264" i="12" s="1"/>
  <c r="IE257" i="12"/>
  <c r="IE251" i="12"/>
  <c r="IE250" i="12"/>
  <c r="IE253" i="12"/>
  <c r="IE252" i="12"/>
  <c r="IE242" i="12"/>
  <c r="IE248" i="12" a="1"/>
  <c r="IE248" i="12" s="1"/>
  <c r="IE241" i="12"/>
  <c r="IE243" i="12"/>
  <c r="IE234" i="12"/>
  <c r="IE237" i="12"/>
  <c r="IE236" i="12"/>
  <c r="IE240" i="12"/>
  <c r="IE224" i="12"/>
  <c r="IE226" i="12"/>
  <c r="IE235" i="12"/>
  <c r="IE232" i="12" a="1"/>
  <c r="IE232" i="12" s="1"/>
  <c r="IE221" i="12"/>
  <c r="IE227" i="12"/>
  <c r="IE225" i="12"/>
  <c r="IE218" i="12"/>
  <c r="IE216" i="12" a="1"/>
  <c r="IE216" i="12" s="1"/>
  <c r="IE220" i="12"/>
  <c r="IE219" i="12"/>
  <c r="IE203" i="12"/>
  <c r="IE210" i="12"/>
  <c r="IE209" i="12"/>
  <c r="IE202" i="12"/>
  <c r="IE205" i="12"/>
  <c r="IE208" i="12"/>
  <c r="IE211" i="12"/>
  <c r="IE188" i="12"/>
  <c r="IE200" i="12" a="1"/>
  <c r="IE200" i="12" s="1"/>
  <c r="IE194" i="12"/>
  <c r="IE187" i="12"/>
  <c r="IE193" i="12"/>
  <c r="IE189" i="12"/>
  <c r="IE204" i="12"/>
  <c r="IE192" i="12"/>
  <c r="IE195" i="12"/>
  <c r="IE186" i="12"/>
  <c r="IE178" i="12"/>
  <c r="IE177" i="12"/>
  <c r="IE184" i="12" a="1"/>
  <c r="IE184" i="12" s="1"/>
  <c r="IE176" i="12"/>
  <c r="IE179" i="12"/>
  <c r="IE170" i="12"/>
  <c r="IE168" i="12" a="1"/>
  <c r="IE168" i="12" s="1"/>
  <c r="IF165" i="12"/>
  <c r="IE172" i="12"/>
  <c r="IE173" i="12"/>
  <c r="IE171" i="12"/>
  <c r="ID239" i="12"/>
  <c r="ID244" i="12" s="1"/>
  <c r="ID358" i="12"/>
  <c r="ID191" i="12"/>
  <c r="ID196" i="12" s="1"/>
  <c r="ID355" i="12"/>
  <c r="IH164" i="12"/>
  <c r="IG163" i="12"/>
  <c r="ID303" i="12"/>
  <c r="ID308" i="12" s="1"/>
  <c r="ID362" i="12"/>
  <c r="IE271" i="12" l="1"/>
  <c r="IE276" i="12" s="1"/>
  <c r="IE360" i="12"/>
  <c r="ID364" i="12"/>
  <c r="ID365" i="12" s="1"/>
  <c r="IE319" i="12"/>
  <c r="IE324" i="12" s="1"/>
  <c r="IE363" i="12"/>
  <c r="IE223" i="12"/>
  <c r="IE228" i="12" s="1"/>
  <c r="IE357" i="12"/>
  <c r="IE175" i="12"/>
  <c r="IE180" i="12" s="1"/>
  <c r="IE354" i="12"/>
  <c r="IE255" i="12"/>
  <c r="IE260" i="12" s="1"/>
  <c r="IE359" i="12"/>
  <c r="IE207" i="12"/>
  <c r="IE212" i="12" s="1"/>
  <c r="IE356" i="12"/>
  <c r="IF323" i="12"/>
  <c r="IF321" i="12"/>
  <c r="IF320" i="12"/>
  <c r="IF322" i="12"/>
  <c r="IF317" i="12"/>
  <c r="IF316" i="12"/>
  <c r="IF315" i="12"/>
  <c r="IF314" i="12"/>
  <c r="IF306" i="12"/>
  <c r="IF312" i="12" a="1"/>
  <c r="IF312" i="12" s="1"/>
  <c r="IF305" i="12"/>
  <c r="IF307" i="12"/>
  <c r="IF301" i="12"/>
  <c r="IF304" i="12"/>
  <c r="IF299" i="12"/>
  <c r="IF298" i="12"/>
  <c r="IF300" i="12"/>
  <c r="IF291" i="12"/>
  <c r="IF289" i="12"/>
  <c r="IF296" i="12" a="1"/>
  <c r="IF296" i="12" s="1"/>
  <c r="IF288" i="12"/>
  <c r="IF290" i="12"/>
  <c r="IF283" i="12"/>
  <c r="IF282" i="12"/>
  <c r="IF285" i="12"/>
  <c r="IF284" i="12"/>
  <c r="IF275" i="12"/>
  <c r="IF280" i="12" a="1"/>
  <c r="IF280" i="12" s="1"/>
  <c r="IF269" i="12"/>
  <c r="IF273" i="12"/>
  <c r="IF272" i="12"/>
  <c r="IF266" i="12"/>
  <c r="IF274" i="12"/>
  <c r="IF259" i="12"/>
  <c r="IF267" i="12"/>
  <c r="IF256" i="12"/>
  <c r="IF258" i="12"/>
  <c r="IF264" i="12" a="1"/>
  <c r="IF264" i="12" s="1"/>
  <c r="IF268" i="12"/>
  <c r="IF251" i="12"/>
  <c r="IF250" i="12"/>
  <c r="IF253" i="12"/>
  <c r="IF252" i="12"/>
  <c r="IF257" i="12"/>
  <c r="IF242" i="12"/>
  <c r="IF248" i="12" a="1"/>
  <c r="IF248" i="12" s="1"/>
  <c r="IF241" i="12"/>
  <c r="IF234" i="12"/>
  <c r="IF237" i="12"/>
  <c r="IF236" i="12"/>
  <c r="IF240" i="12"/>
  <c r="IF243" i="12"/>
  <c r="IF227" i="12"/>
  <c r="IF235" i="12"/>
  <c r="IF232" i="12" a="1"/>
  <c r="IF232" i="12" s="1"/>
  <c r="IF225" i="12"/>
  <c r="IF221" i="12"/>
  <c r="IF226" i="12"/>
  <c r="IF220" i="12"/>
  <c r="IF224" i="12"/>
  <c r="IF216" i="12" a="1"/>
  <c r="IF216" i="12" s="1"/>
  <c r="IF219" i="12"/>
  <c r="IF211" i="12"/>
  <c r="IF203" i="12"/>
  <c r="IF210" i="12"/>
  <c r="IF209" i="12"/>
  <c r="IF202" i="12"/>
  <c r="IF205" i="12"/>
  <c r="IF208" i="12"/>
  <c r="IF218" i="12"/>
  <c r="IF188" i="12"/>
  <c r="IF200" i="12" a="1"/>
  <c r="IF200" i="12" s="1"/>
  <c r="IF194" i="12"/>
  <c r="IF187" i="12"/>
  <c r="IF193" i="12"/>
  <c r="IF189" i="12"/>
  <c r="IF204" i="12"/>
  <c r="IF192" i="12"/>
  <c r="IF195" i="12"/>
  <c r="IF184" i="12" a="1"/>
  <c r="IF184" i="12" s="1"/>
  <c r="IF186" i="12"/>
  <c r="IF178" i="12"/>
  <c r="IF177" i="12"/>
  <c r="IF176" i="12"/>
  <c r="IF179" i="12"/>
  <c r="IF168" i="12" a="1"/>
  <c r="IF168" i="12" s="1"/>
  <c r="IG165" i="12"/>
  <c r="IF172" i="12"/>
  <c r="IF173" i="12"/>
  <c r="IF171" i="12"/>
  <c r="IF170" i="12"/>
  <c r="IE191" i="12"/>
  <c r="IE196" i="12" s="1"/>
  <c r="IE355" i="12"/>
  <c r="IE303" i="12"/>
  <c r="IE308" i="12" s="1"/>
  <c r="IE362" i="12"/>
  <c r="II164" i="12"/>
  <c r="IH163" i="12"/>
  <c r="IE287" i="12"/>
  <c r="IE292" i="12" s="1"/>
  <c r="IE361" i="12"/>
  <c r="IE239" i="12"/>
  <c r="IE244" i="12" s="1"/>
  <c r="IE358" i="12"/>
  <c r="IF239" i="12" l="1"/>
  <c r="IF244" i="12" s="1"/>
  <c r="IF358" i="12"/>
  <c r="IF287" i="12"/>
  <c r="IF292" i="12" s="1"/>
  <c r="IF361" i="12"/>
  <c r="IF271" i="12"/>
  <c r="IF276" i="12" s="1"/>
  <c r="IF360" i="12"/>
  <c r="IF319" i="12"/>
  <c r="IF324" i="12" s="1"/>
  <c r="IF363" i="12"/>
  <c r="IE364" i="12"/>
  <c r="IE365" i="12" s="1"/>
  <c r="IF223" i="12"/>
  <c r="IF228" i="12" s="1"/>
  <c r="IF357" i="12"/>
  <c r="IG323" i="12"/>
  <c r="IG321" i="12"/>
  <c r="IG322" i="12"/>
  <c r="IG320" i="12"/>
  <c r="IG316" i="12"/>
  <c r="IG315" i="12"/>
  <c r="IG317" i="12"/>
  <c r="IG314" i="12"/>
  <c r="IG312" i="12" a="1"/>
  <c r="IG312" i="12" s="1"/>
  <c r="IG306" i="12"/>
  <c r="IG307" i="12"/>
  <c r="IG305" i="12"/>
  <c r="IG304" i="12"/>
  <c r="IG299" i="12"/>
  <c r="IG301" i="12"/>
  <c r="IG298" i="12"/>
  <c r="IG300" i="12"/>
  <c r="IG290" i="12"/>
  <c r="IG296" i="12" a="1"/>
  <c r="IG296" i="12" s="1"/>
  <c r="IG289" i="12"/>
  <c r="IG291" i="12"/>
  <c r="IG288" i="12"/>
  <c r="IG283" i="12"/>
  <c r="IG282" i="12"/>
  <c r="IG285" i="12"/>
  <c r="IG284" i="12"/>
  <c r="IG274" i="12"/>
  <c r="IG280" i="12" a="1"/>
  <c r="IG280" i="12" s="1"/>
  <c r="IG269" i="12"/>
  <c r="IG273" i="12"/>
  <c r="IG272" i="12"/>
  <c r="IG275" i="12"/>
  <c r="IG266" i="12"/>
  <c r="IG268" i="12"/>
  <c r="IG267" i="12"/>
  <c r="IG256" i="12"/>
  <c r="IG258" i="12"/>
  <c r="IG264" i="12" a="1"/>
  <c r="IG264" i="12" s="1"/>
  <c r="IG257" i="12"/>
  <c r="IG259" i="12"/>
  <c r="IG251" i="12"/>
  <c r="IG250" i="12"/>
  <c r="IG253" i="12"/>
  <c r="IG252" i="12"/>
  <c r="IG248" i="12" a="1"/>
  <c r="IG248" i="12" s="1"/>
  <c r="IG242" i="12"/>
  <c r="IG241" i="12"/>
  <c r="IG240" i="12"/>
  <c r="IG234" i="12"/>
  <c r="IG237" i="12"/>
  <c r="IG236" i="12"/>
  <c r="IG235" i="12"/>
  <c r="IG243" i="12"/>
  <c r="IG226" i="12"/>
  <c r="IG232" i="12" a="1"/>
  <c r="IG232" i="12" s="1"/>
  <c r="IG227" i="12"/>
  <c r="IG220" i="12"/>
  <c r="IG225" i="12"/>
  <c r="IG224" i="12"/>
  <c r="IG219" i="12"/>
  <c r="IG221" i="12"/>
  <c r="IG203" i="12"/>
  <c r="IG210" i="12"/>
  <c r="IG209" i="12"/>
  <c r="IG202" i="12"/>
  <c r="IG205" i="12"/>
  <c r="IG208" i="12"/>
  <c r="IG216" i="12" a="1"/>
  <c r="IG216" i="12" s="1"/>
  <c r="IG211" i="12"/>
  <c r="IG218" i="12"/>
  <c r="IG204" i="12"/>
  <c r="IG200" i="12" a="1"/>
  <c r="IG200" i="12" s="1"/>
  <c r="IG194" i="12"/>
  <c r="IG187" i="12"/>
  <c r="IG193" i="12"/>
  <c r="IG186" i="12"/>
  <c r="IG189" i="12"/>
  <c r="IG192" i="12"/>
  <c r="IG195" i="12"/>
  <c r="IG188" i="12"/>
  <c r="IG184" i="12" a="1"/>
  <c r="IG184" i="12" s="1"/>
  <c r="IG177" i="12"/>
  <c r="IG173" i="12"/>
  <c r="IG176" i="12"/>
  <c r="IG179" i="12"/>
  <c r="IH165" i="12"/>
  <c r="IG172" i="12"/>
  <c r="IG178" i="12"/>
  <c r="IG171" i="12"/>
  <c r="IG170" i="12"/>
  <c r="IG168" i="12" a="1"/>
  <c r="IG168" i="12" s="1"/>
  <c r="IF175" i="12"/>
  <c r="IF180" i="12" s="1"/>
  <c r="IF354" i="12"/>
  <c r="IF255" i="12"/>
  <c r="IF260" i="12" s="1"/>
  <c r="IF359" i="12"/>
  <c r="IF303" i="12"/>
  <c r="IF308" i="12" s="1"/>
  <c r="IF362" i="12"/>
  <c r="IF191" i="12"/>
  <c r="IF196" i="12" s="1"/>
  <c r="IF355" i="12"/>
  <c r="IF207" i="12"/>
  <c r="IF212" i="12" s="1"/>
  <c r="IF356" i="12"/>
  <c r="IJ164" i="12"/>
  <c r="II163" i="12"/>
  <c r="AV103" i="13"/>
  <c r="IG223" i="12" l="1"/>
  <c r="IG228" i="12" s="1"/>
  <c r="IG357" i="12"/>
  <c r="IG239" i="12"/>
  <c r="IG244" i="12" s="1"/>
  <c r="IG358" i="12"/>
  <c r="IG191" i="12"/>
  <c r="IG196" i="12" s="1"/>
  <c r="IG355" i="12"/>
  <c r="IG287" i="12"/>
  <c r="IG292" i="12" s="1"/>
  <c r="IG361" i="12"/>
  <c r="IG175" i="12"/>
  <c r="IG180" i="12" s="1"/>
  <c r="IG354" i="12"/>
  <c r="IG271" i="12"/>
  <c r="IG276" i="12" s="1"/>
  <c r="IG360" i="12"/>
  <c r="IG319" i="12"/>
  <c r="IG324" i="12" s="1"/>
  <c r="IG363" i="12"/>
  <c r="IK164" i="12"/>
  <c r="IJ163" i="12"/>
  <c r="IH323" i="12"/>
  <c r="IH321" i="12"/>
  <c r="IH322" i="12"/>
  <c r="IH320" i="12"/>
  <c r="IH316" i="12"/>
  <c r="IH315" i="12"/>
  <c r="IH317" i="12"/>
  <c r="IH314" i="12"/>
  <c r="IH312" i="12" a="1"/>
  <c r="IH312" i="12" s="1"/>
  <c r="IH306" i="12"/>
  <c r="IH305" i="12"/>
  <c r="IH307" i="12"/>
  <c r="IH304" i="12"/>
  <c r="IH301" i="12"/>
  <c r="IH298" i="12"/>
  <c r="IH300" i="12"/>
  <c r="IH299" i="12"/>
  <c r="IH289" i="12"/>
  <c r="IH296" i="12" a="1"/>
  <c r="IH296" i="12" s="1"/>
  <c r="IH291" i="12"/>
  <c r="IH288" i="12"/>
  <c r="IH290" i="12"/>
  <c r="IH283" i="12"/>
  <c r="IH282" i="12"/>
  <c r="IH285" i="12"/>
  <c r="IH284" i="12"/>
  <c r="IH275" i="12"/>
  <c r="IH280" i="12" a="1"/>
  <c r="IH280" i="12" s="1"/>
  <c r="IH273" i="12"/>
  <c r="IH272" i="12"/>
  <c r="IH274" i="12"/>
  <c r="IH266" i="12"/>
  <c r="IH268" i="12"/>
  <c r="IH267" i="12"/>
  <c r="IH269" i="12"/>
  <c r="IH253" i="12"/>
  <c r="IH256" i="12"/>
  <c r="IH258" i="12"/>
  <c r="IH264" i="12" a="1"/>
  <c r="IH264" i="12" s="1"/>
  <c r="IH257" i="12"/>
  <c r="IH259" i="12"/>
  <c r="IH250" i="12"/>
  <c r="IH252" i="12"/>
  <c r="IH251" i="12"/>
  <c r="IH248" i="12" a="1"/>
  <c r="IH248" i="12" s="1"/>
  <c r="IH242" i="12"/>
  <c r="IH241" i="12"/>
  <c r="IH240" i="12"/>
  <c r="IH243" i="12"/>
  <c r="IH234" i="12"/>
  <c r="IH237" i="12"/>
  <c r="IH236" i="12"/>
  <c r="IH235" i="12"/>
  <c r="IH232" i="12" a="1"/>
  <c r="IH232" i="12" s="1"/>
  <c r="IH225" i="12"/>
  <c r="IH227" i="12"/>
  <c r="IH226" i="12"/>
  <c r="IH220" i="12"/>
  <c r="IH224" i="12"/>
  <c r="IH219" i="12"/>
  <c r="IH211" i="12"/>
  <c r="IH221" i="12"/>
  <c r="IH218" i="12"/>
  <c r="IH216" i="12" a="1"/>
  <c r="IH216" i="12" s="1"/>
  <c r="IH203" i="12"/>
  <c r="IH210" i="12"/>
  <c r="IH209" i="12"/>
  <c r="IH202" i="12"/>
  <c r="IH205" i="12"/>
  <c r="IH208" i="12"/>
  <c r="IH204" i="12"/>
  <c r="IH200" i="12" a="1"/>
  <c r="IH200" i="12" s="1"/>
  <c r="IH194" i="12"/>
  <c r="IH187" i="12"/>
  <c r="IH193" i="12"/>
  <c r="IH186" i="12"/>
  <c r="IH189" i="12"/>
  <c r="IH192" i="12"/>
  <c r="IH195" i="12"/>
  <c r="IH188" i="12"/>
  <c r="IH177" i="12"/>
  <c r="IH176" i="12"/>
  <c r="IH179" i="12"/>
  <c r="IH184" i="12" a="1"/>
  <c r="IH184" i="12" s="1"/>
  <c r="IH178" i="12"/>
  <c r="II165" i="12"/>
  <c r="IH172" i="12"/>
  <c r="IH173" i="12"/>
  <c r="IH171" i="12"/>
  <c r="IH170" i="12"/>
  <c r="IH168" i="12" a="1"/>
  <c r="IH168" i="12" s="1"/>
  <c r="IG207" i="12"/>
  <c r="IG212" i="12" s="1"/>
  <c r="IG356" i="12"/>
  <c r="IG255" i="12"/>
  <c r="IG260" i="12" s="1"/>
  <c r="IG359" i="12"/>
  <c r="IG303" i="12"/>
  <c r="IG308" i="12" s="1"/>
  <c r="IG362" i="12"/>
  <c r="IF364" i="12"/>
  <c r="IF365" i="12" s="1"/>
  <c r="IL164" i="12" l="1"/>
  <c r="IK163" i="12"/>
  <c r="IH239" i="12"/>
  <c r="IH244" i="12" s="1"/>
  <c r="IH358" i="12"/>
  <c r="IH287" i="12"/>
  <c r="IH292" i="12" s="1"/>
  <c r="IH361" i="12"/>
  <c r="IG364" i="12"/>
  <c r="IG365" i="12" s="1"/>
  <c r="IH271" i="12"/>
  <c r="IH276" i="12" s="1"/>
  <c r="IH360" i="12"/>
  <c r="IH223" i="12"/>
  <c r="IH228" i="12" s="1"/>
  <c r="IH357" i="12"/>
  <c r="IH319" i="12"/>
  <c r="IH324" i="12" s="1"/>
  <c r="IH363" i="12"/>
  <c r="IH175" i="12"/>
  <c r="IH180" i="12" s="1"/>
  <c r="IH354" i="12"/>
  <c r="IH191" i="12"/>
  <c r="IH196" i="12" s="1"/>
  <c r="IH355" i="12"/>
  <c r="II321" i="12"/>
  <c r="II322" i="12"/>
  <c r="II323" i="12"/>
  <c r="II317" i="12"/>
  <c r="II320" i="12"/>
  <c r="II316" i="12"/>
  <c r="II315" i="12"/>
  <c r="II314" i="12"/>
  <c r="II305" i="12"/>
  <c r="II312" i="12" a="1"/>
  <c r="II312" i="12" s="1"/>
  <c r="II307" i="12"/>
  <c r="II306" i="12"/>
  <c r="II304" i="12"/>
  <c r="II301" i="12"/>
  <c r="II298" i="12"/>
  <c r="II300" i="12"/>
  <c r="II299" i="12"/>
  <c r="II296" i="12" a="1"/>
  <c r="II296" i="12" s="1"/>
  <c r="II289" i="12"/>
  <c r="II291" i="12"/>
  <c r="II288" i="12"/>
  <c r="II290" i="12"/>
  <c r="II282" i="12"/>
  <c r="II285" i="12"/>
  <c r="II284" i="12"/>
  <c r="II283" i="12"/>
  <c r="II275" i="12"/>
  <c r="II274" i="12"/>
  <c r="II280" i="12" a="1"/>
  <c r="II280" i="12" s="1"/>
  <c r="II269" i="12"/>
  <c r="II273" i="12"/>
  <c r="II272" i="12"/>
  <c r="II266" i="12"/>
  <c r="II268" i="12"/>
  <c r="II267" i="12"/>
  <c r="II256" i="12"/>
  <c r="II258" i="12"/>
  <c r="II264" i="12" a="1"/>
  <c r="II264" i="12" s="1"/>
  <c r="II257" i="12"/>
  <c r="II259" i="12"/>
  <c r="II250" i="12"/>
  <c r="II253" i="12"/>
  <c r="II252" i="12"/>
  <c r="II248" i="12" a="1"/>
  <c r="II248" i="12" s="1"/>
  <c r="II242" i="12"/>
  <c r="II241" i="12"/>
  <c r="II251" i="12"/>
  <c r="II240" i="12"/>
  <c r="II243" i="12"/>
  <c r="II237" i="12"/>
  <c r="II236" i="12"/>
  <c r="II235" i="12"/>
  <c r="II234" i="12"/>
  <c r="II226" i="12"/>
  <c r="II232" i="12" a="1"/>
  <c r="II232" i="12" s="1"/>
  <c r="II227" i="12"/>
  <c r="II220" i="12"/>
  <c r="II224" i="12"/>
  <c r="II219" i="12"/>
  <c r="II225" i="12"/>
  <c r="II221" i="12"/>
  <c r="II210" i="12"/>
  <c r="II216" i="12" a="1"/>
  <c r="II216" i="12" s="1"/>
  <c r="II218" i="12"/>
  <c r="II203" i="12"/>
  <c r="II209" i="12"/>
  <c r="II202" i="12"/>
  <c r="II205" i="12"/>
  <c r="II208" i="12"/>
  <c r="II211" i="12"/>
  <c r="II204" i="12"/>
  <c r="II187" i="12"/>
  <c r="II193" i="12"/>
  <c r="II186" i="12"/>
  <c r="II189" i="12"/>
  <c r="II192" i="12"/>
  <c r="II195" i="12"/>
  <c r="II188" i="12"/>
  <c r="II200" i="12" a="1"/>
  <c r="II200" i="12" s="1"/>
  <c r="II194" i="12"/>
  <c r="II177" i="12"/>
  <c r="II176" i="12"/>
  <c r="II179" i="12"/>
  <c r="II184" i="12" a="1"/>
  <c r="II184" i="12" s="1"/>
  <c r="II178" i="12"/>
  <c r="II172" i="12"/>
  <c r="II173" i="12"/>
  <c r="II171" i="12"/>
  <c r="II168" i="12" a="1"/>
  <c r="II168" i="12" s="1"/>
  <c r="II170" i="12"/>
  <c r="IJ165" i="12"/>
  <c r="IH303" i="12"/>
  <c r="IH308" i="12" s="1"/>
  <c r="IH362" i="12"/>
  <c r="IH207" i="12"/>
  <c r="IH212" i="12" s="1"/>
  <c r="IH356" i="12"/>
  <c r="IH255" i="12"/>
  <c r="IH260" i="12" s="1"/>
  <c r="IH359" i="12"/>
  <c r="II303" i="12" l="1"/>
  <c r="II308" i="12" s="1"/>
  <c r="II362" i="12"/>
  <c r="II239" i="12"/>
  <c r="II244" i="12" s="1"/>
  <c r="II358" i="12"/>
  <c r="II287" i="12"/>
  <c r="II292" i="12" s="1"/>
  <c r="II361" i="12"/>
  <c r="II207" i="12"/>
  <c r="II212" i="12" s="1"/>
  <c r="II356" i="12"/>
  <c r="II271" i="12"/>
  <c r="II276" i="12" s="1"/>
  <c r="II360" i="12"/>
  <c r="IH364" i="12"/>
  <c r="IH365" i="12" s="1"/>
  <c r="II175" i="12"/>
  <c r="II180" i="12" s="1"/>
  <c r="II354" i="12"/>
  <c r="II223" i="12"/>
  <c r="II228" i="12" s="1"/>
  <c r="II357" i="12"/>
  <c r="II319" i="12"/>
  <c r="II324" i="12" s="1"/>
  <c r="II363" i="12"/>
  <c r="IJ320" i="12"/>
  <c r="IJ322" i="12"/>
  <c r="IJ321" i="12"/>
  <c r="IJ323" i="12"/>
  <c r="IJ316" i="12"/>
  <c r="IJ315" i="12"/>
  <c r="IJ314" i="12"/>
  <c r="IJ317" i="12"/>
  <c r="IJ305" i="12"/>
  <c r="IJ307" i="12"/>
  <c r="IJ312" i="12" a="1"/>
  <c r="IJ312" i="12" s="1"/>
  <c r="IJ301" i="12"/>
  <c r="IJ306" i="12"/>
  <c r="IJ304" i="12"/>
  <c r="IJ298" i="12"/>
  <c r="IJ300" i="12"/>
  <c r="IJ299" i="12"/>
  <c r="IJ291" i="12"/>
  <c r="IJ296" i="12" a="1"/>
  <c r="IJ296" i="12" s="1"/>
  <c r="IJ288" i="12"/>
  <c r="IJ290" i="12"/>
  <c r="IJ289" i="12"/>
  <c r="IJ282" i="12"/>
  <c r="IJ285" i="12"/>
  <c r="IJ284" i="12"/>
  <c r="IJ280" i="12" a="1"/>
  <c r="IJ280" i="12" s="1"/>
  <c r="IJ273" i="12"/>
  <c r="IJ283" i="12"/>
  <c r="IJ275" i="12"/>
  <c r="IJ269" i="12"/>
  <c r="IJ272" i="12"/>
  <c r="IJ268" i="12"/>
  <c r="IJ274" i="12"/>
  <c r="IJ267" i="12"/>
  <c r="IJ266" i="12"/>
  <c r="IJ258" i="12"/>
  <c r="IJ264" i="12" a="1"/>
  <c r="IJ264" i="12" s="1"/>
  <c r="IJ257" i="12"/>
  <c r="IJ259" i="12"/>
  <c r="IJ256" i="12"/>
  <c r="IJ248" i="12" a="1"/>
  <c r="IJ248" i="12" s="1"/>
  <c r="IJ250" i="12"/>
  <c r="IJ253" i="12"/>
  <c r="IJ252" i="12"/>
  <c r="IJ251" i="12"/>
  <c r="IJ241" i="12"/>
  <c r="IJ243" i="12"/>
  <c r="IJ242" i="12"/>
  <c r="IJ236" i="12"/>
  <c r="IJ235" i="12"/>
  <c r="IJ240" i="12"/>
  <c r="IJ237" i="12"/>
  <c r="IJ234" i="12"/>
  <c r="IJ232" i="12" a="1"/>
  <c r="IJ232" i="12" s="1"/>
  <c r="IJ225" i="12"/>
  <c r="IJ227" i="12"/>
  <c r="IJ220" i="12"/>
  <c r="IJ226" i="12"/>
  <c r="IJ224" i="12"/>
  <c r="IJ211" i="12"/>
  <c r="IJ219" i="12"/>
  <c r="IJ221" i="12"/>
  <c r="IJ216" i="12" a="1"/>
  <c r="IJ216" i="12" s="1"/>
  <c r="IJ218" i="12"/>
  <c r="IJ209" i="12"/>
  <c r="IJ210" i="12"/>
  <c r="IJ202" i="12"/>
  <c r="IJ205" i="12"/>
  <c r="IJ208" i="12"/>
  <c r="IJ204" i="12"/>
  <c r="IJ187" i="12"/>
  <c r="IJ193" i="12"/>
  <c r="IJ186" i="12"/>
  <c r="IJ189" i="12"/>
  <c r="IJ192" i="12"/>
  <c r="IJ195" i="12"/>
  <c r="IJ203" i="12"/>
  <c r="IJ188" i="12"/>
  <c r="IJ194" i="12"/>
  <c r="IJ200" i="12" a="1"/>
  <c r="IJ200" i="12" s="1"/>
  <c r="IJ177" i="12"/>
  <c r="IJ176" i="12"/>
  <c r="IJ184" i="12" a="1"/>
  <c r="IJ184" i="12" s="1"/>
  <c r="IJ179" i="12"/>
  <c r="IJ178" i="12"/>
  <c r="IJ172" i="12"/>
  <c r="IJ173" i="12"/>
  <c r="IJ171" i="12"/>
  <c r="IJ168" i="12" a="1"/>
  <c r="IJ168" i="12" s="1"/>
  <c r="IJ170" i="12"/>
  <c r="IK165" i="12"/>
  <c r="II191" i="12"/>
  <c r="II196" i="12" s="1"/>
  <c r="II355" i="12"/>
  <c r="II255" i="12"/>
  <c r="II260" i="12" s="1"/>
  <c r="II359" i="12"/>
  <c r="IM164" i="12"/>
  <c r="IL163" i="12"/>
  <c r="AV101" i="13"/>
  <c r="IK323" i="12" l="1"/>
  <c r="IK322" i="12"/>
  <c r="IK320" i="12"/>
  <c r="IK316" i="12"/>
  <c r="IK321" i="12"/>
  <c r="IK314" i="12"/>
  <c r="IK317" i="12"/>
  <c r="IK315" i="12"/>
  <c r="IK307" i="12"/>
  <c r="IK312" i="12" a="1"/>
  <c r="IK312" i="12" s="1"/>
  <c r="IK305" i="12"/>
  <c r="IK306" i="12"/>
  <c r="IK304" i="12"/>
  <c r="IK298" i="12"/>
  <c r="IK301" i="12"/>
  <c r="IK300" i="12"/>
  <c r="IK299" i="12"/>
  <c r="IK296" i="12" a="1"/>
  <c r="IK296" i="12" s="1"/>
  <c r="IK291" i="12"/>
  <c r="IK288" i="12"/>
  <c r="IK290" i="12"/>
  <c r="IK282" i="12"/>
  <c r="IK285" i="12"/>
  <c r="IK284" i="12"/>
  <c r="IK289" i="12"/>
  <c r="IK283" i="12"/>
  <c r="IK280" i="12" a="1"/>
  <c r="IK280" i="12" s="1"/>
  <c r="IK274" i="12"/>
  <c r="IK272" i="12"/>
  <c r="IK273" i="12"/>
  <c r="IK268" i="12"/>
  <c r="IK275" i="12"/>
  <c r="IK269" i="12"/>
  <c r="IK267" i="12"/>
  <c r="IK258" i="12"/>
  <c r="IK264" i="12" a="1"/>
  <c r="IK264" i="12" s="1"/>
  <c r="IK257" i="12"/>
  <c r="IK266" i="12"/>
  <c r="IK259" i="12"/>
  <c r="IK250" i="12"/>
  <c r="IK256" i="12"/>
  <c r="IK253" i="12"/>
  <c r="IK252" i="12"/>
  <c r="IK251" i="12"/>
  <c r="IK241" i="12"/>
  <c r="IK240" i="12"/>
  <c r="IK243" i="12"/>
  <c r="IK248" i="12" a="1"/>
  <c r="IK248" i="12" s="1"/>
  <c r="IK236" i="12"/>
  <c r="IK235" i="12"/>
  <c r="IK242" i="12"/>
  <c r="IK232" i="12" a="1"/>
  <c r="IK232" i="12" s="1"/>
  <c r="IK226" i="12"/>
  <c r="IK237" i="12"/>
  <c r="IK224" i="12"/>
  <c r="IK220" i="12"/>
  <c r="IK234" i="12"/>
  <c r="IK225" i="12"/>
  <c r="IK221" i="12"/>
  <c r="IK227" i="12"/>
  <c r="IK219" i="12"/>
  <c r="IK216" i="12" a="1"/>
  <c r="IK216" i="12" s="1"/>
  <c r="IK210" i="12"/>
  <c r="IK218" i="12"/>
  <c r="IK209" i="12"/>
  <c r="IK202" i="12"/>
  <c r="IK205" i="12"/>
  <c r="IK208" i="12"/>
  <c r="IK211" i="12"/>
  <c r="IK204" i="12"/>
  <c r="IK187" i="12"/>
  <c r="IK193" i="12"/>
  <c r="IK189" i="12"/>
  <c r="IK192" i="12"/>
  <c r="IK195" i="12"/>
  <c r="IK203" i="12"/>
  <c r="IK188" i="12"/>
  <c r="IK200" i="12" a="1"/>
  <c r="IK200" i="12" s="1"/>
  <c r="IK194" i="12"/>
  <c r="IK184" i="12" a="1"/>
  <c r="IK184" i="12" s="1"/>
  <c r="IK186" i="12"/>
  <c r="IK177" i="12"/>
  <c r="IK176" i="12"/>
  <c r="IK179" i="12"/>
  <c r="IK178" i="12"/>
  <c r="IK172" i="12"/>
  <c r="IK173" i="12"/>
  <c r="IK171" i="12"/>
  <c r="IK168" i="12" a="1"/>
  <c r="IK168" i="12" s="1"/>
  <c r="IK170" i="12"/>
  <c r="IL165" i="12"/>
  <c r="IJ271" i="12"/>
  <c r="IJ276" i="12" s="1"/>
  <c r="IJ360" i="12"/>
  <c r="IJ319" i="12"/>
  <c r="IJ324" i="12" s="1"/>
  <c r="IJ363" i="12"/>
  <c r="II364" i="12"/>
  <c r="II365" i="12" s="1"/>
  <c r="IJ223" i="12"/>
  <c r="IJ228" i="12" s="1"/>
  <c r="IJ357" i="12"/>
  <c r="IJ303" i="12"/>
  <c r="IJ308" i="12" s="1"/>
  <c r="IJ362" i="12"/>
  <c r="IJ175" i="12"/>
  <c r="IJ180" i="12" s="1"/>
  <c r="IJ354" i="12"/>
  <c r="IJ191" i="12"/>
  <c r="IJ196" i="12" s="1"/>
  <c r="IJ355" i="12"/>
  <c r="IM163" i="12"/>
  <c r="IN164" i="12"/>
  <c r="IJ239" i="12"/>
  <c r="IJ244" i="12" s="1"/>
  <c r="IJ358" i="12"/>
  <c r="IJ207" i="12"/>
  <c r="IJ212" i="12" s="1"/>
  <c r="IJ356" i="12"/>
  <c r="IJ255" i="12"/>
  <c r="IJ260" i="12" s="1"/>
  <c r="IJ359" i="12"/>
  <c r="IJ287" i="12"/>
  <c r="IJ292" i="12" s="1"/>
  <c r="IJ361" i="12"/>
  <c r="IK239" i="12" l="1"/>
  <c r="IK244" i="12" s="1"/>
  <c r="IK358" i="12"/>
  <c r="IK287" i="12"/>
  <c r="IK292" i="12" s="1"/>
  <c r="IK361" i="12"/>
  <c r="IK207" i="12"/>
  <c r="IK212" i="12" s="1"/>
  <c r="IK356" i="12"/>
  <c r="IN163" i="12"/>
  <c r="IO164" i="12"/>
  <c r="IL322" i="12"/>
  <c r="IL323" i="12"/>
  <c r="IL320" i="12"/>
  <c r="IL321" i="12"/>
  <c r="IL314" i="12"/>
  <c r="IL317" i="12"/>
  <c r="IL316" i="12"/>
  <c r="IL315" i="12"/>
  <c r="IL305" i="12"/>
  <c r="IL312" i="12" a="1"/>
  <c r="IL312" i="12" s="1"/>
  <c r="IL306" i="12"/>
  <c r="IL307" i="12"/>
  <c r="IL304" i="12"/>
  <c r="IL298" i="12"/>
  <c r="IL301" i="12"/>
  <c r="IL300" i="12"/>
  <c r="IL299" i="12"/>
  <c r="IL296" i="12" a="1"/>
  <c r="IL296" i="12" s="1"/>
  <c r="IL291" i="12"/>
  <c r="IL288" i="12"/>
  <c r="IL290" i="12"/>
  <c r="IL289" i="12"/>
  <c r="IL282" i="12"/>
  <c r="IL285" i="12"/>
  <c r="IL284" i="12"/>
  <c r="IL283" i="12"/>
  <c r="IL280" i="12" a="1"/>
  <c r="IL280" i="12" s="1"/>
  <c r="IL273" i="12"/>
  <c r="IL275" i="12"/>
  <c r="IL274" i="12"/>
  <c r="IL272" i="12"/>
  <c r="IL267" i="12"/>
  <c r="IL268" i="12"/>
  <c r="IL266" i="12"/>
  <c r="IL269" i="12"/>
  <c r="IL258" i="12"/>
  <c r="IL264" i="12" a="1"/>
  <c r="IL264" i="12" s="1"/>
  <c r="IL257" i="12"/>
  <c r="IL259" i="12"/>
  <c r="IL256" i="12"/>
  <c r="IL250" i="12"/>
  <c r="IL253" i="12"/>
  <c r="IL252" i="12"/>
  <c r="IL251" i="12"/>
  <c r="IL241" i="12"/>
  <c r="IL240" i="12"/>
  <c r="IL243" i="12"/>
  <c r="IL236" i="12"/>
  <c r="IL235" i="12"/>
  <c r="IL248" i="12" a="1"/>
  <c r="IL248" i="12" s="1"/>
  <c r="IL242" i="12"/>
  <c r="IL234" i="12"/>
  <c r="IL237" i="12"/>
  <c r="IL227" i="12"/>
  <c r="IL226" i="12"/>
  <c r="IL232" i="12" a="1"/>
  <c r="IL232" i="12" s="1"/>
  <c r="IL224" i="12"/>
  <c r="IL225" i="12"/>
  <c r="IL211" i="12"/>
  <c r="IL219" i="12"/>
  <c r="IL221" i="12"/>
  <c r="IL216" i="12" a="1"/>
  <c r="IL216" i="12" s="1"/>
  <c r="IL220" i="12"/>
  <c r="IL218" i="12"/>
  <c r="IL210" i="12"/>
  <c r="IL202" i="12"/>
  <c r="IL205" i="12"/>
  <c r="IL208" i="12"/>
  <c r="IL204" i="12"/>
  <c r="IL203" i="12"/>
  <c r="IL209" i="12"/>
  <c r="IL193" i="12"/>
  <c r="IL186" i="12"/>
  <c r="IL189" i="12"/>
  <c r="IL192" i="12"/>
  <c r="IL195" i="12"/>
  <c r="IL188" i="12"/>
  <c r="IL200" i="12" a="1"/>
  <c r="IL200" i="12" s="1"/>
  <c r="IL194" i="12"/>
  <c r="IL187" i="12"/>
  <c r="IL184" i="12" a="1"/>
  <c r="IL184" i="12" s="1"/>
  <c r="IL176" i="12"/>
  <c r="IL179" i="12"/>
  <c r="IL178" i="12"/>
  <c r="IL173" i="12"/>
  <c r="IL171" i="12"/>
  <c r="IL168" i="12" a="1"/>
  <c r="IL168" i="12" s="1"/>
  <c r="IL170" i="12"/>
  <c r="IM165" i="12"/>
  <c r="IL177" i="12"/>
  <c r="IL172" i="12"/>
  <c r="IK175" i="12"/>
  <c r="IK180" i="12" s="1"/>
  <c r="IK354" i="12"/>
  <c r="IK271" i="12"/>
  <c r="IK276" i="12" s="1"/>
  <c r="IK360" i="12"/>
  <c r="IK319" i="12"/>
  <c r="IK324" i="12" s="1"/>
  <c r="IK363" i="12"/>
  <c r="IK223" i="12"/>
  <c r="IK228" i="12" s="1"/>
  <c r="IK357" i="12"/>
  <c r="IJ364" i="12"/>
  <c r="IJ365" i="12" s="1"/>
  <c r="IK255" i="12"/>
  <c r="IK260" i="12" s="1"/>
  <c r="IK359" i="12"/>
  <c r="IK303" i="12"/>
  <c r="IK308" i="12" s="1"/>
  <c r="IK362" i="12"/>
  <c r="IK191" i="12"/>
  <c r="IK196" i="12" s="1"/>
  <c r="IK355" i="12"/>
  <c r="IL255" i="12" l="1"/>
  <c r="IL260" i="12" s="1"/>
  <c r="IL359" i="12"/>
  <c r="IL271" i="12"/>
  <c r="IL276" i="12" s="1"/>
  <c r="IL360" i="12"/>
  <c r="IL319" i="12"/>
  <c r="IL324" i="12" s="1"/>
  <c r="IL363" i="12"/>
  <c r="IL223" i="12"/>
  <c r="IL228" i="12" s="1"/>
  <c r="IL357" i="12"/>
  <c r="IO163" i="12"/>
  <c r="IP164" i="12"/>
  <c r="IL303" i="12"/>
  <c r="IL308" i="12" s="1"/>
  <c r="IL362" i="12"/>
  <c r="IL207" i="12"/>
  <c r="IL212" i="12" s="1"/>
  <c r="IL356" i="12"/>
  <c r="IL239" i="12"/>
  <c r="IL244" i="12" s="1"/>
  <c r="IL358" i="12"/>
  <c r="IL191" i="12"/>
  <c r="IL196" i="12" s="1"/>
  <c r="IL355" i="12"/>
  <c r="IK364" i="12"/>
  <c r="IK365" i="12" s="1"/>
  <c r="IM323" i="12"/>
  <c r="IM320" i="12"/>
  <c r="IM322" i="12"/>
  <c r="IM321" i="12"/>
  <c r="IM314" i="12"/>
  <c r="IM317" i="12"/>
  <c r="IM315" i="12"/>
  <c r="IM305" i="12"/>
  <c r="IM307" i="12"/>
  <c r="IM312" i="12" a="1"/>
  <c r="IM312" i="12" s="1"/>
  <c r="IM301" i="12"/>
  <c r="IM306" i="12"/>
  <c r="IM304" i="12"/>
  <c r="IM316" i="12"/>
  <c r="IM300" i="12"/>
  <c r="IM299" i="12"/>
  <c r="IM298" i="12"/>
  <c r="IM296" i="12" a="1"/>
  <c r="IM296" i="12" s="1"/>
  <c r="IM288" i="12"/>
  <c r="IM290" i="12"/>
  <c r="IM289" i="12"/>
  <c r="IM291" i="12"/>
  <c r="IM282" i="12"/>
  <c r="IM285" i="12"/>
  <c r="IM284" i="12"/>
  <c r="IM283" i="12"/>
  <c r="IM274" i="12"/>
  <c r="IM280" i="12" a="1"/>
  <c r="IM280" i="12" s="1"/>
  <c r="IM273" i="12"/>
  <c r="IM275" i="12"/>
  <c r="IM269" i="12"/>
  <c r="IM267" i="12"/>
  <c r="IM268" i="12"/>
  <c r="IM272" i="12"/>
  <c r="IM266" i="12"/>
  <c r="IM258" i="12"/>
  <c r="IM264" i="12" a="1"/>
  <c r="IM264" i="12" s="1"/>
  <c r="IM257" i="12"/>
  <c r="IM259" i="12"/>
  <c r="IM256" i="12"/>
  <c r="IM253" i="12"/>
  <c r="IM252" i="12"/>
  <c r="IM251" i="12"/>
  <c r="IM250" i="12"/>
  <c r="IM241" i="12"/>
  <c r="IM240" i="12"/>
  <c r="IM243" i="12"/>
  <c r="IM248" i="12" a="1"/>
  <c r="IM248" i="12" s="1"/>
  <c r="IM242" i="12"/>
  <c r="IM236" i="12"/>
  <c r="IM235" i="12"/>
  <c r="IM234" i="12"/>
  <c r="IM237" i="12"/>
  <c r="IM224" i="12"/>
  <c r="IM232" i="12" a="1"/>
  <c r="IM232" i="12" s="1"/>
  <c r="IM226" i="12"/>
  <c r="IM219" i="12"/>
  <c r="IM225" i="12"/>
  <c r="IM221" i="12"/>
  <c r="IM227" i="12"/>
  <c r="IM216" i="12" a="1"/>
  <c r="IM216" i="12" s="1"/>
  <c r="IM210" i="12"/>
  <c r="IM220" i="12"/>
  <c r="IM218" i="12"/>
  <c r="IM202" i="12"/>
  <c r="IM205" i="12"/>
  <c r="IM208" i="12"/>
  <c r="IM204" i="12"/>
  <c r="IM211" i="12"/>
  <c r="IM203" i="12"/>
  <c r="IM193" i="12"/>
  <c r="IM189" i="12"/>
  <c r="IM192" i="12"/>
  <c r="IM195" i="12"/>
  <c r="IM209" i="12"/>
  <c r="IM188" i="12"/>
  <c r="IM200" i="12" a="1"/>
  <c r="IM200" i="12" s="1"/>
  <c r="IM194" i="12"/>
  <c r="IM187" i="12"/>
  <c r="IM186" i="12"/>
  <c r="IM176" i="12"/>
  <c r="IM179" i="12"/>
  <c r="IM184" i="12" a="1"/>
  <c r="IM184" i="12" s="1"/>
  <c r="IM178" i="12"/>
  <c r="IM177" i="12"/>
  <c r="IM173" i="12"/>
  <c r="IM171" i="12"/>
  <c r="IM168" i="12" a="1"/>
  <c r="IM168" i="12" s="1"/>
  <c r="IM170" i="12"/>
  <c r="IN165" i="12"/>
  <c r="IM172" i="12"/>
  <c r="IL287" i="12"/>
  <c r="IL292" i="12" s="1"/>
  <c r="IL361" i="12"/>
  <c r="IL175" i="12"/>
  <c r="IL180" i="12" s="1"/>
  <c r="IL354" i="12"/>
  <c r="IM239" i="12" l="1"/>
  <c r="IM244" i="12" s="1"/>
  <c r="IM358" i="12"/>
  <c r="IM287" i="12"/>
  <c r="IM292" i="12" s="1"/>
  <c r="IM361" i="12"/>
  <c r="IL364" i="12"/>
  <c r="IL365" i="12" s="1"/>
  <c r="IM271" i="12"/>
  <c r="IM276" i="12" s="1"/>
  <c r="IM360" i="12"/>
  <c r="IP163" i="12"/>
  <c r="IQ164" i="12"/>
  <c r="IM319" i="12"/>
  <c r="IM324" i="12" s="1"/>
  <c r="IM363" i="12"/>
  <c r="IM175" i="12"/>
  <c r="IM180" i="12" s="1"/>
  <c r="IM354" i="12"/>
  <c r="IN320" i="12"/>
  <c r="IN322" i="12"/>
  <c r="IN323" i="12"/>
  <c r="IN316" i="12"/>
  <c r="IN321" i="12"/>
  <c r="IN314" i="12"/>
  <c r="IN317" i="12"/>
  <c r="IN315" i="12"/>
  <c r="IN304" i="12"/>
  <c r="IN307" i="12"/>
  <c r="IN312" i="12" a="1"/>
  <c r="IN312" i="12" s="1"/>
  <c r="IN301" i="12"/>
  <c r="IN306" i="12"/>
  <c r="IN305" i="12"/>
  <c r="IN300" i="12"/>
  <c r="IN299" i="12"/>
  <c r="IN298" i="12"/>
  <c r="IN288" i="12"/>
  <c r="IN296" i="12" a="1"/>
  <c r="IN296" i="12" s="1"/>
  <c r="IN290" i="12"/>
  <c r="IN289" i="12"/>
  <c r="IN291" i="12"/>
  <c r="IN285" i="12"/>
  <c r="IN284" i="12"/>
  <c r="IN283" i="12"/>
  <c r="IN282" i="12"/>
  <c r="IN273" i="12"/>
  <c r="IN275" i="12"/>
  <c r="IN280" i="12" a="1"/>
  <c r="IN280" i="12" s="1"/>
  <c r="IN268" i="12"/>
  <c r="IN274" i="12"/>
  <c r="IN272" i="12"/>
  <c r="IN267" i="12"/>
  <c r="IN266" i="12"/>
  <c r="IN269" i="12"/>
  <c r="IN258" i="12"/>
  <c r="IN264" i="12" a="1"/>
  <c r="IN264" i="12" s="1"/>
  <c r="IN257" i="12"/>
  <c r="IN259" i="12"/>
  <c r="IN256" i="12"/>
  <c r="IN253" i="12"/>
  <c r="IN252" i="12"/>
  <c r="IN251" i="12"/>
  <c r="IN241" i="12"/>
  <c r="IN240" i="12"/>
  <c r="IN243" i="12"/>
  <c r="IN248" i="12" a="1"/>
  <c r="IN248" i="12" s="1"/>
  <c r="IN242" i="12"/>
  <c r="IN236" i="12"/>
  <c r="IN235" i="12"/>
  <c r="IN250" i="12"/>
  <c r="IN234" i="12"/>
  <c r="IN237" i="12"/>
  <c r="IN225" i="12"/>
  <c r="IN227" i="12"/>
  <c r="IN232" i="12" a="1"/>
  <c r="IN232" i="12" s="1"/>
  <c r="IN224" i="12"/>
  <c r="IN221" i="12"/>
  <c r="IN220" i="12"/>
  <c r="IN211" i="12"/>
  <c r="IN216" i="12" a="1"/>
  <c r="IN216" i="12" s="1"/>
  <c r="IN219" i="12"/>
  <c r="IN218" i="12"/>
  <c r="IN226" i="12"/>
  <c r="IN210" i="12"/>
  <c r="IN202" i="12"/>
  <c r="IN205" i="12"/>
  <c r="IN208" i="12"/>
  <c r="IN204" i="12"/>
  <c r="IN203" i="12"/>
  <c r="IN209" i="12"/>
  <c r="IN189" i="12"/>
  <c r="IN192" i="12"/>
  <c r="IN195" i="12"/>
  <c r="IN188" i="12"/>
  <c r="IN200" i="12" a="1"/>
  <c r="IN200" i="12" s="1"/>
  <c r="IN194" i="12"/>
  <c r="IN187" i="12"/>
  <c r="IN193" i="12"/>
  <c r="IN184" i="12" a="1"/>
  <c r="IN184" i="12" s="1"/>
  <c r="IN186" i="12"/>
  <c r="IN176" i="12"/>
  <c r="IN179" i="12"/>
  <c r="IN178" i="12"/>
  <c r="IN177" i="12"/>
  <c r="IN173" i="12"/>
  <c r="IN168" i="12" a="1"/>
  <c r="IN168" i="12" s="1"/>
  <c r="IN171" i="12"/>
  <c r="IN170" i="12"/>
  <c r="IO165" i="12"/>
  <c r="IN172" i="12"/>
  <c r="IM223" i="12"/>
  <c r="IM228" i="12" s="1"/>
  <c r="IM357" i="12"/>
  <c r="IM255" i="12"/>
  <c r="IM260" i="12" s="1"/>
  <c r="IM359" i="12"/>
  <c r="IM207" i="12"/>
  <c r="IM212" i="12" s="1"/>
  <c r="IM356" i="12"/>
  <c r="IM303" i="12"/>
  <c r="IM308" i="12" s="1"/>
  <c r="IM362" i="12"/>
  <c r="IM191" i="12"/>
  <c r="IM196" i="12" s="1"/>
  <c r="IM355" i="12"/>
  <c r="IN255" i="12" l="1"/>
  <c r="IN260" i="12" s="1"/>
  <c r="IN359" i="12"/>
  <c r="IN175" i="12"/>
  <c r="IN180" i="12" s="1"/>
  <c r="IN354" i="12"/>
  <c r="IN303" i="12"/>
  <c r="IN308" i="12" s="1"/>
  <c r="IN362" i="12"/>
  <c r="IN239" i="12"/>
  <c r="IN244" i="12" s="1"/>
  <c r="IN358" i="12"/>
  <c r="IN287" i="12"/>
  <c r="IN292" i="12" s="1"/>
  <c r="IN361" i="12"/>
  <c r="IR164" i="12"/>
  <c r="IQ163" i="12"/>
  <c r="IN191" i="12"/>
  <c r="IN196" i="12" s="1"/>
  <c r="IN355" i="12"/>
  <c r="IM364" i="12"/>
  <c r="IM365" i="12" s="1"/>
  <c r="IN271" i="12"/>
  <c r="IN276" i="12" s="1"/>
  <c r="IN360" i="12"/>
  <c r="IN319" i="12"/>
  <c r="IN324" i="12" s="1"/>
  <c r="IN363" i="12"/>
  <c r="IO322" i="12"/>
  <c r="IO323" i="12"/>
  <c r="IO320" i="12"/>
  <c r="IO321" i="12"/>
  <c r="IO314" i="12"/>
  <c r="IO317" i="12"/>
  <c r="IO316" i="12"/>
  <c r="IO315" i="12"/>
  <c r="IO307" i="12"/>
  <c r="IO312" i="12" a="1"/>
  <c r="IO312" i="12" s="1"/>
  <c r="IO306" i="12"/>
  <c r="IO304" i="12"/>
  <c r="IO301" i="12"/>
  <c r="IO300" i="12"/>
  <c r="IO299" i="12"/>
  <c r="IO305" i="12"/>
  <c r="IO290" i="12"/>
  <c r="IO296" i="12" a="1"/>
  <c r="IO296" i="12" s="1"/>
  <c r="IO298" i="12"/>
  <c r="IO289" i="12"/>
  <c r="IO291" i="12"/>
  <c r="IO288" i="12"/>
  <c r="IO284" i="12"/>
  <c r="IO283" i="12"/>
  <c r="IO285" i="12"/>
  <c r="IO282" i="12"/>
  <c r="IO280" i="12" a="1"/>
  <c r="IO280" i="12" s="1"/>
  <c r="IO274" i="12"/>
  <c r="IO268" i="12"/>
  <c r="IO275" i="12"/>
  <c r="IO269" i="12"/>
  <c r="IO272" i="12"/>
  <c r="IO273" i="12"/>
  <c r="IO267" i="12"/>
  <c r="IO266" i="12"/>
  <c r="IO258" i="12"/>
  <c r="IO264" i="12" a="1"/>
  <c r="IO264" i="12" s="1"/>
  <c r="IO257" i="12"/>
  <c r="IO259" i="12"/>
  <c r="IO256" i="12"/>
  <c r="IO253" i="12"/>
  <c r="IO252" i="12"/>
  <c r="IO251" i="12"/>
  <c r="IO250" i="12"/>
  <c r="IO240" i="12"/>
  <c r="IO243" i="12"/>
  <c r="IO248" i="12" a="1"/>
  <c r="IO248" i="12" s="1"/>
  <c r="IO242" i="12"/>
  <c r="IO241" i="12"/>
  <c r="IO235" i="12"/>
  <c r="IO234" i="12"/>
  <c r="IO237" i="12"/>
  <c r="IO236" i="12"/>
  <c r="IO224" i="12"/>
  <c r="IO232" i="12" a="1"/>
  <c r="IO232" i="12" s="1"/>
  <c r="IO226" i="12"/>
  <c r="IO219" i="12"/>
  <c r="IO225" i="12"/>
  <c r="IO221" i="12"/>
  <c r="IO227" i="12"/>
  <c r="IO210" i="12"/>
  <c r="IO220" i="12"/>
  <c r="IO218" i="12"/>
  <c r="IO205" i="12"/>
  <c r="IO208" i="12"/>
  <c r="IO204" i="12"/>
  <c r="IO211" i="12"/>
  <c r="IO216" i="12" a="1"/>
  <c r="IO216" i="12" s="1"/>
  <c r="IO203" i="12"/>
  <c r="IO209" i="12"/>
  <c r="IO186" i="12"/>
  <c r="IO189" i="12"/>
  <c r="IO192" i="12"/>
  <c r="IO195" i="12"/>
  <c r="IO188" i="12"/>
  <c r="IO200" i="12" a="1"/>
  <c r="IO200" i="12" s="1"/>
  <c r="IO202" i="12"/>
  <c r="IO194" i="12"/>
  <c r="IO187" i="12"/>
  <c r="IO184" i="12" a="1"/>
  <c r="IO184" i="12" s="1"/>
  <c r="IO193" i="12"/>
  <c r="IO173" i="12"/>
  <c r="IO176" i="12"/>
  <c r="IO179" i="12"/>
  <c r="IO178" i="12"/>
  <c r="IO177" i="12"/>
  <c r="IO171" i="12"/>
  <c r="IO170" i="12"/>
  <c r="IP165" i="12"/>
  <c r="IO172" i="12"/>
  <c r="IO168" i="12" a="1"/>
  <c r="IO168" i="12" s="1"/>
  <c r="IN207" i="12"/>
  <c r="IN212" i="12" s="1"/>
  <c r="IN356" i="12"/>
  <c r="IN223" i="12"/>
  <c r="IN228" i="12" s="1"/>
  <c r="IN357" i="12"/>
  <c r="IO239" i="12" l="1"/>
  <c r="IO244" i="12" s="1"/>
  <c r="IO358" i="12"/>
  <c r="IO287" i="12"/>
  <c r="IO292" i="12" s="1"/>
  <c r="IO361" i="12"/>
  <c r="IO175" i="12"/>
  <c r="IO180" i="12" s="1"/>
  <c r="IO354" i="12"/>
  <c r="IS164" i="12"/>
  <c r="IR163" i="12"/>
  <c r="IO223" i="12"/>
  <c r="IO228" i="12" s="1"/>
  <c r="IO357" i="12"/>
  <c r="IO271" i="12"/>
  <c r="IO276" i="12" s="1"/>
  <c r="IO360" i="12"/>
  <c r="IO207" i="12"/>
  <c r="IO212" i="12" s="1"/>
  <c r="IO356" i="12"/>
  <c r="IO319" i="12"/>
  <c r="IO324" i="12" s="1"/>
  <c r="IO363" i="12"/>
  <c r="IO191" i="12"/>
  <c r="IO196" i="12" s="1"/>
  <c r="IO355" i="12"/>
  <c r="IP323" i="12"/>
  <c r="IP322" i="12"/>
  <c r="IP321" i="12"/>
  <c r="IP320" i="12"/>
  <c r="IP317" i="12"/>
  <c r="IP315" i="12"/>
  <c r="IP316" i="12"/>
  <c r="IP314" i="12"/>
  <c r="IP307" i="12"/>
  <c r="IP312" i="12" a="1"/>
  <c r="IP312" i="12" s="1"/>
  <c r="IP306" i="12"/>
  <c r="IP304" i="12"/>
  <c r="IP305" i="12"/>
  <c r="IP300" i="12"/>
  <c r="IP299" i="12"/>
  <c r="IP298" i="12"/>
  <c r="IP301" i="12"/>
  <c r="IP296" i="12" a="1"/>
  <c r="IP296" i="12" s="1"/>
  <c r="IP290" i="12"/>
  <c r="IP289" i="12"/>
  <c r="IP291" i="12"/>
  <c r="IP284" i="12"/>
  <c r="IP288" i="12"/>
  <c r="IP283" i="12"/>
  <c r="IP282" i="12"/>
  <c r="IP273" i="12"/>
  <c r="IP280" i="12" a="1"/>
  <c r="IP280" i="12" s="1"/>
  <c r="IP275" i="12"/>
  <c r="IP285" i="12"/>
  <c r="IP274" i="12"/>
  <c r="IP272" i="12"/>
  <c r="IP267" i="12"/>
  <c r="IP268" i="12"/>
  <c r="IP266" i="12"/>
  <c r="IP269" i="12"/>
  <c r="IP264" i="12" a="1"/>
  <c r="IP264" i="12" s="1"/>
  <c r="IP257" i="12"/>
  <c r="IP259" i="12"/>
  <c r="IP253" i="12"/>
  <c r="IP256" i="12"/>
  <c r="IP258" i="12"/>
  <c r="IP252" i="12"/>
  <c r="IP251" i="12"/>
  <c r="IP250" i="12"/>
  <c r="IP240" i="12"/>
  <c r="IP243" i="12"/>
  <c r="IP248" i="12" a="1"/>
  <c r="IP248" i="12" s="1"/>
  <c r="IP242" i="12"/>
  <c r="IP235" i="12"/>
  <c r="IP234" i="12"/>
  <c r="IP237" i="12"/>
  <c r="IP241" i="12"/>
  <c r="IP225" i="12"/>
  <c r="IP232" i="12" a="1"/>
  <c r="IP232" i="12" s="1"/>
  <c r="IP227" i="12"/>
  <c r="IP236" i="12"/>
  <c r="IP219" i="12"/>
  <c r="IP224" i="12"/>
  <c r="IP221" i="12"/>
  <c r="IP220" i="12"/>
  <c r="IP218" i="12"/>
  <c r="IP226" i="12"/>
  <c r="IP216" i="12" a="1"/>
  <c r="IP216" i="12" s="1"/>
  <c r="IP208" i="12"/>
  <c r="IP204" i="12"/>
  <c r="IP211" i="12"/>
  <c r="IP203" i="12"/>
  <c r="IP209" i="12"/>
  <c r="IP210" i="12"/>
  <c r="IP186" i="12"/>
  <c r="IP189" i="12"/>
  <c r="IP192" i="12"/>
  <c r="IP195" i="12"/>
  <c r="IP188" i="12"/>
  <c r="IP200" i="12" a="1"/>
  <c r="IP200" i="12" s="1"/>
  <c r="IP202" i="12"/>
  <c r="IP194" i="12"/>
  <c r="IP187" i="12"/>
  <c r="IP205" i="12"/>
  <c r="IP193" i="12"/>
  <c r="IP176" i="12"/>
  <c r="IP179" i="12"/>
  <c r="IP184" i="12" a="1"/>
  <c r="IP184" i="12" s="1"/>
  <c r="IP178" i="12"/>
  <c r="IP177" i="12"/>
  <c r="IP171" i="12"/>
  <c r="IP170" i="12"/>
  <c r="IQ165" i="12"/>
  <c r="IP172" i="12"/>
  <c r="IP168" i="12" a="1"/>
  <c r="IP168" i="12" s="1"/>
  <c r="IP173" i="12"/>
  <c r="IO255" i="12"/>
  <c r="IO260" i="12" s="1"/>
  <c r="IO359" i="12"/>
  <c r="IN364" i="12"/>
  <c r="IN365" i="12" s="1"/>
  <c r="IO303" i="12"/>
  <c r="IO308" i="12" s="1"/>
  <c r="IO362" i="12"/>
  <c r="IP239" i="12" l="1"/>
  <c r="IP244" i="12" s="1"/>
  <c r="IP358" i="12"/>
  <c r="IP287" i="12"/>
  <c r="IP292" i="12" s="1"/>
  <c r="IP361" i="12"/>
  <c r="IP175" i="12"/>
  <c r="IP180" i="12" s="1"/>
  <c r="IP354" i="12"/>
  <c r="IP223" i="12"/>
  <c r="IP228" i="12" s="1"/>
  <c r="IP357" i="12"/>
  <c r="IP271" i="12"/>
  <c r="IP276" i="12" s="1"/>
  <c r="IP360" i="12"/>
  <c r="IP207" i="12"/>
  <c r="IP212" i="12" s="1"/>
  <c r="IP356" i="12"/>
  <c r="IP319" i="12"/>
  <c r="IP324" i="12" s="1"/>
  <c r="IP363" i="12"/>
  <c r="IT164" i="12"/>
  <c r="IS163" i="12"/>
  <c r="IO364" i="12"/>
  <c r="IO365" i="12" s="1"/>
  <c r="IP255" i="12"/>
  <c r="IP260" i="12" s="1"/>
  <c r="IP359" i="12"/>
  <c r="IQ323" i="12"/>
  <c r="IQ322" i="12"/>
  <c r="IQ321" i="12"/>
  <c r="IQ317" i="12"/>
  <c r="IQ315" i="12"/>
  <c r="IQ320" i="12"/>
  <c r="IQ314" i="12"/>
  <c r="IQ316" i="12"/>
  <c r="IQ304" i="12"/>
  <c r="IQ307" i="12"/>
  <c r="IQ312" i="12" a="1"/>
  <c r="IQ312" i="12" s="1"/>
  <c r="IQ306" i="12"/>
  <c r="IQ305" i="12"/>
  <c r="IQ300" i="12"/>
  <c r="IQ299" i="12"/>
  <c r="IQ301" i="12"/>
  <c r="IQ296" i="12" a="1"/>
  <c r="IQ296" i="12" s="1"/>
  <c r="IQ298" i="12"/>
  <c r="IQ290" i="12"/>
  <c r="IQ289" i="12"/>
  <c r="IQ291" i="12"/>
  <c r="IQ284" i="12"/>
  <c r="IQ288" i="12"/>
  <c r="IQ283" i="12"/>
  <c r="IQ285" i="12"/>
  <c r="IQ282" i="12"/>
  <c r="IQ280" i="12" a="1"/>
  <c r="IQ280" i="12" s="1"/>
  <c r="IQ275" i="12"/>
  <c r="IQ274" i="12"/>
  <c r="IQ269" i="12"/>
  <c r="IQ272" i="12"/>
  <c r="IQ267" i="12"/>
  <c r="IQ268" i="12"/>
  <c r="IQ266" i="12"/>
  <c r="IQ273" i="12"/>
  <c r="IQ264" i="12" a="1"/>
  <c r="IQ264" i="12" s="1"/>
  <c r="IQ257" i="12"/>
  <c r="IQ259" i="12"/>
  <c r="IQ256" i="12"/>
  <c r="IQ252" i="12"/>
  <c r="IQ253" i="12"/>
  <c r="IQ258" i="12"/>
  <c r="IQ251" i="12"/>
  <c r="IQ250" i="12"/>
  <c r="IQ240" i="12"/>
  <c r="IQ243" i="12"/>
  <c r="IQ248" i="12" a="1"/>
  <c r="IQ248" i="12" s="1"/>
  <c r="IQ242" i="12"/>
  <c r="IQ235" i="12"/>
  <c r="IQ234" i="12"/>
  <c r="IQ237" i="12"/>
  <c r="IQ241" i="12"/>
  <c r="IQ232" i="12" a="1"/>
  <c r="IQ232" i="12" s="1"/>
  <c r="IQ236" i="12"/>
  <c r="IQ226" i="12"/>
  <c r="IQ224" i="12"/>
  <c r="IQ225" i="12"/>
  <c r="IQ221" i="12"/>
  <c r="IQ227" i="12"/>
  <c r="IQ219" i="12"/>
  <c r="IQ210" i="12"/>
  <c r="IQ218" i="12"/>
  <c r="IQ220" i="12"/>
  <c r="IQ216" i="12" a="1"/>
  <c r="IQ216" i="12" s="1"/>
  <c r="IQ204" i="12"/>
  <c r="IQ211" i="12"/>
  <c r="IQ203" i="12"/>
  <c r="IQ209" i="12"/>
  <c r="IQ202" i="12"/>
  <c r="IQ208" i="12"/>
  <c r="IQ189" i="12"/>
  <c r="IQ192" i="12"/>
  <c r="IQ195" i="12"/>
  <c r="IQ188" i="12"/>
  <c r="IQ200" i="12" a="1"/>
  <c r="IQ200" i="12" s="1"/>
  <c r="IQ194" i="12"/>
  <c r="IQ187" i="12"/>
  <c r="IQ205" i="12"/>
  <c r="IQ193" i="12"/>
  <c r="IQ186" i="12"/>
  <c r="IQ179" i="12"/>
  <c r="IQ184" i="12" a="1"/>
  <c r="IQ184" i="12" s="1"/>
  <c r="IQ178" i="12"/>
  <c r="IQ177" i="12"/>
  <c r="IQ170" i="12"/>
  <c r="IQ176" i="12"/>
  <c r="IR165" i="12"/>
  <c r="IQ172" i="12"/>
  <c r="IQ168" i="12" a="1"/>
  <c r="IQ168" i="12" s="1"/>
  <c r="IQ173" i="12"/>
  <c r="IQ171" i="12"/>
  <c r="IP303" i="12"/>
  <c r="IP308" i="12" s="1"/>
  <c r="IP362" i="12"/>
  <c r="IP191" i="12"/>
  <c r="IP196" i="12" s="1"/>
  <c r="IP355" i="12"/>
  <c r="IU164" i="12" l="1"/>
  <c r="IT163" i="12"/>
  <c r="IQ287" i="12"/>
  <c r="IQ292" i="12" s="1"/>
  <c r="IQ361" i="12"/>
  <c r="IQ223" i="12"/>
  <c r="IQ228" i="12" s="1"/>
  <c r="IQ357" i="12"/>
  <c r="IQ319" i="12"/>
  <c r="IQ324" i="12" s="1"/>
  <c r="IQ363" i="12"/>
  <c r="IQ175" i="12"/>
  <c r="IQ180" i="12" s="1"/>
  <c r="IQ354" i="12"/>
  <c r="IQ271" i="12"/>
  <c r="IQ276" i="12" s="1"/>
  <c r="IQ360" i="12"/>
  <c r="IQ239" i="12"/>
  <c r="IQ244" i="12" s="1"/>
  <c r="IQ358" i="12"/>
  <c r="IR322" i="12"/>
  <c r="IR321" i="12"/>
  <c r="IR323" i="12"/>
  <c r="IR317" i="12"/>
  <c r="IR320" i="12"/>
  <c r="IR315" i="12"/>
  <c r="IR316" i="12"/>
  <c r="IR314" i="12"/>
  <c r="IR304" i="12"/>
  <c r="IR307" i="12"/>
  <c r="IR312" i="12" a="1"/>
  <c r="IR312" i="12" s="1"/>
  <c r="IR306" i="12"/>
  <c r="IR305" i="12"/>
  <c r="IR300" i="12"/>
  <c r="IR299" i="12"/>
  <c r="IR301" i="12"/>
  <c r="IR296" i="12" a="1"/>
  <c r="IR296" i="12" s="1"/>
  <c r="IR291" i="12"/>
  <c r="IR298" i="12"/>
  <c r="IR289" i="12"/>
  <c r="IR290" i="12"/>
  <c r="IR284" i="12"/>
  <c r="IR288" i="12"/>
  <c r="IR283" i="12"/>
  <c r="IR282" i="12"/>
  <c r="IR285" i="12"/>
  <c r="IR273" i="12"/>
  <c r="IR280" i="12" a="1"/>
  <c r="IR280" i="12" s="1"/>
  <c r="IR275" i="12"/>
  <c r="IR274" i="12"/>
  <c r="IR269" i="12"/>
  <c r="IR272" i="12"/>
  <c r="IR259" i="12"/>
  <c r="IR267" i="12"/>
  <c r="IR268" i="12"/>
  <c r="IR266" i="12"/>
  <c r="IR257" i="12"/>
  <c r="IR256" i="12"/>
  <c r="IR258" i="12"/>
  <c r="IR252" i="12"/>
  <c r="IR248" i="12" a="1"/>
  <c r="IR248" i="12" s="1"/>
  <c r="IR253" i="12"/>
  <c r="IR264" i="12" a="1"/>
  <c r="IR264" i="12" s="1"/>
  <c r="IR251" i="12"/>
  <c r="IR250" i="12"/>
  <c r="IR240" i="12"/>
  <c r="IR243" i="12"/>
  <c r="IR242" i="12"/>
  <c r="IR241" i="12"/>
  <c r="IR235" i="12"/>
  <c r="IR237" i="12"/>
  <c r="IR236" i="12"/>
  <c r="IR232" i="12" a="1"/>
  <c r="IR232" i="12" s="1"/>
  <c r="IR227" i="12"/>
  <c r="IR234" i="12"/>
  <c r="IR224" i="12"/>
  <c r="IR225" i="12"/>
  <c r="IR221" i="12"/>
  <c r="IR220" i="12"/>
  <c r="IR226" i="12"/>
  <c r="IR219" i="12"/>
  <c r="IR218" i="12"/>
  <c r="IR216" i="12" a="1"/>
  <c r="IR216" i="12" s="1"/>
  <c r="IR204" i="12"/>
  <c r="IR211" i="12"/>
  <c r="IR203" i="12"/>
  <c r="IR209" i="12"/>
  <c r="IR202" i="12"/>
  <c r="IR205" i="12"/>
  <c r="IR208" i="12"/>
  <c r="IR192" i="12"/>
  <c r="IR195" i="12"/>
  <c r="IR188" i="12"/>
  <c r="IR200" i="12" a="1"/>
  <c r="IR200" i="12" s="1"/>
  <c r="IR210" i="12"/>
  <c r="IR194" i="12"/>
  <c r="IR187" i="12"/>
  <c r="IR193" i="12"/>
  <c r="IR189" i="12"/>
  <c r="IR186" i="12"/>
  <c r="IR184" i="12" a="1"/>
  <c r="IR184" i="12" s="1"/>
  <c r="IR178" i="12"/>
  <c r="IR177" i="12"/>
  <c r="IR176" i="12"/>
  <c r="IR179" i="12"/>
  <c r="IR170" i="12"/>
  <c r="IS165" i="12"/>
  <c r="IR172" i="12"/>
  <c r="IR168" i="12" a="1"/>
  <c r="IR168" i="12" s="1"/>
  <c r="IR171" i="12"/>
  <c r="IR173" i="12"/>
  <c r="IQ255" i="12"/>
  <c r="IQ260" i="12" s="1"/>
  <c r="IQ359" i="12"/>
  <c r="IP364" i="12"/>
  <c r="IP365" i="12" s="1"/>
  <c r="IQ207" i="12"/>
  <c r="IQ212" i="12" s="1"/>
  <c r="IQ356" i="12"/>
  <c r="IQ303" i="12"/>
  <c r="IQ308" i="12" s="1"/>
  <c r="IQ362" i="12"/>
  <c r="IQ191" i="12"/>
  <c r="IQ196" i="12" s="1"/>
  <c r="IQ355" i="12"/>
  <c r="IR271" i="12" l="1"/>
  <c r="IR276" i="12" s="1"/>
  <c r="IR360" i="12"/>
  <c r="IR303" i="12"/>
  <c r="IR308" i="12" s="1"/>
  <c r="IR362" i="12"/>
  <c r="IR191" i="12"/>
  <c r="IR196" i="12" s="1"/>
  <c r="IR355" i="12"/>
  <c r="IR287" i="12"/>
  <c r="IR292" i="12" s="1"/>
  <c r="IR361" i="12"/>
  <c r="IR239" i="12"/>
  <c r="IR244" i="12" s="1"/>
  <c r="IR358" i="12"/>
  <c r="IR223" i="12"/>
  <c r="IR228" i="12" s="1"/>
  <c r="IR357" i="12"/>
  <c r="IR319" i="12"/>
  <c r="IR324" i="12" s="1"/>
  <c r="IR363" i="12"/>
  <c r="IQ364" i="12"/>
  <c r="IQ365" i="12" s="1"/>
  <c r="IR255" i="12"/>
  <c r="IR260" i="12" s="1"/>
  <c r="IR359" i="12"/>
  <c r="IR207" i="12"/>
  <c r="IR212" i="12" s="1"/>
  <c r="IR356" i="12"/>
  <c r="IR175" i="12"/>
  <c r="IR180" i="12" s="1"/>
  <c r="IR354" i="12"/>
  <c r="IS322" i="12"/>
  <c r="IS321" i="12"/>
  <c r="IS323" i="12"/>
  <c r="IS320" i="12"/>
  <c r="IS317" i="12"/>
  <c r="IS315" i="12"/>
  <c r="IS316" i="12"/>
  <c r="IS314" i="12"/>
  <c r="IS307" i="12"/>
  <c r="IS312" i="12" a="1"/>
  <c r="IS312" i="12" s="1"/>
  <c r="IS306" i="12"/>
  <c r="IS304" i="12"/>
  <c r="IS305" i="12"/>
  <c r="IS299" i="12"/>
  <c r="IS298" i="12"/>
  <c r="IS301" i="12"/>
  <c r="IS300" i="12"/>
  <c r="IS296" i="12" a="1"/>
  <c r="IS296" i="12" s="1"/>
  <c r="IS289" i="12"/>
  <c r="IS291" i="12"/>
  <c r="IS284" i="12"/>
  <c r="IS288" i="12"/>
  <c r="IS290" i="12"/>
  <c r="IS283" i="12"/>
  <c r="IS282" i="12"/>
  <c r="IS285" i="12"/>
  <c r="IS280" i="12" a="1"/>
  <c r="IS280" i="12" s="1"/>
  <c r="IS274" i="12"/>
  <c r="IS275" i="12"/>
  <c r="IS269" i="12"/>
  <c r="IS272" i="12"/>
  <c r="IS273" i="12"/>
  <c r="IS267" i="12"/>
  <c r="IS268" i="12"/>
  <c r="IS266" i="12"/>
  <c r="IS257" i="12"/>
  <c r="IS259" i="12"/>
  <c r="IS256" i="12"/>
  <c r="IS258" i="12"/>
  <c r="IS264" i="12" a="1"/>
  <c r="IS264" i="12" s="1"/>
  <c r="IS253" i="12"/>
  <c r="IS251" i="12"/>
  <c r="IS250" i="12"/>
  <c r="IS252" i="12"/>
  <c r="IS240" i="12"/>
  <c r="IS243" i="12"/>
  <c r="IS248" i="12" a="1"/>
  <c r="IS248" i="12" s="1"/>
  <c r="IS242" i="12"/>
  <c r="IS241" i="12"/>
  <c r="IS235" i="12"/>
  <c r="IS234" i="12"/>
  <c r="IS237" i="12"/>
  <c r="IS236" i="12"/>
  <c r="IS232" i="12" a="1"/>
  <c r="IS232" i="12" s="1"/>
  <c r="IS224" i="12"/>
  <c r="IS226" i="12"/>
  <c r="IS225" i="12"/>
  <c r="IS221" i="12"/>
  <c r="IS227" i="12"/>
  <c r="IS210" i="12"/>
  <c r="IS218" i="12"/>
  <c r="IS220" i="12"/>
  <c r="IS216" i="12" a="1"/>
  <c r="IS216" i="12" s="1"/>
  <c r="IS204" i="12"/>
  <c r="IS211" i="12"/>
  <c r="IS203" i="12"/>
  <c r="IS209" i="12"/>
  <c r="IS202" i="12"/>
  <c r="IS205" i="12"/>
  <c r="IS208" i="12"/>
  <c r="IS219" i="12"/>
  <c r="IS195" i="12"/>
  <c r="IS188" i="12"/>
  <c r="IS200" i="12" a="1"/>
  <c r="IS200" i="12" s="1"/>
  <c r="IS194" i="12"/>
  <c r="IS187" i="12"/>
  <c r="IS193" i="12"/>
  <c r="IS192" i="12"/>
  <c r="IS189" i="12"/>
  <c r="IS186" i="12"/>
  <c r="IS184" i="12" a="1"/>
  <c r="IS184" i="12" s="1"/>
  <c r="IS178" i="12"/>
  <c r="IS177" i="12"/>
  <c r="IS176" i="12"/>
  <c r="IS179" i="12"/>
  <c r="IS170" i="12"/>
  <c r="IT165" i="12"/>
  <c r="IS168" i="12" a="1"/>
  <c r="IS168" i="12" s="1"/>
  <c r="IS172" i="12"/>
  <c r="IS173" i="12"/>
  <c r="IS171" i="12"/>
  <c r="IV164" i="12"/>
  <c r="IU163" i="12"/>
  <c r="IT322" i="12" l="1"/>
  <c r="IT321" i="12"/>
  <c r="IT323" i="12"/>
  <c r="IT317" i="12"/>
  <c r="IT320" i="12"/>
  <c r="IT315" i="12"/>
  <c r="IT316" i="12"/>
  <c r="IT314" i="12"/>
  <c r="IT312" i="12" a="1"/>
  <c r="IT312" i="12" s="1"/>
  <c r="IT306" i="12"/>
  <c r="IT307" i="12"/>
  <c r="IT304" i="12"/>
  <c r="IT305" i="12"/>
  <c r="IT299" i="12"/>
  <c r="IT298" i="12"/>
  <c r="IT301" i="12"/>
  <c r="IT296" i="12" a="1"/>
  <c r="IT296" i="12" s="1"/>
  <c r="IT300" i="12"/>
  <c r="IT289" i="12"/>
  <c r="IT291" i="12"/>
  <c r="IT288" i="12"/>
  <c r="IT290" i="12"/>
  <c r="IT283" i="12"/>
  <c r="IT282" i="12"/>
  <c r="IT285" i="12"/>
  <c r="IT284" i="12"/>
  <c r="IT280" i="12" a="1"/>
  <c r="IT280" i="12" s="1"/>
  <c r="IT275" i="12"/>
  <c r="IT273" i="12"/>
  <c r="IT274" i="12"/>
  <c r="IT269" i="12"/>
  <c r="IT272" i="12"/>
  <c r="IT267" i="12"/>
  <c r="IT268" i="12"/>
  <c r="IT266" i="12"/>
  <c r="IT257" i="12"/>
  <c r="IT259" i="12"/>
  <c r="IT256" i="12"/>
  <c r="IT258" i="12"/>
  <c r="IT264" i="12" a="1"/>
  <c r="IT264" i="12" s="1"/>
  <c r="IT251" i="12"/>
  <c r="IT250" i="12"/>
  <c r="IT253" i="12"/>
  <c r="IT243" i="12"/>
  <c r="IT248" i="12" a="1"/>
  <c r="IT248" i="12" s="1"/>
  <c r="IT242" i="12"/>
  <c r="IT241" i="12"/>
  <c r="IT252" i="12"/>
  <c r="IT240" i="12"/>
  <c r="IT234" i="12"/>
  <c r="IT237" i="12"/>
  <c r="IT236" i="12"/>
  <c r="IT235" i="12"/>
  <c r="IT227" i="12"/>
  <c r="IT225" i="12"/>
  <c r="IT224" i="12"/>
  <c r="IT232" i="12" a="1"/>
  <c r="IT232" i="12" s="1"/>
  <c r="IT221" i="12"/>
  <c r="IT220" i="12"/>
  <c r="IT226" i="12"/>
  <c r="IT218" i="12"/>
  <c r="IT216" i="12" a="1"/>
  <c r="IT216" i="12" s="1"/>
  <c r="IT211" i="12"/>
  <c r="IT204" i="12"/>
  <c r="IT203" i="12"/>
  <c r="IT209" i="12"/>
  <c r="IT202" i="12"/>
  <c r="IT205" i="12"/>
  <c r="IT208" i="12"/>
  <c r="IT210" i="12"/>
  <c r="IT200" i="12" a="1"/>
  <c r="IT200" i="12" s="1"/>
  <c r="IT188" i="12"/>
  <c r="IT194" i="12"/>
  <c r="IT187" i="12"/>
  <c r="IT193" i="12"/>
  <c r="IT189" i="12"/>
  <c r="IT195" i="12"/>
  <c r="IT186" i="12"/>
  <c r="IT184" i="12" a="1"/>
  <c r="IT184" i="12" s="1"/>
  <c r="IT219" i="12"/>
  <c r="IT178" i="12"/>
  <c r="IT192" i="12"/>
  <c r="IT177" i="12"/>
  <c r="IT176" i="12"/>
  <c r="IT179" i="12"/>
  <c r="IT170" i="12"/>
  <c r="IU165" i="12"/>
  <c r="IT168" i="12" a="1"/>
  <c r="IT168" i="12" s="1"/>
  <c r="IT172" i="12"/>
  <c r="IT173" i="12"/>
  <c r="IT171" i="12"/>
  <c r="IS207" i="12"/>
  <c r="IS212" i="12" s="1"/>
  <c r="IS356" i="12"/>
  <c r="IS255" i="12"/>
  <c r="IS260" i="12" s="1"/>
  <c r="IS359" i="12"/>
  <c r="IS303" i="12"/>
  <c r="IS308" i="12" s="1"/>
  <c r="IS362" i="12"/>
  <c r="IS191" i="12"/>
  <c r="IS196" i="12" s="1"/>
  <c r="IS355" i="12"/>
  <c r="IS239" i="12"/>
  <c r="IS244" i="12" s="1"/>
  <c r="IS358" i="12"/>
  <c r="IS271" i="12"/>
  <c r="IS276" i="12" s="1"/>
  <c r="IS360" i="12"/>
  <c r="IS287" i="12"/>
  <c r="IS292" i="12" s="1"/>
  <c r="IS361" i="12"/>
  <c r="IW164" i="12"/>
  <c r="IV163" i="12"/>
  <c r="IR364" i="12"/>
  <c r="IR365" i="12" s="1"/>
  <c r="IS223" i="12"/>
  <c r="IS228" i="12" s="1"/>
  <c r="IS357" i="12"/>
  <c r="IS175" i="12"/>
  <c r="IS180" i="12" s="1"/>
  <c r="IS354" i="12"/>
  <c r="IS319" i="12"/>
  <c r="IS324" i="12" s="1"/>
  <c r="IS363" i="12"/>
  <c r="IT271" i="12" l="1"/>
  <c r="IT276" i="12" s="1"/>
  <c r="IT360" i="12"/>
  <c r="IX164" i="12"/>
  <c r="IW163" i="12"/>
  <c r="IT223" i="12"/>
  <c r="IT228" i="12" s="1"/>
  <c r="IT357" i="12"/>
  <c r="IT319" i="12"/>
  <c r="IT324" i="12" s="1"/>
  <c r="IT363" i="12"/>
  <c r="IT175" i="12"/>
  <c r="IT180" i="12" s="1"/>
  <c r="IT354" i="12"/>
  <c r="IU321" i="12"/>
  <c r="IU323" i="12"/>
  <c r="IU322" i="12"/>
  <c r="IU320" i="12"/>
  <c r="IU317" i="12"/>
  <c r="IU315" i="12"/>
  <c r="IU316" i="12"/>
  <c r="IU314" i="12"/>
  <c r="IU312" i="12" a="1"/>
  <c r="IU312" i="12" s="1"/>
  <c r="IU306" i="12"/>
  <c r="IU305" i="12"/>
  <c r="IU307" i="12"/>
  <c r="IU304" i="12"/>
  <c r="IU299" i="12"/>
  <c r="IU298" i="12"/>
  <c r="IU301" i="12"/>
  <c r="IU300" i="12"/>
  <c r="IU296" i="12" a="1"/>
  <c r="IU296" i="12" s="1"/>
  <c r="IU289" i="12"/>
  <c r="IU291" i="12"/>
  <c r="IU288" i="12"/>
  <c r="IU290" i="12"/>
  <c r="IU283" i="12"/>
  <c r="IU282" i="12"/>
  <c r="IU285" i="12"/>
  <c r="IU284" i="12"/>
  <c r="IU274" i="12"/>
  <c r="IU280" i="12" a="1"/>
  <c r="IU280" i="12" s="1"/>
  <c r="IU275" i="12"/>
  <c r="IU269" i="12"/>
  <c r="IU272" i="12"/>
  <c r="IU273" i="12"/>
  <c r="IU268" i="12"/>
  <c r="IU266" i="12"/>
  <c r="IU267" i="12"/>
  <c r="IU259" i="12"/>
  <c r="IU256" i="12"/>
  <c r="IU258" i="12"/>
  <c r="IU264" i="12" a="1"/>
  <c r="IU264" i="12" s="1"/>
  <c r="IU257" i="12"/>
  <c r="IU251" i="12"/>
  <c r="IU250" i="12"/>
  <c r="IU252" i="12"/>
  <c r="IU248" i="12" a="1"/>
  <c r="IU248" i="12" s="1"/>
  <c r="IU242" i="12"/>
  <c r="IU241" i="12"/>
  <c r="IU253" i="12"/>
  <c r="IU243" i="12"/>
  <c r="IU234" i="12"/>
  <c r="IU237" i="12"/>
  <c r="IU236" i="12"/>
  <c r="IU240" i="12"/>
  <c r="IU224" i="12"/>
  <c r="IU226" i="12"/>
  <c r="IU235" i="12"/>
  <c r="IU232" i="12" a="1"/>
  <c r="IU232" i="12" s="1"/>
  <c r="IU225" i="12"/>
  <c r="IU221" i="12"/>
  <c r="IU227" i="12"/>
  <c r="IU218" i="12"/>
  <c r="IU220" i="12"/>
  <c r="IU216" i="12" a="1"/>
  <c r="IU216" i="12" s="1"/>
  <c r="IU219" i="12"/>
  <c r="IU211" i="12"/>
  <c r="IU203" i="12"/>
  <c r="IU209" i="12"/>
  <c r="IU202" i="12"/>
  <c r="IU205" i="12"/>
  <c r="IU208" i="12"/>
  <c r="IU210" i="12"/>
  <c r="IU200" i="12" a="1"/>
  <c r="IU200" i="12" s="1"/>
  <c r="IU188" i="12"/>
  <c r="IU194" i="12"/>
  <c r="IU187" i="12"/>
  <c r="IU193" i="12"/>
  <c r="IU204" i="12"/>
  <c r="IU189" i="12"/>
  <c r="IU192" i="12"/>
  <c r="IU186" i="12"/>
  <c r="IU184" i="12" a="1"/>
  <c r="IU184" i="12" s="1"/>
  <c r="IU195" i="12"/>
  <c r="IU178" i="12"/>
  <c r="IU177" i="12"/>
  <c r="IU176" i="12"/>
  <c r="IU179" i="12"/>
  <c r="IU170" i="12"/>
  <c r="IU168" i="12" a="1"/>
  <c r="IU168" i="12" s="1"/>
  <c r="IV165" i="12"/>
  <c r="IU172" i="12"/>
  <c r="IU173" i="12"/>
  <c r="IU171" i="12"/>
  <c r="IT255" i="12"/>
  <c r="IT260" i="12" s="1"/>
  <c r="IT359" i="12"/>
  <c r="IT207" i="12"/>
  <c r="IT212" i="12" s="1"/>
  <c r="IT356" i="12"/>
  <c r="IT239" i="12"/>
  <c r="IT244" i="12" s="1"/>
  <c r="IT358" i="12"/>
  <c r="IS364" i="12"/>
  <c r="IS365" i="12" s="1"/>
  <c r="IT303" i="12"/>
  <c r="IT308" i="12" s="1"/>
  <c r="IT362" i="12"/>
  <c r="IT191" i="12"/>
  <c r="IT196" i="12" s="1"/>
  <c r="IT355" i="12"/>
  <c r="IT287" i="12"/>
  <c r="IT292" i="12" s="1"/>
  <c r="IT361" i="12"/>
  <c r="IU223" i="12" l="1"/>
  <c r="IU228" i="12" s="1"/>
  <c r="IU357" i="12"/>
  <c r="IU319" i="12"/>
  <c r="IU324" i="12" s="1"/>
  <c r="IU363" i="12"/>
  <c r="IV321" i="12"/>
  <c r="IV323" i="12"/>
  <c r="IV320" i="12"/>
  <c r="IV322" i="12"/>
  <c r="IV317" i="12"/>
  <c r="IV315" i="12"/>
  <c r="IV316" i="12"/>
  <c r="IV314" i="12"/>
  <c r="IV306" i="12"/>
  <c r="IV312" i="12" a="1"/>
  <c r="IV312" i="12" s="1"/>
  <c r="IV307" i="12"/>
  <c r="IV304" i="12"/>
  <c r="IV305" i="12"/>
  <c r="IV301" i="12"/>
  <c r="IV299" i="12"/>
  <c r="IV298" i="12"/>
  <c r="IV300" i="12"/>
  <c r="IV291" i="12"/>
  <c r="IV296" i="12" a="1"/>
  <c r="IV296" i="12" s="1"/>
  <c r="IV289" i="12"/>
  <c r="IV288" i="12"/>
  <c r="IV290" i="12"/>
  <c r="IV283" i="12"/>
  <c r="IV282" i="12"/>
  <c r="IV285" i="12"/>
  <c r="IV284" i="12"/>
  <c r="IV275" i="12"/>
  <c r="IV269" i="12"/>
  <c r="IV274" i="12"/>
  <c r="IV272" i="12"/>
  <c r="IV273" i="12"/>
  <c r="IV280" i="12" a="1"/>
  <c r="IV280" i="12" s="1"/>
  <c r="IV268" i="12"/>
  <c r="IV266" i="12"/>
  <c r="IV259" i="12"/>
  <c r="IV267" i="12"/>
  <c r="IV256" i="12"/>
  <c r="IV258" i="12"/>
  <c r="IV264" i="12" a="1"/>
  <c r="IV264" i="12" s="1"/>
  <c r="IV251" i="12"/>
  <c r="IV250" i="12"/>
  <c r="IV252" i="12"/>
  <c r="IV257" i="12"/>
  <c r="IV253" i="12"/>
  <c r="IV248" i="12" a="1"/>
  <c r="IV248" i="12" s="1"/>
  <c r="IV242" i="12"/>
  <c r="IV241" i="12"/>
  <c r="IV234" i="12"/>
  <c r="IV237" i="12"/>
  <c r="IV236" i="12"/>
  <c r="IV240" i="12"/>
  <c r="IV243" i="12"/>
  <c r="IV227" i="12"/>
  <c r="IV235" i="12"/>
  <c r="IV232" i="12" a="1"/>
  <c r="IV232" i="12" s="1"/>
  <c r="IV225" i="12"/>
  <c r="IV221" i="12"/>
  <c r="IV220" i="12"/>
  <c r="IV226" i="12"/>
  <c r="IV216" i="12" a="1"/>
  <c r="IV216" i="12" s="1"/>
  <c r="IV224" i="12"/>
  <c r="IV211" i="12"/>
  <c r="IV219" i="12"/>
  <c r="IV203" i="12"/>
  <c r="IV209" i="12"/>
  <c r="IV202" i="12"/>
  <c r="IV205" i="12"/>
  <c r="IV208" i="12"/>
  <c r="IV218" i="12"/>
  <c r="IV210" i="12"/>
  <c r="IV200" i="12" a="1"/>
  <c r="IV200" i="12" s="1"/>
  <c r="IV188" i="12"/>
  <c r="IV194" i="12"/>
  <c r="IV187" i="12"/>
  <c r="IV193" i="12"/>
  <c r="IV204" i="12"/>
  <c r="IV189" i="12"/>
  <c r="IV192" i="12"/>
  <c r="IV195" i="12"/>
  <c r="IV184" i="12" a="1"/>
  <c r="IV184" i="12" s="1"/>
  <c r="IV186" i="12"/>
  <c r="IV178" i="12"/>
  <c r="IV177" i="12"/>
  <c r="IV176" i="12"/>
  <c r="IV179" i="12"/>
  <c r="IV168" i="12" a="1"/>
  <c r="IV168" i="12" s="1"/>
  <c r="IW165" i="12"/>
  <c r="IV172" i="12"/>
  <c r="IV173" i="12"/>
  <c r="IV171" i="12"/>
  <c r="IV170" i="12"/>
  <c r="IU175" i="12"/>
  <c r="IU180" i="12" s="1"/>
  <c r="IU354" i="12"/>
  <c r="IU207" i="12"/>
  <c r="IU212" i="12" s="1"/>
  <c r="IU356" i="12"/>
  <c r="IU255" i="12"/>
  <c r="IU260" i="12" s="1"/>
  <c r="IU359" i="12"/>
  <c r="IU303" i="12"/>
  <c r="IU308" i="12" s="1"/>
  <c r="IU362" i="12"/>
  <c r="IU239" i="12"/>
  <c r="IU244" i="12" s="1"/>
  <c r="IU358" i="12"/>
  <c r="IU191" i="12"/>
  <c r="IU196" i="12" s="1"/>
  <c r="IU355" i="12"/>
  <c r="IU287" i="12"/>
  <c r="IU292" i="12" s="1"/>
  <c r="IU361" i="12"/>
  <c r="IT364" i="12"/>
  <c r="IT365" i="12" s="1"/>
  <c r="IU271" i="12"/>
  <c r="IU276" i="12" s="1"/>
  <c r="IU360" i="12"/>
  <c r="IY164" i="12"/>
  <c r="IX163" i="12"/>
  <c r="IV319" i="12" l="1"/>
  <c r="IV324" i="12" s="1"/>
  <c r="IV363" i="12"/>
  <c r="IW321" i="12"/>
  <c r="IW323" i="12"/>
  <c r="IW322" i="12"/>
  <c r="IW320" i="12"/>
  <c r="IW317" i="12"/>
  <c r="IW315" i="12"/>
  <c r="IW316" i="12"/>
  <c r="IW314" i="12"/>
  <c r="IW306" i="12"/>
  <c r="IW307" i="12"/>
  <c r="IW312" i="12" a="1"/>
  <c r="IW312" i="12" s="1"/>
  <c r="IW305" i="12"/>
  <c r="IW304" i="12"/>
  <c r="IW299" i="12"/>
  <c r="IW298" i="12"/>
  <c r="IW301" i="12"/>
  <c r="IW300" i="12"/>
  <c r="IW290" i="12"/>
  <c r="IW296" i="12" a="1"/>
  <c r="IW296" i="12" s="1"/>
  <c r="IW289" i="12"/>
  <c r="IW291" i="12"/>
  <c r="IW288" i="12"/>
  <c r="IW283" i="12"/>
  <c r="IW282" i="12"/>
  <c r="IW285" i="12"/>
  <c r="IW284" i="12"/>
  <c r="IW274" i="12"/>
  <c r="IW280" i="12" a="1"/>
  <c r="IW280" i="12" s="1"/>
  <c r="IW269" i="12"/>
  <c r="IW275" i="12"/>
  <c r="IW272" i="12"/>
  <c r="IW273" i="12"/>
  <c r="IW268" i="12"/>
  <c r="IW266" i="12"/>
  <c r="IW267" i="12"/>
  <c r="IW259" i="12"/>
  <c r="IW256" i="12"/>
  <c r="IW258" i="12"/>
  <c r="IW264" i="12" a="1"/>
  <c r="IW264" i="12" s="1"/>
  <c r="IW257" i="12"/>
  <c r="IW251" i="12"/>
  <c r="IW250" i="12"/>
  <c r="IW252" i="12"/>
  <c r="IW253" i="12"/>
  <c r="IW242" i="12"/>
  <c r="IW241" i="12"/>
  <c r="IW240" i="12"/>
  <c r="IW234" i="12"/>
  <c r="IW237" i="12"/>
  <c r="IW236" i="12"/>
  <c r="IW248" i="12" a="1"/>
  <c r="IW248" i="12" s="1"/>
  <c r="IW243" i="12"/>
  <c r="IW235" i="12"/>
  <c r="IW226" i="12"/>
  <c r="IW232" i="12" a="1"/>
  <c r="IW232" i="12" s="1"/>
  <c r="IW220" i="12"/>
  <c r="IW227" i="12"/>
  <c r="IW224" i="12"/>
  <c r="IW221" i="12"/>
  <c r="IW225" i="12"/>
  <c r="IW219" i="12"/>
  <c r="IW211" i="12"/>
  <c r="IW203" i="12"/>
  <c r="IW209" i="12"/>
  <c r="IW216" i="12" a="1"/>
  <c r="IW216" i="12" s="1"/>
  <c r="IW202" i="12"/>
  <c r="IW205" i="12"/>
  <c r="IW208" i="12"/>
  <c r="IW218" i="12"/>
  <c r="IW210" i="12"/>
  <c r="IW204" i="12"/>
  <c r="IW194" i="12"/>
  <c r="IW187" i="12"/>
  <c r="IW193" i="12"/>
  <c r="IW186" i="12"/>
  <c r="IW189" i="12"/>
  <c r="IW192" i="12"/>
  <c r="IW195" i="12"/>
  <c r="IW200" i="12" a="1"/>
  <c r="IW200" i="12" s="1"/>
  <c r="IW188" i="12"/>
  <c r="IW184" i="12" a="1"/>
  <c r="IW184" i="12" s="1"/>
  <c r="IW177" i="12"/>
  <c r="IW173" i="12"/>
  <c r="IW176" i="12"/>
  <c r="IW179" i="12"/>
  <c r="IX165" i="12"/>
  <c r="IW172" i="12"/>
  <c r="IW178" i="12"/>
  <c r="IW171" i="12"/>
  <c r="IW170" i="12"/>
  <c r="IW168" i="12" a="1"/>
  <c r="IW168" i="12" s="1"/>
  <c r="IV175" i="12"/>
  <c r="IV180" i="12" s="1"/>
  <c r="IV354" i="12"/>
  <c r="IV223" i="12"/>
  <c r="IV228" i="12" s="1"/>
  <c r="IV357" i="12"/>
  <c r="IV255" i="12"/>
  <c r="IV260" i="12" s="1"/>
  <c r="IV359" i="12"/>
  <c r="IV303" i="12"/>
  <c r="IV308" i="12" s="1"/>
  <c r="IV362" i="12"/>
  <c r="IV287" i="12"/>
  <c r="IV292" i="12" s="1"/>
  <c r="IV361" i="12"/>
  <c r="IV239" i="12"/>
  <c r="IV244" i="12" s="1"/>
  <c r="IV358" i="12"/>
  <c r="IU364" i="12"/>
  <c r="IU365" i="12" s="1"/>
  <c r="IV191" i="12"/>
  <c r="IV196" i="12" s="1"/>
  <c r="IV355" i="12"/>
  <c r="IZ164" i="12"/>
  <c r="IY163" i="12"/>
  <c r="IV271" i="12"/>
  <c r="IV276" i="12" s="1"/>
  <c r="IV360" i="12"/>
  <c r="IV207" i="12"/>
  <c r="IV212" i="12" s="1"/>
  <c r="IV356" i="12"/>
  <c r="IW255" i="12" l="1"/>
  <c r="IW260" i="12" s="1"/>
  <c r="IW359" i="12"/>
  <c r="IW319" i="12"/>
  <c r="IW324" i="12" s="1"/>
  <c r="IW363" i="12"/>
  <c r="IX321" i="12"/>
  <c r="IX323" i="12"/>
  <c r="IX322" i="12"/>
  <c r="IX320" i="12"/>
  <c r="IX317" i="12"/>
  <c r="IX315" i="12"/>
  <c r="IX316" i="12"/>
  <c r="IX314" i="12"/>
  <c r="IX306" i="12"/>
  <c r="IX312" i="12" a="1"/>
  <c r="IX312" i="12" s="1"/>
  <c r="IX305" i="12"/>
  <c r="IX307" i="12"/>
  <c r="IX298" i="12"/>
  <c r="IX301" i="12"/>
  <c r="IX304" i="12"/>
  <c r="IX300" i="12"/>
  <c r="IX299" i="12"/>
  <c r="IX289" i="12"/>
  <c r="IX291" i="12"/>
  <c r="IX288" i="12"/>
  <c r="IX290" i="12"/>
  <c r="IX296" i="12" a="1"/>
  <c r="IX296" i="12" s="1"/>
  <c r="IX283" i="12"/>
  <c r="IX282" i="12"/>
  <c r="IX285" i="12"/>
  <c r="IX284" i="12"/>
  <c r="IX275" i="12"/>
  <c r="IX280" i="12" a="1"/>
  <c r="IX280" i="12" s="1"/>
  <c r="IX269" i="12"/>
  <c r="IX272" i="12"/>
  <c r="IX274" i="12"/>
  <c r="IX273" i="12"/>
  <c r="IX268" i="12"/>
  <c r="IX266" i="12"/>
  <c r="IX267" i="12"/>
  <c r="IX253" i="12"/>
  <c r="IX256" i="12"/>
  <c r="IX258" i="12"/>
  <c r="IX264" i="12" a="1"/>
  <c r="IX264" i="12" s="1"/>
  <c r="IX257" i="12"/>
  <c r="IX259" i="12"/>
  <c r="IX250" i="12"/>
  <c r="IX252" i="12"/>
  <c r="IX251" i="12"/>
  <c r="IX242" i="12"/>
  <c r="IX241" i="12"/>
  <c r="IX240" i="12"/>
  <c r="IX243" i="12"/>
  <c r="IX234" i="12"/>
  <c r="IX237" i="12"/>
  <c r="IX236" i="12"/>
  <c r="IX248" i="12" a="1"/>
  <c r="IX248" i="12" s="1"/>
  <c r="IX235" i="12"/>
  <c r="IX232" i="12" a="1"/>
  <c r="IX232" i="12" s="1"/>
  <c r="IX225" i="12"/>
  <c r="IX220" i="12"/>
  <c r="IX227" i="12"/>
  <c r="IX226" i="12"/>
  <c r="IX224" i="12"/>
  <c r="IX221" i="12"/>
  <c r="IX211" i="12"/>
  <c r="IX219" i="12"/>
  <c r="IX218" i="12"/>
  <c r="IX216" i="12" a="1"/>
  <c r="IX216" i="12" s="1"/>
  <c r="IX203" i="12"/>
  <c r="IX209" i="12"/>
  <c r="IX202" i="12"/>
  <c r="IX205" i="12"/>
  <c r="IX208" i="12"/>
  <c r="IX210" i="12"/>
  <c r="IX204" i="12"/>
  <c r="IX194" i="12"/>
  <c r="IX187" i="12"/>
  <c r="IX193" i="12"/>
  <c r="IX186" i="12"/>
  <c r="IX189" i="12"/>
  <c r="IX192" i="12"/>
  <c r="IX195" i="12"/>
  <c r="IX200" i="12" a="1"/>
  <c r="IX200" i="12" s="1"/>
  <c r="IX188" i="12"/>
  <c r="IX184" i="12" a="1"/>
  <c r="IX184" i="12" s="1"/>
  <c r="IX177" i="12"/>
  <c r="IX176" i="12"/>
  <c r="IX179" i="12"/>
  <c r="IX178" i="12"/>
  <c r="IY165" i="12"/>
  <c r="IX172" i="12"/>
  <c r="IX173" i="12"/>
  <c r="IX171" i="12"/>
  <c r="IX170" i="12"/>
  <c r="IX168" i="12" a="1"/>
  <c r="IX168" i="12" s="1"/>
  <c r="IW303" i="12"/>
  <c r="IW308" i="12" s="1"/>
  <c r="IW362" i="12"/>
  <c r="IW191" i="12"/>
  <c r="IW196" i="12" s="1"/>
  <c r="IW355" i="12"/>
  <c r="IW239" i="12"/>
  <c r="IW244" i="12" s="1"/>
  <c r="IW358" i="12"/>
  <c r="IV364" i="12"/>
  <c r="IV365" i="12" s="1"/>
  <c r="IW287" i="12"/>
  <c r="IW292" i="12" s="1"/>
  <c r="IW361" i="12"/>
  <c r="IW223" i="12"/>
  <c r="IW228" i="12" s="1"/>
  <c r="IW357" i="12"/>
  <c r="IW207" i="12"/>
  <c r="IW212" i="12" s="1"/>
  <c r="IW356" i="12"/>
  <c r="JA164" i="12"/>
  <c r="IZ163" i="12"/>
  <c r="IW175" i="12"/>
  <c r="IW180" i="12" s="1"/>
  <c r="IW354" i="12"/>
  <c r="IW271" i="12"/>
  <c r="IW276" i="12" s="1"/>
  <c r="IW360" i="12"/>
  <c r="IX319" i="12" l="1"/>
  <c r="IX324" i="12" s="1"/>
  <c r="IX363" i="12"/>
  <c r="IX303" i="12"/>
  <c r="IX308" i="12" s="1"/>
  <c r="IX362" i="12"/>
  <c r="IW364" i="12"/>
  <c r="IW365" i="12" s="1"/>
  <c r="IY321" i="12"/>
  <c r="IY323" i="12"/>
  <c r="IY322" i="12"/>
  <c r="IY317" i="12"/>
  <c r="IY320" i="12"/>
  <c r="IY315" i="12"/>
  <c r="IY316" i="12"/>
  <c r="IY314" i="12"/>
  <c r="IY305" i="12"/>
  <c r="IY312" i="12" a="1"/>
  <c r="IY312" i="12" s="1"/>
  <c r="IY306" i="12"/>
  <c r="IY304" i="12"/>
  <c r="IY307" i="12"/>
  <c r="IY298" i="12"/>
  <c r="IY301" i="12"/>
  <c r="IY300" i="12"/>
  <c r="IY299" i="12"/>
  <c r="IY296" i="12" a="1"/>
  <c r="IY296" i="12" s="1"/>
  <c r="IY289" i="12"/>
  <c r="IY291" i="12"/>
  <c r="IY288" i="12"/>
  <c r="IY290" i="12"/>
  <c r="IY282" i="12"/>
  <c r="IY285" i="12"/>
  <c r="IY284" i="12"/>
  <c r="IY283" i="12"/>
  <c r="IY275" i="12"/>
  <c r="IY274" i="12"/>
  <c r="IY280" i="12" a="1"/>
  <c r="IY280" i="12" s="1"/>
  <c r="IY269" i="12"/>
  <c r="IY272" i="12"/>
  <c r="IY273" i="12"/>
  <c r="IY266" i="12"/>
  <c r="IY267" i="12"/>
  <c r="IY268" i="12"/>
  <c r="IY256" i="12"/>
  <c r="IY258" i="12"/>
  <c r="IY264" i="12" a="1"/>
  <c r="IY264" i="12" s="1"/>
  <c r="IY257" i="12"/>
  <c r="IY250" i="12"/>
  <c r="IY252" i="12"/>
  <c r="IY253" i="12"/>
  <c r="IY259" i="12"/>
  <c r="IY242" i="12"/>
  <c r="IY241" i="12"/>
  <c r="IY251" i="12"/>
  <c r="IY240" i="12"/>
  <c r="IY243" i="12"/>
  <c r="IY248" i="12" a="1"/>
  <c r="IY248" i="12" s="1"/>
  <c r="IY237" i="12"/>
  <c r="IY236" i="12"/>
  <c r="IY235" i="12"/>
  <c r="IY234" i="12"/>
  <c r="IY226" i="12"/>
  <c r="IY232" i="12" a="1"/>
  <c r="IY232" i="12" s="1"/>
  <c r="IY220" i="12"/>
  <c r="IY227" i="12"/>
  <c r="IY219" i="12"/>
  <c r="IY224" i="12"/>
  <c r="IY221" i="12"/>
  <c r="IY225" i="12"/>
  <c r="IY210" i="12"/>
  <c r="IY216" i="12" a="1"/>
  <c r="IY216" i="12" s="1"/>
  <c r="IY218" i="12"/>
  <c r="IY211" i="12"/>
  <c r="IY203" i="12"/>
  <c r="IY209" i="12"/>
  <c r="IY202" i="12"/>
  <c r="IY205" i="12"/>
  <c r="IY208" i="12"/>
  <c r="IY204" i="12"/>
  <c r="IY187" i="12"/>
  <c r="IY193" i="12"/>
  <c r="IY186" i="12"/>
  <c r="IY189" i="12"/>
  <c r="IY192" i="12"/>
  <c r="IY195" i="12"/>
  <c r="IY200" i="12" a="1"/>
  <c r="IY200" i="12" s="1"/>
  <c r="IY188" i="12"/>
  <c r="IY194" i="12"/>
  <c r="IY184" i="12" a="1"/>
  <c r="IY184" i="12" s="1"/>
  <c r="IY177" i="12"/>
  <c r="IY176" i="12"/>
  <c r="IY179" i="12"/>
  <c r="IY178" i="12"/>
  <c r="IY172" i="12"/>
  <c r="IY173" i="12"/>
  <c r="IY171" i="12"/>
  <c r="IY168" i="12" a="1"/>
  <c r="IY168" i="12" s="1"/>
  <c r="IY170" i="12"/>
  <c r="IZ165" i="12"/>
  <c r="IX191" i="12"/>
  <c r="IX196" i="12" s="1"/>
  <c r="IX355" i="12"/>
  <c r="IX207" i="12"/>
  <c r="IX212" i="12" s="1"/>
  <c r="IX356" i="12"/>
  <c r="IX239" i="12"/>
  <c r="IX244" i="12" s="1"/>
  <c r="IX358" i="12"/>
  <c r="IX287" i="12"/>
  <c r="IX292" i="12" s="1"/>
  <c r="IX361" i="12"/>
  <c r="IX175" i="12"/>
  <c r="IX180" i="12" s="1"/>
  <c r="IX354" i="12"/>
  <c r="IX271" i="12"/>
  <c r="IX276" i="12" s="1"/>
  <c r="IX360" i="12"/>
  <c r="IX255" i="12"/>
  <c r="IX260" i="12" s="1"/>
  <c r="IX359" i="12"/>
  <c r="IX223" i="12"/>
  <c r="IX228" i="12" s="1"/>
  <c r="IX357" i="12"/>
  <c r="JB164" i="12"/>
  <c r="JA163" i="12"/>
  <c r="IY255" i="12" l="1"/>
  <c r="IY260" i="12" s="1"/>
  <c r="IY359" i="12"/>
  <c r="IY303" i="12"/>
  <c r="IY308" i="12" s="1"/>
  <c r="IY362" i="12"/>
  <c r="IX364" i="12"/>
  <c r="IX365" i="12" s="1"/>
  <c r="IY239" i="12"/>
  <c r="IY244" i="12" s="1"/>
  <c r="IY358" i="12"/>
  <c r="IY287" i="12"/>
  <c r="IY292" i="12" s="1"/>
  <c r="IY361" i="12"/>
  <c r="IY191" i="12"/>
  <c r="IY196" i="12" s="1"/>
  <c r="IY355" i="12"/>
  <c r="JC164" i="12"/>
  <c r="JB163" i="12"/>
  <c r="IZ323" i="12"/>
  <c r="IZ320" i="12"/>
  <c r="IZ322" i="12"/>
  <c r="IZ321" i="12"/>
  <c r="IZ315" i="12"/>
  <c r="IZ316" i="12"/>
  <c r="IZ314" i="12"/>
  <c r="IZ317" i="12"/>
  <c r="IZ305" i="12"/>
  <c r="IZ312" i="12" a="1"/>
  <c r="IZ312" i="12" s="1"/>
  <c r="IZ307" i="12"/>
  <c r="IZ306" i="12"/>
  <c r="IZ301" i="12"/>
  <c r="IZ304" i="12"/>
  <c r="IZ298" i="12"/>
  <c r="IZ300" i="12"/>
  <c r="IZ299" i="12"/>
  <c r="IZ291" i="12"/>
  <c r="IZ296" i="12" a="1"/>
  <c r="IZ296" i="12" s="1"/>
  <c r="IZ288" i="12"/>
  <c r="IZ290" i="12"/>
  <c r="IZ289" i="12"/>
  <c r="IZ282" i="12"/>
  <c r="IZ285" i="12"/>
  <c r="IZ284" i="12"/>
  <c r="IZ280" i="12" a="1"/>
  <c r="IZ280" i="12" s="1"/>
  <c r="IZ273" i="12"/>
  <c r="IZ283" i="12"/>
  <c r="IZ275" i="12"/>
  <c r="IZ269" i="12"/>
  <c r="IZ272" i="12"/>
  <c r="IZ274" i="12"/>
  <c r="IZ268" i="12"/>
  <c r="IZ267" i="12"/>
  <c r="IZ266" i="12"/>
  <c r="IZ264" i="12" a="1"/>
  <c r="IZ264" i="12" s="1"/>
  <c r="IZ258" i="12"/>
  <c r="IZ257" i="12"/>
  <c r="IZ259" i="12"/>
  <c r="IZ256" i="12"/>
  <c r="IZ248" i="12" a="1"/>
  <c r="IZ248" i="12" s="1"/>
  <c r="IZ250" i="12"/>
  <c r="IZ252" i="12"/>
  <c r="IZ253" i="12"/>
  <c r="IZ251" i="12"/>
  <c r="IZ241" i="12"/>
  <c r="IZ243" i="12"/>
  <c r="IZ242" i="12"/>
  <c r="IZ236" i="12"/>
  <c r="IZ240" i="12"/>
  <c r="IZ235" i="12"/>
  <c r="IZ237" i="12"/>
  <c r="IZ232" i="12" a="1"/>
  <c r="IZ232" i="12" s="1"/>
  <c r="IZ225" i="12"/>
  <c r="IZ234" i="12"/>
  <c r="IZ227" i="12"/>
  <c r="IZ220" i="12"/>
  <c r="IZ226" i="12"/>
  <c r="IZ224" i="12"/>
  <c r="IZ221" i="12"/>
  <c r="IZ211" i="12"/>
  <c r="IZ219" i="12"/>
  <c r="IZ216" i="12" a="1"/>
  <c r="IZ216" i="12" s="1"/>
  <c r="IZ218" i="12"/>
  <c r="IZ209" i="12"/>
  <c r="IZ202" i="12"/>
  <c r="IZ205" i="12"/>
  <c r="IZ208" i="12"/>
  <c r="IZ210" i="12"/>
  <c r="IZ204" i="12"/>
  <c r="IZ187" i="12"/>
  <c r="IZ193" i="12"/>
  <c r="IZ186" i="12"/>
  <c r="IZ189" i="12"/>
  <c r="IZ192" i="12"/>
  <c r="IZ203" i="12"/>
  <c r="IZ195" i="12"/>
  <c r="IZ200" i="12" a="1"/>
  <c r="IZ200" i="12" s="1"/>
  <c r="IZ188" i="12"/>
  <c r="IZ194" i="12"/>
  <c r="IZ184" i="12" a="1"/>
  <c r="IZ184" i="12" s="1"/>
  <c r="IZ177" i="12"/>
  <c r="IZ176" i="12"/>
  <c r="IZ179" i="12"/>
  <c r="IZ178" i="12"/>
  <c r="IZ172" i="12"/>
  <c r="IZ173" i="12"/>
  <c r="IZ171" i="12"/>
  <c r="IZ168" i="12" a="1"/>
  <c r="IZ168" i="12" s="1"/>
  <c r="IZ170" i="12"/>
  <c r="JA165" i="12"/>
  <c r="IY207" i="12"/>
  <c r="IY212" i="12" s="1"/>
  <c r="IY356" i="12"/>
  <c r="IY271" i="12"/>
  <c r="IY276" i="12" s="1"/>
  <c r="IY360" i="12"/>
  <c r="IY223" i="12"/>
  <c r="IY228" i="12" s="1"/>
  <c r="IY357" i="12"/>
  <c r="IY175" i="12"/>
  <c r="IY180" i="12" s="1"/>
  <c r="IY354" i="12"/>
  <c r="IY319" i="12"/>
  <c r="IY324" i="12" s="1"/>
  <c r="IY363" i="12"/>
  <c r="IZ303" i="12" l="1"/>
  <c r="IZ308" i="12" s="1"/>
  <c r="IZ362" i="12"/>
  <c r="JC163" i="12"/>
  <c r="JD164" i="12"/>
  <c r="IZ191" i="12"/>
  <c r="IZ196" i="12" s="1"/>
  <c r="IZ355" i="12"/>
  <c r="IZ239" i="12"/>
  <c r="IZ244" i="12" s="1"/>
  <c r="IZ358" i="12"/>
  <c r="IZ255" i="12"/>
  <c r="IZ260" i="12" s="1"/>
  <c r="IZ359" i="12"/>
  <c r="IZ287" i="12"/>
  <c r="IZ292" i="12" s="1"/>
  <c r="IZ361" i="12"/>
  <c r="IZ207" i="12"/>
  <c r="IZ212" i="12" s="1"/>
  <c r="IZ356" i="12"/>
  <c r="IY364" i="12"/>
  <c r="IY365" i="12" s="1"/>
  <c r="JA323" i="12"/>
  <c r="JA322" i="12"/>
  <c r="JA321" i="12"/>
  <c r="JA316" i="12"/>
  <c r="JA320" i="12"/>
  <c r="JA314" i="12"/>
  <c r="JA315" i="12"/>
  <c r="JA317" i="12"/>
  <c r="JA312" i="12" a="1"/>
  <c r="JA312" i="12" s="1"/>
  <c r="JA307" i="12"/>
  <c r="JA306" i="12"/>
  <c r="JA305" i="12"/>
  <c r="JA304" i="12"/>
  <c r="JA298" i="12"/>
  <c r="JA301" i="12"/>
  <c r="JA300" i="12"/>
  <c r="JA299" i="12"/>
  <c r="JA296" i="12" a="1"/>
  <c r="JA296" i="12" s="1"/>
  <c r="JA288" i="12"/>
  <c r="JA291" i="12"/>
  <c r="JA290" i="12"/>
  <c r="JA282" i="12"/>
  <c r="JA285" i="12"/>
  <c r="JA284" i="12"/>
  <c r="JA289" i="12"/>
  <c r="JA283" i="12"/>
  <c r="JA274" i="12"/>
  <c r="JA280" i="12" a="1"/>
  <c r="JA280" i="12" s="1"/>
  <c r="JA272" i="12"/>
  <c r="JA275" i="12"/>
  <c r="JA268" i="12"/>
  <c r="JA273" i="12"/>
  <c r="JA269" i="12"/>
  <c r="JA267" i="12"/>
  <c r="JA264" i="12" a="1"/>
  <c r="JA264" i="12" s="1"/>
  <c r="JA258" i="12"/>
  <c r="JA266" i="12"/>
  <c r="JA257" i="12"/>
  <c r="JA259" i="12"/>
  <c r="JA250" i="12"/>
  <c r="JA256" i="12"/>
  <c r="JA252" i="12"/>
  <c r="JA253" i="12"/>
  <c r="JA251" i="12"/>
  <c r="JA241" i="12"/>
  <c r="JA240" i="12"/>
  <c r="JA243" i="12"/>
  <c r="JA248" i="12" a="1"/>
  <c r="JA248" i="12" s="1"/>
  <c r="JA236" i="12"/>
  <c r="JA235" i="12"/>
  <c r="JA242" i="12"/>
  <c r="JA232" i="12" a="1"/>
  <c r="JA232" i="12" s="1"/>
  <c r="JA226" i="12"/>
  <c r="JA237" i="12"/>
  <c r="JA224" i="12"/>
  <c r="JA234" i="12"/>
  <c r="JA220" i="12"/>
  <c r="JA227" i="12"/>
  <c r="JA221" i="12"/>
  <c r="JA225" i="12"/>
  <c r="JA216" i="12" a="1"/>
  <c r="JA216" i="12" s="1"/>
  <c r="JA219" i="12"/>
  <c r="JA210" i="12"/>
  <c r="JA218" i="12"/>
  <c r="JA209" i="12"/>
  <c r="JA202" i="12"/>
  <c r="JA205" i="12"/>
  <c r="JA208" i="12"/>
  <c r="JA204" i="12"/>
  <c r="JA211" i="12"/>
  <c r="JA187" i="12"/>
  <c r="JA193" i="12"/>
  <c r="JA189" i="12"/>
  <c r="JA192" i="12"/>
  <c r="JA203" i="12"/>
  <c r="JA195" i="12"/>
  <c r="JA200" i="12" a="1"/>
  <c r="JA200" i="12" s="1"/>
  <c r="JA188" i="12"/>
  <c r="JA194" i="12"/>
  <c r="JA186" i="12"/>
  <c r="JA184" i="12" a="1"/>
  <c r="JA184" i="12" s="1"/>
  <c r="JA177" i="12"/>
  <c r="JA176" i="12"/>
  <c r="JA179" i="12"/>
  <c r="JA178" i="12"/>
  <c r="JA172" i="12"/>
  <c r="JA173" i="12"/>
  <c r="JA171" i="12"/>
  <c r="JA168" i="12" a="1"/>
  <c r="JA168" i="12" s="1"/>
  <c r="JA170" i="12"/>
  <c r="JB165" i="12"/>
  <c r="IZ223" i="12"/>
  <c r="IZ228" i="12" s="1"/>
  <c r="IZ357" i="12"/>
  <c r="IZ175" i="12"/>
  <c r="IZ180" i="12" s="1"/>
  <c r="IZ354" i="12"/>
  <c r="IZ271" i="12"/>
  <c r="IZ276" i="12" s="1"/>
  <c r="IZ360" i="12"/>
  <c r="IZ319" i="12"/>
  <c r="IZ324" i="12" s="1"/>
  <c r="IZ363" i="12"/>
  <c r="JA191" i="12" l="1"/>
  <c r="JA196" i="12" s="1"/>
  <c r="JA355" i="12"/>
  <c r="JA303" i="12"/>
  <c r="JA308" i="12" s="1"/>
  <c r="JA362" i="12"/>
  <c r="JA287" i="12"/>
  <c r="JA292" i="12" s="1"/>
  <c r="JA361" i="12"/>
  <c r="JA239" i="12"/>
  <c r="JA244" i="12" s="1"/>
  <c r="JA358" i="12"/>
  <c r="JA207" i="12"/>
  <c r="JA212" i="12" s="1"/>
  <c r="JA356" i="12"/>
  <c r="IZ364" i="12"/>
  <c r="IZ365" i="12" s="1"/>
  <c r="JB323" i="12"/>
  <c r="JB322" i="12"/>
  <c r="JB320" i="12"/>
  <c r="JB321" i="12"/>
  <c r="JB316" i="12"/>
  <c r="JB314" i="12"/>
  <c r="JB317" i="12"/>
  <c r="JB315" i="12"/>
  <c r="JB305" i="12"/>
  <c r="JB312" i="12" a="1"/>
  <c r="JB312" i="12" s="1"/>
  <c r="JB306" i="12"/>
  <c r="JB304" i="12"/>
  <c r="JB307" i="12"/>
  <c r="JB298" i="12"/>
  <c r="JB301" i="12"/>
  <c r="JB300" i="12"/>
  <c r="JB299" i="12"/>
  <c r="JB296" i="12" a="1"/>
  <c r="JB296" i="12" s="1"/>
  <c r="JB288" i="12"/>
  <c r="JB291" i="12"/>
  <c r="JB290" i="12"/>
  <c r="JB289" i="12"/>
  <c r="JB282" i="12"/>
  <c r="JB285" i="12"/>
  <c r="JB284" i="12"/>
  <c r="JB283" i="12"/>
  <c r="JB280" i="12" a="1"/>
  <c r="JB280" i="12" s="1"/>
  <c r="JB273" i="12"/>
  <c r="JB275" i="12"/>
  <c r="JB274" i="12"/>
  <c r="JB272" i="12"/>
  <c r="JB267" i="12"/>
  <c r="JB269" i="12"/>
  <c r="JB266" i="12"/>
  <c r="JB264" i="12" a="1"/>
  <c r="JB264" i="12" s="1"/>
  <c r="JB258" i="12"/>
  <c r="JB257" i="12"/>
  <c r="JB259" i="12"/>
  <c r="JB268" i="12"/>
  <c r="JB256" i="12"/>
  <c r="JB250" i="12"/>
  <c r="JB252" i="12"/>
  <c r="JB253" i="12"/>
  <c r="JB251" i="12"/>
  <c r="JB241" i="12"/>
  <c r="JB240" i="12"/>
  <c r="JB243" i="12"/>
  <c r="JB248" i="12" a="1"/>
  <c r="JB248" i="12" s="1"/>
  <c r="JB236" i="12"/>
  <c r="JB235" i="12"/>
  <c r="JB242" i="12"/>
  <c r="JB234" i="12"/>
  <c r="JB237" i="12"/>
  <c r="JB227" i="12"/>
  <c r="JB232" i="12" a="1"/>
  <c r="JB232" i="12" s="1"/>
  <c r="JB226" i="12"/>
  <c r="JB224" i="12"/>
  <c r="JB225" i="12"/>
  <c r="JB221" i="12"/>
  <c r="JB220" i="12"/>
  <c r="JB211" i="12"/>
  <c r="JB216" i="12" a="1"/>
  <c r="JB216" i="12" s="1"/>
  <c r="JB219" i="12"/>
  <c r="JB218" i="12"/>
  <c r="JB202" i="12"/>
  <c r="JB205" i="12"/>
  <c r="JB208" i="12"/>
  <c r="JB210" i="12"/>
  <c r="JB204" i="12"/>
  <c r="JB203" i="12"/>
  <c r="JB209" i="12"/>
  <c r="JB193" i="12"/>
  <c r="JB186" i="12"/>
  <c r="JB189" i="12"/>
  <c r="JB192" i="12"/>
  <c r="JB195" i="12"/>
  <c r="JB200" i="12" a="1"/>
  <c r="JB200" i="12" s="1"/>
  <c r="JB188" i="12"/>
  <c r="JB194" i="12"/>
  <c r="JB187" i="12"/>
  <c r="JB184" i="12" a="1"/>
  <c r="JB184" i="12" s="1"/>
  <c r="JB176" i="12"/>
  <c r="JB179" i="12"/>
  <c r="JB178" i="12"/>
  <c r="JB173" i="12"/>
  <c r="JB171" i="12"/>
  <c r="JB168" i="12" a="1"/>
  <c r="JB168" i="12" s="1"/>
  <c r="JB170" i="12"/>
  <c r="JC165" i="12"/>
  <c r="JB177" i="12"/>
  <c r="JB172" i="12"/>
  <c r="JA175" i="12"/>
  <c r="JA180" i="12" s="1"/>
  <c r="JA354" i="12"/>
  <c r="JA271" i="12"/>
  <c r="JA276" i="12" s="1"/>
  <c r="JA360" i="12"/>
  <c r="JA319" i="12"/>
  <c r="JA324" i="12" s="1"/>
  <c r="JA363" i="12"/>
  <c r="JD163" i="12"/>
  <c r="JE164" i="12"/>
  <c r="JA223" i="12"/>
  <c r="JA228" i="12" s="1"/>
  <c r="JA357" i="12"/>
  <c r="JA255" i="12"/>
  <c r="JA260" i="12" s="1"/>
  <c r="JA359" i="12"/>
  <c r="JB239" i="12" l="1"/>
  <c r="JB244" i="12" s="1"/>
  <c r="JB358" i="12"/>
  <c r="JB191" i="12"/>
  <c r="JB196" i="12" s="1"/>
  <c r="JB355" i="12"/>
  <c r="JA364" i="12"/>
  <c r="JA365" i="12" s="1"/>
  <c r="JB287" i="12"/>
  <c r="JB292" i="12" s="1"/>
  <c r="JB361" i="12"/>
  <c r="JB207" i="12"/>
  <c r="JB212" i="12" s="1"/>
  <c r="JB356" i="12"/>
  <c r="JB319" i="12"/>
  <c r="JB324" i="12" s="1"/>
  <c r="JB363" i="12"/>
  <c r="JB271" i="12"/>
  <c r="JB276" i="12" s="1"/>
  <c r="JB360" i="12"/>
  <c r="JB255" i="12"/>
  <c r="JB260" i="12" s="1"/>
  <c r="JB359" i="12"/>
  <c r="JB223" i="12"/>
  <c r="JB228" i="12" s="1"/>
  <c r="JB357" i="12"/>
  <c r="JB175" i="12"/>
  <c r="JB180" i="12" s="1"/>
  <c r="JB354" i="12"/>
  <c r="JC323" i="12"/>
  <c r="JC320" i="12"/>
  <c r="JC322" i="12"/>
  <c r="JC321" i="12"/>
  <c r="JC316" i="12"/>
  <c r="JC314" i="12"/>
  <c r="JC317" i="12"/>
  <c r="JC315" i="12"/>
  <c r="JC305" i="12"/>
  <c r="JC312" i="12" a="1"/>
  <c r="JC312" i="12" s="1"/>
  <c r="JC307" i="12"/>
  <c r="JC301" i="12"/>
  <c r="JC304" i="12"/>
  <c r="JC306" i="12"/>
  <c r="JC300" i="12"/>
  <c r="JC299" i="12"/>
  <c r="JC298" i="12"/>
  <c r="JC296" i="12" a="1"/>
  <c r="JC296" i="12" s="1"/>
  <c r="JC288" i="12"/>
  <c r="JC291" i="12"/>
  <c r="JC290" i="12"/>
  <c r="JC289" i="12"/>
  <c r="JC282" i="12"/>
  <c r="JC285" i="12"/>
  <c r="JC284" i="12"/>
  <c r="JC283" i="12"/>
  <c r="JC280" i="12" a="1"/>
  <c r="JC280" i="12" s="1"/>
  <c r="JC274" i="12"/>
  <c r="JC275" i="12"/>
  <c r="JC273" i="12"/>
  <c r="JC269" i="12"/>
  <c r="JC267" i="12"/>
  <c r="JC272" i="12"/>
  <c r="JC266" i="12"/>
  <c r="JC268" i="12"/>
  <c r="JC264" i="12" a="1"/>
  <c r="JC264" i="12" s="1"/>
  <c r="JC258" i="12"/>
  <c r="JC257" i="12"/>
  <c r="JC259" i="12"/>
  <c r="JC256" i="12"/>
  <c r="JC252" i="12"/>
  <c r="JC253" i="12"/>
  <c r="JC251" i="12"/>
  <c r="JC250" i="12"/>
  <c r="JC241" i="12"/>
  <c r="JC240" i="12"/>
  <c r="JC248" i="12" a="1"/>
  <c r="JC248" i="12" s="1"/>
  <c r="JC243" i="12"/>
  <c r="JC242" i="12"/>
  <c r="JC236" i="12"/>
  <c r="JC235" i="12"/>
  <c r="JC234" i="12"/>
  <c r="JC237" i="12"/>
  <c r="JC224" i="12"/>
  <c r="JC232" i="12" a="1"/>
  <c r="JC232" i="12" s="1"/>
  <c r="JC219" i="12"/>
  <c r="JC227" i="12"/>
  <c r="JC226" i="12"/>
  <c r="JC221" i="12"/>
  <c r="JC225" i="12"/>
  <c r="JC220" i="12"/>
  <c r="JC216" i="12" a="1"/>
  <c r="JC216" i="12" s="1"/>
  <c r="JC210" i="12"/>
  <c r="JC218" i="12"/>
  <c r="JC202" i="12"/>
  <c r="JC205" i="12"/>
  <c r="JC208" i="12"/>
  <c r="JC204" i="12"/>
  <c r="JC203" i="12"/>
  <c r="JC193" i="12"/>
  <c r="JC189" i="12"/>
  <c r="JC192" i="12"/>
  <c r="JC195" i="12"/>
  <c r="JC211" i="12"/>
  <c r="JC209" i="12"/>
  <c r="JC200" i="12" a="1"/>
  <c r="JC200" i="12" s="1"/>
  <c r="JC188" i="12"/>
  <c r="JC194" i="12"/>
  <c r="JC186" i="12"/>
  <c r="JC187" i="12"/>
  <c r="JC184" i="12" a="1"/>
  <c r="JC184" i="12" s="1"/>
  <c r="JC176" i="12"/>
  <c r="JC179" i="12"/>
  <c r="JC178" i="12"/>
  <c r="JC177" i="12"/>
  <c r="JC173" i="12"/>
  <c r="JC171" i="12"/>
  <c r="JC168" i="12" a="1"/>
  <c r="JC168" i="12" s="1"/>
  <c r="JC170" i="12"/>
  <c r="JD165" i="12"/>
  <c r="JC172" i="12"/>
  <c r="JE163" i="12"/>
  <c r="JF164" i="12"/>
  <c r="JB303" i="12"/>
  <c r="JB308" i="12" s="1"/>
  <c r="JB362" i="12"/>
  <c r="JD323" i="12" l="1"/>
  <c r="JD320" i="12"/>
  <c r="JD322" i="12"/>
  <c r="JD316" i="12"/>
  <c r="JD321" i="12"/>
  <c r="JD314" i="12"/>
  <c r="JD315" i="12"/>
  <c r="JD317" i="12"/>
  <c r="JD304" i="12"/>
  <c r="JD312" i="12" a="1"/>
  <c r="JD312" i="12" s="1"/>
  <c r="JD307" i="12"/>
  <c r="JD301" i="12"/>
  <c r="JD305" i="12"/>
  <c r="JD300" i="12"/>
  <c r="JD299" i="12"/>
  <c r="JD306" i="12"/>
  <c r="JD298" i="12"/>
  <c r="JD288" i="12"/>
  <c r="JD291" i="12"/>
  <c r="JD290" i="12"/>
  <c r="JD289" i="12"/>
  <c r="JD285" i="12"/>
  <c r="JD284" i="12"/>
  <c r="JD283" i="12"/>
  <c r="JD296" i="12" a="1"/>
  <c r="JD296" i="12" s="1"/>
  <c r="JD282" i="12"/>
  <c r="JD273" i="12"/>
  <c r="JD275" i="12"/>
  <c r="JD274" i="12"/>
  <c r="JD268" i="12"/>
  <c r="JD280" i="12" a="1"/>
  <c r="JD280" i="12" s="1"/>
  <c r="JD272" i="12"/>
  <c r="JD267" i="12"/>
  <c r="JD269" i="12"/>
  <c r="JD266" i="12"/>
  <c r="JD264" i="12" a="1"/>
  <c r="JD264" i="12" s="1"/>
  <c r="JD258" i="12"/>
  <c r="JD257" i="12"/>
  <c r="JD259" i="12"/>
  <c r="JD256" i="12"/>
  <c r="JD252" i="12"/>
  <c r="JD253" i="12"/>
  <c r="JD251" i="12"/>
  <c r="JD241" i="12"/>
  <c r="JD240" i="12"/>
  <c r="JD248" i="12" a="1"/>
  <c r="JD248" i="12" s="1"/>
  <c r="JD243" i="12"/>
  <c r="JD242" i="12"/>
  <c r="JD236" i="12"/>
  <c r="JD235" i="12"/>
  <c r="JD250" i="12"/>
  <c r="JD234" i="12"/>
  <c r="JD237" i="12"/>
  <c r="JD225" i="12"/>
  <c r="JD227" i="12"/>
  <c r="JD232" i="12" a="1"/>
  <c r="JD232" i="12" s="1"/>
  <c r="JD226" i="12"/>
  <c r="JD221" i="12"/>
  <c r="JD224" i="12"/>
  <c r="JD220" i="12"/>
  <c r="JD211" i="12"/>
  <c r="JD216" i="12" a="1"/>
  <c r="JD216" i="12" s="1"/>
  <c r="JD219" i="12"/>
  <c r="JD218" i="12"/>
  <c r="JD202" i="12"/>
  <c r="JD205" i="12"/>
  <c r="JD208" i="12"/>
  <c r="JD210" i="12"/>
  <c r="JD204" i="12"/>
  <c r="JD203" i="12"/>
  <c r="JD209" i="12"/>
  <c r="JD189" i="12"/>
  <c r="JD192" i="12"/>
  <c r="JD195" i="12"/>
  <c r="JD200" i="12" a="1"/>
  <c r="JD200" i="12" s="1"/>
  <c r="JD188" i="12"/>
  <c r="JD194" i="12"/>
  <c r="JD187" i="12"/>
  <c r="JD193" i="12"/>
  <c r="JD186" i="12"/>
  <c r="JD184" i="12" a="1"/>
  <c r="JD184" i="12" s="1"/>
  <c r="JD176" i="12"/>
  <c r="JD179" i="12"/>
  <c r="JD178" i="12"/>
  <c r="JD177" i="12"/>
  <c r="JD168" i="12" a="1"/>
  <c r="JD168" i="12" s="1"/>
  <c r="JD173" i="12"/>
  <c r="JD171" i="12"/>
  <c r="JD170" i="12"/>
  <c r="JE165" i="12"/>
  <c r="JD172" i="12"/>
  <c r="JC271" i="12"/>
  <c r="JC276" i="12" s="1"/>
  <c r="JC360" i="12"/>
  <c r="JC319" i="12"/>
  <c r="JC324" i="12" s="1"/>
  <c r="JC363" i="12"/>
  <c r="JC223" i="12"/>
  <c r="JC228" i="12" s="1"/>
  <c r="JC357" i="12"/>
  <c r="JC255" i="12"/>
  <c r="JC260" i="12" s="1"/>
  <c r="JC359" i="12"/>
  <c r="JC303" i="12"/>
  <c r="JC308" i="12" s="1"/>
  <c r="JC362" i="12"/>
  <c r="JC239" i="12"/>
  <c r="JC244" i="12" s="1"/>
  <c r="JC358" i="12"/>
  <c r="JC191" i="12"/>
  <c r="JC196" i="12" s="1"/>
  <c r="JC355" i="12"/>
  <c r="JC207" i="12"/>
  <c r="JC212" i="12" s="1"/>
  <c r="JC356" i="12"/>
  <c r="JC287" i="12"/>
  <c r="JC292" i="12" s="1"/>
  <c r="JC361" i="12"/>
  <c r="JF163" i="12"/>
  <c r="JG164" i="12"/>
  <c r="JB364" i="12"/>
  <c r="JB365" i="12" s="1"/>
  <c r="JC175" i="12"/>
  <c r="JC180" i="12" s="1"/>
  <c r="JC354" i="12"/>
  <c r="JC364" i="12" l="1"/>
  <c r="JC365" i="12" s="1"/>
  <c r="JD303" i="12"/>
  <c r="JD308" i="12" s="1"/>
  <c r="JD362" i="12"/>
  <c r="JE322" i="12"/>
  <c r="JE323" i="12"/>
  <c r="JE320" i="12"/>
  <c r="JE321" i="12"/>
  <c r="JE314" i="12"/>
  <c r="JE317" i="12"/>
  <c r="JE316" i="12"/>
  <c r="JE315" i="12"/>
  <c r="JE312" i="12" a="1"/>
  <c r="JE312" i="12" s="1"/>
  <c r="JE307" i="12"/>
  <c r="JE306" i="12"/>
  <c r="JE305" i="12"/>
  <c r="JE304" i="12"/>
  <c r="JE300" i="12"/>
  <c r="JE301" i="12"/>
  <c r="JE299" i="12"/>
  <c r="JE290" i="12"/>
  <c r="JE298" i="12"/>
  <c r="JE296" i="12" a="1"/>
  <c r="JE296" i="12" s="1"/>
  <c r="JE291" i="12"/>
  <c r="JE289" i="12"/>
  <c r="JE288" i="12"/>
  <c r="JE284" i="12"/>
  <c r="JE283" i="12"/>
  <c r="JE285" i="12"/>
  <c r="JE282" i="12"/>
  <c r="JE280" i="12" a="1"/>
  <c r="JE280" i="12" s="1"/>
  <c r="JE274" i="12"/>
  <c r="JE275" i="12"/>
  <c r="JE268" i="12"/>
  <c r="JE273" i="12"/>
  <c r="JE269" i="12"/>
  <c r="JE272" i="12"/>
  <c r="JE264" i="12" a="1"/>
  <c r="JE264" i="12" s="1"/>
  <c r="JE267" i="12"/>
  <c r="JE266" i="12"/>
  <c r="JE258" i="12"/>
  <c r="JE257" i="12"/>
  <c r="JE259" i="12"/>
  <c r="JE256" i="12"/>
  <c r="JE252" i="12"/>
  <c r="JE253" i="12"/>
  <c r="JE251" i="12"/>
  <c r="JE250" i="12"/>
  <c r="JE248" i="12" a="1"/>
  <c r="JE248" i="12" s="1"/>
  <c r="JE240" i="12"/>
  <c r="JE243" i="12"/>
  <c r="JE242" i="12"/>
  <c r="JE241" i="12"/>
  <c r="JE235" i="12"/>
  <c r="JE234" i="12"/>
  <c r="JE237" i="12"/>
  <c r="JE236" i="12"/>
  <c r="JE224" i="12"/>
  <c r="JE232" i="12" a="1"/>
  <c r="JE232" i="12" s="1"/>
  <c r="JE226" i="12"/>
  <c r="JE219" i="12"/>
  <c r="JE227" i="12"/>
  <c r="JE221" i="12"/>
  <c r="JE225" i="12"/>
  <c r="JE220" i="12"/>
  <c r="JE210" i="12"/>
  <c r="JE218" i="12"/>
  <c r="JE205" i="12"/>
  <c r="JE208" i="12"/>
  <c r="JE216" i="12" a="1"/>
  <c r="JE216" i="12" s="1"/>
  <c r="JE204" i="12"/>
  <c r="JE203" i="12"/>
  <c r="JE209" i="12"/>
  <c r="JE211" i="12"/>
  <c r="JE186" i="12"/>
  <c r="JE189" i="12"/>
  <c r="JE192" i="12"/>
  <c r="JE195" i="12"/>
  <c r="JE200" i="12" a="1"/>
  <c r="JE200" i="12" s="1"/>
  <c r="JE202" i="12"/>
  <c r="JE188" i="12"/>
  <c r="JE194" i="12"/>
  <c r="JE187" i="12"/>
  <c r="JE184" i="12" a="1"/>
  <c r="JE184" i="12" s="1"/>
  <c r="JE193" i="12"/>
  <c r="JE173" i="12"/>
  <c r="JE176" i="12"/>
  <c r="JE179" i="12"/>
  <c r="JE178" i="12"/>
  <c r="JE177" i="12"/>
  <c r="JE171" i="12"/>
  <c r="JE170" i="12"/>
  <c r="JF165" i="12"/>
  <c r="JE172" i="12"/>
  <c r="JE168" i="12" a="1"/>
  <c r="JE168" i="12" s="1"/>
  <c r="JD271" i="12"/>
  <c r="JD276" i="12" s="1"/>
  <c r="JD360" i="12"/>
  <c r="JD319" i="12"/>
  <c r="JD324" i="12" s="1"/>
  <c r="JD363" i="12"/>
  <c r="JD207" i="12"/>
  <c r="JD212" i="12" s="1"/>
  <c r="JD356" i="12"/>
  <c r="JD223" i="12"/>
  <c r="JD228" i="12" s="1"/>
  <c r="JD357" i="12"/>
  <c r="JD175" i="12"/>
  <c r="JD180" i="12" s="1"/>
  <c r="JD354" i="12"/>
  <c r="JD255" i="12"/>
  <c r="JD260" i="12" s="1"/>
  <c r="JD359" i="12"/>
  <c r="JD287" i="12"/>
  <c r="JD292" i="12" s="1"/>
  <c r="JD361" i="12"/>
  <c r="JD239" i="12"/>
  <c r="JD244" i="12" s="1"/>
  <c r="JD358" i="12"/>
  <c r="JH164" i="12"/>
  <c r="JG163" i="12"/>
  <c r="JD191" i="12"/>
  <c r="JD196" i="12" s="1"/>
  <c r="JD355" i="12"/>
  <c r="JF323" i="12" l="1"/>
  <c r="JF322" i="12"/>
  <c r="JF321" i="12"/>
  <c r="JF320" i="12"/>
  <c r="JF317" i="12"/>
  <c r="JF315" i="12"/>
  <c r="JF314" i="12"/>
  <c r="JF316" i="12"/>
  <c r="JF312" i="12" a="1"/>
  <c r="JF312" i="12" s="1"/>
  <c r="JF307" i="12"/>
  <c r="JF306" i="12"/>
  <c r="JF305" i="12"/>
  <c r="JF304" i="12"/>
  <c r="JF300" i="12"/>
  <c r="JF301" i="12"/>
  <c r="JF299" i="12"/>
  <c r="JF298" i="12"/>
  <c r="JF290" i="12"/>
  <c r="JF289" i="12"/>
  <c r="JF296" i="12" a="1"/>
  <c r="JF296" i="12" s="1"/>
  <c r="JF291" i="12"/>
  <c r="JF288" i="12"/>
  <c r="JF284" i="12"/>
  <c r="JF283" i="12"/>
  <c r="JF282" i="12"/>
  <c r="JF273" i="12"/>
  <c r="JF275" i="12"/>
  <c r="JF280" i="12" a="1"/>
  <c r="JF280" i="12" s="1"/>
  <c r="JF285" i="12"/>
  <c r="JF274" i="12"/>
  <c r="JF272" i="12"/>
  <c r="JF268" i="12"/>
  <c r="JF267" i="12"/>
  <c r="JF269" i="12"/>
  <c r="JF266" i="12"/>
  <c r="JF264" i="12" a="1"/>
  <c r="JF264" i="12" s="1"/>
  <c r="JF257" i="12"/>
  <c r="JF259" i="12"/>
  <c r="JF253" i="12"/>
  <c r="JF256" i="12"/>
  <c r="JF258" i="12"/>
  <c r="JF252" i="12"/>
  <c r="JF251" i="12"/>
  <c r="JF250" i="12"/>
  <c r="JF248" i="12" a="1"/>
  <c r="JF248" i="12" s="1"/>
  <c r="JF240" i="12"/>
  <c r="JF243" i="12"/>
  <c r="JF242" i="12"/>
  <c r="JF235" i="12"/>
  <c r="JF234" i="12"/>
  <c r="JF241" i="12"/>
  <c r="JF237" i="12"/>
  <c r="JF225" i="12"/>
  <c r="JF232" i="12" a="1"/>
  <c r="JF232" i="12" s="1"/>
  <c r="JF227" i="12"/>
  <c r="JF236" i="12"/>
  <c r="JF219" i="12"/>
  <c r="JF226" i="12"/>
  <c r="JF221" i="12"/>
  <c r="JF224" i="12"/>
  <c r="JF220" i="12"/>
  <c r="JF218" i="12"/>
  <c r="JF216" i="12" a="1"/>
  <c r="JF216" i="12" s="1"/>
  <c r="JF208" i="12"/>
  <c r="JF204" i="12"/>
  <c r="JF210" i="12"/>
  <c r="JF203" i="12"/>
  <c r="JF209" i="12"/>
  <c r="JF211" i="12"/>
  <c r="JF186" i="12"/>
  <c r="JF189" i="12"/>
  <c r="JF192" i="12"/>
  <c r="JF195" i="12"/>
  <c r="JF200" i="12" a="1"/>
  <c r="JF200" i="12" s="1"/>
  <c r="JF202" i="12"/>
  <c r="JF188" i="12"/>
  <c r="JF194" i="12"/>
  <c r="JF205" i="12"/>
  <c r="JF187" i="12"/>
  <c r="JF193" i="12"/>
  <c r="JF176" i="12"/>
  <c r="JF179" i="12"/>
  <c r="JF178" i="12"/>
  <c r="JF177" i="12"/>
  <c r="JF184" i="12" a="1"/>
  <c r="JF184" i="12" s="1"/>
  <c r="JF171" i="12"/>
  <c r="JF173" i="12"/>
  <c r="JF170" i="12"/>
  <c r="JG165" i="12"/>
  <c r="JF172" i="12"/>
  <c r="JF168" i="12" a="1"/>
  <c r="JF168" i="12" s="1"/>
  <c r="JE207" i="12"/>
  <c r="JE212" i="12" s="1"/>
  <c r="JE356" i="12"/>
  <c r="JE319" i="12"/>
  <c r="JE324" i="12" s="1"/>
  <c r="JE363" i="12"/>
  <c r="JD364" i="12"/>
  <c r="JD365" i="12" s="1"/>
  <c r="JE271" i="12"/>
  <c r="JE276" i="12" s="1"/>
  <c r="JE360" i="12"/>
  <c r="JE255" i="12"/>
  <c r="JE260" i="12" s="1"/>
  <c r="JE359" i="12"/>
  <c r="JE303" i="12"/>
  <c r="JE308" i="12" s="1"/>
  <c r="JE362" i="12"/>
  <c r="JE239" i="12"/>
  <c r="JE244" i="12" s="1"/>
  <c r="JE358" i="12"/>
  <c r="JE191" i="12"/>
  <c r="JE196" i="12" s="1"/>
  <c r="JE355" i="12"/>
  <c r="JE223" i="12"/>
  <c r="JE228" i="12" s="1"/>
  <c r="JE357" i="12"/>
  <c r="JE287" i="12"/>
  <c r="JE292" i="12" s="1"/>
  <c r="JE361" i="12"/>
  <c r="JE175" i="12"/>
  <c r="JE180" i="12" s="1"/>
  <c r="JE354" i="12"/>
  <c r="JI164" i="12"/>
  <c r="JH163" i="12"/>
  <c r="JF175" i="12" l="1"/>
  <c r="JF180" i="12" s="1"/>
  <c r="JF354" i="12"/>
  <c r="JF223" i="12"/>
  <c r="JF228" i="12" s="1"/>
  <c r="JF357" i="12"/>
  <c r="JF271" i="12"/>
  <c r="JF276" i="12" s="1"/>
  <c r="JF360" i="12"/>
  <c r="JF319" i="12"/>
  <c r="JF324" i="12" s="1"/>
  <c r="JF363" i="12"/>
  <c r="JF207" i="12"/>
  <c r="JF212" i="12" s="1"/>
  <c r="JF356" i="12"/>
  <c r="JG323" i="12"/>
  <c r="JG322" i="12"/>
  <c r="JG321" i="12"/>
  <c r="JG320" i="12"/>
  <c r="JG317" i="12"/>
  <c r="JG315" i="12"/>
  <c r="JG316" i="12"/>
  <c r="JG314" i="12"/>
  <c r="JG312" i="12" a="1"/>
  <c r="JG312" i="12" s="1"/>
  <c r="JG304" i="12"/>
  <c r="JG307" i="12"/>
  <c r="JG305" i="12"/>
  <c r="JG306" i="12"/>
  <c r="JG300" i="12"/>
  <c r="JG301" i="12"/>
  <c r="JG299" i="12"/>
  <c r="JG296" i="12" a="1"/>
  <c r="JG296" i="12" s="1"/>
  <c r="JG298" i="12"/>
  <c r="JG290" i="12"/>
  <c r="JG289" i="12"/>
  <c r="JG288" i="12"/>
  <c r="JG284" i="12"/>
  <c r="JG283" i="12"/>
  <c r="JG285" i="12"/>
  <c r="JG291" i="12"/>
  <c r="JG282" i="12"/>
  <c r="JG280" i="12" a="1"/>
  <c r="JG280" i="12" s="1"/>
  <c r="JG273" i="12"/>
  <c r="JG269" i="12"/>
  <c r="JG272" i="12"/>
  <c r="JG275" i="12"/>
  <c r="JG274" i="12"/>
  <c r="JG267" i="12"/>
  <c r="JG266" i="12"/>
  <c r="JG268" i="12"/>
  <c r="JG257" i="12"/>
  <c r="JG259" i="12"/>
  <c r="JG256" i="12"/>
  <c r="JG264" i="12" a="1"/>
  <c r="JG264" i="12" s="1"/>
  <c r="JG252" i="12"/>
  <c r="JG253" i="12"/>
  <c r="JG258" i="12"/>
  <c r="JG251" i="12"/>
  <c r="JG250" i="12"/>
  <c r="JG248" i="12" a="1"/>
  <c r="JG248" i="12" s="1"/>
  <c r="JG240" i="12"/>
  <c r="JG243" i="12"/>
  <c r="JG242" i="12"/>
  <c r="JG235" i="12"/>
  <c r="JG234" i="12"/>
  <c r="JG241" i="12"/>
  <c r="JG237" i="12"/>
  <c r="JG232" i="12" a="1"/>
  <c r="JG232" i="12" s="1"/>
  <c r="JG236" i="12"/>
  <c r="JG226" i="12"/>
  <c r="JG227" i="12"/>
  <c r="JG221" i="12"/>
  <c r="JG224" i="12"/>
  <c r="JG225" i="12"/>
  <c r="JG210" i="12"/>
  <c r="JG218" i="12"/>
  <c r="JG219" i="12"/>
  <c r="JG216" i="12" a="1"/>
  <c r="JG216" i="12" s="1"/>
  <c r="JG204" i="12"/>
  <c r="JG220" i="12"/>
  <c r="JG203" i="12"/>
  <c r="JG209" i="12"/>
  <c r="JG211" i="12"/>
  <c r="JG202" i="12"/>
  <c r="JG208" i="12"/>
  <c r="JG189" i="12"/>
  <c r="JG192" i="12"/>
  <c r="JG195" i="12"/>
  <c r="JG200" i="12" a="1"/>
  <c r="JG200" i="12" s="1"/>
  <c r="JG188" i="12"/>
  <c r="JG194" i="12"/>
  <c r="JG205" i="12"/>
  <c r="JG187" i="12"/>
  <c r="JG193" i="12"/>
  <c r="JG186" i="12"/>
  <c r="JG184" i="12" a="1"/>
  <c r="JG184" i="12" s="1"/>
  <c r="JG179" i="12"/>
  <c r="JG178" i="12"/>
  <c r="JG177" i="12"/>
  <c r="JG173" i="12"/>
  <c r="JG170" i="12"/>
  <c r="JG176" i="12"/>
  <c r="JH165" i="12"/>
  <c r="JG172" i="12"/>
  <c r="JG168" i="12" a="1"/>
  <c r="JG168" i="12" s="1"/>
  <c r="JG171" i="12"/>
  <c r="JF303" i="12"/>
  <c r="JF308" i="12" s="1"/>
  <c r="JF362" i="12"/>
  <c r="JF255" i="12"/>
  <c r="JF260" i="12" s="1"/>
  <c r="JF359" i="12"/>
  <c r="JF191" i="12"/>
  <c r="JF196" i="12" s="1"/>
  <c r="JF355" i="12"/>
  <c r="JJ164" i="12"/>
  <c r="JI163" i="12"/>
  <c r="JE364" i="12"/>
  <c r="JE365" i="12" s="1"/>
  <c r="JF287" i="12"/>
  <c r="JF292" i="12" s="1"/>
  <c r="JF361" i="12"/>
  <c r="JF239" i="12"/>
  <c r="JF244" i="12" s="1"/>
  <c r="JF358" i="12"/>
  <c r="JK164" i="12" l="1"/>
  <c r="JJ163" i="12"/>
  <c r="JG303" i="12"/>
  <c r="JG308" i="12" s="1"/>
  <c r="JG362" i="12"/>
  <c r="JG191" i="12"/>
  <c r="JG196" i="12" s="1"/>
  <c r="JG355" i="12"/>
  <c r="JG239" i="12"/>
  <c r="JG244" i="12" s="1"/>
  <c r="JG358" i="12"/>
  <c r="JG287" i="12"/>
  <c r="JG292" i="12" s="1"/>
  <c r="JG361" i="12"/>
  <c r="JG271" i="12"/>
  <c r="JG276" i="12" s="1"/>
  <c r="JG360" i="12"/>
  <c r="JG223" i="12"/>
  <c r="JG228" i="12" s="1"/>
  <c r="JG357" i="12"/>
  <c r="JH322" i="12"/>
  <c r="JH321" i="12"/>
  <c r="JH320" i="12"/>
  <c r="JH317" i="12"/>
  <c r="JH323" i="12"/>
  <c r="JH315" i="12"/>
  <c r="JH316" i="12"/>
  <c r="JH314" i="12"/>
  <c r="JH304" i="12"/>
  <c r="JH307" i="12"/>
  <c r="JH306" i="12"/>
  <c r="JH312" i="12" a="1"/>
  <c r="JH312" i="12" s="1"/>
  <c r="JH305" i="12"/>
  <c r="JH300" i="12"/>
  <c r="JH301" i="12"/>
  <c r="JH299" i="12"/>
  <c r="JH296" i="12" a="1"/>
  <c r="JH296" i="12" s="1"/>
  <c r="JH298" i="12"/>
  <c r="JH291" i="12"/>
  <c r="JH290" i="12"/>
  <c r="JH289" i="12"/>
  <c r="JH288" i="12"/>
  <c r="JH284" i="12"/>
  <c r="JH283" i="12"/>
  <c r="JH282" i="12"/>
  <c r="JH285" i="12"/>
  <c r="JH273" i="12"/>
  <c r="JH280" i="12" a="1"/>
  <c r="JH280" i="12" s="1"/>
  <c r="JH275" i="12"/>
  <c r="JH269" i="12"/>
  <c r="JH272" i="12"/>
  <c r="JH259" i="12"/>
  <c r="JH267" i="12"/>
  <c r="JH266" i="12"/>
  <c r="JH268" i="12"/>
  <c r="JH274" i="12"/>
  <c r="JH257" i="12"/>
  <c r="JH256" i="12"/>
  <c r="JH264" i="12" a="1"/>
  <c r="JH264" i="12" s="1"/>
  <c r="JH258" i="12"/>
  <c r="JH252" i="12"/>
  <c r="JH248" i="12" a="1"/>
  <c r="JH248" i="12" s="1"/>
  <c r="JH253" i="12"/>
  <c r="JH251" i="12"/>
  <c r="JH250" i="12"/>
  <c r="JH240" i="12"/>
  <c r="JH243" i="12"/>
  <c r="JH242" i="12"/>
  <c r="JH241" i="12"/>
  <c r="JH235" i="12"/>
  <c r="JH237" i="12"/>
  <c r="JH236" i="12"/>
  <c r="JH232" i="12" a="1"/>
  <c r="JH232" i="12" s="1"/>
  <c r="JH227" i="12"/>
  <c r="JH234" i="12"/>
  <c r="JH226" i="12"/>
  <c r="JH221" i="12"/>
  <c r="JH224" i="12"/>
  <c r="JH225" i="12"/>
  <c r="JH220" i="12"/>
  <c r="JH218" i="12"/>
  <c r="JH219" i="12"/>
  <c r="JH216" i="12" a="1"/>
  <c r="JH216" i="12" s="1"/>
  <c r="JH204" i="12"/>
  <c r="JH210" i="12"/>
  <c r="JH203" i="12"/>
  <c r="JH209" i="12"/>
  <c r="JH211" i="12"/>
  <c r="JH202" i="12"/>
  <c r="JH205" i="12"/>
  <c r="JH192" i="12"/>
  <c r="JH195" i="12"/>
  <c r="JH200" i="12" a="1"/>
  <c r="JH200" i="12" s="1"/>
  <c r="JH188" i="12"/>
  <c r="JH194" i="12"/>
  <c r="JH187" i="12"/>
  <c r="JH193" i="12"/>
  <c r="JH208" i="12"/>
  <c r="JH189" i="12"/>
  <c r="JH184" i="12" a="1"/>
  <c r="JH184" i="12" s="1"/>
  <c r="JH186" i="12"/>
  <c r="JH178" i="12"/>
  <c r="JH177" i="12"/>
  <c r="JH176" i="12"/>
  <c r="JH170" i="12"/>
  <c r="JI165" i="12"/>
  <c r="JH172" i="12"/>
  <c r="JH168" i="12" a="1"/>
  <c r="JH168" i="12" s="1"/>
  <c r="JH171" i="12"/>
  <c r="JH179" i="12"/>
  <c r="JH173" i="12"/>
  <c r="JG319" i="12"/>
  <c r="JG324" i="12" s="1"/>
  <c r="JG363" i="12"/>
  <c r="JG207" i="12"/>
  <c r="JG212" i="12" s="1"/>
  <c r="JG356" i="12"/>
  <c r="JF364" i="12"/>
  <c r="JF365" i="12" s="1"/>
  <c r="JG175" i="12"/>
  <c r="JG180" i="12" s="1"/>
  <c r="JG354" i="12"/>
  <c r="JG255" i="12"/>
  <c r="JG260" i="12" s="1"/>
  <c r="JG359" i="12"/>
  <c r="JG364" i="12" l="1"/>
  <c r="JG365" i="12" s="1"/>
  <c r="JH303" i="12"/>
  <c r="JH308" i="12" s="1"/>
  <c r="JH362" i="12"/>
  <c r="JH255" i="12"/>
  <c r="JH260" i="12" s="1"/>
  <c r="JH359" i="12"/>
  <c r="JH287" i="12"/>
  <c r="JH292" i="12" s="1"/>
  <c r="JH361" i="12"/>
  <c r="JH191" i="12"/>
  <c r="JH196" i="12" s="1"/>
  <c r="JH355" i="12"/>
  <c r="JH239" i="12"/>
  <c r="JH244" i="12" s="1"/>
  <c r="JH358" i="12"/>
  <c r="JH271" i="12"/>
  <c r="JH276" i="12" s="1"/>
  <c r="JH360" i="12"/>
  <c r="JH319" i="12"/>
  <c r="JH324" i="12" s="1"/>
  <c r="JH363" i="12"/>
  <c r="JH223" i="12"/>
  <c r="JH228" i="12" s="1"/>
  <c r="JH357" i="12"/>
  <c r="JH175" i="12"/>
  <c r="JH180" i="12" s="1"/>
  <c r="JH354" i="12"/>
  <c r="JI322" i="12"/>
  <c r="JI321" i="12"/>
  <c r="JI323" i="12"/>
  <c r="JI320" i="12"/>
  <c r="JI315" i="12"/>
  <c r="JI317" i="12"/>
  <c r="JI314" i="12"/>
  <c r="JI316" i="12"/>
  <c r="JI307" i="12"/>
  <c r="JI312" i="12" a="1"/>
  <c r="JI312" i="12" s="1"/>
  <c r="JI304" i="12"/>
  <c r="JI306" i="12"/>
  <c r="JI305" i="12"/>
  <c r="JI301" i="12"/>
  <c r="JI299" i="12"/>
  <c r="JI298" i="12"/>
  <c r="JI300" i="12"/>
  <c r="JI296" i="12" a="1"/>
  <c r="JI296" i="12" s="1"/>
  <c r="JI290" i="12"/>
  <c r="JI289" i="12"/>
  <c r="JI291" i="12"/>
  <c r="JI284" i="12"/>
  <c r="JI283" i="12"/>
  <c r="JI282" i="12"/>
  <c r="JI285" i="12"/>
  <c r="JI288" i="12"/>
  <c r="JI280" i="12" a="1"/>
  <c r="JI280" i="12" s="1"/>
  <c r="JI274" i="12"/>
  <c r="JI273" i="12"/>
  <c r="JI269" i="12"/>
  <c r="JI272" i="12"/>
  <c r="JI267" i="12"/>
  <c r="JI266" i="12"/>
  <c r="JI268" i="12"/>
  <c r="JI275" i="12"/>
  <c r="JI257" i="12"/>
  <c r="JI259" i="12"/>
  <c r="JI256" i="12"/>
  <c r="JI264" i="12" a="1"/>
  <c r="JI264" i="12" s="1"/>
  <c r="JI258" i="12"/>
  <c r="JI253" i="12"/>
  <c r="JI251" i="12"/>
  <c r="JI250" i="12"/>
  <c r="JI252" i="12"/>
  <c r="JI240" i="12"/>
  <c r="JI248" i="12" a="1"/>
  <c r="JI248" i="12" s="1"/>
  <c r="JI243" i="12"/>
  <c r="JI242" i="12"/>
  <c r="JI241" i="12"/>
  <c r="JI235" i="12"/>
  <c r="JI234" i="12"/>
  <c r="JI237" i="12"/>
  <c r="JI236" i="12"/>
  <c r="JI232" i="12" a="1"/>
  <c r="JI232" i="12" s="1"/>
  <c r="JI224" i="12"/>
  <c r="JI226" i="12"/>
  <c r="JI227" i="12"/>
  <c r="JI221" i="12"/>
  <c r="JI225" i="12"/>
  <c r="JI210" i="12"/>
  <c r="JI218" i="12"/>
  <c r="JI219" i="12"/>
  <c r="JI216" i="12" a="1"/>
  <c r="JI216" i="12" s="1"/>
  <c r="JI204" i="12"/>
  <c r="JI220" i="12"/>
  <c r="JI203" i="12"/>
  <c r="JI209" i="12"/>
  <c r="JI211" i="12"/>
  <c r="JI202" i="12"/>
  <c r="JI205" i="12"/>
  <c r="JI208" i="12"/>
  <c r="JI195" i="12"/>
  <c r="JI200" i="12" a="1"/>
  <c r="JI200" i="12" s="1"/>
  <c r="JI188" i="12"/>
  <c r="JI194" i="12"/>
  <c r="JI187" i="12"/>
  <c r="JI193" i="12"/>
  <c r="JI192" i="12"/>
  <c r="JI189" i="12"/>
  <c r="JI184" i="12" a="1"/>
  <c r="JI184" i="12" s="1"/>
  <c r="JI186" i="12"/>
  <c r="JI178" i="12"/>
  <c r="JI177" i="12"/>
  <c r="JI176" i="12"/>
  <c r="JI179" i="12"/>
  <c r="JI170" i="12"/>
  <c r="JJ165" i="12"/>
  <c r="JI168" i="12" a="1"/>
  <c r="JI168" i="12" s="1"/>
  <c r="JI172" i="12"/>
  <c r="JI171" i="12"/>
  <c r="JI173" i="12"/>
  <c r="JH207" i="12"/>
  <c r="JH212" i="12" s="1"/>
  <c r="JH356" i="12"/>
  <c r="JL164" i="12"/>
  <c r="JK163" i="12"/>
  <c r="JI223" i="12" l="1"/>
  <c r="JI228" i="12" s="1"/>
  <c r="JI357" i="12"/>
  <c r="JI319" i="12"/>
  <c r="JI324" i="12" s="1"/>
  <c r="JI363" i="12"/>
  <c r="JI207" i="12"/>
  <c r="JI212" i="12" s="1"/>
  <c r="JI356" i="12"/>
  <c r="JI175" i="12"/>
  <c r="JI180" i="12" s="1"/>
  <c r="JI354" i="12"/>
  <c r="JI255" i="12"/>
  <c r="JI260" i="12" s="1"/>
  <c r="JI359" i="12"/>
  <c r="JI303" i="12"/>
  <c r="JI308" i="12" s="1"/>
  <c r="JI362" i="12"/>
  <c r="JJ322" i="12"/>
  <c r="JJ321" i="12"/>
  <c r="JJ323" i="12"/>
  <c r="JJ317" i="12"/>
  <c r="JJ320" i="12"/>
  <c r="JJ315" i="12"/>
  <c r="JJ316" i="12"/>
  <c r="JJ314" i="12"/>
  <c r="JJ312" i="12" a="1"/>
  <c r="JJ312" i="12" s="1"/>
  <c r="JJ306" i="12"/>
  <c r="JJ307" i="12"/>
  <c r="JJ304" i="12"/>
  <c r="JJ299" i="12"/>
  <c r="JJ305" i="12"/>
  <c r="JJ298" i="12"/>
  <c r="JJ301" i="12"/>
  <c r="JJ296" i="12" a="1"/>
  <c r="JJ296" i="12" s="1"/>
  <c r="JJ300" i="12"/>
  <c r="JJ289" i="12"/>
  <c r="JJ288" i="12"/>
  <c r="JJ291" i="12"/>
  <c r="JJ290" i="12"/>
  <c r="JJ283" i="12"/>
  <c r="JJ282" i="12"/>
  <c r="JJ285" i="12"/>
  <c r="JJ284" i="12"/>
  <c r="JJ280" i="12" a="1"/>
  <c r="JJ280" i="12" s="1"/>
  <c r="JJ275" i="12"/>
  <c r="JJ273" i="12"/>
  <c r="JJ269" i="12"/>
  <c r="JJ272" i="12"/>
  <c r="JJ274" i="12"/>
  <c r="JJ267" i="12"/>
  <c r="JJ266" i="12"/>
  <c r="JJ268" i="12"/>
  <c r="JJ257" i="12"/>
  <c r="JJ259" i="12"/>
  <c r="JJ256" i="12"/>
  <c r="JJ264" i="12" a="1"/>
  <c r="JJ264" i="12" s="1"/>
  <c r="JJ258" i="12"/>
  <c r="JJ253" i="12"/>
  <c r="JJ251" i="12"/>
  <c r="JJ250" i="12"/>
  <c r="JJ243" i="12"/>
  <c r="JJ242" i="12"/>
  <c r="JJ241" i="12"/>
  <c r="JJ248" i="12" a="1"/>
  <c r="JJ248" i="12" s="1"/>
  <c r="JJ240" i="12"/>
  <c r="JJ252" i="12"/>
  <c r="JJ234" i="12"/>
  <c r="JJ237" i="12"/>
  <c r="JJ236" i="12"/>
  <c r="JJ235" i="12"/>
  <c r="JJ227" i="12"/>
  <c r="JJ225" i="12"/>
  <c r="JJ221" i="12"/>
  <c r="JJ226" i="12"/>
  <c r="JJ224" i="12"/>
  <c r="JJ220" i="12"/>
  <c r="JJ232" i="12" a="1"/>
  <c r="JJ232" i="12" s="1"/>
  <c r="JJ218" i="12"/>
  <c r="JJ219" i="12"/>
  <c r="JJ216" i="12" a="1"/>
  <c r="JJ216" i="12" s="1"/>
  <c r="JJ211" i="12"/>
  <c r="JJ204" i="12"/>
  <c r="JJ210" i="12"/>
  <c r="JJ203" i="12"/>
  <c r="JJ209" i="12"/>
  <c r="JJ202" i="12"/>
  <c r="JJ205" i="12"/>
  <c r="JJ208" i="12"/>
  <c r="JJ200" i="12" a="1"/>
  <c r="JJ200" i="12" s="1"/>
  <c r="JJ188" i="12"/>
  <c r="JJ194" i="12"/>
  <c r="JJ187" i="12"/>
  <c r="JJ193" i="12"/>
  <c r="JJ189" i="12"/>
  <c r="JJ195" i="12"/>
  <c r="JJ184" i="12" a="1"/>
  <c r="JJ184" i="12" s="1"/>
  <c r="JJ186" i="12"/>
  <c r="JJ192" i="12"/>
  <c r="JJ178" i="12"/>
  <c r="JJ177" i="12"/>
  <c r="JJ176" i="12"/>
  <c r="JJ179" i="12"/>
  <c r="JJ170" i="12"/>
  <c r="JK165" i="12"/>
  <c r="JJ168" i="12" a="1"/>
  <c r="JJ168" i="12" s="1"/>
  <c r="JJ172" i="12"/>
  <c r="JJ171" i="12"/>
  <c r="JJ173" i="12"/>
  <c r="JM164" i="12"/>
  <c r="JL163" i="12"/>
  <c r="JI191" i="12"/>
  <c r="JI196" i="12" s="1"/>
  <c r="JI355" i="12"/>
  <c r="JI239" i="12"/>
  <c r="JI244" i="12" s="1"/>
  <c r="JI358" i="12"/>
  <c r="JI271" i="12"/>
  <c r="JI276" i="12" s="1"/>
  <c r="JI360" i="12"/>
  <c r="JH364" i="12"/>
  <c r="JH365" i="12" s="1"/>
  <c r="JI287" i="12"/>
  <c r="JI292" i="12" s="1"/>
  <c r="JI361" i="12"/>
  <c r="JJ303" i="12" l="1"/>
  <c r="JJ308" i="12" s="1"/>
  <c r="JJ362" i="12"/>
  <c r="JN164" i="12"/>
  <c r="JM163" i="12"/>
  <c r="JJ287" i="12"/>
  <c r="JJ292" i="12" s="1"/>
  <c r="JJ361" i="12"/>
  <c r="JJ271" i="12"/>
  <c r="JJ276" i="12" s="1"/>
  <c r="JJ360" i="12"/>
  <c r="JJ191" i="12"/>
  <c r="JJ196" i="12" s="1"/>
  <c r="JJ355" i="12"/>
  <c r="JJ223" i="12"/>
  <c r="JJ228" i="12" s="1"/>
  <c r="JJ357" i="12"/>
  <c r="JI364" i="12"/>
  <c r="JI365" i="12" s="1"/>
  <c r="JJ319" i="12"/>
  <c r="JJ324" i="12" s="1"/>
  <c r="JJ363" i="12"/>
  <c r="JJ175" i="12"/>
  <c r="JJ180" i="12" s="1"/>
  <c r="JJ354" i="12"/>
  <c r="JK321" i="12"/>
  <c r="JK323" i="12"/>
  <c r="JK322" i="12"/>
  <c r="JK317" i="12"/>
  <c r="JK315" i="12"/>
  <c r="JK316" i="12"/>
  <c r="JK314" i="12"/>
  <c r="JK320" i="12"/>
  <c r="JK306" i="12"/>
  <c r="JK305" i="12"/>
  <c r="JK312" i="12" a="1"/>
  <c r="JK312" i="12" s="1"/>
  <c r="JK304" i="12"/>
  <c r="JK307" i="12"/>
  <c r="JK299" i="12"/>
  <c r="JK298" i="12"/>
  <c r="JK300" i="12"/>
  <c r="JK296" i="12" a="1"/>
  <c r="JK296" i="12" s="1"/>
  <c r="JK301" i="12"/>
  <c r="JK289" i="12"/>
  <c r="JK288" i="12"/>
  <c r="JK291" i="12"/>
  <c r="JK290" i="12"/>
  <c r="JK283" i="12"/>
  <c r="JK282" i="12"/>
  <c r="JK285" i="12"/>
  <c r="JK280" i="12" a="1"/>
  <c r="JK280" i="12" s="1"/>
  <c r="JK284" i="12"/>
  <c r="JK274" i="12"/>
  <c r="JK273" i="12"/>
  <c r="JK269" i="12"/>
  <c r="JK272" i="12"/>
  <c r="JK275" i="12"/>
  <c r="JK266" i="12"/>
  <c r="JK268" i="12"/>
  <c r="JK267" i="12"/>
  <c r="JK259" i="12"/>
  <c r="JK256" i="12"/>
  <c r="JK264" i="12" a="1"/>
  <c r="JK264" i="12" s="1"/>
  <c r="JK258" i="12"/>
  <c r="JK257" i="12"/>
  <c r="JK253" i="12"/>
  <c r="JK251" i="12"/>
  <c r="JK250" i="12"/>
  <c r="JK252" i="12"/>
  <c r="JK242" i="12"/>
  <c r="JK241" i="12"/>
  <c r="JK243" i="12"/>
  <c r="JK234" i="12"/>
  <c r="JK237" i="12"/>
  <c r="JK240" i="12"/>
  <c r="JK248" i="12" a="1"/>
  <c r="JK248" i="12" s="1"/>
  <c r="JK236" i="12"/>
  <c r="JK224" i="12"/>
  <c r="JK235" i="12"/>
  <c r="JK226" i="12"/>
  <c r="JK232" i="12" a="1"/>
  <c r="JK232" i="12" s="1"/>
  <c r="JK227" i="12"/>
  <c r="JK221" i="12"/>
  <c r="JK225" i="12"/>
  <c r="JK218" i="12"/>
  <c r="JK219" i="12"/>
  <c r="JK216" i="12" a="1"/>
  <c r="JK216" i="12" s="1"/>
  <c r="JK220" i="12"/>
  <c r="JK210" i="12"/>
  <c r="JK203" i="12"/>
  <c r="JK209" i="12"/>
  <c r="JK211" i="12"/>
  <c r="JK202" i="12"/>
  <c r="JK205" i="12"/>
  <c r="JK208" i="12"/>
  <c r="JK188" i="12"/>
  <c r="JK194" i="12"/>
  <c r="JK187" i="12"/>
  <c r="JK193" i="12"/>
  <c r="JK204" i="12"/>
  <c r="JK189" i="12"/>
  <c r="JK192" i="12"/>
  <c r="JK200" i="12" a="1"/>
  <c r="JK200" i="12" s="1"/>
  <c r="JK184" i="12" a="1"/>
  <c r="JK184" i="12" s="1"/>
  <c r="JK195" i="12"/>
  <c r="JK186" i="12"/>
  <c r="JK178" i="12"/>
  <c r="JK177" i="12"/>
  <c r="JK176" i="12"/>
  <c r="JK179" i="12"/>
  <c r="JK170" i="12"/>
  <c r="JK168" i="12" a="1"/>
  <c r="JK168" i="12" s="1"/>
  <c r="JL165" i="12"/>
  <c r="JK172" i="12"/>
  <c r="JK171" i="12"/>
  <c r="JK173" i="12"/>
  <c r="JJ239" i="12"/>
  <c r="JJ244" i="12" s="1"/>
  <c r="JJ358" i="12"/>
  <c r="JJ255" i="12"/>
  <c r="JJ260" i="12" s="1"/>
  <c r="JJ359" i="12"/>
  <c r="JJ207" i="12"/>
  <c r="JJ212" i="12" s="1"/>
  <c r="JJ356" i="12"/>
  <c r="JK239" i="12" l="1"/>
  <c r="JK244" i="12" s="1"/>
  <c r="JK358" i="12"/>
  <c r="JK303" i="12"/>
  <c r="JK308" i="12" s="1"/>
  <c r="JK362" i="12"/>
  <c r="JK191" i="12"/>
  <c r="JK196" i="12" s="1"/>
  <c r="JK355" i="12"/>
  <c r="JJ364" i="12"/>
  <c r="JJ365" i="12" s="1"/>
  <c r="JK287" i="12"/>
  <c r="JK292" i="12" s="1"/>
  <c r="JK361" i="12"/>
  <c r="JK271" i="12"/>
  <c r="JK276" i="12" s="1"/>
  <c r="JK360" i="12"/>
  <c r="JK255" i="12"/>
  <c r="JK260" i="12" s="1"/>
  <c r="JK359" i="12"/>
  <c r="JK319" i="12"/>
  <c r="JK324" i="12" s="1"/>
  <c r="JK363" i="12"/>
  <c r="JK207" i="12"/>
  <c r="JK212" i="12" s="1"/>
  <c r="JK356" i="12"/>
  <c r="JL321" i="12"/>
  <c r="JL320" i="12"/>
  <c r="JL323" i="12"/>
  <c r="JL322" i="12"/>
  <c r="JL317" i="12"/>
  <c r="JL315" i="12"/>
  <c r="JL316" i="12"/>
  <c r="JL314" i="12"/>
  <c r="JL306" i="12"/>
  <c r="JL312" i="12" a="1"/>
  <c r="JL312" i="12" s="1"/>
  <c r="JL304" i="12"/>
  <c r="JL301" i="12"/>
  <c r="JL307" i="12"/>
  <c r="JL305" i="12"/>
  <c r="JL299" i="12"/>
  <c r="JL298" i="12"/>
  <c r="JL300" i="12"/>
  <c r="JL291" i="12"/>
  <c r="JL289" i="12"/>
  <c r="JL288" i="12"/>
  <c r="JL296" i="12" a="1"/>
  <c r="JL296" i="12" s="1"/>
  <c r="JL290" i="12"/>
  <c r="JL283" i="12"/>
  <c r="JL282" i="12"/>
  <c r="JL285" i="12"/>
  <c r="JL284" i="12"/>
  <c r="JL275" i="12"/>
  <c r="JL280" i="12" a="1"/>
  <c r="JL280" i="12" s="1"/>
  <c r="JL273" i="12"/>
  <c r="JL269" i="12"/>
  <c r="JL272" i="12"/>
  <c r="JL274" i="12"/>
  <c r="JL266" i="12"/>
  <c r="JL268" i="12"/>
  <c r="JL267" i="12"/>
  <c r="JL259" i="12"/>
  <c r="JL256" i="12"/>
  <c r="JL264" i="12" a="1"/>
  <c r="JL264" i="12" s="1"/>
  <c r="JL258" i="12"/>
  <c r="JL251" i="12"/>
  <c r="JL250" i="12"/>
  <c r="JL248" i="12" a="1"/>
  <c r="JL248" i="12" s="1"/>
  <c r="JL257" i="12"/>
  <c r="JL252" i="12"/>
  <c r="JL253" i="12"/>
  <c r="JL242" i="12"/>
  <c r="JL241" i="12"/>
  <c r="JL234" i="12"/>
  <c r="JL237" i="12"/>
  <c r="JL240" i="12"/>
  <c r="JL236" i="12"/>
  <c r="JL243" i="12"/>
  <c r="JL227" i="12"/>
  <c r="JL235" i="12"/>
  <c r="JL232" i="12" a="1"/>
  <c r="JL232" i="12" s="1"/>
  <c r="JL225" i="12"/>
  <c r="JL221" i="12"/>
  <c r="JL226" i="12"/>
  <c r="JL224" i="12"/>
  <c r="JL220" i="12"/>
  <c r="JL219" i="12"/>
  <c r="JL216" i="12" a="1"/>
  <c r="JL216" i="12" s="1"/>
  <c r="JL211" i="12"/>
  <c r="JL210" i="12"/>
  <c r="JL203" i="12"/>
  <c r="JL209" i="12"/>
  <c r="JL202" i="12"/>
  <c r="JL218" i="12"/>
  <c r="JL205" i="12"/>
  <c r="JL208" i="12"/>
  <c r="JL188" i="12"/>
  <c r="JL194" i="12"/>
  <c r="JL187" i="12"/>
  <c r="JL193" i="12"/>
  <c r="JL204" i="12"/>
  <c r="JL189" i="12"/>
  <c r="JL192" i="12"/>
  <c r="JL195" i="12"/>
  <c r="JL184" i="12" a="1"/>
  <c r="JL184" i="12" s="1"/>
  <c r="JL200" i="12" a="1"/>
  <c r="JL200" i="12" s="1"/>
  <c r="JL186" i="12"/>
  <c r="JL178" i="12"/>
  <c r="JL177" i="12"/>
  <c r="JL176" i="12"/>
  <c r="JL179" i="12"/>
  <c r="JL168" i="12" a="1"/>
  <c r="JL168" i="12" s="1"/>
  <c r="JM165" i="12"/>
  <c r="JL172" i="12"/>
  <c r="JL171" i="12"/>
  <c r="JL173" i="12"/>
  <c r="JL170" i="12"/>
  <c r="JK175" i="12"/>
  <c r="JK180" i="12" s="1"/>
  <c r="JK354" i="12"/>
  <c r="JK223" i="12"/>
  <c r="JK228" i="12" s="1"/>
  <c r="JK357" i="12"/>
  <c r="JO164" i="12"/>
  <c r="JN163" i="12"/>
  <c r="JL271" i="12" l="1"/>
  <c r="JL276" i="12" s="1"/>
  <c r="JL360" i="12"/>
  <c r="JL319" i="12"/>
  <c r="JL324" i="12" s="1"/>
  <c r="JL363" i="12"/>
  <c r="JL223" i="12"/>
  <c r="JL228" i="12" s="1"/>
  <c r="JL357" i="12"/>
  <c r="JL175" i="12"/>
  <c r="JL180" i="12" s="1"/>
  <c r="JL354" i="12"/>
  <c r="JL303" i="12"/>
  <c r="JL308" i="12" s="1"/>
  <c r="JL362" i="12"/>
  <c r="JM321" i="12"/>
  <c r="JM323" i="12"/>
  <c r="JM322" i="12"/>
  <c r="JM317" i="12"/>
  <c r="JM320" i="12"/>
  <c r="JM315" i="12"/>
  <c r="JM316" i="12"/>
  <c r="JM314" i="12"/>
  <c r="JM306" i="12"/>
  <c r="JM312" i="12" a="1"/>
  <c r="JM312" i="12" s="1"/>
  <c r="JM307" i="12"/>
  <c r="JM304" i="12"/>
  <c r="JM305" i="12"/>
  <c r="JM299" i="12"/>
  <c r="JM298" i="12"/>
  <c r="JM300" i="12"/>
  <c r="JM301" i="12"/>
  <c r="JM290" i="12"/>
  <c r="JM296" i="12" a="1"/>
  <c r="JM296" i="12" s="1"/>
  <c r="JM289" i="12"/>
  <c r="JM288" i="12"/>
  <c r="JM291" i="12"/>
  <c r="JM283" i="12"/>
  <c r="JM282" i="12"/>
  <c r="JM285" i="12"/>
  <c r="JM284" i="12"/>
  <c r="JM274" i="12"/>
  <c r="JM273" i="12"/>
  <c r="JM269" i="12"/>
  <c r="JM272" i="12"/>
  <c r="JM280" i="12" a="1"/>
  <c r="JM280" i="12" s="1"/>
  <c r="JM275" i="12"/>
  <c r="JM266" i="12"/>
  <c r="JM264" i="12" a="1"/>
  <c r="JM264" i="12" s="1"/>
  <c r="JM268" i="12"/>
  <c r="JM267" i="12"/>
  <c r="JM259" i="12"/>
  <c r="JM256" i="12"/>
  <c r="JM258" i="12"/>
  <c r="JM257" i="12"/>
  <c r="JM251" i="12"/>
  <c r="JM250" i="12"/>
  <c r="JM252" i="12"/>
  <c r="JM242" i="12"/>
  <c r="JM241" i="12"/>
  <c r="JM253" i="12"/>
  <c r="JM248" i="12" a="1"/>
  <c r="JM248" i="12" s="1"/>
  <c r="JM240" i="12"/>
  <c r="JM234" i="12"/>
  <c r="JM237" i="12"/>
  <c r="JM236" i="12"/>
  <c r="JM243" i="12"/>
  <c r="JM235" i="12"/>
  <c r="JM226" i="12"/>
  <c r="JM232" i="12" a="1"/>
  <c r="JM232" i="12" s="1"/>
  <c r="JM227" i="12"/>
  <c r="JM224" i="12"/>
  <c r="JM220" i="12"/>
  <c r="JM225" i="12"/>
  <c r="JM219" i="12"/>
  <c r="JM221" i="12"/>
  <c r="JM210" i="12"/>
  <c r="JM203" i="12"/>
  <c r="JM216" i="12" a="1"/>
  <c r="JM216" i="12" s="1"/>
  <c r="JM209" i="12"/>
  <c r="JM211" i="12"/>
  <c r="JM202" i="12"/>
  <c r="JM218" i="12"/>
  <c r="JM205" i="12"/>
  <c r="JM208" i="12"/>
  <c r="JM204" i="12"/>
  <c r="JM194" i="12"/>
  <c r="JM187" i="12"/>
  <c r="JM193" i="12"/>
  <c r="JM186" i="12"/>
  <c r="JM189" i="12"/>
  <c r="JM192" i="12"/>
  <c r="JM195" i="12"/>
  <c r="JM200" i="12" a="1"/>
  <c r="JM200" i="12" s="1"/>
  <c r="JM188" i="12"/>
  <c r="JM184" i="12" a="1"/>
  <c r="JM184" i="12" s="1"/>
  <c r="JM177" i="12"/>
  <c r="JM173" i="12"/>
  <c r="JM176" i="12"/>
  <c r="JM179" i="12"/>
  <c r="JN165" i="12"/>
  <c r="JM172" i="12"/>
  <c r="JM178" i="12"/>
  <c r="JM171" i="12"/>
  <c r="JM170" i="12"/>
  <c r="JM168" i="12" a="1"/>
  <c r="JM168" i="12" s="1"/>
  <c r="JP164" i="12"/>
  <c r="JO163" i="12"/>
  <c r="JL255" i="12"/>
  <c r="JL260" i="12" s="1"/>
  <c r="JL359" i="12"/>
  <c r="JL239" i="12"/>
  <c r="JL244" i="12" s="1"/>
  <c r="JL358" i="12"/>
  <c r="JL287" i="12"/>
  <c r="JL292" i="12" s="1"/>
  <c r="JL361" i="12"/>
  <c r="JL207" i="12"/>
  <c r="JL212" i="12" s="1"/>
  <c r="JL356" i="12"/>
  <c r="JK364" i="12"/>
  <c r="JK365" i="12" s="1"/>
  <c r="JL191" i="12"/>
  <c r="JL196" i="12" s="1"/>
  <c r="JL355" i="12"/>
  <c r="JM287" i="12" l="1"/>
  <c r="JM292" i="12" s="1"/>
  <c r="JM361" i="12"/>
  <c r="JM239" i="12"/>
  <c r="JM244" i="12" s="1"/>
  <c r="JM358" i="12"/>
  <c r="JM191" i="12"/>
  <c r="JM196" i="12" s="1"/>
  <c r="JM355" i="12"/>
  <c r="JM207" i="12"/>
  <c r="JM212" i="12" s="1"/>
  <c r="JM356" i="12"/>
  <c r="JM175" i="12"/>
  <c r="JM180" i="12" s="1"/>
  <c r="JM354" i="12"/>
  <c r="JM223" i="12"/>
  <c r="JM228" i="12" s="1"/>
  <c r="JM357" i="12"/>
  <c r="JL364" i="12"/>
  <c r="JL365" i="12" s="1"/>
  <c r="JM319" i="12"/>
  <c r="JM324" i="12" s="1"/>
  <c r="JM363" i="12"/>
  <c r="JQ164" i="12"/>
  <c r="JP163" i="12"/>
  <c r="JN321" i="12"/>
  <c r="JN323" i="12"/>
  <c r="JN322" i="12"/>
  <c r="JN317" i="12"/>
  <c r="JN320" i="12"/>
  <c r="JN315" i="12"/>
  <c r="JN316" i="12"/>
  <c r="JN314" i="12"/>
  <c r="JN306" i="12"/>
  <c r="JN312" i="12" a="1"/>
  <c r="JN312" i="12" s="1"/>
  <c r="JN304" i="12"/>
  <c r="JN307" i="12"/>
  <c r="JN305" i="12"/>
  <c r="JN298" i="12"/>
  <c r="JN300" i="12"/>
  <c r="JN301" i="12"/>
  <c r="JN299" i="12"/>
  <c r="JN289" i="12"/>
  <c r="JN288" i="12"/>
  <c r="JN291" i="12"/>
  <c r="JN296" i="12" a="1"/>
  <c r="JN296" i="12" s="1"/>
  <c r="JN290" i="12"/>
  <c r="JN283" i="12"/>
  <c r="JN282" i="12"/>
  <c r="JN285" i="12"/>
  <c r="JN284" i="12"/>
  <c r="JN275" i="12"/>
  <c r="JN280" i="12" a="1"/>
  <c r="JN280" i="12" s="1"/>
  <c r="JN269" i="12"/>
  <c r="JN272" i="12"/>
  <c r="JN274" i="12"/>
  <c r="JN273" i="12"/>
  <c r="JN266" i="12"/>
  <c r="JN268" i="12"/>
  <c r="JN267" i="12"/>
  <c r="JN259" i="12"/>
  <c r="JN253" i="12"/>
  <c r="JN256" i="12"/>
  <c r="JN258" i="12"/>
  <c r="JN264" i="12" a="1"/>
  <c r="JN264" i="12" s="1"/>
  <c r="JN257" i="12"/>
  <c r="JN250" i="12"/>
  <c r="JN252" i="12"/>
  <c r="JN251" i="12"/>
  <c r="JN242" i="12"/>
  <c r="JN241" i="12"/>
  <c r="JN248" i="12" a="1"/>
  <c r="JN248" i="12" s="1"/>
  <c r="JN240" i="12"/>
  <c r="JN243" i="12"/>
  <c r="JN234" i="12"/>
  <c r="JN237" i="12"/>
  <c r="JN236" i="12"/>
  <c r="JN235" i="12"/>
  <c r="JN232" i="12" a="1"/>
  <c r="JN232" i="12" s="1"/>
  <c r="JN225" i="12"/>
  <c r="JN226" i="12"/>
  <c r="JN224" i="12"/>
  <c r="JN220" i="12"/>
  <c r="JN221" i="12"/>
  <c r="JN227" i="12"/>
  <c r="JN211" i="12"/>
  <c r="JN218" i="12"/>
  <c r="JN216" i="12" a="1"/>
  <c r="JN216" i="12" s="1"/>
  <c r="JN203" i="12"/>
  <c r="JN209" i="12"/>
  <c r="JN202" i="12"/>
  <c r="JN205" i="12"/>
  <c r="JN208" i="12"/>
  <c r="JN204" i="12"/>
  <c r="JN219" i="12"/>
  <c r="JN210" i="12"/>
  <c r="JN194" i="12"/>
  <c r="JN187" i="12"/>
  <c r="JN193" i="12"/>
  <c r="JN186" i="12"/>
  <c r="JN189" i="12"/>
  <c r="JN192" i="12"/>
  <c r="JN195" i="12"/>
  <c r="JN200" i="12" a="1"/>
  <c r="JN200" i="12" s="1"/>
  <c r="JN188" i="12"/>
  <c r="JN177" i="12"/>
  <c r="JN173" i="12"/>
  <c r="JN176" i="12"/>
  <c r="JN179" i="12"/>
  <c r="JN184" i="12" a="1"/>
  <c r="JN184" i="12" s="1"/>
  <c r="JN178" i="12"/>
  <c r="JO165" i="12"/>
  <c r="JN172" i="12"/>
  <c r="JN171" i="12"/>
  <c r="JN170" i="12"/>
  <c r="JN168" i="12" a="1"/>
  <c r="JN168" i="12" s="1"/>
  <c r="JM255" i="12"/>
  <c r="JM260" i="12" s="1"/>
  <c r="JM359" i="12"/>
  <c r="JM271" i="12"/>
  <c r="JM276" i="12" s="1"/>
  <c r="JM360" i="12"/>
  <c r="JM303" i="12"/>
  <c r="JM308" i="12" s="1"/>
  <c r="JM362" i="12"/>
  <c r="JR164" i="12" l="1"/>
  <c r="JQ163" i="12"/>
  <c r="JN287" i="12"/>
  <c r="JN292" i="12" s="1"/>
  <c r="JN361" i="12"/>
  <c r="JN239" i="12"/>
  <c r="JN244" i="12" s="1"/>
  <c r="JN358" i="12"/>
  <c r="JN271" i="12"/>
  <c r="JN276" i="12" s="1"/>
  <c r="JN360" i="12"/>
  <c r="JM364" i="12"/>
  <c r="JM365" i="12" s="1"/>
  <c r="JN223" i="12"/>
  <c r="JN228" i="12" s="1"/>
  <c r="JN357" i="12"/>
  <c r="JN319" i="12"/>
  <c r="JN324" i="12" s="1"/>
  <c r="JN363" i="12"/>
  <c r="JN303" i="12"/>
  <c r="JN308" i="12" s="1"/>
  <c r="JN362" i="12"/>
  <c r="JN175" i="12"/>
  <c r="JN180" i="12" s="1"/>
  <c r="JN354" i="12"/>
  <c r="JN255" i="12"/>
  <c r="JN260" i="12" s="1"/>
  <c r="JN359" i="12"/>
  <c r="JN191" i="12"/>
  <c r="JN196" i="12" s="1"/>
  <c r="JN355" i="12"/>
  <c r="JN207" i="12"/>
  <c r="JN212" i="12" s="1"/>
  <c r="JN356" i="12"/>
  <c r="JO321" i="12"/>
  <c r="JO323" i="12"/>
  <c r="JO322" i="12"/>
  <c r="JO317" i="12"/>
  <c r="JO316" i="12"/>
  <c r="JO320" i="12"/>
  <c r="JO315" i="12"/>
  <c r="JO314" i="12"/>
  <c r="JO305" i="12"/>
  <c r="JO312" i="12" a="1"/>
  <c r="JO312" i="12" s="1"/>
  <c r="JO304" i="12"/>
  <c r="JO307" i="12"/>
  <c r="JO306" i="12"/>
  <c r="JO298" i="12"/>
  <c r="JO300" i="12"/>
  <c r="JO301" i="12"/>
  <c r="JO296" i="12" a="1"/>
  <c r="JO296" i="12" s="1"/>
  <c r="JO299" i="12"/>
  <c r="JO289" i="12"/>
  <c r="JO288" i="12"/>
  <c r="JO291" i="12"/>
  <c r="JO290" i="12"/>
  <c r="JO282" i="12"/>
  <c r="JO285" i="12"/>
  <c r="JO284" i="12"/>
  <c r="JO283" i="12"/>
  <c r="JO275" i="12"/>
  <c r="JO274" i="12"/>
  <c r="JO280" i="12" a="1"/>
  <c r="JO280" i="12" s="1"/>
  <c r="JO269" i="12"/>
  <c r="JO272" i="12"/>
  <c r="JO266" i="12"/>
  <c r="JO268" i="12"/>
  <c r="JO273" i="12"/>
  <c r="JO267" i="12"/>
  <c r="JO256" i="12"/>
  <c r="JO258" i="12"/>
  <c r="JO264" i="12" a="1"/>
  <c r="JO264" i="12" s="1"/>
  <c r="JO257" i="12"/>
  <c r="JO259" i="12"/>
  <c r="JO250" i="12"/>
  <c r="JO252" i="12"/>
  <c r="JO253" i="12"/>
  <c r="JO242" i="12"/>
  <c r="JO251" i="12"/>
  <c r="JO241" i="12"/>
  <c r="JO248" i="12" a="1"/>
  <c r="JO248" i="12" s="1"/>
  <c r="JO240" i="12"/>
  <c r="JO243" i="12"/>
  <c r="JO237" i="12"/>
  <c r="JO236" i="12"/>
  <c r="JO235" i="12"/>
  <c r="JO234" i="12"/>
  <c r="JO226" i="12"/>
  <c r="JO232" i="12" a="1"/>
  <c r="JO232" i="12" s="1"/>
  <c r="JO224" i="12"/>
  <c r="JO220" i="12"/>
  <c r="JO225" i="12"/>
  <c r="JO219" i="12"/>
  <c r="JO221" i="12"/>
  <c r="JO227" i="12"/>
  <c r="JO210" i="12"/>
  <c r="JO216" i="12" a="1"/>
  <c r="JO216" i="12" s="1"/>
  <c r="JO218" i="12"/>
  <c r="JO203" i="12"/>
  <c r="JO209" i="12"/>
  <c r="JO202" i="12"/>
  <c r="JO211" i="12"/>
  <c r="JO205" i="12"/>
  <c r="JO208" i="12"/>
  <c r="JO204" i="12"/>
  <c r="JO187" i="12"/>
  <c r="JO193" i="12"/>
  <c r="JO186" i="12"/>
  <c r="JO189" i="12"/>
  <c r="JO192" i="12"/>
  <c r="JO195" i="12"/>
  <c r="JO200" i="12" a="1"/>
  <c r="JO200" i="12" s="1"/>
  <c r="JO188" i="12"/>
  <c r="JO194" i="12"/>
  <c r="JO184" i="12" a="1"/>
  <c r="JO184" i="12" s="1"/>
  <c r="JO177" i="12"/>
  <c r="JO176" i="12"/>
  <c r="JO179" i="12"/>
  <c r="JO178" i="12"/>
  <c r="JO172" i="12"/>
  <c r="JO171" i="12"/>
  <c r="JO173" i="12"/>
  <c r="JO168" i="12" a="1"/>
  <c r="JO168" i="12" s="1"/>
  <c r="JO170" i="12"/>
  <c r="JP165" i="12"/>
  <c r="JO207" i="12" l="1"/>
  <c r="JO212" i="12" s="1"/>
  <c r="JO356" i="12"/>
  <c r="JO271" i="12"/>
  <c r="JO276" i="12" s="1"/>
  <c r="JO360" i="12"/>
  <c r="JO223" i="12"/>
  <c r="JO228" i="12" s="1"/>
  <c r="JO357" i="12"/>
  <c r="JO319" i="12"/>
  <c r="JO324" i="12" s="1"/>
  <c r="JO363" i="12"/>
  <c r="JN364" i="12"/>
  <c r="JN365" i="12" s="1"/>
  <c r="JO255" i="12"/>
  <c r="JO260" i="12" s="1"/>
  <c r="JO359" i="12"/>
  <c r="JO303" i="12"/>
  <c r="JO308" i="12" s="1"/>
  <c r="JO362" i="12"/>
  <c r="JO239" i="12"/>
  <c r="JO244" i="12" s="1"/>
  <c r="JO358" i="12"/>
  <c r="JO287" i="12"/>
  <c r="JO292" i="12" s="1"/>
  <c r="JO361" i="12"/>
  <c r="JO191" i="12"/>
  <c r="JO196" i="12" s="1"/>
  <c r="JO355" i="12"/>
  <c r="JO175" i="12"/>
  <c r="JO180" i="12" s="1"/>
  <c r="JO354" i="12"/>
  <c r="JP320" i="12"/>
  <c r="JP323" i="12"/>
  <c r="JP322" i="12"/>
  <c r="JP321" i="12"/>
  <c r="JP315" i="12"/>
  <c r="JP316" i="12"/>
  <c r="JP314" i="12"/>
  <c r="JP317" i="12"/>
  <c r="JP305" i="12"/>
  <c r="JP312" i="12" a="1"/>
  <c r="JP312" i="12" s="1"/>
  <c r="JP307" i="12"/>
  <c r="JP301" i="12"/>
  <c r="JP306" i="12"/>
  <c r="JP304" i="12"/>
  <c r="JP298" i="12"/>
  <c r="JP300" i="12"/>
  <c r="JP299" i="12"/>
  <c r="JP291" i="12"/>
  <c r="JP296" i="12" a="1"/>
  <c r="JP296" i="12" s="1"/>
  <c r="JP288" i="12"/>
  <c r="JP290" i="12"/>
  <c r="JP289" i="12"/>
  <c r="JP282" i="12"/>
  <c r="JP285" i="12"/>
  <c r="JP284" i="12"/>
  <c r="JP280" i="12" a="1"/>
  <c r="JP280" i="12" s="1"/>
  <c r="JP273" i="12"/>
  <c r="JP283" i="12"/>
  <c r="JP275" i="12"/>
  <c r="JP269" i="12"/>
  <c r="JP272" i="12"/>
  <c r="JP268" i="12"/>
  <c r="JP274" i="12"/>
  <c r="JP267" i="12"/>
  <c r="JP266" i="12"/>
  <c r="JP264" i="12" a="1"/>
  <c r="JP264" i="12" s="1"/>
  <c r="JP258" i="12"/>
  <c r="JP257" i="12"/>
  <c r="JP256" i="12"/>
  <c r="JP248" i="12" a="1"/>
  <c r="JP248" i="12" s="1"/>
  <c r="JP250" i="12"/>
  <c r="JP252" i="12"/>
  <c r="JP253" i="12"/>
  <c r="JP251" i="12"/>
  <c r="JP241" i="12"/>
  <c r="JP240" i="12"/>
  <c r="JP243" i="12"/>
  <c r="JP242" i="12"/>
  <c r="JP236" i="12"/>
  <c r="JP235" i="12"/>
  <c r="JP259" i="12"/>
  <c r="JP237" i="12"/>
  <c r="JP232" i="12" a="1"/>
  <c r="JP232" i="12" s="1"/>
  <c r="JP225" i="12"/>
  <c r="JP234" i="12"/>
  <c r="JP227" i="12"/>
  <c r="JP226" i="12"/>
  <c r="JP224" i="12"/>
  <c r="JP220" i="12"/>
  <c r="JP221" i="12"/>
  <c r="JP211" i="12"/>
  <c r="JP216" i="12" a="1"/>
  <c r="JP216" i="12" s="1"/>
  <c r="JP218" i="12"/>
  <c r="JP209" i="12"/>
  <c r="JP202" i="12"/>
  <c r="JP205" i="12"/>
  <c r="JP208" i="12"/>
  <c r="JP204" i="12"/>
  <c r="JP219" i="12"/>
  <c r="JP187" i="12"/>
  <c r="JP193" i="12"/>
  <c r="JP210" i="12"/>
  <c r="JP186" i="12"/>
  <c r="JP203" i="12"/>
  <c r="JP189" i="12"/>
  <c r="JP192" i="12"/>
  <c r="JP195" i="12"/>
  <c r="JP200" i="12" a="1"/>
  <c r="JP200" i="12" s="1"/>
  <c r="JP188" i="12"/>
  <c r="JP184" i="12" a="1"/>
  <c r="JP184" i="12" s="1"/>
  <c r="JP194" i="12"/>
  <c r="JP177" i="12"/>
  <c r="JP176" i="12"/>
  <c r="JP179" i="12"/>
  <c r="JP178" i="12"/>
  <c r="JP172" i="12"/>
  <c r="JP171" i="12"/>
  <c r="JP173" i="12"/>
  <c r="JP168" i="12" a="1"/>
  <c r="JP168" i="12" s="1"/>
  <c r="JP170" i="12"/>
  <c r="JQ165" i="12"/>
  <c r="JS164" i="12"/>
  <c r="JR163" i="12"/>
  <c r="JP303" i="12" l="1"/>
  <c r="JP308" i="12" s="1"/>
  <c r="JP362" i="12"/>
  <c r="JP255" i="12"/>
  <c r="JP260" i="12" s="1"/>
  <c r="JP359" i="12"/>
  <c r="JP287" i="12"/>
  <c r="JP292" i="12" s="1"/>
  <c r="JP361" i="12"/>
  <c r="JO364" i="12"/>
  <c r="JO365" i="12" s="1"/>
  <c r="JP191" i="12"/>
  <c r="JP196" i="12" s="1"/>
  <c r="JP355" i="12"/>
  <c r="JP207" i="12"/>
  <c r="JP212" i="12" s="1"/>
  <c r="JP356" i="12"/>
  <c r="JP239" i="12"/>
  <c r="JP244" i="12" s="1"/>
  <c r="JP358" i="12"/>
  <c r="JS163" i="12"/>
  <c r="JT164" i="12"/>
  <c r="JQ323" i="12"/>
  <c r="JQ322" i="12"/>
  <c r="JQ316" i="12"/>
  <c r="JQ321" i="12"/>
  <c r="JQ320" i="12"/>
  <c r="JQ314" i="12"/>
  <c r="JQ317" i="12"/>
  <c r="JQ315" i="12"/>
  <c r="JQ312" i="12" a="1"/>
  <c r="JQ312" i="12" s="1"/>
  <c r="JQ307" i="12"/>
  <c r="JQ306" i="12"/>
  <c r="JQ305" i="12"/>
  <c r="JQ298" i="12"/>
  <c r="JQ300" i="12"/>
  <c r="JQ304" i="12"/>
  <c r="JQ301" i="12"/>
  <c r="JQ299" i="12"/>
  <c r="JQ296" i="12" a="1"/>
  <c r="JQ296" i="12" s="1"/>
  <c r="JQ288" i="12"/>
  <c r="JQ291" i="12"/>
  <c r="JQ290" i="12"/>
  <c r="JQ282" i="12"/>
  <c r="JQ285" i="12"/>
  <c r="JQ284" i="12"/>
  <c r="JQ289" i="12"/>
  <c r="JQ283" i="12"/>
  <c r="JQ274" i="12"/>
  <c r="JQ280" i="12" a="1"/>
  <c r="JQ280" i="12" s="1"/>
  <c r="JQ272" i="12"/>
  <c r="JQ268" i="12"/>
  <c r="JQ275" i="12"/>
  <c r="JQ273" i="12"/>
  <c r="JQ269" i="12"/>
  <c r="JQ267" i="12"/>
  <c r="JQ264" i="12" a="1"/>
  <c r="JQ264" i="12" s="1"/>
  <c r="JQ258" i="12"/>
  <c r="JQ266" i="12"/>
  <c r="JQ257" i="12"/>
  <c r="JQ259" i="12"/>
  <c r="JQ250" i="12"/>
  <c r="JQ256" i="12"/>
  <c r="JQ252" i="12"/>
  <c r="JQ253" i="12"/>
  <c r="JQ251" i="12"/>
  <c r="JQ241" i="12"/>
  <c r="JQ248" i="12" a="1"/>
  <c r="JQ248" i="12" s="1"/>
  <c r="JQ240" i="12"/>
  <c r="JQ243" i="12"/>
  <c r="JQ236" i="12"/>
  <c r="JQ235" i="12"/>
  <c r="JQ242" i="12"/>
  <c r="JQ232" i="12" a="1"/>
  <c r="JQ232" i="12" s="1"/>
  <c r="JQ226" i="12"/>
  <c r="JQ237" i="12"/>
  <c r="JQ234" i="12"/>
  <c r="JQ224" i="12"/>
  <c r="JQ220" i="12"/>
  <c r="JQ225" i="12"/>
  <c r="JQ219" i="12"/>
  <c r="JQ221" i="12"/>
  <c r="JQ227" i="12"/>
  <c r="JQ216" i="12" a="1"/>
  <c r="JQ216" i="12" s="1"/>
  <c r="JQ210" i="12"/>
  <c r="JQ218" i="12"/>
  <c r="JQ209" i="12"/>
  <c r="JQ202" i="12"/>
  <c r="JQ205" i="12"/>
  <c r="JQ211" i="12"/>
  <c r="JQ208" i="12"/>
  <c r="JQ204" i="12"/>
  <c r="JQ187" i="12"/>
  <c r="JQ193" i="12"/>
  <c r="JQ203" i="12"/>
  <c r="JQ189" i="12"/>
  <c r="JQ192" i="12"/>
  <c r="JQ195" i="12"/>
  <c r="JQ200" i="12" a="1"/>
  <c r="JQ200" i="12" s="1"/>
  <c r="JQ188" i="12"/>
  <c r="JQ194" i="12"/>
  <c r="JQ186" i="12"/>
  <c r="JQ184" i="12" a="1"/>
  <c r="JQ184" i="12" s="1"/>
  <c r="JQ177" i="12"/>
  <c r="JQ176" i="12"/>
  <c r="JQ179" i="12"/>
  <c r="JQ178" i="12"/>
  <c r="JQ172" i="12"/>
  <c r="JQ171" i="12"/>
  <c r="JQ168" i="12" a="1"/>
  <c r="JQ168" i="12" s="1"/>
  <c r="JQ173" i="12"/>
  <c r="JQ170" i="12"/>
  <c r="JR165" i="12"/>
  <c r="JP175" i="12"/>
  <c r="JP180" i="12" s="1"/>
  <c r="JP354" i="12"/>
  <c r="JP223" i="12"/>
  <c r="JP228" i="12" s="1"/>
  <c r="JP357" i="12"/>
  <c r="JP271" i="12"/>
  <c r="JP276" i="12" s="1"/>
  <c r="JP360" i="12"/>
  <c r="JP319" i="12"/>
  <c r="JP324" i="12" s="1"/>
  <c r="JP363" i="12"/>
  <c r="JQ191" i="12" l="1"/>
  <c r="JQ196" i="12" s="1"/>
  <c r="JQ355" i="12"/>
  <c r="JQ287" i="12"/>
  <c r="JQ292" i="12" s="1"/>
  <c r="JQ361" i="12"/>
  <c r="JP364" i="12"/>
  <c r="JP365" i="12" s="1"/>
  <c r="JQ239" i="12"/>
  <c r="JQ244" i="12" s="1"/>
  <c r="JQ358" i="12"/>
  <c r="JQ207" i="12"/>
  <c r="JQ212" i="12" s="1"/>
  <c r="JQ356" i="12"/>
  <c r="JR323" i="12"/>
  <c r="JR322" i="12"/>
  <c r="JR321" i="12"/>
  <c r="JR320" i="12"/>
  <c r="JR314" i="12"/>
  <c r="JR316" i="12"/>
  <c r="JR317" i="12"/>
  <c r="JR312" i="12" a="1"/>
  <c r="JR312" i="12" s="1"/>
  <c r="JR315" i="12"/>
  <c r="JR305" i="12"/>
  <c r="JR306" i="12"/>
  <c r="JR307" i="12"/>
  <c r="JR304" i="12"/>
  <c r="JR298" i="12"/>
  <c r="JR300" i="12"/>
  <c r="JR301" i="12"/>
  <c r="JR299" i="12"/>
  <c r="JR296" i="12" a="1"/>
  <c r="JR296" i="12" s="1"/>
  <c r="JR288" i="12"/>
  <c r="JR291" i="12"/>
  <c r="JR290" i="12"/>
  <c r="JR289" i="12"/>
  <c r="JR282" i="12"/>
  <c r="JR285" i="12"/>
  <c r="JR284" i="12"/>
  <c r="JR283" i="12"/>
  <c r="JR280" i="12" a="1"/>
  <c r="JR280" i="12" s="1"/>
  <c r="JR273" i="12"/>
  <c r="JR274" i="12"/>
  <c r="JR275" i="12"/>
  <c r="JR272" i="12"/>
  <c r="JR268" i="12"/>
  <c r="JR269" i="12"/>
  <c r="JR267" i="12"/>
  <c r="JR266" i="12"/>
  <c r="JR264" i="12" a="1"/>
  <c r="JR264" i="12" s="1"/>
  <c r="JR258" i="12"/>
  <c r="JR257" i="12"/>
  <c r="JR259" i="12"/>
  <c r="JR256" i="12"/>
  <c r="JR250" i="12"/>
  <c r="JR252" i="12"/>
  <c r="JR253" i="12"/>
  <c r="JR251" i="12"/>
  <c r="JR241" i="12"/>
  <c r="JR248" i="12" a="1"/>
  <c r="JR248" i="12" s="1"/>
  <c r="JR240" i="12"/>
  <c r="JR243" i="12"/>
  <c r="JR236" i="12"/>
  <c r="JR235" i="12"/>
  <c r="JR242" i="12"/>
  <c r="JR234" i="12"/>
  <c r="JR237" i="12"/>
  <c r="JR227" i="12"/>
  <c r="JR225" i="12"/>
  <c r="JR221" i="12"/>
  <c r="JR232" i="12" a="1"/>
  <c r="JR232" i="12" s="1"/>
  <c r="JR211" i="12"/>
  <c r="JR224" i="12"/>
  <c r="JR216" i="12" a="1"/>
  <c r="JR216" i="12" s="1"/>
  <c r="JR218" i="12"/>
  <c r="JR226" i="12"/>
  <c r="JR220" i="12"/>
  <c r="JR219" i="12"/>
  <c r="JR202" i="12"/>
  <c r="JR205" i="12"/>
  <c r="JR208" i="12"/>
  <c r="JR204" i="12"/>
  <c r="JR210" i="12"/>
  <c r="JR203" i="12"/>
  <c r="JR209" i="12"/>
  <c r="JR193" i="12"/>
  <c r="JR186" i="12"/>
  <c r="JR189" i="12"/>
  <c r="JR192" i="12"/>
  <c r="JR200" i="12" a="1"/>
  <c r="JR200" i="12" s="1"/>
  <c r="JR195" i="12"/>
  <c r="JR188" i="12"/>
  <c r="JR194" i="12"/>
  <c r="JR187" i="12"/>
  <c r="JR184" i="12" a="1"/>
  <c r="JR184" i="12" s="1"/>
  <c r="JR176" i="12"/>
  <c r="JR179" i="12"/>
  <c r="JR178" i="12"/>
  <c r="JR171" i="12"/>
  <c r="JR168" i="12" a="1"/>
  <c r="JR168" i="12" s="1"/>
  <c r="JR173" i="12"/>
  <c r="JR170" i="12"/>
  <c r="JS165" i="12"/>
  <c r="JR177" i="12"/>
  <c r="JR172" i="12"/>
  <c r="JQ223" i="12"/>
  <c r="JQ228" i="12" s="1"/>
  <c r="JQ357" i="12"/>
  <c r="JQ271" i="12"/>
  <c r="JQ276" i="12" s="1"/>
  <c r="JQ360" i="12"/>
  <c r="JQ175" i="12"/>
  <c r="JQ180" i="12" s="1"/>
  <c r="JQ354" i="12"/>
  <c r="JQ319" i="12"/>
  <c r="JQ324" i="12" s="1"/>
  <c r="JQ363" i="12"/>
  <c r="JT163" i="12"/>
  <c r="JU164" i="12"/>
  <c r="JQ303" i="12"/>
  <c r="JQ308" i="12" s="1"/>
  <c r="JQ362" i="12"/>
  <c r="JQ255" i="12"/>
  <c r="JQ260" i="12" s="1"/>
  <c r="JQ359" i="12"/>
  <c r="JR239" i="12" l="1"/>
  <c r="JR244" i="12" s="1"/>
  <c r="JR358" i="12"/>
  <c r="JR303" i="12"/>
  <c r="JR308" i="12" s="1"/>
  <c r="JR362" i="12"/>
  <c r="JR191" i="12"/>
  <c r="JR196" i="12" s="1"/>
  <c r="JR355" i="12"/>
  <c r="JR287" i="12"/>
  <c r="JR292" i="12" s="1"/>
  <c r="JR361" i="12"/>
  <c r="JR207" i="12"/>
  <c r="JR212" i="12" s="1"/>
  <c r="JR356" i="12"/>
  <c r="JR271" i="12"/>
  <c r="JR276" i="12" s="1"/>
  <c r="JR360" i="12"/>
  <c r="JQ364" i="12"/>
  <c r="JQ365" i="12" s="1"/>
  <c r="JR175" i="12"/>
  <c r="JR180" i="12" s="1"/>
  <c r="JR354" i="12"/>
  <c r="JR223" i="12"/>
  <c r="JR228" i="12" s="1"/>
  <c r="JR357" i="12"/>
  <c r="JR319" i="12"/>
  <c r="JR324" i="12" s="1"/>
  <c r="JR363" i="12"/>
  <c r="JS323" i="12"/>
  <c r="JS320" i="12"/>
  <c r="JS322" i="12"/>
  <c r="JS321" i="12"/>
  <c r="JS314" i="12"/>
  <c r="JS316" i="12"/>
  <c r="JS317" i="12"/>
  <c r="JS315" i="12"/>
  <c r="JS305" i="12"/>
  <c r="JS312" i="12" a="1"/>
  <c r="JS312" i="12" s="1"/>
  <c r="JS307" i="12"/>
  <c r="JS301" i="12"/>
  <c r="JS306" i="12"/>
  <c r="JS304" i="12"/>
  <c r="JS300" i="12"/>
  <c r="JS299" i="12"/>
  <c r="JS298" i="12"/>
  <c r="JS296" i="12" a="1"/>
  <c r="JS296" i="12" s="1"/>
  <c r="JS288" i="12"/>
  <c r="JS291" i="12"/>
  <c r="JS290" i="12"/>
  <c r="JS289" i="12"/>
  <c r="JS282" i="12"/>
  <c r="JS285" i="12"/>
  <c r="JS284" i="12"/>
  <c r="JS283" i="12"/>
  <c r="JS274" i="12"/>
  <c r="JS280" i="12" a="1"/>
  <c r="JS280" i="12" s="1"/>
  <c r="JS275" i="12"/>
  <c r="JS273" i="12"/>
  <c r="JS269" i="12"/>
  <c r="JS268" i="12"/>
  <c r="JS267" i="12"/>
  <c r="JS272" i="12"/>
  <c r="JS266" i="12"/>
  <c r="JS264" i="12" a="1"/>
  <c r="JS264" i="12" s="1"/>
  <c r="JS258" i="12"/>
  <c r="JS257" i="12"/>
  <c r="JS259" i="12"/>
  <c r="JS256" i="12"/>
  <c r="JS252" i="12"/>
  <c r="JS253" i="12"/>
  <c r="JS251" i="12"/>
  <c r="JS250" i="12"/>
  <c r="JS241" i="12"/>
  <c r="JS248" i="12" a="1"/>
  <c r="JS248" i="12" s="1"/>
  <c r="JS240" i="12"/>
  <c r="JS243" i="12"/>
  <c r="JS242" i="12"/>
  <c r="JS236" i="12"/>
  <c r="JS235" i="12"/>
  <c r="JS234" i="12"/>
  <c r="JS237" i="12"/>
  <c r="JS224" i="12"/>
  <c r="JS232" i="12" a="1"/>
  <c r="JS232" i="12" s="1"/>
  <c r="JS225" i="12"/>
  <c r="JS219" i="12"/>
  <c r="JS221" i="12"/>
  <c r="JS227" i="12"/>
  <c r="JS216" i="12" a="1"/>
  <c r="JS216" i="12" s="1"/>
  <c r="JS210" i="12"/>
  <c r="JS218" i="12"/>
  <c r="JS226" i="12"/>
  <c r="JS220" i="12"/>
  <c r="JS202" i="12"/>
  <c r="JS205" i="12"/>
  <c r="JS208" i="12"/>
  <c r="JS211" i="12"/>
  <c r="JS204" i="12"/>
  <c r="JS203" i="12"/>
  <c r="JS193" i="12"/>
  <c r="JS189" i="12"/>
  <c r="JS192" i="12"/>
  <c r="JS200" i="12" a="1"/>
  <c r="JS200" i="12" s="1"/>
  <c r="JS195" i="12"/>
  <c r="JS209" i="12"/>
  <c r="JS188" i="12"/>
  <c r="JS194" i="12"/>
  <c r="JS187" i="12"/>
  <c r="JS184" i="12" a="1"/>
  <c r="JS184" i="12" s="1"/>
  <c r="JS186" i="12"/>
  <c r="JS176" i="12"/>
  <c r="JS179" i="12"/>
  <c r="JS178" i="12"/>
  <c r="JS177" i="12"/>
  <c r="JS171" i="12"/>
  <c r="JS168" i="12" a="1"/>
  <c r="JS168" i="12" s="1"/>
  <c r="JS173" i="12"/>
  <c r="JS170" i="12"/>
  <c r="JT165" i="12"/>
  <c r="JS172" i="12"/>
  <c r="JU163" i="12"/>
  <c r="JV164" i="12"/>
  <c r="JR255" i="12"/>
  <c r="JR260" i="12" s="1"/>
  <c r="JR359" i="12"/>
  <c r="JT320" i="12" l="1"/>
  <c r="JT323" i="12"/>
  <c r="JT322" i="12"/>
  <c r="JT316" i="12"/>
  <c r="JT321" i="12"/>
  <c r="JT314" i="12"/>
  <c r="JT317" i="12"/>
  <c r="JT315" i="12"/>
  <c r="JT312" i="12" a="1"/>
  <c r="JT312" i="12" s="1"/>
  <c r="JT304" i="12"/>
  <c r="JT307" i="12"/>
  <c r="JT301" i="12"/>
  <c r="JT306" i="12"/>
  <c r="JT305" i="12"/>
  <c r="JT300" i="12"/>
  <c r="JT299" i="12"/>
  <c r="JT298" i="12"/>
  <c r="JT288" i="12"/>
  <c r="JT291" i="12"/>
  <c r="JT290" i="12"/>
  <c r="JT296" i="12" a="1"/>
  <c r="JT296" i="12" s="1"/>
  <c r="JT289" i="12"/>
  <c r="JT285" i="12"/>
  <c r="JT284" i="12"/>
  <c r="JT283" i="12"/>
  <c r="JT282" i="12"/>
  <c r="JT280" i="12" a="1"/>
  <c r="JT280" i="12" s="1"/>
  <c r="JT273" i="12"/>
  <c r="JT275" i="12"/>
  <c r="JT268" i="12"/>
  <c r="JT274" i="12"/>
  <c r="JT272" i="12"/>
  <c r="JT267" i="12"/>
  <c r="JT269" i="12"/>
  <c r="JT266" i="12"/>
  <c r="JT264" i="12" a="1"/>
  <c r="JT264" i="12" s="1"/>
  <c r="JT258" i="12"/>
  <c r="JT257" i="12"/>
  <c r="JT259" i="12"/>
  <c r="JT256" i="12"/>
  <c r="JT252" i="12"/>
  <c r="JT253" i="12"/>
  <c r="JT248" i="12" a="1"/>
  <c r="JT248" i="12" s="1"/>
  <c r="JT251" i="12"/>
  <c r="JT241" i="12"/>
  <c r="JT240" i="12"/>
  <c r="JT243" i="12"/>
  <c r="JT242" i="12"/>
  <c r="JT250" i="12"/>
  <c r="JT236" i="12"/>
  <c r="JT235" i="12"/>
  <c r="JT234" i="12"/>
  <c r="JT237" i="12"/>
  <c r="JT225" i="12"/>
  <c r="JT227" i="12"/>
  <c r="JT232" i="12" a="1"/>
  <c r="JT232" i="12" s="1"/>
  <c r="JT221" i="12"/>
  <c r="JT226" i="12"/>
  <c r="JT220" i="12"/>
  <c r="JT211" i="12"/>
  <c r="JT216" i="12" a="1"/>
  <c r="JT216" i="12" s="1"/>
  <c r="JT224" i="12"/>
  <c r="JT218" i="12"/>
  <c r="JT219" i="12"/>
  <c r="JT202" i="12"/>
  <c r="JT205" i="12"/>
  <c r="JT208" i="12"/>
  <c r="JT204" i="12"/>
  <c r="JT203" i="12"/>
  <c r="JT210" i="12"/>
  <c r="JT209" i="12"/>
  <c r="JT189" i="12"/>
  <c r="JT192" i="12"/>
  <c r="JT200" i="12" a="1"/>
  <c r="JT200" i="12" s="1"/>
  <c r="JT195" i="12"/>
  <c r="JT188" i="12"/>
  <c r="JT194" i="12"/>
  <c r="JT187" i="12"/>
  <c r="JT193" i="12"/>
  <c r="JT184" i="12" a="1"/>
  <c r="JT184" i="12" s="1"/>
  <c r="JT186" i="12"/>
  <c r="JT176" i="12"/>
  <c r="JT179" i="12"/>
  <c r="JT178" i="12"/>
  <c r="JT177" i="12"/>
  <c r="JT168" i="12" a="1"/>
  <c r="JT168" i="12" s="1"/>
  <c r="JT171" i="12"/>
  <c r="JT173" i="12"/>
  <c r="JT170" i="12"/>
  <c r="JU165" i="12"/>
  <c r="JT172" i="12"/>
  <c r="JS271" i="12"/>
  <c r="JS276" i="12" s="1"/>
  <c r="JS360" i="12"/>
  <c r="JS319" i="12"/>
  <c r="JS324" i="12" s="1"/>
  <c r="JS363" i="12"/>
  <c r="JR364" i="12"/>
  <c r="JR365" i="12" s="1"/>
  <c r="JS175" i="12"/>
  <c r="JS180" i="12" s="1"/>
  <c r="JS354" i="12"/>
  <c r="JS207" i="12"/>
  <c r="JS212" i="12" s="1"/>
  <c r="JS356" i="12"/>
  <c r="JS223" i="12"/>
  <c r="JS228" i="12" s="1"/>
  <c r="JS357" i="12"/>
  <c r="JS255" i="12"/>
  <c r="JS260" i="12" s="1"/>
  <c r="JS359" i="12"/>
  <c r="JS303" i="12"/>
  <c r="JS308" i="12" s="1"/>
  <c r="JS362" i="12"/>
  <c r="JS239" i="12"/>
  <c r="JS244" i="12" s="1"/>
  <c r="JS358" i="12"/>
  <c r="JS191" i="12"/>
  <c r="JS196" i="12" s="1"/>
  <c r="JS355" i="12"/>
  <c r="JS287" i="12"/>
  <c r="JS292" i="12" s="1"/>
  <c r="JS361" i="12"/>
  <c r="JV163" i="12"/>
  <c r="JW164" i="12"/>
  <c r="JU323" i="12" l="1"/>
  <c r="JU322" i="12"/>
  <c r="JU321" i="12"/>
  <c r="JU320" i="12"/>
  <c r="JU314" i="12"/>
  <c r="JU317" i="12"/>
  <c r="JU316" i="12"/>
  <c r="JU315" i="12"/>
  <c r="JU312" i="12" a="1"/>
  <c r="JU312" i="12" s="1"/>
  <c r="JU307" i="12"/>
  <c r="JU306" i="12"/>
  <c r="JU305" i="12"/>
  <c r="JU304" i="12"/>
  <c r="JU300" i="12"/>
  <c r="JU301" i="12"/>
  <c r="JU299" i="12"/>
  <c r="JU290" i="12"/>
  <c r="JU298" i="12"/>
  <c r="JU296" i="12" a="1"/>
  <c r="JU296" i="12" s="1"/>
  <c r="JU291" i="12"/>
  <c r="JU289" i="12"/>
  <c r="JU288" i="12"/>
  <c r="JU284" i="12"/>
  <c r="JU283" i="12"/>
  <c r="JU285" i="12"/>
  <c r="JU282" i="12"/>
  <c r="JU274" i="12"/>
  <c r="JU268" i="12"/>
  <c r="JU280" i="12" a="1"/>
  <c r="JU280" i="12" s="1"/>
  <c r="JU275" i="12"/>
  <c r="JU273" i="12"/>
  <c r="JU269" i="12"/>
  <c r="JU272" i="12"/>
  <c r="JU264" i="12" a="1"/>
  <c r="JU264" i="12" s="1"/>
  <c r="JU267" i="12"/>
  <c r="JU266" i="12"/>
  <c r="JU258" i="12"/>
  <c r="JU257" i="12"/>
  <c r="JU259" i="12"/>
  <c r="JU256" i="12"/>
  <c r="JU252" i="12"/>
  <c r="JU253" i="12"/>
  <c r="JU251" i="12"/>
  <c r="JU250" i="12"/>
  <c r="JU248" i="12" a="1"/>
  <c r="JU248" i="12" s="1"/>
  <c r="JU240" i="12"/>
  <c r="JU243" i="12"/>
  <c r="JU242" i="12"/>
  <c r="JU241" i="12"/>
  <c r="JU235" i="12"/>
  <c r="JU234" i="12"/>
  <c r="JU237" i="12"/>
  <c r="JU236" i="12"/>
  <c r="JU224" i="12"/>
  <c r="JU232" i="12" a="1"/>
  <c r="JU232" i="12" s="1"/>
  <c r="JU226" i="12"/>
  <c r="JU225" i="12"/>
  <c r="JU219" i="12"/>
  <c r="JU221" i="12"/>
  <c r="JU227" i="12"/>
  <c r="JU210" i="12"/>
  <c r="JU218" i="12"/>
  <c r="JU220" i="12"/>
  <c r="JU205" i="12"/>
  <c r="JU216" i="12" a="1"/>
  <c r="JU216" i="12" s="1"/>
  <c r="JU208" i="12"/>
  <c r="JU211" i="12"/>
  <c r="JU204" i="12"/>
  <c r="JU200" i="12" a="1"/>
  <c r="JU200" i="12" s="1"/>
  <c r="JU203" i="12"/>
  <c r="JU209" i="12"/>
  <c r="JU186" i="12"/>
  <c r="JU189" i="12"/>
  <c r="JU192" i="12"/>
  <c r="JU195" i="12"/>
  <c r="JU202" i="12"/>
  <c r="JU188" i="12"/>
  <c r="JU194" i="12"/>
  <c r="JU187" i="12"/>
  <c r="JU184" i="12" a="1"/>
  <c r="JU184" i="12" s="1"/>
  <c r="JU193" i="12"/>
  <c r="JU173" i="12"/>
  <c r="JU176" i="12"/>
  <c r="JU179" i="12"/>
  <c r="JU178" i="12"/>
  <c r="JU177" i="12"/>
  <c r="JU171" i="12"/>
  <c r="JU170" i="12"/>
  <c r="JV165" i="12"/>
  <c r="JU172" i="12"/>
  <c r="JU168" i="12" a="1"/>
  <c r="JU168" i="12" s="1"/>
  <c r="JT271" i="12"/>
  <c r="JT276" i="12" s="1"/>
  <c r="JT360" i="12"/>
  <c r="JT319" i="12"/>
  <c r="JT324" i="12" s="1"/>
  <c r="JT363" i="12"/>
  <c r="JT207" i="12"/>
  <c r="JT212" i="12" s="1"/>
  <c r="JT356" i="12"/>
  <c r="JT223" i="12"/>
  <c r="JT228" i="12" s="1"/>
  <c r="JT357" i="12"/>
  <c r="JT175" i="12"/>
  <c r="JT180" i="12" s="1"/>
  <c r="JT354" i="12"/>
  <c r="JT303" i="12"/>
  <c r="JT308" i="12" s="1"/>
  <c r="JT362" i="12"/>
  <c r="JS364" i="12"/>
  <c r="JS365" i="12" s="1"/>
  <c r="JT255" i="12"/>
  <c r="JT260" i="12" s="1"/>
  <c r="JT359" i="12"/>
  <c r="JX164" i="12"/>
  <c r="JW163" i="12"/>
  <c r="JT239" i="12"/>
  <c r="JT244" i="12" s="1"/>
  <c r="JT358" i="12"/>
  <c r="JT191" i="12"/>
  <c r="JT196" i="12" s="1"/>
  <c r="JT355" i="12"/>
  <c r="JT287" i="12"/>
  <c r="JT292" i="12" s="1"/>
  <c r="JT361" i="12"/>
  <c r="JU223" i="12" l="1"/>
  <c r="JU228" i="12" s="1"/>
  <c r="JU357" i="12"/>
  <c r="JV323" i="12"/>
  <c r="JV322" i="12"/>
  <c r="JV321" i="12"/>
  <c r="JV320" i="12"/>
  <c r="JV317" i="12"/>
  <c r="JV316" i="12"/>
  <c r="JV315" i="12"/>
  <c r="JV314" i="12"/>
  <c r="JV312" i="12" a="1"/>
  <c r="JV312" i="12" s="1"/>
  <c r="JV307" i="12"/>
  <c r="JV306" i="12"/>
  <c r="JV305" i="12"/>
  <c r="JV304" i="12"/>
  <c r="JV300" i="12"/>
  <c r="JV301" i="12"/>
  <c r="JV299" i="12"/>
  <c r="JV298" i="12"/>
  <c r="JV291" i="12"/>
  <c r="JV290" i="12"/>
  <c r="JV296" i="12" a="1"/>
  <c r="JV296" i="12" s="1"/>
  <c r="JV289" i="12"/>
  <c r="JV284" i="12"/>
  <c r="JV283" i="12"/>
  <c r="JV282" i="12"/>
  <c r="JV288" i="12"/>
  <c r="JV273" i="12"/>
  <c r="JV275" i="12"/>
  <c r="JV285" i="12"/>
  <c r="JV280" i="12" a="1"/>
  <c r="JV280" i="12" s="1"/>
  <c r="JV274" i="12"/>
  <c r="JV269" i="12"/>
  <c r="JV272" i="12"/>
  <c r="JV268" i="12"/>
  <c r="JV264" i="12" a="1"/>
  <c r="JV264" i="12" s="1"/>
  <c r="JV267" i="12"/>
  <c r="JV266" i="12"/>
  <c r="JV257" i="12"/>
  <c r="JV259" i="12"/>
  <c r="JV253" i="12"/>
  <c r="JV256" i="12"/>
  <c r="JV258" i="12"/>
  <c r="JV252" i="12"/>
  <c r="JV251" i="12"/>
  <c r="JV250" i="12"/>
  <c r="JV248" i="12" a="1"/>
  <c r="JV248" i="12" s="1"/>
  <c r="JV240" i="12"/>
  <c r="JV243" i="12"/>
  <c r="JV242" i="12"/>
  <c r="JV235" i="12"/>
  <c r="JV241" i="12"/>
  <c r="JV234" i="12"/>
  <c r="JV237" i="12"/>
  <c r="JV225" i="12"/>
  <c r="JV232" i="12" a="1"/>
  <c r="JV232" i="12" s="1"/>
  <c r="JV236" i="12"/>
  <c r="JV227" i="12"/>
  <c r="JV219" i="12"/>
  <c r="JV221" i="12"/>
  <c r="JV220" i="12"/>
  <c r="JV226" i="12"/>
  <c r="JV224" i="12"/>
  <c r="JV218" i="12"/>
  <c r="JV216" i="12" a="1"/>
  <c r="JV216" i="12" s="1"/>
  <c r="JV208" i="12"/>
  <c r="JV211" i="12"/>
  <c r="JV204" i="12"/>
  <c r="JV203" i="12"/>
  <c r="JV210" i="12"/>
  <c r="JV209" i="12"/>
  <c r="JV186" i="12"/>
  <c r="JV189" i="12"/>
  <c r="JV192" i="12"/>
  <c r="JV195" i="12"/>
  <c r="JV202" i="12"/>
  <c r="JV200" i="12" a="1"/>
  <c r="JV200" i="12" s="1"/>
  <c r="JV188" i="12"/>
  <c r="JV194" i="12"/>
  <c r="JV205" i="12"/>
  <c r="JV187" i="12"/>
  <c r="JV193" i="12"/>
  <c r="JV184" i="12" a="1"/>
  <c r="JV184" i="12" s="1"/>
  <c r="JV176" i="12"/>
  <c r="JV179" i="12"/>
  <c r="JV178" i="12"/>
  <c r="JV177" i="12"/>
  <c r="JV171" i="12"/>
  <c r="JV173" i="12"/>
  <c r="JV170" i="12"/>
  <c r="JW165" i="12"/>
  <c r="JV172" i="12"/>
  <c r="JV168" i="12" a="1"/>
  <c r="JV168" i="12" s="1"/>
  <c r="JU319" i="12"/>
  <c r="JU324" i="12" s="1"/>
  <c r="JU363" i="12"/>
  <c r="JT364" i="12"/>
  <c r="JT365" i="12" s="1"/>
  <c r="JU271" i="12"/>
  <c r="JU276" i="12" s="1"/>
  <c r="JU360" i="12"/>
  <c r="JU175" i="12"/>
  <c r="JU180" i="12" s="1"/>
  <c r="JU354" i="12"/>
  <c r="JU255" i="12"/>
  <c r="JU260" i="12" s="1"/>
  <c r="JU359" i="12"/>
  <c r="JU303" i="12"/>
  <c r="JU308" i="12" s="1"/>
  <c r="JU362" i="12"/>
  <c r="JY164" i="12"/>
  <c r="JX163" i="12"/>
  <c r="JU207" i="12"/>
  <c r="JU212" i="12" s="1"/>
  <c r="JU356" i="12"/>
  <c r="JU287" i="12"/>
  <c r="JU292" i="12" s="1"/>
  <c r="JU361" i="12"/>
  <c r="JU239" i="12"/>
  <c r="JU244" i="12" s="1"/>
  <c r="JU358" i="12"/>
  <c r="JU191" i="12"/>
  <c r="JU196" i="12" s="1"/>
  <c r="JU355" i="12"/>
  <c r="JV175" i="12" l="1"/>
  <c r="JV180" i="12" s="1"/>
  <c r="JV354" i="12"/>
  <c r="JV223" i="12"/>
  <c r="JV228" i="12" s="1"/>
  <c r="JV357" i="12"/>
  <c r="JV207" i="12"/>
  <c r="JV212" i="12" s="1"/>
  <c r="JV356" i="12"/>
  <c r="JV319" i="12"/>
  <c r="JV324" i="12" s="1"/>
  <c r="JV363" i="12"/>
  <c r="JV271" i="12"/>
  <c r="JV276" i="12" s="1"/>
  <c r="JV360" i="12"/>
  <c r="JV303" i="12"/>
  <c r="JV308" i="12" s="1"/>
  <c r="JV362" i="12"/>
  <c r="JW323" i="12"/>
  <c r="JW322" i="12"/>
  <c r="JW321" i="12"/>
  <c r="JW320" i="12"/>
  <c r="JW317" i="12"/>
  <c r="JW316" i="12"/>
  <c r="JW315" i="12"/>
  <c r="JW314" i="12"/>
  <c r="JW304" i="12"/>
  <c r="JW307" i="12"/>
  <c r="JW312" i="12" a="1"/>
  <c r="JW312" i="12" s="1"/>
  <c r="JW306" i="12"/>
  <c r="JW305" i="12"/>
  <c r="JW300" i="12"/>
  <c r="JW301" i="12"/>
  <c r="JW299" i="12"/>
  <c r="JW298" i="12"/>
  <c r="JW296" i="12" a="1"/>
  <c r="JW296" i="12" s="1"/>
  <c r="JW291" i="12"/>
  <c r="JW290" i="12"/>
  <c r="JW289" i="12"/>
  <c r="JW284" i="12"/>
  <c r="JW283" i="12"/>
  <c r="JW282" i="12"/>
  <c r="JW288" i="12"/>
  <c r="JW285" i="12"/>
  <c r="JW280" i="12" a="1"/>
  <c r="JW280" i="12" s="1"/>
  <c r="JW274" i="12"/>
  <c r="JW275" i="12"/>
  <c r="JW269" i="12"/>
  <c r="JW273" i="12"/>
  <c r="JW272" i="12"/>
  <c r="JW268" i="12"/>
  <c r="JW267" i="12"/>
  <c r="JW266" i="12"/>
  <c r="JW264" i="12" a="1"/>
  <c r="JW264" i="12" s="1"/>
  <c r="JW257" i="12"/>
  <c r="JW259" i="12"/>
  <c r="JW256" i="12"/>
  <c r="JW252" i="12"/>
  <c r="JW258" i="12"/>
  <c r="JW253" i="12"/>
  <c r="JW251" i="12"/>
  <c r="JW250" i="12"/>
  <c r="JW248" i="12" a="1"/>
  <c r="JW248" i="12" s="1"/>
  <c r="JW240" i="12"/>
  <c r="JW243" i="12"/>
  <c r="JW242" i="12"/>
  <c r="JW235" i="12"/>
  <c r="JW241" i="12"/>
  <c r="JW234" i="12"/>
  <c r="JW237" i="12"/>
  <c r="JW232" i="12" a="1"/>
  <c r="JW232" i="12" s="1"/>
  <c r="JW236" i="12"/>
  <c r="JW226" i="12"/>
  <c r="JW221" i="12"/>
  <c r="JW227" i="12"/>
  <c r="JW224" i="12"/>
  <c r="JW210" i="12"/>
  <c r="JW218" i="12"/>
  <c r="JW225" i="12"/>
  <c r="JW220" i="12"/>
  <c r="JW219" i="12"/>
  <c r="JW216" i="12" a="1"/>
  <c r="JW216" i="12" s="1"/>
  <c r="JW211" i="12"/>
  <c r="JW204" i="12"/>
  <c r="JW203" i="12"/>
  <c r="JW209" i="12"/>
  <c r="JW202" i="12"/>
  <c r="JW208" i="12"/>
  <c r="JW189" i="12"/>
  <c r="JW192" i="12"/>
  <c r="JW195" i="12"/>
  <c r="JW200" i="12" a="1"/>
  <c r="JW200" i="12" s="1"/>
  <c r="JW188" i="12"/>
  <c r="JW194" i="12"/>
  <c r="JW205" i="12"/>
  <c r="JW187" i="12"/>
  <c r="JW193" i="12"/>
  <c r="JW186" i="12"/>
  <c r="JW179" i="12"/>
  <c r="JW178" i="12"/>
  <c r="JW177" i="12"/>
  <c r="JW184" i="12" a="1"/>
  <c r="JW184" i="12" s="1"/>
  <c r="JW173" i="12"/>
  <c r="JW176" i="12"/>
  <c r="JW170" i="12"/>
  <c r="JX165" i="12"/>
  <c r="JW172" i="12"/>
  <c r="JW168" i="12" a="1"/>
  <c r="JW168" i="12" s="1"/>
  <c r="JW171" i="12"/>
  <c r="JV255" i="12"/>
  <c r="JV260" i="12" s="1"/>
  <c r="JV359" i="12"/>
  <c r="JU364" i="12"/>
  <c r="JU365" i="12" s="1"/>
  <c r="JV191" i="12"/>
  <c r="JV196" i="12" s="1"/>
  <c r="JV355" i="12"/>
  <c r="JV287" i="12"/>
  <c r="JV292" i="12" s="1"/>
  <c r="JV361" i="12"/>
  <c r="JV239" i="12"/>
  <c r="JV244" i="12" s="1"/>
  <c r="JV358" i="12"/>
  <c r="JZ164" i="12"/>
  <c r="JY163" i="12"/>
  <c r="JW239" i="12" l="1"/>
  <c r="JW244" i="12" s="1"/>
  <c r="JW358" i="12"/>
  <c r="JW287" i="12"/>
  <c r="JW292" i="12" s="1"/>
  <c r="JW361" i="12"/>
  <c r="JW223" i="12"/>
  <c r="JW228" i="12" s="1"/>
  <c r="JW357" i="12"/>
  <c r="JW319" i="12"/>
  <c r="JW324" i="12" s="1"/>
  <c r="JW363" i="12"/>
  <c r="JW271" i="12"/>
  <c r="JW276" i="12" s="1"/>
  <c r="JW360" i="12"/>
  <c r="JX323" i="12"/>
  <c r="JX322" i="12"/>
  <c r="JX321" i="12"/>
  <c r="JX320" i="12"/>
  <c r="JX317" i="12"/>
  <c r="JX315" i="12"/>
  <c r="JX314" i="12"/>
  <c r="JX316" i="12"/>
  <c r="JX304" i="12"/>
  <c r="JX307" i="12"/>
  <c r="JX306" i="12"/>
  <c r="JX312" i="12" a="1"/>
  <c r="JX312" i="12" s="1"/>
  <c r="JX305" i="12"/>
  <c r="JX300" i="12"/>
  <c r="JX301" i="12"/>
  <c r="JX299" i="12"/>
  <c r="JX298" i="12"/>
  <c r="JX296" i="12" a="1"/>
  <c r="JX296" i="12" s="1"/>
  <c r="JX291" i="12"/>
  <c r="JX290" i="12"/>
  <c r="JX289" i="12"/>
  <c r="JX284" i="12"/>
  <c r="JX283" i="12"/>
  <c r="JX282" i="12"/>
  <c r="JX288" i="12"/>
  <c r="JX285" i="12"/>
  <c r="JX273" i="12"/>
  <c r="JX275" i="12"/>
  <c r="JX280" i="12" a="1"/>
  <c r="JX280" i="12" s="1"/>
  <c r="JX274" i="12"/>
  <c r="JX269" i="12"/>
  <c r="JX272" i="12"/>
  <c r="JX268" i="12"/>
  <c r="JX259" i="12"/>
  <c r="JX267" i="12"/>
  <c r="JX266" i="12"/>
  <c r="JX257" i="12"/>
  <c r="JX256" i="12"/>
  <c r="JX258" i="12"/>
  <c r="JX252" i="12"/>
  <c r="JX248" i="12" a="1"/>
  <c r="JX248" i="12" s="1"/>
  <c r="JX264" i="12" a="1"/>
  <c r="JX264" i="12" s="1"/>
  <c r="JX253" i="12"/>
  <c r="JX251" i="12"/>
  <c r="JX250" i="12"/>
  <c r="JX240" i="12"/>
  <c r="JX243" i="12"/>
  <c r="JX242" i="12"/>
  <c r="JX241" i="12"/>
  <c r="JX235" i="12"/>
  <c r="JX237" i="12"/>
  <c r="JX236" i="12"/>
  <c r="JX232" i="12" a="1"/>
  <c r="JX232" i="12" s="1"/>
  <c r="JX227" i="12"/>
  <c r="JX234" i="12"/>
  <c r="JX221" i="12"/>
  <c r="JX220" i="12"/>
  <c r="JX226" i="12"/>
  <c r="JX224" i="12"/>
  <c r="JX218" i="12"/>
  <c r="JX225" i="12"/>
  <c r="JX216" i="12" a="1"/>
  <c r="JX216" i="12" s="1"/>
  <c r="JX219" i="12"/>
  <c r="JX211" i="12"/>
  <c r="JX204" i="12"/>
  <c r="JX203" i="12"/>
  <c r="JX209" i="12"/>
  <c r="JX210" i="12"/>
  <c r="JX202" i="12"/>
  <c r="JX205" i="12"/>
  <c r="JX192" i="12"/>
  <c r="JX195" i="12"/>
  <c r="JX200" i="12" a="1"/>
  <c r="JX200" i="12" s="1"/>
  <c r="JX188" i="12"/>
  <c r="JX194" i="12"/>
  <c r="JX187" i="12"/>
  <c r="JX193" i="12"/>
  <c r="JX189" i="12"/>
  <c r="JX208" i="12"/>
  <c r="JX186" i="12"/>
  <c r="JX184" i="12" a="1"/>
  <c r="JX184" i="12" s="1"/>
  <c r="JX178" i="12"/>
  <c r="JX177" i="12"/>
  <c r="JX176" i="12"/>
  <c r="JX173" i="12"/>
  <c r="JX170" i="12"/>
  <c r="JY165" i="12"/>
  <c r="JX172" i="12"/>
  <c r="JX168" i="12" a="1"/>
  <c r="JX168" i="12" s="1"/>
  <c r="JX179" i="12"/>
  <c r="JX171" i="12"/>
  <c r="JW207" i="12"/>
  <c r="JW212" i="12" s="1"/>
  <c r="JW356" i="12"/>
  <c r="KA164" i="12"/>
  <c r="JZ163" i="12"/>
  <c r="JW175" i="12"/>
  <c r="JW180" i="12" s="1"/>
  <c r="JW354" i="12"/>
  <c r="JW191" i="12"/>
  <c r="JW196" i="12" s="1"/>
  <c r="JW355" i="12"/>
  <c r="JW255" i="12"/>
  <c r="JW260" i="12" s="1"/>
  <c r="JW359" i="12"/>
  <c r="JW303" i="12"/>
  <c r="JW308" i="12" s="1"/>
  <c r="JW362" i="12"/>
  <c r="JV364" i="12"/>
  <c r="JV365" i="12" s="1"/>
  <c r="JX303" i="12" l="1"/>
  <c r="JX308" i="12" s="1"/>
  <c r="JX362" i="12"/>
  <c r="JX271" i="12"/>
  <c r="JX276" i="12" s="1"/>
  <c r="JX360" i="12"/>
  <c r="JX287" i="12"/>
  <c r="JX292" i="12" s="1"/>
  <c r="JX361" i="12"/>
  <c r="JX191" i="12"/>
  <c r="JX196" i="12" s="1"/>
  <c r="JX355" i="12"/>
  <c r="JX255" i="12"/>
  <c r="JX260" i="12" s="1"/>
  <c r="JX359" i="12"/>
  <c r="JX239" i="12"/>
  <c r="JX244" i="12" s="1"/>
  <c r="JX358" i="12"/>
  <c r="JW364" i="12"/>
  <c r="JW365" i="12" s="1"/>
  <c r="JX319" i="12"/>
  <c r="JX324" i="12" s="1"/>
  <c r="JX363" i="12"/>
  <c r="JX175" i="12"/>
  <c r="JX180" i="12" s="1"/>
  <c r="JX354" i="12"/>
  <c r="JX223" i="12"/>
  <c r="JX228" i="12" s="1"/>
  <c r="JX357" i="12"/>
  <c r="JX207" i="12"/>
  <c r="JX212" i="12" s="1"/>
  <c r="JX356" i="12"/>
  <c r="KB164" i="12"/>
  <c r="KA163" i="12"/>
  <c r="JY323" i="12"/>
  <c r="JY322" i="12"/>
  <c r="JY321" i="12"/>
  <c r="JY320" i="12"/>
  <c r="JY317" i="12"/>
  <c r="JY315" i="12"/>
  <c r="JY316" i="12"/>
  <c r="JY314" i="12"/>
  <c r="JY307" i="12"/>
  <c r="JY312" i="12" a="1"/>
  <c r="JY312" i="12" s="1"/>
  <c r="JY305" i="12"/>
  <c r="JY306" i="12"/>
  <c r="JY304" i="12"/>
  <c r="JY301" i="12"/>
  <c r="JY299" i="12"/>
  <c r="JY298" i="12"/>
  <c r="JY300" i="12"/>
  <c r="JY296" i="12" a="1"/>
  <c r="JY296" i="12" s="1"/>
  <c r="JY291" i="12"/>
  <c r="JY290" i="12"/>
  <c r="JY289" i="12"/>
  <c r="JY284" i="12"/>
  <c r="JY283" i="12"/>
  <c r="JY282" i="12"/>
  <c r="JY288" i="12"/>
  <c r="JY285" i="12"/>
  <c r="JY280" i="12" a="1"/>
  <c r="JY280" i="12" s="1"/>
  <c r="JY274" i="12"/>
  <c r="JY275" i="12"/>
  <c r="JY269" i="12"/>
  <c r="JY272" i="12"/>
  <c r="JY273" i="12"/>
  <c r="JY267" i="12"/>
  <c r="JY266" i="12"/>
  <c r="JY268" i="12"/>
  <c r="JY257" i="12"/>
  <c r="JY259" i="12"/>
  <c r="JY256" i="12"/>
  <c r="JY258" i="12"/>
  <c r="JY264" i="12" a="1"/>
  <c r="JY264" i="12" s="1"/>
  <c r="JY253" i="12"/>
  <c r="JY251" i="12"/>
  <c r="JY250" i="12"/>
  <c r="JY252" i="12"/>
  <c r="JY240" i="12"/>
  <c r="JY243" i="12"/>
  <c r="JY242" i="12"/>
  <c r="JY241" i="12"/>
  <c r="JY248" i="12" a="1"/>
  <c r="JY248" i="12" s="1"/>
  <c r="JY235" i="12"/>
  <c r="JY234" i="12"/>
  <c r="JY237" i="12"/>
  <c r="JY236" i="12"/>
  <c r="JY232" i="12" a="1"/>
  <c r="JY232" i="12" s="1"/>
  <c r="JY224" i="12"/>
  <c r="JY226" i="12"/>
  <c r="JY221" i="12"/>
  <c r="JY220" i="12"/>
  <c r="JY227" i="12"/>
  <c r="JY225" i="12"/>
  <c r="JY210" i="12"/>
  <c r="JY218" i="12"/>
  <c r="JY216" i="12" a="1"/>
  <c r="JY216" i="12" s="1"/>
  <c r="JY219" i="12"/>
  <c r="JY204" i="12"/>
  <c r="JY203" i="12"/>
  <c r="JY209" i="12"/>
  <c r="JY202" i="12"/>
  <c r="JY205" i="12"/>
  <c r="JY208" i="12"/>
  <c r="JY211" i="12"/>
  <c r="JY195" i="12"/>
  <c r="JY200" i="12" a="1"/>
  <c r="JY200" i="12" s="1"/>
  <c r="JY188" i="12"/>
  <c r="JY194" i="12"/>
  <c r="JY187" i="12"/>
  <c r="JY193" i="12"/>
  <c r="JY192" i="12"/>
  <c r="JY189" i="12"/>
  <c r="JY186" i="12"/>
  <c r="JY184" i="12" a="1"/>
  <c r="JY184" i="12" s="1"/>
  <c r="JY178" i="12"/>
  <c r="JY177" i="12"/>
  <c r="JY176" i="12"/>
  <c r="JY179" i="12"/>
  <c r="JY173" i="12"/>
  <c r="JY170" i="12"/>
  <c r="JZ165" i="12"/>
  <c r="JY168" i="12" a="1"/>
  <c r="JY168" i="12" s="1"/>
  <c r="JY172" i="12"/>
  <c r="JY171" i="12"/>
  <c r="JY223" i="12" l="1"/>
  <c r="JY228" i="12" s="1"/>
  <c r="JY357" i="12"/>
  <c r="JY319" i="12"/>
  <c r="JY324" i="12" s="1"/>
  <c r="JY363" i="12"/>
  <c r="JY207" i="12"/>
  <c r="JY212" i="12" s="1"/>
  <c r="JY356" i="12"/>
  <c r="JY255" i="12"/>
  <c r="JY260" i="12" s="1"/>
  <c r="JY359" i="12"/>
  <c r="JY303" i="12"/>
  <c r="JY308" i="12" s="1"/>
  <c r="JY362" i="12"/>
  <c r="KC164" i="12"/>
  <c r="KB163" i="12"/>
  <c r="JY175" i="12"/>
  <c r="JY180" i="12" s="1"/>
  <c r="JY354" i="12"/>
  <c r="JZ323" i="12"/>
  <c r="JZ322" i="12"/>
  <c r="JZ321" i="12"/>
  <c r="JZ320" i="12"/>
  <c r="JZ317" i="12"/>
  <c r="JZ315" i="12"/>
  <c r="JZ316" i="12"/>
  <c r="JZ312" i="12" a="1"/>
  <c r="JZ312" i="12" s="1"/>
  <c r="JZ306" i="12"/>
  <c r="JZ314" i="12"/>
  <c r="JZ307" i="12"/>
  <c r="JZ305" i="12"/>
  <c r="JZ304" i="12"/>
  <c r="JZ301" i="12"/>
  <c r="JZ299" i="12"/>
  <c r="JZ298" i="12"/>
  <c r="JZ296" i="12" a="1"/>
  <c r="JZ296" i="12" s="1"/>
  <c r="JZ300" i="12"/>
  <c r="JZ290" i="12"/>
  <c r="JZ289" i="12"/>
  <c r="JZ288" i="12"/>
  <c r="JZ291" i="12"/>
  <c r="JZ283" i="12"/>
  <c r="JZ282" i="12"/>
  <c r="JZ285" i="12"/>
  <c r="JZ284" i="12"/>
  <c r="JZ280" i="12" a="1"/>
  <c r="JZ280" i="12" s="1"/>
  <c r="JZ275" i="12"/>
  <c r="JZ273" i="12"/>
  <c r="JZ274" i="12"/>
  <c r="JZ269" i="12"/>
  <c r="JZ272" i="12"/>
  <c r="JZ267" i="12"/>
  <c r="JZ266" i="12"/>
  <c r="JZ257" i="12"/>
  <c r="JZ259" i="12"/>
  <c r="JZ256" i="12"/>
  <c r="JZ268" i="12"/>
  <c r="JZ258" i="12"/>
  <c r="JZ264" i="12" a="1"/>
  <c r="JZ264" i="12" s="1"/>
  <c r="JZ253" i="12"/>
  <c r="JZ251" i="12"/>
  <c r="JZ250" i="12"/>
  <c r="JZ243" i="12"/>
  <c r="JZ242" i="12"/>
  <c r="JZ241" i="12"/>
  <c r="JZ240" i="12"/>
  <c r="JZ252" i="12"/>
  <c r="JZ234" i="12"/>
  <c r="JZ237" i="12"/>
  <c r="JZ248" i="12" a="1"/>
  <c r="JZ248" i="12" s="1"/>
  <c r="JZ236" i="12"/>
  <c r="JZ235" i="12"/>
  <c r="JZ227" i="12"/>
  <c r="JZ225" i="12"/>
  <c r="JZ221" i="12"/>
  <c r="JZ220" i="12"/>
  <c r="JZ232" i="12" a="1"/>
  <c r="JZ232" i="12" s="1"/>
  <c r="JZ226" i="12"/>
  <c r="JZ224" i="12"/>
  <c r="JZ218" i="12"/>
  <c r="JZ216" i="12" a="1"/>
  <c r="JZ216" i="12" s="1"/>
  <c r="JZ219" i="12"/>
  <c r="JZ211" i="12"/>
  <c r="JZ204" i="12"/>
  <c r="JZ203" i="12"/>
  <c r="JZ209" i="12"/>
  <c r="JZ210" i="12"/>
  <c r="JZ202" i="12"/>
  <c r="JZ205" i="12"/>
  <c r="JZ208" i="12"/>
  <c r="JZ188" i="12"/>
  <c r="JZ194" i="12"/>
  <c r="JZ187" i="12"/>
  <c r="JZ193" i="12"/>
  <c r="JZ189" i="12"/>
  <c r="JZ200" i="12" a="1"/>
  <c r="JZ200" i="12" s="1"/>
  <c r="JZ195" i="12"/>
  <c r="JZ186" i="12"/>
  <c r="JZ184" i="12" a="1"/>
  <c r="JZ184" i="12" s="1"/>
  <c r="JZ192" i="12"/>
  <c r="JZ178" i="12"/>
  <c r="JZ177" i="12"/>
  <c r="JZ176" i="12"/>
  <c r="JZ179" i="12"/>
  <c r="JZ173" i="12"/>
  <c r="JZ170" i="12"/>
  <c r="KA165" i="12"/>
  <c r="JZ168" i="12" a="1"/>
  <c r="JZ168" i="12" s="1"/>
  <c r="JZ172" i="12"/>
  <c r="JZ171" i="12"/>
  <c r="JY191" i="12"/>
  <c r="JY196" i="12" s="1"/>
  <c r="JY355" i="12"/>
  <c r="JY271" i="12"/>
  <c r="JY276" i="12" s="1"/>
  <c r="JY360" i="12"/>
  <c r="JY287" i="12"/>
  <c r="JY292" i="12" s="1"/>
  <c r="JY361" i="12"/>
  <c r="JY239" i="12"/>
  <c r="JY244" i="12" s="1"/>
  <c r="JY358" i="12"/>
  <c r="JX364" i="12"/>
  <c r="JX365" i="12" s="1"/>
  <c r="JZ239" i="12" l="1"/>
  <c r="JZ244" i="12" s="1"/>
  <c r="JZ358" i="12"/>
  <c r="JZ303" i="12"/>
  <c r="JZ308" i="12" s="1"/>
  <c r="JZ362" i="12"/>
  <c r="KD164" i="12"/>
  <c r="KC163" i="12"/>
  <c r="JZ191" i="12"/>
  <c r="JZ196" i="12" s="1"/>
  <c r="JZ355" i="12"/>
  <c r="JZ287" i="12"/>
  <c r="JZ292" i="12" s="1"/>
  <c r="JZ361" i="12"/>
  <c r="JY364" i="12"/>
  <c r="JY365" i="12" s="1"/>
  <c r="JZ271" i="12"/>
  <c r="JZ276" i="12" s="1"/>
  <c r="JZ360" i="12"/>
  <c r="JZ255" i="12"/>
  <c r="JZ260" i="12" s="1"/>
  <c r="JZ359" i="12"/>
  <c r="JZ207" i="12"/>
  <c r="JZ212" i="12" s="1"/>
  <c r="JZ356" i="12"/>
  <c r="KA321" i="12"/>
  <c r="KA320" i="12"/>
  <c r="KA323" i="12"/>
  <c r="KA322" i="12"/>
  <c r="KA317" i="12"/>
  <c r="KA315" i="12"/>
  <c r="KA314" i="12"/>
  <c r="KA316" i="12"/>
  <c r="KA306" i="12"/>
  <c r="KA305" i="12"/>
  <c r="KA312" i="12" a="1"/>
  <c r="KA312" i="12" s="1"/>
  <c r="KA307" i="12"/>
  <c r="KA304" i="12"/>
  <c r="KA301" i="12"/>
  <c r="KA299" i="12"/>
  <c r="KA298" i="12"/>
  <c r="KA300" i="12"/>
  <c r="KA296" i="12" a="1"/>
  <c r="KA296" i="12" s="1"/>
  <c r="KA290" i="12"/>
  <c r="KA289" i="12"/>
  <c r="KA288" i="12"/>
  <c r="KA283" i="12"/>
  <c r="KA282" i="12"/>
  <c r="KA285" i="12"/>
  <c r="KA284" i="12"/>
  <c r="KA280" i="12" a="1"/>
  <c r="KA280" i="12" s="1"/>
  <c r="KA274" i="12"/>
  <c r="KA291" i="12"/>
  <c r="KA275" i="12"/>
  <c r="KA269" i="12"/>
  <c r="KA272" i="12"/>
  <c r="KA273" i="12"/>
  <c r="KA266" i="12"/>
  <c r="KA268" i="12"/>
  <c r="KA267" i="12"/>
  <c r="KA259" i="12"/>
  <c r="KA256" i="12"/>
  <c r="KA258" i="12"/>
  <c r="KA264" i="12" a="1"/>
  <c r="KA264" i="12" s="1"/>
  <c r="KA257" i="12"/>
  <c r="KA253" i="12"/>
  <c r="KA251" i="12"/>
  <c r="KA250" i="12"/>
  <c r="KA252" i="12"/>
  <c r="KA242" i="12"/>
  <c r="KA241" i="12"/>
  <c r="KA248" i="12" a="1"/>
  <c r="KA248" i="12" s="1"/>
  <c r="KA243" i="12"/>
  <c r="KA234" i="12"/>
  <c r="KA237" i="12"/>
  <c r="KA240" i="12"/>
  <c r="KA236" i="12"/>
  <c r="KA224" i="12"/>
  <c r="KA235" i="12"/>
  <c r="KA226" i="12"/>
  <c r="KA232" i="12" a="1"/>
  <c r="KA232" i="12" s="1"/>
  <c r="KA221" i="12"/>
  <c r="KA220" i="12"/>
  <c r="KA227" i="12"/>
  <c r="KA225" i="12"/>
  <c r="KA218" i="12"/>
  <c r="KA216" i="12" a="1"/>
  <c r="KA216" i="12" s="1"/>
  <c r="KA219" i="12"/>
  <c r="KA203" i="12"/>
  <c r="KA209" i="12"/>
  <c r="KA210" i="12"/>
  <c r="KA202" i="12"/>
  <c r="KA205" i="12"/>
  <c r="KA208" i="12"/>
  <c r="KA188" i="12"/>
  <c r="KA194" i="12"/>
  <c r="KA211" i="12"/>
  <c r="KA187" i="12"/>
  <c r="KA204" i="12"/>
  <c r="KA193" i="12"/>
  <c r="KA189" i="12"/>
  <c r="KA192" i="12"/>
  <c r="KA186" i="12"/>
  <c r="KA200" i="12" a="1"/>
  <c r="KA200" i="12" s="1"/>
  <c r="KA195" i="12"/>
  <c r="KA184" i="12" a="1"/>
  <c r="KA184" i="12" s="1"/>
  <c r="KA178" i="12"/>
  <c r="KA177" i="12"/>
  <c r="KA176" i="12"/>
  <c r="KA179" i="12"/>
  <c r="KA170" i="12"/>
  <c r="KA168" i="12" a="1"/>
  <c r="KA168" i="12" s="1"/>
  <c r="KB165" i="12"/>
  <c r="KA172" i="12"/>
  <c r="KA171" i="12"/>
  <c r="KA173" i="12"/>
  <c r="JZ223" i="12"/>
  <c r="JZ228" i="12" s="1"/>
  <c r="JZ357" i="12"/>
  <c r="JZ319" i="12"/>
  <c r="JZ324" i="12" s="1"/>
  <c r="JZ363" i="12"/>
  <c r="JZ175" i="12"/>
  <c r="JZ180" i="12" s="1"/>
  <c r="JZ354" i="12"/>
  <c r="KA239" i="12" l="1"/>
  <c r="KA244" i="12" s="1"/>
  <c r="KA358" i="12"/>
  <c r="KA271" i="12"/>
  <c r="KA276" i="12" s="1"/>
  <c r="KA360" i="12"/>
  <c r="KA287" i="12"/>
  <c r="KA292" i="12" s="1"/>
  <c r="KA361" i="12"/>
  <c r="KA319" i="12"/>
  <c r="KA324" i="12" s="1"/>
  <c r="KA363" i="12"/>
  <c r="KA207" i="12"/>
  <c r="KA212" i="12" s="1"/>
  <c r="KA356" i="12"/>
  <c r="KA223" i="12"/>
  <c r="KA228" i="12" s="1"/>
  <c r="KA357" i="12"/>
  <c r="KB321" i="12"/>
  <c r="KB320" i="12"/>
  <c r="KB322" i="12"/>
  <c r="KB317" i="12"/>
  <c r="KB323" i="12"/>
  <c r="KB315" i="12"/>
  <c r="KB314" i="12"/>
  <c r="KB316" i="12"/>
  <c r="KB306" i="12"/>
  <c r="KB312" i="12" a="1"/>
  <c r="KB312" i="12" s="1"/>
  <c r="KB305" i="12"/>
  <c r="KB307" i="12"/>
  <c r="KB304" i="12"/>
  <c r="KB301" i="12"/>
  <c r="KB299" i="12"/>
  <c r="KB298" i="12"/>
  <c r="KB300" i="12"/>
  <c r="KB291" i="12"/>
  <c r="KB289" i="12"/>
  <c r="KB296" i="12" a="1"/>
  <c r="KB296" i="12" s="1"/>
  <c r="KB288" i="12"/>
  <c r="KB290" i="12"/>
  <c r="KB283" i="12"/>
  <c r="KB282" i="12"/>
  <c r="KB285" i="12"/>
  <c r="KB284" i="12"/>
  <c r="KB280" i="12" a="1"/>
  <c r="KB280" i="12" s="1"/>
  <c r="KB275" i="12"/>
  <c r="KB274" i="12"/>
  <c r="KB269" i="12"/>
  <c r="KB272" i="12"/>
  <c r="KB273" i="12"/>
  <c r="KB266" i="12"/>
  <c r="KB268" i="12"/>
  <c r="KB267" i="12"/>
  <c r="KB259" i="12"/>
  <c r="KB256" i="12"/>
  <c r="KB258" i="12"/>
  <c r="KB264" i="12" a="1"/>
  <c r="KB264" i="12" s="1"/>
  <c r="KB253" i="12"/>
  <c r="KB251" i="12"/>
  <c r="KB250" i="12"/>
  <c r="KB248" i="12" a="1"/>
  <c r="KB248" i="12" s="1"/>
  <c r="KB257" i="12"/>
  <c r="KB252" i="12"/>
  <c r="KB242" i="12"/>
  <c r="KB241" i="12"/>
  <c r="KB234" i="12"/>
  <c r="KB237" i="12"/>
  <c r="KB240" i="12"/>
  <c r="KB236" i="12"/>
  <c r="KB243" i="12"/>
  <c r="KB227" i="12"/>
  <c r="KB235" i="12"/>
  <c r="KB232" i="12" a="1"/>
  <c r="KB232" i="12" s="1"/>
  <c r="KB225" i="12"/>
  <c r="KB221" i="12"/>
  <c r="KB220" i="12"/>
  <c r="KB226" i="12"/>
  <c r="KB224" i="12"/>
  <c r="KB216" i="12" a="1"/>
  <c r="KB216" i="12" s="1"/>
  <c r="KB219" i="12"/>
  <c r="KB211" i="12"/>
  <c r="KB203" i="12"/>
  <c r="KB209" i="12"/>
  <c r="KB218" i="12"/>
  <c r="KB210" i="12"/>
  <c r="KB202" i="12"/>
  <c r="KB205" i="12"/>
  <c r="KB208" i="12"/>
  <c r="KB188" i="12"/>
  <c r="KB194" i="12"/>
  <c r="KB187" i="12"/>
  <c r="KB204" i="12"/>
  <c r="KB193" i="12"/>
  <c r="KB189" i="12"/>
  <c r="KB192" i="12"/>
  <c r="KB200" i="12" a="1"/>
  <c r="KB200" i="12" s="1"/>
  <c r="KB195" i="12"/>
  <c r="KB186" i="12"/>
  <c r="KB184" i="12" a="1"/>
  <c r="KB184" i="12" s="1"/>
  <c r="KB178" i="12"/>
  <c r="KB177" i="12"/>
  <c r="KB176" i="12"/>
  <c r="KB179" i="12"/>
  <c r="KB168" i="12" a="1"/>
  <c r="KB168" i="12" s="1"/>
  <c r="KC165" i="12"/>
  <c r="KB172" i="12"/>
  <c r="KB171" i="12"/>
  <c r="KB173" i="12"/>
  <c r="KB170" i="12"/>
  <c r="KE164" i="12"/>
  <c r="KD163" i="12"/>
  <c r="KA255" i="12"/>
  <c r="KA260" i="12" s="1"/>
  <c r="KA359" i="12"/>
  <c r="JZ364" i="12"/>
  <c r="JZ365" i="12" s="1"/>
  <c r="KA191" i="12"/>
  <c r="KA196" i="12" s="1"/>
  <c r="KA355" i="12"/>
  <c r="KA175" i="12"/>
  <c r="KA180" i="12" s="1"/>
  <c r="KA354" i="12"/>
  <c r="KA303" i="12"/>
  <c r="KA308" i="12" s="1"/>
  <c r="KA362" i="12"/>
  <c r="KB255" i="12" l="1"/>
  <c r="KB260" i="12" s="1"/>
  <c r="KB359" i="12"/>
  <c r="KB239" i="12"/>
  <c r="KB244" i="12" s="1"/>
  <c r="KB358" i="12"/>
  <c r="KB191" i="12"/>
  <c r="KB196" i="12" s="1"/>
  <c r="KB355" i="12"/>
  <c r="KA364" i="12"/>
  <c r="KA365" i="12" s="1"/>
  <c r="KB287" i="12"/>
  <c r="KB292" i="12" s="1"/>
  <c r="KB361" i="12"/>
  <c r="KB207" i="12"/>
  <c r="KB212" i="12" s="1"/>
  <c r="KB356" i="12"/>
  <c r="KB271" i="12"/>
  <c r="KB276" i="12" s="1"/>
  <c r="KB360" i="12"/>
  <c r="KB319" i="12"/>
  <c r="KB324" i="12" s="1"/>
  <c r="KB363" i="12"/>
  <c r="KF164" i="12"/>
  <c r="KE163" i="12"/>
  <c r="KB223" i="12"/>
  <c r="KB228" i="12" s="1"/>
  <c r="KB357" i="12"/>
  <c r="KB175" i="12"/>
  <c r="KB180" i="12" s="1"/>
  <c r="KB354" i="12"/>
  <c r="KB303" i="12"/>
  <c r="KB308" i="12" s="1"/>
  <c r="KB362" i="12"/>
  <c r="KC321" i="12"/>
  <c r="KC323" i="12"/>
  <c r="KC322" i="12"/>
  <c r="KC320" i="12"/>
  <c r="KC317" i="12"/>
  <c r="KC315" i="12"/>
  <c r="KC314" i="12"/>
  <c r="KC316" i="12"/>
  <c r="KC306" i="12"/>
  <c r="KC312" i="12" a="1"/>
  <c r="KC312" i="12" s="1"/>
  <c r="KC307" i="12"/>
  <c r="KC305" i="12"/>
  <c r="KC304" i="12"/>
  <c r="KC299" i="12"/>
  <c r="KC301" i="12"/>
  <c r="KC298" i="12"/>
  <c r="KC300" i="12"/>
  <c r="KC290" i="12"/>
  <c r="KC296" i="12" a="1"/>
  <c r="KC296" i="12" s="1"/>
  <c r="KC289" i="12"/>
  <c r="KC288" i="12"/>
  <c r="KC291" i="12"/>
  <c r="KC283" i="12"/>
  <c r="KC282" i="12"/>
  <c r="KC285" i="12"/>
  <c r="KC284" i="12"/>
  <c r="KC274" i="12"/>
  <c r="KC280" i="12" a="1"/>
  <c r="KC280" i="12" s="1"/>
  <c r="KC269" i="12"/>
  <c r="KC275" i="12"/>
  <c r="KC272" i="12"/>
  <c r="KC273" i="12"/>
  <c r="KC268" i="12"/>
  <c r="KC266" i="12"/>
  <c r="KC264" i="12" a="1"/>
  <c r="KC264" i="12" s="1"/>
  <c r="KC267" i="12"/>
  <c r="KC259" i="12"/>
  <c r="KC256" i="12"/>
  <c r="KC258" i="12"/>
  <c r="KC257" i="12"/>
  <c r="KC253" i="12"/>
  <c r="KC251" i="12"/>
  <c r="KC250" i="12"/>
  <c r="KC252" i="12"/>
  <c r="KC242" i="12"/>
  <c r="KC241" i="12"/>
  <c r="KC248" i="12" a="1"/>
  <c r="KC248" i="12" s="1"/>
  <c r="KC240" i="12"/>
  <c r="KC234" i="12"/>
  <c r="KC237" i="12"/>
  <c r="KC236" i="12"/>
  <c r="KC243" i="12"/>
  <c r="KC235" i="12"/>
  <c r="KC226" i="12"/>
  <c r="KC232" i="12" a="1"/>
  <c r="KC232" i="12" s="1"/>
  <c r="KC220" i="12"/>
  <c r="KC227" i="12"/>
  <c r="KC224" i="12"/>
  <c r="KC219" i="12"/>
  <c r="KC225" i="12"/>
  <c r="KC203" i="12"/>
  <c r="KC209" i="12"/>
  <c r="KC218" i="12"/>
  <c r="KC210" i="12"/>
  <c r="KC202" i="12"/>
  <c r="KC205" i="12"/>
  <c r="KC200" i="12" a="1"/>
  <c r="KC200" i="12" s="1"/>
  <c r="KC208" i="12"/>
  <c r="KC221" i="12"/>
  <c r="KC211" i="12"/>
  <c r="KC204" i="12"/>
  <c r="KC216" i="12" a="1"/>
  <c r="KC216" i="12" s="1"/>
  <c r="KC194" i="12"/>
  <c r="KC187" i="12"/>
  <c r="KC193" i="12"/>
  <c r="KC186" i="12"/>
  <c r="KC189" i="12"/>
  <c r="KC192" i="12"/>
  <c r="KC195" i="12"/>
  <c r="KC188" i="12"/>
  <c r="KC184" i="12" a="1"/>
  <c r="KC184" i="12" s="1"/>
  <c r="KC177" i="12"/>
  <c r="KC173" i="12"/>
  <c r="KC176" i="12"/>
  <c r="KC179" i="12"/>
  <c r="KD165" i="12"/>
  <c r="KC172" i="12"/>
  <c r="KC178" i="12"/>
  <c r="KC171" i="12"/>
  <c r="KC170" i="12"/>
  <c r="KC168" i="12" a="1"/>
  <c r="KC168" i="12" s="1"/>
  <c r="KB364" i="12" l="1"/>
  <c r="KB365" i="12" s="1"/>
  <c r="KC175" i="12"/>
  <c r="KC180" i="12" s="1"/>
  <c r="KC354" i="12"/>
  <c r="KG164" i="12"/>
  <c r="KF163" i="12"/>
  <c r="KC319" i="12"/>
  <c r="KC324" i="12" s="1"/>
  <c r="KC363" i="12"/>
  <c r="KD321" i="12"/>
  <c r="KD323" i="12"/>
  <c r="KD322" i="12"/>
  <c r="KD320" i="12"/>
  <c r="KD317" i="12"/>
  <c r="KD315" i="12"/>
  <c r="KD314" i="12"/>
  <c r="KD316" i="12"/>
  <c r="KD306" i="12"/>
  <c r="KD312" i="12" a="1"/>
  <c r="KD312" i="12" s="1"/>
  <c r="KD305" i="12"/>
  <c r="KD304" i="12"/>
  <c r="KD307" i="12"/>
  <c r="KD301" i="12"/>
  <c r="KD298" i="12"/>
  <c r="KD300" i="12"/>
  <c r="KD299" i="12"/>
  <c r="KD291" i="12"/>
  <c r="KD289" i="12"/>
  <c r="KD288" i="12"/>
  <c r="KD296" i="12" a="1"/>
  <c r="KD296" i="12" s="1"/>
  <c r="KD283" i="12"/>
  <c r="KD290" i="12"/>
  <c r="KD282" i="12"/>
  <c r="KD285" i="12"/>
  <c r="KD284" i="12"/>
  <c r="KD275" i="12"/>
  <c r="KD274" i="12"/>
  <c r="KD269" i="12"/>
  <c r="KD272" i="12"/>
  <c r="KD280" i="12" a="1"/>
  <c r="KD280" i="12" s="1"/>
  <c r="KD273" i="12"/>
  <c r="KD268" i="12"/>
  <c r="KD266" i="12"/>
  <c r="KD264" i="12" a="1"/>
  <c r="KD264" i="12" s="1"/>
  <c r="KD267" i="12"/>
  <c r="KD253" i="12"/>
  <c r="KD259" i="12"/>
  <c r="KD256" i="12"/>
  <c r="KD258" i="12"/>
  <c r="KD257" i="12"/>
  <c r="KD250" i="12"/>
  <c r="KD252" i="12"/>
  <c r="KD251" i="12"/>
  <c r="KD242" i="12"/>
  <c r="KD241" i="12"/>
  <c r="KD248" i="12" a="1"/>
  <c r="KD248" i="12" s="1"/>
  <c r="KD240" i="12"/>
  <c r="KD243" i="12"/>
  <c r="KD234" i="12"/>
  <c r="KD237" i="12"/>
  <c r="KD236" i="12"/>
  <c r="KD235" i="12"/>
  <c r="KD232" i="12" a="1"/>
  <c r="KD232" i="12" s="1"/>
  <c r="KD225" i="12"/>
  <c r="KD220" i="12"/>
  <c r="KD227" i="12"/>
  <c r="KD224" i="12"/>
  <c r="KD226" i="12"/>
  <c r="KD219" i="12"/>
  <c r="KD211" i="12"/>
  <c r="KD218" i="12"/>
  <c r="KD216" i="12" a="1"/>
  <c r="KD216" i="12" s="1"/>
  <c r="KD203" i="12"/>
  <c r="KD209" i="12"/>
  <c r="KD210" i="12"/>
  <c r="KD202" i="12"/>
  <c r="KD205" i="12"/>
  <c r="KD208" i="12"/>
  <c r="KD221" i="12"/>
  <c r="KD204" i="12"/>
  <c r="KD194" i="12"/>
  <c r="KD187" i="12"/>
  <c r="KD193" i="12"/>
  <c r="KD186" i="12"/>
  <c r="KD189" i="12"/>
  <c r="KD192" i="12"/>
  <c r="KD195" i="12"/>
  <c r="KD200" i="12" a="1"/>
  <c r="KD200" i="12" s="1"/>
  <c r="KD184" i="12" a="1"/>
  <c r="KD184" i="12" s="1"/>
  <c r="KD188" i="12"/>
  <c r="KD177" i="12"/>
  <c r="KD173" i="12"/>
  <c r="KD176" i="12"/>
  <c r="KD179" i="12"/>
  <c r="KD178" i="12"/>
  <c r="KE165" i="12"/>
  <c r="KD172" i="12"/>
  <c r="KD171" i="12"/>
  <c r="KD170" i="12"/>
  <c r="KD168" i="12" a="1"/>
  <c r="KD168" i="12" s="1"/>
  <c r="KC255" i="12"/>
  <c r="KC260" i="12" s="1"/>
  <c r="KC359" i="12"/>
  <c r="KC271" i="12"/>
  <c r="KC276" i="12" s="1"/>
  <c r="KC360" i="12"/>
  <c r="KC223" i="12"/>
  <c r="KC228" i="12" s="1"/>
  <c r="KC357" i="12"/>
  <c r="KC303" i="12"/>
  <c r="KC308" i="12" s="1"/>
  <c r="KC362" i="12"/>
  <c r="KC239" i="12"/>
  <c r="KC244" i="12" s="1"/>
  <c r="KC358" i="12"/>
  <c r="KC207" i="12"/>
  <c r="KC212" i="12" s="1"/>
  <c r="KC356" i="12"/>
  <c r="KC287" i="12"/>
  <c r="KC292" i="12" s="1"/>
  <c r="KC361" i="12"/>
  <c r="KC191" i="12"/>
  <c r="KC196" i="12" s="1"/>
  <c r="KC355" i="12"/>
  <c r="KD207" i="12" l="1"/>
  <c r="KD212" i="12" s="1"/>
  <c r="KD356" i="12"/>
  <c r="KD175" i="12"/>
  <c r="KD180" i="12" s="1"/>
  <c r="KD354" i="12"/>
  <c r="KD319" i="12"/>
  <c r="KD324" i="12" s="1"/>
  <c r="KD363" i="12"/>
  <c r="KD271" i="12"/>
  <c r="KD276" i="12" s="1"/>
  <c r="KD360" i="12"/>
  <c r="KD303" i="12"/>
  <c r="KD308" i="12" s="1"/>
  <c r="KD362" i="12"/>
  <c r="KD255" i="12"/>
  <c r="KD260" i="12" s="1"/>
  <c r="KD359" i="12"/>
  <c r="KD287" i="12"/>
  <c r="KD292" i="12" s="1"/>
  <c r="KD361" i="12"/>
  <c r="KD223" i="12"/>
  <c r="KD228" i="12" s="1"/>
  <c r="KD357" i="12"/>
  <c r="KH164" i="12"/>
  <c r="KG163" i="12"/>
  <c r="KE321" i="12"/>
  <c r="KE323" i="12"/>
  <c r="KE322" i="12"/>
  <c r="KE320" i="12"/>
  <c r="KE317" i="12"/>
  <c r="KE316" i="12"/>
  <c r="KE315" i="12"/>
  <c r="KE314" i="12"/>
  <c r="KE305" i="12"/>
  <c r="KE312" i="12" a="1"/>
  <c r="KE312" i="12" s="1"/>
  <c r="KE304" i="12"/>
  <c r="KE307" i="12"/>
  <c r="KE306" i="12"/>
  <c r="KE298" i="12"/>
  <c r="KE300" i="12"/>
  <c r="KE301" i="12"/>
  <c r="KE296" i="12" a="1"/>
  <c r="KE296" i="12" s="1"/>
  <c r="KE289" i="12"/>
  <c r="KE288" i="12"/>
  <c r="KE291" i="12"/>
  <c r="KE290" i="12"/>
  <c r="KE282" i="12"/>
  <c r="KE285" i="12"/>
  <c r="KE299" i="12"/>
  <c r="KE284" i="12"/>
  <c r="KE283" i="12"/>
  <c r="KE275" i="12"/>
  <c r="KE274" i="12"/>
  <c r="KE280" i="12" a="1"/>
  <c r="KE280" i="12" s="1"/>
  <c r="KE269" i="12"/>
  <c r="KE272" i="12"/>
  <c r="KE273" i="12"/>
  <c r="KE266" i="12"/>
  <c r="KE268" i="12"/>
  <c r="KE267" i="12"/>
  <c r="KE259" i="12"/>
  <c r="KE256" i="12"/>
  <c r="KE258" i="12"/>
  <c r="KE264" i="12" a="1"/>
  <c r="KE264" i="12" s="1"/>
  <c r="KE257" i="12"/>
  <c r="KE250" i="12"/>
  <c r="KE252" i="12"/>
  <c r="KE253" i="12"/>
  <c r="KE242" i="12"/>
  <c r="KE251" i="12"/>
  <c r="KE241" i="12"/>
  <c r="KE248" i="12" a="1"/>
  <c r="KE248" i="12" s="1"/>
  <c r="KE240" i="12"/>
  <c r="KE243" i="12"/>
  <c r="KE237" i="12"/>
  <c r="KE236" i="12"/>
  <c r="KE235" i="12"/>
  <c r="KE234" i="12"/>
  <c r="KE226" i="12"/>
  <c r="KE232" i="12" a="1"/>
  <c r="KE232" i="12" s="1"/>
  <c r="KE220" i="12"/>
  <c r="KE227" i="12"/>
  <c r="KE224" i="12"/>
  <c r="KE219" i="12"/>
  <c r="KE225" i="12"/>
  <c r="KE221" i="12"/>
  <c r="KE210" i="12"/>
  <c r="KE216" i="12" a="1"/>
  <c r="KE216" i="12" s="1"/>
  <c r="KE218" i="12"/>
  <c r="KE203" i="12"/>
  <c r="KE209" i="12"/>
  <c r="KE202" i="12"/>
  <c r="KE205" i="12"/>
  <c r="KE208" i="12"/>
  <c r="KE204" i="12"/>
  <c r="KE211" i="12"/>
  <c r="KE187" i="12"/>
  <c r="KE193" i="12"/>
  <c r="KE186" i="12"/>
  <c r="KE189" i="12"/>
  <c r="KE192" i="12"/>
  <c r="KE195" i="12"/>
  <c r="KE200" i="12" a="1"/>
  <c r="KE200" i="12" s="1"/>
  <c r="KE188" i="12"/>
  <c r="KE194" i="12"/>
  <c r="KE184" i="12" a="1"/>
  <c r="KE184" i="12" s="1"/>
  <c r="KE177" i="12"/>
  <c r="KE176" i="12"/>
  <c r="KE179" i="12"/>
  <c r="KE178" i="12"/>
  <c r="KE172" i="12"/>
  <c r="KE171" i="12"/>
  <c r="KE168" i="12" a="1"/>
  <c r="KE168" i="12" s="1"/>
  <c r="KE170" i="12"/>
  <c r="KE173" i="12"/>
  <c r="KF165" i="12"/>
  <c r="KD239" i="12"/>
  <c r="KD244" i="12" s="1"/>
  <c r="KD358" i="12"/>
  <c r="KC364" i="12"/>
  <c r="KC365" i="12" s="1"/>
  <c r="KD191" i="12"/>
  <c r="KD196" i="12" s="1"/>
  <c r="KD355" i="12"/>
  <c r="KE303" i="12" l="1"/>
  <c r="KE308" i="12" s="1"/>
  <c r="KE362" i="12"/>
  <c r="KE239" i="12"/>
  <c r="KE244" i="12" s="1"/>
  <c r="KE358" i="12"/>
  <c r="KE287" i="12"/>
  <c r="KE292" i="12" s="1"/>
  <c r="KE361" i="12"/>
  <c r="KE191" i="12"/>
  <c r="KE196" i="12" s="1"/>
  <c r="KE355" i="12"/>
  <c r="KE271" i="12"/>
  <c r="KE276" i="12" s="1"/>
  <c r="KE360" i="12"/>
  <c r="KE223" i="12"/>
  <c r="KE228" i="12" s="1"/>
  <c r="KE357" i="12"/>
  <c r="KE319" i="12"/>
  <c r="KE324" i="12" s="1"/>
  <c r="KE363" i="12"/>
  <c r="KE175" i="12"/>
  <c r="KE180" i="12" s="1"/>
  <c r="KE354" i="12"/>
  <c r="KF320" i="12"/>
  <c r="KF323" i="12"/>
  <c r="KF322" i="12"/>
  <c r="KF321" i="12"/>
  <c r="KF315" i="12"/>
  <c r="KF314" i="12"/>
  <c r="KF316" i="12"/>
  <c r="KF317" i="12"/>
  <c r="KF305" i="12"/>
  <c r="KF312" i="12" a="1"/>
  <c r="KF312" i="12" s="1"/>
  <c r="KF307" i="12"/>
  <c r="KF304" i="12"/>
  <c r="KF306" i="12"/>
  <c r="KF301" i="12"/>
  <c r="KF298" i="12"/>
  <c r="KF300" i="12"/>
  <c r="KF299" i="12"/>
  <c r="KF291" i="12"/>
  <c r="KF296" i="12" a="1"/>
  <c r="KF296" i="12" s="1"/>
  <c r="KF288" i="12"/>
  <c r="KF290" i="12"/>
  <c r="KF289" i="12"/>
  <c r="KF282" i="12"/>
  <c r="KF285" i="12"/>
  <c r="KF284" i="12"/>
  <c r="KF283" i="12"/>
  <c r="KF280" i="12" a="1"/>
  <c r="KF280" i="12" s="1"/>
  <c r="KF273" i="12"/>
  <c r="KF275" i="12"/>
  <c r="KF269" i="12"/>
  <c r="KF274" i="12"/>
  <c r="KF272" i="12"/>
  <c r="KF268" i="12"/>
  <c r="KF267" i="12"/>
  <c r="KF266" i="12"/>
  <c r="KF258" i="12"/>
  <c r="KF264" i="12" a="1"/>
  <c r="KF264" i="12" s="1"/>
  <c r="KF257" i="12"/>
  <c r="KF259" i="12"/>
  <c r="KF256" i="12"/>
  <c r="KF248" i="12" a="1"/>
  <c r="KF248" i="12" s="1"/>
  <c r="KF250" i="12"/>
  <c r="KF252" i="12"/>
  <c r="KF251" i="12"/>
  <c r="KF241" i="12"/>
  <c r="KF253" i="12"/>
  <c r="KF240" i="12"/>
  <c r="KF243" i="12"/>
  <c r="KF242" i="12"/>
  <c r="KF236" i="12"/>
  <c r="KF235" i="12"/>
  <c r="KF237" i="12"/>
  <c r="KF232" i="12" a="1"/>
  <c r="KF232" i="12" s="1"/>
  <c r="KF234" i="12"/>
  <c r="KF225" i="12"/>
  <c r="KF227" i="12"/>
  <c r="KF220" i="12"/>
  <c r="KF224" i="12"/>
  <c r="KF226" i="12"/>
  <c r="KF221" i="12"/>
  <c r="KF219" i="12"/>
  <c r="KF211" i="12"/>
  <c r="KF216" i="12" a="1"/>
  <c r="KF216" i="12" s="1"/>
  <c r="KF218" i="12"/>
  <c r="KF209" i="12"/>
  <c r="KF210" i="12"/>
  <c r="KF202" i="12"/>
  <c r="KF205" i="12"/>
  <c r="KF208" i="12"/>
  <c r="KF204" i="12"/>
  <c r="KF187" i="12"/>
  <c r="KF193" i="12"/>
  <c r="KF203" i="12"/>
  <c r="KF186" i="12"/>
  <c r="KF189" i="12"/>
  <c r="KF192" i="12"/>
  <c r="KF195" i="12"/>
  <c r="KF200" i="12" a="1"/>
  <c r="KF200" i="12" s="1"/>
  <c r="KF188" i="12"/>
  <c r="KF194" i="12"/>
  <c r="KF184" i="12" a="1"/>
  <c r="KF184" i="12" s="1"/>
  <c r="KF177" i="12"/>
  <c r="KF176" i="12"/>
  <c r="KF179" i="12"/>
  <c r="KF178" i="12"/>
  <c r="KF172" i="12"/>
  <c r="KF171" i="12"/>
  <c r="KF168" i="12" a="1"/>
  <c r="KF168" i="12" s="1"/>
  <c r="KF170" i="12"/>
  <c r="KF173" i="12"/>
  <c r="KG165" i="12"/>
  <c r="KE255" i="12"/>
  <c r="KE260" i="12" s="1"/>
  <c r="KE359" i="12"/>
  <c r="KE207" i="12"/>
  <c r="KE212" i="12" s="1"/>
  <c r="KE356" i="12"/>
  <c r="KD364" i="12"/>
  <c r="KD365" i="12" s="1"/>
  <c r="KI164" i="12"/>
  <c r="KH163" i="12"/>
  <c r="KE364" i="12" l="1"/>
  <c r="KE365" i="12" s="1"/>
  <c r="KF207" i="12"/>
  <c r="KF212" i="12" s="1"/>
  <c r="KF356" i="12"/>
  <c r="KF223" i="12"/>
  <c r="KF228" i="12" s="1"/>
  <c r="KF357" i="12"/>
  <c r="KF271" i="12"/>
  <c r="KF276" i="12" s="1"/>
  <c r="KF360" i="12"/>
  <c r="KF319" i="12"/>
  <c r="KF324" i="12" s="1"/>
  <c r="KF363" i="12"/>
  <c r="KG323" i="12"/>
  <c r="KG322" i="12"/>
  <c r="KG321" i="12"/>
  <c r="KG316" i="12"/>
  <c r="KG320" i="12"/>
  <c r="KG314" i="12"/>
  <c r="KG315" i="12"/>
  <c r="KG317" i="12"/>
  <c r="KG312" i="12" a="1"/>
  <c r="KG312" i="12" s="1"/>
  <c r="KG307" i="12"/>
  <c r="KG304" i="12"/>
  <c r="KG306" i="12"/>
  <c r="KG305" i="12"/>
  <c r="KG298" i="12"/>
  <c r="KG300" i="12"/>
  <c r="KG299" i="12"/>
  <c r="KG301" i="12"/>
  <c r="KG296" i="12" a="1"/>
  <c r="KG296" i="12" s="1"/>
  <c r="KG288" i="12"/>
  <c r="KG291" i="12"/>
  <c r="KG290" i="12"/>
  <c r="KG282" i="12"/>
  <c r="KG285" i="12"/>
  <c r="KG289" i="12"/>
  <c r="KG284" i="12"/>
  <c r="KG283" i="12"/>
  <c r="KG274" i="12"/>
  <c r="KG280" i="12" a="1"/>
  <c r="KG280" i="12" s="1"/>
  <c r="KG272" i="12"/>
  <c r="KG275" i="12"/>
  <c r="KG273" i="12"/>
  <c r="KG268" i="12"/>
  <c r="KG269" i="12"/>
  <c r="KG267" i="12"/>
  <c r="KG258" i="12"/>
  <c r="KG264" i="12" a="1"/>
  <c r="KG264" i="12" s="1"/>
  <c r="KG266" i="12"/>
  <c r="KG257" i="12"/>
  <c r="KG250" i="12"/>
  <c r="KG256" i="12"/>
  <c r="KG252" i="12"/>
  <c r="KG251" i="12"/>
  <c r="KG259" i="12"/>
  <c r="KG253" i="12"/>
  <c r="KG241" i="12"/>
  <c r="KG248" i="12" a="1"/>
  <c r="KG248" i="12" s="1"/>
  <c r="KG240" i="12"/>
  <c r="KG243" i="12"/>
  <c r="KG236" i="12"/>
  <c r="KG242" i="12"/>
  <c r="KG235" i="12"/>
  <c r="KG232" i="12" a="1"/>
  <c r="KG232" i="12" s="1"/>
  <c r="KG226" i="12"/>
  <c r="KG234" i="12"/>
  <c r="KG237" i="12"/>
  <c r="KG224" i="12"/>
  <c r="KG220" i="12"/>
  <c r="KG227" i="12"/>
  <c r="KG219" i="12"/>
  <c r="KG225" i="12"/>
  <c r="KG221" i="12"/>
  <c r="KG216" i="12" a="1"/>
  <c r="KG216" i="12" s="1"/>
  <c r="KG210" i="12"/>
  <c r="KG218" i="12"/>
  <c r="KG209" i="12"/>
  <c r="KG202" i="12"/>
  <c r="KG205" i="12"/>
  <c r="KG208" i="12"/>
  <c r="KG204" i="12"/>
  <c r="KG211" i="12"/>
  <c r="KG187" i="12"/>
  <c r="KG193" i="12"/>
  <c r="KG203" i="12"/>
  <c r="KG189" i="12"/>
  <c r="KG192" i="12"/>
  <c r="KG195" i="12"/>
  <c r="KG200" i="12" a="1"/>
  <c r="KG200" i="12" s="1"/>
  <c r="KG188" i="12"/>
  <c r="KG194" i="12"/>
  <c r="KG186" i="12"/>
  <c r="KG184" i="12" a="1"/>
  <c r="KG184" i="12" s="1"/>
  <c r="KG177" i="12"/>
  <c r="KG176" i="12"/>
  <c r="KG179" i="12"/>
  <c r="KG178" i="12"/>
  <c r="KG172" i="12"/>
  <c r="KG171" i="12"/>
  <c r="KG168" i="12" a="1"/>
  <c r="KG168" i="12" s="1"/>
  <c r="KG170" i="12"/>
  <c r="KG173" i="12"/>
  <c r="KH165" i="12"/>
  <c r="KF175" i="12"/>
  <c r="KF180" i="12" s="1"/>
  <c r="KF354" i="12"/>
  <c r="KF303" i="12"/>
  <c r="KF308" i="12" s="1"/>
  <c r="KF362" i="12"/>
  <c r="KI163" i="12"/>
  <c r="KJ164" i="12"/>
  <c r="KF191" i="12"/>
  <c r="KF196" i="12" s="1"/>
  <c r="KF355" i="12"/>
  <c r="KF255" i="12"/>
  <c r="KF260" i="12" s="1"/>
  <c r="KF359" i="12"/>
  <c r="KF239" i="12"/>
  <c r="KF244" i="12" s="1"/>
  <c r="KF358" i="12"/>
  <c r="KF287" i="12"/>
  <c r="KF292" i="12" s="1"/>
  <c r="KF361" i="12"/>
  <c r="KG303" i="12" l="1"/>
  <c r="KG308" i="12" s="1"/>
  <c r="KG362" i="12"/>
  <c r="KJ163" i="12"/>
  <c r="KK164" i="12"/>
  <c r="KG191" i="12"/>
  <c r="KG196" i="12" s="1"/>
  <c r="KG355" i="12"/>
  <c r="KF364" i="12"/>
  <c r="KF365" i="12" s="1"/>
  <c r="KG287" i="12"/>
  <c r="KG292" i="12" s="1"/>
  <c r="KG361" i="12"/>
  <c r="KG239" i="12"/>
  <c r="KG244" i="12" s="1"/>
  <c r="KG358" i="12"/>
  <c r="KG207" i="12"/>
  <c r="KG212" i="12" s="1"/>
  <c r="KG356" i="12"/>
  <c r="KH322" i="12"/>
  <c r="KH323" i="12"/>
  <c r="KH321" i="12"/>
  <c r="KH314" i="12"/>
  <c r="KH316" i="12"/>
  <c r="KH317" i="12"/>
  <c r="KH312" i="12" a="1"/>
  <c r="KH312" i="12" s="1"/>
  <c r="KH315" i="12"/>
  <c r="KH320" i="12"/>
  <c r="KH305" i="12"/>
  <c r="KH306" i="12"/>
  <c r="KH304" i="12"/>
  <c r="KH307" i="12"/>
  <c r="KH298" i="12"/>
  <c r="KH300" i="12"/>
  <c r="KH299" i="12"/>
  <c r="KH301" i="12"/>
  <c r="KH296" i="12" a="1"/>
  <c r="KH296" i="12" s="1"/>
  <c r="KH288" i="12"/>
  <c r="KH291" i="12"/>
  <c r="KH290" i="12"/>
  <c r="KH289" i="12"/>
  <c r="KH282" i="12"/>
  <c r="KH285" i="12"/>
  <c r="KH284" i="12"/>
  <c r="KH283" i="12"/>
  <c r="KH280" i="12" a="1"/>
  <c r="KH280" i="12" s="1"/>
  <c r="KH273" i="12"/>
  <c r="KH274" i="12"/>
  <c r="KH275" i="12"/>
  <c r="KH272" i="12"/>
  <c r="KH269" i="12"/>
  <c r="KH267" i="12"/>
  <c r="KH264" i="12" a="1"/>
  <c r="KH264" i="12" s="1"/>
  <c r="KH268" i="12"/>
  <c r="KH266" i="12"/>
  <c r="KH258" i="12"/>
  <c r="KH257" i="12"/>
  <c r="KH259" i="12"/>
  <c r="KH256" i="12"/>
  <c r="KH250" i="12"/>
  <c r="KH252" i="12"/>
  <c r="KH251" i="12"/>
  <c r="KH253" i="12"/>
  <c r="KH241" i="12"/>
  <c r="KH248" i="12" a="1"/>
  <c r="KH248" i="12" s="1"/>
  <c r="KH240" i="12"/>
  <c r="KH243" i="12"/>
  <c r="KH236" i="12"/>
  <c r="KH242" i="12"/>
  <c r="KH235" i="12"/>
  <c r="KH234" i="12"/>
  <c r="KH237" i="12"/>
  <c r="KH227" i="12"/>
  <c r="KH224" i="12"/>
  <c r="KH226" i="12"/>
  <c r="KH232" i="12" a="1"/>
  <c r="KH232" i="12" s="1"/>
  <c r="KH225" i="12"/>
  <c r="KH221" i="12"/>
  <c r="KH211" i="12"/>
  <c r="KH219" i="12"/>
  <c r="KH216" i="12" a="1"/>
  <c r="KH216" i="12" s="1"/>
  <c r="KH220" i="12"/>
  <c r="KH218" i="12"/>
  <c r="KH202" i="12"/>
  <c r="KH210" i="12"/>
  <c r="KH205" i="12"/>
  <c r="KH208" i="12"/>
  <c r="KH204" i="12"/>
  <c r="KH203" i="12"/>
  <c r="KH209" i="12"/>
  <c r="KH193" i="12"/>
  <c r="KH186" i="12"/>
  <c r="KH189" i="12"/>
  <c r="KH192" i="12"/>
  <c r="KH200" i="12" a="1"/>
  <c r="KH200" i="12" s="1"/>
  <c r="KH195" i="12"/>
  <c r="KH188" i="12"/>
  <c r="KH194" i="12"/>
  <c r="KH187" i="12"/>
  <c r="KH184" i="12" a="1"/>
  <c r="KH184" i="12" s="1"/>
  <c r="KH176" i="12"/>
  <c r="KH179" i="12"/>
  <c r="KH178" i="12"/>
  <c r="KH171" i="12"/>
  <c r="KH168" i="12" a="1"/>
  <c r="KH168" i="12" s="1"/>
  <c r="KH170" i="12"/>
  <c r="KH173" i="12"/>
  <c r="KH177" i="12"/>
  <c r="KI165" i="12"/>
  <c r="KH172" i="12"/>
  <c r="KG271" i="12"/>
  <c r="KG276" i="12" s="1"/>
  <c r="KG360" i="12"/>
  <c r="KG223" i="12"/>
  <c r="KG228" i="12" s="1"/>
  <c r="KG357" i="12"/>
  <c r="KG319" i="12"/>
  <c r="KG324" i="12" s="1"/>
  <c r="KG363" i="12"/>
  <c r="KG175" i="12"/>
  <c r="KG180" i="12" s="1"/>
  <c r="KG354" i="12"/>
  <c r="KG255" i="12"/>
  <c r="KG260" i="12" s="1"/>
  <c r="KG359" i="12"/>
  <c r="KH175" i="12" l="1"/>
  <c r="KH180" i="12" s="1"/>
  <c r="KH354" i="12"/>
  <c r="KH255" i="12"/>
  <c r="KH260" i="12" s="1"/>
  <c r="KH359" i="12"/>
  <c r="KH319" i="12"/>
  <c r="KH324" i="12" s="1"/>
  <c r="KH363" i="12"/>
  <c r="KH239" i="12"/>
  <c r="KH244" i="12" s="1"/>
  <c r="KH358" i="12"/>
  <c r="KH303" i="12"/>
  <c r="KH308" i="12" s="1"/>
  <c r="KH362" i="12"/>
  <c r="KH191" i="12"/>
  <c r="KH196" i="12" s="1"/>
  <c r="KH355" i="12"/>
  <c r="KG364" i="12"/>
  <c r="KG365" i="12" s="1"/>
  <c r="KH287" i="12"/>
  <c r="KH292" i="12" s="1"/>
  <c r="KH361" i="12"/>
  <c r="KI323" i="12"/>
  <c r="KI320" i="12"/>
  <c r="KI322" i="12"/>
  <c r="KI321" i="12"/>
  <c r="KI314" i="12"/>
  <c r="KI316" i="12"/>
  <c r="KI317" i="12"/>
  <c r="KI315" i="12"/>
  <c r="KI305" i="12"/>
  <c r="KI312" i="12" a="1"/>
  <c r="KI312" i="12" s="1"/>
  <c r="KI307" i="12"/>
  <c r="KI306" i="12"/>
  <c r="KI301" i="12"/>
  <c r="KI304" i="12"/>
  <c r="KI300" i="12"/>
  <c r="KI299" i="12"/>
  <c r="KI298" i="12"/>
  <c r="KI296" i="12" a="1"/>
  <c r="KI296" i="12" s="1"/>
  <c r="KI285" i="12"/>
  <c r="KI288" i="12"/>
  <c r="KI291" i="12"/>
  <c r="KI290" i="12"/>
  <c r="KI289" i="12"/>
  <c r="KI282" i="12"/>
  <c r="KI284" i="12"/>
  <c r="KI283" i="12"/>
  <c r="KI274" i="12"/>
  <c r="KI280" i="12" a="1"/>
  <c r="KI280" i="12" s="1"/>
  <c r="KI275" i="12"/>
  <c r="KI273" i="12"/>
  <c r="KI269" i="12"/>
  <c r="KI267" i="12"/>
  <c r="KI272" i="12"/>
  <c r="KI268" i="12"/>
  <c r="KI266" i="12"/>
  <c r="KI258" i="12"/>
  <c r="KI264" i="12" a="1"/>
  <c r="KI264" i="12" s="1"/>
  <c r="KI257" i="12"/>
  <c r="KI259" i="12"/>
  <c r="KI256" i="12"/>
  <c r="KI252" i="12"/>
  <c r="KI251" i="12"/>
  <c r="KI253" i="12"/>
  <c r="KI250" i="12"/>
  <c r="KI241" i="12"/>
  <c r="KI248" i="12" a="1"/>
  <c r="KI248" i="12" s="1"/>
  <c r="KI240" i="12"/>
  <c r="KI243" i="12"/>
  <c r="KI242" i="12"/>
  <c r="KI236" i="12"/>
  <c r="KI235" i="12"/>
  <c r="KI234" i="12"/>
  <c r="KI237" i="12"/>
  <c r="KI224" i="12"/>
  <c r="KI232" i="12" a="1"/>
  <c r="KI232" i="12" s="1"/>
  <c r="KI227" i="12"/>
  <c r="KI219" i="12"/>
  <c r="KI226" i="12"/>
  <c r="KI225" i="12"/>
  <c r="KI221" i="12"/>
  <c r="KI216" i="12" a="1"/>
  <c r="KI216" i="12" s="1"/>
  <c r="KI210" i="12"/>
  <c r="KI220" i="12"/>
  <c r="KI218" i="12"/>
  <c r="KI202" i="12"/>
  <c r="KI205" i="12"/>
  <c r="KI208" i="12"/>
  <c r="KI204" i="12"/>
  <c r="KI211" i="12"/>
  <c r="KI203" i="12"/>
  <c r="KI193" i="12"/>
  <c r="KI189" i="12"/>
  <c r="KI192" i="12"/>
  <c r="KI209" i="12"/>
  <c r="KI200" i="12" a="1"/>
  <c r="KI200" i="12" s="1"/>
  <c r="KI195" i="12"/>
  <c r="KI188" i="12"/>
  <c r="KI194" i="12"/>
  <c r="KI186" i="12"/>
  <c r="KI187" i="12"/>
  <c r="KI184" i="12" a="1"/>
  <c r="KI184" i="12" s="1"/>
  <c r="KI176" i="12"/>
  <c r="KI179" i="12"/>
  <c r="KI178" i="12"/>
  <c r="KI177" i="12"/>
  <c r="KI171" i="12"/>
  <c r="KI168" i="12" a="1"/>
  <c r="KI168" i="12" s="1"/>
  <c r="KI170" i="12"/>
  <c r="KI173" i="12"/>
  <c r="KJ165" i="12"/>
  <c r="KI172" i="12"/>
  <c r="KK163" i="12"/>
  <c r="KL164" i="12"/>
  <c r="KH223" i="12"/>
  <c r="KH228" i="12" s="1"/>
  <c r="KH357" i="12"/>
  <c r="KH207" i="12"/>
  <c r="KH212" i="12" s="1"/>
  <c r="KH356" i="12"/>
  <c r="KH271" i="12"/>
  <c r="KH276" i="12" s="1"/>
  <c r="KH360" i="12"/>
  <c r="KL163" i="12" l="1"/>
  <c r="KM164" i="12"/>
  <c r="KI271" i="12"/>
  <c r="KI276" i="12" s="1"/>
  <c r="KI360" i="12"/>
  <c r="KJ320" i="12"/>
  <c r="KJ322" i="12"/>
  <c r="KJ323" i="12"/>
  <c r="KJ321" i="12"/>
  <c r="KJ316" i="12"/>
  <c r="KJ314" i="12"/>
  <c r="KJ315" i="12"/>
  <c r="KJ317" i="12"/>
  <c r="KJ312" i="12" a="1"/>
  <c r="KJ312" i="12" s="1"/>
  <c r="KJ304" i="12"/>
  <c r="KJ307" i="12"/>
  <c r="KJ306" i="12"/>
  <c r="KJ301" i="12"/>
  <c r="KJ300" i="12"/>
  <c r="KJ305" i="12"/>
  <c r="KJ299" i="12"/>
  <c r="KJ298" i="12"/>
  <c r="KJ288" i="12"/>
  <c r="KJ296" i="12" a="1"/>
  <c r="KJ296" i="12" s="1"/>
  <c r="KJ291" i="12"/>
  <c r="KJ290" i="12"/>
  <c r="KJ289" i="12"/>
  <c r="KJ285" i="12"/>
  <c r="KJ284" i="12"/>
  <c r="KJ283" i="12"/>
  <c r="KJ282" i="12"/>
  <c r="KJ280" i="12" a="1"/>
  <c r="KJ280" i="12" s="1"/>
  <c r="KJ273" i="12"/>
  <c r="KJ275" i="12"/>
  <c r="KJ268" i="12"/>
  <c r="KJ272" i="12"/>
  <c r="KJ274" i="12"/>
  <c r="KJ269" i="12"/>
  <c r="KJ267" i="12"/>
  <c r="KJ266" i="12"/>
  <c r="KJ258" i="12"/>
  <c r="KJ264" i="12" a="1"/>
  <c r="KJ264" i="12" s="1"/>
  <c r="KJ257" i="12"/>
  <c r="KJ259" i="12"/>
  <c r="KJ256" i="12"/>
  <c r="KJ252" i="12"/>
  <c r="KJ248" i="12" a="1"/>
  <c r="KJ248" i="12" s="1"/>
  <c r="KJ251" i="12"/>
  <c r="KJ253" i="12"/>
  <c r="KJ241" i="12"/>
  <c r="KJ240" i="12"/>
  <c r="KJ243" i="12"/>
  <c r="KJ250" i="12"/>
  <c r="KJ242" i="12"/>
  <c r="KJ236" i="12"/>
  <c r="KJ235" i="12"/>
  <c r="KJ234" i="12"/>
  <c r="KJ237" i="12"/>
  <c r="KJ225" i="12"/>
  <c r="KJ227" i="12"/>
  <c r="KJ232" i="12" a="1"/>
  <c r="KJ232" i="12" s="1"/>
  <c r="KJ224" i="12"/>
  <c r="KJ226" i="12"/>
  <c r="KJ221" i="12"/>
  <c r="KJ220" i="12"/>
  <c r="KJ211" i="12"/>
  <c r="KJ216" i="12" a="1"/>
  <c r="KJ216" i="12" s="1"/>
  <c r="KJ219" i="12"/>
  <c r="KJ218" i="12"/>
  <c r="KJ202" i="12"/>
  <c r="KJ205" i="12"/>
  <c r="KJ210" i="12"/>
  <c r="KJ208" i="12"/>
  <c r="KJ204" i="12"/>
  <c r="KJ203" i="12"/>
  <c r="KJ209" i="12"/>
  <c r="KJ189" i="12"/>
  <c r="KJ192" i="12"/>
  <c r="KJ200" i="12" a="1"/>
  <c r="KJ200" i="12" s="1"/>
  <c r="KJ195" i="12"/>
  <c r="KJ188" i="12"/>
  <c r="KJ194" i="12"/>
  <c r="KJ187" i="12"/>
  <c r="KJ193" i="12"/>
  <c r="KJ184" i="12" a="1"/>
  <c r="KJ184" i="12" s="1"/>
  <c r="KJ186" i="12"/>
  <c r="KJ176" i="12"/>
  <c r="KJ179" i="12"/>
  <c r="KJ178" i="12"/>
  <c r="KJ177" i="12"/>
  <c r="KJ168" i="12" a="1"/>
  <c r="KJ168" i="12" s="1"/>
  <c r="KJ171" i="12"/>
  <c r="KJ170" i="12"/>
  <c r="KJ173" i="12"/>
  <c r="KK165" i="12"/>
  <c r="KJ172" i="12"/>
  <c r="KI319" i="12"/>
  <c r="KI324" i="12" s="1"/>
  <c r="KI363" i="12"/>
  <c r="KI207" i="12"/>
  <c r="KI212" i="12" s="1"/>
  <c r="KI356" i="12"/>
  <c r="KI223" i="12"/>
  <c r="KI228" i="12" s="1"/>
  <c r="KI357" i="12"/>
  <c r="KI175" i="12"/>
  <c r="KI180" i="12" s="1"/>
  <c r="KI354" i="12"/>
  <c r="KI255" i="12"/>
  <c r="KI260" i="12" s="1"/>
  <c r="KI359" i="12"/>
  <c r="KI303" i="12"/>
  <c r="KI308" i="12" s="1"/>
  <c r="KI362" i="12"/>
  <c r="KI191" i="12"/>
  <c r="KI196" i="12" s="1"/>
  <c r="KI355" i="12"/>
  <c r="KI239" i="12"/>
  <c r="KI244" i="12" s="1"/>
  <c r="KI358" i="12"/>
  <c r="KH364" i="12"/>
  <c r="KH365" i="12" s="1"/>
  <c r="KI287" i="12"/>
  <c r="KI292" i="12" s="1"/>
  <c r="KI361" i="12"/>
  <c r="KJ191" i="12" l="1"/>
  <c r="KJ196" i="12" s="1"/>
  <c r="KJ355" i="12"/>
  <c r="KJ287" i="12"/>
  <c r="KJ292" i="12" s="1"/>
  <c r="KJ361" i="12"/>
  <c r="KJ271" i="12"/>
  <c r="KJ276" i="12" s="1"/>
  <c r="KJ360" i="12"/>
  <c r="KJ223" i="12"/>
  <c r="KJ228" i="12" s="1"/>
  <c r="KJ357" i="12"/>
  <c r="KJ319" i="12"/>
  <c r="KJ324" i="12" s="1"/>
  <c r="KJ363" i="12"/>
  <c r="KJ207" i="12"/>
  <c r="KJ212" i="12" s="1"/>
  <c r="KJ356" i="12"/>
  <c r="KK322" i="12"/>
  <c r="KK323" i="12"/>
  <c r="KK321" i="12"/>
  <c r="KK320" i="12"/>
  <c r="KK314" i="12"/>
  <c r="KK316" i="12"/>
  <c r="KK317" i="12"/>
  <c r="KK315" i="12"/>
  <c r="KK307" i="12"/>
  <c r="KK306" i="12"/>
  <c r="KK312" i="12" a="1"/>
  <c r="KK312" i="12" s="1"/>
  <c r="KK305" i="12"/>
  <c r="KK300" i="12"/>
  <c r="KK304" i="12"/>
  <c r="KK299" i="12"/>
  <c r="KK301" i="12"/>
  <c r="KK290" i="12"/>
  <c r="KK298" i="12"/>
  <c r="KK296" i="12" a="1"/>
  <c r="KK296" i="12" s="1"/>
  <c r="KK291" i="12"/>
  <c r="KK289" i="12"/>
  <c r="KK288" i="12"/>
  <c r="KK285" i="12"/>
  <c r="KK284" i="12"/>
  <c r="KK283" i="12"/>
  <c r="KK282" i="12"/>
  <c r="KK280" i="12" a="1"/>
  <c r="KK280" i="12" s="1"/>
  <c r="KK274" i="12"/>
  <c r="KK275" i="12"/>
  <c r="KK268" i="12"/>
  <c r="KK273" i="12"/>
  <c r="KK269" i="12"/>
  <c r="KK272" i="12"/>
  <c r="KK264" i="12" a="1"/>
  <c r="KK264" i="12" s="1"/>
  <c r="KK267" i="12"/>
  <c r="KK266" i="12"/>
  <c r="KK258" i="12"/>
  <c r="KK257" i="12"/>
  <c r="KK259" i="12"/>
  <c r="KK256" i="12"/>
  <c r="KK252" i="12"/>
  <c r="KK251" i="12"/>
  <c r="KK253" i="12"/>
  <c r="KK250" i="12"/>
  <c r="KK248" i="12" a="1"/>
  <c r="KK248" i="12" s="1"/>
  <c r="KK240" i="12"/>
  <c r="KK243" i="12"/>
  <c r="KK242" i="12"/>
  <c r="KK241" i="12"/>
  <c r="KK235" i="12"/>
  <c r="KK234" i="12"/>
  <c r="KK237" i="12"/>
  <c r="KK236" i="12"/>
  <c r="KK224" i="12"/>
  <c r="KK232" i="12" a="1"/>
  <c r="KK232" i="12" s="1"/>
  <c r="KK226" i="12"/>
  <c r="KK219" i="12"/>
  <c r="KK227" i="12"/>
  <c r="KK225" i="12"/>
  <c r="KK221" i="12"/>
  <c r="KK210" i="12"/>
  <c r="KK220" i="12"/>
  <c r="KK218" i="12"/>
  <c r="KK205" i="12"/>
  <c r="KK208" i="12"/>
  <c r="KK204" i="12"/>
  <c r="KK200" i="12" a="1"/>
  <c r="KK200" i="12" s="1"/>
  <c r="KK211" i="12"/>
  <c r="KK203" i="12"/>
  <c r="KK209" i="12"/>
  <c r="KK216" i="12" a="1"/>
  <c r="KK216" i="12" s="1"/>
  <c r="KK186" i="12"/>
  <c r="KK189" i="12"/>
  <c r="KK202" i="12"/>
  <c r="KK192" i="12"/>
  <c r="KK195" i="12"/>
  <c r="KK188" i="12"/>
  <c r="KK194" i="12"/>
  <c r="KK187" i="12"/>
  <c r="KK184" i="12" a="1"/>
  <c r="KK184" i="12" s="1"/>
  <c r="KK193" i="12"/>
  <c r="KK173" i="12"/>
  <c r="KK176" i="12"/>
  <c r="KK179" i="12"/>
  <c r="KK178" i="12"/>
  <c r="KK177" i="12"/>
  <c r="KK171" i="12"/>
  <c r="KK170" i="12"/>
  <c r="KL165" i="12"/>
  <c r="KK172" i="12"/>
  <c r="KK168" i="12" a="1"/>
  <c r="KK168" i="12" s="1"/>
  <c r="KJ175" i="12"/>
  <c r="KJ180" i="12" s="1"/>
  <c r="KJ354" i="12"/>
  <c r="KI364" i="12"/>
  <c r="KI365" i="12" s="1"/>
  <c r="KJ303" i="12"/>
  <c r="KJ308" i="12" s="1"/>
  <c r="KJ362" i="12"/>
  <c r="KJ239" i="12"/>
  <c r="KJ244" i="12" s="1"/>
  <c r="KJ358" i="12"/>
  <c r="KJ255" i="12"/>
  <c r="KJ260" i="12" s="1"/>
  <c r="KJ359" i="12"/>
  <c r="KN164" i="12"/>
  <c r="KM163" i="12"/>
  <c r="KK239" i="12" l="1"/>
  <c r="KK244" i="12" s="1"/>
  <c r="KK358" i="12"/>
  <c r="KK191" i="12"/>
  <c r="KK196" i="12" s="1"/>
  <c r="KK355" i="12"/>
  <c r="KK207" i="12"/>
  <c r="KK212" i="12" s="1"/>
  <c r="KK356" i="12"/>
  <c r="KK287" i="12"/>
  <c r="KK292" i="12" s="1"/>
  <c r="KK361" i="12"/>
  <c r="KK175" i="12"/>
  <c r="KK180" i="12" s="1"/>
  <c r="KK354" i="12"/>
  <c r="KK319" i="12"/>
  <c r="KK324" i="12" s="1"/>
  <c r="KK363" i="12"/>
  <c r="KL323" i="12"/>
  <c r="KL322" i="12"/>
  <c r="KL321" i="12"/>
  <c r="KL320" i="12"/>
  <c r="KL316" i="12"/>
  <c r="KL317" i="12"/>
  <c r="KL315" i="12"/>
  <c r="KL314" i="12"/>
  <c r="KL307" i="12"/>
  <c r="KL306" i="12"/>
  <c r="KL312" i="12" a="1"/>
  <c r="KL312" i="12" s="1"/>
  <c r="KL305" i="12"/>
  <c r="KL304" i="12"/>
  <c r="KL300" i="12"/>
  <c r="KL299" i="12"/>
  <c r="KL301" i="12"/>
  <c r="KL298" i="12"/>
  <c r="KL296" i="12" a="1"/>
  <c r="KL296" i="12" s="1"/>
  <c r="KL291" i="12"/>
  <c r="KL290" i="12"/>
  <c r="KL289" i="12"/>
  <c r="KL284" i="12"/>
  <c r="KL283" i="12"/>
  <c r="KL288" i="12"/>
  <c r="KL282" i="12"/>
  <c r="KL285" i="12"/>
  <c r="KL273" i="12"/>
  <c r="KL275" i="12"/>
  <c r="KL280" i="12" a="1"/>
  <c r="KL280" i="12" s="1"/>
  <c r="KL269" i="12"/>
  <c r="KL272" i="12"/>
  <c r="KL268" i="12"/>
  <c r="KL264" i="12" a="1"/>
  <c r="KL264" i="12" s="1"/>
  <c r="KL267" i="12"/>
  <c r="KL266" i="12"/>
  <c r="KL274" i="12"/>
  <c r="KL257" i="12"/>
  <c r="KL253" i="12"/>
  <c r="KL259" i="12"/>
  <c r="KL256" i="12"/>
  <c r="KL258" i="12"/>
  <c r="KL252" i="12"/>
  <c r="KL251" i="12"/>
  <c r="KL250" i="12"/>
  <c r="KL248" i="12" a="1"/>
  <c r="KL248" i="12" s="1"/>
  <c r="KL240" i="12"/>
  <c r="KL243" i="12"/>
  <c r="KL242" i="12"/>
  <c r="KL235" i="12"/>
  <c r="KL241" i="12"/>
  <c r="KL234" i="12"/>
  <c r="KL237" i="12"/>
  <c r="KL225" i="12"/>
  <c r="KL236" i="12"/>
  <c r="KL232" i="12" a="1"/>
  <c r="KL232" i="12" s="1"/>
  <c r="KL227" i="12"/>
  <c r="KL219" i="12"/>
  <c r="KL224" i="12"/>
  <c r="KL226" i="12"/>
  <c r="KL221" i="12"/>
  <c r="KL220" i="12"/>
  <c r="KL218" i="12"/>
  <c r="KL209" i="12"/>
  <c r="KL216" i="12" a="1"/>
  <c r="KL216" i="12" s="1"/>
  <c r="KL208" i="12"/>
  <c r="KL210" i="12"/>
  <c r="KL204" i="12"/>
  <c r="KL211" i="12"/>
  <c r="KL203" i="12"/>
  <c r="KL186" i="12"/>
  <c r="KL189" i="12"/>
  <c r="KL202" i="12"/>
  <c r="KL192" i="12"/>
  <c r="KL195" i="12"/>
  <c r="KL200" i="12" a="1"/>
  <c r="KL200" i="12" s="1"/>
  <c r="KL188" i="12"/>
  <c r="KL205" i="12"/>
  <c r="KL194" i="12"/>
  <c r="KL187" i="12"/>
  <c r="KL193" i="12"/>
  <c r="KL184" i="12" a="1"/>
  <c r="KL184" i="12" s="1"/>
  <c r="KL176" i="12"/>
  <c r="KL179" i="12"/>
  <c r="KL178" i="12"/>
  <c r="KL177" i="12"/>
  <c r="KL171" i="12"/>
  <c r="KL170" i="12"/>
  <c r="KL173" i="12"/>
  <c r="KM165" i="12"/>
  <c r="KL172" i="12"/>
  <c r="KL168" i="12" a="1"/>
  <c r="KL168" i="12" s="1"/>
  <c r="KJ364" i="12"/>
  <c r="KJ365" i="12" s="1"/>
  <c r="KO164" i="12"/>
  <c r="KN163" i="12"/>
  <c r="KK271" i="12"/>
  <c r="KK276" i="12" s="1"/>
  <c r="KK360" i="12"/>
  <c r="KK255" i="12"/>
  <c r="KK260" i="12" s="1"/>
  <c r="KK359" i="12"/>
  <c r="KK303" i="12"/>
  <c r="KK308" i="12" s="1"/>
  <c r="KK362" i="12"/>
  <c r="KK223" i="12"/>
  <c r="KK228" i="12" s="1"/>
  <c r="KK357" i="12"/>
  <c r="KL287" i="12" l="1"/>
  <c r="KL292" i="12" s="1"/>
  <c r="KL361" i="12"/>
  <c r="KL191" i="12"/>
  <c r="KL196" i="12" s="1"/>
  <c r="KL355" i="12"/>
  <c r="KP164" i="12"/>
  <c r="KO163" i="12"/>
  <c r="KL175" i="12"/>
  <c r="KL180" i="12" s="1"/>
  <c r="KL354" i="12"/>
  <c r="KL223" i="12"/>
  <c r="KL228" i="12" s="1"/>
  <c r="KL357" i="12"/>
  <c r="KK364" i="12"/>
  <c r="KK365" i="12" s="1"/>
  <c r="KL319" i="12"/>
  <c r="KL324" i="12" s="1"/>
  <c r="KL363" i="12"/>
  <c r="KM323" i="12"/>
  <c r="KM322" i="12"/>
  <c r="KM321" i="12"/>
  <c r="KM317" i="12"/>
  <c r="KM320" i="12"/>
  <c r="KM316" i="12"/>
  <c r="KM315" i="12"/>
  <c r="KM314" i="12"/>
  <c r="KM304" i="12"/>
  <c r="KM307" i="12"/>
  <c r="KM312" i="12" a="1"/>
  <c r="KM312" i="12" s="1"/>
  <c r="KM305" i="12"/>
  <c r="KM306" i="12"/>
  <c r="KM300" i="12"/>
  <c r="KM299" i="12"/>
  <c r="KM301" i="12"/>
  <c r="KM298" i="12"/>
  <c r="KM296" i="12" a="1"/>
  <c r="KM296" i="12" s="1"/>
  <c r="KM291" i="12"/>
  <c r="KM290" i="12"/>
  <c r="KM289" i="12"/>
  <c r="KM284" i="12"/>
  <c r="KM283" i="12"/>
  <c r="KM288" i="12"/>
  <c r="KM282" i="12"/>
  <c r="KM285" i="12"/>
  <c r="KM273" i="12"/>
  <c r="KM280" i="12" a="1"/>
  <c r="KM280" i="12" s="1"/>
  <c r="KM269" i="12"/>
  <c r="KM272" i="12"/>
  <c r="KM274" i="12"/>
  <c r="KM275" i="12"/>
  <c r="KM267" i="12"/>
  <c r="KM268" i="12"/>
  <c r="KM266" i="12"/>
  <c r="KM264" i="12" a="1"/>
  <c r="KM264" i="12" s="1"/>
  <c r="KM257" i="12"/>
  <c r="KM259" i="12"/>
  <c r="KM256" i="12"/>
  <c r="KM252" i="12"/>
  <c r="KM258" i="12"/>
  <c r="KM251" i="12"/>
  <c r="KM253" i="12"/>
  <c r="KM250" i="12"/>
  <c r="KM248" i="12" a="1"/>
  <c r="KM248" i="12" s="1"/>
  <c r="KM240" i="12"/>
  <c r="KM243" i="12"/>
  <c r="KM242" i="12"/>
  <c r="KM235" i="12"/>
  <c r="KM241" i="12"/>
  <c r="KM234" i="12"/>
  <c r="KM237" i="12"/>
  <c r="KM236" i="12"/>
  <c r="KM232" i="12" a="1"/>
  <c r="KM232" i="12" s="1"/>
  <c r="KM226" i="12"/>
  <c r="KM227" i="12"/>
  <c r="KM224" i="12"/>
  <c r="KM225" i="12"/>
  <c r="KM221" i="12"/>
  <c r="KM219" i="12"/>
  <c r="KM210" i="12"/>
  <c r="KM218" i="12"/>
  <c r="KM220" i="12"/>
  <c r="KM216" i="12" a="1"/>
  <c r="KM216" i="12" s="1"/>
  <c r="KM204" i="12"/>
  <c r="KM211" i="12"/>
  <c r="KM203" i="12"/>
  <c r="KM209" i="12"/>
  <c r="KM202" i="12"/>
  <c r="KM208" i="12"/>
  <c r="KM189" i="12"/>
  <c r="KM192" i="12"/>
  <c r="KM195" i="12"/>
  <c r="KM200" i="12" a="1"/>
  <c r="KM200" i="12" s="1"/>
  <c r="KM188" i="12"/>
  <c r="KM205" i="12"/>
  <c r="KM194" i="12"/>
  <c r="KM187" i="12"/>
  <c r="KM193" i="12"/>
  <c r="KM184" i="12" a="1"/>
  <c r="KM184" i="12" s="1"/>
  <c r="KM186" i="12"/>
  <c r="KM179" i="12"/>
  <c r="KM178" i="12"/>
  <c r="KM177" i="12"/>
  <c r="KM176" i="12"/>
  <c r="KM170" i="12"/>
  <c r="KM173" i="12"/>
  <c r="KN165" i="12"/>
  <c r="KM172" i="12"/>
  <c r="KM168" i="12" a="1"/>
  <c r="KM168" i="12" s="1"/>
  <c r="KM171" i="12"/>
  <c r="KL207" i="12"/>
  <c r="KL212" i="12" s="1"/>
  <c r="KL356" i="12"/>
  <c r="KL239" i="12"/>
  <c r="KL244" i="12" s="1"/>
  <c r="KL358" i="12"/>
  <c r="KL271" i="12"/>
  <c r="KL276" i="12" s="1"/>
  <c r="KL360" i="12"/>
  <c r="KL255" i="12"/>
  <c r="KL260" i="12" s="1"/>
  <c r="KL359" i="12"/>
  <c r="KL303" i="12"/>
  <c r="KL308" i="12" s="1"/>
  <c r="KL362" i="12"/>
  <c r="KM255" i="12" l="1"/>
  <c r="KM260" i="12" s="1"/>
  <c r="KM359" i="12"/>
  <c r="KM303" i="12"/>
  <c r="KM308" i="12" s="1"/>
  <c r="KM362" i="12"/>
  <c r="KM239" i="12"/>
  <c r="KM244" i="12" s="1"/>
  <c r="KM358" i="12"/>
  <c r="KM287" i="12"/>
  <c r="KM292" i="12" s="1"/>
  <c r="KM361" i="12"/>
  <c r="KM175" i="12"/>
  <c r="KM180" i="12" s="1"/>
  <c r="KM354" i="12"/>
  <c r="KM223" i="12"/>
  <c r="KM228" i="12" s="1"/>
  <c r="KM357" i="12"/>
  <c r="KQ164" i="12"/>
  <c r="KP163" i="12"/>
  <c r="KM191" i="12"/>
  <c r="KM196" i="12" s="1"/>
  <c r="KM355" i="12"/>
  <c r="KM319" i="12"/>
  <c r="KM324" i="12" s="1"/>
  <c r="KM363" i="12"/>
  <c r="KM271" i="12"/>
  <c r="KM276" i="12" s="1"/>
  <c r="KM360" i="12"/>
  <c r="KL364" i="12"/>
  <c r="KL365" i="12" s="1"/>
  <c r="KN322" i="12"/>
  <c r="KN323" i="12"/>
  <c r="KN321" i="12"/>
  <c r="KN317" i="12"/>
  <c r="KN320" i="12"/>
  <c r="KN316" i="12"/>
  <c r="KN315" i="12"/>
  <c r="KN314" i="12"/>
  <c r="KN312" i="12" a="1"/>
  <c r="KN312" i="12" s="1"/>
  <c r="KN304" i="12"/>
  <c r="KN307" i="12"/>
  <c r="KN306" i="12"/>
  <c r="KN305" i="12"/>
  <c r="KN300" i="12"/>
  <c r="KN299" i="12"/>
  <c r="KN301" i="12"/>
  <c r="KN298" i="12"/>
  <c r="KN296" i="12" a="1"/>
  <c r="KN296" i="12" s="1"/>
  <c r="KN291" i="12"/>
  <c r="KN290" i="12"/>
  <c r="KN289" i="12"/>
  <c r="KN284" i="12"/>
  <c r="KN283" i="12"/>
  <c r="KN288" i="12"/>
  <c r="KN282" i="12"/>
  <c r="KN285" i="12"/>
  <c r="KN273" i="12"/>
  <c r="KN275" i="12"/>
  <c r="KN280" i="12" a="1"/>
  <c r="KN280" i="12" s="1"/>
  <c r="KN269" i="12"/>
  <c r="KN272" i="12"/>
  <c r="KN274" i="12"/>
  <c r="KN259" i="12"/>
  <c r="KN267" i="12"/>
  <c r="KN268" i="12"/>
  <c r="KN266" i="12"/>
  <c r="KN264" i="12" a="1"/>
  <c r="KN264" i="12" s="1"/>
  <c r="KN257" i="12"/>
  <c r="KN256" i="12"/>
  <c r="KN258" i="12"/>
  <c r="KN252" i="12"/>
  <c r="KN248" i="12" a="1"/>
  <c r="KN248" i="12" s="1"/>
  <c r="KN251" i="12"/>
  <c r="KN253" i="12"/>
  <c r="KN250" i="12"/>
  <c r="KN240" i="12"/>
  <c r="KN243" i="12"/>
  <c r="KN242" i="12"/>
  <c r="KN241" i="12"/>
  <c r="KN235" i="12"/>
  <c r="KN237" i="12"/>
  <c r="KN236" i="12"/>
  <c r="KN232" i="12" a="1"/>
  <c r="KN232" i="12" s="1"/>
  <c r="KN234" i="12"/>
  <c r="KN227" i="12"/>
  <c r="KN224" i="12"/>
  <c r="KN226" i="12"/>
  <c r="KN225" i="12"/>
  <c r="KN221" i="12"/>
  <c r="KN220" i="12"/>
  <c r="KN219" i="12"/>
  <c r="KN218" i="12"/>
  <c r="KN216" i="12" a="1"/>
  <c r="KN216" i="12" s="1"/>
  <c r="KN210" i="12"/>
  <c r="KN204" i="12"/>
  <c r="KN211" i="12"/>
  <c r="KN203" i="12"/>
  <c r="KN209" i="12"/>
  <c r="KN202" i="12"/>
  <c r="KN205" i="12"/>
  <c r="KN192" i="12"/>
  <c r="KN195" i="12"/>
  <c r="KN200" i="12" a="1"/>
  <c r="KN200" i="12" s="1"/>
  <c r="KN188" i="12"/>
  <c r="KN194" i="12"/>
  <c r="KN187" i="12"/>
  <c r="KN193" i="12"/>
  <c r="KN208" i="12"/>
  <c r="KN189" i="12"/>
  <c r="KN186" i="12"/>
  <c r="KN178" i="12"/>
  <c r="KN184" i="12" a="1"/>
  <c r="KN184" i="12" s="1"/>
  <c r="KN177" i="12"/>
  <c r="KN176" i="12"/>
  <c r="KN170" i="12"/>
  <c r="KN173" i="12"/>
  <c r="KO165" i="12"/>
  <c r="KN172" i="12"/>
  <c r="KN168" i="12" a="1"/>
  <c r="KN168" i="12" s="1"/>
  <c r="KN171" i="12"/>
  <c r="KN179" i="12"/>
  <c r="KM207" i="12"/>
  <c r="KM212" i="12" s="1"/>
  <c r="KM356" i="12"/>
  <c r="KN239" i="12" l="1"/>
  <c r="KN244" i="12" s="1"/>
  <c r="KN358" i="12"/>
  <c r="KR164" i="12"/>
  <c r="KQ163" i="12"/>
  <c r="KN271" i="12"/>
  <c r="KN276" i="12" s="1"/>
  <c r="KN360" i="12"/>
  <c r="KN223" i="12"/>
  <c r="KN228" i="12" s="1"/>
  <c r="KN357" i="12"/>
  <c r="KN319" i="12"/>
  <c r="KN324" i="12" s="1"/>
  <c r="KN363" i="12"/>
  <c r="KM364" i="12"/>
  <c r="KM365" i="12" s="1"/>
  <c r="KO322" i="12"/>
  <c r="KO323" i="12"/>
  <c r="KO321" i="12"/>
  <c r="KO320" i="12"/>
  <c r="KO316" i="12"/>
  <c r="KO315" i="12"/>
  <c r="KO317" i="12"/>
  <c r="KO314" i="12"/>
  <c r="KO307" i="12"/>
  <c r="KO312" i="12" a="1"/>
  <c r="KO312" i="12" s="1"/>
  <c r="KO305" i="12"/>
  <c r="KO304" i="12"/>
  <c r="KO299" i="12"/>
  <c r="KO301" i="12"/>
  <c r="KO306" i="12"/>
  <c r="KO298" i="12"/>
  <c r="KO300" i="12"/>
  <c r="KO296" i="12" a="1"/>
  <c r="KO296" i="12" s="1"/>
  <c r="KO291" i="12"/>
  <c r="KO290" i="12"/>
  <c r="KO289" i="12"/>
  <c r="KO284" i="12"/>
  <c r="KO283" i="12"/>
  <c r="KO288" i="12"/>
  <c r="KO282" i="12"/>
  <c r="KO285" i="12"/>
  <c r="KO280" i="12" a="1"/>
  <c r="KO280" i="12" s="1"/>
  <c r="KO274" i="12"/>
  <c r="KO269" i="12"/>
  <c r="KO272" i="12"/>
  <c r="KO273" i="12"/>
  <c r="KO267" i="12"/>
  <c r="KO268" i="12"/>
  <c r="KO266" i="12"/>
  <c r="KO264" i="12" a="1"/>
  <c r="KO264" i="12" s="1"/>
  <c r="KO257" i="12"/>
  <c r="KO256" i="12"/>
  <c r="KO259" i="12"/>
  <c r="KO275" i="12"/>
  <c r="KO258" i="12"/>
  <c r="KO251" i="12"/>
  <c r="KO253" i="12"/>
  <c r="KO250" i="12"/>
  <c r="KO252" i="12"/>
  <c r="KO240" i="12"/>
  <c r="KO243" i="12"/>
  <c r="KO242" i="12"/>
  <c r="KO241" i="12"/>
  <c r="KO248" i="12" a="1"/>
  <c r="KO248" i="12" s="1"/>
  <c r="KO235" i="12"/>
  <c r="KO234" i="12"/>
  <c r="KO237" i="12"/>
  <c r="KO236" i="12"/>
  <c r="KO232" i="12" a="1"/>
  <c r="KO232" i="12" s="1"/>
  <c r="KO224" i="12"/>
  <c r="KO226" i="12"/>
  <c r="KO227" i="12"/>
  <c r="KO225" i="12"/>
  <c r="KO221" i="12"/>
  <c r="KO220" i="12"/>
  <c r="KO210" i="12"/>
  <c r="KO218" i="12"/>
  <c r="KO216" i="12" a="1"/>
  <c r="KO216" i="12" s="1"/>
  <c r="KO204" i="12"/>
  <c r="KO211" i="12"/>
  <c r="KO203" i="12"/>
  <c r="KO209" i="12"/>
  <c r="KO219" i="12"/>
  <c r="KO202" i="12"/>
  <c r="KO205" i="12"/>
  <c r="KO208" i="12"/>
  <c r="KO195" i="12"/>
  <c r="KO200" i="12" a="1"/>
  <c r="KO200" i="12" s="1"/>
  <c r="KO188" i="12"/>
  <c r="KO194" i="12"/>
  <c r="KO187" i="12"/>
  <c r="KO193" i="12"/>
  <c r="KO192" i="12"/>
  <c r="KO189" i="12"/>
  <c r="KO186" i="12"/>
  <c r="KO184" i="12" a="1"/>
  <c r="KO184" i="12" s="1"/>
  <c r="KO178" i="12"/>
  <c r="KO177" i="12"/>
  <c r="KO176" i="12"/>
  <c r="KO179" i="12"/>
  <c r="KO170" i="12"/>
  <c r="KO173" i="12"/>
  <c r="KP165" i="12"/>
  <c r="KO168" i="12" a="1"/>
  <c r="KO168" i="12" s="1"/>
  <c r="KO172" i="12"/>
  <c r="KO171" i="12"/>
  <c r="KN207" i="12"/>
  <c r="KN212" i="12" s="1"/>
  <c r="KN356" i="12"/>
  <c r="KN303" i="12"/>
  <c r="KN308" i="12" s="1"/>
  <c r="KN362" i="12"/>
  <c r="KN191" i="12"/>
  <c r="KN196" i="12" s="1"/>
  <c r="KN355" i="12"/>
  <c r="KN287" i="12"/>
  <c r="KN292" i="12" s="1"/>
  <c r="KN361" i="12"/>
  <c r="KN175" i="12"/>
  <c r="KN180" i="12" s="1"/>
  <c r="KN354" i="12"/>
  <c r="KN255" i="12"/>
  <c r="KN260" i="12" s="1"/>
  <c r="KN359" i="12"/>
  <c r="KO255" i="12" l="1"/>
  <c r="KO260" i="12" s="1"/>
  <c r="KO359" i="12"/>
  <c r="KO271" i="12"/>
  <c r="KO276" i="12" s="1"/>
  <c r="KO360" i="12"/>
  <c r="KO207" i="12"/>
  <c r="KO212" i="12" s="1"/>
  <c r="KO356" i="12"/>
  <c r="KN364" i="12"/>
  <c r="KN365" i="12" s="1"/>
  <c r="KP322" i="12"/>
  <c r="KP323" i="12"/>
  <c r="KP321" i="12"/>
  <c r="KP317" i="12"/>
  <c r="KP320" i="12"/>
  <c r="KP316" i="12"/>
  <c r="KP315" i="12"/>
  <c r="KP312" i="12" a="1"/>
  <c r="KP312" i="12" s="1"/>
  <c r="KP314" i="12"/>
  <c r="KP306" i="12"/>
  <c r="KP307" i="12"/>
  <c r="KP305" i="12"/>
  <c r="KP304" i="12"/>
  <c r="KP299" i="12"/>
  <c r="KP301" i="12"/>
  <c r="KP298" i="12"/>
  <c r="KP296" i="12" a="1"/>
  <c r="KP296" i="12" s="1"/>
  <c r="KP300" i="12"/>
  <c r="KP291" i="12"/>
  <c r="KP290" i="12"/>
  <c r="KP289" i="12"/>
  <c r="KP288" i="12"/>
  <c r="KP283" i="12"/>
  <c r="KP282" i="12"/>
  <c r="KP285" i="12"/>
  <c r="KP284" i="12"/>
  <c r="KP275" i="12"/>
  <c r="KP280" i="12" a="1"/>
  <c r="KP280" i="12" s="1"/>
  <c r="KP273" i="12"/>
  <c r="KP269" i="12"/>
  <c r="KP272" i="12"/>
  <c r="KP274" i="12"/>
  <c r="KP267" i="12"/>
  <c r="KP268" i="12"/>
  <c r="KP266" i="12"/>
  <c r="KP264" i="12" a="1"/>
  <c r="KP264" i="12" s="1"/>
  <c r="KP257" i="12"/>
  <c r="KP256" i="12"/>
  <c r="KP259" i="12"/>
  <c r="KP258" i="12"/>
  <c r="KP251" i="12"/>
  <c r="KP253" i="12"/>
  <c r="KP250" i="12"/>
  <c r="KP243" i="12"/>
  <c r="KP242" i="12"/>
  <c r="KP241" i="12"/>
  <c r="KP252" i="12"/>
  <c r="KP240" i="12"/>
  <c r="KP248" i="12" a="1"/>
  <c r="KP248" i="12" s="1"/>
  <c r="KP234" i="12"/>
  <c r="KP237" i="12"/>
  <c r="KP236" i="12"/>
  <c r="KP235" i="12"/>
  <c r="KP227" i="12"/>
  <c r="KP225" i="12"/>
  <c r="KP226" i="12"/>
  <c r="KP221" i="12"/>
  <c r="KP232" i="12" a="1"/>
  <c r="KP232" i="12" s="1"/>
  <c r="KP220" i="12"/>
  <c r="KP224" i="12"/>
  <c r="KP218" i="12"/>
  <c r="KP216" i="12" a="1"/>
  <c r="KP216" i="12" s="1"/>
  <c r="KP211" i="12"/>
  <c r="KP204" i="12"/>
  <c r="KP203" i="12"/>
  <c r="KP209" i="12"/>
  <c r="KP219" i="12"/>
  <c r="KP202" i="12"/>
  <c r="KP205" i="12"/>
  <c r="KP208" i="12"/>
  <c r="KP210" i="12"/>
  <c r="KP188" i="12"/>
  <c r="KP194" i="12"/>
  <c r="KP187" i="12"/>
  <c r="KP193" i="12"/>
  <c r="KP189" i="12"/>
  <c r="KP200" i="12" a="1"/>
  <c r="KP200" i="12" s="1"/>
  <c r="KP195" i="12"/>
  <c r="KP186" i="12"/>
  <c r="KP184" i="12" a="1"/>
  <c r="KP184" i="12" s="1"/>
  <c r="KP192" i="12"/>
  <c r="KP178" i="12"/>
  <c r="KP177" i="12"/>
  <c r="KP176" i="12"/>
  <c r="KP179" i="12"/>
  <c r="KP170" i="12"/>
  <c r="KP173" i="12"/>
  <c r="KQ165" i="12"/>
  <c r="KP168" i="12" a="1"/>
  <c r="KP168" i="12" s="1"/>
  <c r="KP172" i="12"/>
  <c r="KP171" i="12"/>
  <c r="KO303" i="12"/>
  <c r="KO308" i="12" s="1"/>
  <c r="KO362" i="12"/>
  <c r="KO191" i="12"/>
  <c r="KO196" i="12" s="1"/>
  <c r="KO355" i="12"/>
  <c r="KO239" i="12"/>
  <c r="KO244" i="12" s="1"/>
  <c r="KO358" i="12"/>
  <c r="KO287" i="12"/>
  <c r="KO292" i="12" s="1"/>
  <c r="KO361" i="12"/>
  <c r="KS164" i="12"/>
  <c r="KR163" i="12"/>
  <c r="KO175" i="12"/>
  <c r="KO180" i="12" s="1"/>
  <c r="KO354" i="12"/>
  <c r="KO223" i="12"/>
  <c r="KO228" i="12" s="1"/>
  <c r="KO357" i="12"/>
  <c r="KO319" i="12"/>
  <c r="KO324" i="12" s="1"/>
  <c r="KO363" i="12"/>
  <c r="KO364" i="12" l="1"/>
  <c r="KO365" i="12" s="1"/>
  <c r="KT164" i="12"/>
  <c r="KS163" i="12"/>
  <c r="KP239" i="12"/>
  <c r="KP244" i="12" s="1"/>
  <c r="KP358" i="12"/>
  <c r="KP303" i="12"/>
  <c r="KP308" i="12" s="1"/>
  <c r="KP362" i="12"/>
  <c r="KP191" i="12"/>
  <c r="KP196" i="12" s="1"/>
  <c r="KP355" i="12"/>
  <c r="KP287" i="12"/>
  <c r="KP292" i="12" s="1"/>
  <c r="KP361" i="12"/>
  <c r="KP207" i="12"/>
  <c r="KP212" i="12" s="1"/>
  <c r="KP356" i="12"/>
  <c r="KP175" i="12"/>
  <c r="KP180" i="12" s="1"/>
  <c r="KP354" i="12"/>
  <c r="KP255" i="12"/>
  <c r="KP260" i="12" s="1"/>
  <c r="KP359" i="12"/>
  <c r="KP223" i="12"/>
  <c r="KP228" i="12" s="1"/>
  <c r="KP357" i="12"/>
  <c r="KP271" i="12"/>
  <c r="KP276" i="12" s="1"/>
  <c r="KP360" i="12"/>
  <c r="KQ323" i="12"/>
  <c r="KQ321" i="12"/>
  <c r="KQ320" i="12"/>
  <c r="KQ322" i="12"/>
  <c r="KQ317" i="12"/>
  <c r="KQ315" i="12"/>
  <c r="KQ314" i="12"/>
  <c r="KQ316" i="12"/>
  <c r="KQ306" i="12"/>
  <c r="KQ305" i="12"/>
  <c r="KQ312" i="12" a="1"/>
  <c r="KQ312" i="12" s="1"/>
  <c r="KQ307" i="12"/>
  <c r="KQ304" i="12"/>
  <c r="KQ299" i="12"/>
  <c r="KQ301" i="12"/>
  <c r="KQ298" i="12"/>
  <c r="KQ300" i="12"/>
  <c r="KQ296" i="12" a="1"/>
  <c r="KQ296" i="12" s="1"/>
  <c r="KQ291" i="12"/>
  <c r="KQ290" i="12"/>
  <c r="KQ289" i="12"/>
  <c r="KQ288" i="12"/>
  <c r="KQ283" i="12"/>
  <c r="KQ282" i="12"/>
  <c r="KQ285" i="12"/>
  <c r="KQ284" i="12"/>
  <c r="KQ280" i="12" a="1"/>
  <c r="KQ280" i="12" s="1"/>
  <c r="KQ274" i="12"/>
  <c r="KQ269" i="12"/>
  <c r="KQ272" i="12"/>
  <c r="KQ275" i="12"/>
  <c r="KQ268" i="12"/>
  <c r="KQ266" i="12"/>
  <c r="KQ273" i="12"/>
  <c r="KQ267" i="12"/>
  <c r="KQ256" i="12"/>
  <c r="KQ259" i="12"/>
  <c r="KQ258" i="12"/>
  <c r="KQ264" i="12" a="1"/>
  <c r="KQ264" i="12" s="1"/>
  <c r="KQ257" i="12"/>
  <c r="KQ251" i="12"/>
  <c r="KQ253" i="12"/>
  <c r="KQ250" i="12"/>
  <c r="KQ252" i="12"/>
  <c r="KQ242" i="12"/>
  <c r="KQ241" i="12"/>
  <c r="KQ248" i="12" a="1"/>
  <c r="KQ248" i="12" s="1"/>
  <c r="KQ243" i="12"/>
  <c r="KQ240" i="12"/>
  <c r="KQ234" i="12"/>
  <c r="KQ237" i="12"/>
  <c r="KQ236" i="12"/>
  <c r="KQ224" i="12"/>
  <c r="KQ235" i="12"/>
  <c r="KQ226" i="12"/>
  <c r="KQ232" i="12" a="1"/>
  <c r="KQ232" i="12" s="1"/>
  <c r="KQ221" i="12"/>
  <c r="KQ225" i="12"/>
  <c r="KQ220" i="12"/>
  <c r="KQ218" i="12"/>
  <c r="KQ216" i="12" a="1"/>
  <c r="KQ216" i="12" s="1"/>
  <c r="KQ219" i="12"/>
  <c r="KQ227" i="12"/>
  <c r="KQ211" i="12"/>
  <c r="KQ203" i="12"/>
  <c r="KQ209" i="12"/>
  <c r="KQ202" i="12"/>
  <c r="KQ205" i="12"/>
  <c r="KQ208" i="12"/>
  <c r="KQ188" i="12"/>
  <c r="KQ194" i="12"/>
  <c r="KQ210" i="12"/>
  <c r="KQ204" i="12"/>
  <c r="KQ187" i="12"/>
  <c r="KQ193" i="12"/>
  <c r="KQ189" i="12"/>
  <c r="KQ192" i="12"/>
  <c r="KQ200" i="12" a="1"/>
  <c r="KQ200" i="12" s="1"/>
  <c r="KQ195" i="12"/>
  <c r="KQ184" i="12" a="1"/>
  <c r="KQ184" i="12" s="1"/>
  <c r="KQ186" i="12"/>
  <c r="KQ178" i="12"/>
  <c r="KQ177" i="12"/>
  <c r="KQ176" i="12"/>
  <c r="KQ179" i="12"/>
  <c r="KQ170" i="12"/>
  <c r="KQ173" i="12"/>
  <c r="KQ168" i="12" a="1"/>
  <c r="KQ168" i="12" s="1"/>
  <c r="KR165" i="12"/>
  <c r="KQ172" i="12"/>
  <c r="KQ171" i="12"/>
  <c r="KP319" i="12"/>
  <c r="KP324" i="12" s="1"/>
  <c r="KP363" i="12"/>
  <c r="KQ287" i="12" l="1"/>
  <c r="KQ292" i="12" s="1"/>
  <c r="KQ361" i="12"/>
  <c r="KQ271" i="12"/>
  <c r="KQ276" i="12" s="1"/>
  <c r="KQ360" i="12"/>
  <c r="KQ319" i="12"/>
  <c r="KQ324" i="12" s="1"/>
  <c r="KQ363" i="12"/>
  <c r="KQ207" i="12"/>
  <c r="KQ212" i="12" s="1"/>
  <c r="KQ356" i="12"/>
  <c r="KQ175" i="12"/>
  <c r="KQ180" i="12" s="1"/>
  <c r="KQ354" i="12"/>
  <c r="KQ223" i="12"/>
  <c r="KQ228" i="12" s="1"/>
  <c r="KQ357" i="12"/>
  <c r="KP364" i="12"/>
  <c r="KP365" i="12" s="1"/>
  <c r="KQ255" i="12"/>
  <c r="KQ260" i="12" s="1"/>
  <c r="KQ359" i="12"/>
  <c r="KR323" i="12"/>
  <c r="KR321" i="12"/>
  <c r="KR320" i="12"/>
  <c r="KR317" i="12"/>
  <c r="KR322" i="12"/>
  <c r="KR315" i="12"/>
  <c r="KR314" i="12"/>
  <c r="KR316" i="12"/>
  <c r="KR306" i="12"/>
  <c r="KR312" i="12" a="1"/>
  <c r="KR312" i="12" s="1"/>
  <c r="KR307" i="12"/>
  <c r="KR305" i="12"/>
  <c r="KR301" i="12"/>
  <c r="KR304" i="12"/>
  <c r="KR299" i="12"/>
  <c r="KR298" i="12"/>
  <c r="KR300" i="12"/>
  <c r="KR291" i="12"/>
  <c r="KR290" i="12"/>
  <c r="KR289" i="12"/>
  <c r="KR296" i="12" a="1"/>
  <c r="KR296" i="12" s="1"/>
  <c r="KR288" i="12"/>
  <c r="KR283" i="12"/>
  <c r="KR282" i="12"/>
  <c r="KR285" i="12"/>
  <c r="KR284" i="12"/>
  <c r="KR275" i="12"/>
  <c r="KR280" i="12" a="1"/>
  <c r="KR280" i="12" s="1"/>
  <c r="KR269" i="12"/>
  <c r="KR272" i="12"/>
  <c r="KR274" i="12"/>
  <c r="KR273" i="12"/>
  <c r="KR268" i="12"/>
  <c r="KR266" i="12"/>
  <c r="KR256" i="12"/>
  <c r="KR259" i="12"/>
  <c r="KR258" i="12"/>
  <c r="KR267" i="12"/>
  <c r="KR264" i="12" a="1"/>
  <c r="KR264" i="12" s="1"/>
  <c r="KR251" i="12"/>
  <c r="KR253" i="12"/>
  <c r="KR250" i="12"/>
  <c r="KR248" i="12" a="1"/>
  <c r="KR248" i="12" s="1"/>
  <c r="KR257" i="12"/>
  <c r="KR252" i="12"/>
  <c r="KR242" i="12"/>
  <c r="KR241" i="12"/>
  <c r="KR240" i="12"/>
  <c r="KR234" i="12"/>
  <c r="KR237" i="12"/>
  <c r="KR243" i="12"/>
  <c r="KR236" i="12"/>
  <c r="KR227" i="12"/>
  <c r="KR235" i="12"/>
  <c r="KR232" i="12" a="1"/>
  <c r="KR232" i="12" s="1"/>
  <c r="KR225" i="12"/>
  <c r="KR226" i="12"/>
  <c r="KR221" i="12"/>
  <c r="KR220" i="12"/>
  <c r="KR224" i="12"/>
  <c r="KR216" i="12" a="1"/>
  <c r="KR216" i="12" s="1"/>
  <c r="KR211" i="12"/>
  <c r="KR219" i="12"/>
  <c r="KR203" i="12"/>
  <c r="KR218" i="12"/>
  <c r="KR209" i="12"/>
  <c r="KR202" i="12"/>
  <c r="KR205" i="12"/>
  <c r="KR208" i="12"/>
  <c r="KR210" i="12"/>
  <c r="KR188" i="12"/>
  <c r="KR194" i="12"/>
  <c r="KR204" i="12"/>
  <c r="KR187" i="12"/>
  <c r="KR193" i="12"/>
  <c r="KR189" i="12"/>
  <c r="KR192" i="12"/>
  <c r="KR200" i="12" a="1"/>
  <c r="KR200" i="12" s="1"/>
  <c r="KR195" i="12"/>
  <c r="KR184" i="12" a="1"/>
  <c r="KR184" i="12" s="1"/>
  <c r="KR186" i="12"/>
  <c r="KR178" i="12"/>
  <c r="KR177" i="12"/>
  <c r="KR176" i="12"/>
  <c r="KR179" i="12"/>
  <c r="KR173" i="12"/>
  <c r="KR168" i="12" a="1"/>
  <c r="KR168" i="12" s="1"/>
  <c r="KS165" i="12"/>
  <c r="KR172" i="12"/>
  <c r="KR171" i="12"/>
  <c r="KR170" i="12"/>
  <c r="KQ303" i="12"/>
  <c r="KQ308" i="12" s="1"/>
  <c r="KQ362" i="12"/>
  <c r="KQ239" i="12"/>
  <c r="KQ244" i="12" s="1"/>
  <c r="KQ358" i="12"/>
  <c r="KU164" i="12"/>
  <c r="KT163" i="12"/>
  <c r="KQ191" i="12"/>
  <c r="KQ196" i="12" s="1"/>
  <c r="KQ355" i="12"/>
  <c r="KR191" i="12" l="1"/>
  <c r="KR196" i="12" s="1"/>
  <c r="KR355" i="12"/>
  <c r="KR271" i="12"/>
  <c r="KR276" i="12" s="1"/>
  <c r="KR360" i="12"/>
  <c r="KR319" i="12"/>
  <c r="KR324" i="12" s="1"/>
  <c r="KR363" i="12"/>
  <c r="KS323" i="12"/>
  <c r="KS321" i="12"/>
  <c r="KS322" i="12"/>
  <c r="KS317" i="12"/>
  <c r="KS320" i="12"/>
  <c r="KS315" i="12"/>
  <c r="KS314" i="12"/>
  <c r="KS316" i="12"/>
  <c r="KS306" i="12"/>
  <c r="KS312" i="12" a="1"/>
  <c r="KS312" i="12" s="1"/>
  <c r="KS307" i="12"/>
  <c r="KS305" i="12"/>
  <c r="KS304" i="12"/>
  <c r="KS299" i="12"/>
  <c r="KS301" i="12"/>
  <c r="KS298" i="12"/>
  <c r="KS300" i="12"/>
  <c r="KS290" i="12"/>
  <c r="KS296" i="12" a="1"/>
  <c r="KS296" i="12" s="1"/>
  <c r="KS291" i="12"/>
  <c r="KS289" i="12"/>
  <c r="KS288" i="12"/>
  <c r="KS283" i="12"/>
  <c r="KS282" i="12"/>
  <c r="KS285" i="12"/>
  <c r="KS284" i="12"/>
  <c r="KS280" i="12" a="1"/>
  <c r="KS280" i="12" s="1"/>
  <c r="KS274" i="12"/>
  <c r="KS269" i="12"/>
  <c r="KS272" i="12"/>
  <c r="KS268" i="12"/>
  <c r="KS275" i="12"/>
  <c r="KS273" i="12"/>
  <c r="KS266" i="12"/>
  <c r="KS264" i="12" a="1"/>
  <c r="KS264" i="12" s="1"/>
  <c r="KS267" i="12"/>
  <c r="KS256" i="12"/>
  <c r="KS259" i="12"/>
  <c r="KS258" i="12"/>
  <c r="KS257" i="12"/>
  <c r="KS251" i="12"/>
  <c r="KS253" i="12"/>
  <c r="KS250" i="12"/>
  <c r="KS252" i="12"/>
  <c r="KS242" i="12"/>
  <c r="KS241" i="12"/>
  <c r="KS248" i="12" a="1"/>
  <c r="KS248" i="12" s="1"/>
  <c r="KS240" i="12"/>
  <c r="KS234" i="12"/>
  <c r="KS237" i="12"/>
  <c r="KS243" i="12"/>
  <c r="KS236" i="12"/>
  <c r="KS235" i="12"/>
  <c r="KS226" i="12"/>
  <c r="KS232" i="12" a="1"/>
  <c r="KS232" i="12" s="1"/>
  <c r="KS225" i="12"/>
  <c r="KS220" i="12"/>
  <c r="KS219" i="12"/>
  <c r="KS224" i="12"/>
  <c r="KS221" i="12"/>
  <c r="KS227" i="12"/>
  <c r="KS203" i="12"/>
  <c r="KS211" i="12"/>
  <c r="KS218" i="12"/>
  <c r="KS209" i="12"/>
  <c r="KS202" i="12"/>
  <c r="KS205" i="12"/>
  <c r="KS200" i="12" a="1"/>
  <c r="KS200" i="12" s="1"/>
  <c r="KS208" i="12"/>
  <c r="KS216" i="12" a="1"/>
  <c r="KS216" i="12" s="1"/>
  <c r="KS210" i="12"/>
  <c r="KS204" i="12"/>
  <c r="KS194" i="12"/>
  <c r="KS187" i="12"/>
  <c r="KS193" i="12"/>
  <c r="KS186" i="12"/>
  <c r="KS189" i="12"/>
  <c r="KS192" i="12"/>
  <c r="KS195" i="12"/>
  <c r="KS188" i="12"/>
  <c r="KS184" i="12" a="1"/>
  <c r="KS184" i="12" s="1"/>
  <c r="KS177" i="12"/>
  <c r="KS173" i="12"/>
  <c r="KS176" i="12"/>
  <c r="KS179" i="12"/>
  <c r="KT165" i="12"/>
  <c r="KS178" i="12"/>
  <c r="KS172" i="12"/>
  <c r="KS171" i="12"/>
  <c r="KS170" i="12"/>
  <c r="KS168" i="12" a="1"/>
  <c r="KS168" i="12" s="1"/>
  <c r="KQ364" i="12"/>
  <c r="KQ365" i="12" s="1"/>
  <c r="KR175" i="12"/>
  <c r="KR180" i="12" s="1"/>
  <c r="KR354" i="12"/>
  <c r="KR223" i="12"/>
  <c r="KR228" i="12" s="1"/>
  <c r="KR357" i="12"/>
  <c r="KR303" i="12"/>
  <c r="KR308" i="12" s="1"/>
  <c r="KR362" i="12"/>
  <c r="KR207" i="12"/>
  <c r="KR212" i="12" s="1"/>
  <c r="KR356" i="12"/>
  <c r="KV164" i="12"/>
  <c r="KU163" i="12"/>
  <c r="KR255" i="12"/>
  <c r="KR260" i="12" s="1"/>
  <c r="KR359" i="12"/>
  <c r="KR239" i="12"/>
  <c r="KR244" i="12" s="1"/>
  <c r="KR358" i="12"/>
  <c r="KR287" i="12"/>
  <c r="KR292" i="12" s="1"/>
  <c r="KR361" i="12"/>
  <c r="KS255" i="12" l="1"/>
  <c r="KS260" i="12" s="1"/>
  <c r="KS359" i="12"/>
  <c r="KS271" i="12"/>
  <c r="KS276" i="12" s="1"/>
  <c r="KS360" i="12"/>
  <c r="KW164" i="12"/>
  <c r="KV163" i="12"/>
  <c r="KS303" i="12"/>
  <c r="KS308" i="12" s="1"/>
  <c r="KS362" i="12"/>
  <c r="KS223" i="12"/>
  <c r="KS228" i="12" s="1"/>
  <c r="KS357" i="12"/>
  <c r="KS207" i="12"/>
  <c r="KS212" i="12" s="1"/>
  <c r="KS356" i="12"/>
  <c r="KR364" i="12"/>
  <c r="KR365" i="12" s="1"/>
  <c r="KS239" i="12"/>
  <c r="KS244" i="12" s="1"/>
  <c r="KS358" i="12"/>
  <c r="KS287" i="12"/>
  <c r="KS292" i="12" s="1"/>
  <c r="KS361" i="12"/>
  <c r="KS191" i="12"/>
  <c r="KS196" i="12" s="1"/>
  <c r="KS355" i="12"/>
  <c r="KS175" i="12"/>
  <c r="KS180" i="12" s="1"/>
  <c r="KS354" i="12"/>
  <c r="KS319" i="12"/>
  <c r="KS324" i="12" s="1"/>
  <c r="KS363" i="12"/>
  <c r="KT323" i="12"/>
  <c r="KT321" i="12"/>
  <c r="KT322" i="12"/>
  <c r="KT317" i="12"/>
  <c r="KT320" i="12"/>
  <c r="KT315" i="12"/>
  <c r="KT314" i="12"/>
  <c r="KT316" i="12"/>
  <c r="KT306" i="12"/>
  <c r="KT312" i="12" a="1"/>
  <c r="KT312" i="12" s="1"/>
  <c r="KT307" i="12"/>
  <c r="KT305" i="12"/>
  <c r="KT304" i="12"/>
  <c r="KT301" i="12"/>
  <c r="KT298" i="12"/>
  <c r="KT300" i="12"/>
  <c r="KT299" i="12"/>
  <c r="KT291" i="12"/>
  <c r="KT296" i="12" a="1"/>
  <c r="KT296" i="12" s="1"/>
  <c r="KT290" i="12"/>
  <c r="KT289" i="12"/>
  <c r="KT288" i="12"/>
  <c r="KT283" i="12"/>
  <c r="KT282" i="12"/>
  <c r="KT285" i="12"/>
  <c r="KT284" i="12"/>
  <c r="KT280" i="12" a="1"/>
  <c r="KT280" i="12" s="1"/>
  <c r="KT275" i="12"/>
  <c r="KT269" i="12"/>
  <c r="KT272" i="12"/>
  <c r="KT268" i="12"/>
  <c r="KT274" i="12"/>
  <c r="KT273" i="12"/>
  <c r="KT266" i="12"/>
  <c r="KT264" i="12" a="1"/>
  <c r="KT264" i="12" s="1"/>
  <c r="KT267" i="12"/>
  <c r="KT253" i="12"/>
  <c r="KT256" i="12"/>
  <c r="KT259" i="12"/>
  <c r="KT258" i="12"/>
  <c r="KT257" i="12"/>
  <c r="KT250" i="12"/>
  <c r="KT252" i="12"/>
  <c r="KT251" i="12"/>
  <c r="KT242" i="12"/>
  <c r="KT241" i="12"/>
  <c r="KT248" i="12" a="1"/>
  <c r="KT248" i="12" s="1"/>
  <c r="KT240" i="12"/>
  <c r="KT243" i="12"/>
  <c r="KT234" i="12"/>
  <c r="KT237" i="12"/>
  <c r="KT236" i="12"/>
  <c r="KT235" i="12"/>
  <c r="KT232" i="12" a="1"/>
  <c r="KT232" i="12" s="1"/>
  <c r="KT225" i="12"/>
  <c r="KT220" i="12"/>
  <c r="KT224" i="12"/>
  <c r="KT227" i="12"/>
  <c r="KT209" i="12"/>
  <c r="KT211" i="12"/>
  <c r="KT226" i="12"/>
  <c r="KT219" i="12"/>
  <c r="KT221" i="12"/>
  <c r="KT218" i="12"/>
  <c r="KT216" i="12" a="1"/>
  <c r="KT216" i="12" s="1"/>
  <c r="KT203" i="12"/>
  <c r="KT202" i="12"/>
  <c r="KT200" i="12" a="1"/>
  <c r="KT200" i="12" s="1"/>
  <c r="KT205" i="12"/>
  <c r="KT208" i="12"/>
  <c r="KT210" i="12"/>
  <c r="KT204" i="12"/>
  <c r="KT194" i="12"/>
  <c r="KT187" i="12"/>
  <c r="KT193" i="12"/>
  <c r="KT186" i="12"/>
  <c r="KT189" i="12"/>
  <c r="KT192" i="12"/>
  <c r="KT195" i="12"/>
  <c r="KT184" i="12" a="1"/>
  <c r="KT184" i="12" s="1"/>
  <c r="KT188" i="12"/>
  <c r="KT177" i="12"/>
  <c r="KT173" i="12"/>
  <c r="KT176" i="12"/>
  <c r="KT179" i="12"/>
  <c r="KT178" i="12"/>
  <c r="KU165" i="12"/>
  <c r="KT172" i="12"/>
  <c r="KT171" i="12"/>
  <c r="KT170" i="12"/>
  <c r="KT168" i="12" a="1"/>
  <c r="KT168" i="12" s="1"/>
  <c r="KT223" i="12" l="1"/>
  <c r="KT228" i="12" s="1"/>
  <c r="KT357" i="12"/>
  <c r="KS364" i="12"/>
  <c r="KS365" i="12" s="1"/>
  <c r="KT319" i="12"/>
  <c r="KT324" i="12" s="1"/>
  <c r="KT363" i="12"/>
  <c r="KT175" i="12"/>
  <c r="KT180" i="12" s="1"/>
  <c r="KT354" i="12"/>
  <c r="KT271" i="12"/>
  <c r="KT276" i="12" s="1"/>
  <c r="KT360" i="12"/>
  <c r="KT255" i="12"/>
  <c r="KT260" i="12" s="1"/>
  <c r="KT359" i="12"/>
  <c r="KT303" i="12"/>
  <c r="KT308" i="12" s="1"/>
  <c r="KT362" i="12"/>
  <c r="KU321" i="12"/>
  <c r="KU322" i="12"/>
  <c r="KU323" i="12"/>
  <c r="KU317" i="12"/>
  <c r="KU320" i="12"/>
  <c r="KU316" i="12"/>
  <c r="KU315" i="12"/>
  <c r="KU314" i="12"/>
  <c r="KU305" i="12"/>
  <c r="KU312" i="12" a="1"/>
  <c r="KU312" i="12" s="1"/>
  <c r="KU304" i="12"/>
  <c r="KU306" i="12"/>
  <c r="KU307" i="12"/>
  <c r="KU301" i="12"/>
  <c r="KU298" i="12"/>
  <c r="KU300" i="12"/>
  <c r="KU296" i="12" a="1"/>
  <c r="KU296" i="12" s="1"/>
  <c r="KU299" i="12"/>
  <c r="KU291" i="12"/>
  <c r="KU289" i="12"/>
  <c r="KU288" i="12"/>
  <c r="KU290" i="12"/>
  <c r="KU282" i="12"/>
  <c r="KU285" i="12"/>
  <c r="KU284" i="12"/>
  <c r="KU283" i="12"/>
  <c r="KU275" i="12"/>
  <c r="KU274" i="12"/>
  <c r="KU280" i="12" a="1"/>
  <c r="KU280" i="12" s="1"/>
  <c r="KU269" i="12"/>
  <c r="KU272" i="12"/>
  <c r="KU273" i="12"/>
  <c r="KU266" i="12"/>
  <c r="KU268" i="12"/>
  <c r="KU267" i="12"/>
  <c r="KU264" i="12" a="1"/>
  <c r="KU264" i="12" s="1"/>
  <c r="KU256" i="12"/>
  <c r="KU259" i="12"/>
  <c r="KU258" i="12"/>
  <c r="KU257" i="12"/>
  <c r="KU253" i="12"/>
  <c r="KU250" i="12"/>
  <c r="KU252" i="12"/>
  <c r="KU242" i="12"/>
  <c r="KU251" i="12"/>
  <c r="KU241" i="12"/>
  <c r="KU248" i="12" a="1"/>
  <c r="KU248" i="12" s="1"/>
  <c r="KU240" i="12"/>
  <c r="KU243" i="12"/>
  <c r="KU237" i="12"/>
  <c r="KU236" i="12"/>
  <c r="KU235" i="12"/>
  <c r="KU234" i="12"/>
  <c r="KU226" i="12"/>
  <c r="KU232" i="12" a="1"/>
  <c r="KU232" i="12" s="1"/>
  <c r="KU225" i="12"/>
  <c r="KU220" i="12"/>
  <c r="KU219" i="12"/>
  <c r="KU224" i="12"/>
  <c r="KU227" i="12"/>
  <c r="KU221" i="12"/>
  <c r="KU210" i="12"/>
  <c r="KU216" i="12" a="1"/>
  <c r="KU216" i="12" s="1"/>
  <c r="KU218" i="12"/>
  <c r="KU203" i="12"/>
  <c r="KU211" i="12"/>
  <c r="KU209" i="12"/>
  <c r="KU202" i="12"/>
  <c r="KU205" i="12"/>
  <c r="KU208" i="12"/>
  <c r="KU204" i="12"/>
  <c r="KU187" i="12"/>
  <c r="KU193" i="12"/>
  <c r="KU186" i="12"/>
  <c r="KU189" i="12"/>
  <c r="KU192" i="12"/>
  <c r="KU195" i="12"/>
  <c r="KU200" i="12" a="1"/>
  <c r="KU200" i="12" s="1"/>
  <c r="KU188" i="12"/>
  <c r="KU194" i="12"/>
  <c r="KU184" i="12" a="1"/>
  <c r="KU184" i="12" s="1"/>
  <c r="KU177" i="12"/>
  <c r="KU176" i="12"/>
  <c r="KU179" i="12"/>
  <c r="KU178" i="12"/>
  <c r="KU173" i="12"/>
  <c r="KU172" i="12"/>
  <c r="KU171" i="12"/>
  <c r="KU168" i="12" a="1"/>
  <c r="KU168" i="12" s="1"/>
  <c r="KU170" i="12"/>
  <c r="KV165" i="12"/>
  <c r="KX164" i="12"/>
  <c r="KW163" i="12"/>
  <c r="KT207" i="12"/>
  <c r="KT212" i="12" s="1"/>
  <c r="KT356" i="12"/>
  <c r="KT239" i="12"/>
  <c r="KT244" i="12" s="1"/>
  <c r="KT358" i="12"/>
  <c r="KT191" i="12"/>
  <c r="KT196" i="12" s="1"/>
  <c r="KT355" i="12"/>
  <c r="KT287" i="12"/>
  <c r="KT292" i="12" s="1"/>
  <c r="KT361" i="12"/>
  <c r="KU239" i="12" l="1"/>
  <c r="KU244" i="12" s="1"/>
  <c r="KU358" i="12"/>
  <c r="KU287" i="12"/>
  <c r="KU292" i="12" s="1"/>
  <c r="KU361" i="12"/>
  <c r="KU191" i="12"/>
  <c r="KU196" i="12" s="1"/>
  <c r="KU355" i="12"/>
  <c r="KV320" i="12"/>
  <c r="KV322" i="12"/>
  <c r="KV321" i="12"/>
  <c r="KV323" i="12"/>
  <c r="KV315" i="12"/>
  <c r="KV314" i="12"/>
  <c r="KV317" i="12"/>
  <c r="KV316" i="12"/>
  <c r="KV312" i="12" a="1"/>
  <c r="KV312" i="12" s="1"/>
  <c r="KV305" i="12"/>
  <c r="KV307" i="12"/>
  <c r="KV301" i="12"/>
  <c r="KV304" i="12"/>
  <c r="KV306" i="12"/>
  <c r="KV298" i="12"/>
  <c r="KV300" i="12"/>
  <c r="KV299" i="12"/>
  <c r="KV291" i="12"/>
  <c r="KV296" i="12" a="1"/>
  <c r="KV296" i="12" s="1"/>
  <c r="KV288" i="12"/>
  <c r="KV289" i="12"/>
  <c r="KV290" i="12"/>
  <c r="KV282" i="12"/>
  <c r="KV285" i="12"/>
  <c r="KV284" i="12"/>
  <c r="KV283" i="12"/>
  <c r="KV273" i="12"/>
  <c r="KV275" i="12"/>
  <c r="KV269" i="12"/>
  <c r="KV280" i="12" a="1"/>
  <c r="KV280" i="12" s="1"/>
  <c r="KV272" i="12"/>
  <c r="KV268" i="12"/>
  <c r="KV274" i="12"/>
  <c r="KV267" i="12"/>
  <c r="KV266" i="12"/>
  <c r="KV259" i="12"/>
  <c r="KV258" i="12"/>
  <c r="KV257" i="12"/>
  <c r="KV264" i="12" a="1"/>
  <c r="KV264" i="12" s="1"/>
  <c r="KV256" i="12"/>
  <c r="KV253" i="12"/>
  <c r="KV248" i="12" a="1"/>
  <c r="KV248" i="12" s="1"/>
  <c r="KV250" i="12"/>
  <c r="KV252" i="12"/>
  <c r="KV251" i="12"/>
  <c r="KV241" i="12"/>
  <c r="KV240" i="12"/>
  <c r="KV243" i="12"/>
  <c r="KV242" i="12"/>
  <c r="KV236" i="12"/>
  <c r="KV235" i="12"/>
  <c r="KV237" i="12"/>
  <c r="KV232" i="12" a="1"/>
  <c r="KV232" i="12" s="1"/>
  <c r="KV234" i="12"/>
  <c r="KV225" i="12"/>
  <c r="KV227" i="12"/>
  <c r="KV220" i="12"/>
  <c r="KV224" i="12"/>
  <c r="KV221" i="12"/>
  <c r="KV211" i="12"/>
  <c r="KV226" i="12"/>
  <c r="KV216" i="12" a="1"/>
  <c r="KV216" i="12" s="1"/>
  <c r="KV219" i="12"/>
  <c r="KV218" i="12"/>
  <c r="KV209" i="12"/>
  <c r="KV202" i="12"/>
  <c r="KV205" i="12"/>
  <c r="KV208" i="12"/>
  <c r="KV210" i="12"/>
  <c r="KV204" i="12"/>
  <c r="KV187" i="12"/>
  <c r="KV203" i="12"/>
  <c r="KV193" i="12"/>
  <c r="KV186" i="12"/>
  <c r="KV189" i="12"/>
  <c r="KV192" i="12"/>
  <c r="KV195" i="12"/>
  <c r="KV200" i="12" a="1"/>
  <c r="KV200" i="12" s="1"/>
  <c r="KV188" i="12"/>
  <c r="KV184" i="12" a="1"/>
  <c r="KV184" i="12" s="1"/>
  <c r="KV194" i="12"/>
  <c r="KV177" i="12"/>
  <c r="KV176" i="12"/>
  <c r="KV179" i="12"/>
  <c r="KV178" i="12"/>
  <c r="KV172" i="12"/>
  <c r="KV171" i="12"/>
  <c r="KV168" i="12" a="1"/>
  <c r="KV168" i="12" s="1"/>
  <c r="KV170" i="12"/>
  <c r="KW165" i="12"/>
  <c r="KV173" i="12"/>
  <c r="KU207" i="12"/>
  <c r="KU212" i="12" s="1"/>
  <c r="KU356" i="12"/>
  <c r="KU175" i="12"/>
  <c r="KU180" i="12" s="1"/>
  <c r="KU354" i="12"/>
  <c r="KU223" i="12"/>
  <c r="KU228" i="12" s="1"/>
  <c r="KU357" i="12"/>
  <c r="KU271" i="12"/>
  <c r="KU276" i="12" s="1"/>
  <c r="KU360" i="12"/>
  <c r="KU319" i="12"/>
  <c r="KU324" i="12" s="1"/>
  <c r="KU363" i="12"/>
  <c r="KT364" i="12"/>
  <c r="KT365" i="12" s="1"/>
  <c r="KU255" i="12"/>
  <c r="KU260" i="12" s="1"/>
  <c r="KU359" i="12"/>
  <c r="KY164" i="12"/>
  <c r="KX163" i="12"/>
  <c r="KU303" i="12"/>
  <c r="KU308" i="12" s="1"/>
  <c r="KU362" i="12"/>
  <c r="KV303" i="12" l="1"/>
  <c r="KV308" i="12" s="1"/>
  <c r="KV362" i="12"/>
  <c r="KV287" i="12"/>
  <c r="KV292" i="12" s="1"/>
  <c r="KV361" i="12"/>
  <c r="KU364" i="12"/>
  <c r="KU365" i="12" s="1"/>
  <c r="KV255" i="12"/>
  <c r="KV260" i="12" s="1"/>
  <c r="KV359" i="12"/>
  <c r="KV191" i="12"/>
  <c r="KV196" i="12" s="1"/>
  <c r="KV355" i="12"/>
  <c r="KV239" i="12"/>
  <c r="KV244" i="12" s="1"/>
  <c r="KV358" i="12"/>
  <c r="KV271" i="12"/>
  <c r="KV276" i="12" s="1"/>
  <c r="KV360" i="12"/>
  <c r="KV207" i="12"/>
  <c r="KV212" i="12" s="1"/>
  <c r="KV356" i="12"/>
  <c r="KW323" i="12"/>
  <c r="KW322" i="12"/>
  <c r="KW320" i="12"/>
  <c r="KW316" i="12"/>
  <c r="KW321" i="12"/>
  <c r="KW314" i="12"/>
  <c r="KW317" i="12"/>
  <c r="KW315" i="12"/>
  <c r="KW312" i="12" a="1"/>
  <c r="KW312" i="12" s="1"/>
  <c r="KW307" i="12"/>
  <c r="KW305" i="12"/>
  <c r="KW304" i="12"/>
  <c r="KW306" i="12"/>
  <c r="KW298" i="12"/>
  <c r="KW301" i="12"/>
  <c r="KW300" i="12"/>
  <c r="KW299" i="12"/>
  <c r="KW296" i="12" a="1"/>
  <c r="KW296" i="12" s="1"/>
  <c r="KW288" i="12"/>
  <c r="KW290" i="12"/>
  <c r="KW291" i="12"/>
  <c r="KW282" i="12"/>
  <c r="KW285" i="12"/>
  <c r="KW289" i="12"/>
  <c r="KW284" i="12"/>
  <c r="KW283" i="12"/>
  <c r="KW274" i="12"/>
  <c r="KW280" i="12" a="1"/>
  <c r="KW280" i="12" s="1"/>
  <c r="KW272" i="12"/>
  <c r="KW268" i="12"/>
  <c r="KW273" i="12"/>
  <c r="KW275" i="12"/>
  <c r="KW269" i="12"/>
  <c r="KW267" i="12"/>
  <c r="KW258" i="12"/>
  <c r="KW266" i="12"/>
  <c r="KW257" i="12"/>
  <c r="KW264" i="12" a="1"/>
  <c r="KW264" i="12" s="1"/>
  <c r="KW259" i="12"/>
  <c r="KW256" i="12"/>
  <c r="KW250" i="12"/>
  <c r="KW252" i="12"/>
  <c r="KW251" i="12"/>
  <c r="KW253" i="12"/>
  <c r="KW241" i="12"/>
  <c r="KW248" i="12" a="1"/>
  <c r="KW248" i="12" s="1"/>
  <c r="KW240" i="12"/>
  <c r="KW243" i="12"/>
  <c r="KW236" i="12"/>
  <c r="KW242" i="12"/>
  <c r="KW235" i="12"/>
  <c r="KW232" i="12" a="1"/>
  <c r="KW232" i="12" s="1"/>
  <c r="KW226" i="12"/>
  <c r="KW234" i="12"/>
  <c r="KW237" i="12"/>
  <c r="KW224" i="12"/>
  <c r="KW220" i="12"/>
  <c r="KW219" i="12"/>
  <c r="KW227" i="12"/>
  <c r="KW221" i="12"/>
  <c r="KW225" i="12"/>
  <c r="KW216" i="12" a="1"/>
  <c r="KW216" i="12" s="1"/>
  <c r="KW210" i="12"/>
  <c r="KW218" i="12"/>
  <c r="KW211" i="12"/>
  <c r="KW209" i="12"/>
  <c r="KW202" i="12"/>
  <c r="KW205" i="12"/>
  <c r="KW208" i="12"/>
  <c r="KW204" i="12"/>
  <c r="KW187" i="12"/>
  <c r="KW203" i="12"/>
  <c r="KW193" i="12"/>
  <c r="KW189" i="12"/>
  <c r="KW192" i="12"/>
  <c r="KW195" i="12"/>
  <c r="KW200" i="12" a="1"/>
  <c r="KW200" i="12" s="1"/>
  <c r="KW188" i="12"/>
  <c r="KW194" i="12"/>
  <c r="KW186" i="12"/>
  <c r="KW184" i="12" a="1"/>
  <c r="KW184" i="12" s="1"/>
  <c r="KW177" i="12"/>
  <c r="KW176" i="12"/>
  <c r="KW179" i="12"/>
  <c r="KW178" i="12"/>
  <c r="KW172" i="12"/>
  <c r="KW171" i="12"/>
  <c r="KW168" i="12" a="1"/>
  <c r="KW168" i="12" s="1"/>
  <c r="KW170" i="12"/>
  <c r="KX165" i="12"/>
  <c r="KW173" i="12"/>
  <c r="KY163" i="12"/>
  <c r="KZ164" i="12"/>
  <c r="KV175" i="12"/>
  <c r="KV180" i="12" s="1"/>
  <c r="KV354" i="12"/>
  <c r="KV223" i="12"/>
  <c r="KV228" i="12" s="1"/>
  <c r="KV357" i="12"/>
  <c r="KV319" i="12"/>
  <c r="KV324" i="12" s="1"/>
  <c r="KV363" i="12"/>
  <c r="KZ163" i="12" l="1"/>
  <c r="LA164" i="12"/>
  <c r="KW239" i="12"/>
  <c r="KW244" i="12" s="1"/>
  <c r="KW358" i="12"/>
  <c r="KW271" i="12"/>
  <c r="KW276" i="12" s="1"/>
  <c r="KW360" i="12"/>
  <c r="KW207" i="12"/>
  <c r="KW212" i="12" s="1"/>
  <c r="KW356" i="12"/>
  <c r="KV364" i="12"/>
  <c r="KV365" i="12" s="1"/>
  <c r="KX322" i="12"/>
  <c r="KX323" i="12"/>
  <c r="KX320" i="12"/>
  <c r="KX314" i="12"/>
  <c r="KX317" i="12"/>
  <c r="KX316" i="12"/>
  <c r="KX321" i="12"/>
  <c r="KX312" i="12" a="1"/>
  <c r="KX312" i="12" s="1"/>
  <c r="KX315" i="12"/>
  <c r="KX305" i="12"/>
  <c r="KX306" i="12"/>
  <c r="KX304" i="12"/>
  <c r="KX307" i="12"/>
  <c r="KX298" i="12"/>
  <c r="KX301" i="12"/>
  <c r="KX300" i="12"/>
  <c r="KX299" i="12"/>
  <c r="KX296" i="12" a="1"/>
  <c r="KX296" i="12" s="1"/>
  <c r="KX288" i="12"/>
  <c r="KX290" i="12"/>
  <c r="KX289" i="12"/>
  <c r="KX282" i="12"/>
  <c r="KX285" i="12"/>
  <c r="KX284" i="12"/>
  <c r="KX283" i="12"/>
  <c r="KX291" i="12"/>
  <c r="KX273" i="12"/>
  <c r="KX280" i="12" a="1"/>
  <c r="KX280" i="12" s="1"/>
  <c r="KX268" i="12"/>
  <c r="KX274" i="12"/>
  <c r="KX275" i="12"/>
  <c r="KX272" i="12"/>
  <c r="KX269" i="12"/>
  <c r="KX267" i="12"/>
  <c r="KX264" i="12" a="1"/>
  <c r="KX264" i="12" s="1"/>
  <c r="KX266" i="12"/>
  <c r="KX258" i="12"/>
  <c r="KX257" i="12"/>
  <c r="KX256" i="12"/>
  <c r="KX250" i="12"/>
  <c r="KX252" i="12"/>
  <c r="KX251" i="12"/>
  <c r="KX259" i="12"/>
  <c r="KX241" i="12"/>
  <c r="KX248" i="12" a="1"/>
  <c r="KX248" i="12" s="1"/>
  <c r="KX253" i="12"/>
  <c r="KX240" i="12"/>
  <c r="KX243" i="12"/>
  <c r="KX236" i="12"/>
  <c r="KX242" i="12"/>
  <c r="KX235" i="12"/>
  <c r="KX234" i="12"/>
  <c r="KX237" i="12"/>
  <c r="KX225" i="12"/>
  <c r="KX227" i="12"/>
  <c r="KX232" i="12" a="1"/>
  <c r="KX232" i="12" s="1"/>
  <c r="KX224" i="12"/>
  <c r="KX221" i="12"/>
  <c r="KX226" i="12"/>
  <c r="KX211" i="12"/>
  <c r="KX220" i="12"/>
  <c r="KX216" i="12" a="1"/>
  <c r="KX216" i="12" s="1"/>
  <c r="KX219" i="12"/>
  <c r="KX218" i="12"/>
  <c r="KX209" i="12"/>
  <c r="KX202" i="12"/>
  <c r="KX205" i="12"/>
  <c r="KX208" i="12"/>
  <c r="KX204" i="12"/>
  <c r="KX210" i="12"/>
  <c r="KX203" i="12"/>
  <c r="KX193" i="12"/>
  <c r="KX186" i="12"/>
  <c r="KX189" i="12"/>
  <c r="KX192" i="12"/>
  <c r="KX195" i="12"/>
  <c r="KX200" i="12" a="1"/>
  <c r="KX200" i="12" s="1"/>
  <c r="KX188" i="12"/>
  <c r="KX194" i="12"/>
  <c r="KX187" i="12"/>
  <c r="KX184" i="12" a="1"/>
  <c r="KX184" i="12" s="1"/>
  <c r="KX176" i="12"/>
  <c r="KX179" i="12"/>
  <c r="KX178" i="12"/>
  <c r="KX171" i="12"/>
  <c r="KX168" i="12" a="1"/>
  <c r="KX168" i="12" s="1"/>
  <c r="KX170" i="12"/>
  <c r="KX177" i="12"/>
  <c r="KY165" i="12"/>
  <c r="KX173" i="12"/>
  <c r="KX172" i="12"/>
  <c r="KW223" i="12"/>
  <c r="KW228" i="12" s="1"/>
  <c r="KW357" i="12"/>
  <c r="KW319" i="12"/>
  <c r="KW324" i="12" s="1"/>
  <c r="KW363" i="12"/>
  <c r="KW255" i="12"/>
  <c r="KW260" i="12" s="1"/>
  <c r="KW359" i="12"/>
  <c r="KW303" i="12"/>
  <c r="KW308" i="12" s="1"/>
  <c r="KW362" i="12"/>
  <c r="KW175" i="12"/>
  <c r="KW180" i="12" s="1"/>
  <c r="KW354" i="12"/>
  <c r="KW191" i="12"/>
  <c r="KW196" i="12" s="1"/>
  <c r="KW355" i="12"/>
  <c r="KW287" i="12"/>
  <c r="KW292" i="12" s="1"/>
  <c r="KW361" i="12"/>
  <c r="KX207" i="12" l="1"/>
  <c r="KX212" i="12" s="1"/>
  <c r="KX356" i="12"/>
  <c r="KX271" i="12"/>
  <c r="KX276" i="12" s="1"/>
  <c r="KX360" i="12"/>
  <c r="KY323" i="12"/>
  <c r="KY320" i="12"/>
  <c r="KY322" i="12"/>
  <c r="KY321" i="12"/>
  <c r="KY314" i="12"/>
  <c r="KY317" i="12"/>
  <c r="KY316" i="12"/>
  <c r="KY315" i="12"/>
  <c r="KY305" i="12"/>
  <c r="KY312" i="12" a="1"/>
  <c r="KY312" i="12" s="1"/>
  <c r="KY307" i="12"/>
  <c r="KY301" i="12"/>
  <c r="KY304" i="12"/>
  <c r="KY306" i="12"/>
  <c r="KY300" i="12"/>
  <c r="KY299" i="12"/>
  <c r="KY298" i="12"/>
  <c r="KY296" i="12" a="1"/>
  <c r="KY296" i="12" s="1"/>
  <c r="KY285" i="12"/>
  <c r="KY288" i="12"/>
  <c r="KY290" i="12"/>
  <c r="KY289" i="12"/>
  <c r="KY291" i="12"/>
  <c r="KY282" i="12"/>
  <c r="KY284" i="12"/>
  <c r="KY283" i="12"/>
  <c r="KY274" i="12"/>
  <c r="KY280" i="12" a="1"/>
  <c r="KY280" i="12" s="1"/>
  <c r="KY273" i="12"/>
  <c r="KY275" i="12"/>
  <c r="KY269" i="12"/>
  <c r="KY268" i="12"/>
  <c r="KY267" i="12"/>
  <c r="KY272" i="12"/>
  <c r="KY266" i="12"/>
  <c r="KY258" i="12"/>
  <c r="KY257" i="12"/>
  <c r="KY264" i="12" a="1"/>
  <c r="KY264" i="12" s="1"/>
  <c r="KY256" i="12"/>
  <c r="KY259" i="12"/>
  <c r="KY252" i="12"/>
  <c r="KY251" i="12"/>
  <c r="KY253" i="12"/>
  <c r="KY250" i="12"/>
  <c r="KY241" i="12"/>
  <c r="KY248" i="12" a="1"/>
  <c r="KY248" i="12" s="1"/>
  <c r="KY240" i="12"/>
  <c r="KY243" i="12"/>
  <c r="KY242" i="12"/>
  <c r="KY236" i="12"/>
  <c r="KY235" i="12"/>
  <c r="KY234" i="12"/>
  <c r="KY237" i="12"/>
  <c r="KY224" i="12"/>
  <c r="KY232" i="12" a="1"/>
  <c r="KY232" i="12" s="1"/>
  <c r="KY219" i="12"/>
  <c r="KY221" i="12"/>
  <c r="KY227" i="12"/>
  <c r="KY226" i="12"/>
  <c r="KY225" i="12"/>
  <c r="KY220" i="12"/>
  <c r="KY216" i="12" a="1"/>
  <c r="KY216" i="12" s="1"/>
  <c r="KY210" i="12"/>
  <c r="KY218" i="12"/>
  <c r="KY211" i="12"/>
  <c r="KY209" i="12"/>
  <c r="KY202" i="12"/>
  <c r="KY205" i="12"/>
  <c r="KY208" i="12"/>
  <c r="KY204" i="12"/>
  <c r="KY203" i="12"/>
  <c r="KY193" i="12"/>
  <c r="KY186" i="12"/>
  <c r="KY189" i="12"/>
  <c r="KY192" i="12"/>
  <c r="KY195" i="12"/>
  <c r="KY200" i="12" a="1"/>
  <c r="KY200" i="12" s="1"/>
  <c r="KY188" i="12"/>
  <c r="KY194" i="12"/>
  <c r="KY187" i="12"/>
  <c r="KY184" i="12" a="1"/>
  <c r="KY184" i="12" s="1"/>
  <c r="KY176" i="12"/>
  <c r="KY179" i="12"/>
  <c r="KY178" i="12"/>
  <c r="KY177" i="12"/>
  <c r="KY171" i="12"/>
  <c r="KY168" i="12" a="1"/>
  <c r="KY168" i="12" s="1"/>
  <c r="KY170" i="12"/>
  <c r="KZ165" i="12"/>
  <c r="KY172" i="12"/>
  <c r="KY173" i="12"/>
  <c r="KX319" i="12"/>
  <c r="KX324" i="12" s="1"/>
  <c r="KX363" i="12"/>
  <c r="KX175" i="12"/>
  <c r="KX180" i="12" s="1"/>
  <c r="KX354" i="12"/>
  <c r="KX255" i="12"/>
  <c r="KX260" i="12" s="1"/>
  <c r="KX359" i="12"/>
  <c r="KW364" i="12"/>
  <c r="KW365" i="12" s="1"/>
  <c r="KX303" i="12"/>
  <c r="KX308" i="12" s="1"/>
  <c r="KX362" i="12"/>
  <c r="KX223" i="12"/>
  <c r="KX228" i="12" s="1"/>
  <c r="KX357" i="12"/>
  <c r="KX239" i="12"/>
  <c r="KX244" i="12" s="1"/>
  <c r="KX358" i="12"/>
  <c r="KX287" i="12"/>
  <c r="KX292" i="12" s="1"/>
  <c r="KX361" i="12"/>
  <c r="LA163" i="12"/>
  <c r="LB164" i="12"/>
  <c r="KX191" i="12"/>
  <c r="KX196" i="12" s="1"/>
  <c r="KX355" i="12"/>
  <c r="KZ320" i="12" l="1"/>
  <c r="KZ322" i="12"/>
  <c r="KZ323" i="12"/>
  <c r="KZ316" i="12"/>
  <c r="KZ321" i="12"/>
  <c r="KZ314" i="12"/>
  <c r="KZ317" i="12"/>
  <c r="KZ315" i="12"/>
  <c r="KZ312" i="12" a="1"/>
  <c r="KZ312" i="12" s="1"/>
  <c r="KZ304" i="12"/>
  <c r="KZ307" i="12"/>
  <c r="KZ301" i="12"/>
  <c r="KZ305" i="12"/>
  <c r="KZ306" i="12"/>
  <c r="KZ300" i="12"/>
  <c r="KZ299" i="12"/>
  <c r="KZ298" i="12"/>
  <c r="KZ288" i="12"/>
  <c r="KZ296" i="12" a="1"/>
  <c r="KZ296" i="12" s="1"/>
  <c r="KZ290" i="12"/>
  <c r="KZ289" i="12"/>
  <c r="KZ291" i="12"/>
  <c r="KZ285" i="12"/>
  <c r="KZ284" i="12"/>
  <c r="KZ283" i="12"/>
  <c r="KZ282" i="12"/>
  <c r="KZ273" i="12"/>
  <c r="KZ280" i="12" a="1"/>
  <c r="KZ280" i="12" s="1"/>
  <c r="KZ275" i="12"/>
  <c r="KZ268" i="12"/>
  <c r="KZ274" i="12"/>
  <c r="KZ272" i="12"/>
  <c r="KZ269" i="12"/>
  <c r="KZ264" i="12" a="1"/>
  <c r="KZ264" i="12" s="1"/>
  <c r="KZ267" i="12"/>
  <c r="KZ266" i="12"/>
  <c r="KZ258" i="12"/>
  <c r="KZ257" i="12"/>
  <c r="KZ256" i="12"/>
  <c r="KZ259" i="12"/>
  <c r="KZ252" i="12"/>
  <c r="KZ248" i="12" a="1"/>
  <c r="KZ248" i="12" s="1"/>
  <c r="KZ251" i="12"/>
  <c r="KZ253" i="12"/>
  <c r="KZ241" i="12"/>
  <c r="KZ240" i="12"/>
  <c r="KZ243" i="12"/>
  <c r="KZ250" i="12"/>
  <c r="KZ242" i="12"/>
  <c r="KZ236" i="12"/>
  <c r="KZ235" i="12"/>
  <c r="KZ234" i="12"/>
  <c r="KZ237" i="12"/>
  <c r="KZ225" i="12"/>
  <c r="KZ227" i="12"/>
  <c r="KZ232" i="12" a="1"/>
  <c r="KZ232" i="12" s="1"/>
  <c r="KZ224" i="12"/>
  <c r="KZ221" i="12"/>
  <c r="KZ226" i="12"/>
  <c r="KZ220" i="12"/>
  <c r="KZ211" i="12"/>
  <c r="KZ216" i="12" a="1"/>
  <c r="KZ216" i="12" s="1"/>
  <c r="KZ218" i="12"/>
  <c r="KZ219" i="12"/>
  <c r="KZ202" i="12"/>
  <c r="KZ205" i="12"/>
  <c r="KZ208" i="12"/>
  <c r="KZ204" i="12"/>
  <c r="KZ210" i="12"/>
  <c r="KZ203" i="12"/>
  <c r="KZ209" i="12"/>
  <c r="KZ189" i="12"/>
  <c r="KZ192" i="12"/>
  <c r="KZ195" i="12"/>
  <c r="KZ200" i="12" a="1"/>
  <c r="KZ200" i="12" s="1"/>
  <c r="KZ188" i="12"/>
  <c r="KZ194" i="12"/>
  <c r="KZ187" i="12"/>
  <c r="KZ193" i="12"/>
  <c r="KZ186" i="12"/>
  <c r="KZ184" i="12" a="1"/>
  <c r="KZ184" i="12" s="1"/>
  <c r="KZ176" i="12"/>
  <c r="KZ179" i="12"/>
  <c r="KZ178" i="12"/>
  <c r="KZ177" i="12"/>
  <c r="KZ168" i="12" a="1"/>
  <c r="KZ168" i="12" s="1"/>
  <c r="KZ171" i="12"/>
  <c r="KZ170" i="12"/>
  <c r="LA165" i="12"/>
  <c r="KZ173" i="12"/>
  <c r="KZ172" i="12"/>
  <c r="KY319" i="12"/>
  <c r="KY324" i="12" s="1"/>
  <c r="KY363" i="12"/>
  <c r="KY223" i="12"/>
  <c r="KY228" i="12" s="1"/>
  <c r="KY357" i="12"/>
  <c r="KY175" i="12"/>
  <c r="KY180" i="12" s="1"/>
  <c r="KY354" i="12"/>
  <c r="KY255" i="12"/>
  <c r="KY260" i="12" s="1"/>
  <c r="KY359" i="12"/>
  <c r="KY303" i="12"/>
  <c r="KY308" i="12" s="1"/>
  <c r="KY362" i="12"/>
  <c r="KY191" i="12"/>
  <c r="KY196" i="12" s="1"/>
  <c r="KY355" i="12"/>
  <c r="KY239" i="12"/>
  <c r="KY244" i="12" s="1"/>
  <c r="KY358" i="12"/>
  <c r="KY287" i="12"/>
  <c r="KY292" i="12" s="1"/>
  <c r="KY361" i="12"/>
  <c r="KX364" i="12"/>
  <c r="KX365" i="12" s="1"/>
  <c r="LB163" i="12"/>
  <c r="LC164" i="12"/>
  <c r="KY271" i="12"/>
  <c r="KY276" i="12" s="1"/>
  <c r="KY360" i="12"/>
  <c r="KY207" i="12"/>
  <c r="KY212" i="12" s="1"/>
  <c r="KY356" i="12"/>
  <c r="LA322" i="12" l="1"/>
  <c r="LA323" i="12"/>
  <c r="LA320" i="12"/>
  <c r="LA321" i="12"/>
  <c r="LA314" i="12"/>
  <c r="LA317" i="12"/>
  <c r="LA316" i="12"/>
  <c r="LA315" i="12"/>
  <c r="LA307" i="12"/>
  <c r="LA306" i="12"/>
  <c r="LA312" i="12" a="1"/>
  <c r="LA312" i="12" s="1"/>
  <c r="LA304" i="12"/>
  <c r="LA305" i="12"/>
  <c r="LA301" i="12"/>
  <c r="LA300" i="12"/>
  <c r="LA299" i="12"/>
  <c r="LA290" i="12"/>
  <c r="LA296" i="12" a="1"/>
  <c r="LA296" i="12" s="1"/>
  <c r="LA298" i="12"/>
  <c r="LA289" i="12"/>
  <c r="LA291" i="12"/>
  <c r="LA288" i="12"/>
  <c r="LA285" i="12"/>
  <c r="LA284" i="12"/>
  <c r="LA283" i="12"/>
  <c r="LA280" i="12" a="1"/>
  <c r="LA280" i="12" s="1"/>
  <c r="LA282" i="12"/>
  <c r="LA274" i="12"/>
  <c r="LA268" i="12"/>
  <c r="LA273" i="12"/>
  <c r="LA275" i="12"/>
  <c r="LA269" i="12"/>
  <c r="LA272" i="12"/>
  <c r="LA264" i="12" a="1"/>
  <c r="LA264" i="12" s="1"/>
  <c r="LA267" i="12"/>
  <c r="LA266" i="12"/>
  <c r="LA258" i="12"/>
  <c r="LA257" i="12"/>
  <c r="LA256" i="12"/>
  <c r="LA259" i="12"/>
  <c r="LA252" i="12"/>
  <c r="LA251" i="12"/>
  <c r="LA253" i="12"/>
  <c r="LA250" i="12"/>
  <c r="LA248" i="12" a="1"/>
  <c r="LA248" i="12" s="1"/>
  <c r="LA240" i="12"/>
  <c r="LA243" i="12"/>
  <c r="LA242" i="12"/>
  <c r="LA241" i="12"/>
  <c r="LA235" i="12"/>
  <c r="LA234" i="12"/>
  <c r="LA237" i="12"/>
  <c r="LA236" i="12"/>
  <c r="LA224" i="12"/>
  <c r="LA232" i="12" a="1"/>
  <c r="LA232" i="12" s="1"/>
  <c r="LA226" i="12"/>
  <c r="LA219" i="12"/>
  <c r="LA221" i="12"/>
  <c r="LA227" i="12"/>
  <c r="LA225" i="12"/>
  <c r="LA220" i="12"/>
  <c r="LA210" i="12"/>
  <c r="LA218" i="12"/>
  <c r="LA205" i="12"/>
  <c r="LA208" i="12"/>
  <c r="LA204" i="12"/>
  <c r="LA200" i="12" a="1"/>
  <c r="LA200" i="12" s="1"/>
  <c r="LA216" i="12" a="1"/>
  <c r="LA216" i="12" s="1"/>
  <c r="LA203" i="12"/>
  <c r="LA211" i="12"/>
  <c r="LA202" i="12"/>
  <c r="LA186" i="12"/>
  <c r="LA189" i="12"/>
  <c r="LA192" i="12"/>
  <c r="LA195" i="12"/>
  <c r="LA209" i="12"/>
  <c r="LA188" i="12"/>
  <c r="LA194" i="12"/>
  <c r="LA187" i="12"/>
  <c r="LA193" i="12"/>
  <c r="LA184" i="12" a="1"/>
  <c r="LA184" i="12" s="1"/>
  <c r="LA173" i="12"/>
  <c r="LA176" i="12"/>
  <c r="LA179" i="12"/>
  <c r="LA178" i="12"/>
  <c r="LA177" i="12"/>
  <c r="LA171" i="12"/>
  <c r="LA170" i="12"/>
  <c r="LB165" i="12"/>
  <c r="LA172" i="12"/>
  <c r="LA168" i="12" a="1"/>
  <c r="LA168" i="12" s="1"/>
  <c r="KZ207" i="12"/>
  <c r="KZ212" i="12" s="1"/>
  <c r="KZ356" i="12"/>
  <c r="KZ223" i="12"/>
  <c r="KZ228" i="12" s="1"/>
  <c r="KZ357" i="12"/>
  <c r="KZ319" i="12"/>
  <c r="KZ324" i="12" s="1"/>
  <c r="KZ363" i="12"/>
  <c r="KZ271" i="12"/>
  <c r="KZ276" i="12" s="1"/>
  <c r="KZ360" i="12"/>
  <c r="KZ175" i="12"/>
  <c r="KZ180" i="12" s="1"/>
  <c r="KZ354" i="12"/>
  <c r="KZ303" i="12"/>
  <c r="KZ308" i="12" s="1"/>
  <c r="KZ362" i="12"/>
  <c r="KY364" i="12"/>
  <c r="KY365" i="12" s="1"/>
  <c r="KZ239" i="12"/>
  <c r="KZ244" i="12" s="1"/>
  <c r="KZ358" i="12"/>
  <c r="KZ255" i="12"/>
  <c r="KZ260" i="12" s="1"/>
  <c r="KZ359" i="12"/>
  <c r="LD164" i="12"/>
  <c r="LC163" i="12"/>
  <c r="KZ191" i="12"/>
  <c r="KZ196" i="12" s="1"/>
  <c r="KZ355" i="12"/>
  <c r="KZ287" i="12"/>
  <c r="KZ292" i="12" s="1"/>
  <c r="KZ361" i="12"/>
  <c r="LA287" i="12" l="1"/>
  <c r="LA292" i="12" s="1"/>
  <c r="LA361" i="12"/>
  <c r="LA175" i="12"/>
  <c r="LA180" i="12" s="1"/>
  <c r="LA354" i="12"/>
  <c r="LA319" i="12"/>
  <c r="LA324" i="12" s="1"/>
  <c r="LA363" i="12"/>
  <c r="LB323" i="12"/>
  <c r="LB322" i="12"/>
  <c r="LB321" i="12"/>
  <c r="LB320" i="12"/>
  <c r="LB317" i="12"/>
  <c r="LB316" i="12"/>
  <c r="LB315" i="12"/>
  <c r="LB314" i="12"/>
  <c r="LB307" i="12"/>
  <c r="LB306" i="12"/>
  <c r="LB304" i="12"/>
  <c r="LB305" i="12"/>
  <c r="LB312" i="12" a="1"/>
  <c r="LB312" i="12" s="1"/>
  <c r="LB300" i="12"/>
  <c r="LB299" i="12"/>
  <c r="LB298" i="12"/>
  <c r="LB301" i="12"/>
  <c r="LB296" i="12" a="1"/>
  <c r="LB296" i="12" s="1"/>
  <c r="LB290" i="12"/>
  <c r="LB289" i="12"/>
  <c r="LB291" i="12"/>
  <c r="LB285" i="12"/>
  <c r="LB284" i="12"/>
  <c r="LB288" i="12"/>
  <c r="LB283" i="12"/>
  <c r="LB282" i="12"/>
  <c r="LB280" i="12" a="1"/>
  <c r="LB280" i="12" s="1"/>
  <c r="LB273" i="12"/>
  <c r="LB275" i="12"/>
  <c r="LB274" i="12"/>
  <c r="LB269" i="12"/>
  <c r="LB272" i="12"/>
  <c r="LB268" i="12"/>
  <c r="LB264" i="12" a="1"/>
  <c r="LB264" i="12" s="1"/>
  <c r="LB267" i="12"/>
  <c r="LB266" i="12"/>
  <c r="LB257" i="12"/>
  <c r="LB253" i="12"/>
  <c r="LB256" i="12"/>
  <c r="LB259" i="12"/>
  <c r="LB258" i="12"/>
  <c r="LB252" i="12"/>
  <c r="LB251" i="12"/>
  <c r="LB250" i="12"/>
  <c r="LB248" i="12" a="1"/>
  <c r="LB248" i="12" s="1"/>
  <c r="LB240" i="12"/>
  <c r="LB243" i="12"/>
  <c r="LB242" i="12"/>
  <c r="LB241" i="12"/>
  <c r="LB235" i="12"/>
  <c r="LB234" i="12"/>
  <c r="LB237" i="12"/>
  <c r="LB225" i="12"/>
  <c r="LB236" i="12"/>
  <c r="LB232" i="12" a="1"/>
  <c r="LB232" i="12" s="1"/>
  <c r="LB227" i="12"/>
  <c r="LB219" i="12"/>
  <c r="LB221" i="12"/>
  <c r="LB224" i="12"/>
  <c r="LB226" i="12"/>
  <c r="LB220" i="12"/>
  <c r="LB218" i="12"/>
  <c r="LB209" i="12"/>
  <c r="LB216" i="12" a="1"/>
  <c r="LB216" i="12" s="1"/>
  <c r="LB208" i="12"/>
  <c r="LB204" i="12"/>
  <c r="LB200" i="12" a="1"/>
  <c r="LB200" i="12" s="1"/>
  <c r="LB210" i="12"/>
  <c r="LB203" i="12"/>
  <c r="LB202" i="12"/>
  <c r="LB186" i="12"/>
  <c r="LB189" i="12"/>
  <c r="LB192" i="12"/>
  <c r="LB195" i="12"/>
  <c r="LB211" i="12"/>
  <c r="LB205" i="12"/>
  <c r="LB188" i="12"/>
  <c r="LB194" i="12"/>
  <c r="LB187" i="12"/>
  <c r="LB193" i="12"/>
  <c r="LB184" i="12" a="1"/>
  <c r="LB184" i="12" s="1"/>
  <c r="LB176" i="12"/>
  <c r="LB179" i="12"/>
  <c r="LB178" i="12"/>
  <c r="LB177" i="12"/>
  <c r="LB171" i="12"/>
  <c r="LB170" i="12"/>
  <c r="LC165" i="12"/>
  <c r="LB173" i="12"/>
  <c r="LB172" i="12"/>
  <c r="LB168" i="12" a="1"/>
  <c r="LB168" i="12" s="1"/>
  <c r="KZ364" i="12"/>
  <c r="KZ365" i="12" s="1"/>
  <c r="LA271" i="12"/>
  <c r="LA276" i="12" s="1"/>
  <c r="LA360" i="12"/>
  <c r="LA255" i="12"/>
  <c r="LA260" i="12" s="1"/>
  <c r="LA359" i="12"/>
  <c r="LA303" i="12"/>
  <c r="LA308" i="12" s="1"/>
  <c r="LA362" i="12"/>
  <c r="LA223" i="12"/>
  <c r="LA228" i="12" s="1"/>
  <c r="LA357" i="12"/>
  <c r="LA191" i="12"/>
  <c r="LA196" i="12" s="1"/>
  <c r="LA355" i="12"/>
  <c r="LA207" i="12"/>
  <c r="LA212" i="12" s="1"/>
  <c r="LA356" i="12"/>
  <c r="LA239" i="12"/>
  <c r="LA244" i="12" s="1"/>
  <c r="LA358" i="12"/>
  <c r="LE164" i="12"/>
  <c r="LD163" i="12"/>
  <c r="LB271" i="12" l="1"/>
  <c r="LB276" i="12" s="1"/>
  <c r="LB360" i="12"/>
  <c r="LB255" i="12"/>
  <c r="LB260" i="12" s="1"/>
  <c r="LB359" i="12"/>
  <c r="LB303" i="12"/>
  <c r="LB308" i="12" s="1"/>
  <c r="LB362" i="12"/>
  <c r="LB207" i="12"/>
  <c r="LB212" i="12" s="1"/>
  <c r="LB356" i="12"/>
  <c r="LB239" i="12"/>
  <c r="LB244" i="12" s="1"/>
  <c r="LB358" i="12"/>
  <c r="LB287" i="12"/>
  <c r="LB292" i="12" s="1"/>
  <c r="LB361" i="12"/>
  <c r="LB319" i="12"/>
  <c r="LB324" i="12" s="1"/>
  <c r="LB363" i="12"/>
  <c r="LB175" i="12"/>
  <c r="LB180" i="12" s="1"/>
  <c r="LB354" i="12"/>
  <c r="LB191" i="12"/>
  <c r="LB196" i="12" s="1"/>
  <c r="LB355" i="12"/>
  <c r="LB223" i="12"/>
  <c r="LB228" i="12" s="1"/>
  <c r="LB357" i="12"/>
  <c r="LA364" i="12"/>
  <c r="LA365" i="12" s="1"/>
  <c r="LF164" i="12"/>
  <c r="LE163" i="12"/>
  <c r="LC323" i="12"/>
  <c r="LC322" i="12"/>
  <c r="LC321" i="12"/>
  <c r="LC320" i="12"/>
  <c r="LC317" i="12"/>
  <c r="LC316" i="12"/>
  <c r="LC315" i="12"/>
  <c r="LC314" i="12"/>
  <c r="LC312" i="12" a="1"/>
  <c r="LC312" i="12" s="1"/>
  <c r="LC304" i="12"/>
  <c r="LC307" i="12"/>
  <c r="LC305" i="12"/>
  <c r="LC306" i="12"/>
  <c r="LC300" i="12"/>
  <c r="LC299" i="12"/>
  <c r="LC301" i="12"/>
  <c r="LC296" i="12" a="1"/>
  <c r="LC296" i="12" s="1"/>
  <c r="LC298" i="12"/>
  <c r="LC290" i="12"/>
  <c r="LC289" i="12"/>
  <c r="LC291" i="12"/>
  <c r="LC284" i="12"/>
  <c r="LC288" i="12"/>
  <c r="LC283" i="12"/>
  <c r="LC282" i="12"/>
  <c r="LC285" i="12"/>
  <c r="LC280" i="12" a="1"/>
  <c r="LC280" i="12" s="1"/>
  <c r="LC272" i="12"/>
  <c r="LC274" i="12"/>
  <c r="LC273" i="12"/>
  <c r="LC275" i="12"/>
  <c r="LC269" i="12"/>
  <c r="LC268" i="12"/>
  <c r="LC267" i="12"/>
  <c r="LC266" i="12"/>
  <c r="LC264" i="12" a="1"/>
  <c r="LC264" i="12" s="1"/>
  <c r="LC257" i="12"/>
  <c r="LC256" i="12"/>
  <c r="LC259" i="12"/>
  <c r="LC252" i="12"/>
  <c r="LC258" i="12"/>
  <c r="LC251" i="12"/>
  <c r="LC253" i="12"/>
  <c r="LC250" i="12"/>
  <c r="LC248" i="12" a="1"/>
  <c r="LC248" i="12" s="1"/>
  <c r="LC240" i="12"/>
  <c r="LC243" i="12"/>
  <c r="LC242" i="12"/>
  <c r="LC241" i="12"/>
  <c r="LC235" i="12"/>
  <c r="LC234" i="12"/>
  <c r="LC237" i="12"/>
  <c r="LC236" i="12"/>
  <c r="LC232" i="12" a="1"/>
  <c r="LC232" i="12" s="1"/>
  <c r="LC226" i="12"/>
  <c r="LC221" i="12"/>
  <c r="LC224" i="12"/>
  <c r="LC227" i="12"/>
  <c r="LC225" i="12"/>
  <c r="LC220" i="12"/>
  <c r="LC210" i="12"/>
  <c r="LC218" i="12"/>
  <c r="LC219" i="12"/>
  <c r="LC216" i="12" a="1"/>
  <c r="LC216" i="12" s="1"/>
  <c r="LC204" i="12"/>
  <c r="LC203" i="12"/>
  <c r="LC211" i="12"/>
  <c r="LC209" i="12"/>
  <c r="LC202" i="12"/>
  <c r="LC208" i="12"/>
  <c r="LC189" i="12"/>
  <c r="LC192" i="12"/>
  <c r="LC195" i="12"/>
  <c r="LC205" i="12"/>
  <c r="LC200" i="12" a="1"/>
  <c r="LC200" i="12" s="1"/>
  <c r="LC188" i="12"/>
  <c r="LC194" i="12"/>
  <c r="LC187" i="12"/>
  <c r="LC193" i="12"/>
  <c r="LC184" i="12" a="1"/>
  <c r="LC184" i="12" s="1"/>
  <c r="LC186" i="12"/>
  <c r="LC179" i="12"/>
  <c r="LC178" i="12"/>
  <c r="LC177" i="12"/>
  <c r="LC176" i="12"/>
  <c r="LC170" i="12"/>
  <c r="LD165" i="12"/>
  <c r="LC173" i="12"/>
  <c r="LC172" i="12"/>
  <c r="LC168" i="12" a="1"/>
  <c r="LC168" i="12" s="1"/>
  <c r="LC171" i="12"/>
  <c r="LB364" i="12" l="1"/>
  <c r="LB365" i="12" s="1"/>
  <c r="LC223" i="12"/>
  <c r="LC228" i="12" s="1"/>
  <c r="LC357" i="12"/>
  <c r="LC175" i="12"/>
  <c r="LC180" i="12" s="1"/>
  <c r="LC354" i="12"/>
  <c r="LC271" i="12"/>
  <c r="LC276" i="12" s="1"/>
  <c r="LC360" i="12"/>
  <c r="LC319" i="12"/>
  <c r="LC324" i="12" s="1"/>
  <c r="LC363" i="12"/>
  <c r="LD322" i="12"/>
  <c r="LD321" i="12"/>
  <c r="LD323" i="12"/>
  <c r="LD317" i="12"/>
  <c r="LD320" i="12"/>
  <c r="LD316" i="12"/>
  <c r="LD315" i="12"/>
  <c r="LD314" i="12"/>
  <c r="LD312" i="12" a="1"/>
  <c r="LD312" i="12" s="1"/>
  <c r="LD304" i="12"/>
  <c r="LD307" i="12"/>
  <c r="LD306" i="12"/>
  <c r="LD305" i="12"/>
  <c r="LD300" i="12"/>
  <c r="LD299" i="12"/>
  <c r="LD301" i="12"/>
  <c r="LD296" i="12" a="1"/>
  <c r="LD296" i="12" s="1"/>
  <c r="LD291" i="12"/>
  <c r="LD298" i="12"/>
  <c r="LD290" i="12"/>
  <c r="LD289" i="12"/>
  <c r="LD288" i="12"/>
  <c r="LD284" i="12"/>
  <c r="LD283" i="12"/>
  <c r="LD282" i="12"/>
  <c r="LD273" i="12"/>
  <c r="LD275" i="12"/>
  <c r="LD285" i="12"/>
  <c r="LD280" i="12" a="1"/>
  <c r="LD280" i="12" s="1"/>
  <c r="LD274" i="12"/>
  <c r="LD269" i="12"/>
  <c r="LD272" i="12"/>
  <c r="LD259" i="12"/>
  <c r="LD267" i="12"/>
  <c r="LD266" i="12"/>
  <c r="LD264" i="12" a="1"/>
  <c r="LD264" i="12" s="1"/>
  <c r="LD268" i="12"/>
  <c r="LD257" i="12"/>
  <c r="LD256" i="12"/>
  <c r="LD258" i="12"/>
  <c r="LD252" i="12"/>
  <c r="LD248" i="12" a="1"/>
  <c r="LD248" i="12" s="1"/>
  <c r="LD251" i="12"/>
  <c r="LD253" i="12"/>
  <c r="LD250" i="12"/>
  <c r="LD240" i="12"/>
  <c r="LD243" i="12"/>
  <c r="LD242" i="12"/>
  <c r="LD241" i="12"/>
  <c r="LD235" i="12"/>
  <c r="LD237" i="12"/>
  <c r="LD236" i="12"/>
  <c r="LD234" i="12"/>
  <c r="LD232" i="12" a="1"/>
  <c r="LD232" i="12" s="1"/>
  <c r="LD227" i="12"/>
  <c r="LD221" i="12"/>
  <c r="LD224" i="12"/>
  <c r="LD226" i="12"/>
  <c r="LD220" i="12"/>
  <c r="LD225" i="12"/>
  <c r="LD218" i="12"/>
  <c r="LD219" i="12"/>
  <c r="LD216" i="12" a="1"/>
  <c r="LD216" i="12" s="1"/>
  <c r="LD211" i="12"/>
  <c r="LD204" i="12"/>
  <c r="LD210" i="12"/>
  <c r="LD203" i="12"/>
  <c r="LD209" i="12"/>
  <c r="LD202" i="12"/>
  <c r="LD205" i="12"/>
  <c r="LD192" i="12"/>
  <c r="LD195" i="12"/>
  <c r="LD200" i="12" a="1"/>
  <c r="LD200" i="12" s="1"/>
  <c r="LD188" i="12"/>
  <c r="LD194" i="12"/>
  <c r="LD187" i="12"/>
  <c r="LD193" i="12"/>
  <c r="LD208" i="12"/>
  <c r="LD189" i="12"/>
  <c r="LD184" i="12" a="1"/>
  <c r="LD184" i="12" s="1"/>
  <c r="LD186" i="12"/>
  <c r="LD178" i="12"/>
  <c r="LD177" i="12"/>
  <c r="LD176" i="12"/>
  <c r="LD170" i="12"/>
  <c r="LE165" i="12"/>
  <c r="LD173" i="12"/>
  <c r="LD172" i="12"/>
  <c r="LD168" i="12" a="1"/>
  <c r="LD168" i="12" s="1"/>
  <c r="LD179" i="12"/>
  <c r="LD171" i="12"/>
  <c r="LC255" i="12"/>
  <c r="LC260" i="12" s="1"/>
  <c r="LC359" i="12"/>
  <c r="LC303" i="12"/>
  <c r="LC308" i="12" s="1"/>
  <c r="LC362" i="12"/>
  <c r="LG164" i="12"/>
  <c r="LF163" i="12"/>
  <c r="LC191" i="12"/>
  <c r="LC196" i="12" s="1"/>
  <c r="LC355" i="12"/>
  <c r="LC239" i="12"/>
  <c r="LC244" i="12" s="1"/>
  <c r="LC358" i="12"/>
  <c r="LC207" i="12"/>
  <c r="LC212" i="12" s="1"/>
  <c r="LC356" i="12"/>
  <c r="LC287" i="12"/>
  <c r="LC292" i="12" s="1"/>
  <c r="LC361" i="12"/>
  <c r="LD303" i="12" l="1"/>
  <c r="LD308" i="12" s="1"/>
  <c r="LD362" i="12"/>
  <c r="LD255" i="12"/>
  <c r="LD260" i="12" s="1"/>
  <c r="LD359" i="12"/>
  <c r="LD287" i="12"/>
  <c r="LD292" i="12" s="1"/>
  <c r="LD361" i="12"/>
  <c r="LD239" i="12"/>
  <c r="LD244" i="12" s="1"/>
  <c r="LD358" i="12"/>
  <c r="LD191" i="12"/>
  <c r="LD196" i="12" s="1"/>
  <c r="LD355" i="12"/>
  <c r="LD175" i="12"/>
  <c r="LD180" i="12" s="1"/>
  <c r="LD354" i="12"/>
  <c r="LD223" i="12"/>
  <c r="LD228" i="12" s="1"/>
  <c r="LD357" i="12"/>
  <c r="LD271" i="12"/>
  <c r="LD276" i="12" s="1"/>
  <c r="LD360" i="12"/>
  <c r="LC364" i="12"/>
  <c r="LC365" i="12" s="1"/>
  <c r="LD319" i="12"/>
  <c r="LD324" i="12" s="1"/>
  <c r="LD363" i="12"/>
  <c r="LE322" i="12"/>
  <c r="LE321" i="12"/>
  <c r="LE323" i="12"/>
  <c r="LE317" i="12"/>
  <c r="LE316" i="12"/>
  <c r="LE315" i="12"/>
  <c r="LE320" i="12"/>
  <c r="LE314" i="12"/>
  <c r="LE307" i="12"/>
  <c r="LE312" i="12" a="1"/>
  <c r="LE312" i="12" s="1"/>
  <c r="LE306" i="12"/>
  <c r="LE304" i="12"/>
  <c r="LE299" i="12"/>
  <c r="LE305" i="12"/>
  <c r="LE298" i="12"/>
  <c r="LE301" i="12"/>
  <c r="LE300" i="12"/>
  <c r="LE296" i="12" a="1"/>
  <c r="LE296" i="12" s="1"/>
  <c r="LE290" i="12"/>
  <c r="LE289" i="12"/>
  <c r="LE291" i="12"/>
  <c r="LE284" i="12"/>
  <c r="LE288" i="12"/>
  <c r="LE283" i="12"/>
  <c r="LE282" i="12"/>
  <c r="LE285" i="12"/>
  <c r="LE274" i="12"/>
  <c r="LE280" i="12" a="1"/>
  <c r="LE280" i="12" s="1"/>
  <c r="LE273" i="12"/>
  <c r="LE275" i="12"/>
  <c r="LE269" i="12"/>
  <c r="LE272" i="12"/>
  <c r="LE267" i="12"/>
  <c r="LE266" i="12"/>
  <c r="LE264" i="12" a="1"/>
  <c r="LE264" i="12" s="1"/>
  <c r="LE257" i="12"/>
  <c r="LE256" i="12"/>
  <c r="LE259" i="12"/>
  <c r="LE268" i="12"/>
  <c r="LE258" i="12"/>
  <c r="LE251" i="12"/>
  <c r="LE253" i="12"/>
  <c r="LE250" i="12"/>
  <c r="LE252" i="12"/>
  <c r="LE240" i="12"/>
  <c r="LE243" i="12"/>
  <c r="LE242" i="12"/>
  <c r="LE241" i="12"/>
  <c r="LE248" i="12" a="1"/>
  <c r="LE248" i="12" s="1"/>
  <c r="LE235" i="12"/>
  <c r="LE234" i="12"/>
  <c r="LE237" i="12"/>
  <c r="LE236" i="12"/>
  <c r="LE232" i="12" a="1"/>
  <c r="LE232" i="12" s="1"/>
  <c r="LE224" i="12"/>
  <c r="LE226" i="12"/>
  <c r="LE221" i="12"/>
  <c r="LE227" i="12"/>
  <c r="LE220" i="12"/>
  <c r="LE225" i="12"/>
  <c r="LE210" i="12"/>
  <c r="LE218" i="12"/>
  <c r="LE219" i="12"/>
  <c r="LE216" i="12" a="1"/>
  <c r="LE216" i="12" s="1"/>
  <c r="LE204" i="12"/>
  <c r="LE203" i="12"/>
  <c r="LE209" i="12"/>
  <c r="LE202" i="12"/>
  <c r="LE211" i="12"/>
  <c r="LE205" i="12"/>
  <c r="LE208" i="12"/>
  <c r="LE195" i="12"/>
  <c r="LE200" i="12" a="1"/>
  <c r="LE200" i="12" s="1"/>
  <c r="LE188" i="12"/>
  <c r="LE194" i="12"/>
  <c r="LE187" i="12"/>
  <c r="LE193" i="12"/>
  <c r="LE192" i="12"/>
  <c r="LE189" i="12"/>
  <c r="LE186" i="12"/>
  <c r="LE178" i="12"/>
  <c r="LE184" i="12" a="1"/>
  <c r="LE184" i="12" s="1"/>
  <c r="LE177" i="12"/>
  <c r="LE176" i="12"/>
  <c r="LE179" i="12"/>
  <c r="LE170" i="12"/>
  <c r="LF165" i="12"/>
  <c r="LE173" i="12"/>
  <c r="LE168" i="12" a="1"/>
  <c r="LE168" i="12" s="1"/>
  <c r="LE172" i="12"/>
  <c r="LE171" i="12"/>
  <c r="LD207" i="12"/>
  <c r="LD212" i="12" s="1"/>
  <c r="LD356" i="12"/>
  <c r="LH164" i="12"/>
  <c r="LG163" i="12"/>
  <c r="LE223" i="12" l="1"/>
  <c r="LE228" i="12" s="1"/>
  <c r="LE357" i="12"/>
  <c r="LE319" i="12"/>
  <c r="LE324" i="12" s="1"/>
  <c r="LE363" i="12"/>
  <c r="LE255" i="12"/>
  <c r="LE260" i="12" s="1"/>
  <c r="LE359" i="12"/>
  <c r="LE271" i="12"/>
  <c r="LE276" i="12" s="1"/>
  <c r="LE360" i="12"/>
  <c r="LF322" i="12"/>
  <c r="LF321" i="12"/>
  <c r="LF323" i="12"/>
  <c r="LF317" i="12"/>
  <c r="LF320" i="12"/>
  <c r="LF316" i="12"/>
  <c r="LF315" i="12"/>
  <c r="LF312" i="12" a="1"/>
  <c r="LF312" i="12" s="1"/>
  <c r="LF314" i="12"/>
  <c r="LF306" i="12"/>
  <c r="LF307" i="12"/>
  <c r="LF305" i="12"/>
  <c r="LF299" i="12"/>
  <c r="LF304" i="12"/>
  <c r="LF298" i="12"/>
  <c r="LF301" i="12"/>
  <c r="LF296" i="12" a="1"/>
  <c r="LF296" i="12" s="1"/>
  <c r="LF300" i="12"/>
  <c r="LF290" i="12"/>
  <c r="LF289" i="12"/>
  <c r="LF291" i="12"/>
  <c r="LF288" i="12"/>
  <c r="LF283" i="12"/>
  <c r="LF282" i="12"/>
  <c r="LF285" i="12"/>
  <c r="LF284" i="12"/>
  <c r="LF275" i="12"/>
  <c r="LF280" i="12" a="1"/>
  <c r="LF280" i="12" s="1"/>
  <c r="LF273" i="12"/>
  <c r="LF274" i="12"/>
  <c r="LF269" i="12"/>
  <c r="LF272" i="12"/>
  <c r="LF267" i="12"/>
  <c r="LF266" i="12"/>
  <c r="LF264" i="12" a="1"/>
  <c r="LF264" i="12" s="1"/>
  <c r="LF268" i="12"/>
  <c r="LF257" i="12"/>
  <c r="LF256" i="12"/>
  <c r="LF259" i="12"/>
  <c r="LF258" i="12"/>
  <c r="LF251" i="12"/>
  <c r="LF253" i="12"/>
  <c r="LF250" i="12"/>
  <c r="LF243" i="12"/>
  <c r="LF242" i="12"/>
  <c r="LF241" i="12"/>
  <c r="LF252" i="12"/>
  <c r="LF240" i="12"/>
  <c r="LF248" i="12" a="1"/>
  <c r="LF248" i="12" s="1"/>
  <c r="LF234" i="12"/>
  <c r="LF237" i="12"/>
  <c r="LF236" i="12"/>
  <c r="LF235" i="12"/>
  <c r="LF227" i="12"/>
  <c r="LF225" i="12"/>
  <c r="LF232" i="12" a="1"/>
  <c r="LF232" i="12" s="1"/>
  <c r="LF221" i="12"/>
  <c r="LF224" i="12"/>
  <c r="LF220" i="12"/>
  <c r="LF226" i="12"/>
  <c r="LF218" i="12"/>
  <c r="LF219" i="12"/>
  <c r="LF216" i="12" a="1"/>
  <c r="LF216" i="12" s="1"/>
  <c r="LF211" i="12"/>
  <c r="LF204" i="12"/>
  <c r="LF210" i="12"/>
  <c r="LF203" i="12"/>
  <c r="LF209" i="12"/>
  <c r="LF202" i="12"/>
  <c r="LF205" i="12"/>
  <c r="LF208" i="12"/>
  <c r="LF200" i="12" a="1"/>
  <c r="LF200" i="12" s="1"/>
  <c r="LF188" i="12"/>
  <c r="LF194" i="12"/>
  <c r="LF187" i="12"/>
  <c r="LF193" i="12"/>
  <c r="LF189" i="12"/>
  <c r="LF195" i="12"/>
  <c r="LF186" i="12"/>
  <c r="LF192" i="12"/>
  <c r="LF184" i="12" a="1"/>
  <c r="LF184" i="12" s="1"/>
  <c r="LF178" i="12"/>
  <c r="LF177" i="12"/>
  <c r="LF176" i="12"/>
  <c r="LF179" i="12"/>
  <c r="LF170" i="12"/>
  <c r="LG165" i="12"/>
  <c r="LF168" i="12" a="1"/>
  <c r="LF168" i="12" s="1"/>
  <c r="LF173" i="12"/>
  <c r="LF172" i="12"/>
  <c r="LF171" i="12"/>
  <c r="LE207" i="12"/>
  <c r="LE212" i="12" s="1"/>
  <c r="LE356" i="12"/>
  <c r="LD364" i="12"/>
  <c r="LD365" i="12" s="1"/>
  <c r="LE175" i="12"/>
  <c r="LE180" i="12" s="1"/>
  <c r="LE354" i="12"/>
  <c r="LE303" i="12"/>
  <c r="LE308" i="12" s="1"/>
  <c r="LE362" i="12"/>
  <c r="LE191" i="12"/>
  <c r="LE196" i="12" s="1"/>
  <c r="LE355" i="12"/>
  <c r="LI164" i="12"/>
  <c r="LH163" i="12"/>
  <c r="LE239" i="12"/>
  <c r="LE244" i="12" s="1"/>
  <c r="LE358" i="12"/>
  <c r="LE287" i="12"/>
  <c r="LE292" i="12" s="1"/>
  <c r="LE361" i="12"/>
  <c r="LF207" i="12" l="1"/>
  <c r="LF212" i="12" s="1"/>
  <c r="LF356" i="12"/>
  <c r="LF239" i="12"/>
  <c r="LF244" i="12" s="1"/>
  <c r="LF358" i="12"/>
  <c r="LF303" i="12"/>
  <c r="LF308" i="12" s="1"/>
  <c r="LF362" i="12"/>
  <c r="LF191" i="12"/>
  <c r="LF196" i="12" s="1"/>
  <c r="LF355" i="12"/>
  <c r="LE364" i="12"/>
  <c r="LE365" i="12" s="1"/>
  <c r="LF287" i="12"/>
  <c r="LF292" i="12" s="1"/>
  <c r="LF361" i="12"/>
  <c r="LF255" i="12"/>
  <c r="LF260" i="12" s="1"/>
  <c r="LF359" i="12"/>
  <c r="LF175" i="12"/>
  <c r="LF180" i="12" s="1"/>
  <c r="LF354" i="12"/>
  <c r="LF223" i="12"/>
  <c r="LF228" i="12" s="1"/>
  <c r="LF357" i="12"/>
  <c r="LG321" i="12"/>
  <c r="LG323" i="12"/>
  <c r="LG320" i="12"/>
  <c r="LG322" i="12"/>
  <c r="LG317" i="12"/>
  <c r="LG316" i="12"/>
  <c r="LG315" i="12"/>
  <c r="LG314" i="12"/>
  <c r="LG312" i="12" a="1"/>
  <c r="LG312" i="12" s="1"/>
  <c r="LG306" i="12"/>
  <c r="LG305" i="12"/>
  <c r="LG307" i="12"/>
  <c r="LG304" i="12"/>
  <c r="LG299" i="12"/>
  <c r="LG298" i="12"/>
  <c r="LG301" i="12"/>
  <c r="LG300" i="12"/>
  <c r="LG296" i="12" a="1"/>
  <c r="LG296" i="12" s="1"/>
  <c r="LG290" i="12"/>
  <c r="LG289" i="12"/>
  <c r="LG291" i="12"/>
  <c r="LG288" i="12"/>
  <c r="LG283" i="12"/>
  <c r="LG282" i="12"/>
  <c r="LG285" i="12"/>
  <c r="LG284" i="12"/>
  <c r="LG274" i="12"/>
  <c r="LG280" i="12" a="1"/>
  <c r="LG280" i="12" s="1"/>
  <c r="LG273" i="12"/>
  <c r="LG275" i="12"/>
  <c r="LG269" i="12"/>
  <c r="LG272" i="12"/>
  <c r="LG266" i="12"/>
  <c r="LG268" i="12"/>
  <c r="LG267" i="12"/>
  <c r="LG256" i="12"/>
  <c r="LG259" i="12"/>
  <c r="LG264" i="12" a="1"/>
  <c r="LG264" i="12" s="1"/>
  <c r="LG252" i="12"/>
  <c r="LG258" i="12"/>
  <c r="LG257" i="12"/>
  <c r="LG251" i="12"/>
  <c r="LG253" i="12"/>
  <c r="LG250" i="12"/>
  <c r="LG242" i="12"/>
  <c r="LG241" i="12"/>
  <c r="LG248" i="12" a="1"/>
  <c r="LG248" i="12" s="1"/>
  <c r="LG243" i="12"/>
  <c r="LG240" i="12"/>
  <c r="LG234" i="12"/>
  <c r="LG237" i="12"/>
  <c r="LG236" i="12"/>
  <c r="LG235" i="12"/>
  <c r="LG224" i="12"/>
  <c r="LG226" i="12"/>
  <c r="LG232" i="12" a="1"/>
  <c r="LG232" i="12" s="1"/>
  <c r="LG221" i="12"/>
  <c r="LG227" i="12"/>
  <c r="LG220" i="12"/>
  <c r="LG225" i="12"/>
  <c r="LG218" i="12"/>
  <c r="LG219" i="12"/>
  <c r="LG216" i="12" a="1"/>
  <c r="LG216" i="12" s="1"/>
  <c r="LG210" i="12"/>
  <c r="LG203" i="12"/>
  <c r="LG209" i="12"/>
  <c r="LG202" i="12"/>
  <c r="LG205" i="12"/>
  <c r="LG211" i="12"/>
  <c r="LG208" i="12"/>
  <c r="LG200" i="12" a="1"/>
  <c r="LG200" i="12" s="1"/>
  <c r="LG188" i="12"/>
  <c r="LG204" i="12"/>
  <c r="LG194" i="12"/>
  <c r="LG187" i="12"/>
  <c r="LG193" i="12"/>
  <c r="LG189" i="12"/>
  <c r="LG192" i="12"/>
  <c r="LG186" i="12"/>
  <c r="LG195" i="12"/>
  <c r="LG184" i="12" a="1"/>
  <c r="LG184" i="12" s="1"/>
  <c r="LG178" i="12"/>
  <c r="LG177" i="12"/>
  <c r="LG176" i="12"/>
  <c r="LG179" i="12"/>
  <c r="LG170" i="12"/>
  <c r="LG168" i="12" a="1"/>
  <c r="LG168" i="12" s="1"/>
  <c r="LH165" i="12"/>
  <c r="LG173" i="12"/>
  <c r="LG172" i="12"/>
  <c r="LG171" i="12"/>
  <c r="LF271" i="12"/>
  <c r="LF276" i="12" s="1"/>
  <c r="LF360" i="12"/>
  <c r="LF319" i="12"/>
  <c r="LF324" i="12" s="1"/>
  <c r="LF363" i="12"/>
  <c r="LJ164" i="12"/>
  <c r="LI163" i="12"/>
  <c r="LG271" i="12" l="1"/>
  <c r="LG276" i="12" s="1"/>
  <c r="LG360" i="12"/>
  <c r="LF364" i="12"/>
  <c r="LF365" i="12" s="1"/>
  <c r="LG223" i="12"/>
  <c r="LG228" i="12" s="1"/>
  <c r="LG357" i="12"/>
  <c r="LG319" i="12"/>
  <c r="LG324" i="12" s="1"/>
  <c r="LG363" i="12"/>
  <c r="LG175" i="12"/>
  <c r="LG180" i="12" s="1"/>
  <c r="LG354" i="12"/>
  <c r="LG255" i="12"/>
  <c r="LG260" i="12" s="1"/>
  <c r="LG359" i="12"/>
  <c r="LG207" i="12"/>
  <c r="LG212" i="12" s="1"/>
  <c r="LG356" i="12"/>
  <c r="LH321" i="12"/>
  <c r="LH323" i="12"/>
  <c r="LH320" i="12"/>
  <c r="LH317" i="12"/>
  <c r="LH316" i="12"/>
  <c r="LH315" i="12"/>
  <c r="LH314" i="12"/>
  <c r="LH322" i="12"/>
  <c r="LH306" i="12"/>
  <c r="LH312" i="12" a="1"/>
  <c r="LH312" i="12" s="1"/>
  <c r="LH301" i="12"/>
  <c r="LH307" i="12"/>
  <c r="LH305" i="12"/>
  <c r="LH304" i="12"/>
  <c r="LH299" i="12"/>
  <c r="LH298" i="12"/>
  <c r="LH300" i="12"/>
  <c r="LH291" i="12"/>
  <c r="LH296" i="12" a="1"/>
  <c r="LH296" i="12" s="1"/>
  <c r="LH290" i="12"/>
  <c r="LH289" i="12"/>
  <c r="LH288" i="12"/>
  <c r="LH283" i="12"/>
  <c r="LH282" i="12"/>
  <c r="LH285" i="12"/>
  <c r="LH284" i="12"/>
  <c r="LH275" i="12"/>
  <c r="LH280" i="12" a="1"/>
  <c r="LH280" i="12" s="1"/>
  <c r="LH274" i="12"/>
  <c r="LH273" i="12"/>
  <c r="LH269" i="12"/>
  <c r="LH272" i="12"/>
  <c r="LH266" i="12"/>
  <c r="LH264" i="12" a="1"/>
  <c r="LH264" i="12" s="1"/>
  <c r="LH268" i="12"/>
  <c r="LH256" i="12"/>
  <c r="LH259" i="12"/>
  <c r="LH258" i="12"/>
  <c r="LH251" i="12"/>
  <c r="LH253" i="12"/>
  <c r="LH250" i="12"/>
  <c r="LH248" i="12" a="1"/>
  <c r="LH248" i="12" s="1"/>
  <c r="LH257" i="12"/>
  <c r="LH267" i="12"/>
  <c r="LH252" i="12"/>
  <c r="LH242" i="12"/>
  <c r="LH241" i="12"/>
  <c r="LH240" i="12"/>
  <c r="LH234" i="12"/>
  <c r="LH237" i="12"/>
  <c r="LH243" i="12"/>
  <c r="LH236" i="12"/>
  <c r="LH235" i="12"/>
  <c r="LH227" i="12"/>
  <c r="LH232" i="12" a="1"/>
  <c r="LH232" i="12" s="1"/>
  <c r="LH225" i="12"/>
  <c r="LH221" i="12"/>
  <c r="LH224" i="12"/>
  <c r="LH220" i="12"/>
  <c r="LH226" i="12"/>
  <c r="LH216" i="12" a="1"/>
  <c r="LH216" i="12" s="1"/>
  <c r="LH219" i="12"/>
  <c r="LH211" i="12"/>
  <c r="LH218" i="12"/>
  <c r="LH210" i="12"/>
  <c r="LH203" i="12"/>
  <c r="LH209" i="12"/>
  <c r="LH202" i="12"/>
  <c r="LH205" i="12"/>
  <c r="LH208" i="12"/>
  <c r="LH188" i="12"/>
  <c r="LH204" i="12"/>
  <c r="LH194" i="12"/>
  <c r="LH187" i="12"/>
  <c r="LH193" i="12"/>
  <c r="LH189" i="12"/>
  <c r="LH192" i="12"/>
  <c r="LH195" i="12"/>
  <c r="LH200" i="12" a="1"/>
  <c r="LH200" i="12" s="1"/>
  <c r="LH186" i="12"/>
  <c r="LH184" i="12" a="1"/>
  <c r="LH184" i="12" s="1"/>
  <c r="LH178" i="12"/>
  <c r="LH177" i="12"/>
  <c r="LH176" i="12"/>
  <c r="LH179" i="12"/>
  <c r="LH168" i="12" a="1"/>
  <c r="LH168" i="12" s="1"/>
  <c r="LI165" i="12"/>
  <c r="LH173" i="12"/>
  <c r="LH172" i="12"/>
  <c r="LH171" i="12"/>
  <c r="LH170" i="12"/>
  <c r="LG303" i="12"/>
  <c r="LG308" i="12" s="1"/>
  <c r="LG362" i="12"/>
  <c r="LG239" i="12"/>
  <c r="LG244" i="12" s="1"/>
  <c r="LG358" i="12"/>
  <c r="LG191" i="12"/>
  <c r="LG196" i="12" s="1"/>
  <c r="LG355" i="12"/>
  <c r="LK164" i="12"/>
  <c r="LJ163" i="12"/>
  <c r="LG287" i="12"/>
  <c r="LG292" i="12" s="1"/>
  <c r="LG361" i="12"/>
  <c r="LH191" i="12" l="1"/>
  <c r="LH196" i="12" s="1"/>
  <c r="LH355" i="12"/>
  <c r="LH255" i="12"/>
  <c r="LH260" i="12" s="1"/>
  <c r="LH359" i="12"/>
  <c r="LH239" i="12"/>
  <c r="LH244" i="12" s="1"/>
  <c r="LH358" i="12"/>
  <c r="LH287" i="12"/>
  <c r="LH292" i="12" s="1"/>
  <c r="LH361" i="12"/>
  <c r="LH319" i="12"/>
  <c r="LH324" i="12" s="1"/>
  <c r="LH363" i="12"/>
  <c r="LG364" i="12"/>
  <c r="LG365" i="12" s="1"/>
  <c r="LH223" i="12"/>
  <c r="LH228" i="12" s="1"/>
  <c r="LH357" i="12"/>
  <c r="LH175" i="12"/>
  <c r="LH180" i="12" s="1"/>
  <c r="LH354" i="12"/>
  <c r="LH271" i="12"/>
  <c r="LH276" i="12" s="1"/>
  <c r="LH360" i="12"/>
  <c r="LH207" i="12"/>
  <c r="LH212" i="12" s="1"/>
  <c r="LH356" i="12"/>
  <c r="LH303" i="12"/>
  <c r="LH308" i="12" s="1"/>
  <c r="LH362" i="12"/>
  <c r="LL164" i="12"/>
  <c r="LK163" i="12"/>
  <c r="LI321" i="12"/>
  <c r="LI323" i="12"/>
  <c r="LI322" i="12"/>
  <c r="LI317" i="12"/>
  <c r="LI320" i="12"/>
  <c r="LI316" i="12"/>
  <c r="LI315" i="12"/>
  <c r="LI314" i="12"/>
  <c r="LI306" i="12"/>
  <c r="LI312" i="12" a="1"/>
  <c r="LI312" i="12" s="1"/>
  <c r="LI307" i="12"/>
  <c r="LI305" i="12"/>
  <c r="LI304" i="12"/>
  <c r="LI299" i="12"/>
  <c r="LI298" i="12"/>
  <c r="LI301" i="12"/>
  <c r="LI300" i="12"/>
  <c r="LI290" i="12"/>
  <c r="LI296" i="12" a="1"/>
  <c r="LI296" i="12" s="1"/>
  <c r="LI289" i="12"/>
  <c r="LI291" i="12"/>
  <c r="LI285" i="12"/>
  <c r="LI288" i="12"/>
  <c r="LI283" i="12"/>
  <c r="LI282" i="12"/>
  <c r="LI284" i="12"/>
  <c r="LI280" i="12" a="1"/>
  <c r="LI280" i="12" s="1"/>
  <c r="LI274" i="12"/>
  <c r="LI273" i="12"/>
  <c r="LI269" i="12"/>
  <c r="LI275" i="12"/>
  <c r="LI272" i="12"/>
  <c r="LI268" i="12"/>
  <c r="LI266" i="12"/>
  <c r="LI264" i="12" a="1"/>
  <c r="LI264" i="12" s="1"/>
  <c r="LI267" i="12"/>
  <c r="LI256" i="12"/>
  <c r="LI259" i="12"/>
  <c r="LI258" i="12"/>
  <c r="LI257" i="12"/>
  <c r="LI251" i="12"/>
  <c r="LI253" i="12"/>
  <c r="LI250" i="12"/>
  <c r="LI252" i="12"/>
  <c r="LI242" i="12"/>
  <c r="LI241" i="12"/>
  <c r="LI248" i="12" a="1"/>
  <c r="LI248" i="12" s="1"/>
  <c r="LI240" i="12"/>
  <c r="LI234" i="12"/>
  <c r="LI237" i="12"/>
  <c r="LI243" i="12"/>
  <c r="LI236" i="12"/>
  <c r="LI235" i="12"/>
  <c r="LI226" i="12"/>
  <c r="LI232" i="12" a="1"/>
  <c r="LI232" i="12" s="1"/>
  <c r="LI224" i="12"/>
  <c r="LI220" i="12"/>
  <c r="LI227" i="12"/>
  <c r="LI225" i="12"/>
  <c r="LI219" i="12"/>
  <c r="LI221" i="12"/>
  <c r="LI218" i="12"/>
  <c r="LI210" i="12"/>
  <c r="LI203" i="12"/>
  <c r="LI216" i="12" a="1"/>
  <c r="LI216" i="12" s="1"/>
  <c r="LI209" i="12"/>
  <c r="LI202" i="12"/>
  <c r="LI205" i="12"/>
  <c r="LI200" i="12" a="1"/>
  <c r="LI200" i="12" s="1"/>
  <c r="LI208" i="12"/>
  <c r="LI211" i="12"/>
  <c r="LI204" i="12"/>
  <c r="LI194" i="12"/>
  <c r="LI187" i="12"/>
  <c r="LI193" i="12"/>
  <c r="LI186" i="12"/>
  <c r="LI189" i="12"/>
  <c r="LI192" i="12"/>
  <c r="LI195" i="12"/>
  <c r="LI188" i="12"/>
  <c r="LI184" i="12" a="1"/>
  <c r="LI184" i="12" s="1"/>
  <c r="LI177" i="12"/>
  <c r="LI173" i="12"/>
  <c r="LI176" i="12"/>
  <c r="LI179" i="12"/>
  <c r="LJ165" i="12"/>
  <c r="LI178" i="12"/>
  <c r="LI172" i="12"/>
  <c r="LI171" i="12"/>
  <c r="LI170" i="12"/>
  <c r="LI168" i="12" a="1"/>
  <c r="LI168" i="12" s="1"/>
  <c r="LH364" i="12" l="1"/>
  <c r="LH365" i="12" s="1"/>
  <c r="LI319" i="12"/>
  <c r="LI324" i="12" s="1"/>
  <c r="LI363" i="12"/>
  <c r="LI271" i="12"/>
  <c r="LI276" i="12" s="1"/>
  <c r="LI360" i="12"/>
  <c r="LI255" i="12"/>
  <c r="LI260" i="12" s="1"/>
  <c r="LI359" i="12"/>
  <c r="LI303" i="12"/>
  <c r="LI308" i="12" s="1"/>
  <c r="LI362" i="12"/>
  <c r="LJ321" i="12"/>
  <c r="LJ323" i="12"/>
  <c r="LJ322" i="12"/>
  <c r="LJ317" i="12"/>
  <c r="LJ320" i="12"/>
  <c r="LJ315" i="12"/>
  <c r="LJ314" i="12"/>
  <c r="LJ316" i="12"/>
  <c r="LJ306" i="12"/>
  <c r="LJ312" i="12" a="1"/>
  <c r="LJ312" i="12" s="1"/>
  <c r="LJ305" i="12"/>
  <c r="LJ304" i="12"/>
  <c r="LJ307" i="12"/>
  <c r="LJ298" i="12"/>
  <c r="LJ301" i="12"/>
  <c r="LJ300" i="12"/>
  <c r="LJ299" i="12"/>
  <c r="LJ291" i="12"/>
  <c r="LJ296" i="12" a="1"/>
  <c r="LJ296" i="12" s="1"/>
  <c r="LJ289" i="12"/>
  <c r="LJ290" i="12"/>
  <c r="LJ288" i="12"/>
  <c r="LJ283" i="12"/>
  <c r="LJ282" i="12"/>
  <c r="LJ285" i="12"/>
  <c r="LJ284" i="12"/>
  <c r="LJ275" i="12"/>
  <c r="LJ280" i="12" a="1"/>
  <c r="LJ280" i="12" s="1"/>
  <c r="LJ274" i="12"/>
  <c r="LJ273" i="12"/>
  <c r="LJ269" i="12"/>
  <c r="LJ272" i="12"/>
  <c r="LJ268" i="12"/>
  <c r="LJ266" i="12"/>
  <c r="LJ264" i="12" a="1"/>
  <c r="LJ264" i="12" s="1"/>
  <c r="LJ267" i="12"/>
  <c r="LJ253" i="12"/>
  <c r="LJ256" i="12"/>
  <c r="LJ259" i="12"/>
  <c r="LJ258" i="12"/>
  <c r="LJ257" i="12"/>
  <c r="LJ250" i="12"/>
  <c r="LJ252" i="12"/>
  <c r="LJ251" i="12"/>
  <c r="LJ242" i="12"/>
  <c r="LJ241" i="12"/>
  <c r="LJ248" i="12" a="1"/>
  <c r="LJ248" i="12" s="1"/>
  <c r="LJ240" i="12"/>
  <c r="LJ243" i="12"/>
  <c r="LJ234" i="12"/>
  <c r="LJ237" i="12"/>
  <c r="LJ236" i="12"/>
  <c r="LJ235" i="12"/>
  <c r="LJ232" i="12" a="1"/>
  <c r="LJ232" i="12" s="1"/>
  <c r="LJ225" i="12"/>
  <c r="LJ224" i="12"/>
  <c r="LJ220" i="12"/>
  <c r="LJ227" i="12"/>
  <c r="LJ226" i="12"/>
  <c r="LJ209" i="12"/>
  <c r="LJ219" i="12"/>
  <c r="LJ211" i="12"/>
  <c r="LJ221" i="12"/>
  <c r="LJ218" i="12"/>
  <c r="LJ216" i="12" a="1"/>
  <c r="LJ216" i="12" s="1"/>
  <c r="LJ210" i="12"/>
  <c r="LJ203" i="12"/>
  <c r="LJ202" i="12"/>
  <c r="LJ200" i="12" a="1"/>
  <c r="LJ200" i="12" s="1"/>
  <c r="LJ205" i="12"/>
  <c r="LJ208" i="12"/>
  <c r="LJ204" i="12"/>
  <c r="LJ194" i="12"/>
  <c r="LJ187" i="12"/>
  <c r="LJ193" i="12"/>
  <c r="LJ186" i="12"/>
  <c r="LJ189" i="12"/>
  <c r="LJ192" i="12"/>
  <c r="LJ195" i="12"/>
  <c r="LJ184" i="12" a="1"/>
  <c r="LJ184" i="12" s="1"/>
  <c r="LJ188" i="12"/>
  <c r="LJ177" i="12"/>
  <c r="LJ173" i="12"/>
  <c r="LJ176" i="12"/>
  <c r="LJ179" i="12"/>
  <c r="LJ178" i="12"/>
  <c r="LK165" i="12"/>
  <c r="LJ172" i="12"/>
  <c r="LJ171" i="12"/>
  <c r="LJ170" i="12"/>
  <c r="LJ168" i="12" a="1"/>
  <c r="LJ168" i="12" s="1"/>
  <c r="LM164" i="12"/>
  <c r="LL163" i="12"/>
  <c r="LI207" i="12"/>
  <c r="LI212" i="12" s="1"/>
  <c r="LI356" i="12"/>
  <c r="LI175" i="12"/>
  <c r="LI180" i="12" s="1"/>
  <c r="LI354" i="12"/>
  <c r="LI239" i="12"/>
  <c r="LI244" i="12" s="1"/>
  <c r="LI358" i="12"/>
  <c r="LI191" i="12"/>
  <c r="LI196" i="12" s="1"/>
  <c r="LI355" i="12"/>
  <c r="LI223" i="12"/>
  <c r="LI228" i="12" s="1"/>
  <c r="LI357" i="12"/>
  <c r="LI287" i="12"/>
  <c r="LI292" i="12" s="1"/>
  <c r="LI361" i="12"/>
  <c r="LJ303" i="12" l="1"/>
  <c r="LJ308" i="12" s="1"/>
  <c r="LJ362" i="12"/>
  <c r="LJ207" i="12"/>
  <c r="LJ212" i="12" s="1"/>
  <c r="LJ356" i="12"/>
  <c r="LJ239" i="12"/>
  <c r="LJ244" i="12" s="1"/>
  <c r="LJ358" i="12"/>
  <c r="LJ287" i="12"/>
  <c r="LJ292" i="12" s="1"/>
  <c r="LJ361" i="12"/>
  <c r="LJ191" i="12"/>
  <c r="LJ196" i="12" s="1"/>
  <c r="LJ355" i="12"/>
  <c r="LN164" i="12"/>
  <c r="LM163" i="12"/>
  <c r="LJ175" i="12"/>
  <c r="LJ180" i="12" s="1"/>
  <c r="LJ354" i="12"/>
  <c r="LJ223" i="12"/>
  <c r="LJ228" i="12" s="1"/>
  <c r="LJ357" i="12"/>
  <c r="LJ319" i="12"/>
  <c r="LJ324" i="12" s="1"/>
  <c r="LJ363" i="12"/>
  <c r="LI364" i="12"/>
  <c r="LI365" i="12" s="1"/>
  <c r="LJ271" i="12"/>
  <c r="LJ276" i="12" s="1"/>
  <c r="LJ360" i="12"/>
  <c r="LK321" i="12"/>
  <c r="LK323" i="12"/>
  <c r="LK322" i="12"/>
  <c r="LK317" i="12"/>
  <c r="LK316" i="12"/>
  <c r="LK320" i="12"/>
  <c r="LK315" i="12"/>
  <c r="LK314" i="12"/>
  <c r="LK312" i="12" a="1"/>
  <c r="LK312" i="12" s="1"/>
  <c r="LK305" i="12"/>
  <c r="LK306" i="12"/>
  <c r="LK304" i="12"/>
  <c r="LK307" i="12"/>
  <c r="LK298" i="12"/>
  <c r="LK301" i="12"/>
  <c r="LK300" i="12"/>
  <c r="LK296" i="12" a="1"/>
  <c r="LK296" i="12" s="1"/>
  <c r="LK299" i="12"/>
  <c r="LK289" i="12"/>
  <c r="LK290" i="12"/>
  <c r="LK291" i="12"/>
  <c r="LK288" i="12"/>
  <c r="LK282" i="12"/>
  <c r="LK285" i="12"/>
  <c r="LK284" i="12"/>
  <c r="LK283" i="12"/>
  <c r="LK275" i="12"/>
  <c r="LK280" i="12" a="1"/>
  <c r="LK280" i="12" s="1"/>
  <c r="LK274" i="12"/>
  <c r="LK272" i="12"/>
  <c r="LK273" i="12"/>
  <c r="LK269" i="12"/>
  <c r="LK266" i="12"/>
  <c r="LK268" i="12"/>
  <c r="LK267" i="12"/>
  <c r="LK264" i="12" a="1"/>
  <c r="LK264" i="12" s="1"/>
  <c r="LK256" i="12"/>
  <c r="LK259" i="12"/>
  <c r="LK258" i="12"/>
  <c r="LK257" i="12"/>
  <c r="LK248" i="12" a="1"/>
  <c r="LK248" i="12" s="1"/>
  <c r="LK253" i="12"/>
  <c r="LK250" i="12"/>
  <c r="LK252" i="12"/>
  <c r="LK242" i="12"/>
  <c r="LK251" i="12"/>
  <c r="LK241" i="12"/>
  <c r="LK240" i="12"/>
  <c r="LK243" i="12"/>
  <c r="LK237" i="12"/>
  <c r="LK236" i="12"/>
  <c r="LK235" i="12"/>
  <c r="LK234" i="12"/>
  <c r="LK226" i="12"/>
  <c r="LK232" i="12" a="1"/>
  <c r="LK232" i="12" s="1"/>
  <c r="LK224" i="12"/>
  <c r="LK220" i="12"/>
  <c r="LK227" i="12"/>
  <c r="LK225" i="12"/>
  <c r="LK219" i="12"/>
  <c r="LK221" i="12"/>
  <c r="LK210" i="12"/>
  <c r="LK216" i="12" a="1"/>
  <c r="LK216" i="12" s="1"/>
  <c r="LK218" i="12"/>
  <c r="LK203" i="12"/>
  <c r="LK202" i="12"/>
  <c r="LK209" i="12"/>
  <c r="LK205" i="12"/>
  <c r="LK208" i="12"/>
  <c r="LK211" i="12"/>
  <c r="LK204" i="12"/>
  <c r="LK187" i="12"/>
  <c r="LK193" i="12"/>
  <c r="LK186" i="12"/>
  <c r="LK189" i="12"/>
  <c r="LK192" i="12"/>
  <c r="LK195" i="12"/>
  <c r="LK188" i="12"/>
  <c r="LK194" i="12"/>
  <c r="LK184" i="12" a="1"/>
  <c r="LK184" i="12" s="1"/>
  <c r="LK200" i="12" a="1"/>
  <c r="LK200" i="12" s="1"/>
  <c r="LK177" i="12"/>
  <c r="LK176" i="12"/>
  <c r="LK179" i="12"/>
  <c r="LK178" i="12"/>
  <c r="LK172" i="12"/>
  <c r="LK173" i="12"/>
  <c r="LK171" i="12"/>
  <c r="LK168" i="12" a="1"/>
  <c r="LK168" i="12" s="1"/>
  <c r="LK170" i="12"/>
  <c r="LL165" i="12"/>
  <c r="LJ255" i="12"/>
  <c r="LJ260" i="12" s="1"/>
  <c r="LJ359" i="12"/>
  <c r="LK191" i="12" l="1"/>
  <c r="LK196" i="12" s="1"/>
  <c r="LK355" i="12"/>
  <c r="LL323" i="12"/>
  <c r="LL320" i="12"/>
  <c r="LL322" i="12"/>
  <c r="LL321" i="12"/>
  <c r="LL315" i="12"/>
  <c r="LL314" i="12"/>
  <c r="LL317" i="12"/>
  <c r="LL316" i="12"/>
  <c r="LL312" i="12" a="1"/>
  <c r="LL312" i="12" s="1"/>
  <c r="LL305" i="12"/>
  <c r="LL307" i="12"/>
  <c r="LL301" i="12"/>
  <c r="LL306" i="12"/>
  <c r="LL304" i="12"/>
  <c r="LL298" i="12"/>
  <c r="LL300" i="12"/>
  <c r="LL299" i="12"/>
  <c r="LL291" i="12"/>
  <c r="LL296" i="12" a="1"/>
  <c r="LL296" i="12" s="1"/>
  <c r="LL290" i="12"/>
  <c r="LL288" i="12"/>
  <c r="LL289" i="12"/>
  <c r="LL282" i="12"/>
  <c r="LL285" i="12"/>
  <c r="LL284" i="12"/>
  <c r="LL280" i="12" a="1"/>
  <c r="LL280" i="12" s="1"/>
  <c r="LL283" i="12"/>
  <c r="LL273" i="12"/>
  <c r="LL275" i="12"/>
  <c r="LL269" i="12"/>
  <c r="LL272" i="12"/>
  <c r="LL268" i="12"/>
  <c r="LL274" i="12"/>
  <c r="LL267" i="12"/>
  <c r="LL264" i="12" a="1"/>
  <c r="LL264" i="12" s="1"/>
  <c r="LL266" i="12"/>
  <c r="LL259" i="12"/>
  <c r="LL258" i="12"/>
  <c r="LL257" i="12"/>
  <c r="LL256" i="12"/>
  <c r="LL248" i="12" a="1"/>
  <c r="LL248" i="12" s="1"/>
  <c r="LL253" i="12"/>
  <c r="LL250" i="12"/>
  <c r="LL252" i="12"/>
  <c r="LL251" i="12"/>
  <c r="LL241" i="12"/>
  <c r="LL240" i="12"/>
  <c r="LL243" i="12"/>
  <c r="LL242" i="12"/>
  <c r="LL236" i="12"/>
  <c r="LL235" i="12"/>
  <c r="LL237" i="12"/>
  <c r="LL234" i="12"/>
  <c r="LL232" i="12" a="1"/>
  <c r="LL232" i="12" s="1"/>
  <c r="LL225" i="12"/>
  <c r="LL227" i="12"/>
  <c r="LL220" i="12"/>
  <c r="LL226" i="12"/>
  <c r="LL221" i="12"/>
  <c r="LL219" i="12"/>
  <c r="LL211" i="12"/>
  <c r="LL216" i="12" a="1"/>
  <c r="LL216" i="12" s="1"/>
  <c r="LL218" i="12"/>
  <c r="LL210" i="12"/>
  <c r="LL202" i="12"/>
  <c r="LL209" i="12"/>
  <c r="LL205" i="12"/>
  <c r="LL208" i="12"/>
  <c r="LL204" i="12"/>
  <c r="LL224" i="12"/>
  <c r="LL203" i="12"/>
  <c r="LL187" i="12"/>
  <c r="LL193" i="12"/>
  <c r="LL186" i="12"/>
  <c r="LL189" i="12"/>
  <c r="LL192" i="12"/>
  <c r="LL195" i="12"/>
  <c r="LL188" i="12"/>
  <c r="LL200" i="12" a="1"/>
  <c r="LL200" i="12" s="1"/>
  <c r="LL184" i="12" a="1"/>
  <c r="LL184" i="12" s="1"/>
  <c r="LL194" i="12"/>
  <c r="LL177" i="12"/>
  <c r="LL176" i="12"/>
  <c r="LL179" i="12"/>
  <c r="LL178" i="12"/>
  <c r="LL172" i="12"/>
  <c r="LL173" i="12"/>
  <c r="LL171" i="12"/>
  <c r="LL168" i="12" a="1"/>
  <c r="LL168" i="12" s="1"/>
  <c r="LL170" i="12"/>
  <c r="LM165" i="12"/>
  <c r="LK223" i="12"/>
  <c r="LK228" i="12" s="1"/>
  <c r="LK357" i="12"/>
  <c r="LK175" i="12"/>
  <c r="LK180" i="12" s="1"/>
  <c r="LK354" i="12"/>
  <c r="LK271" i="12"/>
  <c r="LK276" i="12" s="1"/>
  <c r="LK360" i="12"/>
  <c r="LO164" i="12"/>
  <c r="LN163" i="12"/>
  <c r="LK319" i="12"/>
  <c r="LK324" i="12" s="1"/>
  <c r="LK363" i="12"/>
  <c r="LJ364" i="12"/>
  <c r="LJ365" i="12" s="1"/>
  <c r="LK303" i="12"/>
  <c r="LK308" i="12" s="1"/>
  <c r="LK362" i="12"/>
  <c r="LK239" i="12"/>
  <c r="LK244" i="12" s="1"/>
  <c r="LK358" i="12"/>
  <c r="LK207" i="12"/>
  <c r="LK212" i="12" s="1"/>
  <c r="LK356" i="12"/>
  <c r="LK255" i="12"/>
  <c r="LK260" i="12" s="1"/>
  <c r="LK359" i="12"/>
  <c r="LK287" i="12"/>
  <c r="LK292" i="12" s="1"/>
  <c r="LK361" i="12"/>
  <c r="LL175" i="12" l="1"/>
  <c r="LL180" i="12" s="1"/>
  <c r="LL354" i="12"/>
  <c r="LL223" i="12"/>
  <c r="LL228" i="12" s="1"/>
  <c r="LL357" i="12"/>
  <c r="LL271" i="12"/>
  <c r="LL276" i="12" s="1"/>
  <c r="LL360" i="12"/>
  <c r="LL319" i="12"/>
  <c r="LL324" i="12" s="1"/>
  <c r="LL363" i="12"/>
  <c r="LL303" i="12"/>
  <c r="LL308" i="12" s="1"/>
  <c r="LL362" i="12"/>
  <c r="LO163" i="12"/>
  <c r="LP164" i="12"/>
  <c r="LK364" i="12"/>
  <c r="LK365" i="12" s="1"/>
  <c r="LL239" i="12"/>
  <c r="LL244" i="12" s="1"/>
  <c r="LL358" i="12"/>
  <c r="LL255" i="12"/>
  <c r="LL260" i="12" s="1"/>
  <c r="LL359" i="12"/>
  <c r="LL191" i="12"/>
  <c r="LL196" i="12" s="1"/>
  <c r="LL355" i="12"/>
  <c r="LL207" i="12"/>
  <c r="LL212" i="12" s="1"/>
  <c r="LL356" i="12"/>
  <c r="LL287" i="12"/>
  <c r="LL292" i="12" s="1"/>
  <c r="LL361" i="12"/>
  <c r="LM323" i="12"/>
  <c r="LM322" i="12"/>
  <c r="LM316" i="12"/>
  <c r="LM320" i="12"/>
  <c r="LM321" i="12"/>
  <c r="LM314" i="12"/>
  <c r="LM315" i="12"/>
  <c r="LM317" i="12"/>
  <c r="LM312" i="12" a="1"/>
  <c r="LM312" i="12" s="1"/>
  <c r="LM307" i="12"/>
  <c r="LM306" i="12"/>
  <c r="LM304" i="12"/>
  <c r="LM305" i="12"/>
  <c r="LM298" i="12"/>
  <c r="LM301" i="12"/>
  <c r="LM300" i="12"/>
  <c r="LM299" i="12"/>
  <c r="LM296" i="12" a="1"/>
  <c r="LM296" i="12" s="1"/>
  <c r="LM291" i="12"/>
  <c r="LM288" i="12"/>
  <c r="LM290" i="12"/>
  <c r="LM282" i="12"/>
  <c r="LM289" i="12"/>
  <c r="LM285" i="12"/>
  <c r="LM284" i="12"/>
  <c r="LM283" i="12"/>
  <c r="LM280" i="12" a="1"/>
  <c r="LM280" i="12" s="1"/>
  <c r="LM274" i="12"/>
  <c r="LM272" i="12"/>
  <c r="LM275" i="12"/>
  <c r="LM268" i="12"/>
  <c r="LM273" i="12"/>
  <c r="LM269" i="12"/>
  <c r="LM267" i="12"/>
  <c r="LM264" i="12" a="1"/>
  <c r="LM264" i="12" s="1"/>
  <c r="LM259" i="12"/>
  <c r="LM258" i="12"/>
  <c r="LM266" i="12"/>
  <c r="LM257" i="12"/>
  <c r="LM256" i="12"/>
  <c r="LM253" i="12"/>
  <c r="LM250" i="12"/>
  <c r="LM252" i="12"/>
  <c r="LM251" i="12"/>
  <c r="LM241" i="12"/>
  <c r="LM248" i="12" a="1"/>
  <c r="LM248" i="12" s="1"/>
  <c r="LM240" i="12"/>
  <c r="LM243" i="12"/>
  <c r="LM242" i="12"/>
  <c r="LM236" i="12"/>
  <c r="LM235" i="12"/>
  <c r="LM234" i="12"/>
  <c r="LM232" i="12" a="1"/>
  <c r="LM232" i="12" s="1"/>
  <c r="LM226" i="12"/>
  <c r="LM237" i="12"/>
  <c r="LM224" i="12"/>
  <c r="LM220" i="12"/>
  <c r="LM227" i="12"/>
  <c r="LM219" i="12"/>
  <c r="LM225" i="12"/>
  <c r="LM221" i="12"/>
  <c r="LM216" i="12" a="1"/>
  <c r="LM216" i="12" s="1"/>
  <c r="LM210" i="12"/>
  <c r="LM218" i="12"/>
  <c r="LM202" i="12"/>
  <c r="LM209" i="12"/>
  <c r="LM205" i="12"/>
  <c r="LM208" i="12"/>
  <c r="LM211" i="12"/>
  <c r="LM204" i="12"/>
  <c r="LM203" i="12"/>
  <c r="LM187" i="12"/>
  <c r="LM193" i="12"/>
  <c r="LM189" i="12"/>
  <c r="LM192" i="12"/>
  <c r="LM195" i="12"/>
  <c r="LM188" i="12"/>
  <c r="LM200" i="12" a="1"/>
  <c r="LM200" i="12" s="1"/>
  <c r="LM194" i="12"/>
  <c r="LM186" i="12"/>
  <c r="LM184" i="12" a="1"/>
  <c r="LM184" i="12" s="1"/>
  <c r="LM177" i="12"/>
  <c r="LM173" i="12"/>
  <c r="LM176" i="12"/>
  <c r="LM179" i="12"/>
  <c r="LM178" i="12"/>
  <c r="LM172" i="12"/>
  <c r="LM171" i="12"/>
  <c r="LM168" i="12" a="1"/>
  <c r="LM168" i="12" s="1"/>
  <c r="LM170" i="12"/>
  <c r="LN165" i="12"/>
  <c r="LM207" i="12" l="1"/>
  <c r="LM212" i="12" s="1"/>
  <c r="LM356" i="12"/>
  <c r="LM175" i="12"/>
  <c r="LM180" i="12" s="1"/>
  <c r="LM354" i="12"/>
  <c r="LM223" i="12"/>
  <c r="LM228" i="12" s="1"/>
  <c r="LM357" i="12"/>
  <c r="LM271" i="12"/>
  <c r="LM276" i="12" s="1"/>
  <c r="LM360" i="12"/>
  <c r="LM319" i="12"/>
  <c r="LM324" i="12" s="1"/>
  <c r="LM363" i="12"/>
  <c r="LP163" i="12"/>
  <c r="LQ164" i="12"/>
  <c r="LM255" i="12"/>
  <c r="LM260" i="12" s="1"/>
  <c r="LM359" i="12"/>
  <c r="LM303" i="12"/>
  <c r="LM308" i="12" s="1"/>
  <c r="LM362" i="12"/>
  <c r="LN323" i="12"/>
  <c r="LN322" i="12"/>
  <c r="LN320" i="12"/>
  <c r="LN321" i="12"/>
  <c r="LN314" i="12"/>
  <c r="LN317" i="12"/>
  <c r="LN316" i="12"/>
  <c r="LN315" i="12"/>
  <c r="LN312" i="12" a="1"/>
  <c r="LN312" i="12" s="1"/>
  <c r="LN305" i="12"/>
  <c r="LN306" i="12"/>
  <c r="LN304" i="12"/>
  <c r="LN307" i="12"/>
  <c r="LN298" i="12"/>
  <c r="LN301" i="12"/>
  <c r="LN300" i="12"/>
  <c r="LN299" i="12"/>
  <c r="LN296" i="12" a="1"/>
  <c r="LN296" i="12" s="1"/>
  <c r="LN291" i="12"/>
  <c r="LN288" i="12"/>
  <c r="LN289" i="12"/>
  <c r="LN290" i="12"/>
  <c r="LN282" i="12"/>
  <c r="LN285" i="12"/>
  <c r="LN284" i="12"/>
  <c r="LN283" i="12"/>
  <c r="LN273" i="12"/>
  <c r="LN272" i="12"/>
  <c r="LN275" i="12"/>
  <c r="LN268" i="12"/>
  <c r="LN269" i="12"/>
  <c r="LN267" i="12"/>
  <c r="LN264" i="12" a="1"/>
  <c r="LN264" i="12" s="1"/>
  <c r="LN274" i="12"/>
  <c r="LN280" i="12" a="1"/>
  <c r="LN280" i="12" s="1"/>
  <c r="LN266" i="12"/>
  <c r="LN258" i="12"/>
  <c r="LN257" i="12"/>
  <c r="LN256" i="12"/>
  <c r="LN259" i="12"/>
  <c r="LN253" i="12"/>
  <c r="LN250" i="12"/>
  <c r="LN252" i="12"/>
  <c r="LN251" i="12"/>
  <c r="LN241" i="12"/>
  <c r="LN248" i="12" a="1"/>
  <c r="LN248" i="12" s="1"/>
  <c r="LN240" i="12"/>
  <c r="LN243" i="12"/>
  <c r="LN242" i="12"/>
  <c r="LN236" i="12"/>
  <c r="LN235" i="12"/>
  <c r="LN234" i="12"/>
  <c r="LN237" i="12"/>
  <c r="LN225" i="12"/>
  <c r="LN227" i="12"/>
  <c r="LN232" i="12" a="1"/>
  <c r="LN232" i="12" s="1"/>
  <c r="LN226" i="12"/>
  <c r="LN221" i="12"/>
  <c r="LN220" i="12"/>
  <c r="LN211" i="12"/>
  <c r="LN216" i="12" a="1"/>
  <c r="LN216" i="12" s="1"/>
  <c r="LN218" i="12"/>
  <c r="LN202" i="12"/>
  <c r="LN209" i="12"/>
  <c r="LN205" i="12"/>
  <c r="LN208" i="12"/>
  <c r="LN204" i="12"/>
  <c r="LN219" i="12"/>
  <c r="LN224" i="12"/>
  <c r="LN203" i="12"/>
  <c r="LN210" i="12"/>
  <c r="LN193" i="12"/>
  <c r="LN186" i="12"/>
  <c r="LN189" i="12"/>
  <c r="LN192" i="12"/>
  <c r="LN195" i="12"/>
  <c r="LN200" i="12" a="1"/>
  <c r="LN200" i="12" s="1"/>
  <c r="LN188" i="12"/>
  <c r="LN194" i="12"/>
  <c r="LN187" i="12"/>
  <c r="LN184" i="12" a="1"/>
  <c r="LN184" i="12" s="1"/>
  <c r="LN176" i="12"/>
  <c r="LN179" i="12"/>
  <c r="LN178" i="12"/>
  <c r="LN173" i="12"/>
  <c r="LN171" i="12"/>
  <c r="LN168" i="12" a="1"/>
  <c r="LN168" i="12" s="1"/>
  <c r="LN170" i="12"/>
  <c r="LN177" i="12"/>
  <c r="LO165" i="12"/>
  <c r="LN172" i="12"/>
  <c r="LM191" i="12"/>
  <c r="LM196" i="12" s="1"/>
  <c r="LM355" i="12"/>
  <c r="LM239" i="12"/>
  <c r="LM244" i="12" s="1"/>
  <c r="LM358" i="12"/>
  <c r="LL364" i="12"/>
  <c r="LL365" i="12" s="1"/>
  <c r="LM287" i="12"/>
  <c r="LM292" i="12" s="1"/>
  <c r="LM361" i="12"/>
  <c r="LN239" i="12" l="1"/>
  <c r="LN244" i="12" s="1"/>
  <c r="LN358" i="12"/>
  <c r="LN191" i="12"/>
  <c r="LN196" i="12" s="1"/>
  <c r="LN355" i="12"/>
  <c r="LQ163" i="12"/>
  <c r="LR164" i="12"/>
  <c r="LN207" i="12"/>
  <c r="LN212" i="12" s="1"/>
  <c r="LN356" i="12"/>
  <c r="LO323" i="12"/>
  <c r="LO320" i="12"/>
  <c r="LO322" i="12"/>
  <c r="LO321" i="12"/>
  <c r="LO314" i="12"/>
  <c r="LO317" i="12"/>
  <c r="LO316" i="12"/>
  <c r="LO315" i="12"/>
  <c r="LO312" i="12" a="1"/>
  <c r="LO312" i="12" s="1"/>
  <c r="LO305" i="12"/>
  <c r="LO307" i="12"/>
  <c r="LO301" i="12"/>
  <c r="LO306" i="12"/>
  <c r="LO304" i="12"/>
  <c r="LO300" i="12"/>
  <c r="LO299" i="12"/>
  <c r="LO298" i="12"/>
  <c r="LO296" i="12" a="1"/>
  <c r="LO296" i="12" s="1"/>
  <c r="LO285" i="12"/>
  <c r="LO291" i="12"/>
  <c r="LO288" i="12"/>
  <c r="LO289" i="12"/>
  <c r="LO290" i="12"/>
  <c r="LO282" i="12"/>
  <c r="LO284" i="12"/>
  <c r="LO283" i="12"/>
  <c r="LO274" i="12"/>
  <c r="LO280" i="12" a="1"/>
  <c r="LO280" i="12" s="1"/>
  <c r="LO272" i="12"/>
  <c r="LO275" i="12"/>
  <c r="LO269" i="12"/>
  <c r="LO267" i="12"/>
  <c r="LO264" i="12" a="1"/>
  <c r="LO264" i="12" s="1"/>
  <c r="LO273" i="12"/>
  <c r="LO268" i="12"/>
  <c r="LO266" i="12"/>
  <c r="LO258" i="12"/>
  <c r="LO257" i="12"/>
  <c r="LO256" i="12"/>
  <c r="LO252" i="12"/>
  <c r="LO251" i="12"/>
  <c r="LO259" i="12"/>
  <c r="LO253" i="12"/>
  <c r="LO250" i="12"/>
  <c r="LO241" i="12"/>
  <c r="LO248" i="12" a="1"/>
  <c r="LO248" i="12" s="1"/>
  <c r="LO240" i="12"/>
  <c r="LO243" i="12"/>
  <c r="LO242" i="12"/>
  <c r="LO236" i="12"/>
  <c r="LO235" i="12"/>
  <c r="LO234" i="12"/>
  <c r="LO237" i="12"/>
  <c r="LO224" i="12"/>
  <c r="LO232" i="12" a="1"/>
  <c r="LO232" i="12" s="1"/>
  <c r="LO227" i="12"/>
  <c r="LO226" i="12"/>
  <c r="LO219" i="12"/>
  <c r="LO225" i="12"/>
  <c r="LO221" i="12"/>
  <c r="LO216" i="12" a="1"/>
  <c r="LO216" i="12" s="1"/>
  <c r="LO210" i="12"/>
  <c r="LO218" i="12"/>
  <c r="LO202" i="12"/>
  <c r="LO209" i="12"/>
  <c r="LO205" i="12"/>
  <c r="LO208" i="12"/>
  <c r="LO220" i="12"/>
  <c r="LO211" i="12"/>
  <c r="LO204" i="12"/>
  <c r="LO203" i="12"/>
  <c r="LO193" i="12"/>
  <c r="LO186" i="12"/>
  <c r="LO189" i="12"/>
  <c r="LO192" i="12"/>
  <c r="LO195" i="12"/>
  <c r="LO200" i="12" a="1"/>
  <c r="LO200" i="12" s="1"/>
  <c r="LO188" i="12"/>
  <c r="LO194" i="12"/>
  <c r="LO184" i="12" a="1"/>
  <c r="LO184" i="12" s="1"/>
  <c r="LO176" i="12"/>
  <c r="LO179" i="12"/>
  <c r="LO178" i="12"/>
  <c r="LO187" i="12"/>
  <c r="LO177" i="12"/>
  <c r="LO173" i="12"/>
  <c r="LO171" i="12"/>
  <c r="LO168" i="12" a="1"/>
  <c r="LO168" i="12" s="1"/>
  <c r="LO170" i="12"/>
  <c r="LP165" i="12"/>
  <c r="LO172" i="12"/>
  <c r="LN287" i="12"/>
  <c r="LN292" i="12" s="1"/>
  <c r="LN361" i="12"/>
  <c r="LN319" i="12"/>
  <c r="LN324" i="12" s="1"/>
  <c r="LN363" i="12"/>
  <c r="LN223" i="12"/>
  <c r="LN228" i="12" s="1"/>
  <c r="LN357" i="12"/>
  <c r="LM364" i="12"/>
  <c r="LM365" i="12" s="1"/>
  <c r="LN175" i="12"/>
  <c r="LN180" i="12" s="1"/>
  <c r="LN354" i="12"/>
  <c r="LN271" i="12"/>
  <c r="LN276" i="12" s="1"/>
  <c r="LN360" i="12"/>
  <c r="LN303" i="12"/>
  <c r="LN308" i="12" s="1"/>
  <c r="LN362" i="12"/>
  <c r="LN255" i="12"/>
  <c r="LN260" i="12" s="1"/>
  <c r="LN359" i="12"/>
  <c r="LO207" i="12" l="1"/>
  <c r="LO212" i="12" s="1"/>
  <c r="LO356" i="12"/>
  <c r="LO319" i="12"/>
  <c r="LO324" i="12" s="1"/>
  <c r="LO363" i="12"/>
  <c r="LO223" i="12"/>
  <c r="LO228" i="12" s="1"/>
  <c r="LO357" i="12"/>
  <c r="LP323" i="12"/>
  <c r="LP320" i="12"/>
  <c r="LP322" i="12"/>
  <c r="LP316" i="12"/>
  <c r="LP321" i="12"/>
  <c r="LP314" i="12"/>
  <c r="LP315" i="12"/>
  <c r="LP317" i="12"/>
  <c r="LP304" i="12"/>
  <c r="LP307" i="12"/>
  <c r="LP312" i="12" a="1"/>
  <c r="LP312" i="12" s="1"/>
  <c r="LP301" i="12"/>
  <c r="LP306" i="12"/>
  <c r="LP305" i="12"/>
  <c r="LP300" i="12"/>
  <c r="LP299" i="12"/>
  <c r="LP298" i="12"/>
  <c r="LP291" i="12"/>
  <c r="LP288" i="12"/>
  <c r="LP296" i="12" a="1"/>
  <c r="LP296" i="12" s="1"/>
  <c r="LP289" i="12"/>
  <c r="LP290" i="12"/>
  <c r="LP285" i="12"/>
  <c r="LP284" i="12"/>
  <c r="LP283" i="12"/>
  <c r="LP282" i="12"/>
  <c r="LP273" i="12"/>
  <c r="LP280" i="12" a="1"/>
  <c r="LP280" i="12" s="1"/>
  <c r="LP275" i="12"/>
  <c r="LP268" i="12"/>
  <c r="LP274" i="12"/>
  <c r="LP272" i="12"/>
  <c r="LP269" i="12"/>
  <c r="LP264" i="12" a="1"/>
  <c r="LP264" i="12" s="1"/>
  <c r="LP267" i="12"/>
  <c r="LP266" i="12"/>
  <c r="LP258" i="12"/>
  <c r="LP257" i="12"/>
  <c r="LP256" i="12"/>
  <c r="LP259" i="12"/>
  <c r="LP252" i="12"/>
  <c r="LP248" i="12" a="1"/>
  <c r="LP248" i="12" s="1"/>
  <c r="LP251" i="12"/>
  <c r="LP241" i="12"/>
  <c r="LP240" i="12"/>
  <c r="LP253" i="12"/>
  <c r="LP243" i="12"/>
  <c r="LP250" i="12"/>
  <c r="LP242" i="12"/>
  <c r="LP236" i="12"/>
  <c r="LP235" i="12"/>
  <c r="LP234" i="12"/>
  <c r="LP237" i="12"/>
  <c r="LP225" i="12"/>
  <c r="LP227" i="12"/>
  <c r="LP232" i="12" a="1"/>
  <c r="LP232" i="12" s="1"/>
  <c r="LP226" i="12"/>
  <c r="LP221" i="12"/>
  <c r="LP224" i="12"/>
  <c r="LP220" i="12"/>
  <c r="LP211" i="12"/>
  <c r="LP216" i="12" a="1"/>
  <c r="LP216" i="12" s="1"/>
  <c r="LP218" i="12"/>
  <c r="LP202" i="12"/>
  <c r="LP209" i="12"/>
  <c r="LP205" i="12"/>
  <c r="LP208" i="12"/>
  <c r="LP204" i="12"/>
  <c r="LP219" i="12"/>
  <c r="LP203" i="12"/>
  <c r="LP210" i="12"/>
  <c r="LP189" i="12"/>
  <c r="LP192" i="12"/>
  <c r="LP195" i="12"/>
  <c r="LP200" i="12" a="1"/>
  <c r="LP200" i="12" s="1"/>
  <c r="LP188" i="12"/>
  <c r="LP194" i="12"/>
  <c r="LP187" i="12"/>
  <c r="LP193" i="12"/>
  <c r="LP184" i="12" a="1"/>
  <c r="LP184" i="12" s="1"/>
  <c r="LP186" i="12"/>
  <c r="LP176" i="12"/>
  <c r="LP179" i="12"/>
  <c r="LP178" i="12"/>
  <c r="LP177" i="12"/>
  <c r="LP168" i="12" a="1"/>
  <c r="LP168" i="12" s="1"/>
  <c r="LP171" i="12"/>
  <c r="LP170" i="12"/>
  <c r="LQ165" i="12"/>
  <c r="LP172" i="12"/>
  <c r="LP173" i="12"/>
  <c r="LO271" i="12"/>
  <c r="LO276" i="12" s="1"/>
  <c r="LO360" i="12"/>
  <c r="LO255" i="12"/>
  <c r="LO260" i="12" s="1"/>
  <c r="LO359" i="12"/>
  <c r="LO303" i="12"/>
  <c r="LO308" i="12" s="1"/>
  <c r="LO362" i="12"/>
  <c r="LO175" i="12"/>
  <c r="LO180" i="12" s="1"/>
  <c r="LO354" i="12"/>
  <c r="LR163" i="12"/>
  <c r="LS164" i="12"/>
  <c r="LO239" i="12"/>
  <c r="LO244" i="12" s="1"/>
  <c r="LO358" i="12"/>
  <c r="LN364" i="12"/>
  <c r="LN365" i="12" s="1"/>
  <c r="LO287" i="12"/>
  <c r="LO292" i="12" s="1"/>
  <c r="LO361" i="12"/>
  <c r="LO191" i="12"/>
  <c r="LO196" i="12" s="1"/>
  <c r="LO355" i="12"/>
  <c r="LP271" i="12" l="1"/>
  <c r="LP276" i="12" s="1"/>
  <c r="LP360" i="12"/>
  <c r="LP175" i="12"/>
  <c r="LP180" i="12" s="1"/>
  <c r="LP354" i="12"/>
  <c r="LP303" i="12"/>
  <c r="LP308" i="12" s="1"/>
  <c r="LP362" i="12"/>
  <c r="LO364" i="12"/>
  <c r="LO365" i="12" s="1"/>
  <c r="LT164" i="12"/>
  <c r="LS163" i="12"/>
  <c r="LP239" i="12"/>
  <c r="LP244" i="12" s="1"/>
  <c r="LP358" i="12"/>
  <c r="LP255" i="12"/>
  <c r="LP260" i="12" s="1"/>
  <c r="LP359" i="12"/>
  <c r="LP191" i="12"/>
  <c r="LP196" i="12" s="1"/>
  <c r="LP355" i="12"/>
  <c r="LP287" i="12"/>
  <c r="LP292" i="12" s="1"/>
  <c r="LP361" i="12"/>
  <c r="LP319" i="12"/>
  <c r="LP324" i="12" s="1"/>
  <c r="LP363" i="12"/>
  <c r="LQ322" i="12"/>
  <c r="LQ323" i="12"/>
  <c r="LQ321" i="12"/>
  <c r="LQ320" i="12"/>
  <c r="LQ314" i="12"/>
  <c r="LQ317" i="12"/>
  <c r="LQ315" i="12"/>
  <c r="LQ316" i="12"/>
  <c r="LQ312" i="12" a="1"/>
  <c r="LQ312" i="12" s="1"/>
  <c r="LQ307" i="12"/>
  <c r="LQ306" i="12"/>
  <c r="LQ304" i="12"/>
  <c r="LQ305" i="12"/>
  <c r="LQ300" i="12"/>
  <c r="LQ301" i="12"/>
  <c r="LQ299" i="12"/>
  <c r="LQ290" i="12"/>
  <c r="LQ298" i="12"/>
  <c r="LQ296" i="12" a="1"/>
  <c r="LQ296" i="12" s="1"/>
  <c r="LQ289" i="12"/>
  <c r="LQ291" i="12"/>
  <c r="LQ288" i="12"/>
  <c r="LQ285" i="12"/>
  <c r="LQ284" i="12"/>
  <c r="LQ283" i="12"/>
  <c r="LQ280" i="12" a="1"/>
  <c r="LQ280" i="12" s="1"/>
  <c r="LQ274" i="12"/>
  <c r="LQ275" i="12"/>
  <c r="LQ268" i="12"/>
  <c r="LQ282" i="12"/>
  <c r="LQ269" i="12"/>
  <c r="LQ273" i="12"/>
  <c r="LQ264" i="12" a="1"/>
  <c r="LQ264" i="12" s="1"/>
  <c r="LQ267" i="12"/>
  <c r="LQ272" i="12"/>
  <c r="LQ266" i="12"/>
  <c r="LQ258" i="12"/>
  <c r="LQ257" i="12"/>
  <c r="LQ256" i="12"/>
  <c r="LQ259" i="12"/>
  <c r="LQ252" i="12"/>
  <c r="LQ248" i="12" a="1"/>
  <c r="LQ248" i="12" s="1"/>
  <c r="LQ251" i="12"/>
  <c r="LQ253" i="12"/>
  <c r="LQ250" i="12"/>
  <c r="LQ240" i="12"/>
  <c r="LQ243" i="12"/>
  <c r="LQ242" i="12"/>
  <c r="LQ241" i="12"/>
  <c r="LQ235" i="12"/>
  <c r="LQ234" i="12"/>
  <c r="LQ237" i="12"/>
  <c r="LQ236" i="12"/>
  <c r="LQ224" i="12"/>
  <c r="LQ232" i="12" a="1"/>
  <c r="LQ232" i="12" s="1"/>
  <c r="LQ226" i="12"/>
  <c r="LQ227" i="12"/>
  <c r="LQ219" i="12"/>
  <c r="LQ225" i="12"/>
  <c r="LQ221" i="12"/>
  <c r="LQ210" i="12"/>
  <c r="LQ218" i="12"/>
  <c r="LQ209" i="12"/>
  <c r="LQ205" i="12"/>
  <c r="LQ208" i="12"/>
  <c r="LQ220" i="12"/>
  <c r="LQ216" i="12" a="1"/>
  <c r="LQ216" i="12" s="1"/>
  <c r="LQ204" i="12"/>
  <c r="LQ211" i="12"/>
  <c r="LQ200" i="12" a="1"/>
  <c r="LQ200" i="12" s="1"/>
  <c r="LQ203" i="12"/>
  <c r="LQ186" i="12"/>
  <c r="LQ189" i="12"/>
  <c r="LQ192" i="12"/>
  <c r="LQ195" i="12"/>
  <c r="LQ188" i="12"/>
  <c r="LQ194" i="12"/>
  <c r="LQ187" i="12"/>
  <c r="LQ202" i="12"/>
  <c r="LQ193" i="12"/>
  <c r="LQ184" i="12" a="1"/>
  <c r="LQ184" i="12" s="1"/>
  <c r="LQ173" i="12"/>
  <c r="LQ176" i="12"/>
  <c r="LQ179" i="12"/>
  <c r="LQ178" i="12"/>
  <c r="LQ177" i="12"/>
  <c r="LQ171" i="12"/>
  <c r="LQ170" i="12"/>
  <c r="LR165" i="12"/>
  <c r="LQ172" i="12"/>
  <c r="LQ168" i="12" a="1"/>
  <c r="LQ168" i="12" s="1"/>
  <c r="LP207" i="12"/>
  <c r="LP212" i="12" s="1"/>
  <c r="LP356" i="12"/>
  <c r="LP223" i="12"/>
  <c r="LP228" i="12" s="1"/>
  <c r="LP357" i="12"/>
  <c r="LQ239" i="12" l="1"/>
  <c r="LQ244" i="12" s="1"/>
  <c r="LQ358" i="12"/>
  <c r="LQ287" i="12"/>
  <c r="LQ292" i="12" s="1"/>
  <c r="LQ361" i="12"/>
  <c r="LQ175" i="12"/>
  <c r="LQ180" i="12" s="1"/>
  <c r="LQ354" i="12"/>
  <c r="LR323" i="12"/>
  <c r="LR322" i="12"/>
  <c r="LR321" i="12"/>
  <c r="LR320" i="12"/>
  <c r="LR317" i="12"/>
  <c r="LR316" i="12"/>
  <c r="LR315" i="12"/>
  <c r="LR314" i="12"/>
  <c r="LR312" i="12" a="1"/>
  <c r="LR312" i="12" s="1"/>
  <c r="LR307" i="12"/>
  <c r="LR306" i="12"/>
  <c r="LR304" i="12"/>
  <c r="LR305" i="12"/>
  <c r="LR300" i="12"/>
  <c r="LR301" i="12"/>
  <c r="LR299" i="12"/>
  <c r="LR298" i="12"/>
  <c r="LR296" i="12" a="1"/>
  <c r="LR296" i="12" s="1"/>
  <c r="LR289" i="12"/>
  <c r="LR290" i="12"/>
  <c r="LR285" i="12"/>
  <c r="LR288" i="12"/>
  <c r="LR284" i="12"/>
  <c r="LR283" i="12"/>
  <c r="LR291" i="12"/>
  <c r="LR282" i="12"/>
  <c r="LR273" i="12"/>
  <c r="LR280" i="12" a="1"/>
  <c r="LR280" i="12" s="1"/>
  <c r="LR275" i="12"/>
  <c r="LR269" i="12"/>
  <c r="LR274" i="12"/>
  <c r="LR272" i="12"/>
  <c r="LR268" i="12"/>
  <c r="LR264" i="12" a="1"/>
  <c r="LR264" i="12" s="1"/>
  <c r="LR267" i="12"/>
  <c r="LR266" i="12"/>
  <c r="LR257" i="12"/>
  <c r="LR253" i="12"/>
  <c r="LR256" i="12"/>
  <c r="LR259" i="12"/>
  <c r="LR258" i="12"/>
  <c r="LR252" i="12"/>
  <c r="LR251" i="12"/>
  <c r="LR250" i="12"/>
  <c r="LR248" i="12" a="1"/>
  <c r="LR248" i="12" s="1"/>
  <c r="LR240" i="12"/>
  <c r="LR243" i="12"/>
  <c r="LR242" i="12"/>
  <c r="LR241" i="12"/>
  <c r="LR235" i="12"/>
  <c r="LR234" i="12"/>
  <c r="LR237" i="12"/>
  <c r="LR236" i="12"/>
  <c r="LR225" i="12"/>
  <c r="LR232" i="12" a="1"/>
  <c r="LR232" i="12" s="1"/>
  <c r="LR227" i="12"/>
  <c r="LR219" i="12"/>
  <c r="LR226" i="12"/>
  <c r="LR221" i="12"/>
  <c r="LR220" i="12"/>
  <c r="LR224" i="12"/>
  <c r="LR218" i="12"/>
  <c r="LR209" i="12"/>
  <c r="LR216" i="12" a="1"/>
  <c r="LR216" i="12" s="1"/>
  <c r="LR208" i="12"/>
  <c r="LR204" i="12"/>
  <c r="LR211" i="12"/>
  <c r="LR200" i="12" a="1"/>
  <c r="LR200" i="12" s="1"/>
  <c r="LR203" i="12"/>
  <c r="LR210" i="12"/>
  <c r="LR186" i="12"/>
  <c r="LR189" i="12"/>
  <c r="LR192" i="12"/>
  <c r="LR205" i="12"/>
  <c r="LR195" i="12"/>
  <c r="LR188" i="12"/>
  <c r="LR194" i="12"/>
  <c r="LR187" i="12"/>
  <c r="LR193" i="12"/>
  <c r="LR184" i="12" a="1"/>
  <c r="LR184" i="12" s="1"/>
  <c r="LR202" i="12"/>
  <c r="LR176" i="12"/>
  <c r="LR179" i="12"/>
  <c r="LR178" i="12"/>
  <c r="LR177" i="12"/>
  <c r="LR171" i="12"/>
  <c r="LR170" i="12"/>
  <c r="LS165" i="12"/>
  <c r="LR172" i="12"/>
  <c r="LR168" i="12" a="1"/>
  <c r="LR168" i="12" s="1"/>
  <c r="LR173" i="12"/>
  <c r="LQ319" i="12"/>
  <c r="LQ324" i="12" s="1"/>
  <c r="LQ363" i="12"/>
  <c r="LU164" i="12"/>
  <c r="LT163" i="12"/>
  <c r="LQ191" i="12"/>
  <c r="LQ196" i="12" s="1"/>
  <c r="LQ355" i="12"/>
  <c r="LQ271" i="12"/>
  <c r="LQ276" i="12" s="1"/>
  <c r="LQ360" i="12"/>
  <c r="LQ223" i="12"/>
  <c r="LQ228" i="12" s="1"/>
  <c r="LQ357" i="12"/>
  <c r="LQ303" i="12"/>
  <c r="LQ308" i="12" s="1"/>
  <c r="LQ362" i="12"/>
  <c r="LP364" i="12"/>
  <c r="LP365" i="12" s="1"/>
  <c r="LQ207" i="12"/>
  <c r="LQ212" i="12" s="1"/>
  <c r="LQ356" i="12"/>
  <c r="LQ255" i="12"/>
  <c r="LQ260" i="12" s="1"/>
  <c r="LQ359" i="12"/>
  <c r="LS323" i="12" l="1"/>
  <c r="LS322" i="12"/>
  <c r="LS321" i="12"/>
  <c r="LS320" i="12"/>
  <c r="LS317" i="12"/>
  <c r="LS316" i="12"/>
  <c r="LS315" i="12"/>
  <c r="LS314" i="12"/>
  <c r="LS312" i="12" a="1"/>
  <c r="LS312" i="12" s="1"/>
  <c r="LS304" i="12"/>
  <c r="LS307" i="12"/>
  <c r="LS306" i="12"/>
  <c r="LS305" i="12"/>
  <c r="LS300" i="12"/>
  <c r="LS301" i="12"/>
  <c r="LS299" i="12"/>
  <c r="LS296" i="12" a="1"/>
  <c r="LS296" i="12" s="1"/>
  <c r="LS298" i="12"/>
  <c r="LS289" i="12"/>
  <c r="LS290" i="12"/>
  <c r="LS291" i="12"/>
  <c r="LS285" i="12"/>
  <c r="LS288" i="12"/>
  <c r="LS284" i="12"/>
  <c r="LS283" i="12"/>
  <c r="LS282" i="12"/>
  <c r="LS280" i="12" a="1"/>
  <c r="LS280" i="12" s="1"/>
  <c r="LS272" i="12"/>
  <c r="LS269" i="12"/>
  <c r="LS274" i="12"/>
  <c r="LS273" i="12"/>
  <c r="LS275" i="12"/>
  <c r="LS267" i="12"/>
  <c r="LS268" i="12"/>
  <c r="LS266" i="12"/>
  <c r="LS264" i="12" a="1"/>
  <c r="LS264" i="12" s="1"/>
  <c r="LS257" i="12"/>
  <c r="LS256" i="12"/>
  <c r="LS259" i="12"/>
  <c r="LS258" i="12"/>
  <c r="LS252" i="12"/>
  <c r="LS248" i="12" a="1"/>
  <c r="LS248" i="12" s="1"/>
  <c r="LS251" i="12"/>
  <c r="LS250" i="12"/>
  <c r="LS253" i="12"/>
  <c r="LS240" i="12"/>
  <c r="LS243" i="12"/>
  <c r="LS242" i="12"/>
  <c r="LS241" i="12"/>
  <c r="LS235" i="12"/>
  <c r="LS234" i="12"/>
  <c r="LS237" i="12"/>
  <c r="LS236" i="12"/>
  <c r="LS232" i="12" a="1"/>
  <c r="LS232" i="12" s="1"/>
  <c r="LS226" i="12"/>
  <c r="LS225" i="12"/>
  <c r="LS221" i="12"/>
  <c r="LS224" i="12"/>
  <c r="LS210" i="12"/>
  <c r="LS218" i="12"/>
  <c r="LS216" i="12" a="1"/>
  <c r="LS216" i="12" s="1"/>
  <c r="LS227" i="12"/>
  <c r="LS220" i="12"/>
  <c r="LS219" i="12"/>
  <c r="LS204" i="12"/>
  <c r="LS211" i="12"/>
  <c r="LS203" i="12"/>
  <c r="LS202" i="12"/>
  <c r="LS209" i="12"/>
  <c r="LS208" i="12"/>
  <c r="LS189" i="12"/>
  <c r="LS192" i="12"/>
  <c r="LS205" i="12"/>
  <c r="LS195" i="12"/>
  <c r="LS188" i="12"/>
  <c r="LS200" i="12" a="1"/>
  <c r="LS200" i="12" s="1"/>
  <c r="LS194" i="12"/>
  <c r="LS187" i="12"/>
  <c r="LS193" i="12"/>
  <c r="LS184" i="12" a="1"/>
  <c r="LS184" i="12" s="1"/>
  <c r="LS186" i="12"/>
  <c r="LS179" i="12"/>
  <c r="LS178" i="12"/>
  <c r="LS177" i="12"/>
  <c r="LS176" i="12"/>
  <c r="LS170" i="12"/>
  <c r="LT165" i="12"/>
  <c r="LS172" i="12"/>
  <c r="LS168" i="12" a="1"/>
  <c r="LS168" i="12" s="1"/>
  <c r="LS173" i="12"/>
  <c r="LS171" i="12"/>
  <c r="LR319" i="12"/>
  <c r="LR324" i="12" s="1"/>
  <c r="LR363" i="12"/>
  <c r="LR271" i="12"/>
  <c r="LR276" i="12" s="1"/>
  <c r="LR360" i="12"/>
  <c r="LR255" i="12"/>
  <c r="LR260" i="12" s="1"/>
  <c r="LR359" i="12"/>
  <c r="LR303" i="12"/>
  <c r="LR308" i="12" s="1"/>
  <c r="LR362" i="12"/>
  <c r="LR207" i="12"/>
  <c r="LR212" i="12" s="1"/>
  <c r="LR356" i="12"/>
  <c r="LV164" i="12"/>
  <c r="LU163" i="12"/>
  <c r="LR239" i="12"/>
  <c r="LR244" i="12" s="1"/>
  <c r="LR358" i="12"/>
  <c r="LR287" i="12"/>
  <c r="LR292" i="12" s="1"/>
  <c r="LR361" i="12"/>
  <c r="LR191" i="12"/>
  <c r="LR196" i="12" s="1"/>
  <c r="LR355" i="12"/>
  <c r="LQ364" i="12"/>
  <c r="LQ365" i="12" s="1"/>
  <c r="LR223" i="12"/>
  <c r="LR228" i="12" s="1"/>
  <c r="LR357" i="12"/>
  <c r="LR175" i="12"/>
  <c r="LR180" i="12" s="1"/>
  <c r="LR354" i="12"/>
  <c r="LR364" i="12" l="1"/>
  <c r="LR365" i="12" s="1"/>
  <c r="LS287" i="12"/>
  <c r="LS292" i="12" s="1"/>
  <c r="LS361" i="12"/>
  <c r="LS207" i="12"/>
  <c r="LS212" i="12" s="1"/>
  <c r="LS356" i="12"/>
  <c r="LS271" i="12"/>
  <c r="LS276" i="12" s="1"/>
  <c r="LS360" i="12"/>
  <c r="LS223" i="12"/>
  <c r="LS228" i="12" s="1"/>
  <c r="LS357" i="12"/>
  <c r="LS319" i="12"/>
  <c r="LS324" i="12" s="1"/>
  <c r="LS363" i="12"/>
  <c r="LW164" i="12"/>
  <c r="LV163" i="12"/>
  <c r="LT322" i="12"/>
  <c r="LT321" i="12"/>
  <c r="LT320" i="12"/>
  <c r="LT317" i="12"/>
  <c r="LT323" i="12"/>
  <c r="LT316" i="12"/>
  <c r="LT315" i="12"/>
  <c r="LT314" i="12"/>
  <c r="LT312" i="12" a="1"/>
  <c r="LT312" i="12" s="1"/>
  <c r="LT304" i="12"/>
  <c r="LT307" i="12"/>
  <c r="LT306" i="12"/>
  <c r="LT305" i="12"/>
  <c r="LT300" i="12"/>
  <c r="LT301" i="12"/>
  <c r="LT299" i="12"/>
  <c r="LT296" i="12" a="1"/>
  <c r="LT296" i="12" s="1"/>
  <c r="LT298" i="12"/>
  <c r="LT291" i="12"/>
  <c r="LT289" i="12"/>
  <c r="LT290" i="12"/>
  <c r="LT288" i="12"/>
  <c r="LT285" i="12"/>
  <c r="LT284" i="12"/>
  <c r="LT283" i="12"/>
  <c r="LT282" i="12"/>
  <c r="LT273" i="12"/>
  <c r="LT280" i="12" a="1"/>
  <c r="LT280" i="12" s="1"/>
  <c r="LT275" i="12"/>
  <c r="LT269" i="12"/>
  <c r="LT274" i="12"/>
  <c r="LT272" i="12"/>
  <c r="LT259" i="12"/>
  <c r="LT267" i="12"/>
  <c r="LT268" i="12"/>
  <c r="LT266" i="12"/>
  <c r="LT264" i="12" a="1"/>
  <c r="LT264" i="12" s="1"/>
  <c r="LT257" i="12"/>
  <c r="LT256" i="12"/>
  <c r="LT258" i="12"/>
  <c r="LT248" i="12" a="1"/>
  <c r="LT248" i="12" s="1"/>
  <c r="LT252" i="12"/>
  <c r="LT251" i="12"/>
  <c r="LT250" i="12"/>
  <c r="LT253" i="12"/>
  <c r="LT240" i="12"/>
  <c r="LT243" i="12"/>
  <c r="LT242" i="12"/>
  <c r="LT241" i="12"/>
  <c r="LT235" i="12"/>
  <c r="LT237" i="12"/>
  <c r="LT236" i="12"/>
  <c r="LT232" i="12" a="1"/>
  <c r="LT232" i="12" s="1"/>
  <c r="LT227" i="12"/>
  <c r="LT226" i="12"/>
  <c r="LT225" i="12"/>
  <c r="LT221" i="12"/>
  <c r="LT234" i="12"/>
  <c r="LT220" i="12"/>
  <c r="LT224" i="12"/>
  <c r="LT218" i="12"/>
  <c r="LT216" i="12" a="1"/>
  <c r="LT216" i="12" s="1"/>
  <c r="LT219" i="12"/>
  <c r="LT211" i="12"/>
  <c r="LT204" i="12"/>
  <c r="LT203" i="12"/>
  <c r="LT210" i="12"/>
  <c r="LT202" i="12"/>
  <c r="LT205" i="12"/>
  <c r="LT192" i="12"/>
  <c r="LT195" i="12"/>
  <c r="LT209" i="12"/>
  <c r="LT188" i="12"/>
  <c r="LT200" i="12" a="1"/>
  <c r="LT200" i="12" s="1"/>
  <c r="LT194" i="12"/>
  <c r="LT187" i="12"/>
  <c r="LT208" i="12"/>
  <c r="LT193" i="12"/>
  <c r="LT189" i="12"/>
  <c r="LT184" i="12" a="1"/>
  <c r="LT184" i="12" s="1"/>
  <c r="LT186" i="12"/>
  <c r="LT178" i="12"/>
  <c r="LT177" i="12"/>
  <c r="LT176" i="12"/>
  <c r="LT170" i="12"/>
  <c r="LU165" i="12"/>
  <c r="LT172" i="12"/>
  <c r="LT168" i="12" a="1"/>
  <c r="LT168" i="12" s="1"/>
  <c r="LT179" i="12"/>
  <c r="LT173" i="12"/>
  <c r="LT171" i="12"/>
  <c r="LS175" i="12"/>
  <c r="LS180" i="12" s="1"/>
  <c r="LS354" i="12"/>
  <c r="LS303" i="12"/>
  <c r="LS308" i="12" s="1"/>
  <c r="LS362" i="12"/>
  <c r="LS255" i="12"/>
  <c r="LS260" i="12" s="1"/>
  <c r="LS359" i="12"/>
  <c r="LS191" i="12"/>
  <c r="LS196" i="12" s="1"/>
  <c r="LS355" i="12"/>
  <c r="LS239" i="12"/>
  <c r="LS244" i="12" s="1"/>
  <c r="LS358" i="12"/>
  <c r="LT207" i="12" l="1"/>
  <c r="LT212" i="12" s="1"/>
  <c r="LT356" i="12"/>
  <c r="LU322" i="12"/>
  <c r="LU321" i="12"/>
  <c r="LU323" i="12"/>
  <c r="LU320" i="12"/>
  <c r="LU316" i="12"/>
  <c r="LU315" i="12"/>
  <c r="LU317" i="12"/>
  <c r="LU314" i="12"/>
  <c r="LU312" i="12" a="1"/>
  <c r="LU312" i="12" s="1"/>
  <c r="LU307" i="12"/>
  <c r="LU306" i="12"/>
  <c r="LU304" i="12"/>
  <c r="LU305" i="12"/>
  <c r="LU301" i="12"/>
  <c r="LU299" i="12"/>
  <c r="LU298" i="12"/>
  <c r="LU300" i="12"/>
  <c r="LU296" i="12" a="1"/>
  <c r="LU296" i="12" s="1"/>
  <c r="LU289" i="12"/>
  <c r="LU290" i="12"/>
  <c r="LU288" i="12"/>
  <c r="LU291" i="12"/>
  <c r="LU284" i="12"/>
  <c r="LU283" i="12"/>
  <c r="LU282" i="12"/>
  <c r="LU285" i="12"/>
  <c r="LU280" i="12" a="1"/>
  <c r="LU280" i="12" s="1"/>
  <c r="LU274" i="12"/>
  <c r="LU269" i="12"/>
  <c r="LU273" i="12"/>
  <c r="LU272" i="12"/>
  <c r="LU267" i="12"/>
  <c r="LU268" i="12"/>
  <c r="LU266" i="12"/>
  <c r="LU264" i="12" a="1"/>
  <c r="LU264" i="12" s="1"/>
  <c r="LU275" i="12"/>
  <c r="LU257" i="12"/>
  <c r="LU256" i="12"/>
  <c r="LU259" i="12"/>
  <c r="LU258" i="12"/>
  <c r="LU252" i="12"/>
  <c r="LU251" i="12"/>
  <c r="LU250" i="12"/>
  <c r="LU253" i="12"/>
  <c r="LU240" i="12"/>
  <c r="LU243" i="12"/>
  <c r="LU248" i="12" a="1"/>
  <c r="LU248" i="12" s="1"/>
  <c r="LU242" i="12"/>
  <c r="LU241" i="12"/>
  <c r="LU235" i="12"/>
  <c r="LU234" i="12"/>
  <c r="LU237" i="12"/>
  <c r="LU236" i="12"/>
  <c r="LU232" i="12" a="1"/>
  <c r="LU232" i="12" s="1"/>
  <c r="LU224" i="12"/>
  <c r="LU226" i="12"/>
  <c r="LU225" i="12"/>
  <c r="LU221" i="12"/>
  <c r="LU220" i="12"/>
  <c r="LU210" i="12"/>
  <c r="LU218" i="12"/>
  <c r="LU216" i="12" a="1"/>
  <c r="LU216" i="12" s="1"/>
  <c r="LU219" i="12"/>
  <c r="LU227" i="12"/>
  <c r="LU204" i="12"/>
  <c r="LU211" i="12"/>
  <c r="LU203" i="12"/>
  <c r="LU202" i="12"/>
  <c r="LU205" i="12"/>
  <c r="LU209" i="12"/>
  <c r="LU208" i="12"/>
  <c r="LU195" i="12"/>
  <c r="LU188" i="12"/>
  <c r="LU200" i="12" a="1"/>
  <c r="LU200" i="12" s="1"/>
  <c r="LU194" i="12"/>
  <c r="LU187" i="12"/>
  <c r="LU193" i="12"/>
  <c r="LU192" i="12"/>
  <c r="LU189" i="12"/>
  <c r="LU184" i="12" a="1"/>
  <c r="LU184" i="12" s="1"/>
  <c r="LU186" i="12"/>
  <c r="LU178" i="12"/>
  <c r="LU177" i="12"/>
  <c r="LU176" i="12"/>
  <c r="LU179" i="12"/>
  <c r="LU170" i="12"/>
  <c r="LV165" i="12"/>
  <c r="LU168" i="12" a="1"/>
  <c r="LU168" i="12" s="1"/>
  <c r="LU172" i="12"/>
  <c r="LU173" i="12"/>
  <c r="LU171" i="12"/>
  <c r="LT303" i="12"/>
  <c r="LT308" i="12" s="1"/>
  <c r="LT362" i="12"/>
  <c r="LX164" i="12"/>
  <c r="LW163" i="12"/>
  <c r="LT255" i="12"/>
  <c r="LT260" i="12" s="1"/>
  <c r="LT359" i="12"/>
  <c r="LT287" i="12"/>
  <c r="LT292" i="12" s="1"/>
  <c r="LT361" i="12"/>
  <c r="LS364" i="12"/>
  <c r="LS365" i="12" s="1"/>
  <c r="LT191" i="12"/>
  <c r="LT196" i="12" s="1"/>
  <c r="LT355" i="12"/>
  <c r="LT239" i="12"/>
  <c r="LT244" i="12" s="1"/>
  <c r="LT358" i="12"/>
  <c r="LT271" i="12"/>
  <c r="LT276" i="12" s="1"/>
  <c r="LT360" i="12"/>
  <c r="LT175" i="12"/>
  <c r="LT180" i="12" s="1"/>
  <c r="LT354" i="12"/>
  <c r="LT223" i="12"/>
  <c r="LT228" i="12" s="1"/>
  <c r="LT357" i="12"/>
  <c r="LT319" i="12"/>
  <c r="LT324" i="12" s="1"/>
  <c r="LT363" i="12"/>
  <c r="LU175" i="12" l="1"/>
  <c r="LU180" i="12" s="1"/>
  <c r="LU354" i="12"/>
  <c r="LU223" i="12"/>
  <c r="LU228" i="12" s="1"/>
  <c r="LU357" i="12"/>
  <c r="LU271" i="12"/>
  <c r="LU276" i="12" s="1"/>
  <c r="LU360" i="12"/>
  <c r="LU207" i="12"/>
  <c r="LU212" i="12" s="1"/>
  <c r="LU356" i="12"/>
  <c r="LU319" i="12"/>
  <c r="LU324" i="12" s="1"/>
  <c r="LU363" i="12"/>
  <c r="LT364" i="12"/>
  <c r="LT365" i="12" s="1"/>
  <c r="LU255" i="12"/>
  <c r="LU260" i="12" s="1"/>
  <c r="LU359" i="12"/>
  <c r="LV322" i="12"/>
  <c r="LV321" i="12"/>
  <c r="LV323" i="12"/>
  <c r="LV320" i="12"/>
  <c r="LV317" i="12"/>
  <c r="LV316" i="12"/>
  <c r="LV315" i="12"/>
  <c r="LV314" i="12"/>
  <c r="LV312" i="12" a="1"/>
  <c r="LV312" i="12" s="1"/>
  <c r="LV306" i="12"/>
  <c r="LV307" i="12"/>
  <c r="LV304" i="12"/>
  <c r="LV305" i="12"/>
  <c r="LV299" i="12"/>
  <c r="LV298" i="12"/>
  <c r="LV301" i="12"/>
  <c r="LV296" i="12" a="1"/>
  <c r="LV296" i="12" s="1"/>
  <c r="LV300" i="12"/>
  <c r="LV289" i="12"/>
  <c r="LV290" i="12"/>
  <c r="LV288" i="12"/>
  <c r="LV291" i="12"/>
  <c r="LV283" i="12"/>
  <c r="LV282" i="12"/>
  <c r="LV284" i="12"/>
  <c r="LV280" i="12" a="1"/>
  <c r="LV280" i="12" s="1"/>
  <c r="LV275" i="12"/>
  <c r="LV285" i="12"/>
  <c r="LV273" i="12"/>
  <c r="LV269" i="12"/>
  <c r="LV274" i="12"/>
  <c r="LV272" i="12"/>
  <c r="LV267" i="12"/>
  <c r="LV268" i="12"/>
  <c r="LV266" i="12"/>
  <c r="LV264" i="12" a="1"/>
  <c r="LV264" i="12" s="1"/>
  <c r="LV257" i="12"/>
  <c r="LV256" i="12"/>
  <c r="LV259" i="12"/>
  <c r="LV258" i="12"/>
  <c r="LV251" i="12"/>
  <c r="LV250" i="12"/>
  <c r="LV253" i="12"/>
  <c r="LV252" i="12"/>
  <c r="LV248" i="12" a="1"/>
  <c r="LV248" i="12" s="1"/>
  <c r="LV243" i="12"/>
  <c r="LV242" i="12"/>
  <c r="LV241" i="12"/>
  <c r="LV240" i="12"/>
  <c r="LV234" i="12"/>
  <c r="LV237" i="12"/>
  <c r="LV236" i="12"/>
  <c r="LV235" i="12"/>
  <c r="LV227" i="12"/>
  <c r="LV225" i="12"/>
  <c r="LV221" i="12"/>
  <c r="LV220" i="12"/>
  <c r="LV224" i="12"/>
  <c r="LV218" i="12"/>
  <c r="LV216" i="12" a="1"/>
  <c r="LV216" i="12" s="1"/>
  <c r="LV226" i="12"/>
  <c r="LV219" i="12"/>
  <c r="LV211" i="12"/>
  <c r="LV204" i="12"/>
  <c r="LV203" i="12"/>
  <c r="LV232" i="12" a="1"/>
  <c r="LV232" i="12" s="1"/>
  <c r="LV202" i="12"/>
  <c r="LV210" i="12"/>
  <c r="LV205" i="12"/>
  <c r="LV209" i="12"/>
  <c r="LV208" i="12"/>
  <c r="LV188" i="12"/>
  <c r="LV200" i="12" a="1"/>
  <c r="LV200" i="12" s="1"/>
  <c r="LV194" i="12"/>
  <c r="LV187" i="12"/>
  <c r="LV193" i="12"/>
  <c r="LV189" i="12"/>
  <c r="LV195" i="12"/>
  <c r="LV192" i="12"/>
  <c r="LV186" i="12"/>
  <c r="LV178" i="12"/>
  <c r="LV184" i="12" a="1"/>
  <c r="LV184" i="12" s="1"/>
  <c r="LV177" i="12"/>
  <c r="LV176" i="12"/>
  <c r="LV179" i="12"/>
  <c r="LV170" i="12"/>
  <c r="LW165" i="12"/>
  <c r="LV168" i="12" a="1"/>
  <c r="LV168" i="12" s="1"/>
  <c r="LV172" i="12"/>
  <c r="LV173" i="12"/>
  <c r="LV171" i="12"/>
  <c r="LU303" i="12"/>
  <c r="LU308" i="12" s="1"/>
  <c r="LU362" i="12"/>
  <c r="LY164" i="12"/>
  <c r="LX163" i="12"/>
  <c r="LU191" i="12"/>
  <c r="LU196" i="12" s="1"/>
  <c r="LU355" i="12"/>
  <c r="LU239" i="12"/>
  <c r="LU244" i="12" s="1"/>
  <c r="LU358" i="12"/>
  <c r="LU287" i="12"/>
  <c r="LU292" i="12" s="1"/>
  <c r="LU361" i="12"/>
  <c r="LZ164" i="12" l="1"/>
  <c r="LY163" i="12"/>
  <c r="LV239" i="12"/>
  <c r="LV244" i="12" s="1"/>
  <c r="LV358" i="12"/>
  <c r="LV287" i="12"/>
  <c r="LV292" i="12" s="1"/>
  <c r="LV361" i="12"/>
  <c r="LV175" i="12"/>
  <c r="LV180" i="12" s="1"/>
  <c r="LV354" i="12"/>
  <c r="LV271" i="12"/>
  <c r="LV276" i="12" s="1"/>
  <c r="LV360" i="12"/>
  <c r="LV319" i="12"/>
  <c r="LV324" i="12" s="1"/>
  <c r="LV363" i="12"/>
  <c r="LW321" i="12"/>
  <c r="LW320" i="12"/>
  <c r="LW323" i="12"/>
  <c r="LW322" i="12"/>
  <c r="LW317" i="12"/>
  <c r="LW316" i="12"/>
  <c r="LW315" i="12"/>
  <c r="LW314" i="12"/>
  <c r="LW312" i="12" a="1"/>
  <c r="LW312" i="12" s="1"/>
  <c r="LW306" i="12"/>
  <c r="LW305" i="12"/>
  <c r="LW304" i="12"/>
  <c r="LW307" i="12"/>
  <c r="LW299" i="12"/>
  <c r="LW298" i="12"/>
  <c r="LW300" i="12"/>
  <c r="LW296" i="12" a="1"/>
  <c r="LW296" i="12" s="1"/>
  <c r="LW301" i="12"/>
  <c r="LW289" i="12"/>
  <c r="LW290" i="12"/>
  <c r="LW288" i="12"/>
  <c r="LW291" i="12"/>
  <c r="LW283" i="12"/>
  <c r="LW282" i="12"/>
  <c r="LW285" i="12"/>
  <c r="LW274" i="12"/>
  <c r="LW284" i="12"/>
  <c r="LW269" i="12"/>
  <c r="LW272" i="12"/>
  <c r="LW273" i="12"/>
  <c r="LW280" i="12" a="1"/>
  <c r="LW280" i="12" s="1"/>
  <c r="LW275" i="12"/>
  <c r="LW268" i="12"/>
  <c r="LW266" i="12"/>
  <c r="LW264" i="12" a="1"/>
  <c r="LW264" i="12" s="1"/>
  <c r="LW267" i="12"/>
  <c r="LW256" i="12"/>
  <c r="LW259" i="12"/>
  <c r="LW252" i="12"/>
  <c r="LW258" i="12"/>
  <c r="LW257" i="12"/>
  <c r="LW251" i="12"/>
  <c r="LW250" i="12"/>
  <c r="LW253" i="12"/>
  <c r="LW242" i="12"/>
  <c r="LW241" i="12"/>
  <c r="LW248" i="12" a="1"/>
  <c r="LW248" i="12" s="1"/>
  <c r="LW243" i="12"/>
  <c r="LW234" i="12"/>
  <c r="LW237" i="12"/>
  <c r="LW236" i="12"/>
  <c r="LW240" i="12"/>
  <c r="LW224" i="12"/>
  <c r="LW226" i="12"/>
  <c r="LW232" i="12" a="1"/>
  <c r="LW232" i="12" s="1"/>
  <c r="LW225" i="12"/>
  <c r="LW221" i="12"/>
  <c r="LW235" i="12"/>
  <c r="LW220" i="12"/>
  <c r="LW227" i="12"/>
  <c r="LW218" i="12"/>
  <c r="LW216" i="12" a="1"/>
  <c r="LW216" i="12" s="1"/>
  <c r="LW219" i="12"/>
  <c r="LW211" i="12"/>
  <c r="LW203" i="12"/>
  <c r="LW202" i="12"/>
  <c r="LW210" i="12"/>
  <c r="LW205" i="12"/>
  <c r="LW209" i="12"/>
  <c r="LW208" i="12"/>
  <c r="LW204" i="12"/>
  <c r="LW188" i="12"/>
  <c r="LW200" i="12" a="1"/>
  <c r="LW200" i="12" s="1"/>
  <c r="LW194" i="12"/>
  <c r="LW187" i="12"/>
  <c r="LW193" i="12"/>
  <c r="LW189" i="12"/>
  <c r="LW192" i="12"/>
  <c r="LW195" i="12"/>
  <c r="LW186" i="12"/>
  <c r="LW184" i="12" a="1"/>
  <c r="LW184" i="12" s="1"/>
  <c r="LW178" i="12"/>
  <c r="LW177" i="12"/>
  <c r="LW176" i="12"/>
  <c r="LW179" i="12"/>
  <c r="LW170" i="12"/>
  <c r="LW168" i="12" a="1"/>
  <c r="LW168" i="12" s="1"/>
  <c r="LX165" i="12"/>
  <c r="LW172" i="12"/>
  <c r="LW173" i="12"/>
  <c r="LW171" i="12"/>
  <c r="LV223" i="12"/>
  <c r="LV228" i="12" s="1"/>
  <c r="LV357" i="12"/>
  <c r="LV207" i="12"/>
  <c r="LV212" i="12" s="1"/>
  <c r="LV356" i="12"/>
  <c r="LV255" i="12"/>
  <c r="LV260" i="12" s="1"/>
  <c r="LV359" i="12"/>
  <c r="LV303" i="12"/>
  <c r="LV308" i="12" s="1"/>
  <c r="LV362" i="12"/>
  <c r="LU364" i="12"/>
  <c r="LU365" i="12" s="1"/>
  <c r="LV191" i="12"/>
  <c r="LV196" i="12" s="1"/>
  <c r="LV355" i="12"/>
  <c r="D4" i="5"/>
  <c r="D14" i="9" s="1"/>
  <c r="D2" i="5"/>
  <c r="D3" i="5"/>
  <c r="LW271" i="12" l="1"/>
  <c r="LW276" i="12" s="1"/>
  <c r="LW360" i="12"/>
  <c r="LW319" i="12"/>
  <c r="LW324" i="12" s="1"/>
  <c r="LW363" i="12"/>
  <c r="LW207" i="12"/>
  <c r="LW212" i="12" s="1"/>
  <c r="LW356" i="12"/>
  <c r="LW255" i="12"/>
  <c r="LW260" i="12" s="1"/>
  <c r="LW359" i="12"/>
  <c r="LW287" i="12"/>
  <c r="LW292" i="12" s="1"/>
  <c r="LW361" i="12"/>
  <c r="LW303" i="12"/>
  <c r="LW308" i="12" s="1"/>
  <c r="LW362" i="12"/>
  <c r="LW239" i="12"/>
  <c r="LW244" i="12" s="1"/>
  <c r="LW358" i="12"/>
  <c r="LW175" i="12"/>
  <c r="LW180" i="12" s="1"/>
  <c r="LW354" i="12"/>
  <c r="LW191" i="12"/>
  <c r="LW196" i="12" s="1"/>
  <c r="LW355" i="12"/>
  <c r="LV364" i="12"/>
  <c r="LV365" i="12" s="1"/>
  <c r="LX321" i="12"/>
  <c r="LX320" i="12"/>
  <c r="LX323" i="12"/>
  <c r="LX317" i="12"/>
  <c r="LX322" i="12"/>
  <c r="LX316" i="12"/>
  <c r="LX315" i="12"/>
  <c r="LX314" i="12"/>
  <c r="LX306" i="12"/>
  <c r="LX312" i="12" a="1"/>
  <c r="LX312" i="12" s="1"/>
  <c r="LX305" i="12"/>
  <c r="LX307" i="12"/>
  <c r="LX301" i="12"/>
  <c r="LX304" i="12"/>
  <c r="LX299" i="12"/>
  <c r="LX298" i="12"/>
  <c r="LX300" i="12"/>
  <c r="LX291" i="12"/>
  <c r="LX296" i="12" a="1"/>
  <c r="LX296" i="12" s="1"/>
  <c r="LX289" i="12"/>
  <c r="LX290" i="12"/>
  <c r="LX288" i="12"/>
  <c r="LX283" i="12"/>
  <c r="LX282" i="12"/>
  <c r="LX285" i="12"/>
  <c r="LX284" i="12"/>
  <c r="LX275" i="12"/>
  <c r="LX280" i="12" a="1"/>
  <c r="LX280" i="12" s="1"/>
  <c r="LX269" i="12"/>
  <c r="LX274" i="12"/>
  <c r="LX272" i="12"/>
  <c r="LX273" i="12"/>
  <c r="LX268" i="12"/>
  <c r="LX266" i="12"/>
  <c r="LX264" i="12" a="1"/>
  <c r="LX264" i="12" s="1"/>
  <c r="LX256" i="12"/>
  <c r="LX259" i="12"/>
  <c r="LX258" i="12"/>
  <c r="LX267" i="12"/>
  <c r="LX251" i="12"/>
  <c r="LX250" i="12"/>
  <c r="LX253" i="12"/>
  <c r="LX257" i="12"/>
  <c r="LX248" i="12" a="1"/>
  <c r="LX248" i="12" s="1"/>
  <c r="LX242" i="12"/>
  <c r="LX241" i="12"/>
  <c r="LX252" i="12"/>
  <c r="LX234" i="12"/>
  <c r="LX243" i="12"/>
  <c r="LX237" i="12"/>
  <c r="LX236" i="12"/>
  <c r="LX227" i="12"/>
  <c r="LX232" i="12" a="1"/>
  <c r="LX232" i="12" s="1"/>
  <c r="LX240" i="12"/>
  <c r="LX225" i="12"/>
  <c r="LX235" i="12"/>
  <c r="LX221" i="12"/>
  <c r="LX220" i="12"/>
  <c r="LX224" i="12"/>
  <c r="LX216" i="12" a="1"/>
  <c r="LX216" i="12" s="1"/>
  <c r="LX226" i="12"/>
  <c r="LX219" i="12"/>
  <c r="LX211" i="12"/>
  <c r="LX218" i="12"/>
  <c r="LX203" i="12"/>
  <c r="LX202" i="12"/>
  <c r="LX210" i="12"/>
  <c r="LX205" i="12"/>
  <c r="LX209" i="12"/>
  <c r="LX208" i="12"/>
  <c r="LX200" i="12" a="1"/>
  <c r="LX200" i="12" s="1"/>
  <c r="LX204" i="12"/>
  <c r="LX188" i="12"/>
  <c r="LX194" i="12"/>
  <c r="LX187" i="12"/>
  <c r="LX193" i="12"/>
  <c r="LX189" i="12"/>
  <c r="LX192" i="12"/>
  <c r="LX195" i="12"/>
  <c r="LX186" i="12"/>
  <c r="LX184" i="12" a="1"/>
  <c r="LX184" i="12" s="1"/>
  <c r="LX178" i="12"/>
  <c r="LX177" i="12"/>
  <c r="LX176" i="12"/>
  <c r="LX179" i="12"/>
  <c r="LX168" i="12" a="1"/>
  <c r="LX168" i="12" s="1"/>
  <c r="LY165" i="12"/>
  <c r="LX172" i="12"/>
  <c r="LX173" i="12"/>
  <c r="LX171" i="12"/>
  <c r="LX170" i="12"/>
  <c r="LW223" i="12"/>
  <c r="LW228" i="12" s="1"/>
  <c r="LW357" i="12"/>
  <c r="MA164" i="12"/>
  <c r="LZ163" i="12"/>
  <c r="F14" i="9"/>
  <c r="E14" i="9"/>
  <c r="D13" i="9"/>
  <c r="D76" i="13" s="1"/>
  <c r="D100" i="7"/>
  <c r="E30" i="1" s="1"/>
  <c r="D99" i="7"/>
  <c r="E29" i="1" s="1"/>
  <c r="G29" i="1" s="1"/>
  <c r="C43" i="1"/>
  <c r="G30" i="1" l="1"/>
  <c r="F30" i="1"/>
  <c r="F29" i="1"/>
  <c r="D36" i="13"/>
  <c r="E36" i="13" s="1"/>
  <c r="I76" i="13"/>
  <c r="J76" i="13"/>
  <c r="K76" i="13"/>
  <c r="L76" i="13"/>
  <c r="M76" i="13"/>
  <c r="N76" i="13"/>
  <c r="O76" i="13"/>
  <c r="P76" i="13"/>
  <c r="Q76" i="13"/>
  <c r="R76" i="13"/>
  <c r="S76" i="13"/>
  <c r="T76" i="13"/>
  <c r="U76" i="13"/>
  <c r="V76" i="13"/>
  <c r="W76" i="13"/>
  <c r="X76" i="13"/>
  <c r="Y76" i="13"/>
  <c r="Z76" i="13"/>
  <c r="AA76" i="13"/>
  <c r="AB76" i="13"/>
  <c r="AC76" i="13"/>
  <c r="AD76" i="13"/>
  <c r="AE76" i="13"/>
  <c r="AF76" i="13"/>
  <c r="AG76" i="13"/>
  <c r="AH76" i="13"/>
  <c r="AI76" i="13"/>
  <c r="AJ76" i="13"/>
  <c r="AK76" i="13"/>
  <c r="AL76" i="13"/>
  <c r="AM76" i="13"/>
  <c r="AN76" i="13"/>
  <c r="AO76" i="13"/>
  <c r="AP76" i="13"/>
  <c r="AQ76" i="13"/>
  <c r="AR76" i="13"/>
  <c r="AS76" i="13"/>
  <c r="AT76" i="13"/>
  <c r="AU76" i="13"/>
  <c r="AV76" i="13"/>
  <c r="AW76" i="13"/>
  <c r="AX76" i="13"/>
  <c r="AY76" i="13"/>
  <c r="AZ76" i="13"/>
  <c r="BA76" i="13"/>
  <c r="BB76" i="13"/>
  <c r="BC76" i="13"/>
  <c r="BD76" i="13"/>
  <c r="BE76" i="13"/>
  <c r="BF76" i="13"/>
  <c r="BG76" i="13"/>
  <c r="BH76" i="13"/>
  <c r="BI76" i="13"/>
  <c r="BJ76" i="13"/>
  <c r="BK76" i="13"/>
  <c r="BL76" i="13"/>
  <c r="BM76" i="13"/>
  <c r="BN76" i="13"/>
  <c r="BO76" i="13"/>
  <c r="BP76" i="13"/>
  <c r="BQ76" i="13"/>
  <c r="BR76" i="13"/>
  <c r="BS76" i="13"/>
  <c r="BT76" i="13"/>
  <c r="BU76" i="13"/>
  <c r="BV76" i="13"/>
  <c r="BW76" i="13"/>
  <c r="BX76" i="13"/>
  <c r="BY76" i="13"/>
  <c r="BZ76" i="13"/>
  <c r="CA76" i="13"/>
  <c r="CB76" i="13"/>
  <c r="CC76" i="13"/>
  <c r="CD76" i="13"/>
  <c r="CE76" i="13"/>
  <c r="CF76" i="13"/>
  <c r="CG76" i="13"/>
  <c r="CH76" i="13"/>
  <c r="CI76" i="13"/>
  <c r="CJ76" i="13"/>
  <c r="CK76" i="13"/>
  <c r="CL76" i="13"/>
  <c r="CM76" i="13"/>
  <c r="CN76" i="13"/>
  <c r="CO76" i="13"/>
  <c r="CP76" i="13"/>
  <c r="CQ76" i="13"/>
  <c r="CR76" i="13"/>
  <c r="CS76" i="13"/>
  <c r="CT76" i="13"/>
  <c r="CU76" i="13"/>
  <c r="CV76" i="13"/>
  <c r="CW76" i="13"/>
  <c r="CX76" i="13"/>
  <c r="CY76" i="13"/>
  <c r="CZ76" i="13"/>
  <c r="DA76" i="13"/>
  <c r="DB76" i="13"/>
  <c r="DC76" i="13"/>
  <c r="DD76" i="13"/>
  <c r="DE76" i="13"/>
  <c r="DF76" i="13"/>
  <c r="DG76" i="13"/>
  <c r="DH76" i="13"/>
  <c r="DI76" i="13"/>
  <c r="DJ76" i="13"/>
  <c r="DK76" i="13"/>
  <c r="DL76" i="13"/>
  <c r="DM76" i="13"/>
  <c r="DN76" i="13"/>
  <c r="DO76" i="13"/>
  <c r="DP76" i="13"/>
  <c r="DQ76" i="13"/>
  <c r="DR76" i="13"/>
  <c r="DS76" i="13"/>
  <c r="DT76" i="13"/>
  <c r="DU76" i="13"/>
  <c r="DV76" i="13"/>
  <c r="DW76" i="13"/>
  <c r="DX76" i="13"/>
  <c r="DY76" i="13"/>
  <c r="DZ76" i="13"/>
  <c r="EA76" i="13"/>
  <c r="EB76" i="13"/>
  <c r="EC76" i="13"/>
  <c r="ED76" i="13"/>
  <c r="EE76" i="13"/>
  <c r="EF76" i="13"/>
  <c r="EG76" i="13"/>
  <c r="EH76" i="13"/>
  <c r="EI76" i="13"/>
  <c r="EJ76" i="13"/>
  <c r="AR142" i="13"/>
  <c r="AS142" i="13"/>
  <c r="AT142" i="13"/>
  <c r="H109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D37" i="13"/>
  <c r="E37" i="13" s="1"/>
  <c r="LW364" i="12"/>
  <c r="LW365" i="12" s="1"/>
  <c r="LX319" i="12"/>
  <c r="LX324" i="12" s="1"/>
  <c r="LX363" i="12"/>
  <c r="LY321" i="12"/>
  <c r="LY323" i="12"/>
  <c r="LY322" i="12"/>
  <c r="LY320" i="12"/>
  <c r="LY317" i="12"/>
  <c r="LY316" i="12"/>
  <c r="LY315" i="12"/>
  <c r="LY314" i="12"/>
  <c r="LY312" i="12" a="1"/>
  <c r="LY312" i="12" s="1"/>
  <c r="LY306" i="12"/>
  <c r="LY307" i="12"/>
  <c r="LY305" i="12"/>
  <c r="LY299" i="12"/>
  <c r="LY298" i="12"/>
  <c r="LY304" i="12"/>
  <c r="LY300" i="12"/>
  <c r="LY301" i="12"/>
  <c r="LY290" i="12"/>
  <c r="LY296" i="12" a="1"/>
  <c r="LY296" i="12" s="1"/>
  <c r="LY289" i="12"/>
  <c r="LY285" i="12"/>
  <c r="LY288" i="12"/>
  <c r="LY291" i="12"/>
  <c r="LY283" i="12"/>
  <c r="LY282" i="12"/>
  <c r="LY284" i="12"/>
  <c r="LY274" i="12"/>
  <c r="LY280" i="12" a="1"/>
  <c r="LY280" i="12" s="1"/>
  <c r="LY269" i="12"/>
  <c r="LY272" i="12"/>
  <c r="LY273" i="12"/>
  <c r="LY268" i="12"/>
  <c r="LY275" i="12"/>
  <c r="LY266" i="12"/>
  <c r="LY264" i="12" a="1"/>
  <c r="LY264" i="12" s="1"/>
  <c r="LY267" i="12"/>
  <c r="LY256" i="12"/>
  <c r="LY259" i="12"/>
  <c r="LY258" i="12"/>
  <c r="LY257" i="12"/>
  <c r="LY251" i="12"/>
  <c r="LY250" i="12"/>
  <c r="LY253" i="12"/>
  <c r="LY248" i="12" a="1"/>
  <c r="LY248" i="12" s="1"/>
  <c r="LY252" i="12"/>
  <c r="LY242" i="12"/>
  <c r="LY241" i="12"/>
  <c r="LY240" i="12"/>
  <c r="LY234" i="12"/>
  <c r="LY243" i="12"/>
  <c r="LY237" i="12"/>
  <c r="LY236" i="12"/>
  <c r="LY235" i="12"/>
  <c r="LY226" i="12"/>
  <c r="LY232" i="12" a="1"/>
  <c r="LY232" i="12" s="1"/>
  <c r="LY220" i="12"/>
  <c r="LY224" i="12"/>
  <c r="LY219" i="12"/>
  <c r="LY227" i="12"/>
  <c r="LY225" i="12"/>
  <c r="LY221" i="12"/>
  <c r="LY218" i="12"/>
  <c r="LY211" i="12"/>
  <c r="LY203" i="12"/>
  <c r="LY216" i="12" a="1"/>
  <c r="LY216" i="12" s="1"/>
  <c r="LY202" i="12"/>
  <c r="LY210" i="12"/>
  <c r="LY205" i="12"/>
  <c r="LY200" i="12" a="1"/>
  <c r="LY200" i="12" s="1"/>
  <c r="LY209" i="12"/>
  <c r="LY208" i="12"/>
  <c r="LY204" i="12"/>
  <c r="LY194" i="12"/>
  <c r="LY187" i="12"/>
  <c r="LY193" i="12"/>
  <c r="LY186" i="12"/>
  <c r="LY189" i="12"/>
  <c r="LY192" i="12"/>
  <c r="LY195" i="12"/>
  <c r="LY188" i="12"/>
  <c r="LY184" i="12" a="1"/>
  <c r="LY184" i="12" s="1"/>
  <c r="LY177" i="12"/>
  <c r="LY173" i="12"/>
  <c r="LY176" i="12"/>
  <c r="LY179" i="12"/>
  <c r="LZ165" i="12"/>
  <c r="LY178" i="12"/>
  <c r="LY172" i="12"/>
  <c r="LY171" i="12"/>
  <c r="LY170" i="12"/>
  <c r="LY168" i="12" a="1"/>
  <c r="LY168" i="12" s="1"/>
  <c r="LX271" i="12"/>
  <c r="LX276" i="12" s="1"/>
  <c r="LX360" i="12"/>
  <c r="LX175" i="12"/>
  <c r="LX180" i="12" s="1"/>
  <c r="LX354" i="12"/>
  <c r="LX207" i="12"/>
  <c r="LX212" i="12" s="1"/>
  <c r="LX356" i="12"/>
  <c r="LX303" i="12"/>
  <c r="LX308" i="12" s="1"/>
  <c r="LX362" i="12"/>
  <c r="LX255" i="12"/>
  <c r="LX260" i="12" s="1"/>
  <c r="LX359" i="12"/>
  <c r="LX223" i="12"/>
  <c r="LX228" i="12" s="1"/>
  <c r="LX357" i="12"/>
  <c r="LX191" i="12"/>
  <c r="LX196" i="12" s="1"/>
  <c r="LX355" i="12"/>
  <c r="MB164" i="12"/>
  <c r="MA163" i="12"/>
  <c r="LX287" i="12"/>
  <c r="LX292" i="12" s="1"/>
  <c r="LX361" i="12"/>
  <c r="LX239" i="12"/>
  <c r="LX244" i="12" s="1"/>
  <c r="LX358" i="12"/>
  <c r="F13" i="9"/>
  <c r="E13" i="9"/>
  <c r="D5" i="9"/>
  <c r="D58" i="7"/>
  <c r="D29" i="13" s="1"/>
  <c r="D78" i="7"/>
  <c r="F99" i="7"/>
  <c r="E99" i="7"/>
  <c r="F100" i="7"/>
  <c r="E100" i="7"/>
  <c r="C22" i="1"/>
  <c r="BC96" i="13" l="1" a="1"/>
  <c r="BC96" i="13" s="1"/>
  <c r="BC77" i="13"/>
  <c r="BC91" i="13" s="1"/>
  <c r="BC93" i="13" s="1"/>
  <c r="ED96" i="13" a="1"/>
  <c r="ED96" i="13" s="1"/>
  <c r="ED77" i="13"/>
  <c r="ED91" i="13" s="1"/>
  <c r="ED93" i="13" s="1"/>
  <c r="DN96" i="13" a="1"/>
  <c r="DN96" i="13" s="1"/>
  <c r="DN77" i="13"/>
  <c r="DN91" i="13" s="1"/>
  <c r="DN93" i="13" s="1"/>
  <c r="CX96" i="13" a="1"/>
  <c r="CX96" i="13" s="1"/>
  <c r="CX77" i="13"/>
  <c r="CX91" i="13" s="1"/>
  <c r="CX93" i="13" s="1"/>
  <c r="CH96" i="13" a="1"/>
  <c r="CH96" i="13" s="1"/>
  <c r="CH77" i="13"/>
  <c r="CH91" i="13" s="1"/>
  <c r="CH93" i="13" s="1"/>
  <c r="BR96" i="13" a="1"/>
  <c r="BR96" i="13" s="1"/>
  <c r="BR77" i="13"/>
  <c r="BR91" i="13" s="1"/>
  <c r="BR93" i="13" s="1"/>
  <c r="BB96" i="13" a="1"/>
  <c r="BB96" i="13" s="1"/>
  <c r="BB77" i="13"/>
  <c r="BB91" i="13" s="1"/>
  <c r="BB93" i="13" s="1"/>
  <c r="AL96" i="13" a="1"/>
  <c r="AL96" i="13" s="1"/>
  <c r="AL77" i="13"/>
  <c r="AL91" i="13" s="1"/>
  <c r="AL93" i="13" s="1"/>
  <c r="V96" i="13" a="1"/>
  <c r="V96" i="13" s="1"/>
  <c r="V77" i="13"/>
  <c r="V91" i="13" s="1"/>
  <c r="V93" i="13" s="1"/>
  <c r="EF96" i="13" a="1"/>
  <c r="EF96" i="13" s="1"/>
  <c r="EF77" i="13"/>
  <c r="EF91" i="13" s="1"/>
  <c r="EF93" i="13" s="1"/>
  <c r="AM96" i="13" a="1"/>
  <c r="AM96" i="13" s="1"/>
  <c r="AM77" i="13"/>
  <c r="AM91" i="13" s="1"/>
  <c r="AM93" i="13" s="1"/>
  <c r="EC96" i="13" a="1"/>
  <c r="EC96" i="13" s="1"/>
  <c r="EC77" i="13"/>
  <c r="EC91" i="13" s="1"/>
  <c r="EC93" i="13" s="1"/>
  <c r="DM96" i="13" a="1"/>
  <c r="DM96" i="13" s="1"/>
  <c r="DM77" i="13"/>
  <c r="CW96" i="13" a="1"/>
  <c r="CW96" i="13" s="1"/>
  <c r="CW77" i="13"/>
  <c r="CW91" i="13" s="1"/>
  <c r="CW93" i="13" s="1"/>
  <c r="CG96" i="13" a="1"/>
  <c r="CG96" i="13" s="1"/>
  <c r="CG77" i="13"/>
  <c r="CG91" i="13" s="1"/>
  <c r="CG93" i="13" s="1"/>
  <c r="BQ96" i="13" a="1"/>
  <c r="BQ96" i="13" s="1"/>
  <c r="BQ77" i="13"/>
  <c r="BA96" i="13" a="1"/>
  <c r="BA96" i="13" s="1"/>
  <c r="BA77" i="13"/>
  <c r="BA91" i="13" s="1"/>
  <c r="BA93" i="13" s="1"/>
  <c r="AK96" i="13" a="1"/>
  <c r="AK96" i="13" s="1"/>
  <c r="AK77" i="13"/>
  <c r="AK91" i="13" s="1"/>
  <c r="AK93" i="13" s="1"/>
  <c r="U96" i="13" a="1"/>
  <c r="U96" i="13" s="1"/>
  <c r="U77" i="13"/>
  <c r="CJ96" i="13" a="1"/>
  <c r="CJ96" i="13" s="1"/>
  <c r="CJ77" i="13"/>
  <c r="CJ91" i="13" s="1"/>
  <c r="CJ93" i="13" s="1"/>
  <c r="W96" i="13" a="1"/>
  <c r="W96" i="13" s="1"/>
  <c r="W77" i="13"/>
  <c r="W91" i="13" s="1"/>
  <c r="W93" i="13" s="1"/>
  <c r="EB96" i="13" a="1"/>
  <c r="EB96" i="13" s="1"/>
  <c r="EB77" i="13"/>
  <c r="EB91" i="13" s="1"/>
  <c r="EB93" i="13" s="1"/>
  <c r="DL96" i="13" a="1"/>
  <c r="DL96" i="13" s="1"/>
  <c r="DL77" i="13"/>
  <c r="DL91" i="13" s="1"/>
  <c r="DL93" i="13" s="1"/>
  <c r="CV96" i="13" a="1"/>
  <c r="CV96" i="13" s="1"/>
  <c r="CV77" i="13"/>
  <c r="CV91" i="13" s="1"/>
  <c r="CV93" i="13" s="1"/>
  <c r="CF96" i="13" a="1"/>
  <c r="CF96" i="13" s="1"/>
  <c r="CF77" i="13"/>
  <c r="CF91" i="13" s="1"/>
  <c r="CF93" i="13" s="1"/>
  <c r="BP96" i="13" a="1"/>
  <c r="BP96" i="13" s="1"/>
  <c r="BP77" i="13"/>
  <c r="BP91" i="13" s="1"/>
  <c r="BP93" i="13" s="1"/>
  <c r="AZ96" i="13" a="1"/>
  <c r="AZ96" i="13" s="1"/>
  <c r="AZ77" i="13"/>
  <c r="AZ91" i="13" s="1"/>
  <c r="AZ93" i="13" s="1"/>
  <c r="AJ96" i="13" a="1"/>
  <c r="AJ96" i="13" s="1"/>
  <c r="AJ77" i="13"/>
  <c r="AJ91" i="13" s="1"/>
  <c r="AJ93" i="13" s="1"/>
  <c r="T96" i="13" a="1"/>
  <c r="T96" i="13" s="1"/>
  <c r="T77" i="13"/>
  <c r="T91" i="13" s="1"/>
  <c r="T93" i="13" s="1"/>
  <c r="BD96" i="13" a="1"/>
  <c r="BD96" i="13" s="1"/>
  <c r="BD77" i="13"/>
  <c r="BD91" i="13" s="1"/>
  <c r="BD93" i="13" s="1"/>
  <c r="EA96" i="13" a="1"/>
  <c r="EA96" i="13" s="1"/>
  <c r="EA77" i="13"/>
  <c r="EA91" i="13" s="1"/>
  <c r="EA93" i="13" s="1"/>
  <c r="DK96" i="13" a="1"/>
  <c r="DK96" i="13" s="1"/>
  <c r="DK77" i="13"/>
  <c r="DK91" i="13" s="1"/>
  <c r="DK93" i="13" s="1"/>
  <c r="CU96" i="13" a="1"/>
  <c r="CU96" i="13" s="1"/>
  <c r="CU77" i="13"/>
  <c r="CU91" i="13" s="1"/>
  <c r="CU93" i="13" s="1"/>
  <c r="CE96" i="13" a="1"/>
  <c r="CE96" i="13" s="1"/>
  <c r="CE77" i="13"/>
  <c r="CE91" i="13" s="1"/>
  <c r="CE93" i="13" s="1"/>
  <c r="BO96" i="13" a="1"/>
  <c r="BO96" i="13" s="1"/>
  <c r="BO77" i="13"/>
  <c r="BO91" i="13" s="1"/>
  <c r="BO93" i="13" s="1"/>
  <c r="AY96" i="13" a="1"/>
  <c r="AY96" i="13" s="1"/>
  <c r="AY77" i="13"/>
  <c r="AY91" i="13" s="1"/>
  <c r="AY93" i="13" s="1"/>
  <c r="AI96" i="13" a="1"/>
  <c r="AI96" i="13" s="1"/>
  <c r="AI77" i="13"/>
  <c r="AI91" i="13" s="1"/>
  <c r="AI93" i="13" s="1"/>
  <c r="S96" i="13" a="1"/>
  <c r="S96" i="13" s="1"/>
  <c r="S77" i="13"/>
  <c r="S91" i="13" s="1"/>
  <c r="S93" i="13" s="1"/>
  <c r="DP96" i="13" a="1"/>
  <c r="DP96" i="13" s="1"/>
  <c r="DP77" i="13"/>
  <c r="DP91" i="13" s="1"/>
  <c r="DP93" i="13" s="1"/>
  <c r="DZ96" i="13" a="1"/>
  <c r="DZ96" i="13" s="1"/>
  <c r="DZ77" i="13"/>
  <c r="DZ91" i="13" s="1"/>
  <c r="DZ93" i="13" s="1"/>
  <c r="DJ96" i="13" a="1"/>
  <c r="DJ96" i="13" s="1"/>
  <c r="DJ77" i="13"/>
  <c r="DJ91" i="13" s="1"/>
  <c r="DJ93" i="13" s="1"/>
  <c r="CT96" i="13" a="1"/>
  <c r="CT96" i="13" s="1"/>
  <c r="CT77" i="13"/>
  <c r="CT91" i="13" s="1"/>
  <c r="CT93" i="13" s="1"/>
  <c r="CD96" i="13" a="1"/>
  <c r="CD96" i="13" s="1"/>
  <c r="CD77" i="13"/>
  <c r="CD91" i="13" s="1"/>
  <c r="CD93" i="13" s="1"/>
  <c r="BN96" i="13" a="1"/>
  <c r="BN96" i="13" s="1"/>
  <c r="BN77" i="13"/>
  <c r="BN91" i="13" s="1"/>
  <c r="BN93" i="13" s="1"/>
  <c r="AX96" i="13" a="1"/>
  <c r="AX96" i="13" s="1"/>
  <c r="AX77" i="13"/>
  <c r="AX91" i="13" s="1"/>
  <c r="AX93" i="13" s="1"/>
  <c r="AH96" i="13" a="1"/>
  <c r="AH96" i="13" s="1"/>
  <c r="AH77" i="13"/>
  <c r="AH91" i="13" s="1"/>
  <c r="AH93" i="13" s="1"/>
  <c r="R96" i="13" a="1"/>
  <c r="R96" i="13" s="1"/>
  <c r="R77" i="13"/>
  <c r="R91" i="13" s="1"/>
  <c r="R93" i="13" s="1"/>
  <c r="DO96" i="13" a="1"/>
  <c r="DO96" i="13" s="1"/>
  <c r="DO77" i="13"/>
  <c r="DO91" i="13" s="1"/>
  <c r="DO93" i="13" s="1"/>
  <c r="DY96" i="13" a="1"/>
  <c r="DY96" i="13" s="1"/>
  <c r="DY77" i="13"/>
  <c r="DI96" i="13" a="1"/>
  <c r="DI96" i="13" s="1"/>
  <c r="DI77" i="13"/>
  <c r="DI91" i="13" s="1"/>
  <c r="DI93" i="13" s="1"/>
  <c r="CS96" i="13" a="1"/>
  <c r="CS96" i="13" s="1"/>
  <c r="CS77" i="13"/>
  <c r="CS91" i="13" s="1"/>
  <c r="CS93" i="13" s="1"/>
  <c r="CC96" i="13" a="1"/>
  <c r="CC96" i="13" s="1"/>
  <c r="CC77" i="13"/>
  <c r="BM96" i="13" a="1"/>
  <c r="BM96" i="13" s="1"/>
  <c r="BM77" i="13"/>
  <c r="BM91" i="13" s="1"/>
  <c r="BM93" i="13" s="1"/>
  <c r="AW96" i="13" a="1"/>
  <c r="AW96" i="13" s="1"/>
  <c r="AW77" i="13"/>
  <c r="AW91" i="13" s="1"/>
  <c r="AW93" i="13" s="1"/>
  <c r="AG96" i="13" a="1"/>
  <c r="AG96" i="13" s="1"/>
  <c r="AG77" i="13"/>
  <c r="Q96" i="13" a="1"/>
  <c r="Q96" i="13" s="1"/>
  <c r="Q77" i="13"/>
  <c r="Q91" i="13" s="1"/>
  <c r="Q93" i="13" s="1"/>
  <c r="CY96" i="13" a="1"/>
  <c r="CY96" i="13" s="1"/>
  <c r="CY77" i="13"/>
  <c r="CY91" i="13" s="1"/>
  <c r="CY93" i="13" s="1"/>
  <c r="DX96" i="13" a="1"/>
  <c r="DX96" i="13" s="1"/>
  <c r="DX77" i="13"/>
  <c r="DX91" i="13" s="1"/>
  <c r="DX93" i="13" s="1"/>
  <c r="DH96" i="13" a="1"/>
  <c r="DH96" i="13" s="1"/>
  <c r="DH77" i="13"/>
  <c r="DH91" i="13" s="1"/>
  <c r="DH93" i="13" s="1"/>
  <c r="CR96" i="13" a="1"/>
  <c r="CR96" i="13" s="1"/>
  <c r="CR77" i="13"/>
  <c r="CR91" i="13" s="1"/>
  <c r="CR93" i="13" s="1"/>
  <c r="CB96" i="13" a="1"/>
  <c r="CB96" i="13" s="1"/>
  <c r="CB77" i="13"/>
  <c r="CB91" i="13" s="1"/>
  <c r="CB93" i="13" s="1"/>
  <c r="BL96" i="13" a="1"/>
  <c r="BL96" i="13" s="1"/>
  <c r="BL77" i="13"/>
  <c r="BL91" i="13" s="1"/>
  <c r="BL93" i="13" s="1"/>
  <c r="AV96" i="13" a="1"/>
  <c r="AV96" i="13" s="1"/>
  <c r="AV77" i="13"/>
  <c r="AV91" i="13" s="1"/>
  <c r="AV93" i="13" s="1"/>
  <c r="AF96" i="13" a="1"/>
  <c r="AF96" i="13" s="1"/>
  <c r="AF77" i="13"/>
  <c r="AF91" i="13" s="1"/>
  <c r="AF93" i="13" s="1"/>
  <c r="P96" i="13" a="1"/>
  <c r="P96" i="13" s="1"/>
  <c r="P77" i="13"/>
  <c r="P91" i="13" s="1"/>
  <c r="P93" i="13" s="1"/>
  <c r="CI96" i="13" a="1"/>
  <c r="CI96" i="13" s="1"/>
  <c r="CI77" i="13"/>
  <c r="CI91" i="13" s="1"/>
  <c r="CI93" i="13" s="1"/>
  <c r="DW96" i="13" a="1"/>
  <c r="DW96" i="13" s="1"/>
  <c r="DW77" i="13"/>
  <c r="DW91" i="13" s="1"/>
  <c r="DW93" i="13" s="1"/>
  <c r="DG96" i="13" a="1"/>
  <c r="DG96" i="13" s="1"/>
  <c r="DG77" i="13"/>
  <c r="DG91" i="13" s="1"/>
  <c r="DG93" i="13" s="1"/>
  <c r="CQ96" i="13" a="1"/>
  <c r="CQ96" i="13" s="1"/>
  <c r="CQ77" i="13"/>
  <c r="CQ91" i="13" s="1"/>
  <c r="CQ93" i="13" s="1"/>
  <c r="CA96" i="13" a="1"/>
  <c r="CA96" i="13" s="1"/>
  <c r="CA77" i="13"/>
  <c r="CA91" i="13" s="1"/>
  <c r="CA93" i="13" s="1"/>
  <c r="BK96" i="13" a="1"/>
  <c r="BK96" i="13" s="1"/>
  <c r="BK77" i="13"/>
  <c r="BK91" i="13" s="1"/>
  <c r="BK93" i="13" s="1"/>
  <c r="AU96" i="13" a="1"/>
  <c r="AU96" i="13" s="1"/>
  <c r="AU77" i="13"/>
  <c r="AU91" i="13" s="1"/>
  <c r="AU93" i="13" s="1"/>
  <c r="AE96" i="13" a="1"/>
  <c r="AE96" i="13" s="1"/>
  <c r="AE77" i="13"/>
  <c r="AE91" i="13" s="1"/>
  <c r="AE93" i="13" s="1"/>
  <c r="O96" i="13" a="1"/>
  <c r="O96" i="13" s="1"/>
  <c r="O77" i="13"/>
  <c r="O91" i="13" s="1"/>
  <c r="O93" i="13" s="1"/>
  <c r="X96" i="13" a="1"/>
  <c r="X96" i="13" s="1"/>
  <c r="X77" i="13"/>
  <c r="X91" i="13" s="1"/>
  <c r="X93" i="13" s="1"/>
  <c r="DV96" i="13" a="1"/>
  <c r="DV96" i="13" s="1"/>
  <c r="DV77" i="13"/>
  <c r="DV91" i="13" s="1"/>
  <c r="DV93" i="13" s="1"/>
  <c r="DF96" i="13" a="1"/>
  <c r="DF96" i="13" s="1"/>
  <c r="DF77" i="13"/>
  <c r="DF91" i="13" s="1"/>
  <c r="DF93" i="13" s="1"/>
  <c r="CP96" i="13" a="1"/>
  <c r="CP96" i="13" s="1"/>
  <c r="CP77" i="13"/>
  <c r="CP91" i="13" s="1"/>
  <c r="CP93" i="13" s="1"/>
  <c r="BZ96" i="13" a="1"/>
  <c r="BZ96" i="13" s="1"/>
  <c r="BZ77" i="13"/>
  <c r="BZ91" i="13" s="1"/>
  <c r="BZ93" i="13" s="1"/>
  <c r="BJ96" i="13" a="1"/>
  <c r="BJ96" i="13" s="1"/>
  <c r="BJ77" i="13"/>
  <c r="BJ91" i="13" s="1"/>
  <c r="BJ93" i="13" s="1"/>
  <c r="AT96" i="13" a="1"/>
  <c r="AT96" i="13" s="1"/>
  <c r="AT77" i="13"/>
  <c r="AT91" i="13" s="1"/>
  <c r="AT93" i="13" s="1"/>
  <c r="AD96" i="13" a="1"/>
  <c r="AD96" i="13" s="1"/>
  <c r="AD77" i="13"/>
  <c r="AD91" i="13" s="1"/>
  <c r="AD93" i="13" s="1"/>
  <c r="N96" i="13" a="1"/>
  <c r="N96" i="13" s="1"/>
  <c r="N77" i="13"/>
  <c r="N91" i="13" s="1"/>
  <c r="N93" i="13" s="1"/>
  <c r="BS96" i="13" a="1"/>
  <c r="BS96" i="13" s="1"/>
  <c r="BS77" i="13"/>
  <c r="BS91" i="13" s="1"/>
  <c r="BS93" i="13" s="1"/>
  <c r="DU96" i="13" a="1"/>
  <c r="DU96" i="13" s="1"/>
  <c r="DU77" i="13"/>
  <c r="DU91" i="13" s="1"/>
  <c r="DU93" i="13" s="1"/>
  <c r="DE96" i="13" a="1"/>
  <c r="DE96" i="13" s="1"/>
  <c r="DE77" i="13"/>
  <c r="DE91" i="13" s="1"/>
  <c r="DE93" i="13" s="1"/>
  <c r="CO96" i="13" a="1"/>
  <c r="CO96" i="13" s="1"/>
  <c r="CO77" i="13"/>
  <c r="BY96" i="13" a="1"/>
  <c r="BY96" i="13" s="1"/>
  <c r="BY77" i="13"/>
  <c r="BY91" i="13" s="1"/>
  <c r="BY93" i="13" s="1"/>
  <c r="BI96" i="13" a="1"/>
  <c r="BI96" i="13" s="1"/>
  <c r="BI77" i="13"/>
  <c r="BI91" i="13" s="1"/>
  <c r="BI93" i="13" s="1"/>
  <c r="AS96" i="13" a="1"/>
  <c r="AS96" i="13" s="1"/>
  <c r="AS77" i="13"/>
  <c r="AC96" i="13" a="1"/>
  <c r="AC96" i="13" s="1"/>
  <c r="AC77" i="13"/>
  <c r="AC91" i="13" s="1"/>
  <c r="AC93" i="13" s="1"/>
  <c r="M96" i="13" a="1"/>
  <c r="M96" i="13" s="1"/>
  <c r="M77" i="13"/>
  <c r="M91" i="13" s="1"/>
  <c r="M93" i="13" s="1"/>
  <c r="EE96" i="13" a="1"/>
  <c r="EE96" i="13" s="1"/>
  <c r="EE77" i="13"/>
  <c r="EE91" i="13" s="1"/>
  <c r="EE93" i="13" s="1"/>
  <c r="EJ96" i="13" a="1"/>
  <c r="EJ96" i="13" s="1"/>
  <c r="EJ77" i="13"/>
  <c r="EJ91" i="13" s="1"/>
  <c r="EJ93" i="13" s="1"/>
  <c r="DT96" i="13" a="1"/>
  <c r="DT96" i="13" s="1"/>
  <c r="DT77" i="13"/>
  <c r="DT91" i="13" s="1"/>
  <c r="DT93" i="13" s="1"/>
  <c r="DD96" i="13" a="1"/>
  <c r="DD96" i="13" s="1"/>
  <c r="DD77" i="13"/>
  <c r="DD91" i="13" s="1"/>
  <c r="DD93" i="13" s="1"/>
  <c r="CN96" i="13" a="1"/>
  <c r="CN96" i="13" s="1"/>
  <c r="CN77" i="13"/>
  <c r="CN91" i="13" s="1"/>
  <c r="CN93" i="13" s="1"/>
  <c r="BX96" i="13" a="1"/>
  <c r="BX96" i="13" s="1"/>
  <c r="BX77" i="13"/>
  <c r="BX91" i="13" s="1"/>
  <c r="BX93" i="13" s="1"/>
  <c r="BH96" i="13" a="1"/>
  <c r="BH96" i="13" s="1"/>
  <c r="BH77" i="13"/>
  <c r="BH91" i="13" s="1"/>
  <c r="BH93" i="13" s="1"/>
  <c r="AR96" i="13" a="1"/>
  <c r="AR96" i="13" s="1"/>
  <c r="AR77" i="13"/>
  <c r="AR91" i="13" s="1"/>
  <c r="AR93" i="13" s="1"/>
  <c r="AB96" i="13" a="1"/>
  <c r="AB96" i="13" s="1"/>
  <c r="AB77" i="13"/>
  <c r="AB91" i="13" s="1"/>
  <c r="AB93" i="13" s="1"/>
  <c r="L96" i="13" a="1"/>
  <c r="L96" i="13" s="1"/>
  <c r="L77" i="13"/>
  <c r="L91" i="13" s="1"/>
  <c r="L93" i="13" s="1"/>
  <c r="CZ96" i="13" a="1"/>
  <c r="CZ96" i="13" s="1"/>
  <c r="CZ77" i="13"/>
  <c r="CZ91" i="13" s="1"/>
  <c r="CZ93" i="13" s="1"/>
  <c r="EI96" i="13" a="1"/>
  <c r="EI96" i="13" s="1"/>
  <c r="EI77" i="13"/>
  <c r="EI91" i="13" s="1"/>
  <c r="EI93" i="13" s="1"/>
  <c r="DS96" i="13" a="1"/>
  <c r="DS96" i="13" s="1"/>
  <c r="DS77" i="13"/>
  <c r="DS91" i="13" s="1"/>
  <c r="DS93" i="13" s="1"/>
  <c r="DC96" i="13" a="1"/>
  <c r="DC96" i="13" s="1"/>
  <c r="DC77" i="13"/>
  <c r="DC91" i="13" s="1"/>
  <c r="DC93" i="13" s="1"/>
  <c r="CM96" i="13" a="1"/>
  <c r="CM96" i="13" s="1"/>
  <c r="CM77" i="13"/>
  <c r="CM91" i="13" s="1"/>
  <c r="CM93" i="13" s="1"/>
  <c r="BW96" i="13" a="1"/>
  <c r="BW96" i="13" s="1"/>
  <c r="BW77" i="13"/>
  <c r="BW91" i="13" s="1"/>
  <c r="BW93" i="13" s="1"/>
  <c r="BG96" i="13" a="1"/>
  <c r="BG96" i="13" s="1"/>
  <c r="BG77" i="13"/>
  <c r="BG91" i="13" s="1"/>
  <c r="BG93" i="13" s="1"/>
  <c r="AQ96" i="13" a="1"/>
  <c r="AQ96" i="13" s="1"/>
  <c r="AQ77" i="13"/>
  <c r="AQ91" i="13" s="1"/>
  <c r="AQ93" i="13" s="1"/>
  <c r="AA96" i="13" a="1"/>
  <c r="AA96" i="13" s="1"/>
  <c r="AA77" i="13"/>
  <c r="AA91" i="13" s="1"/>
  <c r="AA93" i="13" s="1"/>
  <c r="K96" i="13" a="1"/>
  <c r="K96" i="13" s="1"/>
  <c r="K77" i="13"/>
  <c r="K91" i="13" s="1"/>
  <c r="K93" i="13" s="1"/>
  <c r="AN96" i="13" a="1"/>
  <c r="AN96" i="13" s="1"/>
  <c r="AN77" i="13"/>
  <c r="AN91" i="13" s="1"/>
  <c r="AN93" i="13" s="1"/>
  <c r="EH96" i="13" a="1"/>
  <c r="EH96" i="13" s="1"/>
  <c r="EH77" i="13"/>
  <c r="EH91" i="13" s="1"/>
  <c r="EH93" i="13" s="1"/>
  <c r="DR96" i="13" a="1"/>
  <c r="DR96" i="13" s="1"/>
  <c r="DR77" i="13"/>
  <c r="DR91" i="13" s="1"/>
  <c r="DR93" i="13" s="1"/>
  <c r="DB96" i="13" a="1"/>
  <c r="DB96" i="13" s="1"/>
  <c r="DB77" i="13"/>
  <c r="DB91" i="13" s="1"/>
  <c r="DB93" i="13" s="1"/>
  <c r="CL96" i="13" a="1"/>
  <c r="CL96" i="13" s="1"/>
  <c r="CL77" i="13"/>
  <c r="CL91" i="13" s="1"/>
  <c r="CL93" i="13" s="1"/>
  <c r="BV96" i="13" a="1"/>
  <c r="BV96" i="13" s="1"/>
  <c r="BV77" i="13"/>
  <c r="BV91" i="13" s="1"/>
  <c r="BV93" i="13" s="1"/>
  <c r="BF96" i="13" a="1"/>
  <c r="BF96" i="13" s="1"/>
  <c r="BF77" i="13"/>
  <c r="BF91" i="13" s="1"/>
  <c r="BF93" i="13" s="1"/>
  <c r="AP96" i="13" a="1"/>
  <c r="AP96" i="13" s="1"/>
  <c r="AP77" i="13"/>
  <c r="AP91" i="13" s="1"/>
  <c r="AP93" i="13" s="1"/>
  <c r="Z96" i="13" a="1"/>
  <c r="Z96" i="13" s="1"/>
  <c r="Z77" i="13"/>
  <c r="Z91" i="13" s="1"/>
  <c r="Z93" i="13" s="1"/>
  <c r="J96" i="13" a="1"/>
  <c r="J96" i="13" s="1"/>
  <c r="J77" i="13"/>
  <c r="J91" i="13" s="1"/>
  <c r="J93" i="13" s="1"/>
  <c r="BT96" i="13" a="1"/>
  <c r="BT96" i="13" s="1"/>
  <c r="BT77" i="13"/>
  <c r="BT91" i="13" s="1"/>
  <c r="BT93" i="13" s="1"/>
  <c r="EG96" i="13" a="1"/>
  <c r="EG96" i="13" s="1"/>
  <c r="EG77" i="13"/>
  <c r="EG91" i="13" s="1"/>
  <c r="EG93" i="13" s="1"/>
  <c r="DQ96" i="13" a="1"/>
  <c r="DQ96" i="13" s="1"/>
  <c r="DQ77" i="13"/>
  <c r="DQ91" i="13" s="1"/>
  <c r="DQ93" i="13" s="1"/>
  <c r="DA96" i="13" a="1"/>
  <c r="DA96" i="13" s="1"/>
  <c r="DA77" i="13"/>
  <c r="CK96" i="13" a="1"/>
  <c r="CK96" i="13" s="1"/>
  <c r="CK77" i="13"/>
  <c r="CK91" i="13" s="1"/>
  <c r="CK93" i="13" s="1"/>
  <c r="BU96" i="13" a="1"/>
  <c r="BU96" i="13" s="1"/>
  <c r="BU77" i="13"/>
  <c r="BU91" i="13" s="1"/>
  <c r="BU93" i="13" s="1"/>
  <c r="BE96" i="13" a="1"/>
  <c r="BE96" i="13" s="1"/>
  <c r="BE77" i="13"/>
  <c r="AO96" i="13" a="1"/>
  <c r="AO96" i="13" s="1"/>
  <c r="AO77" i="13"/>
  <c r="AO91" i="13" s="1"/>
  <c r="AO93" i="13" s="1"/>
  <c r="Y96" i="13" a="1"/>
  <c r="Y96" i="13" s="1"/>
  <c r="Y77" i="13"/>
  <c r="Y91" i="13" s="1"/>
  <c r="Y93" i="13" s="1"/>
  <c r="I96" i="13" a="1"/>
  <c r="I96" i="13" s="1"/>
  <c r="I77" i="13"/>
  <c r="AE37" i="13"/>
  <c r="AF37" i="13"/>
  <c r="E29" i="13"/>
  <c r="LY319" i="12"/>
  <c r="LY324" i="12" s="1"/>
  <c r="LY363" i="12"/>
  <c r="LZ321" i="12"/>
  <c r="LZ323" i="12"/>
  <c r="LZ322" i="12"/>
  <c r="LZ320" i="12"/>
  <c r="LZ317" i="12"/>
  <c r="LZ316" i="12"/>
  <c r="LZ315" i="12"/>
  <c r="LZ314" i="12"/>
  <c r="LZ312" i="12" a="1"/>
  <c r="LZ312" i="12" s="1"/>
  <c r="LZ306" i="12"/>
  <c r="LZ307" i="12"/>
  <c r="LZ304" i="12"/>
  <c r="LZ305" i="12"/>
  <c r="LZ298" i="12"/>
  <c r="LZ300" i="12"/>
  <c r="LZ301" i="12"/>
  <c r="LZ299" i="12"/>
  <c r="LZ291" i="12"/>
  <c r="LZ296" i="12" a="1"/>
  <c r="LZ296" i="12" s="1"/>
  <c r="LZ289" i="12"/>
  <c r="LZ290" i="12"/>
  <c r="LZ288" i="12"/>
  <c r="LZ283" i="12"/>
  <c r="LZ282" i="12"/>
  <c r="LZ285" i="12"/>
  <c r="LZ284" i="12"/>
  <c r="LZ275" i="12"/>
  <c r="LZ280" i="12" a="1"/>
  <c r="LZ280" i="12" s="1"/>
  <c r="LZ269" i="12"/>
  <c r="LZ272" i="12"/>
  <c r="LZ274" i="12"/>
  <c r="LZ273" i="12"/>
  <c r="LZ268" i="12"/>
  <c r="LZ266" i="12"/>
  <c r="LZ264" i="12" a="1"/>
  <c r="LZ264" i="12" s="1"/>
  <c r="LZ267" i="12"/>
  <c r="LZ253" i="12"/>
  <c r="LZ256" i="12"/>
  <c r="LZ259" i="12"/>
  <c r="LZ258" i="12"/>
  <c r="LZ257" i="12"/>
  <c r="LZ250" i="12"/>
  <c r="LZ252" i="12"/>
  <c r="LZ251" i="12"/>
  <c r="LZ242" i="12"/>
  <c r="LZ241" i="12"/>
  <c r="LZ240" i="12"/>
  <c r="LZ243" i="12"/>
  <c r="LZ248" i="12" a="1"/>
  <c r="LZ248" i="12" s="1"/>
  <c r="LZ234" i="12"/>
  <c r="LZ237" i="12"/>
  <c r="LZ236" i="12"/>
  <c r="LZ235" i="12"/>
  <c r="LZ232" i="12" a="1"/>
  <c r="LZ232" i="12" s="1"/>
  <c r="LZ225" i="12"/>
  <c r="LZ220" i="12"/>
  <c r="LZ224" i="12"/>
  <c r="LZ227" i="12"/>
  <c r="LZ226" i="12"/>
  <c r="LZ209" i="12"/>
  <c r="LZ211" i="12"/>
  <c r="LZ219" i="12"/>
  <c r="LZ221" i="12"/>
  <c r="LZ218" i="12"/>
  <c r="LZ216" i="12" a="1"/>
  <c r="LZ216" i="12" s="1"/>
  <c r="LZ203" i="12"/>
  <c r="LZ202" i="12"/>
  <c r="LZ200" i="12" a="1"/>
  <c r="LZ200" i="12" s="1"/>
  <c r="LZ210" i="12"/>
  <c r="LZ205" i="12"/>
  <c r="LZ208" i="12"/>
  <c r="LZ204" i="12"/>
  <c r="LZ194" i="12"/>
  <c r="LZ187" i="12"/>
  <c r="LZ193" i="12"/>
  <c r="LZ186" i="12"/>
  <c r="LZ189" i="12"/>
  <c r="LZ192" i="12"/>
  <c r="LZ195" i="12"/>
  <c r="LZ188" i="12"/>
  <c r="LZ184" i="12" a="1"/>
  <c r="LZ184" i="12" s="1"/>
  <c r="LZ177" i="12"/>
  <c r="LZ173" i="12"/>
  <c r="LZ176" i="12"/>
  <c r="LZ179" i="12"/>
  <c r="LZ178" i="12"/>
  <c r="MA165" i="12"/>
  <c r="LZ172" i="12"/>
  <c r="LZ171" i="12"/>
  <c r="LZ170" i="12"/>
  <c r="LZ168" i="12" a="1"/>
  <c r="LZ168" i="12" s="1"/>
  <c r="LY271" i="12"/>
  <c r="LY276" i="12" s="1"/>
  <c r="LY360" i="12"/>
  <c r="LY303" i="12"/>
  <c r="LY308" i="12" s="1"/>
  <c r="LY362" i="12"/>
  <c r="LY207" i="12"/>
  <c r="LY212" i="12" s="1"/>
  <c r="LY356" i="12"/>
  <c r="LY255" i="12"/>
  <c r="LY260" i="12" s="1"/>
  <c r="LY359" i="12"/>
  <c r="LX364" i="12"/>
  <c r="LX365" i="12" s="1"/>
  <c r="LY191" i="12"/>
  <c r="LY196" i="12" s="1"/>
  <c r="LY355" i="12"/>
  <c r="LY239" i="12"/>
  <c r="LY244" i="12" s="1"/>
  <c r="LY358" i="12"/>
  <c r="LY287" i="12"/>
  <c r="LY292" i="12" s="1"/>
  <c r="LY361" i="12"/>
  <c r="LY175" i="12"/>
  <c r="LY180" i="12" s="1"/>
  <c r="LY354" i="12"/>
  <c r="LY223" i="12"/>
  <c r="LY228" i="12" s="1"/>
  <c r="LY357" i="12"/>
  <c r="MC164" i="12"/>
  <c r="MB163" i="12"/>
  <c r="G5" i="9"/>
  <c r="F5" i="9"/>
  <c r="E5" i="9"/>
  <c r="D3" i="9"/>
  <c r="G19" i="1" s="1"/>
  <c r="E19" i="1" s="1"/>
  <c r="D76" i="7"/>
  <c r="D33" i="13" s="1"/>
  <c r="E33" i="13" s="1"/>
  <c r="H33" i="13" s="1"/>
  <c r="F78" i="7"/>
  <c r="E78" i="7"/>
  <c r="F58" i="7"/>
  <c r="E58" i="7"/>
  <c r="C23" i="1"/>
  <c r="C16" i="1"/>
  <c r="D121" i="13" l="1"/>
  <c r="C33" i="1"/>
  <c r="BQ91" i="13"/>
  <c r="BQ93" i="13" s="1"/>
  <c r="BQ167" i="13" s="1"/>
  <c r="BQ170" i="13" s="1"/>
  <c r="O34" i="1"/>
  <c r="O36" i="1" s="1"/>
  <c r="O37" i="1" s="1"/>
  <c r="CO91" i="13"/>
  <c r="CO93" i="13" s="1"/>
  <c r="Q34" i="1"/>
  <c r="Q36" i="1" s="1"/>
  <c r="Q37" i="1" s="1"/>
  <c r="AG91" i="13"/>
  <c r="AG93" i="13" s="1"/>
  <c r="AG167" i="13" s="1"/>
  <c r="AG170" i="13" s="1"/>
  <c r="L34" i="1"/>
  <c r="L36" i="1" s="1"/>
  <c r="L37" i="1" s="1"/>
  <c r="DA91" i="13"/>
  <c r="DA93" i="13" s="1"/>
  <c r="DA167" i="13" s="1"/>
  <c r="DA170" i="13" s="1"/>
  <c r="R34" i="1"/>
  <c r="R36" i="1" s="1"/>
  <c r="R37" i="1" s="1"/>
  <c r="DM91" i="13"/>
  <c r="DM93" i="13" s="1"/>
  <c r="DM167" i="13" s="1"/>
  <c r="DM170" i="13" s="1"/>
  <c r="S34" i="1"/>
  <c r="S36" i="1" s="1"/>
  <c r="S37" i="1" s="1"/>
  <c r="I91" i="13"/>
  <c r="I93" i="13" s="1"/>
  <c r="G60" i="1" s="1"/>
  <c r="E45" i="1" s="1"/>
  <c r="J34" i="1"/>
  <c r="J36" i="1" s="1"/>
  <c r="J37" i="1" s="1"/>
  <c r="CC91" i="13"/>
  <c r="CC93" i="13" s="1"/>
  <c r="CC109" i="13" s="1"/>
  <c r="P34" i="1"/>
  <c r="P36" i="1" s="1"/>
  <c r="P37" i="1" s="1"/>
  <c r="U91" i="13"/>
  <c r="U93" i="13" s="1"/>
  <c r="U167" i="13" s="1"/>
  <c r="U170" i="13" s="1"/>
  <c r="K34" i="1"/>
  <c r="K36" i="1" s="1"/>
  <c r="K37" i="1" s="1"/>
  <c r="AS91" i="13"/>
  <c r="AS93" i="13" s="1"/>
  <c r="M34" i="1"/>
  <c r="M36" i="1" s="1"/>
  <c r="M37" i="1" s="1"/>
  <c r="BE91" i="13"/>
  <c r="BE93" i="13" s="1"/>
  <c r="BE167" i="13" s="1"/>
  <c r="BE170" i="13" s="1"/>
  <c r="N34" i="1"/>
  <c r="N36" i="1" s="1"/>
  <c r="N37" i="1" s="1"/>
  <c r="DY91" i="13"/>
  <c r="DY93" i="13" s="1"/>
  <c r="T34" i="1"/>
  <c r="T36" i="1" s="1"/>
  <c r="T37" i="1" s="1"/>
  <c r="K167" i="13"/>
  <c r="K170" i="13" s="1"/>
  <c r="K99" i="13"/>
  <c r="K109" i="13"/>
  <c r="BJ167" i="13"/>
  <c r="BJ170" i="13" s="1"/>
  <c r="BJ109" i="13"/>
  <c r="AU167" i="13"/>
  <c r="AU170" i="13" s="1"/>
  <c r="AU109" i="13"/>
  <c r="AF167" i="13"/>
  <c r="AF170" i="13" s="1"/>
  <c r="AF99" i="13"/>
  <c r="AF109" i="13"/>
  <c r="AL167" i="13"/>
  <c r="AL170" i="13" s="1"/>
  <c r="AL99" i="13"/>
  <c r="AL109" i="13"/>
  <c r="CK167" i="13"/>
  <c r="CK170" i="13" s="1"/>
  <c r="CK109" i="13"/>
  <c r="BF167" i="13"/>
  <c r="BF170" i="13" s="1"/>
  <c r="BF109" i="13"/>
  <c r="AA167" i="13"/>
  <c r="AA170" i="13" s="1"/>
  <c r="AA99" i="13"/>
  <c r="AA109" i="13"/>
  <c r="CZ167" i="13"/>
  <c r="CZ170" i="13" s="1"/>
  <c r="CZ109" i="13"/>
  <c r="DT167" i="13"/>
  <c r="DT170" i="13" s="1"/>
  <c r="DT109" i="13"/>
  <c r="CO167" i="13"/>
  <c r="CO170" i="13" s="1"/>
  <c r="CO109" i="13"/>
  <c r="BZ167" i="13"/>
  <c r="BZ170" i="13" s="1"/>
  <c r="BZ109" i="13"/>
  <c r="BK167" i="13"/>
  <c r="BK170" i="13" s="1"/>
  <c r="BK109" i="13"/>
  <c r="AV167" i="13"/>
  <c r="AV170" i="13" s="1"/>
  <c r="AV109" i="13"/>
  <c r="AG99" i="13"/>
  <c r="R167" i="13"/>
  <c r="R170" i="13" s="1"/>
  <c r="R99" i="13"/>
  <c r="R109" i="13"/>
  <c r="DP167" i="13"/>
  <c r="DP170" i="13" s="1"/>
  <c r="DP109" i="13"/>
  <c r="EA167" i="13"/>
  <c r="EA170" i="13" s="1"/>
  <c r="EA109" i="13"/>
  <c r="DL167" i="13"/>
  <c r="DL170" i="13" s="1"/>
  <c r="DL109" i="13"/>
  <c r="CG167" i="13"/>
  <c r="CG170" i="13" s="1"/>
  <c r="CG109" i="13"/>
  <c r="BB167" i="13"/>
  <c r="BB170" i="13" s="1"/>
  <c r="BB109" i="13"/>
  <c r="BV167" i="13"/>
  <c r="BV170" i="13" s="1"/>
  <c r="BV109" i="13"/>
  <c r="AQ167" i="13"/>
  <c r="AQ170" i="13" s="1"/>
  <c r="AQ99" i="13"/>
  <c r="AQ109" i="13"/>
  <c r="L167" i="13"/>
  <c r="L170" i="13" s="1"/>
  <c r="L99" i="13"/>
  <c r="L109" i="13"/>
  <c r="EJ167" i="13"/>
  <c r="EJ170" i="13" s="1"/>
  <c r="EJ109" i="13"/>
  <c r="DE167" i="13"/>
  <c r="DE170" i="13" s="1"/>
  <c r="DE109" i="13"/>
  <c r="CP167" i="13"/>
  <c r="CP170" i="13" s="1"/>
  <c r="CP109" i="13"/>
  <c r="CA167" i="13"/>
  <c r="CA170" i="13" s="1"/>
  <c r="CA109" i="13"/>
  <c r="BL167" i="13"/>
  <c r="BL170" i="13" s="1"/>
  <c r="BL109" i="13"/>
  <c r="AW167" i="13"/>
  <c r="AW170" i="13" s="1"/>
  <c r="AW109" i="13"/>
  <c r="AH167" i="13"/>
  <c r="AH170" i="13" s="1"/>
  <c r="AH99" i="13"/>
  <c r="AH109" i="13"/>
  <c r="S167" i="13"/>
  <c r="S170" i="13" s="1"/>
  <c r="S99" i="13"/>
  <c r="S109" i="13"/>
  <c r="BD167" i="13"/>
  <c r="BD170" i="13" s="1"/>
  <c r="BD109" i="13"/>
  <c r="EB167" i="13"/>
  <c r="EB170" i="13" s="1"/>
  <c r="EB109" i="13"/>
  <c r="CW167" i="13"/>
  <c r="CW170" i="13" s="1"/>
  <c r="CW109" i="13"/>
  <c r="BR167" i="13"/>
  <c r="BR170" i="13" s="1"/>
  <c r="BR109" i="13"/>
  <c r="BY167" i="13"/>
  <c r="BY170" i="13" s="1"/>
  <c r="BY109" i="13"/>
  <c r="DQ167" i="13"/>
  <c r="DQ170" i="13" s="1"/>
  <c r="DQ109" i="13"/>
  <c r="CL167" i="13"/>
  <c r="CL170" i="13" s="1"/>
  <c r="CL109" i="13"/>
  <c r="BG167" i="13"/>
  <c r="BG170" i="13" s="1"/>
  <c r="BG109" i="13"/>
  <c r="AB167" i="13"/>
  <c r="AB170" i="13" s="1"/>
  <c r="AB99" i="13"/>
  <c r="AB109" i="13"/>
  <c r="EE167" i="13"/>
  <c r="EE170" i="13" s="1"/>
  <c r="EE109" i="13"/>
  <c r="DU167" i="13"/>
  <c r="DU170" i="13" s="1"/>
  <c r="DU109" i="13"/>
  <c r="DF167" i="13"/>
  <c r="DF170" i="13" s="1"/>
  <c r="DF109" i="13"/>
  <c r="CQ167" i="13"/>
  <c r="CQ170" i="13" s="1"/>
  <c r="CQ109" i="13"/>
  <c r="CB167" i="13"/>
  <c r="CB170" i="13" s="1"/>
  <c r="CB109" i="13"/>
  <c r="BM167" i="13"/>
  <c r="BM170" i="13" s="1"/>
  <c r="BM109" i="13"/>
  <c r="AX167" i="13"/>
  <c r="AX170" i="13" s="1"/>
  <c r="AX109" i="13"/>
  <c r="AI167" i="13"/>
  <c r="AI170" i="13" s="1"/>
  <c r="AI99" i="13"/>
  <c r="AI109" i="13"/>
  <c r="T167" i="13"/>
  <c r="T170" i="13" s="1"/>
  <c r="T99" i="13"/>
  <c r="T109" i="13"/>
  <c r="W167" i="13"/>
  <c r="W170" i="13" s="1"/>
  <c r="W99" i="13"/>
  <c r="W109" i="13"/>
  <c r="CH167" i="13"/>
  <c r="CH170" i="13" s="1"/>
  <c r="CH109" i="13"/>
  <c r="EI167" i="13"/>
  <c r="EI170" i="13" s="1"/>
  <c r="EI109" i="13"/>
  <c r="DK167" i="13"/>
  <c r="DK170" i="13" s="1"/>
  <c r="DK109" i="13"/>
  <c r="EG167" i="13"/>
  <c r="EG170" i="13" s="1"/>
  <c r="EG109" i="13"/>
  <c r="DB167" i="13"/>
  <c r="DB170" i="13" s="1"/>
  <c r="DB109" i="13"/>
  <c r="BW167" i="13"/>
  <c r="BW170" i="13" s="1"/>
  <c r="BW109" i="13"/>
  <c r="AR167" i="13"/>
  <c r="AR170" i="13" s="1"/>
  <c r="AR99" i="13"/>
  <c r="AR109" i="13"/>
  <c r="M167" i="13"/>
  <c r="M170" i="13" s="1"/>
  <c r="M99" i="13"/>
  <c r="M109" i="13"/>
  <c r="BS167" i="13"/>
  <c r="BS170" i="13" s="1"/>
  <c r="BS109" i="13"/>
  <c r="DV167" i="13"/>
  <c r="DV170" i="13" s="1"/>
  <c r="DV109" i="13"/>
  <c r="DG167" i="13"/>
  <c r="DG170" i="13" s="1"/>
  <c r="DG109" i="13"/>
  <c r="CR167" i="13"/>
  <c r="CR170" i="13" s="1"/>
  <c r="CR109" i="13"/>
  <c r="BN167" i="13"/>
  <c r="BN170" i="13" s="1"/>
  <c r="BN109" i="13"/>
  <c r="AY167" i="13"/>
  <c r="AY170" i="13" s="1"/>
  <c r="AY109" i="13"/>
  <c r="AJ167" i="13"/>
  <c r="AJ170" i="13" s="1"/>
  <c r="AJ99" i="13"/>
  <c r="AJ109" i="13"/>
  <c r="CJ167" i="13"/>
  <c r="CJ170" i="13" s="1"/>
  <c r="CJ109" i="13"/>
  <c r="EC167" i="13"/>
  <c r="EC170" i="13" s="1"/>
  <c r="EC109" i="13"/>
  <c r="CX167" i="13"/>
  <c r="CX170" i="13" s="1"/>
  <c r="CX109" i="13"/>
  <c r="BU167" i="13"/>
  <c r="BU170" i="13" s="1"/>
  <c r="BU109" i="13"/>
  <c r="Q167" i="13"/>
  <c r="Q170" i="13" s="1"/>
  <c r="Q99" i="13"/>
  <c r="Q109" i="13"/>
  <c r="Y167" i="13"/>
  <c r="Y170" i="13" s="1"/>
  <c r="Y99" i="13"/>
  <c r="Y109" i="13"/>
  <c r="BT167" i="13"/>
  <c r="BT170" i="13" s="1"/>
  <c r="BT109" i="13"/>
  <c r="DR167" i="13"/>
  <c r="DR170" i="13" s="1"/>
  <c r="DR109" i="13"/>
  <c r="CM167" i="13"/>
  <c r="CM170" i="13" s="1"/>
  <c r="CM109" i="13"/>
  <c r="BH167" i="13"/>
  <c r="BH170" i="13" s="1"/>
  <c r="BH109" i="13"/>
  <c r="AC167" i="13"/>
  <c r="AC170" i="13" s="1"/>
  <c r="AC99" i="13"/>
  <c r="AC109" i="13"/>
  <c r="N167" i="13"/>
  <c r="N170" i="13" s="1"/>
  <c r="N99" i="13"/>
  <c r="N109" i="13"/>
  <c r="X167" i="13"/>
  <c r="X170" i="13" s="1"/>
  <c r="X99" i="13"/>
  <c r="X109" i="13"/>
  <c r="DW167" i="13"/>
  <c r="DW170" i="13" s="1"/>
  <c r="DW109" i="13"/>
  <c r="DH167" i="13"/>
  <c r="DH170" i="13" s="1"/>
  <c r="DH109" i="13"/>
  <c r="CS167" i="13"/>
  <c r="CS170" i="13" s="1"/>
  <c r="CS109" i="13"/>
  <c r="CD167" i="13"/>
  <c r="CD170" i="13" s="1"/>
  <c r="CD109" i="13"/>
  <c r="BO167" i="13"/>
  <c r="BO170" i="13" s="1"/>
  <c r="BO109" i="13"/>
  <c r="AZ167" i="13"/>
  <c r="AZ170" i="13" s="1"/>
  <c r="AZ109" i="13"/>
  <c r="AM167" i="13"/>
  <c r="AM170" i="13" s="1"/>
  <c r="AM99" i="13"/>
  <c r="AM109" i="13"/>
  <c r="DN167" i="13"/>
  <c r="DN170" i="13" s="1"/>
  <c r="DN109" i="13"/>
  <c r="CV167" i="13"/>
  <c r="CV170" i="13" s="1"/>
  <c r="CV109" i="13"/>
  <c r="AO167" i="13"/>
  <c r="AO170" i="13" s="1"/>
  <c r="AO99" i="13"/>
  <c r="AO109" i="13"/>
  <c r="J167" i="13"/>
  <c r="J170" i="13" s="1"/>
  <c r="J99" i="13"/>
  <c r="J109" i="13"/>
  <c r="EH167" i="13"/>
  <c r="EH170" i="13" s="1"/>
  <c r="EH109" i="13"/>
  <c r="DC167" i="13"/>
  <c r="DC170" i="13" s="1"/>
  <c r="DC109" i="13"/>
  <c r="BX167" i="13"/>
  <c r="BX170" i="13" s="1"/>
  <c r="BX109" i="13"/>
  <c r="AD167" i="13"/>
  <c r="AD170" i="13" s="1"/>
  <c r="AD99" i="13"/>
  <c r="AD109" i="13"/>
  <c r="O167" i="13"/>
  <c r="O170" i="13" s="1"/>
  <c r="O99" i="13"/>
  <c r="O109" i="13"/>
  <c r="CI167" i="13"/>
  <c r="CI170" i="13" s="1"/>
  <c r="CI109" i="13"/>
  <c r="DX167" i="13"/>
  <c r="DX170" i="13" s="1"/>
  <c r="DX109" i="13"/>
  <c r="DI167" i="13"/>
  <c r="DI170" i="13" s="1"/>
  <c r="DI109" i="13"/>
  <c r="CT167" i="13"/>
  <c r="CT170" i="13" s="1"/>
  <c r="CT109" i="13"/>
  <c r="CE167" i="13"/>
  <c r="CE170" i="13" s="1"/>
  <c r="CE109" i="13"/>
  <c r="BP167" i="13"/>
  <c r="BP170" i="13" s="1"/>
  <c r="BP109" i="13"/>
  <c r="AK167" i="13"/>
  <c r="AK170" i="13" s="1"/>
  <c r="AK99" i="13"/>
  <c r="AK109" i="13"/>
  <c r="EF167" i="13"/>
  <c r="EF170" i="13" s="1"/>
  <c r="EF109" i="13"/>
  <c r="ED167" i="13"/>
  <c r="ED170" i="13" s="1"/>
  <c r="ED109" i="13"/>
  <c r="DD167" i="13"/>
  <c r="DD170" i="13" s="1"/>
  <c r="DD109" i="13"/>
  <c r="DO167" i="13"/>
  <c r="DO170" i="13" s="1"/>
  <c r="DO109" i="13"/>
  <c r="AP167" i="13"/>
  <c r="AP170" i="13" s="1"/>
  <c r="AP99" i="13"/>
  <c r="AP109" i="13"/>
  <c r="DZ167" i="13"/>
  <c r="DZ170" i="13" s="1"/>
  <c r="DZ109" i="13"/>
  <c r="BE109" i="13"/>
  <c r="Z167" i="13"/>
  <c r="Z170" i="13" s="1"/>
  <c r="Z99" i="13"/>
  <c r="Z109" i="13"/>
  <c r="AN167" i="13"/>
  <c r="AN170" i="13" s="1"/>
  <c r="AN99" i="13"/>
  <c r="AN109" i="13"/>
  <c r="DS167" i="13"/>
  <c r="DS170" i="13" s="1"/>
  <c r="DS109" i="13"/>
  <c r="CN167" i="13"/>
  <c r="CN170" i="13" s="1"/>
  <c r="CN109" i="13"/>
  <c r="BI167" i="13"/>
  <c r="BI170" i="13" s="1"/>
  <c r="BI109" i="13"/>
  <c r="AT167" i="13"/>
  <c r="AT170" i="13" s="1"/>
  <c r="AT109" i="13"/>
  <c r="AE167" i="13"/>
  <c r="AE170" i="13" s="1"/>
  <c r="AE99" i="13"/>
  <c r="AE109" i="13"/>
  <c r="P167" i="13"/>
  <c r="P170" i="13" s="1"/>
  <c r="P99" i="13"/>
  <c r="P109" i="13"/>
  <c r="CY167" i="13"/>
  <c r="CY170" i="13" s="1"/>
  <c r="CY109" i="13"/>
  <c r="DY167" i="13"/>
  <c r="DY170" i="13" s="1"/>
  <c r="DY109" i="13"/>
  <c r="DJ167" i="13"/>
  <c r="DJ170" i="13" s="1"/>
  <c r="DJ109" i="13"/>
  <c r="CU167" i="13"/>
  <c r="CU170" i="13" s="1"/>
  <c r="CU109" i="13"/>
  <c r="CF167" i="13"/>
  <c r="CF170" i="13" s="1"/>
  <c r="CF109" i="13"/>
  <c r="BA167" i="13"/>
  <c r="BA170" i="13" s="1"/>
  <c r="BA109" i="13"/>
  <c r="V167" i="13"/>
  <c r="V170" i="13" s="1"/>
  <c r="V99" i="13"/>
  <c r="V109" i="13"/>
  <c r="BC167" i="13"/>
  <c r="BC170" i="13" s="1"/>
  <c r="BC109" i="13"/>
  <c r="D24" i="13"/>
  <c r="E24" i="13"/>
  <c r="H29" i="13"/>
  <c r="D95" i="13"/>
  <c r="LZ175" i="12"/>
  <c r="LZ180" i="12" s="1"/>
  <c r="LZ354" i="12"/>
  <c r="LZ255" i="12"/>
  <c r="LZ260" i="12" s="1"/>
  <c r="LZ359" i="12"/>
  <c r="LZ319" i="12"/>
  <c r="LZ324" i="12" s="1"/>
  <c r="LZ363" i="12"/>
  <c r="LZ271" i="12"/>
  <c r="LZ276" i="12" s="1"/>
  <c r="LZ360" i="12"/>
  <c r="MA321" i="12"/>
  <c r="MA323" i="12"/>
  <c r="MA322" i="12"/>
  <c r="MA317" i="12"/>
  <c r="MA316" i="12"/>
  <c r="MA320" i="12"/>
  <c r="MA315" i="12"/>
  <c r="MA314" i="12"/>
  <c r="MA312" i="12" a="1"/>
  <c r="MA312" i="12" s="1"/>
  <c r="MA305" i="12"/>
  <c r="MA307" i="12"/>
  <c r="MA304" i="12"/>
  <c r="MA306" i="12"/>
  <c r="MA298" i="12"/>
  <c r="MA300" i="12"/>
  <c r="MA301" i="12"/>
  <c r="MA296" i="12" a="1"/>
  <c r="MA296" i="12" s="1"/>
  <c r="MA299" i="12"/>
  <c r="MA289" i="12"/>
  <c r="MA290" i="12"/>
  <c r="MA288" i="12"/>
  <c r="MA291" i="12"/>
  <c r="MA282" i="12"/>
  <c r="MA285" i="12"/>
  <c r="MA284" i="12"/>
  <c r="MA283" i="12"/>
  <c r="MA275" i="12"/>
  <c r="MA274" i="12"/>
  <c r="MA280" i="12" a="1"/>
  <c r="MA280" i="12" s="1"/>
  <c r="MA272" i="12"/>
  <c r="MA269" i="12"/>
  <c r="MA273" i="12"/>
  <c r="MA266" i="12"/>
  <c r="MA268" i="12"/>
  <c r="MA267" i="12"/>
  <c r="MA264" i="12" a="1"/>
  <c r="MA264" i="12" s="1"/>
  <c r="MA256" i="12"/>
  <c r="MA259" i="12"/>
  <c r="MA258" i="12"/>
  <c r="MA257" i="12"/>
  <c r="MA248" i="12" a="1"/>
  <c r="MA248" i="12" s="1"/>
  <c r="MA250" i="12"/>
  <c r="MA253" i="12"/>
  <c r="MA252" i="12"/>
  <c r="MA242" i="12"/>
  <c r="MA251" i="12"/>
  <c r="MA241" i="12"/>
  <c r="MA240" i="12"/>
  <c r="MA243" i="12"/>
  <c r="MA237" i="12"/>
  <c r="MA236" i="12"/>
  <c r="MA235" i="12"/>
  <c r="MA234" i="12"/>
  <c r="MA226" i="12"/>
  <c r="MA232" i="12" a="1"/>
  <c r="MA232" i="12" s="1"/>
  <c r="MA220" i="12"/>
  <c r="MA224" i="12"/>
  <c r="MA219" i="12"/>
  <c r="MA227" i="12"/>
  <c r="MA221" i="12"/>
  <c r="MA225" i="12"/>
  <c r="MA210" i="12"/>
  <c r="MA216" i="12" a="1"/>
  <c r="MA216" i="12" s="1"/>
  <c r="MA218" i="12"/>
  <c r="MA211" i="12"/>
  <c r="MA203" i="12"/>
  <c r="MA200" i="12" a="1"/>
  <c r="MA200" i="12" s="1"/>
  <c r="MA202" i="12"/>
  <c r="MA205" i="12"/>
  <c r="MA208" i="12"/>
  <c r="MA209" i="12"/>
  <c r="MA204" i="12"/>
  <c r="MA187" i="12"/>
  <c r="MA193" i="12"/>
  <c r="MA186" i="12"/>
  <c r="MA189" i="12"/>
  <c r="MA192" i="12"/>
  <c r="MA195" i="12"/>
  <c r="MA188" i="12"/>
  <c r="MA194" i="12"/>
  <c r="MA184" i="12" a="1"/>
  <c r="MA184" i="12" s="1"/>
  <c r="MA177" i="12"/>
  <c r="MA176" i="12"/>
  <c r="MA179" i="12"/>
  <c r="MA178" i="12"/>
  <c r="MA172" i="12"/>
  <c r="MA173" i="12"/>
  <c r="MA171" i="12"/>
  <c r="MA168" i="12" a="1"/>
  <c r="MA168" i="12" s="1"/>
  <c r="MA170" i="12"/>
  <c r="MB165" i="12"/>
  <c r="LZ303" i="12"/>
  <c r="LZ308" i="12" s="1"/>
  <c r="LZ362" i="12"/>
  <c r="MD164" i="12"/>
  <c r="MC163" i="12"/>
  <c r="LZ191" i="12"/>
  <c r="LZ196" i="12" s="1"/>
  <c r="LZ355" i="12"/>
  <c r="LZ207" i="12"/>
  <c r="LZ212" i="12" s="1"/>
  <c r="LZ356" i="12"/>
  <c r="LZ239" i="12"/>
  <c r="LZ244" i="12" s="1"/>
  <c r="LZ358" i="12"/>
  <c r="LZ287" i="12"/>
  <c r="LZ292" i="12" s="1"/>
  <c r="LZ361" i="12"/>
  <c r="LY364" i="12"/>
  <c r="LY365" i="12" s="1"/>
  <c r="LZ223" i="12"/>
  <c r="LZ228" i="12" s="1"/>
  <c r="LZ357" i="12"/>
  <c r="G3" i="9"/>
  <c r="E3" i="9"/>
  <c r="E76" i="7"/>
  <c r="F76" i="7"/>
  <c r="C25" i="1"/>
  <c r="C24" i="1" s="1"/>
  <c r="B24" i="1" s="1"/>
  <c r="E42" i="1"/>
  <c r="C51" i="1"/>
  <c r="F19" i="1"/>
  <c r="F20" i="1" s="1"/>
  <c r="E20" i="1"/>
  <c r="G20" i="1" s="1"/>
  <c r="C30" i="10" s="1"/>
  <c r="C29" i="10" s="1"/>
  <c r="D29" i="10" s="1"/>
  <c r="DA109" i="13" l="1"/>
  <c r="AS167" i="13"/>
  <c r="AS170" i="13" s="1"/>
  <c r="G62" i="1"/>
  <c r="AS109" i="13"/>
  <c r="BQ109" i="13"/>
  <c r="I109" i="13"/>
  <c r="DM109" i="13"/>
  <c r="CC167" i="13"/>
  <c r="CC170" i="13" s="1"/>
  <c r="AG109" i="13"/>
  <c r="I99" i="13"/>
  <c r="I128" i="13" s="1"/>
  <c r="I167" i="13"/>
  <c r="I170" i="13" s="1"/>
  <c r="U109" i="13"/>
  <c r="U99" i="13"/>
  <c r="U140" i="13" s="1"/>
  <c r="U143" i="13" s="1"/>
  <c r="AM128" i="13"/>
  <c r="AM41" i="13"/>
  <c r="AB140" i="13"/>
  <c r="AB143" i="13" s="1"/>
  <c r="AB41" i="13"/>
  <c r="AB128" i="13"/>
  <c r="AB131" i="13" s="1"/>
  <c r="AB129" i="13" s="1"/>
  <c r="X41" i="13"/>
  <c r="X140" i="13"/>
  <c r="X143" i="13" s="1"/>
  <c r="X128" i="13"/>
  <c r="M128" i="13"/>
  <c r="M140" i="13"/>
  <c r="M143" i="13" s="1"/>
  <c r="M41" i="13"/>
  <c r="Y128" i="13"/>
  <c r="Y140" i="13"/>
  <c r="Y143" i="13" s="1"/>
  <c r="Y41" i="13"/>
  <c r="S128" i="13"/>
  <c r="S140" i="13"/>
  <c r="S143" i="13" s="1"/>
  <c r="S41" i="13"/>
  <c r="AN41" i="13"/>
  <c r="AN128" i="13"/>
  <c r="AL41" i="13"/>
  <c r="AL128" i="13"/>
  <c r="N41" i="13"/>
  <c r="N128" i="13"/>
  <c r="N140" i="13"/>
  <c r="N143" i="13" s="1"/>
  <c r="AR41" i="13"/>
  <c r="AR128" i="13"/>
  <c r="L128" i="13"/>
  <c r="L140" i="13"/>
  <c r="L143" i="13" s="1"/>
  <c r="L41" i="13"/>
  <c r="Q128" i="13"/>
  <c r="Q131" i="13" s="1"/>
  <c r="Q129" i="13" s="1"/>
  <c r="Q41" i="13"/>
  <c r="Q140" i="13"/>
  <c r="Q143" i="13" s="1"/>
  <c r="AH128" i="13"/>
  <c r="AH131" i="13" s="1"/>
  <c r="AH129" i="13" s="1"/>
  <c r="AH41" i="13"/>
  <c r="P128" i="13"/>
  <c r="P140" i="13"/>
  <c r="P143" i="13" s="1"/>
  <c r="P41" i="13"/>
  <c r="J41" i="13"/>
  <c r="J128" i="13"/>
  <c r="J131" i="13" s="1"/>
  <c r="J129" i="13" s="1"/>
  <c r="J140" i="13"/>
  <c r="J143" i="13" s="1"/>
  <c r="V41" i="13"/>
  <c r="V128" i="13"/>
  <c r="V140" i="13"/>
  <c r="V143" i="13" s="1"/>
  <c r="Z128" i="13"/>
  <c r="Z140" i="13"/>
  <c r="Z143" i="13" s="1"/>
  <c r="Z41" i="13"/>
  <c r="AF41" i="13"/>
  <c r="AF140" i="13"/>
  <c r="AF143" i="13" s="1"/>
  <c r="AF107" i="13"/>
  <c r="AF128" i="13"/>
  <c r="AJ128" i="13"/>
  <c r="AJ41" i="13"/>
  <c r="O128" i="13"/>
  <c r="O140" i="13"/>
  <c r="O143" i="13" s="1"/>
  <c r="O41" i="13"/>
  <c r="AC41" i="13"/>
  <c r="AC140" i="13"/>
  <c r="AC143" i="13" s="1"/>
  <c r="AC128" i="13"/>
  <c r="AC131" i="13" s="1"/>
  <c r="AQ41" i="13"/>
  <c r="AQ128" i="13"/>
  <c r="AE41" i="13"/>
  <c r="AE140" i="13"/>
  <c r="AE143" i="13" s="1"/>
  <c r="AE128" i="13"/>
  <c r="AK41" i="13"/>
  <c r="AK128" i="13"/>
  <c r="AK131" i="13" s="1"/>
  <c r="AK129" i="13" s="1"/>
  <c r="AO41" i="13"/>
  <c r="AO128" i="13"/>
  <c r="W41" i="13"/>
  <c r="W140" i="13"/>
  <c r="W143" i="13" s="1"/>
  <c r="W128" i="13"/>
  <c r="AD140" i="13"/>
  <c r="AD143" i="13" s="1"/>
  <c r="AD128" i="13"/>
  <c r="AD131" i="13" s="1"/>
  <c r="AD129" i="13" s="1"/>
  <c r="AD41" i="13"/>
  <c r="R140" i="13"/>
  <c r="R143" i="13" s="1"/>
  <c r="R41" i="13"/>
  <c r="R128" i="13"/>
  <c r="T128" i="13"/>
  <c r="T140" i="13"/>
  <c r="T143" i="13" s="1"/>
  <c r="T41" i="13"/>
  <c r="AA128" i="13"/>
  <c r="AA140" i="13"/>
  <c r="AA143" i="13" s="1"/>
  <c r="AA41" i="13"/>
  <c r="AP128" i="13"/>
  <c r="AP41" i="13"/>
  <c r="AG107" i="13"/>
  <c r="AG140" i="13"/>
  <c r="AG143" i="13" s="1"/>
  <c r="AG128" i="13"/>
  <c r="AG41" i="13"/>
  <c r="K41" i="13"/>
  <c r="K140" i="13"/>
  <c r="K143" i="13" s="1"/>
  <c r="K128" i="13"/>
  <c r="K131" i="13" s="1"/>
  <c r="AI128" i="13"/>
  <c r="AI41" i="13"/>
  <c r="AS95" i="13"/>
  <c r="AS99" i="13" s="1"/>
  <c r="AT95" i="13"/>
  <c r="AT99" i="13" s="1"/>
  <c r="AU95" i="13"/>
  <c r="AU99" i="13" s="1"/>
  <c r="AV95" i="13"/>
  <c r="AV99" i="13" s="1"/>
  <c r="AV143" i="13" s="1"/>
  <c r="AW95" i="13"/>
  <c r="AW99" i="13" s="1"/>
  <c r="AW143" i="13" s="1"/>
  <c r="AX95" i="13"/>
  <c r="AX99" i="13" s="1"/>
  <c r="AX143" i="13" s="1"/>
  <c r="AY95" i="13"/>
  <c r="AY99" i="13" s="1"/>
  <c r="AY143" i="13" s="1"/>
  <c r="AZ95" i="13"/>
  <c r="AZ99" i="13" s="1"/>
  <c r="AZ143" i="13" s="1"/>
  <c r="BA95" i="13"/>
  <c r="BA99" i="13" s="1"/>
  <c r="BA143" i="13" s="1"/>
  <c r="BB95" i="13"/>
  <c r="BB99" i="13" s="1"/>
  <c r="BB143" i="13" s="1"/>
  <c r="BC95" i="13"/>
  <c r="BC99" i="13" s="1"/>
  <c r="BC143" i="13" s="1"/>
  <c r="BD95" i="13"/>
  <c r="BD99" i="13" s="1"/>
  <c r="BD143" i="13" s="1"/>
  <c r="BE95" i="13"/>
  <c r="BE99" i="13" s="1"/>
  <c r="BE143" i="13" s="1"/>
  <c r="BF95" i="13"/>
  <c r="BF99" i="13" s="1"/>
  <c r="BF143" i="13" s="1"/>
  <c r="BG95" i="13"/>
  <c r="BG99" i="13" s="1"/>
  <c r="BG143" i="13" s="1"/>
  <c r="BH95" i="13"/>
  <c r="BH99" i="13" s="1"/>
  <c r="BH143" i="13" s="1"/>
  <c r="BI95" i="13"/>
  <c r="BI99" i="13" s="1"/>
  <c r="BI143" i="13" s="1"/>
  <c r="BJ95" i="13"/>
  <c r="BJ99" i="13" s="1"/>
  <c r="BJ143" i="13" s="1"/>
  <c r="BK95" i="13"/>
  <c r="BK99" i="13" s="1"/>
  <c r="BK143" i="13" s="1"/>
  <c r="BL95" i="13"/>
  <c r="BL99" i="13" s="1"/>
  <c r="BL143" i="13" s="1"/>
  <c r="BM95" i="13"/>
  <c r="BM99" i="13" s="1"/>
  <c r="BM143" i="13" s="1"/>
  <c r="BN95" i="13"/>
  <c r="BN99" i="13" s="1"/>
  <c r="BN143" i="13" s="1"/>
  <c r="BO95" i="13"/>
  <c r="BO99" i="13" s="1"/>
  <c r="BO143" i="13" s="1"/>
  <c r="BP95" i="13"/>
  <c r="BP99" i="13" s="1"/>
  <c r="BP143" i="13" s="1"/>
  <c r="BQ95" i="13"/>
  <c r="BQ99" i="13" s="1"/>
  <c r="BQ143" i="13" s="1"/>
  <c r="BR95" i="13"/>
  <c r="BR99" i="13" s="1"/>
  <c r="BR143" i="13" s="1"/>
  <c r="BS95" i="13"/>
  <c r="BS99" i="13" s="1"/>
  <c r="BS143" i="13" s="1"/>
  <c r="BT95" i="13"/>
  <c r="BT99" i="13" s="1"/>
  <c r="BT143" i="13" s="1"/>
  <c r="BU95" i="13"/>
  <c r="BU99" i="13" s="1"/>
  <c r="BU143" i="13" s="1"/>
  <c r="BV95" i="13"/>
  <c r="BV99" i="13" s="1"/>
  <c r="BV143" i="13" s="1"/>
  <c r="BW95" i="13"/>
  <c r="BW99" i="13" s="1"/>
  <c r="BW143" i="13" s="1"/>
  <c r="BX95" i="13"/>
  <c r="BX99" i="13" s="1"/>
  <c r="BX143" i="13" s="1"/>
  <c r="BY95" i="13"/>
  <c r="BY99" i="13" s="1"/>
  <c r="BY143" i="13" s="1"/>
  <c r="BZ95" i="13"/>
  <c r="BZ99" i="13" s="1"/>
  <c r="BZ143" i="13" s="1"/>
  <c r="CA95" i="13"/>
  <c r="CA99" i="13" s="1"/>
  <c r="CA143" i="13" s="1"/>
  <c r="CB95" i="13"/>
  <c r="CB99" i="13" s="1"/>
  <c r="CB143" i="13" s="1"/>
  <c r="CC95" i="13"/>
  <c r="CC99" i="13" s="1"/>
  <c r="CC143" i="13" s="1"/>
  <c r="CD95" i="13"/>
  <c r="CD99" i="13" s="1"/>
  <c r="CD143" i="13" s="1"/>
  <c r="CE95" i="13"/>
  <c r="CE99" i="13" s="1"/>
  <c r="CE143" i="13" s="1"/>
  <c r="CF95" i="13"/>
  <c r="CF99" i="13" s="1"/>
  <c r="CF143" i="13" s="1"/>
  <c r="CG95" i="13"/>
  <c r="CG99" i="13" s="1"/>
  <c r="CG143" i="13" s="1"/>
  <c r="CH95" i="13"/>
  <c r="CH99" i="13" s="1"/>
  <c r="CH143" i="13" s="1"/>
  <c r="CI95" i="13"/>
  <c r="CI99" i="13" s="1"/>
  <c r="CI143" i="13" s="1"/>
  <c r="CJ95" i="13"/>
  <c r="CJ99" i="13" s="1"/>
  <c r="CJ143" i="13" s="1"/>
  <c r="CK95" i="13"/>
  <c r="CK99" i="13" s="1"/>
  <c r="CK143" i="13" s="1"/>
  <c r="CL95" i="13"/>
  <c r="CL99" i="13" s="1"/>
  <c r="CL143" i="13" s="1"/>
  <c r="CM95" i="13"/>
  <c r="CM99" i="13" s="1"/>
  <c r="CM143" i="13" s="1"/>
  <c r="CN95" i="13"/>
  <c r="CN99" i="13" s="1"/>
  <c r="CN143" i="13" s="1"/>
  <c r="CO95" i="13"/>
  <c r="CO99" i="13" s="1"/>
  <c r="CO143" i="13" s="1"/>
  <c r="CP95" i="13"/>
  <c r="CP99" i="13" s="1"/>
  <c r="CP143" i="13" s="1"/>
  <c r="CQ95" i="13"/>
  <c r="CQ99" i="13" s="1"/>
  <c r="CQ143" i="13" s="1"/>
  <c r="CR95" i="13"/>
  <c r="CR99" i="13" s="1"/>
  <c r="CR143" i="13" s="1"/>
  <c r="CS95" i="13"/>
  <c r="CS99" i="13" s="1"/>
  <c r="CS143" i="13" s="1"/>
  <c r="CT95" i="13"/>
  <c r="CT99" i="13" s="1"/>
  <c r="CT143" i="13" s="1"/>
  <c r="CU95" i="13"/>
  <c r="CU99" i="13" s="1"/>
  <c r="CU143" i="13" s="1"/>
  <c r="CV95" i="13"/>
  <c r="CV99" i="13" s="1"/>
  <c r="CV143" i="13" s="1"/>
  <c r="CW95" i="13"/>
  <c r="CW99" i="13" s="1"/>
  <c r="CW143" i="13" s="1"/>
  <c r="CX95" i="13"/>
  <c r="CX99" i="13" s="1"/>
  <c r="CX143" i="13" s="1"/>
  <c r="CY95" i="13"/>
  <c r="CY99" i="13" s="1"/>
  <c r="CY143" i="13" s="1"/>
  <c r="CZ95" i="13"/>
  <c r="CZ99" i="13" s="1"/>
  <c r="CZ143" i="13" s="1"/>
  <c r="DA95" i="13"/>
  <c r="DA99" i="13" s="1"/>
  <c r="DA143" i="13" s="1"/>
  <c r="DB95" i="13"/>
  <c r="DB99" i="13" s="1"/>
  <c r="DB143" i="13" s="1"/>
  <c r="DC95" i="13"/>
  <c r="DC99" i="13" s="1"/>
  <c r="DC143" i="13" s="1"/>
  <c r="DD95" i="13"/>
  <c r="DD99" i="13" s="1"/>
  <c r="DD143" i="13" s="1"/>
  <c r="DE95" i="13"/>
  <c r="DE99" i="13" s="1"/>
  <c r="DE143" i="13" s="1"/>
  <c r="DF95" i="13"/>
  <c r="DF99" i="13" s="1"/>
  <c r="DF143" i="13" s="1"/>
  <c r="DG95" i="13"/>
  <c r="DG99" i="13" s="1"/>
  <c r="DG143" i="13" s="1"/>
  <c r="DH95" i="13"/>
  <c r="DH99" i="13" s="1"/>
  <c r="DH143" i="13" s="1"/>
  <c r="DI95" i="13"/>
  <c r="DI99" i="13" s="1"/>
  <c r="DI143" i="13" s="1"/>
  <c r="DJ95" i="13"/>
  <c r="DJ99" i="13" s="1"/>
  <c r="DJ143" i="13" s="1"/>
  <c r="DK95" i="13"/>
  <c r="DK99" i="13" s="1"/>
  <c r="DK143" i="13" s="1"/>
  <c r="DL95" i="13"/>
  <c r="DL99" i="13" s="1"/>
  <c r="DL143" i="13" s="1"/>
  <c r="DM95" i="13"/>
  <c r="DM99" i="13" s="1"/>
  <c r="DM143" i="13" s="1"/>
  <c r="DN95" i="13"/>
  <c r="DN99" i="13" s="1"/>
  <c r="DN143" i="13" s="1"/>
  <c r="DO95" i="13"/>
  <c r="DO99" i="13" s="1"/>
  <c r="DO143" i="13" s="1"/>
  <c r="DP95" i="13"/>
  <c r="DP99" i="13" s="1"/>
  <c r="DP143" i="13" s="1"/>
  <c r="DQ95" i="13"/>
  <c r="DQ99" i="13" s="1"/>
  <c r="DQ143" i="13" s="1"/>
  <c r="DR95" i="13"/>
  <c r="DR99" i="13" s="1"/>
  <c r="DR143" i="13" s="1"/>
  <c r="DS95" i="13"/>
  <c r="DS99" i="13" s="1"/>
  <c r="DS143" i="13" s="1"/>
  <c r="DT95" i="13"/>
  <c r="DT99" i="13" s="1"/>
  <c r="DT143" i="13" s="1"/>
  <c r="DU95" i="13"/>
  <c r="DU99" i="13" s="1"/>
  <c r="DU143" i="13" s="1"/>
  <c r="DV95" i="13"/>
  <c r="DV99" i="13" s="1"/>
  <c r="DV143" i="13" s="1"/>
  <c r="DW95" i="13"/>
  <c r="DW99" i="13" s="1"/>
  <c r="DW143" i="13" s="1"/>
  <c r="DX95" i="13"/>
  <c r="DX99" i="13" s="1"/>
  <c r="DX143" i="13" s="1"/>
  <c r="DY95" i="13"/>
  <c r="DY99" i="13" s="1"/>
  <c r="DY143" i="13" s="1"/>
  <c r="DZ95" i="13"/>
  <c r="DZ99" i="13" s="1"/>
  <c r="DZ143" i="13" s="1"/>
  <c r="EA95" i="13"/>
  <c r="EA99" i="13" s="1"/>
  <c r="EA143" i="13" s="1"/>
  <c r="EB95" i="13"/>
  <c r="EB99" i="13" s="1"/>
  <c r="EB143" i="13" s="1"/>
  <c r="EC95" i="13"/>
  <c r="EC99" i="13" s="1"/>
  <c r="EC143" i="13" s="1"/>
  <c r="ED95" i="13"/>
  <c r="ED99" i="13" s="1"/>
  <c r="ED143" i="13" s="1"/>
  <c r="EE95" i="13"/>
  <c r="EE99" i="13" s="1"/>
  <c r="EE143" i="13" s="1"/>
  <c r="EF95" i="13"/>
  <c r="EF99" i="13" s="1"/>
  <c r="EF143" i="13" s="1"/>
  <c r="EG95" i="13"/>
  <c r="EG99" i="13" s="1"/>
  <c r="EG143" i="13" s="1"/>
  <c r="EH95" i="13"/>
  <c r="EH99" i="13" s="1"/>
  <c r="EH143" i="13" s="1"/>
  <c r="EI95" i="13"/>
  <c r="EI99" i="13" s="1"/>
  <c r="EI143" i="13" s="1"/>
  <c r="EJ95" i="13"/>
  <c r="EJ99" i="13" s="1"/>
  <c r="EJ143" i="13" s="1"/>
  <c r="MA303" i="12"/>
  <c r="MA308" i="12" s="1"/>
  <c r="MA362" i="12"/>
  <c r="MA191" i="12"/>
  <c r="MA196" i="12" s="1"/>
  <c r="MA355" i="12"/>
  <c r="MA239" i="12"/>
  <c r="MA244" i="12" s="1"/>
  <c r="MA358" i="12"/>
  <c r="MA287" i="12"/>
  <c r="MA292" i="12" s="1"/>
  <c r="MA361" i="12"/>
  <c r="ME164" i="12"/>
  <c r="MD163" i="12"/>
  <c r="MA207" i="12"/>
  <c r="MA212" i="12" s="1"/>
  <c r="MA356" i="12"/>
  <c r="MA255" i="12"/>
  <c r="MA260" i="12" s="1"/>
  <c r="MA359" i="12"/>
  <c r="MB320" i="12"/>
  <c r="MB323" i="12"/>
  <c r="MB322" i="12"/>
  <c r="MB321" i="12"/>
  <c r="MB315" i="12"/>
  <c r="MB316" i="12"/>
  <c r="MB314" i="12"/>
  <c r="MB317" i="12"/>
  <c r="MB312" i="12" a="1"/>
  <c r="MB312" i="12" s="1"/>
  <c r="MB305" i="12"/>
  <c r="MB307" i="12"/>
  <c r="MB301" i="12"/>
  <c r="MB304" i="12"/>
  <c r="MB298" i="12"/>
  <c r="MB306" i="12"/>
  <c r="MB300" i="12"/>
  <c r="MB299" i="12"/>
  <c r="MB291" i="12"/>
  <c r="MB296" i="12" a="1"/>
  <c r="MB296" i="12" s="1"/>
  <c r="MB290" i="12"/>
  <c r="MB288" i="12"/>
  <c r="MB289" i="12"/>
  <c r="MB282" i="12"/>
  <c r="MB285" i="12"/>
  <c r="MB284" i="12"/>
  <c r="MB280" i="12" a="1"/>
  <c r="MB280" i="12" s="1"/>
  <c r="MB283" i="12"/>
  <c r="MB273" i="12"/>
  <c r="MB275" i="12"/>
  <c r="MB269" i="12"/>
  <c r="MB272" i="12"/>
  <c r="MB268" i="12"/>
  <c r="MB274" i="12"/>
  <c r="MB267" i="12"/>
  <c r="MB264" i="12" a="1"/>
  <c r="MB264" i="12" s="1"/>
  <c r="MB266" i="12"/>
  <c r="MB259" i="12"/>
  <c r="MB258" i="12"/>
  <c r="MB257" i="12"/>
  <c r="MB256" i="12"/>
  <c r="MB248" i="12" a="1"/>
  <c r="MB248" i="12" s="1"/>
  <c r="MB250" i="12"/>
  <c r="MB253" i="12"/>
  <c r="MB252" i="12"/>
  <c r="MB251" i="12"/>
  <c r="MB241" i="12"/>
  <c r="MB240" i="12"/>
  <c r="MB243" i="12"/>
  <c r="MB242" i="12"/>
  <c r="MB236" i="12"/>
  <c r="MB235" i="12"/>
  <c r="MB237" i="12"/>
  <c r="MB232" i="12" a="1"/>
  <c r="MB232" i="12" s="1"/>
  <c r="MB225" i="12"/>
  <c r="MB227" i="12"/>
  <c r="MB234" i="12"/>
  <c r="MB220" i="12"/>
  <c r="MB224" i="12"/>
  <c r="MB226" i="12"/>
  <c r="MB221" i="12"/>
  <c r="MB211" i="12"/>
  <c r="MB219" i="12"/>
  <c r="MB216" i="12" a="1"/>
  <c r="MB216" i="12" s="1"/>
  <c r="MB218" i="12"/>
  <c r="MB200" i="12" a="1"/>
  <c r="MB200" i="12" s="1"/>
  <c r="MB202" i="12"/>
  <c r="MB205" i="12"/>
  <c r="MB210" i="12"/>
  <c r="MB208" i="12"/>
  <c r="MB209" i="12"/>
  <c r="MB204" i="12"/>
  <c r="MB187" i="12"/>
  <c r="MB193" i="12"/>
  <c r="MB186" i="12"/>
  <c r="MB189" i="12"/>
  <c r="MB192" i="12"/>
  <c r="MB195" i="12"/>
  <c r="MB188" i="12"/>
  <c r="MB203" i="12"/>
  <c r="MB184" i="12" a="1"/>
  <c r="MB184" i="12" s="1"/>
  <c r="MB194" i="12"/>
  <c r="MB177" i="12"/>
  <c r="MB176" i="12"/>
  <c r="MB179" i="12"/>
  <c r="MB178" i="12"/>
  <c r="MB172" i="12"/>
  <c r="MB173" i="12"/>
  <c r="MB171" i="12"/>
  <c r="MB168" i="12" a="1"/>
  <c r="MB168" i="12" s="1"/>
  <c r="MB170" i="12"/>
  <c r="MC165" i="12"/>
  <c r="MA175" i="12"/>
  <c r="MA180" i="12" s="1"/>
  <c r="MA354" i="12"/>
  <c r="MA223" i="12"/>
  <c r="MA228" i="12" s="1"/>
  <c r="MA357" i="12"/>
  <c r="MA271" i="12"/>
  <c r="MA276" i="12" s="1"/>
  <c r="MA360" i="12"/>
  <c r="MA319" i="12"/>
  <c r="MA324" i="12" s="1"/>
  <c r="MA363" i="12"/>
  <c r="LZ364" i="12"/>
  <c r="LZ365" i="12" s="1"/>
  <c r="F29" i="10"/>
  <c r="E29" i="10"/>
  <c r="E37" i="1"/>
  <c r="B201" i="13" s="1"/>
  <c r="E36" i="1"/>
  <c r="B188" i="13" s="1"/>
  <c r="E39" i="1"/>
  <c r="B231" i="13" s="1"/>
  <c r="E40" i="1"/>
  <c r="B246" i="13" s="1"/>
  <c r="E38" i="1"/>
  <c r="B216" i="13" s="1"/>
  <c r="I140" i="13" l="1"/>
  <c r="I143" i="13" s="1"/>
  <c r="I41" i="13"/>
  <c r="U128" i="13"/>
  <c r="U131" i="13" s="1"/>
  <c r="U129" i="13" s="1"/>
  <c r="U41" i="13"/>
  <c r="Y131" i="13"/>
  <c r="Y129" i="13" s="1"/>
  <c r="AJ131" i="13"/>
  <c r="AJ129" i="13" s="1"/>
  <c r="N131" i="13"/>
  <c r="N129" i="13" s="1"/>
  <c r="T131" i="13"/>
  <c r="T129" i="13" s="1"/>
  <c r="AF131" i="13"/>
  <c r="AF129" i="13" s="1"/>
  <c r="R131" i="13"/>
  <c r="R129" i="13" s="1"/>
  <c r="AE131" i="13"/>
  <c r="AE129" i="13" s="1"/>
  <c r="AF164" i="13"/>
  <c r="AF181" i="13" s="1"/>
  <c r="AF111" i="13"/>
  <c r="P131" i="13"/>
  <c r="P129" i="13" s="1"/>
  <c r="AL131" i="13"/>
  <c r="AL129" i="13" s="1"/>
  <c r="AG131" i="13"/>
  <c r="AG129" i="13" s="1"/>
  <c r="AN131" i="13"/>
  <c r="AN129" i="13" s="1"/>
  <c r="AQ131" i="13"/>
  <c r="AQ129" i="13" s="1"/>
  <c r="M131" i="13"/>
  <c r="M129" i="13" s="1"/>
  <c r="AG164" i="13"/>
  <c r="AG181" i="13" s="1"/>
  <c r="AG111" i="13"/>
  <c r="X131" i="13"/>
  <c r="X129" i="13" s="1"/>
  <c r="I131" i="13"/>
  <c r="I129" i="13" s="1"/>
  <c r="Z131" i="13"/>
  <c r="Z129" i="13" s="1"/>
  <c r="AC129" i="13"/>
  <c r="S131" i="13"/>
  <c r="S129" i="13" s="1"/>
  <c r="K129" i="13"/>
  <c r="W131" i="13"/>
  <c r="W129" i="13" s="1"/>
  <c r="V131" i="13"/>
  <c r="V129" i="13" s="1"/>
  <c r="AP131" i="13"/>
  <c r="AP129" i="13" s="1"/>
  <c r="L131" i="13"/>
  <c r="L129" i="13" s="1"/>
  <c r="AO131" i="13"/>
  <c r="AO129" i="13" s="1"/>
  <c r="AR131" i="13"/>
  <c r="AR129" i="13" s="1"/>
  <c r="AI131" i="13"/>
  <c r="AI129" i="13" s="1"/>
  <c r="AA131" i="13"/>
  <c r="AA129" i="13" s="1"/>
  <c r="O131" i="13"/>
  <c r="O129" i="13" s="1"/>
  <c r="AM131" i="13"/>
  <c r="AM129" i="13" s="1"/>
  <c r="AY188" i="13"/>
  <c r="BO188" i="13"/>
  <c r="CE188" i="13"/>
  <c r="CU188" i="13"/>
  <c r="DK188" i="13"/>
  <c r="EA188" i="13"/>
  <c r="AZ188" i="13"/>
  <c r="BP188" i="13"/>
  <c r="CF188" i="13"/>
  <c r="CV188" i="13"/>
  <c r="DL188" i="13"/>
  <c r="EB188" i="13"/>
  <c r="BA188" i="13"/>
  <c r="BQ188" i="13"/>
  <c r="CG188" i="13"/>
  <c r="CW188" i="13"/>
  <c r="DM188" i="13"/>
  <c r="EC188" i="13"/>
  <c r="BB188" i="13"/>
  <c r="BR188" i="13"/>
  <c r="CH188" i="13"/>
  <c r="CX188" i="13"/>
  <c r="DN188" i="13"/>
  <c r="ED188" i="13"/>
  <c r="BC188" i="13"/>
  <c r="BS188" i="13"/>
  <c r="CI188" i="13"/>
  <c r="CY188" i="13"/>
  <c r="DO188" i="13"/>
  <c r="EE188" i="13"/>
  <c r="BD188" i="13"/>
  <c r="BT188" i="13"/>
  <c r="CJ188" i="13"/>
  <c r="CZ188" i="13"/>
  <c r="DP188" i="13"/>
  <c r="EF188" i="13"/>
  <c r="BG188" i="13"/>
  <c r="BW188" i="13"/>
  <c r="CM188" i="13"/>
  <c r="DC188" i="13"/>
  <c r="DS188" i="13"/>
  <c r="EI188" i="13"/>
  <c r="BH188" i="13"/>
  <c r="BX188" i="13"/>
  <c r="CN188" i="13"/>
  <c r="DD188" i="13"/>
  <c r="DT188" i="13"/>
  <c r="EJ188" i="13"/>
  <c r="BI188" i="13"/>
  <c r="BY188" i="13"/>
  <c r="CO188" i="13"/>
  <c r="DE188" i="13"/>
  <c r="DU188" i="13"/>
  <c r="AT188" i="13"/>
  <c r="BJ188" i="13"/>
  <c r="BZ188" i="13"/>
  <c r="CP188" i="13"/>
  <c r="DF188" i="13"/>
  <c r="DV188" i="13"/>
  <c r="AU188" i="13"/>
  <c r="BK188" i="13"/>
  <c r="CA188" i="13"/>
  <c r="CQ188" i="13"/>
  <c r="DG188" i="13"/>
  <c r="DW188" i="13"/>
  <c r="AW188" i="13"/>
  <c r="CT188" i="13"/>
  <c r="AX188" i="13"/>
  <c r="DA188" i="13"/>
  <c r="BE188" i="13"/>
  <c r="DB188" i="13"/>
  <c r="BF188" i="13"/>
  <c r="DH188" i="13"/>
  <c r="BL188" i="13"/>
  <c r="DI188" i="13"/>
  <c r="BM188" i="13"/>
  <c r="DJ188" i="13"/>
  <c r="BN188" i="13"/>
  <c r="DQ188" i="13"/>
  <c r="BU188" i="13"/>
  <c r="DR188" i="13"/>
  <c r="BV188" i="13"/>
  <c r="DX188" i="13"/>
  <c r="CB188" i="13"/>
  <c r="DY188" i="13"/>
  <c r="CC188" i="13"/>
  <c r="DZ188" i="13"/>
  <c r="CD188" i="13"/>
  <c r="EG188" i="13"/>
  <c r="CK188" i="13"/>
  <c r="EH188" i="13"/>
  <c r="CL188" i="13"/>
  <c r="AV188" i="13"/>
  <c r="CS188" i="13"/>
  <c r="CR188" i="13"/>
  <c r="AU128" i="13"/>
  <c r="AU143" i="13"/>
  <c r="AT128" i="13"/>
  <c r="AS128" i="13"/>
  <c r="EJ41" i="13"/>
  <c r="EJ43" i="13" s="1"/>
  <c r="EJ117" i="13" s="1"/>
  <c r="DT41" i="13"/>
  <c r="DT43" i="13" s="1"/>
  <c r="DT117" i="13" s="1"/>
  <c r="DD41" i="13"/>
  <c r="DD43" i="13" s="1"/>
  <c r="DD117" i="13" s="1"/>
  <c r="CN41" i="13"/>
  <c r="CN43" i="13" s="1"/>
  <c r="CN117" i="13" s="1"/>
  <c r="BX41" i="13"/>
  <c r="BX43" i="13" s="1"/>
  <c r="BX117" i="13" s="1"/>
  <c r="BH41" i="13"/>
  <c r="BH43" i="13" s="1"/>
  <c r="BH117" i="13" s="1"/>
  <c r="EH41" i="13"/>
  <c r="EH43" i="13" s="1"/>
  <c r="EH117" i="13" s="1"/>
  <c r="DR41" i="13"/>
  <c r="DR43" i="13" s="1"/>
  <c r="DR117" i="13" s="1"/>
  <c r="DB41" i="13"/>
  <c r="DB43" i="13" s="1"/>
  <c r="DB117" i="13" s="1"/>
  <c r="CL41" i="13"/>
  <c r="CL43" i="13" s="1"/>
  <c r="CL117" i="13" s="1"/>
  <c r="BV41" i="13"/>
  <c r="BV43" i="13" s="1"/>
  <c r="BV117" i="13" s="1"/>
  <c r="BF41" i="13"/>
  <c r="BF43" i="13" s="1"/>
  <c r="BF117" i="13" s="1"/>
  <c r="EI41" i="13"/>
  <c r="EI43" i="13" s="1"/>
  <c r="EI117" i="13" s="1"/>
  <c r="EG41" i="13"/>
  <c r="EG43" i="13" s="1"/>
  <c r="EG117" i="13" s="1"/>
  <c r="DQ41" i="13"/>
  <c r="DQ43" i="13" s="1"/>
  <c r="DQ117" i="13" s="1"/>
  <c r="DA41" i="13"/>
  <c r="DA43" i="13" s="1"/>
  <c r="DA117" i="13" s="1"/>
  <c r="CK41" i="13"/>
  <c r="CK43" i="13" s="1"/>
  <c r="CK117" i="13" s="1"/>
  <c r="BU41" i="13"/>
  <c r="BU43" i="13" s="1"/>
  <c r="BU117" i="13" s="1"/>
  <c r="BE41" i="13"/>
  <c r="BE43" i="13" s="1"/>
  <c r="BE117" i="13" s="1"/>
  <c r="EF41" i="13"/>
  <c r="EF43" i="13" s="1"/>
  <c r="EF117" i="13" s="1"/>
  <c r="DP41" i="13"/>
  <c r="DP43" i="13" s="1"/>
  <c r="DP117" i="13" s="1"/>
  <c r="CZ41" i="13"/>
  <c r="CZ43" i="13" s="1"/>
  <c r="CZ117" i="13" s="1"/>
  <c r="CJ41" i="13"/>
  <c r="CJ43" i="13" s="1"/>
  <c r="CJ117" i="13" s="1"/>
  <c r="BT41" i="13"/>
  <c r="BT43" i="13" s="1"/>
  <c r="BT117" i="13" s="1"/>
  <c r="BD41" i="13"/>
  <c r="BD43" i="13" s="1"/>
  <c r="BD117" i="13" s="1"/>
  <c r="DS41" i="13"/>
  <c r="DS43" i="13" s="1"/>
  <c r="DS117" i="13" s="1"/>
  <c r="EE41" i="13"/>
  <c r="EE43" i="13" s="1"/>
  <c r="EE117" i="13" s="1"/>
  <c r="DO41" i="13"/>
  <c r="DO43" i="13" s="1"/>
  <c r="DO117" i="13" s="1"/>
  <c r="CY41" i="13"/>
  <c r="CY43" i="13" s="1"/>
  <c r="CY117" i="13" s="1"/>
  <c r="CI41" i="13"/>
  <c r="CI43" i="13" s="1"/>
  <c r="CI117" i="13" s="1"/>
  <c r="BS41" i="13"/>
  <c r="BS43" i="13" s="1"/>
  <c r="BS117" i="13" s="1"/>
  <c r="BC41" i="13"/>
  <c r="BC43" i="13" s="1"/>
  <c r="BC117" i="13" s="1"/>
  <c r="ED41" i="13"/>
  <c r="ED43" i="13" s="1"/>
  <c r="ED117" i="13" s="1"/>
  <c r="DN41" i="13"/>
  <c r="DN43" i="13" s="1"/>
  <c r="DN117" i="13" s="1"/>
  <c r="CX41" i="13"/>
  <c r="CX43" i="13" s="1"/>
  <c r="CX117" i="13" s="1"/>
  <c r="CH41" i="13"/>
  <c r="CH43" i="13" s="1"/>
  <c r="CH117" i="13" s="1"/>
  <c r="BR41" i="13"/>
  <c r="BR43" i="13" s="1"/>
  <c r="BR117" i="13" s="1"/>
  <c r="BB41" i="13"/>
  <c r="BB43" i="13" s="1"/>
  <c r="BB117" i="13" s="1"/>
  <c r="EC41" i="13"/>
  <c r="EC43" i="13" s="1"/>
  <c r="EC117" i="13" s="1"/>
  <c r="DM41" i="13"/>
  <c r="DM43" i="13" s="1"/>
  <c r="DM117" i="13" s="1"/>
  <c r="CW41" i="13"/>
  <c r="CW43" i="13" s="1"/>
  <c r="CW117" i="13" s="1"/>
  <c r="CG41" i="13"/>
  <c r="CG43" i="13" s="1"/>
  <c r="CG117" i="13" s="1"/>
  <c r="BQ41" i="13"/>
  <c r="BQ43" i="13" s="1"/>
  <c r="BQ117" i="13" s="1"/>
  <c r="BA41" i="13"/>
  <c r="BA43" i="13" s="1"/>
  <c r="BA117" i="13" s="1"/>
  <c r="CM41" i="13"/>
  <c r="CM43" i="13" s="1"/>
  <c r="CM117" i="13" s="1"/>
  <c r="EB41" i="13"/>
  <c r="EB43" i="13" s="1"/>
  <c r="EB117" i="13" s="1"/>
  <c r="DL41" i="13"/>
  <c r="DL43" i="13" s="1"/>
  <c r="DL117" i="13" s="1"/>
  <c r="CV41" i="13"/>
  <c r="CV43" i="13" s="1"/>
  <c r="CV117" i="13" s="1"/>
  <c r="CF41" i="13"/>
  <c r="CF43" i="13" s="1"/>
  <c r="CF117" i="13" s="1"/>
  <c r="BP41" i="13"/>
  <c r="BP43" i="13" s="1"/>
  <c r="BP117" i="13" s="1"/>
  <c r="AZ41" i="13"/>
  <c r="AZ43" i="13" s="1"/>
  <c r="AZ117" i="13" s="1"/>
  <c r="BW41" i="13"/>
  <c r="BW43" i="13" s="1"/>
  <c r="BW117" i="13" s="1"/>
  <c r="EA41" i="13"/>
  <c r="EA43" i="13" s="1"/>
  <c r="EA117" i="13" s="1"/>
  <c r="DK41" i="13"/>
  <c r="DK43" i="13" s="1"/>
  <c r="DK117" i="13" s="1"/>
  <c r="CU41" i="13"/>
  <c r="CU43" i="13" s="1"/>
  <c r="CU117" i="13" s="1"/>
  <c r="CE41" i="13"/>
  <c r="CE43" i="13" s="1"/>
  <c r="CE117" i="13" s="1"/>
  <c r="BO41" i="13"/>
  <c r="BO43" i="13" s="1"/>
  <c r="BO117" i="13" s="1"/>
  <c r="AY41" i="13"/>
  <c r="AY43" i="13" s="1"/>
  <c r="AY117" i="13" s="1"/>
  <c r="BG41" i="13"/>
  <c r="BG43" i="13" s="1"/>
  <c r="BG117" i="13" s="1"/>
  <c r="DZ41" i="13"/>
  <c r="DZ43" i="13" s="1"/>
  <c r="DZ117" i="13" s="1"/>
  <c r="DJ41" i="13"/>
  <c r="DJ43" i="13" s="1"/>
  <c r="DJ117" i="13" s="1"/>
  <c r="CT41" i="13"/>
  <c r="CT43" i="13" s="1"/>
  <c r="CT117" i="13" s="1"/>
  <c r="CD41" i="13"/>
  <c r="CD43" i="13" s="1"/>
  <c r="CD117" i="13" s="1"/>
  <c r="BN41" i="13"/>
  <c r="BN43" i="13" s="1"/>
  <c r="BN117" i="13" s="1"/>
  <c r="AX41" i="13"/>
  <c r="AX43" i="13" s="1"/>
  <c r="AX117" i="13" s="1"/>
  <c r="DY41" i="13"/>
  <c r="DY43" i="13" s="1"/>
  <c r="DY117" i="13" s="1"/>
  <c r="DI41" i="13"/>
  <c r="DI43" i="13" s="1"/>
  <c r="DI117" i="13" s="1"/>
  <c r="CS41" i="13"/>
  <c r="CS43" i="13" s="1"/>
  <c r="CS117" i="13" s="1"/>
  <c r="CC41" i="13"/>
  <c r="CC43" i="13" s="1"/>
  <c r="CC117" i="13" s="1"/>
  <c r="BM41" i="13"/>
  <c r="BM43" i="13" s="1"/>
  <c r="BM117" i="13" s="1"/>
  <c r="AW41" i="13"/>
  <c r="AW43" i="13" s="1"/>
  <c r="AW117" i="13" s="1"/>
  <c r="DX41" i="13"/>
  <c r="DX43" i="13" s="1"/>
  <c r="DX117" i="13" s="1"/>
  <c r="DH41" i="13"/>
  <c r="DH43" i="13" s="1"/>
  <c r="DH117" i="13" s="1"/>
  <c r="CR41" i="13"/>
  <c r="CR43" i="13" s="1"/>
  <c r="CR117" i="13" s="1"/>
  <c r="CB41" i="13"/>
  <c r="CB43" i="13" s="1"/>
  <c r="CB117" i="13" s="1"/>
  <c r="BL41" i="13"/>
  <c r="BL43" i="13" s="1"/>
  <c r="BL117" i="13" s="1"/>
  <c r="AV41" i="13"/>
  <c r="AV43" i="13" s="1"/>
  <c r="AV117" i="13" s="1"/>
  <c r="DW41" i="13"/>
  <c r="DW43" i="13" s="1"/>
  <c r="DW117" i="13" s="1"/>
  <c r="DG41" i="13"/>
  <c r="DG43" i="13" s="1"/>
  <c r="DG117" i="13" s="1"/>
  <c r="CQ41" i="13"/>
  <c r="CQ43" i="13" s="1"/>
  <c r="CQ117" i="13" s="1"/>
  <c r="CA41" i="13"/>
  <c r="CA43" i="13" s="1"/>
  <c r="CA117" i="13" s="1"/>
  <c r="BK41" i="13"/>
  <c r="BK43" i="13" s="1"/>
  <c r="BK117" i="13" s="1"/>
  <c r="AU41" i="13"/>
  <c r="AU43" i="13" s="1"/>
  <c r="AU117" i="13" s="1"/>
  <c r="DC41" i="13"/>
  <c r="DC43" i="13" s="1"/>
  <c r="DC117" i="13" s="1"/>
  <c r="DV41" i="13"/>
  <c r="DV43" i="13" s="1"/>
  <c r="DV117" i="13" s="1"/>
  <c r="DF41" i="13"/>
  <c r="DF43" i="13" s="1"/>
  <c r="DF117" i="13" s="1"/>
  <c r="CP41" i="13"/>
  <c r="CP43" i="13" s="1"/>
  <c r="CP117" i="13" s="1"/>
  <c r="BZ41" i="13"/>
  <c r="BZ43" i="13" s="1"/>
  <c r="BZ117" i="13" s="1"/>
  <c r="BJ41" i="13"/>
  <c r="BJ43" i="13" s="1"/>
  <c r="BJ117" i="13" s="1"/>
  <c r="AT41" i="13"/>
  <c r="DU41" i="13"/>
  <c r="DU43" i="13" s="1"/>
  <c r="DU117" i="13" s="1"/>
  <c r="DE41" i="13"/>
  <c r="DE43" i="13" s="1"/>
  <c r="DE117" i="13" s="1"/>
  <c r="CO41" i="13"/>
  <c r="CO43" i="13" s="1"/>
  <c r="CO117" i="13" s="1"/>
  <c r="BY41" i="13"/>
  <c r="BY43" i="13" s="1"/>
  <c r="BY117" i="13" s="1"/>
  <c r="BI41" i="13"/>
  <c r="BI43" i="13" s="1"/>
  <c r="BI117" i="13" s="1"/>
  <c r="AS41" i="13"/>
  <c r="MB303" i="12"/>
  <c r="MB308" i="12" s="1"/>
  <c r="MB362" i="12"/>
  <c r="MB191" i="12"/>
  <c r="MB196" i="12" s="1"/>
  <c r="MB355" i="12"/>
  <c r="MB255" i="12"/>
  <c r="MB260" i="12" s="1"/>
  <c r="MB359" i="12"/>
  <c r="MA364" i="12"/>
  <c r="MA365" i="12" s="1"/>
  <c r="MB239" i="12"/>
  <c r="MB244" i="12" s="1"/>
  <c r="MB358" i="12"/>
  <c r="ME163" i="12"/>
  <c r="MF164" i="12"/>
  <c r="MB207" i="12"/>
  <c r="MB212" i="12" s="1"/>
  <c r="MB356" i="12"/>
  <c r="MB287" i="12"/>
  <c r="MB292" i="12" s="1"/>
  <c r="MB361" i="12"/>
  <c r="MC323" i="12"/>
  <c r="MC322" i="12"/>
  <c r="MC316" i="12"/>
  <c r="MC321" i="12"/>
  <c r="MC314" i="12"/>
  <c r="MC317" i="12"/>
  <c r="MC320" i="12"/>
  <c r="MC315" i="12"/>
  <c r="MC312" i="12" a="1"/>
  <c r="MC312" i="12" s="1"/>
  <c r="MC307" i="12"/>
  <c r="MC304" i="12"/>
  <c r="MC306" i="12"/>
  <c r="MC298" i="12"/>
  <c r="MC305" i="12"/>
  <c r="MC300" i="12"/>
  <c r="MC301" i="12"/>
  <c r="MC299" i="12"/>
  <c r="MC296" i="12" a="1"/>
  <c r="MC296" i="12" s="1"/>
  <c r="MC290" i="12"/>
  <c r="MC288" i="12"/>
  <c r="MC291" i="12"/>
  <c r="MC282" i="12"/>
  <c r="MC289" i="12"/>
  <c r="MC285" i="12"/>
  <c r="MC284" i="12"/>
  <c r="MC283" i="12"/>
  <c r="MC274" i="12"/>
  <c r="MC280" i="12" a="1"/>
  <c r="MC280" i="12" s="1"/>
  <c r="MC272" i="12"/>
  <c r="MC268" i="12"/>
  <c r="MC273" i="12"/>
  <c r="MC275" i="12"/>
  <c r="MC269" i="12"/>
  <c r="MC267" i="12"/>
  <c r="MC264" i="12" a="1"/>
  <c r="MC264" i="12" s="1"/>
  <c r="MC259" i="12"/>
  <c r="MC266" i="12"/>
  <c r="MC258" i="12"/>
  <c r="MC257" i="12"/>
  <c r="MC250" i="12"/>
  <c r="MC253" i="12"/>
  <c r="MC252" i="12"/>
  <c r="MC251" i="12"/>
  <c r="MC256" i="12"/>
  <c r="MC241" i="12"/>
  <c r="MC240" i="12"/>
  <c r="MC243" i="12"/>
  <c r="MC248" i="12" a="1"/>
  <c r="MC248" i="12" s="1"/>
  <c r="MC242" i="12"/>
  <c r="MC236" i="12"/>
  <c r="MC235" i="12"/>
  <c r="MC232" i="12" a="1"/>
  <c r="MC232" i="12" s="1"/>
  <c r="MC226" i="12"/>
  <c r="MC237" i="12"/>
  <c r="MC224" i="12"/>
  <c r="MC234" i="12"/>
  <c r="MC220" i="12"/>
  <c r="MC219" i="12"/>
  <c r="MC227" i="12"/>
  <c r="MC221" i="12"/>
  <c r="MC225" i="12"/>
  <c r="MC216" i="12" a="1"/>
  <c r="MC216" i="12" s="1"/>
  <c r="MC210" i="12"/>
  <c r="MC218" i="12"/>
  <c r="MC202" i="12"/>
  <c r="MC205" i="12"/>
  <c r="MC208" i="12"/>
  <c r="MC209" i="12"/>
  <c r="MC204" i="12"/>
  <c r="MC211" i="12"/>
  <c r="MC187" i="12"/>
  <c r="MC200" i="12" a="1"/>
  <c r="MC200" i="12" s="1"/>
  <c r="MC193" i="12"/>
  <c r="MC189" i="12"/>
  <c r="MC192" i="12"/>
  <c r="MC195" i="12"/>
  <c r="MC188" i="12"/>
  <c r="MC194" i="12"/>
  <c r="MC184" i="12" a="1"/>
  <c r="MC184" i="12" s="1"/>
  <c r="MC186" i="12"/>
  <c r="MC203" i="12"/>
  <c r="MC177" i="12"/>
  <c r="MC173" i="12"/>
  <c r="MC176" i="12"/>
  <c r="MC179" i="12"/>
  <c r="MC178" i="12"/>
  <c r="MC172" i="12"/>
  <c r="MC171" i="12"/>
  <c r="MC168" i="12" a="1"/>
  <c r="MC168" i="12" s="1"/>
  <c r="MC170" i="12"/>
  <c r="MD165" i="12"/>
  <c r="MB175" i="12"/>
  <c r="MB180" i="12" s="1"/>
  <c r="MB354" i="12"/>
  <c r="MB223" i="12"/>
  <c r="MB228" i="12" s="1"/>
  <c r="MB357" i="12"/>
  <c r="MB271" i="12"/>
  <c r="MB276" i="12" s="1"/>
  <c r="MB360" i="12"/>
  <c r="MB319" i="12"/>
  <c r="MB324" i="12" s="1"/>
  <c r="MB363" i="12"/>
  <c r="G63" i="1"/>
  <c r="G40" i="1"/>
  <c r="B254" i="13" s="1"/>
  <c r="B252" i="13" s="1"/>
  <c r="G39" i="1"/>
  <c r="B239" i="13" s="1"/>
  <c r="B237" i="13" s="1"/>
  <c r="G38" i="1"/>
  <c r="B224" i="13" s="1"/>
  <c r="B222" i="13" s="1"/>
  <c r="G37" i="1"/>
  <c r="B209" i="13" s="1"/>
  <c r="B207" i="13" s="1"/>
  <c r="G36" i="1"/>
  <c r="B193" i="13" s="1"/>
  <c r="DR201" i="13" l="1"/>
  <c r="DR216" i="13" s="1"/>
  <c r="DR231" i="13" s="1"/>
  <c r="DR246" i="13" s="1"/>
  <c r="AT131" i="13"/>
  <c r="AT129" i="13" s="1"/>
  <c r="DZ201" i="13"/>
  <c r="DZ216" i="13" s="1"/>
  <c r="DZ231" i="13" s="1"/>
  <c r="DZ246" i="13" s="1"/>
  <c r="BU201" i="13"/>
  <c r="BU216" i="13" s="1"/>
  <c r="BU231" i="13" s="1"/>
  <c r="BU246" i="13" s="1"/>
  <c r="CC201" i="13"/>
  <c r="CC216" i="13" s="1"/>
  <c r="CC231" i="13" s="1"/>
  <c r="CC246" i="13" s="1"/>
  <c r="DI201" i="13"/>
  <c r="DI216" i="13" s="1"/>
  <c r="DI231" i="13" s="1"/>
  <c r="DI246" i="13" s="1"/>
  <c r="CL201" i="13"/>
  <c r="CL216" i="13" s="1"/>
  <c r="CL231" i="13" s="1"/>
  <c r="CL246" i="13" s="1"/>
  <c r="BL201" i="13"/>
  <c r="BL216" i="13" s="1"/>
  <c r="BL231" i="13" s="1"/>
  <c r="BL246" i="13" s="1"/>
  <c r="DA201" i="13"/>
  <c r="DA216" i="13" s="1"/>
  <c r="DA231" i="13" s="1"/>
  <c r="DA246" i="13" s="1"/>
  <c r="DW201" i="13"/>
  <c r="DW216" i="13" s="1"/>
  <c r="DW231" i="13" s="1"/>
  <c r="DW246" i="13" s="1"/>
  <c r="AX201" i="13"/>
  <c r="AX216" i="13" s="1"/>
  <c r="AX231" i="13" s="1"/>
  <c r="AX246" i="13" s="1"/>
  <c r="DG201" i="13"/>
  <c r="DG216" i="13" s="1"/>
  <c r="DG231" i="13" s="1"/>
  <c r="DG246" i="13" s="1"/>
  <c r="DV201" i="13"/>
  <c r="DV216" i="13" s="1"/>
  <c r="DV231" i="13" s="1"/>
  <c r="DV246" i="13" s="1"/>
  <c r="AU131" i="13"/>
  <c r="AU129" i="13" s="1"/>
  <c r="CQ201" i="13"/>
  <c r="CQ216" i="13" s="1"/>
  <c r="CQ231" i="13" s="1"/>
  <c r="CQ246" i="13" s="1"/>
  <c r="DF201" i="13"/>
  <c r="DF216" i="13" s="1"/>
  <c r="DF231" i="13" s="1"/>
  <c r="DF246" i="13" s="1"/>
  <c r="DU201" i="13"/>
  <c r="DU216" i="13" s="1"/>
  <c r="DU231" i="13" s="1"/>
  <c r="DU246" i="13" s="1"/>
  <c r="EJ201" i="13"/>
  <c r="EJ216" i="13" s="1"/>
  <c r="EJ231" i="13" s="1"/>
  <c r="EJ246" i="13" s="1"/>
  <c r="DY201" i="13"/>
  <c r="DY216" i="13" s="1"/>
  <c r="DY231" i="13" s="1"/>
  <c r="DY246" i="13" s="1"/>
  <c r="DQ201" i="13"/>
  <c r="DQ216" i="13" s="1"/>
  <c r="DQ231" i="13" s="1"/>
  <c r="DQ246" i="13" s="1"/>
  <c r="CA201" i="13"/>
  <c r="CA216" i="13" s="1"/>
  <c r="CA231" i="13" s="1"/>
  <c r="CA246" i="13" s="1"/>
  <c r="CP201" i="13"/>
  <c r="CP216" i="13" s="1"/>
  <c r="CP231" i="13" s="1"/>
  <c r="CP246" i="13" s="1"/>
  <c r="DE201" i="13"/>
  <c r="DE216" i="13" s="1"/>
  <c r="DE231" i="13" s="1"/>
  <c r="DE246" i="13" s="1"/>
  <c r="DT201" i="13"/>
  <c r="DT216" i="13" s="1"/>
  <c r="DT231" i="13" s="1"/>
  <c r="DT246" i="13" s="1"/>
  <c r="EI201" i="13"/>
  <c r="EI216" i="13" s="1"/>
  <c r="EI231" i="13" s="1"/>
  <c r="EI246" i="13" s="1"/>
  <c r="EH201" i="13"/>
  <c r="EH216" i="13" s="1"/>
  <c r="EH231" i="13" s="1"/>
  <c r="EH246" i="13" s="1"/>
  <c r="CB201" i="13"/>
  <c r="CB216" i="13" s="1"/>
  <c r="CB231" i="13" s="1"/>
  <c r="CB246" i="13" s="1"/>
  <c r="BN201" i="13"/>
  <c r="BN216" i="13" s="1"/>
  <c r="BN231" i="13" s="1"/>
  <c r="BN246" i="13" s="1"/>
  <c r="BK201" i="13"/>
  <c r="BK216" i="13" s="1"/>
  <c r="BK231" i="13" s="1"/>
  <c r="BK246" i="13" s="1"/>
  <c r="BZ201" i="13"/>
  <c r="BZ216" i="13" s="1"/>
  <c r="BZ231" i="13" s="1"/>
  <c r="BZ246" i="13" s="1"/>
  <c r="CO201" i="13"/>
  <c r="CO216" i="13" s="1"/>
  <c r="CO231" i="13" s="1"/>
  <c r="CO246" i="13" s="1"/>
  <c r="DD201" i="13"/>
  <c r="DD216" i="13" s="1"/>
  <c r="DD231" i="13" s="1"/>
  <c r="DD246" i="13" s="1"/>
  <c r="DS201" i="13"/>
  <c r="DS216" i="13" s="1"/>
  <c r="DS231" i="13" s="1"/>
  <c r="DS246" i="13" s="1"/>
  <c r="EF201" i="13"/>
  <c r="EF216" i="13" s="1"/>
  <c r="EF231" i="13" s="1"/>
  <c r="EF246" i="13" s="1"/>
  <c r="CK201" i="13"/>
  <c r="CK216" i="13" s="1"/>
  <c r="CK231" i="13" s="1"/>
  <c r="CK246" i="13" s="1"/>
  <c r="DH201" i="13"/>
  <c r="DH216" i="13" s="1"/>
  <c r="DH231" i="13" s="1"/>
  <c r="DH246" i="13" s="1"/>
  <c r="CT201" i="13"/>
  <c r="CT216" i="13" s="1"/>
  <c r="CT231" i="13" s="1"/>
  <c r="CT246" i="13" s="1"/>
  <c r="AU201" i="13"/>
  <c r="AU216" i="13" s="1"/>
  <c r="AU231" i="13" s="1"/>
  <c r="AU246" i="13" s="1"/>
  <c r="BJ201" i="13"/>
  <c r="BJ216" i="13" s="1"/>
  <c r="BJ231" i="13" s="1"/>
  <c r="BJ246" i="13" s="1"/>
  <c r="BY201" i="13"/>
  <c r="BY216" i="13" s="1"/>
  <c r="BY231" i="13" s="1"/>
  <c r="BY246" i="13" s="1"/>
  <c r="CN201" i="13"/>
  <c r="CN216" i="13" s="1"/>
  <c r="CN231" i="13" s="1"/>
  <c r="CN246" i="13" s="1"/>
  <c r="DC201" i="13"/>
  <c r="DC216" i="13" s="1"/>
  <c r="DC231" i="13" s="1"/>
  <c r="DC246" i="13" s="1"/>
  <c r="DP201" i="13"/>
  <c r="DP216" i="13" s="1"/>
  <c r="DP231" i="13" s="1"/>
  <c r="DP246" i="13" s="1"/>
  <c r="EE201" i="13"/>
  <c r="EE216" i="13" s="1"/>
  <c r="EE231" i="13" s="1"/>
  <c r="EE246" i="13" s="1"/>
  <c r="ED201" i="13"/>
  <c r="ED216" i="13" s="1"/>
  <c r="ED231" i="13" s="1"/>
  <c r="ED246" i="13" s="1"/>
  <c r="EC201" i="13"/>
  <c r="EC216" i="13" s="1"/>
  <c r="EC231" i="13" s="1"/>
  <c r="EC246" i="13" s="1"/>
  <c r="EB201" i="13"/>
  <c r="EB216" i="13" s="1"/>
  <c r="EB231" i="13" s="1"/>
  <c r="EB246" i="13" s="1"/>
  <c r="EA201" i="13"/>
  <c r="EA216" i="13" s="1"/>
  <c r="EA231" i="13" s="1"/>
  <c r="EA246" i="13" s="1"/>
  <c r="CR201" i="13"/>
  <c r="CR216" i="13" s="1"/>
  <c r="CR231" i="13" s="1"/>
  <c r="CR246" i="13" s="1"/>
  <c r="BF201" i="13"/>
  <c r="BF216" i="13" s="1"/>
  <c r="BF231" i="13" s="1"/>
  <c r="BF246" i="13" s="1"/>
  <c r="AW201" i="13"/>
  <c r="AW216" i="13" s="1"/>
  <c r="AW231" i="13" s="1"/>
  <c r="AW246" i="13" s="1"/>
  <c r="AT201" i="13"/>
  <c r="AT216" i="13" s="1"/>
  <c r="AT231" i="13" s="1"/>
  <c r="AT246" i="13" s="1"/>
  <c r="BI201" i="13"/>
  <c r="BI216" i="13" s="1"/>
  <c r="BI231" i="13" s="1"/>
  <c r="BI246" i="13" s="1"/>
  <c r="BX201" i="13"/>
  <c r="BX216" i="13" s="1"/>
  <c r="BX231" i="13" s="1"/>
  <c r="BX246" i="13" s="1"/>
  <c r="CM201" i="13"/>
  <c r="CM216" i="13" s="1"/>
  <c r="CM231" i="13" s="1"/>
  <c r="CM246" i="13" s="1"/>
  <c r="CZ201" i="13"/>
  <c r="CZ216" i="13" s="1"/>
  <c r="CZ231" i="13" s="1"/>
  <c r="CZ246" i="13" s="1"/>
  <c r="DO201" i="13"/>
  <c r="DO216" i="13" s="1"/>
  <c r="DO231" i="13" s="1"/>
  <c r="DO246" i="13" s="1"/>
  <c r="DN201" i="13"/>
  <c r="DN216" i="13" s="1"/>
  <c r="DN231" i="13" s="1"/>
  <c r="DN246" i="13" s="1"/>
  <c r="DM201" i="13"/>
  <c r="DM216" i="13" s="1"/>
  <c r="DM231" i="13" s="1"/>
  <c r="DM246" i="13" s="1"/>
  <c r="DL201" i="13"/>
  <c r="DL216" i="13" s="1"/>
  <c r="DL231" i="13" s="1"/>
  <c r="DL246" i="13" s="1"/>
  <c r="DK201" i="13"/>
  <c r="DK216" i="13" s="1"/>
  <c r="DK231" i="13" s="1"/>
  <c r="DK246" i="13" s="1"/>
  <c r="BH201" i="13"/>
  <c r="BH216" i="13" s="1"/>
  <c r="BH231" i="13" s="1"/>
  <c r="BH246" i="13" s="1"/>
  <c r="BW201" i="13"/>
  <c r="BW216" i="13" s="1"/>
  <c r="BW231" i="13" s="1"/>
  <c r="BW246" i="13" s="1"/>
  <c r="CJ201" i="13"/>
  <c r="CJ216" i="13" s="1"/>
  <c r="CJ231" i="13" s="1"/>
  <c r="CJ246" i="13" s="1"/>
  <c r="CY201" i="13"/>
  <c r="CY216" i="13" s="1"/>
  <c r="CY231" i="13" s="1"/>
  <c r="CY246" i="13" s="1"/>
  <c r="CX201" i="13"/>
  <c r="CX216" i="13" s="1"/>
  <c r="CX231" i="13" s="1"/>
  <c r="CX246" i="13" s="1"/>
  <c r="CW201" i="13"/>
  <c r="CW216" i="13" s="1"/>
  <c r="CW231" i="13" s="1"/>
  <c r="CW246" i="13" s="1"/>
  <c r="CV201" i="13"/>
  <c r="CV216" i="13" s="1"/>
  <c r="CV231" i="13" s="1"/>
  <c r="CV246" i="13" s="1"/>
  <c r="CU201" i="13"/>
  <c r="CU216" i="13" s="1"/>
  <c r="CU231" i="13" s="1"/>
  <c r="CU246" i="13" s="1"/>
  <c r="DX201" i="13"/>
  <c r="DX216" i="13" s="1"/>
  <c r="DX231" i="13" s="1"/>
  <c r="DX246" i="13" s="1"/>
  <c r="BG201" i="13"/>
  <c r="BG216" i="13" s="1"/>
  <c r="BG231" i="13" s="1"/>
  <c r="BG246" i="13" s="1"/>
  <c r="BT201" i="13"/>
  <c r="BT216" i="13" s="1"/>
  <c r="BT231" i="13" s="1"/>
  <c r="BT246" i="13" s="1"/>
  <c r="CI201" i="13"/>
  <c r="CI216" i="13" s="1"/>
  <c r="CI231" i="13" s="1"/>
  <c r="CI246" i="13" s="1"/>
  <c r="CH201" i="13"/>
  <c r="CH216" i="13" s="1"/>
  <c r="CH231" i="13" s="1"/>
  <c r="CH246" i="13" s="1"/>
  <c r="CG201" i="13"/>
  <c r="CG216" i="13" s="1"/>
  <c r="CG231" i="13" s="1"/>
  <c r="CG246" i="13" s="1"/>
  <c r="CF201" i="13"/>
  <c r="CF216" i="13" s="1"/>
  <c r="CF231" i="13" s="1"/>
  <c r="CF246" i="13" s="1"/>
  <c r="CE201" i="13"/>
  <c r="CE216" i="13" s="1"/>
  <c r="CE231" i="13" s="1"/>
  <c r="CE246" i="13" s="1"/>
  <c r="EG201" i="13"/>
  <c r="EG216" i="13" s="1"/>
  <c r="EG231" i="13" s="1"/>
  <c r="EG246" i="13" s="1"/>
  <c r="BV201" i="13"/>
  <c r="BV216" i="13" s="1"/>
  <c r="BV231" i="13" s="1"/>
  <c r="BV246" i="13" s="1"/>
  <c r="DJ201" i="13"/>
  <c r="DJ216" i="13" s="1"/>
  <c r="DJ231" i="13" s="1"/>
  <c r="DJ246" i="13" s="1"/>
  <c r="BD201" i="13"/>
  <c r="BD216" i="13" s="1"/>
  <c r="BD231" i="13" s="1"/>
  <c r="BD246" i="13" s="1"/>
  <c r="BS201" i="13"/>
  <c r="BS216" i="13" s="1"/>
  <c r="BS231" i="13" s="1"/>
  <c r="BS246" i="13" s="1"/>
  <c r="BR201" i="13"/>
  <c r="BR216" i="13" s="1"/>
  <c r="BR231" i="13" s="1"/>
  <c r="BR246" i="13" s="1"/>
  <c r="BQ201" i="13"/>
  <c r="BQ216" i="13" s="1"/>
  <c r="BQ231" i="13" s="1"/>
  <c r="BQ246" i="13" s="1"/>
  <c r="BP201" i="13"/>
  <c r="BP216" i="13" s="1"/>
  <c r="BP231" i="13" s="1"/>
  <c r="BP246" i="13" s="1"/>
  <c r="BO201" i="13"/>
  <c r="BO216" i="13" s="1"/>
  <c r="BO231" i="13" s="1"/>
  <c r="BO246" i="13" s="1"/>
  <c r="BI193" i="13"/>
  <c r="BY193" i="13"/>
  <c r="CO193" i="13"/>
  <c r="DE193" i="13"/>
  <c r="DU193" i="13"/>
  <c r="AT193" i="13"/>
  <c r="BJ193" i="13"/>
  <c r="BZ193" i="13"/>
  <c r="CP193" i="13"/>
  <c r="DF193" i="13"/>
  <c r="DV193" i="13"/>
  <c r="AU193" i="13"/>
  <c r="BK193" i="13"/>
  <c r="CA193" i="13"/>
  <c r="CQ193" i="13"/>
  <c r="DG193" i="13"/>
  <c r="DW193" i="13"/>
  <c r="AV193" i="13"/>
  <c r="BL193" i="13"/>
  <c r="CB193" i="13"/>
  <c r="CR193" i="13"/>
  <c r="DH193" i="13"/>
  <c r="DX193" i="13"/>
  <c r="AW193" i="13"/>
  <c r="BM193" i="13"/>
  <c r="CC193" i="13"/>
  <c r="CS193" i="13"/>
  <c r="DI193" i="13"/>
  <c r="DY193" i="13"/>
  <c r="AX193" i="13"/>
  <c r="BN193" i="13"/>
  <c r="CD193" i="13"/>
  <c r="CT193" i="13"/>
  <c r="DJ193" i="13"/>
  <c r="DZ193" i="13"/>
  <c r="BA193" i="13"/>
  <c r="BQ193" i="13"/>
  <c r="CG193" i="13"/>
  <c r="CW193" i="13"/>
  <c r="DM193" i="13"/>
  <c r="BB193" i="13"/>
  <c r="BR193" i="13"/>
  <c r="CH193" i="13"/>
  <c r="CX193" i="13"/>
  <c r="DN193" i="13"/>
  <c r="ED193" i="13"/>
  <c r="BC193" i="13"/>
  <c r="BS193" i="13"/>
  <c r="CI193" i="13"/>
  <c r="CY193" i="13"/>
  <c r="DO193" i="13"/>
  <c r="EE193" i="13"/>
  <c r="BD193" i="13"/>
  <c r="BT193" i="13"/>
  <c r="CJ193" i="13"/>
  <c r="CZ193" i="13"/>
  <c r="DP193" i="13"/>
  <c r="EF193" i="13"/>
  <c r="BE193" i="13"/>
  <c r="BU193" i="13"/>
  <c r="CK193" i="13"/>
  <c r="DA193" i="13"/>
  <c r="DQ193" i="13"/>
  <c r="EG193" i="13"/>
  <c r="BV193" i="13"/>
  <c r="DS193" i="13"/>
  <c r="BW193" i="13"/>
  <c r="DT193" i="13"/>
  <c r="BX193" i="13"/>
  <c r="EA193" i="13"/>
  <c r="CE193" i="13"/>
  <c r="EB193" i="13"/>
  <c r="CF193" i="13"/>
  <c r="EC193" i="13"/>
  <c r="CL193" i="13"/>
  <c r="EH193" i="13"/>
  <c r="CM193" i="13"/>
  <c r="EI193" i="13"/>
  <c r="CN193" i="13"/>
  <c r="EJ193" i="13"/>
  <c r="CU193" i="13"/>
  <c r="AY193" i="13"/>
  <c r="CV193" i="13"/>
  <c r="AZ193" i="13"/>
  <c r="DB193" i="13"/>
  <c r="BF193" i="13"/>
  <c r="DC193" i="13"/>
  <c r="BG193" i="13"/>
  <c r="DD193" i="13"/>
  <c r="BH193" i="13"/>
  <c r="DK193" i="13"/>
  <c r="BP193" i="13"/>
  <c r="DR193" i="13"/>
  <c r="BO193" i="13"/>
  <c r="DL193" i="13"/>
  <c r="AS131" i="13"/>
  <c r="AS129" i="13" s="1"/>
  <c r="CD201" i="13"/>
  <c r="CD216" i="13" s="1"/>
  <c r="CD231" i="13" s="1"/>
  <c r="CD246" i="13" s="1"/>
  <c r="BM201" i="13"/>
  <c r="BM216" i="13" s="1"/>
  <c r="BM231" i="13" s="1"/>
  <c r="BM246" i="13" s="1"/>
  <c r="BC201" i="13"/>
  <c r="BC216" i="13" s="1"/>
  <c r="BC231" i="13" s="1"/>
  <c r="BC246" i="13" s="1"/>
  <c r="BB201" i="13"/>
  <c r="BB216" i="13" s="1"/>
  <c r="BB231" i="13" s="1"/>
  <c r="BB246" i="13" s="1"/>
  <c r="BA201" i="13"/>
  <c r="BA216" i="13" s="1"/>
  <c r="BA231" i="13" s="1"/>
  <c r="BA246" i="13" s="1"/>
  <c r="AZ201" i="13"/>
  <c r="AZ216" i="13" s="1"/>
  <c r="AZ231" i="13" s="1"/>
  <c r="AZ246" i="13" s="1"/>
  <c r="AY201" i="13"/>
  <c r="AY216" i="13" s="1"/>
  <c r="AY231" i="13" s="1"/>
  <c r="AY246" i="13" s="1"/>
  <c r="CS201" i="13"/>
  <c r="CS216" i="13" s="1"/>
  <c r="CS231" i="13" s="1"/>
  <c r="CS246" i="13" s="1"/>
  <c r="DB201" i="13"/>
  <c r="DB216" i="13" s="1"/>
  <c r="DB231" i="13" s="1"/>
  <c r="DB246" i="13" s="1"/>
  <c r="AV201" i="13"/>
  <c r="AV216" i="13" s="1"/>
  <c r="AV231" i="13" s="1"/>
  <c r="AV246" i="13" s="1"/>
  <c r="BE201" i="13"/>
  <c r="BE216" i="13" s="1"/>
  <c r="BE231" i="13" s="1"/>
  <c r="BE246" i="13" s="1"/>
  <c r="DV102" i="13"/>
  <c r="DV105" i="13" s="1"/>
  <c r="CD102" i="13"/>
  <c r="CD105" i="13" s="1"/>
  <c r="BB102" i="13"/>
  <c r="BB105" i="13" s="1"/>
  <c r="AX102" i="13"/>
  <c r="AX105" i="13" s="1"/>
  <c r="CH102" i="13"/>
  <c r="CH105" i="13" s="1"/>
  <c r="D41" i="13"/>
  <c r="BI102" i="13"/>
  <c r="BI105" i="13" s="1"/>
  <c r="CQ102" i="13"/>
  <c r="CQ105" i="13" s="1"/>
  <c r="AY102" i="13"/>
  <c r="AY105" i="13" s="1"/>
  <c r="BG102" i="13"/>
  <c r="BG105" i="13" s="1"/>
  <c r="BD102" i="13"/>
  <c r="BD105" i="13" s="1"/>
  <c r="DI102" i="13"/>
  <c r="DI105" i="13" s="1"/>
  <c r="AZ102" i="13"/>
  <c r="AZ105" i="13" s="1"/>
  <c r="CJ102" i="13"/>
  <c r="CJ105" i="13" s="1"/>
  <c r="DR102" i="13"/>
  <c r="DR105" i="13" s="1"/>
  <c r="DX102" i="13"/>
  <c r="DX105" i="13" s="1"/>
  <c r="DJ102" i="13"/>
  <c r="DJ105" i="13" s="1"/>
  <c r="CG102" i="13"/>
  <c r="CG105" i="13" s="1"/>
  <c r="CA102" i="13"/>
  <c r="CA105" i="13" s="1"/>
  <c r="EH102" i="13"/>
  <c r="EH105" i="13" s="1"/>
  <c r="DK102" i="13"/>
  <c r="DK105" i="13" s="1"/>
  <c r="BM102" i="13"/>
  <c r="BM105" i="13" s="1"/>
  <c r="BV102" i="13"/>
  <c r="BV105" i="13" s="1"/>
  <c r="DF102" i="13"/>
  <c r="DF105" i="13" s="1"/>
  <c r="CE102" i="13"/>
  <c r="CE105" i="13" s="1"/>
  <c r="CX102" i="13"/>
  <c r="CX105" i="13" s="1"/>
  <c r="CM102" i="13"/>
  <c r="CM105" i="13" s="1"/>
  <c r="CU102" i="13"/>
  <c r="CU105" i="13" s="1"/>
  <c r="DN102" i="13"/>
  <c r="DN105" i="13" s="1"/>
  <c r="BT102" i="13"/>
  <c r="BT105" i="13" s="1"/>
  <c r="DM102" i="13"/>
  <c r="DM105" i="13" s="1"/>
  <c r="CI102" i="13"/>
  <c r="CI105" i="13" s="1"/>
  <c r="BN102" i="13"/>
  <c r="BN105" i="13" s="1"/>
  <c r="CT102" i="13"/>
  <c r="CT105" i="13" s="1"/>
  <c r="AW102" i="13"/>
  <c r="AW105" i="13" s="1"/>
  <c r="DW102" i="13"/>
  <c r="DW105" i="13" s="1"/>
  <c r="DC102" i="13"/>
  <c r="DC105" i="13" s="1"/>
  <c r="BL102" i="13"/>
  <c r="BL105" i="13" s="1"/>
  <c r="BE102" i="13"/>
  <c r="BE105" i="13" s="1"/>
  <c r="DZ102" i="13"/>
  <c r="DZ105" i="13" s="1"/>
  <c r="DE102" i="13"/>
  <c r="DE105" i="13" s="1"/>
  <c r="CC102" i="13"/>
  <c r="CC105" i="13" s="1"/>
  <c r="DO102" i="13"/>
  <c r="DO105" i="13" s="1"/>
  <c r="DP102" i="13"/>
  <c r="DP105" i="13" s="1"/>
  <c r="DL102" i="13"/>
  <c r="DL105" i="13" s="1"/>
  <c r="EJ102" i="13"/>
  <c r="EJ105" i="13" s="1"/>
  <c r="DA102" i="13"/>
  <c r="DA105" i="13" s="1"/>
  <c r="BZ102" i="13"/>
  <c r="BZ105" i="13" s="1"/>
  <c r="CN102" i="13"/>
  <c r="CN105" i="13" s="1"/>
  <c r="BW102" i="13"/>
  <c r="BW105" i="13" s="1"/>
  <c r="CR102" i="13"/>
  <c r="CR105" i="13" s="1"/>
  <c r="EA102" i="13"/>
  <c r="EA105" i="13" s="1"/>
  <c r="DS102" i="13"/>
  <c r="DS105" i="13" s="1"/>
  <c r="DG102" i="13"/>
  <c r="DG105" i="13" s="1"/>
  <c r="BX102" i="13"/>
  <c r="BX105" i="13" s="1"/>
  <c r="BY102" i="13"/>
  <c r="BY105" i="13" s="1"/>
  <c r="BK102" i="13"/>
  <c r="BK105" i="13" s="1"/>
  <c r="EC102" i="13"/>
  <c r="EC105" i="13" s="1"/>
  <c r="EI102" i="13"/>
  <c r="EI105" i="13" s="1"/>
  <c r="CL102" i="13"/>
  <c r="CL105" i="13" s="1"/>
  <c r="DB102" i="13"/>
  <c r="DB105" i="13" s="1"/>
  <c r="BQ102" i="13"/>
  <c r="BQ105" i="13" s="1"/>
  <c r="BU102" i="13"/>
  <c r="BU105" i="13" s="1"/>
  <c r="EF102" i="13"/>
  <c r="EF105" i="13" s="1"/>
  <c r="BP102" i="13"/>
  <c r="BP105" i="13" s="1"/>
  <c r="CW102" i="13"/>
  <c r="CW105" i="13" s="1"/>
  <c r="CS102" i="13"/>
  <c r="CS105" i="13" s="1"/>
  <c r="DT102" i="13"/>
  <c r="DT105" i="13" s="1"/>
  <c r="CV102" i="13"/>
  <c r="CV105" i="13" s="1"/>
  <c r="DH102" i="13"/>
  <c r="DH105" i="13" s="1"/>
  <c r="CF102" i="13"/>
  <c r="CF105" i="13" s="1"/>
  <c r="EB102" i="13"/>
  <c r="EB105" i="13" s="1"/>
  <c r="CO102" i="13"/>
  <c r="CO105" i="13" s="1"/>
  <c r="BA102" i="13"/>
  <c r="BA105" i="13" s="1"/>
  <c r="BF102" i="13"/>
  <c r="BF105" i="13" s="1"/>
  <c r="EG102" i="13"/>
  <c r="EG105" i="13" s="1"/>
  <c r="CB102" i="13"/>
  <c r="CB105" i="13" s="1"/>
  <c r="CY102" i="13"/>
  <c r="CY105" i="13" s="1"/>
  <c r="DU102" i="13"/>
  <c r="DU105" i="13" s="1"/>
  <c r="DY102" i="13"/>
  <c r="DY105" i="13" s="1"/>
  <c r="BC102" i="13"/>
  <c r="BC105" i="13" s="1"/>
  <c r="DQ102" i="13"/>
  <c r="DQ105" i="13" s="1"/>
  <c r="BR102" i="13"/>
  <c r="BR105" i="13" s="1"/>
  <c r="BH102" i="13"/>
  <c r="BH105" i="13" s="1"/>
  <c r="ED102" i="13"/>
  <c r="ED105" i="13" s="1"/>
  <c r="CK102" i="13"/>
  <c r="CK105" i="13" s="1"/>
  <c r="DD102" i="13"/>
  <c r="DD105" i="13" s="1"/>
  <c r="CZ102" i="13"/>
  <c r="CZ105" i="13" s="1"/>
  <c r="EE102" i="13"/>
  <c r="EE105" i="13" s="1"/>
  <c r="CP102" i="13"/>
  <c r="CP105" i="13" s="1"/>
  <c r="BJ102" i="13"/>
  <c r="BJ105" i="13" s="1"/>
  <c r="BS102" i="13"/>
  <c r="BS105" i="13" s="1"/>
  <c r="BO102" i="13"/>
  <c r="BO105" i="13" s="1"/>
  <c r="AV102" i="13"/>
  <c r="AV105" i="13" s="1"/>
  <c r="MF163" i="12"/>
  <c r="MG164" i="12"/>
  <c r="MC303" i="12"/>
  <c r="MC308" i="12" s="1"/>
  <c r="MC362" i="12"/>
  <c r="MB364" i="12"/>
  <c r="MB365" i="12" s="1"/>
  <c r="MC191" i="12"/>
  <c r="MC196" i="12" s="1"/>
  <c r="MC355" i="12"/>
  <c r="MC287" i="12"/>
  <c r="MC292" i="12" s="1"/>
  <c r="MC361" i="12"/>
  <c r="MC239" i="12"/>
  <c r="MC244" i="12" s="1"/>
  <c r="MC358" i="12"/>
  <c r="MD323" i="12"/>
  <c r="MD322" i="12"/>
  <c r="MD321" i="12"/>
  <c r="MD320" i="12"/>
  <c r="MD316" i="12"/>
  <c r="MD314" i="12"/>
  <c r="MD317" i="12"/>
  <c r="MD315" i="12"/>
  <c r="MD312" i="12" a="1"/>
  <c r="MD312" i="12" s="1"/>
  <c r="MD305" i="12"/>
  <c r="MD306" i="12"/>
  <c r="MD307" i="12"/>
  <c r="MD304" i="12"/>
  <c r="MD298" i="12"/>
  <c r="MD300" i="12"/>
  <c r="MD301" i="12"/>
  <c r="MD299" i="12"/>
  <c r="MD296" i="12" a="1"/>
  <c r="MD296" i="12" s="1"/>
  <c r="MD290" i="12"/>
  <c r="MD288" i="12"/>
  <c r="MD291" i="12"/>
  <c r="MD289" i="12"/>
  <c r="MD282" i="12"/>
  <c r="MD285" i="12"/>
  <c r="MD284" i="12"/>
  <c r="MD283" i="12"/>
  <c r="MD280" i="12" a="1"/>
  <c r="MD280" i="12" s="1"/>
  <c r="MD273" i="12"/>
  <c r="MD272" i="12"/>
  <c r="MD268" i="12"/>
  <c r="MD274" i="12"/>
  <c r="MD275" i="12"/>
  <c r="MD269" i="12"/>
  <c r="MD267" i="12"/>
  <c r="MD264" i="12" a="1"/>
  <c r="MD264" i="12" s="1"/>
  <c r="MD266" i="12"/>
  <c r="MD259" i="12"/>
  <c r="MD258" i="12"/>
  <c r="MD257" i="12"/>
  <c r="MD256" i="12"/>
  <c r="MD250" i="12"/>
  <c r="MD253" i="12"/>
  <c r="MD252" i="12"/>
  <c r="MD251" i="12"/>
  <c r="MD241" i="12"/>
  <c r="MD240" i="12"/>
  <c r="MD243" i="12"/>
  <c r="MD248" i="12" a="1"/>
  <c r="MD248" i="12" s="1"/>
  <c r="MD242" i="12"/>
  <c r="MD236" i="12"/>
  <c r="MD235" i="12"/>
  <c r="MD234" i="12"/>
  <c r="MD237" i="12"/>
  <c r="MD225" i="12"/>
  <c r="MD227" i="12"/>
  <c r="MD224" i="12"/>
  <c r="MD221" i="12"/>
  <c r="MD226" i="12"/>
  <c r="MD232" i="12" a="1"/>
  <c r="MD232" i="12" s="1"/>
  <c r="MD211" i="12"/>
  <c r="MD219" i="12"/>
  <c r="MD216" i="12" a="1"/>
  <c r="MD216" i="12" s="1"/>
  <c r="MD218" i="12"/>
  <c r="MD220" i="12"/>
  <c r="MD202" i="12"/>
  <c r="MD205" i="12"/>
  <c r="MD208" i="12"/>
  <c r="MD210" i="12"/>
  <c r="MD209" i="12"/>
  <c r="MD204" i="12"/>
  <c r="MD203" i="12"/>
  <c r="MD193" i="12"/>
  <c r="MD186" i="12"/>
  <c r="MD189" i="12"/>
  <c r="MD192" i="12"/>
  <c r="MD195" i="12"/>
  <c r="MD188" i="12"/>
  <c r="MD194" i="12"/>
  <c r="MD200" i="12" a="1"/>
  <c r="MD200" i="12" s="1"/>
  <c r="MD187" i="12"/>
  <c r="MD184" i="12" a="1"/>
  <c r="MD184" i="12" s="1"/>
  <c r="MD176" i="12"/>
  <c r="MD179" i="12"/>
  <c r="MD178" i="12"/>
  <c r="MD171" i="12"/>
  <c r="MD173" i="12"/>
  <c r="MD168" i="12" a="1"/>
  <c r="MD168" i="12" s="1"/>
  <c r="MD177" i="12"/>
  <c r="MD170" i="12"/>
  <c r="ME165" i="12"/>
  <c r="MD172" i="12"/>
  <c r="MC175" i="12"/>
  <c r="MC180" i="12" s="1"/>
  <c r="MC354" i="12"/>
  <c r="MC223" i="12"/>
  <c r="MC228" i="12" s="1"/>
  <c r="MC357" i="12"/>
  <c r="MC271" i="12"/>
  <c r="MC276" i="12" s="1"/>
  <c r="MC360" i="12"/>
  <c r="MC255" i="12"/>
  <c r="MC260" i="12" s="1"/>
  <c r="MC359" i="12"/>
  <c r="MC319" i="12"/>
  <c r="MC324" i="12" s="1"/>
  <c r="MC363" i="12"/>
  <c r="MC207" i="12"/>
  <c r="MC212" i="12" s="1"/>
  <c r="MC356" i="12"/>
  <c r="EB110" i="13" l="1"/>
  <c r="EB107" i="13"/>
  <c r="EB164" i="13" s="1"/>
  <c r="CQ110" i="13"/>
  <c r="CQ107" i="13"/>
  <c r="CQ164" i="13" s="1"/>
  <c r="DX110" i="13"/>
  <c r="DX107" i="13"/>
  <c r="DX164" i="13" s="1"/>
  <c r="DD110" i="13"/>
  <c r="DD107" i="13"/>
  <c r="DD164" i="13" s="1"/>
  <c r="DU110" i="13"/>
  <c r="DU107" i="13"/>
  <c r="DU164" i="13" s="1"/>
  <c r="CF110" i="13"/>
  <c r="CF107" i="13"/>
  <c r="CF164" i="13" s="1"/>
  <c r="BU110" i="13"/>
  <c r="BU107" i="13"/>
  <c r="BU164" i="13" s="1"/>
  <c r="BX110" i="13"/>
  <c r="BX107" i="13"/>
  <c r="BX164" i="13" s="1"/>
  <c r="DA110" i="13"/>
  <c r="DA107" i="13"/>
  <c r="DA164" i="13" s="1"/>
  <c r="BE110" i="13"/>
  <c r="BE107" i="13"/>
  <c r="BE164" i="13" s="1"/>
  <c r="DM110" i="13"/>
  <c r="DM107" i="13"/>
  <c r="DM164" i="13" s="1"/>
  <c r="BV110" i="13"/>
  <c r="BV107" i="13"/>
  <c r="BV164" i="13" s="1"/>
  <c r="DR110" i="13"/>
  <c r="DR107" i="13"/>
  <c r="DR164" i="13" s="1"/>
  <c r="BI110" i="13"/>
  <c r="BI107" i="13"/>
  <c r="BI164" i="13" s="1"/>
  <c r="DZ110" i="13"/>
  <c r="DZ107" i="13"/>
  <c r="DZ164" i="13" s="1"/>
  <c r="AV110" i="13"/>
  <c r="AV107" i="13"/>
  <c r="AV164" i="13" s="1"/>
  <c r="CK110" i="13"/>
  <c r="CK107" i="13"/>
  <c r="CK164" i="13" s="1"/>
  <c r="CY110" i="13"/>
  <c r="CY107" i="13"/>
  <c r="CY164" i="13" s="1"/>
  <c r="DH110" i="13"/>
  <c r="DH107" i="13"/>
  <c r="DH164" i="13" s="1"/>
  <c r="BQ110" i="13"/>
  <c r="BQ107" i="13"/>
  <c r="BQ164" i="13" s="1"/>
  <c r="DG110" i="13"/>
  <c r="DG107" i="13"/>
  <c r="DG164" i="13" s="1"/>
  <c r="EJ110" i="13"/>
  <c r="EJ107" i="13"/>
  <c r="EJ164" i="13" s="1"/>
  <c r="BL110" i="13"/>
  <c r="BL107" i="13"/>
  <c r="BL164" i="13" s="1"/>
  <c r="BT110" i="13"/>
  <c r="BT107" i="13"/>
  <c r="BT164" i="13" s="1"/>
  <c r="BM110" i="13"/>
  <c r="BM107" i="13"/>
  <c r="BM164" i="13" s="1"/>
  <c r="CJ110" i="13"/>
  <c r="CJ107" i="13"/>
  <c r="CJ164" i="13" s="1"/>
  <c r="CH110" i="13"/>
  <c r="CH107" i="13"/>
  <c r="CH164" i="13" s="1"/>
  <c r="CZ110" i="13"/>
  <c r="CZ107" i="13"/>
  <c r="CZ164" i="13" s="1"/>
  <c r="BO110" i="13"/>
  <c r="BO107" i="13"/>
  <c r="BO164" i="13" s="1"/>
  <c r="ED110" i="13"/>
  <c r="ED107" i="13"/>
  <c r="ED164" i="13" s="1"/>
  <c r="CB110" i="13"/>
  <c r="CB107" i="13"/>
  <c r="CB164" i="13" s="1"/>
  <c r="CV110" i="13"/>
  <c r="CV107" i="13"/>
  <c r="CV164" i="13" s="1"/>
  <c r="DB110" i="13"/>
  <c r="DB107" i="13"/>
  <c r="DB164" i="13" s="1"/>
  <c r="DS110" i="13"/>
  <c r="DS107" i="13"/>
  <c r="DS164" i="13" s="1"/>
  <c r="DL110" i="13"/>
  <c r="DL107" i="13"/>
  <c r="DL164" i="13" s="1"/>
  <c r="DC110" i="13"/>
  <c r="DC107" i="13"/>
  <c r="DC164" i="13" s="1"/>
  <c r="DN110" i="13"/>
  <c r="DN107" i="13"/>
  <c r="DN164" i="13" s="1"/>
  <c r="DK110" i="13"/>
  <c r="DK107" i="13"/>
  <c r="DK164" i="13" s="1"/>
  <c r="AZ110" i="13"/>
  <c r="AZ107" i="13"/>
  <c r="AZ164" i="13" s="1"/>
  <c r="BY110" i="13"/>
  <c r="BY107" i="13"/>
  <c r="BY164" i="13" s="1"/>
  <c r="AX110" i="13"/>
  <c r="AX107" i="13"/>
  <c r="AX164" i="13" s="1"/>
  <c r="BZ110" i="13"/>
  <c r="BZ107" i="13"/>
  <c r="BZ164" i="13" s="1"/>
  <c r="BS110" i="13"/>
  <c r="BS107" i="13"/>
  <c r="BS164" i="13" s="1"/>
  <c r="BH110" i="13"/>
  <c r="BH107" i="13"/>
  <c r="BH164" i="13" s="1"/>
  <c r="EG110" i="13"/>
  <c r="EG107" i="13"/>
  <c r="EG164" i="13" s="1"/>
  <c r="DT110" i="13"/>
  <c r="DT107" i="13"/>
  <c r="DT164" i="13" s="1"/>
  <c r="CL110" i="13"/>
  <c r="CL107" i="13"/>
  <c r="CL164" i="13" s="1"/>
  <c r="EA110" i="13"/>
  <c r="EA107" i="13"/>
  <c r="EA164" i="13" s="1"/>
  <c r="DP110" i="13"/>
  <c r="DP107" i="13"/>
  <c r="DP164" i="13" s="1"/>
  <c r="DW110" i="13"/>
  <c r="DW107" i="13"/>
  <c r="DW164" i="13" s="1"/>
  <c r="CU110" i="13"/>
  <c r="CU107" i="13"/>
  <c r="CU164" i="13" s="1"/>
  <c r="EH110" i="13"/>
  <c r="EH107" i="13"/>
  <c r="EH164" i="13" s="1"/>
  <c r="DI110" i="13"/>
  <c r="DI107" i="13"/>
  <c r="DI164" i="13" s="1"/>
  <c r="H101" i="13"/>
  <c r="BB110" i="13"/>
  <c r="BB107" i="13"/>
  <c r="BB164" i="13" s="1"/>
  <c r="CI110" i="13"/>
  <c r="CI107" i="13"/>
  <c r="CI164" i="13" s="1"/>
  <c r="BJ110" i="13"/>
  <c r="BJ107" i="13"/>
  <c r="BJ164" i="13" s="1"/>
  <c r="BR110" i="13"/>
  <c r="BR107" i="13"/>
  <c r="BR164" i="13" s="1"/>
  <c r="BF110" i="13"/>
  <c r="BF107" i="13"/>
  <c r="BF164" i="13" s="1"/>
  <c r="CS110" i="13"/>
  <c r="CS107" i="13"/>
  <c r="CS164" i="13" s="1"/>
  <c r="EI110" i="13"/>
  <c r="EI107" i="13"/>
  <c r="EI164" i="13" s="1"/>
  <c r="CR110" i="13"/>
  <c r="CR107" i="13"/>
  <c r="CR164" i="13" s="1"/>
  <c r="DO110" i="13"/>
  <c r="DO107" i="13"/>
  <c r="DO164" i="13" s="1"/>
  <c r="AW110" i="13"/>
  <c r="AW107" i="13"/>
  <c r="AW164" i="13" s="1"/>
  <c r="CM110" i="13"/>
  <c r="CM107" i="13"/>
  <c r="CM164" i="13" s="1"/>
  <c r="CA110" i="13"/>
  <c r="CA107" i="13"/>
  <c r="CA164" i="13" s="1"/>
  <c r="BD110" i="13"/>
  <c r="BD107" i="13"/>
  <c r="BD164" i="13" s="1"/>
  <c r="DY110" i="13"/>
  <c r="DY107" i="13"/>
  <c r="DY164" i="13" s="1"/>
  <c r="CD110" i="13"/>
  <c r="CD107" i="13"/>
  <c r="CD164" i="13" s="1"/>
  <c r="CP110" i="13"/>
  <c r="CP107" i="13"/>
  <c r="CP164" i="13" s="1"/>
  <c r="DQ110" i="13"/>
  <c r="DQ107" i="13"/>
  <c r="DQ164" i="13" s="1"/>
  <c r="BA110" i="13"/>
  <c r="BA107" i="13"/>
  <c r="BA164" i="13" s="1"/>
  <c r="CW110" i="13"/>
  <c r="CW107" i="13"/>
  <c r="CW164" i="13" s="1"/>
  <c r="EC110" i="13"/>
  <c r="EC107" i="13"/>
  <c r="EC164" i="13" s="1"/>
  <c r="BW110" i="13"/>
  <c r="BW107" i="13"/>
  <c r="BW164" i="13" s="1"/>
  <c r="CC110" i="13"/>
  <c r="CC107" i="13"/>
  <c r="CC164" i="13" s="1"/>
  <c r="CT110" i="13"/>
  <c r="CT107" i="13"/>
  <c r="CT164" i="13" s="1"/>
  <c r="CX110" i="13"/>
  <c r="CX107" i="13"/>
  <c r="CX164" i="13" s="1"/>
  <c r="CG110" i="13"/>
  <c r="CG107" i="13"/>
  <c r="CG164" i="13" s="1"/>
  <c r="BG110" i="13"/>
  <c r="BG107" i="13"/>
  <c r="BG164" i="13" s="1"/>
  <c r="DF110" i="13"/>
  <c r="DF107" i="13"/>
  <c r="DF164" i="13" s="1"/>
  <c r="DV110" i="13"/>
  <c r="DV107" i="13"/>
  <c r="DV164" i="13" s="1"/>
  <c r="EF110" i="13"/>
  <c r="EF107" i="13"/>
  <c r="EF164" i="13" s="1"/>
  <c r="EE110" i="13"/>
  <c r="EE107" i="13"/>
  <c r="EE164" i="13" s="1"/>
  <c r="BC110" i="13"/>
  <c r="BC107" i="13"/>
  <c r="BC164" i="13" s="1"/>
  <c r="CO110" i="13"/>
  <c r="CO107" i="13"/>
  <c r="CO164" i="13" s="1"/>
  <c r="BP110" i="13"/>
  <c r="BP107" i="13"/>
  <c r="BP164" i="13" s="1"/>
  <c r="BK110" i="13"/>
  <c r="BK107" i="13"/>
  <c r="BK164" i="13" s="1"/>
  <c r="CN110" i="13"/>
  <c r="CN107" i="13"/>
  <c r="CN164" i="13" s="1"/>
  <c r="DE110" i="13"/>
  <c r="DE107" i="13"/>
  <c r="DE164" i="13" s="1"/>
  <c r="BN110" i="13"/>
  <c r="BN107" i="13"/>
  <c r="BN164" i="13" s="1"/>
  <c r="CE110" i="13"/>
  <c r="CE107" i="13"/>
  <c r="CE164" i="13" s="1"/>
  <c r="DJ110" i="13"/>
  <c r="DJ107" i="13"/>
  <c r="DJ164" i="13" s="1"/>
  <c r="AY110" i="13"/>
  <c r="AY107" i="13"/>
  <c r="AY164" i="13" s="1"/>
  <c r="MD175" i="12"/>
  <c r="MD180" i="12" s="1"/>
  <c r="MD354" i="12"/>
  <c r="MD255" i="12"/>
  <c r="MD260" i="12" s="1"/>
  <c r="MD359" i="12"/>
  <c r="MD319" i="12"/>
  <c r="MD324" i="12" s="1"/>
  <c r="MD363" i="12"/>
  <c r="MD239" i="12"/>
  <c r="MD244" i="12" s="1"/>
  <c r="MD358" i="12"/>
  <c r="MD303" i="12"/>
  <c r="MD308" i="12" s="1"/>
  <c r="MD362" i="12"/>
  <c r="MD191" i="12"/>
  <c r="MD196" i="12" s="1"/>
  <c r="MD355" i="12"/>
  <c r="MC364" i="12"/>
  <c r="MC365" i="12" s="1"/>
  <c r="MD207" i="12"/>
  <c r="MD212" i="12" s="1"/>
  <c r="MD356" i="12"/>
  <c r="MD287" i="12"/>
  <c r="MD292" i="12" s="1"/>
  <c r="MD361" i="12"/>
  <c r="MD271" i="12"/>
  <c r="MD276" i="12" s="1"/>
  <c r="MD360" i="12"/>
  <c r="ME323" i="12"/>
  <c r="ME320" i="12"/>
  <c r="ME322" i="12"/>
  <c r="ME321" i="12"/>
  <c r="ME314" i="12"/>
  <c r="ME317" i="12"/>
  <c r="ME315" i="12"/>
  <c r="ME316" i="12"/>
  <c r="ME312" i="12" a="1"/>
  <c r="ME312" i="12" s="1"/>
  <c r="ME305" i="12"/>
  <c r="ME307" i="12"/>
  <c r="ME301" i="12"/>
  <c r="ME304" i="12"/>
  <c r="ME306" i="12"/>
  <c r="ME300" i="12"/>
  <c r="ME299" i="12"/>
  <c r="ME298" i="12"/>
  <c r="ME296" i="12" a="1"/>
  <c r="ME296" i="12" s="1"/>
  <c r="ME285" i="12"/>
  <c r="ME288" i="12"/>
  <c r="ME291" i="12"/>
  <c r="ME289" i="12"/>
  <c r="ME290" i="12"/>
  <c r="ME282" i="12"/>
  <c r="ME284" i="12"/>
  <c r="ME283" i="12"/>
  <c r="ME280" i="12" a="1"/>
  <c r="ME280" i="12" s="1"/>
  <c r="ME274" i="12"/>
  <c r="ME272" i="12"/>
  <c r="ME273" i="12"/>
  <c r="ME275" i="12"/>
  <c r="ME269" i="12"/>
  <c r="ME268" i="12"/>
  <c r="ME267" i="12"/>
  <c r="ME264" i="12" a="1"/>
  <c r="ME264" i="12" s="1"/>
  <c r="ME266" i="12"/>
  <c r="ME252" i="12"/>
  <c r="ME258" i="12"/>
  <c r="ME257" i="12"/>
  <c r="ME256" i="12"/>
  <c r="ME259" i="12"/>
  <c r="ME253" i="12"/>
  <c r="ME251" i="12"/>
  <c r="ME250" i="12"/>
  <c r="ME241" i="12"/>
  <c r="ME240" i="12"/>
  <c r="ME243" i="12"/>
  <c r="ME248" i="12" a="1"/>
  <c r="ME248" i="12" s="1"/>
  <c r="ME242" i="12"/>
  <c r="ME236" i="12"/>
  <c r="ME235" i="12"/>
  <c r="ME234" i="12"/>
  <c r="ME237" i="12"/>
  <c r="ME224" i="12"/>
  <c r="ME232" i="12" a="1"/>
  <c r="ME232" i="12" s="1"/>
  <c r="ME219" i="12"/>
  <c r="ME227" i="12"/>
  <c r="ME221" i="12"/>
  <c r="ME226" i="12"/>
  <c r="ME225" i="12"/>
  <c r="ME216" i="12" a="1"/>
  <c r="ME216" i="12" s="1"/>
  <c r="ME210" i="12"/>
  <c r="ME218" i="12"/>
  <c r="ME220" i="12"/>
  <c r="ME202" i="12"/>
  <c r="ME205" i="12"/>
  <c r="ME208" i="12"/>
  <c r="ME209" i="12"/>
  <c r="ME204" i="12"/>
  <c r="ME203" i="12"/>
  <c r="ME193" i="12"/>
  <c r="ME186" i="12"/>
  <c r="ME211" i="12"/>
  <c r="ME189" i="12"/>
  <c r="ME192" i="12"/>
  <c r="ME195" i="12"/>
  <c r="ME188" i="12"/>
  <c r="ME194" i="12"/>
  <c r="ME200" i="12" a="1"/>
  <c r="ME200" i="12" s="1"/>
  <c r="ME187" i="12"/>
  <c r="ME184" i="12" a="1"/>
  <c r="ME184" i="12" s="1"/>
  <c r="ME176" i="12"/>
  <c r="ME179" i="12"/>
  <c r="ME178" i="12"/>
  <c r="ME177" i="12"/>
  <c r="ME171" i="12"/>
  <c r="ME168" i="12" a="1"/>
  <c r="ME168" i="12" s="1"/>
  <c r="ME173" i="12"/>
  <c r="ME170" i="12"/>
  <c r="MF165" i="12"/>
  <c r="ME172" i="12"/>
  <c r="MG163" i="12"/>
  <c r="MH164" i="12"/>
  <c r="MD223" i="12"/>
  <c r="MD228" i="12" s="1"/>
  <c r="MD357" i="12"/>
  <c r="D103" i="7"/>
  <c r="E103" i="7" s="1"/>
  <c r="H40" i="13"/>
  <c r="CI111" i="13" l="1"/>
  <c r="EA111" i="13"/>
  <c r="BY111" i="13"/>
  <c r="CV111" i="13"/>
  <c r="BT111" i="13"/>
  <c r="AV111" i="13"/>
  <c r="BX111" i="13"/>
  <c r="BG111" i="13"/>
  <c r="CL111" i="13"/>
  <c r="AZ111" i="13"/>
  <c r="CB111" i="13"/>
  <c r="BL111" i="13"/>
  <c r="DZ111" i="13"/>
  <c r="BU111" i="13"/>
  <c r="CG111" i="13"/>
  <c r="DT111" i="13"/>
  <c r="DK111" i="13"/>
  <c r="ED111" i="13"/>
  <c r="EJ111" i="13"/>
  <c r="BI111" i="13"/>
  <c r="CF111" i="13"/>
  <c r="BK111" i="13"/>
  <c r="DI111" i="13"/>
  <c r="EG111" i="13"/>
  <c r="DN111" i="13"/>
  <c r="BO111" i="13"/>
  <c r="DG111" i="13"/>
  <c r="DR111" i="13"/>
  <c r="DU111" i="13"/>
  <c r="DJ111" i="13"/>
  <c r="BC111" i="13"/>
  <c r="CT111" i="13"/>
  <c r="EI111" i="13"/>
  <c r="CO111" i="13"/>
  <c r="CD111" i="13"/>
  <c r="EH111" i="13"/>
  <c r="BH111" i="13"/>
  <c r="DC111" i="13"/>
  <c r="CZ111" i="13"/>
  <c r="BQ111" i="13"/>
  <c r="BV111" i="13"/>
  <c r="DD111" i="13"/>
  <c r="AW111" i="13"/>
  <c r="BB111" i="13"/>
  <c r="CE111" i="13"/>
  <c r="EE111" i="13"/>
  <c r="CC111" i="13"/>
  <c r="DY111" i="13"/>
  <c r="CS111" i="13"/>
  <c r="CU111" i="13"/>
  <c r="BS111" i="13"/>
  <c r="DL111" i="13"/>
  <c r="CH111" i="13"/>
  <c r="DH111" i="13"/>
  <c r="DM111" i="13"/>
  <c r="DX111" i="13"/>
  <c r="DQ111" i="13"/>
  <c r="CX111" i="13"/>
  <c r="BN111" i="13"/>
  <c r="EF111" i="13"/>
  <c r="BW111" i="13"/>
  <c r="BD111" i="13"/>
  <c r="BF111" i="13"/>
  <c r="BA111" i="13"/>
  <c r="DO111" i="13"/>
  <c r="H43" i="13"/>
  <c r="H117" i="13" s="1"/>
  <c r="DW111" i="13"/>
  <c r="BZ111" i="13"/>
  <c r="DS111" i="13"/>
  <c r="CJ111" i="13"/>
  <c r="CY111" i="13"/>
  <c r="BE111" i="13"/>
  <c r="CQ111" i="13"/>
  <c r="CR111" i="13"/>
  <c r="H102" i="13"/>
  <c r="H105" i="13" s="1"/>
  <c r="DE111" i="13"/>
  <c r="DV111" i="13"/>
  <c r="EC111" i="13"/>
  <c r="CA111" i="13"/>
  <c r="BR111" i="13"/>
  <c r="BP111" i="13"/>
  <c r="CP111" i="13"/>
  <c r="DP111" i="13"/>
  <c r="AX111" i="13"/>
  <c r="DB111" i="13"/>
  <c r="BM111" i="13"/>
  <c r="CK111" i="13"/>
  <c r="DA111" i="13"/>
  <c r="EB111" i="13"/>
  <c r="AY111" i="13"/>
  <c r="CN111" i="13"/>
  <c r="DF111" i="13"/>
  <c r="CW111" i="13"/>
  <c r="CM111" i="13"/>
  <c r="BJ111" i="13"/>
  <c r="ME271" i="12"/>
  <c r="ME276" i="12" s="1"/>
  <c r="ME360" i="12"/>
  <c r="ME223" i="12"/>
  <c r="ME228" i="12" s="1"/>
  <c r="ME357" i="12"/>
  <c r="ME255" i="12"/>
  <c r="ME260" i="12" s="1"/>
  <c r="ME359" i="12"/>
  <c r="ME319" i="12"/>
  <c r="ME324" i="12" s="1"/>
  <c r="ME363" i="12"/>
  <c r="ME175" i="12"/>
  <c r="ME180" i="12" s="1"/>
  <c r="ME354" i="12"/>
  <c r="MF320" i="12"/>
  <c r="MF323" i="12"/>
  <c r="MF322" i="12"/>
  <c r="MF316" i="12"/>
  <c r="MF321" i="12"/>
  <c r="MF314" i="12"/>
  <c r="MF317" i="12"/>
  <c r="MF315" i="12"/>
  <c r="MF312" i="12" a="1"/>
  <c r="MF312" i="12" s="1"/>
  <c r="MF304" i="12"/>
  <c r="MF307" i="12"/>
  <c r="MF301" i="12"/>
  <c r="MF306" i="12"/>
  <c r="MF305" i="12"/>
  <c r="MF300" i="12"/>
  <c r="MF299" i="12"/>
  <c r="MF298" i="12"/>
  <c r="MF296" i="12" a="1"/>
  <c r="MF296" i="12" s="1"/>
  <c r="MF288" i="12"/>
  <c r="MF291" i="12"/>
  <c r="MF289" i="12"/>
  <c r="MF284" i="12"/>
  <c r="MF285" i="12"/>
  <c r="MF283" i="12"/>
  <c r="MF290" i="12"/>
  <c r="MF282" i="12"/>
  <c r="MF273" i="12"/>
  <c r="MF275" i="12"/>
  <c r="MF272" i="12"/>
  <c r="MF268" i="12"/>
  <c r="MF274" i="12"/>
  <c r="MF280" i="12" a="1"/>
  <c r="MF280" i="12" s="1"/>
  <c r="MF264" i="12" a="1"/>
  <c r="MF264" i="12" s="1"/>
  <c r="MF267" i="12"/>
  <c r="MF266" i="12"/>
  <c r="MF269" i="12"/>
  <c r="MF258" i="12"/>
  <c r="MF257" i="12"/>
  <c r="MF256" i="12"/>
  <c r="MF253" i="12"/>
  <c r="MF252" i="12"/>
  <c r="MF248" i="12" a="1"/>
  <c r="MF248" i="12" s="1"/>
  <c r="MF251" i="12"/>
  <c r="MF259" i="12"/>
  <c r="MF241" i="12"/>
  <c r="MF240" i="12"/>
  <c r="MF243" i="12"/>
  <c r="MF250" i="12"/>
  <c r="MF242" i="12"/>
  <c r="MF236" i="12"/>
  <c r="MF235" i="12"/>
  <c r="MF234" i="12"/>
  <c r="MF237" i="12"/>
  <c r="MF225" i="12"/>
  <c r="MF227" i="12"/>
  <c r="MF232" i="12" a="1"/>
  <c r="MF232" i="12" s="1"/>
  <c r="MF224" i="12"/>
  <c r="MF221" i="12"/>
  <c r="MF226" i="12"/>
  <c r="MF220" i="12"/>
  <c r="MF211" i="12"/>
  <c r="MF216" i="12" a="1"/>
  <c r="MF216" i="12" s="1"/>
  <c r="MF219" i="12"/>
  <c r="MF218" i="12"/>
  <c r="MF202" i="12"/>
  <c r="MF205" i="12"/>
  <c r="MF208" i="12"/>
  <c r="MF209" i="12"/>
  <c r="MF210" i="12"/>
  <c r="MF204" i="12"/>
  <c r="MF200" i="12" a="1"/>
  <c r="MF200" i="12" s="1"/>
  <c r="MF203" i="12"/>
  <c r="MF189" i="12"/>
  <c r="MF192" i="12"/>
  <c r="MF195" i="12"/>
  <c r="MF188" i="12"/>
  <c r="MF194" i="12"/>
  <c r="MF187" i="12"/>
  <c r="MF193" i="12"/>
  <c r="MF186" i="12"/>
  <c r="MF184" i="12" a="1"/>
  <c r="MF184" i="12" s="1"/>
  <c r="MF176" i="12"/>
  <c r="MF179" i="12"/>
  <c r="MF178" i="12"/>
  <c r="MF177" i="12"/>
  <c r="MF168" i="12" a="1"/>
  <c r="MF168" i="12" s="1"/>
  <c r="MF171" i="12"/>
  <c r="MF173" i="12"/>
  <c r="MF170" i="12"/>
  <c r="MG165" i="12"/>
  <c r="MF172" i="12"/>
  <c r="ME303" i="12"/>
  <c r="ME308" i="12" s="1"/>
  <c r="ME362" i="12"/>
  <c r="ME239" i="12"/>
  <c r="ME244" i="12" s="1"/>
  <c r="ME358" i="12"/>
  <c r="ME191" i="12"/>
  <c r="ME196" i="12" s="1"/>
  <c r="ME355" i="12"/>
  <c r="MH163" i="12"/>
  <c r="MI164" i="12"/>
  <c r="ME207" i="12"/>
  <c r="ME212" i="12" s="1"/>
  <c r="ME356" i="12"/>
  <c r="ME287" i="12"/>
  <c r="ME292" i="12" s="1"/>
  <c r="ME361" i="12"/>
  <c r="MD364" i="12"/>
  <c r="MD365" i="12" s="1"/>
  <c r="H121" i="13" l="1"/>
  <c r="H110" i="13"/>
  <c r="H107" i="13"/>
  <c r="H44" i="13"/>
  <c r="MF303" i="12"/>
  <c r="MF308" i="12" s="1"/>
  <c r="MF362" i="12"/>
  <c r="MF239" i="12"/>
  <c r="MF244" i="12" s="1"/>
  <c r="MF358" i="12"/>
  <c r="MF255" i="12"/>
  <c r="MF260" i="12" s="1"/>
  <c r="MF359" i="12"/>
  <c r="MF191" i="12"/>
  <c r="MF196" i="12" s="1"/>
  <c r="MF355" i="12"/>
  <c r="ME364" i="12"/>
  <c r="ME365" i="12" s="1"/>
  <c r="MF207" i="12"/>
  <c r="MF212" i="12" s="1"/>
  <c r="MF356" i="12"/>
  <c r="MF223" i="12"/>
  <c r="MF228" i="12" s="1"/>
  <c r="MF357" i="12"/>
  <c r="MF319" i="12"/>
  <c r="MF324" i="12" s="1"/>
  <c r="MF363" i="12"/>
  <c r="MF271" i="12"/>
  <c r="MF276" i="12" s="1"/>
  <c r="MF360" i="12"/>
  <c r="MF175" i="12"/>
  <c r="MF180" i="12" s="1"/>
  <c r="MF354" i="12"/>
  <c r="MG323" i="12"/>
  <c r="MG322" i="12"/>
  <c r="MG321" i="12"/>
  <c r="MG320" i="12"/>
  <c r="MG314" i="12"/>
  <c r="MG317" i="12"/>
  <c r="MG316" i="12"/>
  <c r="MG312" i="12" a="1"/>
  <c r="MG312" i="12" s="1"/>
  <c r="MG315" i="12"/>
  <c r="MG307" i="12"/>
  <c r="MG306" i="12"/>
  <c r="MG304" i="12"/>
  <c r="MG305" i="12"/>
  <c r="MG300" i="12"/>
  <c r="MG301" i="12"/>
  <c r="MG299" i="12"/>
  <c r="MG290" i="12"/>
  <c r="MG298" i="12"/>
  <c r="MG296" i="12" a="1"/>
  <c r="MG296" i="12" s="1"/>
  <c r="MG291" i="12"/>
  <c r="MG289" i="12"/>
  <c r="MG288" i="12"/>
  <c r="MG284" i="12"/>
  <c r="MG285" i="12"/>
  <c r="MG283" i="12"/>
  <c r="MG282" i="12"/>
  <c r="MG274" i="12"/>
  <c r="MG272" i="12"/>
  <c r="MG268" i="12"/>
  <c r="MG273" i="12"/>
  <c r="MG275" i="12"/>
  <c r="MG280" i="12" a="1"/>
  <c r="MG280" i="12" s="1"/>
  <c r="MG269" i="12"/>
  <c r="MG264" i="12" a="1"/>
  <c r="MG264" i="12" s="1"/>
  <c r="MG267" i="12"/>
  <c r="MG266" i="12"/>
  <c r="MG258" i="12"/>
  <c r="MG257" i="12"/>
  <c r="MG256" i="12"/>
  <c r="MG259" i="12"/>
  <c r="MG252" i="12"/>
  <c r="MG248" i="12" a="1"/>
  <c r="MG248" i="12" s="1"/>
  <c r="MG251" i="12"/>
  <c r="MG250" i="12"/>
  <c r="MG253" i="12"/>
  <c r="MG240" i="12"/>
  <c r="MG243" i="12"/>
  <c r="MG242" i="12"/>
  <c r="MG241" i="12"/>
  <c r="MG235" i="12"/>
  <c r="MG234" i="12"/>
  <c r="MG237" i="12"/>
  <c r="MG236" i="12"/>
  <c r="MG224" i="12"/>
  <c r="MG232" i="12" a="1"/>
  <c r="MG232" i="12" s="1"/>
  <c r="MG226" i="12"/>
  <c r="MG219" i="12"/>
  <c r="MG227" i="12"/>
  <c r="MG221" i="12"/>
  <c r="MG225" i="12"/>
  <c r="MG210" i="12"/>
  <c r="MG218" i="12"/>
  <c r="MG220" i="12"/>
  <c r="MG205" i="12"/>
  <c r="MG216" i="12" a="1"/>
  <c r="MG216" i="12" s="1"/>
  <c r="MG208" i="12"/>
  <c r="MG209" i="12"/>
  <c r="MG204" i="12"/>
  <c r="MG200" i="12" a="1"/>
  <c r="MG200" i="12" s="1"/>
  <c r="MG203" i="12"/>
  <c r="MG211" i="12"/>
  <c r="MG186" i="12"/>
  <c r="MG189" i="12"/>
  <c r="MG192" i="12"/>
  <c r="MG195" i="12"/>
  <c r="MG188" i="12"/>
  <c r="MG194" i="12"/>
  <c r="MG187" i="12"/>
  <c r="MG202" i="12"/>
  <c r="MG193" i="12"/>
  <c r="MG184" i="12" a="1"/>
  <c r="MG184" i="12" s="1"/>
  <c r="MG173" i="12"/>
  <c r="MG176" i="12"/>
  <c r="MG179" i="12"/>
  <c r="MG178" i="12"/>
  <c r="MG177" i="12"/>
  <c r="MG171" i="12"/>
  <c r="MG170" i="12"/>
  <c r="MH165" i="12"/>
  <c r="MG172" i="12"/>
  <c r="MG168" i="12" a="1"/>
  <c r="MG168" i="12" s="1"/>
  <c r="MJ164" i="12"/>
  <c r="MI163" i="12"/>
  <c r="MF287" i="12"/>
  <c r="MF292" i="12" s="1"/>
  <c r="MF361" i="12"/>
  <c r="D19" i="10"/>
  <c r="T30" i="13" s="1" a="1"/>
  <c r="T30" i="13" s="1"/>
  <c r="H111" i="13" l="1"/>
  <c r="H164" i="13"/>
  <c r="H181" i="13" s="1"/>
  <c r="H163" i="13"/>
  <c r="H180" i="13" s="1"/>
  <c r="H122" i="13"/>
  <c r="I120" i="13" s="1"/>
  <c r="H126" i="13"/>
  <c r="H138" i="13" s="1"/>
  <c r="H145" i="13" s="1"/>
  <c r="MG319" i="12"/>
  <c r="MG324" i="12" s="1"/>
  <c r="MG363" i="12"/>
  <c r="MG271" i="12"/>
  <c r="MG276" i="12" s="1"/>
  <c r="MG360" i="12"/>
  <c r="MG287" i="12"/>
  <c r="MG292" i="12" s="1"/>
  <c r="MG361" i="12"/>
  <c r="MG303" i="12"/>
  <c r="MG308" i="12" s="1"/>
  <c r="MG362" i="12"/>
  <c r="MH323" i="12"/>
  <c r="MH322" i="12"/>
  <c r="MH321" i="12"/>
  <c r="MH320" i="12"/>
  <c r="MH317" i="12"/>
  <c r="MH315" i="12"/>
  <c r="MH316" i="12"/>
  <c r="MH314" i="12"/>
  <c r="MH312" i="12" a="1"/>
  <c r="MH312" i="12" s="1"/>
  <c r="MH307" i="12"/>
  <c r="MH306" i="12"/>
  <c r="MH304" i="12"/>
  <c r="MH305" i="12"/>
  <c r="MH300" i="12"/>
  <c r="MH301" i="12"/>
  <c r="MH299" i="12"/>
  <c r="MH298" i="12"/>
  <c r="MH296" i="12" a="1"/>
  <c r="MH296" i="12" s="1"/>
  <c r="MH291" i="12"/>
  <c r="MH289" i="12"/>
  <c r="MH290" i="12"/>
  <c r="MH288" i="12"/>
  <c r="MH284" i="12"/>
  <c r="MH285" i="12"/>
  <c r="MH283" i="12"/>
  <c r="MH282" i="12"/>
  <c r="MH273" i="12"/>
  <c r="MH275" i="12"/>
  <c r="MH280" i="12" a="1"/>
  <c r="MH280" i="12" s="1"/>
  <c r="MH274" i="12"/>
  <c r="MH269" i="12"/>
  <c r="MH272" i="12"/>
  <c r="MH268" i="12"/>
  <c r="MH264" i="12" a="1"/>
  <c r="MH264" i="12" s="1"/>
  <c r="MH267" i="12"/>
  <c r="MH266" i="12"/>
  <c r="MH257" i="12"/>
  <c r="MH253" i="12"/>
  <c r="MH256" i="12"/>
  <c r="MH259" i="12"/>
  <c r="MH258" i="12"/>
  <c r="MH252" i="12"/>
  <c r="MH251" i="12"/>
  <c r="MH250" i="12"/>
  <c r="MH240" i="12"/>
  <c r="MH243" i="12"/>
  <c r="MH248" i="12" a="1"/>
  <c r="MH248" i="12" s="1"/>
  <c r="MH242" i="12"/>
  <c r="MH235" i="12"/>
  <c r="MH234" i="12"/>
  <c r="MH237" i="12"/>
  <c r="MH241" i="12"/>
  <c r="MH225" i="12"/>
  <c r="MH232" i="12" a="1"/>
  <c r="MH232" i="12" s="1"/>
  <c r="MH227" i="12"/>
  <c r="MH219" i="12"/>
  <c r="MH224" i="12"/>
  <c r="MH221" i="12"/>
  <c r="MH226" i="12"/>
  <c r="MH220" i="12"/>
  <c r="MH218" i="12"/>
  <c r="MH209" i="12"/>
  <c r="MH236" i="12"/>
  <c r="MH216" i="12" a="1"/>
  <c r="MH216" i="12" s="1"/>
  <c r="MH208" i="12"/>
  <c r="MH210" i="12"/>
  <c r="MH204" i="12"/>
  <c r="MH200" i="12" a="1"/>
  <c r="MH200" i="12" s="1"/>
  <c r="MH203" i="12"/>
  <c r="MH211" i="12"/>
  <c r="MH186" i="12"/>
  <c r="MH205" i="12"/>
  <c r="MH189" i="12"/>
  <c r="MH192" i="12"/>
  <c r="MH195" i="12"/>
  <c r="MH188" i="12"/>
  <c r="MH194" i="12"/>
  <c r="MH187" i="12"/>
  <c r="MH202" i="12"/>
  <c r="MH193" i="12"/>
  <c r="MH184" i="12" a="1"/>
  <c r="MH184" i="12" s="1"/>
  <c r="MH176" i="12"/>
  <c r="MH179" i="12"/>
  <c r="MH178" i="12"/>
  <c r="MH177" i="12"/>
  <c r="MH171" i="12"/>
  <c r="MH173" i="12"/>
  <c r="MH170" i="12"/>
  <c r="MI165" i="12"/>
  <c r="MH172" i="12"/>
  <c r="MH168" i="12" a="1"/>
  <c r="MH168" i="12" s="1"/>
  <c r="MG207" i="12"/>
  <c r="MG212" i="12" s="1"/>
  <c r="MG356" i="12"/>
  <c r="MG255" i="12"/>
  <c r="MG260" i="12" s="1"/>
  <c r="MG359" i="12"/>
  <c r="MG239" i="12"/>
  <c r="MG244" i="12" s="1"/>
  <c r="MG358" i="12"/>
  <c r="MG191" i="12"/>
  <c r="MG196" i="12" s="1"/>
  <c r="MG355" i="12"/>
  <c r="MK164" i="12"/>
  <c r="MJ163" i="12"/>
  <c r="MF364" i="12"/>
  <c r="MF365" i="12" s="1"/>
  <c r="MG175" i="12"/>
  <c r="MG180" i="12" s="1"/>
  <c r="MG354" i="12"/>
  <c r="MG223" i="12"/>
  <c r="MG228" i="12" s="1"/>
  <c r="MG357" i="12"/>
  <c r="H183" i="13" l="1"/>
  <c r="H188" i="13" s="1"/>
  <c r="I137" i="13"/>
  <c r="H171" i="13"/>
  <c r="MH303" i="12"/>
  <c r="MH308" i="12" s="1"/>
  <c r="MH362" i="12"/>
  <c r="MH207" i="12"/>
  <c r="MH212" i="12" s="1"/>
  <c r="MH356" i="12"/>
  <c r="MH287" i="12"/>
  <c r="MH292" i="12" s="1"/>
  <c r="MH361" i="12"/>
  <c r="MH191" i="12"/>
  <c r="MH196" i="12" s="1"/>
  <c r="MH355" i="12"/>
  <c r="MH239" i="12"/>
  <c r="MH244" i="12" s="1"/>
  <c r="MH358" i="12"/>
  <c r="MH175" i="12"/>
  <c r="MH180" i="12" s="1"/>
  <c r="MH354" i="12"/>
  <c r="ML164" i="12"/>
  <c r="MK163" i="12"/>
  <c r="MH223" i="12"/>
  <c r="MH228" i="12" s="1"/>
  <c r="MH357" i="12"/>
  <c r="MG364" i="12"/>
  <c r="MG365" i="12" s="1"/>
  <c r="MI323" i="12"/>
  <c r="MI322" i="12"/>
  <c r="MI321" i="12"/>
  <c r="MI317" i="12"/>
  <c r="MI320" i="12"/>
  <c r="MI315" i="12"/>
  <c r="MI316" i="12"/>
  <c r="MI314" i="12"/>
  <c r="MI312" i="12" a="1"/>
  <c r="MI312" i="12" s="1"/>
  <c r="MI304" i="12"/>
  <c r="MI307" i="12"/>
  <c r="MI306" i="12"/>
  <c r="MI305" i="12"/>
  <c r="MI300" i="12"/>
  <c r="MI301" i="12"/>
  <c r="MI299" i="12"/>
  <c r="MI298" i="12"/>
  <c r="MI296" i="12" a="1"/>
  <c r="MI296" i="12" s="1"/>
  <c r="MI291" i="12"/>
  <c r="MI289" i="12"/>
  <c r="MI290" i="12"/>
  <c r="MI288" i="12"/>
  <c r="MI284" i="12"/>
  <c r="MI285" i="12"/>
  <c r="MI283" i="12"/>
  <c r="MI282" i="12"/>
  <c r="MI272" i="12"/>
  <c r="MI280" i="12" a="1"/>
  <c r="MI280" i="12" s="1"/>
  <c r="MI274" i="12"/>
  <c r="MI273" i="12"/>
  <c r="MI275" i="12"/>
  <c r="MI269" i="12"/>
  <c r="MI268" i="12"/>
  <c r="MI267" i="12"/>
  <c r="MI266" i="12"/>
  <c r="MI264" i="12" a="1"/>
  <c r="MI264" i="12" s="1"/>
  <c r="MI257" i="12"/>
  <c r="MI256" i="12"/>
  <c r="MI259" i="12"/>
  <c r="MI258" i="12"/>
  <c r="MI248" i="12" a="1"/>
  <c r="MI248" i="12" s="1"/>
  <c r="MI252" i="12"/>
  <c r="MI251" i="12"/>
  <c r="MI250" i="12"/>
  <c r="MI240" i="12"/>
  <c r="MI243" i="12"/>
  <c r="MI253" i="12"/>
  <c r="MI242" i="12"/>
  <c r="MI235" i="12"/>
  <c r="MI234" i="12"/>
  <c r="MI237" i="12"/>
  <c r="MI232" i="12" a="1"/>
  <c r="MI232" i="12" s="1"/>
  <c r="MI241" i="12"/>
  <c r="MI226" i="12"/>
  <c r="MI236" i="12"/>
  <c r="MI224" i="12"/>
  <c r="MI221" i="12"/>
  <c r="MI227" i="12"/>
  <c r="MI225" i="12"/>
  <c r="MI210" i="12"/>
  <c r="MI219" i="12"/>
  <c r="MI218" i="12"/>
  <c r="MI220" i="12"/>
  <c r="MI216" i="12" a="1"/>
  <c r="MI216" i="12" s="1"/>
  <c r="MI209" i="12"/>
  <c r="MI204" i="12"/>
  <c r="MI200" i="12" a="1"/>
  <c r="MI200" i="12" s="1"/>
  <c r="MI203" i="12"/>
  <c r="MI211" i="12"/>
  <c r="MI202" i="12"/>
  <c r="MI208" i="12"/>
  <c r="MI205" i="12"/>
  <c r="MI189" i="12"/>
  <c r="MI192" i="12"/>
  <c r="MI195" i="12"/>
  <c r="MI188" i="12"/>
  <c r="MI194" i="12"/>
  <c r="MI187" i="12"/>
  <c r="MI193" i="12"/>
  <c r="MI186" i="12"/>
  <c r="MI184" i="12" a="1"/>
  <c r="MI184" i="12" s="1"/>
  <c r="MI179" i="12"/>
  <c r="MI178" i="12"/>
  <c r="MI177" i="12"/>
  <c r="MI176" i="12"/>
  <c r="MI173" i="12"/>
  <c r="MI170" i="12"/>
  <c r="MJ165" i="12"/>
  <c r="MI172" i="12"/>
  <c r="MI168" i="12" a="1"/>
  <c r="MI168" i="12" s="1"/>
  <c r="MI171" i="12"/>
  <c r="MH319" i="12"/>
  <c r="MH324" i="12" s="1"/>
  <c r="MH363" i="12"/>
  <c r="MH255" i="12"/>
  <c r="MH260" i="12" s="1"/>
  <c r="MH359" i="12"/>
  <c r="MH271" i="12"/>
  <c r="MH276" i="12" s="1"/>
  <c r="MH360" i="12"/>
  <c r="H193" i="13" l="1"/>
  <c r="H194" i="13"/>
  <c r="H189" i="13"/>
  <c r="H203" i="13" s="1"/>
  <c r="H201" i="13"/>
  <c r="I139" i="13"/>
  <c r="I141" i="13" s="1"/>
  <c r="I40" i="13" s="1"/>
  <c r="I43" i="13" s="1"/>
  <c r="MI255" i="12"/>
  <c r="MI260" i="12" s="1"/>
  <c r="MI359" i="12"/>
  <c r="MI207" i="12"/>
  <c r="MI212" i="12" s="1"/>
  <c r="MI356" i="12"/>
  <c r="MM164" i="12"/>
  <c r="ML163" i="12"/>
  <c r="MI287" i="12"/>
  <c r="MI292" i="12" s="1"/>
  <c r="MI361" i="12"/>
  <c r="MH364" i="12"/>
  <c r="MH365" i="12" s="1"/>
  <c r="MI239" i="12"/>
  <c r="MI244" i="12" s="1"/>
  <c r="MI358" i="12"/>
  <c r="MI175" i="12"/>
  <c r="MI180" i="12" s="1"/>
  <c r="MI354" i="12"/>
  <c r="MI223" i="12"/>
  <c r="MI228" i="12" s="1"/>
  <c r="MI357" i="12"/>
  <c r="MI271" i="12"/>
  <c r="MI276" i="12" s="1"/>
  <c r="MI360" i="12"/>
  <c r="MI319" i="12"/>
  <c r="MI324" i="12" s="1"/>
  <c r="MI363" i="12"/>
  <c r="MI191" i="12"/>
  <c r="MI196" i="12" s="1"/>
  <c r="MI355" i="12"/>
  <c r="MJ323" i="12"/>
  <c r="MJ322" i="12"/>
  <c r="MJ321" i="12"/>
  <c r="MJ317" i="12"/>
  <c r="MJ320" i="12"/>
  <c r="MJ315" i="12"/>
  <c r="MJ314" i="12"/>
  <c r="MJ316" i="12"/>
  <c r="MJ312" i="12" a="1"/>
  <c r="MJ312" i="12" s="1"/>
  <c r="MJ304" i="12"/>
  <c r="MJ307" i="12"/>
  <c r="MJ306" i="12"/>
  <c r="MJ305" i="12"/>
  <c r="MJ300" i="12"/>
  <c r="MJ301" i="12"/>
  <c r="MJ299" i="12"/>
  <c r="MJ298" i="12"/>
  <c r="MJ296" i="12" a="1"/>
  <c r="MJ296" i="12" s="1"/>
  <c r="MJ291" i="12"/>
  <c r="MJ289" i="12"/>
  <c r="MJ290" i="12"/>
  <c r="MJ288" i="12"/>
  <c r="MJ284" i="12"/>
  <c r="MJ285" i="12"/>
  <c r="MJ283" i="12"/>
  <c r="MJ282" i="12"/>
  <c r="MJ273" i="12"/>
  <c r="MJ280" i="12" a="1"/>
  <c r="MJ280" i="12" s="1"/>
  <c r="MJ275" i="12"/>
  <c r="MJ274" i="12"/>
  <c r="MJ269" i="12"/>
  <c r="MJ259" i="12"/>
  <c r="MJ267" i="12"/>
  <c r="MJ272" i="12"/>
  <c r="MJ266" i="12"/>
  <c r="MJ264" i="12" a="1"/>
  <c r="MJ264" i="12" s="1"/>
  <c r="MJ268" i="12"/>
  <c r="MJ257" i="12"/>
  <c r="MJ256" i="12"/>
  <c r="MJ258" i="12"/>
  <c r="MJ248" i="12" a="1"/>
  <c r="MJ248" i="12" s="1"/>
  <c r="MJ252" i="12"/>
  <c r="MJ251" i="12"/>
  <c r="MJ250" i="12"/>
  <c r="MJ253" i="12"/>
  <c r="MJ240" i="12"/>
  <c r="MJ243" i="12"/>
  <c r="MJ242" i="12"/>
  <c r="MJ241" i="12"/>
  <c r="MJ235" i="12"/>
  <c r="MJ237" i="12"/>
  <c r="MJ236" i="12"/>
  <c r="MJ232" i="12" a="1"/>
  <c r="MJ232" i="12" s="1"/>
  <c r="MJ227" i="12"/>
  <c r="MJ234" i="12"/>
  <c r="MJ221" i="12"/>
  <c r="MJ226" i="12"/>
  <c r="MJ225" i="12"/>
  <c r="MJ220" i="12"/>
  <c r="MJ219" i="12"/>
  <c r="MJ218" i="12"/>
  <c r="MJ216" i="12" a="1"/>
  <c r="MJ216" i="12" s="1"/>
  <c r="MJ211" i="12"/>
  <c r="MJ224" i="12"/>
  <c r="MJ209" i="12"/>
  <c r="MJ210" i="12"/>
  <c r="MJ204" i="12"/>
  <c r="MJ200" i="12" a="1"/>
  <c r="MJ200" i="12" s="1"/>
  <c r="MJ203" i="12"/>
  <c r="MJ202" i="12"/>
  <c r="MJ205" i="12"/>
  <c r="MJ192" i="12"/>
  <c r="MJ195" i="12"/>
  <c r="MJ188" i="12"/>
  <c r="MJ194" i="12"/>
  <c r="MJ187" i="12"/>
  <c r="MJ208" i="12"/>
  <c r="MJ193" i="12"/>
  <c r="MJ189" i="12"/>
  <c r="MJ186" i="12"/>
  <c r="MJ184" i="12" a="1"/>
  <c r="MJ184" i="12" s="1"/>
  <c r="MJ178" i="12"/>
  <c r="MJ177" i="12"/>
  <c r="MJ176" i="12"/>
  <c r="MJ173" i="12"/>
  <c r="MJ170" i="12"/>
  <c r="MK165" i="12"/>
  <c r="MJ172" i="12"/>
  <c r="MJ168" i="12" a="1"/>
  <c r="MJ168" i="12" s="1"/>
  <c r="MJ179" i="12"/>
  <c r="MJ171" i="12"/>
  <c r="MI303" i="12"/>
  <c r="MI308" i="12" s="1"/>
  <c r="MI362" i="12"/>
  <c r="I101" i="13"/>
  <c r="H195" i="13" l="1"/>
  <c r="I192" i="13" s="1"/>
  <c r="H190" i="13"/>
  <c r="I187" i="13" s="1"/>
  <c r="H197" i="13"/>
  <c r="H204" i="13" s="1"/>
  <c r="H216" i="13"/>
  <c r="I117" i="13"/>
  <c r="I44" i="13"/>
  <c r="MJ271" i="12"/>
  <c r="MJ276" i="12" s="1"/>
  <c r="MJ360" i="12"/>
  <c r="MJ239" i="12"/>
  <c r="MJ244" i="12" s="1"/>
  <c r="MJ358" i="12"/>
  <c r="MJ319" i="12"/>
  <c r="MJ324" i="12" s="1"/>
  <c r="MJ363" i="12"/>
  <c r="MJ175" i="12"/>
  <c r="MJ180" i="12" s="1"/>
  <c r="MJ354" i="12"/>
  <c r="MJ223" i="12"/>
  <c r="MJ228" i="12" s="1"/>
  <c r="MJ357" i="12"/>
  <c r="MI364" i="12"/>
  <c r="MI365" i="12" s="1"/>
  <c r="MK323" i="12"/>
  <c r="MK322" i="12"/>
  <c r="MK321" i="12"/>
  <c r="MK320" i="12"/>
  <c r="MK317" i="12"/>
  <c r="MK315" i="12"/>
  <c r="MK316" i="12"/>
  <c r="MK312" i="12" a="1"/>
  <c r="MK312" i="12" s="1"/>
  <c r="MK314" i="12"/>
  <c r="MK307" i="12"/>
  <c r="MK304" i="12"/>
  <c r="MK305" i="12"/>
  <c r="MK306" i="12"/>
  <c r="MK301" i="12"/>
  <c r="MK299" i="12"/>
  <c r="MK298" i="12"/>
  <c r="MK300" i="12"/>
  <c r="MK296" i="12" a="1"/>
  <c r="MK296" i="12" s="1"/>
  <c r="MK291" i="12"/>
  <c r="MK289" i="12"/>
  <c r="MK290" i="12"/>
  <c r="MK288" i="12"/>
  <c r="MK284" i="12"/>
  <c r="MK285" i="12"/>
  <c r="MK283" i="12"/>
  <c r="MK282" i="12"/>
  <c r="MK280" i="12" a="1"/>
  <c r="MK280" i="12" s="1"/>
  <c r="MK274" i="12"/>
  <c r="MK273" i="12"/>
  <c r="MK275" i="12"/>
  <c r="MK269" i="12"/>
  <c r="MK272" i="12"/>
  <c r="MK267" i="12"/>
  <c r="MK266" i="12"/>
  <c r="MK264" i="12" a="1"/>
  <c r="MK264" i="12" s="1"/>
  <c r="MK257" i="12"/>
  <c r="MK256" i="12"/>
  <c r="MK268" i="12"/>
  <c r="MK259" i="12"/>
  <c r="MK258" i="12"/>
  <c r="MK252" i="12"/>
  <c r="MK251" i="12"/>
  <c r="MK250" i="12"/>
  <c r="MK253" i="12"/>
  <c r="MK240" i="12"/>
  <c r="MK243" i="12"/>
  <c r="MK242" i="12"/>
  <c r="MK248" i="12" a="1"/>
  <c r="MK248" i="12" s="1"/>
  <c r="MK241" i="12"/>
  <c r="MK235" i="12"/>
  <c r="MK234" i="12"/>
  <c r="MK237" i="12"/>
  <c r="MK236" i="12"/>
  <c r="MK232" i="12" a="1"/>
  <c r="MK232" i="12" s="1"/>
  <c r="MK224" i="12"/>
  <c r="MK226" i="12"/>
  <c r="MK221" i="12"/>
  <c r="MK227" i="12"/>
  <c r="MK225" i="12"/>
  <c r="MK220" i="12"/>
  <c r="MK210" i="12"/>
  <c r="MK219" i="12"/>
  <c r="MK218" i="12"/>
  <c r="MK216" i="12" a="1"/>
  <c r="MK216" i="12" s="1"/>
  <c r="MK200" i="12" a="1"/>
  <c r="MK200" i="12" s="1"/>
  <c r="MK204" i="12"/>
  <c r="MK203" i="12"/>
  <c r="MK211" i="12"/>
  <c r="MK202" i="12"/>
  <c r="MK205" i="12"/>
  <c r="MK208" i="12"/>
  <c r="MK209" i="12"/>
  <c r="MK195" i="12"/>
  <c r="MK188" i="12"/>
  <c r="MK194" i="12"/>
  <c r="MK187" i="12"/>
  <c r="MK193" i="12"/>
  <c r="MK192" i="12"/>
  <c r="MK184" i="12" a="1"/>
  <c r="MK184" i="12" s="1"/>
  <c r="MK186" i="12"/>
  <c r="MK178" i="12"/>
  <c r="MK189" i="12"/>
  <c r="MK177" i="12"/>
  <c r="MK176" i="12"/>
  <c r="MK179" i="12"/>
  <c r="MK170" i="12"/>
  <c r="ML165" i="12"/>
  <c r="MK168" i="12" a="1"/>
  <c r="MK168" i="12" s="1"/>
  <c r="MK172" i="12"/>
  <c r="MK171" i="12"/>
  <c r="MK173" i="12"/>
  <c r="MN164" i="12"/>
  <c r="MM163" i="12"/>
  <c r="MJ303" i="12"/>
  <c r="MJ308" i="12" s="1"/>
  <c r="MJ362" i="12"/>
  <c r="MJ207" i="12"/>
  <c r="MJ212" i="12" s="1"/>
  <c r="MJ356" i="12"/>
  <c r="MJ191" i="12"/>
  <c r="MJ196" i="12" s="1"/>
  <c r="MJ355" i="12"/>
  <c r="MJ255" i="12"/>
  <c r="MJ260" i="12" s="1"/>
  <c r="MJ359" i="12"/>
  <c r="MJ287" i="12"/>
  <c r="MJ292" i="12" s="1"/>
  <c r="MJ361" i="12"/>
  <c r="I102" i="13"/>
  <c r="I105" i="13" s="1"/>
  <c r="H208" i="13" l="1"/>
  <c r="H207" i="13"/>
  <c r="H210" i="13"/>
  <c r="H218" i="13"/>
  <c r="I121" i="13"/>
  <c r="H231" i="13"/>
  <c r="H205" i="13"/>
  <c r="I200" i="13" s="1"/>
  <c r="I110" i="13"/>
  <c r="I107" i="13"/>
  <c r="MK239" i="12"/>
  <c r="MK244" i="12" s="1"/>
  <c r="MK358" i="12"/>
  <c r="MK303" i="12"/>
  <c r="MK308" i="12" s="1"/>
  <c r="MK362" i="12"/>
  <c r="MO164" i="12"/>
  <c r="MN163" i="12"/>
  <c r="MK207" i="12"/>
  <c r="MK212" i="12" s="1"/>
  <c r="MK356" i="12"/>
  <c r="MK287" i="12"/>
  <c r="MK292" i="12" s="1"/>
  <c r="MK361" i="12"/>
  <c r="MK191" i="12"/>
  <c r="MK196" i="12" s="1"/>
  <c r="MK355" i="12"/>
  <c r="MK223" i="12"/>
  <c r="MK228" i="12" s="1"/>
  <c r="MK357" i="12"/>
  <c r="MJ364" i="12"/>
  <c r="MJ365" i="12" s="1"/>
  <c r="MK175" i="12"/>
  <c r="MK180" i="12" s="1"/>
  <c r="MK354" i="12"/>
  <c r="MK271" i="12"/>
  <c r="MK276" i="12" s="1"/>
  <c r="MK360" i="12"/>
  <c r="ML323" i="12"/>
  <c r="ML322" i="12"/>
  <c r="ML321" i="12"/>
  <c r="ML317" i="12"/>
  <c r="ML320" i="12"/>
  <c r="ML315" i="12"/>
  <c r="ML316" i="12"/>
  <c r="ML312" i="12" a="1"/>
  <c r="ML312" i="12" s="1"/>
  <c r="ML314" i="12"/>
  <c r="ML306" i="12"/>
  <c r="ML307" i="12"/>
  <c r="ML304" i="12"/>
  <c r="ML305" i="12"/>
  <c r="ML301" i="12"/>
  <c r="ML299" i="12"/>
  <c r="ML298" i="12"/>
  <c r="ML296" i="12" a="1"/>
  <c r="ML296" i="12" s="1"/>
  <c r="ML300" i="12"/>
  <c r="ML289" i="12"/>
  <c r="ML290" i="12"/>
  <c r="ML288" i="12"/>
  <c r="ML291" i="12"/>
  <c r="ML285" i="12"/>
  <c r="ML283" i="12"/>
  <c r="ML282" i="12"/>
  <c r="ML284" i="12"/>
  <c r="ML280" i="12" a="1"/>
  <c r="ML280" i="12" s="1"/>
  <c r="ML275" i="12"/>
  <c r="ML273" i="12"/>
  <c r="ML274" i="12"/>
  <c r="ML269" i="12"/>
  <c r="ML268" i="12"/>
  <c r="ML272" i="12"/>
  <c r="ML267" i="12"/>
  <c r="ML266" i="12"/>
  <c r="ML264" i="12" a="1"/>
  <c r="ML264" i="12" s="1"/>
  <c r="ML257" i="12"/>
  <c r="ML256" i="12"/>
  <c r="ML259" i="12"/>
  <c r="ML258" i="12"/>
  <c r="ML252" i="12"/>
  <c r="ML251" i="12"/>
  <c r="ML250" i="12"/>
  <c r="ML253" i="12"/>
  <c r="ML243" i="12"/>
  <c r="ML248" i="12" a="1"/>
  <c r="ML248" i="12" s="1"/>
  <c r="ML242" i="12"/>
  <c r="ML241" i="12"/>
  <c r="ML240" i="12"/>
  <c r="ML234" i="12"/>
  <c r="ML237" i="12"/>
  <c r="ML236" i="12"/>
  <c r="ML235" i="12"/>
  <c r="ML227" i="12"/>
  <c r="ML225" i="12"/>
  <c r="ML221" i="12"/>
  <c r="ML226" i="12"/>
  <c r="ML220" i="12"/>
  <c r="ML232" i="12" a="1"/>
  <c r="ML232" i="12" s="1"/>
  <c r="ML219" i="12"/>
  <c r="ML218" i="12"/>
  <c r="ML216" i="12" a="1"/>
  <c r="ML216" i="12" s="1"/>
  <c r="ML211" i="12"/>
  <c r="ML224" i="12"/>
  <c r="ML204" i="12"/>
  <c r="ML210" i="12"/>
  <c r="ML203" i="12"/>
  <c r="ML202" i="12"/>
  <c r="ML205" i="12"/>
  <c r="ML208" i="12"/>
  <c r="ML188" i="12"/>
  <c r="ML209" i="12"/>
  <c r="ML194" i="12"/>
  <c r="ML187" i="12"/>
  <c r="ML193" i="12"/>
  <c r="ML200" i="12" a="1"/>
  <c r="ML200" i="12" s="1"/>
  <c r="ML189" i="12"/>
  <c r="ML195" i="12"/>
  <c r="ML184" i="12" a="1"/>
  <c r="ML184" i="12" s="1"/>
  <c r="ML186" i="12"/>
  <c r="ML192" i="12"/>
  <c r="ML178" i="12"/>
  <c r="ML177" i="12"/>
  <c r="ML176" i="12"/>
  <c r="ML179" i="12"/>
  <c r="ML170" i="12"/>
  <c r="MM165" i="12"/>
  <c r="ML168" i="12" a="1"/>
  <c r="ML168" i="12" s="1"/>
  <c r="ML172" i="12"/>
  <c r="ML171" i="12"/>
  <c r="ML173" i="12"/>
  <c r="MK319" i="12"/>
  <c r="MK324" i="12" s="1"/>
  <c r="MK363" i="12"/>
  <c r="MK255" i="12"/>
  <c r="MK260" i="12" s="1"/>
  <c r="MK359" i="12"/>
  <c r="H212" i="13" l="1"/>
  <c r="H219" i="13" s="1"/>
  <c r="I126" i="13"/>
  <c r="I138" i="13" s="1"/>
  <c r="I145" i="13" s="1"/>
  <c r="I202" i="13"/>
  <c r="H246" i="13"/>
  <c r="I163" i="13"/>
  <c r="I180" i="13" s="1"/>
  <c r="I122" i="13"/>
  <c r="J120" i="13" s="1"/>
  <c r="I111" i="13"/>
  <c r="I164" i="13"/>
  <c r="I181" i="13" s="1"/>
  <c r="ML287" i="12"/>
  <c r="ML292" i="12" s="1"/>
  <c r="ML361" i="12"/>
  <c r="ML191" i="12"/>
  <c r="ML196" i="12" s="1"/>
  <c r="ML355" i="12"/>
  <c r="MK364" i="12"/>
  <c r="MK365" i="12" s="1"/>
  <c r="ML207" i="12"/>
  <c r="ML212" i="12" s="1"/>
  <c r="ML356" i="12"/>
  <c r="ML175" i="12"/>
  <c r="ML180" i="12" s="1"/>
  <c r="ML354" i="12"/>
  <c r="ML271" i="12"/>
  <c r="ML276" i="12" s="1"/>
  <c r="ML360" i="12"/>
  <c r="ML223" i="12"/>
  <c r="ML228" i="12" s="1"/>
  <c r="ML357" i="12"/>
  <c r="MM321" i="12"/>
  <c r="MM320" i="12"/>
  <c r="MM323" i="12"/>
  <c r="MM322" i="12"/>
  <c r="MM317" i="12"/>
  <c r="MM315" i="12"/>
  <c r="MM316" i="12"/>
  <c r="MM314" i="12"/>
  <c r="MM312" i="12" a="1"/>
  <c r="MM312" i="12" s="1"/>
  <c r="MM306" i="12"/>
  <c r="MM305" i="12"/>
  <c r="MM307" i="12"/>
  <c r="MM304" i="12"/>
  <c r="MM301" i="12"/>
  <c r="MM299" i="12"/>
  <c r="MM298" i="12"/>
  <c r="MM300" i="12"/>
  <c r="MM296" i="12" a="1"/>
  <c r="MM296" i="12" s="1"/>
  <c r="MM289" i="12"/>
  <c r="MM290" i="12"/>
  <c r="MM288" i="12"/>
  <c r="MM283" i="12"/>
  <c r="MM282" i="12"/>
  <c r="MM291" i="12"/>
  <c r="MM285" i="12"/>
  <c r="MM280" i="12" a="1"/>
  <c r="MM280" i="12" s="1"/>
  <c r="MM272" i="12"/>
  <c r="MM274" i="12"/>
  <c r="MM273" i="12"/>
  <c r="MM275" i="12"/>
  <c r="MM269" i="12"/>
  <c r="MM266" i="12"/>
  <c r="MM264" i="12" a="1"/>
  <c r="MM264" i="12" s="1"/>
  <c r="MM284" i="12"/>
  <c r="MM268" i="12"/>
  <c r="MM267" i="12"/>
  <c r="MM256" i="12"/>
  <c r="MM259" i="12"/>
  <c r="MM252" i="12"/>
  <c r="MM258" i="12"/>
  <c r="MM257" i="12"/>
  <c r="MM251" i="12"/>
  <c r="MM250" i="12"/>
  <c r="MM253" i="12"/>
  <c r="MM248" i="12" a="1"/>
  <c r="MM248" i="12" s="1"/>
  <c r="MM242" i="12"/>
  <c r="MM241" i="12"/>
  <c r="MM243" i="12"/>
  <c r="MM234" i="12"/>
  <c r="MM237" i="12"/>
  <c r="MM236" i="12"/>
  <c r="MM240" i="12"/>
  <c r="MM224" i="12"/>
  <c r="MM226" i="12"/>
  <c r="MM232" i="12" a="1"/>
  <c r="MM232" i="12" s="1"/>
  <c r="MM235" i="12"/>
  <c r="MM221" i="12"/>
  <c r="MM227" i="12"/>
  <c r="MM220" i="12"/>
  <c r="MM225" i="12"/>
  <c r="MM218" i="12"/>
  <c r="MM216" i="12" a="1"/>
  <c r="MM216" i="12" s="1"/>
  <c r="MM210" i="12"/>
  <c r="MM203" i="12"/>
  <c r="MM219" i="12"/>
  <c r="MM211" i="12"/>
  <c r="MM202" i="12"/>
  <c r="MM205" i="12"/>
  <c r="MM208" i="12"/>
  <c r="MM200" i="12" a="1"/>
  <c r="MM200" i="12" s="1"/>
  <c r="MM209" i="12"/>
  <c r="MM188" i="12"/>
  <c r="MM194" i="12"/>
  <c r="MM187" i="12"/>
  <c r="MM193" i="12"/>
  <c r="MM189" i="12"/>
  <c r="MM192" i="12"/>
  <c r="MM204" i="12"/>
  <c r="MM186" i="12"/>
  <c r="MM195" i="12"/>
  <c r="MM178" i="12"/>
  <c r="MM184" i="12" a="1"/>
  <c r="MM184" i="12" s="1"/>
  <c r="MM177" i="12"/>
  <c r="MM176" i="12"/>
  <c r="MM179" i="12"/>
  <c r="MM170" i="12"/>
  <c r="MM168" i="12" a="1"/>
  <c r="MM168" i="12" s="1"/>
  <c r="MN165" i="12"/>
  <c r="MM172" i="12"/>
  <c r="MM171" i="12"/>
  <c r="MM173" i="12"/>
  <c r="ML319" i="12"/>
  <c r="ML324" i="12" s="1"/>
  <c r="ML363" i="12"/>
  <c r="ML255" i="12"/>
  <c r="ML260" i="12" s="1"/>
  <c r="ML359" i="12"/>
  <c r="MP164" i="12"/>
  <c r="MO163" i="12"/>
  <c r="ML239" i="12"/>
  <c r="ML244" i="12" s="1"/>
  <c r="ML358" i="12"/>
  <c r="ML303" i="12"/>
  <c r="ML308" i="12" s="1"/>
  <c r="ML362" i="12"/>
  <c r="I183" i="13" l="1"/>
  <c r="I188" i="13" s="1"/>
  <c r="J137" i="13"/>
  <c r="I171" i="13"/>
  <c r="H223" i="13"/>
  <c r="H222" i="13"/>
  <c r="H220" i="13"/>
  <c r="I215" i="13" s="1"/>
  <c r="H225" i="13"/>
  <c r="H233" i="13"/>
  <c r="MM287" i="12"/>
  <c r="MM292" i="12" s="1"/>
  <c r="MM361" i="12"/>
  <c r="ML364" i="12"/>
  <c r="ML365" i="12" s="1"/>
  <c r="MM239" i="12"/>
  <c r="MM244" i="12" s="1"/>
  <c r="MM358" i="12"/>
  <c r="MM223" i="12"/>
  <c r="MM228" i="12" s="1"/>
  <c r="MM357" i="12"/>
  <c r="MM319" i="12"/>
  <c r="MM324" i="12" s="1"/>
  <c r="MM363" i="12"/>
  <c r="MM175" i="12"/>
  <c r="MM180" i="12" s="1"/>
  <c r="MM354" i="12"/>
  <c r="MN321" i="12"/>
  <c r="MN320" i="12"/>
  <c r="MN317" i="12"/>
  <c r="MN323" i="12"/>
  <c r="MN322" i="12"/>
  <c r="MN315" i="12"/>
  <c r="MN316" i="12"/>
  <c r="MN314" i="12"/>
  <c r="MN307" i="12"/>
  <c r="MN312" i="12" a="1"/>
  <c r="MN312" i="12" s="1"/>
  <c r="MN306" i="12"/>
  <c r="MN304" i="12"/>
  <c r="MN305" i="12"/>
  <c r="MN301" i="12"/>
  <c r="MN299" i="12"/>
  <c r="MN298" i="12"/>
  <c r="MN300" i="12"/>
  <c r="MN291" i="12"/>
  <c r="MN289" i="12"/>
  <c r="MN290" i="12"/>
  <c r="MN288" i="12"/>
  <c r="MN296" i="12" a="1"/>
  <c r="MN296" i="12" s="1"/>
  <c r="MN283" i="12"/>
  <c r="MN282" i="12"/>
  <c r="MN284" i="12"/>
  <c r="MN280" i="12" a="1"/>
  <c r="MN280" i="12" s="1"/>
  <c r="MN275" i="12"/>
  <c r="MN285" i="12"/>
  <c r="MN269" i="12"/>
  <c r="MN272" i="12"/>
  <c r="MN274" i="12"/>
  <c r="MN273" i="12"/>
  <c r="MN266" i="12"/>
  <c r="MN264" i="12" a="1"/>
  <c r="MN264" i="12" s="1"/>
  <c r="MN268" i="12"/>
  <c r="MN256" i="12"/>
  <c r="MN259" i="12"/>
  <c r="MN258" i="12"/>
  <c r="MN267" i="12"/>
  <c r="MN252" i="12"/>
  <c r="MN251" i="12"/>
  <c r="MN250" i="12"/>
  <c r="MN257" i="12"/>
  <c r="MN248" i="12" a="1"/>
  <c r="MN248" i="12" s="1"/>
  <c r="MN253" i="12"/>
  <c r="MN242" i="12"/>
  <c r="MN241" i="12"/>
  <c r="MN243" i="12"/>
  <c r="MN234" i="12"/>
  <c r="MN237" i="12"/>
  <c r="MN236" i="12"/>
  <c r="MN240" i="12"/>
  <c r="MN227" i="12"/>
  <c r="MN232" i="12" a="1"/>
  <c r="MN232" i="12" s="1"/>
  <c r="MN225" i="12"/>
  <c r="MN235" i="12"/>
  <c r="MN221" i="12"/>
  <c r="MN226" i="12"/>
  <c r="MN220" i="12"/>
  <c r="MN224" i="12"/>
  <c r="MN216" i="12" a="1"/>
  <c r="MN216" i="12" s="1"/>
  <c r="MN211" i="12"/>
  <c r="MN203" i="12"/>
  <c r="MN219" i="12"/>
  <c r="MN202" i="12"/>
  <c r="MN205" i="12"/>
  <c r="MN208" i="12"/>
  <c r="MN200" i="12" a="1"/>
  <c r="MN200" i="12" s="1"/>
  <c r="MN209" i="12"/>
  <c r="MN218" i="12"/>
  <c r="MN210" i="12"/>
  <c r="MN188" i="12"/>
  <c r="MN194" i="12"/>
  <c r="MN187" i="12"/>
  <c r="MN193" i="12"/>
  <c r="MN189" i="12"/>
  <c r="MN192" i="12"/>
  <c r="MN195" i="12"/>
  <c r="MN186" i="12"/>
  <c r="MN204" i="12"/>
  <c r="MN184" i="12" a="1"/>
  <c r="MN184" i="12" s="1"/>
  <c r="MN178" i="12"/>
  <c r="MN177" i="12"/>
  <c r="MN176" i="12"/>
  <c r="MN179" i="12"/>
  <c r="MN168" i="12" a="1"/>
  <c r="MN168" i="12" s="1"/>
  <c r="MO165" i="12"/>
  <c r="MN172" i="12"/>
  <c r="MN171" i="12"/>
  <c r="MN173" i="12"/>
  <c r="MN170" i="12"/>
  <c r="MM271" i="12"/>
  <c r="MM276" i="12" s="1"/>
  <c r="MM360" i="12"/>
  <c r="MM255" i="12"/>
  <c r="MM260" i="12" s="1"/>
  <c r="MM359" i="12"/>
  <c r="MM207" i="12"/>
  <c r="MM212" i="12" s="1"/>
  <c r="MM356" i="12"/>
  <c r="MM303" i="12"/>
  <c r="MM308" i="12" s="1"/>
  <c r="MM362" i="12"/>
  <c r="MQ164" i="12"/>
  <c r="MP163" i="12"/>
  <c r="MM191" i="12"/>
  <c r="MM196" i="12" s="1"/>
  <c r="MM355" i="12"/>
  <c r="H227" i="13" l="1"/>
  <c r="H234" i="13" s="1"/>
  <c r="H240" i="13" s="1"/>
  <c r="I193" i="13"/>
  <c r="I194" i="13"/>
  <c r="I189" i="13"/>
  <c r="I203" i="13" s="1"/>
  <c r="I217" i="13"/>
  <c r="I201" i="13"/>
  <c r="J139" i="13"/>
  <c r="J141" i="13" s="1"/>
  <c r="J40" i="13" s="1"/>
  <c r="J43" i="13" s="1"/>
  <c r="MN255" i="12"/>
  <c r="MN260" i="12" s="1"/>
  <c r="MN359" i="12"/>
  <c r="MN191" i="12"/>
  <c r="MN196" i="12" s="1"/>
  <c r="MN355" i="12"/>
  <c r="MN207" i="12"/>
  <c r="MN212" i="12" s="1"/>
  <c r="MN356" i="12"/>
  <c r="MN239" i="12"/>
  <c r="MN244" i="12" s="1"/>
  <c r="MN358" i="12"/>
  <c r="MM364" i="12"/>
  <c r="MM365" i="12" s="1"/>
  <c r="MN287" i="12"/>
  <c r="MN292" i="12" s="1"/>
  <c r="MN361" i="12"/>
  <c r="MN319" i="12"/>
  <c r="MN324" i="12" s="1"/>
  <c r="MN363" i="12"/>
  <c r="MN223" i="12"/>
  <c r="MN228" i="12" s="1"/>
  <c r="MN357" i="12"/>
  <c r="MN303" i="12"/>
  <c r="MN308" i="12" s="1"/>
  <c r="MN362" i="12"/>
  <c r="MN175" i="12"/>
  <c r="MN180" i="12" s="1"/>
  <c r="MN354" i="12"/>
  <c r="MN271" i="12"/>
  <c r="MN276" i="12" s="1"/>
  <c r="MN360" i="12"/>
  <c r="MR164" i="12"/>
  <c r="MQ163" i="12"/>
  <c r="MO321" i="12"/>
  <c r="MO323" i="12"/>
  <c r="MO322" i="12"/>
  <c r="MO317" i="12"/>
  <c r="MO320" i="12"/>
  <c r="MO315" i="12"/>
  <c r="MO316" i="12"/>
  <c r="MO314" i="12"/>
  <c r="MO312" i="12" a="1"/>
  <c r="MO312" i="12" s="1"/>
  <c r="MO306" i="12"/>
  <c r="MO304" i="12"/>
  <c r="MO307" i="12"/>
  <c r="MO305" i="12"/>
  <c r="MO299" i="12"/>
  <c r="MO301" i="12"/>
  <c r="MO298" i="12"/>
  <c r="MO300" i="12"/>
  <c r="MO290" i="12"/>
  <c r="MO296" i="12" a="1"/>
  <c r="MO296" i="12" s="1"/>
  <c r="MO289" i="12"/>
  <c r="MO285" i="12"/>
  <c r="MO288" i="12"/>
  <c r="MO291" i="12"/>
  <c r="MO283" i="12"/>
  <c r="MO282" i="12"/>
  <c r="MO284" i="12"/>
  <c r="MO272" i="12"/>
  <c r="MO274" i="12"/>
  <c r="MO280" i="12" a="1"/>
  <c r="MO280" i="12" s="1"/>
  <c r="MO269" i="12"/>
  <c r="MO275" i="12"/>
  <c r="MO268" i="12"/>
  <c r="MO266" i="12"/>
  <c r="MO264" i="12" a="1"/>
  <c r="MO264" i="12" s="1"/>
  <c r="MO273" i="12"/>
  <c r="MO267" i="12"/>
  <c r="MO256" i="12"/>
  <c r="MO259" i="12"/>
  <c r="MO258" i="12"/>
  <c r="MO257" i="12"/>
  <c r="MO251" i="12"/>
  <c r="MO250" i="12"/>
  <c r="MO248" i="12" a="1"/>
  <c r="MO248" i="12" s="1"/>
  <c r="MO253" i="12"/>
  <c r="MO252" i="12"/>
  <c r="MO242" i="12"/>
  <c r="MO241" i="12"/>
  <c r="MO240" i="12"/>
  <c r="MO243" i="12"/>
  <c r="MO234" i="12"/>
  <c r="MO237" i="12"/>
  <c r="MO236" i="12"/>
  <c r="MO235" i="12"/>
  <c r="MO226" i="12"/>
  <c r="MO232" i="12" a="1"/>
  <c r="MO232" i="12" s="1"/>
  <c r="MO227" i="12"/>
  <c r="MO220" i="12"/>
  <c r="MO225" i="12"/>
  <c r="MO219" i="12"/>
  <c r="MO224" i="12"/>
  <c r="MO221" i="12"/>
  <c r="MO203" i="12"/>
  <c r="MO202" i="12"/>
  <c r="MO211" i="12"/>
  <c r="MO205" i="12"/>
  <c r="MO200" i="12" a="1"/>
  <c r="MO200" i="12" s="1"/>
  <c r="MO208" i="12"/>
  <c r="MO209" i="12"/>
  <c r="MO204" i="12"/>
  <c r="MO216" i="12" a="1"/>
  <c r="MO216" i="12" s="1"/>
  <c r="MO218" i="12"/>
  <c r="MO194" i="12"/>
  <c r="MO210" i="12"/>
  <c r="MO187" i="12"/>
  <c r="MO193" i="12"/>
  <c r="MO186" i="12"/>
  <c r="MO189" i="12"/>
  <c r="MO192" i="12"/>
  <c r="MO195" i="12"/>
  <c r="MO188" i="12"/>
  <c r="MO184" i="12" a="1"/>
  <c r="MO184" i="12" s="1"/>
  <c r="MO177" i="12"/>
  <c r="MO173" i="12"/>
  <c r="MO176" i="12"/>
  <c r="MO179" i="12"/>
  <c r="MO178" i="12"/>
  <c r="MP165" i="12"/>
  <c r="MO172" i="12"/>
  <c r="MO171" i="12"/>
  <c r="MO170" i="12"/>
  <c r="MO168" i="12" a="1"/>
  <c r="MO168" i="12" s="1"/>
  <c r="I195" i="13" l="1"/>
  <c r="J192" i="13" s="1"/>
  <c r="I190" i="13"/>
  <c r="J187" i="13" s="1"/>
  <c r="I197" i="13"/>
  <c r="H235" i="13"/>
  <c r="I230" i="13" s="1"/>
  <c r="I232" i="13" s="1"/>
  <c r="H248" i="13"/>
  <c r="J117" i="13"/>
  <c r="J44" i="13"/>
  <c r="H237" i="13"/>
  <c r="H238" i="13"/>
  <c r="I216" i="13"/>
  <c r="I204" i="13"/>
  <c r="MO319" i="12"/>
  <c r="MO324" i="12" s="1"/>
  <c r="MO363" i="12"/>
  <c r="MP323" i="12"/>
  <c r="MP321" i="12"/>
  <c r="MP322" i="12"/>
  <c r="MP317" i="12"/>
  <c r="MP320" i="12"/>
  <c r="MP315" i="12"/>
  <c r="MP316" i="12"/>
  <c r="MP314" i="12"/>
  <c r="MP312" i="12" a="1"/>
  <c r="MP312" i="12" s="1"/>
  <c r="MP306" i="12"/>
  <c r="MP307" i="12"/>
  <c r="MP304" i="12"/>
  <c r="MP305" i="12"/>
  <c r="MP301" i="12"/>
  <c r="MP298" i="12"/>
  <c r="MP300" i="12"/>
  <c r="MP299" i="12"/>
  <c r="MP291" i="12"/>
  <c r="MP296" i="12" a="1"/>
  <c r="MP296" i="12" s="1"/>
  <c r="MP289" i="12"/>
  <c r="MP290" i="12"/>
  <c r="MP288" i="12"/>
  <c r="MP283" i="12"/>
  <c r="MP282" i="12"/>
  <c r="MP284" i="12"/>
  <c r="MP285" i="12"/>
  <c r="MP275" i="12"/>
  <c r="MP280" i="12" a="1"/>
  <c r="MP280" i="12" s="1"/>
  <c r="MP269" i="12"/>
  <c r="MP268" i="12"/>
  <c r="MP272" i="12"/>
  <c r="MP273" i="12"/>
  <c r="MP266" i="12"/>
  <c r="MP264" i="12" a="1"/>
  <c r="MP264" i="12" s="1"/>
  <c r="MP274" i="12"/>
  <c r="MP267" i="12"/>
  <c r="MP253" i="12"/>
  <c r="MP256" i="12"/>
  <c r="MP259" i="12"/>
  <c r="MP258" i="12"/>
  <c r="MP257" i="12"/>
  <c r="MP250" i="12"/>
  <c r="MP251" i="12"/>
  <c r="MP242" i="12"/>
  <c r="MP248" i="12" a="1"/>
  <c r="MP248" i="12" s="1"/>
  <c r="MP241" i="12"/>
  <c r="MP252" i="12"/>
  <c r="MP240" i="12"/>
  <c r="MP243" i="12"/>
  <c r="MP234" i="12"/>
  <c r="MP237" i="12"/>
  <c r="MP236" i="12"/>
  <c r="MP235" i="12"/>
  <c r="MP232" i="12" a="1"/>
  <c r="MP232" i="12" s="1"/>
  <c r="MP225" i="12"/>
  <c r="MP227" i="12"/>
  <c r="MP220" i="12"/>
  <c r="MP226" i="12"/>
  <c r="MP224" i="12"/>
  <c r="MP209" i="12"/>
  <c r="MP221" i="12"/>
  <c r="MP211" i="12"/>
  <c r="MP219" i="12"/>
  <c r="MP218" i="12"/>
  <c r="MP216" i="12" a="1"/>
  <c r="MP216" i="12" s="1"/>
  <c r="MP203" i="12"/>
  <c r="MP202" i="12"/>
  <c r="MP200" i="12" a="1"/>
  <c r="MP200" i="12" s="1"/>
  <c r="MP205" i="12"/>
  <c r="MP208" i="12"/>
  <c r="MP204" i="12"/>
  <c r="MP210" i="12"/>
  <c r="MP194" i="12"/>
  <c r="MP187" i="12"/>
  <c r="MP193" i="12"/>
  <c r="MP186" i="12"/>
  <c r="MP189" i="12"/>
  <c r="MP192" i="12"/>
  <c r="MP195" i="12"/>
  <c r="MP188" i="12"/>
  <c r="MP184" i="12" a="1"/>
  <c r="MP184" i="12" s="1"/>
  <c r="MP177" i="12"/>
  <c r="MP173" i="12"/>
  <c r="MP176" i="12"/>
  <c r="MP179" i="12"/>
  <c r="MP178" i="12"/>
  <c r="MQ165" i="12"/>
  <c r="MP172" i="12"/>
  <c r="MP171" i="12"/>
  <c r="MP170" i="12"/>
  <c r="MP168" i="12" a="1"/>
  <c r="MP168" i="12" s="1"/>
  <c r="MO271" i="12"/>
  <c r="MO276" i="12" s="1"/>
  <c r="MO360" i="12"/>
  <c r="MO303" i="12"/>
  <c r="MO308" i="12" s="1"/>
  <c r="MO362" i="12"/>
  <c r="MO223" i="12"/>
  <c r="MO228" i="12" s="1"/>
  <c r="MO357" i="12"/>
  <c r="MS164" i="12"/>
  <c r="MR163" i="12"/>
  <c r="MO191" i="12"/>
  <c r="MO196" i="12" s="1"/>
  <c r="MO355" i="12"/>
  <c r="MO255" i="12"/>
  <c r="MO260" i="12" s="1"/>
  <c r="MO359" i="12"/>
  <c r="MO287" i="12"/>
  <c r="MO292" i="12" s="1"/>
  <c r="MO361" i="12"/>
  <c r="MO175" i="12"/>
  <c r="MO180" i="12" s="1"/>
  <c r="MO354" i="12"/>
  <c r="MO239" i="12"/>
  <c r="MO244" i="12" s="1"/>
  <c r="MO358" i="12"/>
  <c r="MN364" i="12"/>
  <c r="MN365" i="12" s="1"/>
  <c r="MO207" i="12"/>
  <c r="MO212" i="12" s="1"/>
  <c r="MO356" i="12"/>
  <c r="H242" i="13" l="1"/>
  <c r="H249" i="13" s="1"/>
  <c r="H256" i="13" s="1"/>
  <c r="I208" i="13"/>
  <c r="I207" i="13"/>
  <c r="I218" i="13"/>
  <c r="I210" i="13"/>
  <c r="I231" i="13"/>
  <c r="J121" i="13"/>
  <c r="J126" i="13" s="1"/>
  <c r="I205" i="13"/>
  <c r="J200" i="13" s="1"/>
  <c r="MQ321" i="12"/>
  <c r="MQ322" i="12"/>
  <c r="MQ323" i="12"/>
  <c r="MQ317" i="12"/>
  <c r="MQ320" i="12"/>
  <c r="MQ316" i="12"/>
  <c r="MQ315" i="12"/>
  <c r="MQ314" i="12"/>
  <c r="MQ312" i="12" a="1"/>
  <c r="MQ312" i="12" s="1"/>
  <c r="MQ305" i="12"/>
  <c r="MQ307" i="12"/>
  <c r="MQ306" i="12"/>
  <c r="MQ304" i="12"/>
  <c r="MQ298" i="12"/>
  <c r="MQ300" i="12"/>
  <c r="MQ301" i="12"/>
  <c r="MQ296" i="12" a="1"/>
  <c r="MQ296" i="12" s="1"/>
  <c r="MQ299" i="12"/>
  <c r="MQ289" i="12"/>
  <c r="MQ290" i="12"/>
  <c r="MQ288" i="12"/>
  <c r="MQ291" i="12"/>
  <c r="MQ282" i="12"/>
  <c r="MQ284" i="12"/>
  <c r="MQ285" i="12"/>
  <c r="MQ283" i="12"/>
  <c r="MQ275" i="12"/>
  <c r="MQ274" i="12"/>
  <c r="MQ280" i="12" a="1"/>
  <c r="MQ280" i="12" s="1"/>
  <c r="MQ272" i="12"/>
  <c r="MQ269" i="12"/>
  <c r="MQ273" i="12"/>
  <c r="MQ266" i="12"/>
  <c r="MQ268" i="12"/>
  <c r="MQ267" i="12"/>
  <c r="MQ264" i="12" a="1"/>
  <c r="MQ264" i="12" s="1"/>
  <c r="MQ256" i="12"/>
  <c r="MQ259" i="12"/>
  <c r="MQ258" i="12"/>
  <c r="MQ257" i="12"/>
  <c r="MQ248" i="12" a="1"/>
  <c r="MQ248" i="12" s="1"/>
  <c r="MQ250" i="12"/>
  <c r="MQ253" i="12"/>
  <c r="MQ252" i="12"/>
  <c r="MQ251" i="12"/>
  <c r="MQ242" i="12"/>
  <c r="MQ241" i="12"/>
  <c r="MQ240" i="12"/>
  <c r="MQ243" i="12"/>
  <c r="MQ237" i="12"/>
  <c r="MQ236" i="12"/>
  <c r="MQ235" i="12"/>
  <c r="MQ234" i="12"/>
  <c r="MQ226" i="12"/>
  <c r="MQ232" i="12" a="1"/>
  <c r="MQ232" i="12" s="1"/>
  <c r="MQ224" i="12"/>
  <c r="MQ227" i="12"/>
  <c r="MQ220" i="12"/>
  <c r="MQ225" i="12"/>
  <c r="MQ219" i="12"/>
  <c r="MQ221" i="12"/>
  <c r="MQ210" i="12"/>
  <c r="MQ216" i="12" a="1"/>
  <c r="MQ216" i="12" s="1"/>
  <c r="MQ218" i="12"/>
  <c r="MQ203" i="12"/>
  <c r="MQ200" i="12" a="1"/>
  <c r="MQ200" i="12" s="1"/>
  <c r="MQ202" i="12"/>
  <c r="MQ205" i="12"/>
  <c r="MQ211" i="12"/>
  <c r="MQ208" i="12"/>
  <c r="MQ209" i="12"/>
  <c r="MQ204" i="12"/>
  <c r="MQ187" i="12"/>
  <c r="MQ193" i="12"/>
  <c r="MQ186" i="12"/>
  <c r="MQ189" i="12"/>
  <c r="MQ192" i="12"/>
  <c r="MQ195" i="12"/>
  <c r="MQ188" i="12"/>
  <c r="MQ194" i="12"/>
  <c r="MQ184" i="12" a="1"/>
  <c r="MQ184" i="12" s="1"/>
  <c r="MQ177" i="12"/>
  <c r="MQ176" i="12"/>
  <c r="MQ179" i="12"/>
  <c r="MQ178" i="12"/>
  <c r="MQ172" i="12"/>
  <c r="MQ171" i="12"/>
  <c r="MQ173" i="12"/>
  <c r="MQ168" i="12" a="1"/>
  <c r="MQ168" i="12" s="1"/>
  <c r="MQ170" i="12"/>
  <c r="MR165" i="12"/>
  <c r="MP319" i="12"/>
  <c r="MP324" i="12" s="1"/>
  <c r="MP363" i="12"/>
  <c r="MP271" i="12"/>
  <c r="MP276" i="12" s="1"/>
  <c r="MP360" i="12"/>
  <c r="MO364" i="12"/>
  <c r="MO365" i="12" s="1"/>
  <c r="MP255" i="12"/>
  <c r="MP260" i="12" s="1"/>
  <c r="MP359" i="12"/>
  <c r="MP303" i="12"/>
  <c r="MP308" i="12" s="1"/>
  <c r="MP362" i="12"/>
  <c r="MT164" i="12"/>
  <c r="MS163" i="12"/>
  <c r="MP191" i="12"/>
  <c r="MP196" i="12" s="1"/>
  <c r="MP355" i="12"/>
  <c r="MP207" i="12"/>
  <c r="MP212" i="12" s="1"/>
  <c r="MP356" i="12"/>
  <c r="MP239" i="12"/>
  <c r="MP244" i="12" s="1"/>
  <c r="MP358" i="12"/>
  <c r="MP287" i="12"/>
  <c r="MP292" i="12" s="1"/>
  <c r="MP361" i="12"/>
  <c r="MP175" i="12"/>
  <c r="MP180" i="12" s="1"/>
  <c r="MP354" i="12"/>
  <c r="MP223" i="12"/>
  <c r="MP228" i="12" s="1"/>
  <c r="MP357" i="12"/>
  <c r="H253" i="13" l="1"/>
  <c r="H259" i="13" s="1"/>
  <c r="H252" i="13"/>
  <c r="H258" i="13" s="1"/>
  <c r="H250" i="13"/>
  <c r="I245" i="13" s="1"/>
  <c r="I247" i="13" s="1"/>
  <c r="I212" i="13"/>
  <c r="I219" i="13" s="1"/>
  <c r="I246" i="13"/>
  <c r="J202" i="13"/>
  <c r="J163" i="13"/>
  <c r="J180" i="13" s="1"/>
  <c r="J122" i="13"/>
  <c r="K120" i="13" s="1"/>
  <c r="J138" i="13"/>
  <c r="J145" i="13" s="1"/>
  <c r="MR320" i="12"/>
  <c r="MR322" i="12"/>
  <c r="MR323" i="12"/>
  <c r="MR321" i="12"/>
  <c r="MR315" i="12"/>
  <c r="MR316" i="12"/>
  <c r="MR314" i="12"/>
  <c r="MR317" i="12"/>
  <c r="MR312" i="12" a="1"/>
  <c r="MR312" i="12" s="1"/>
  <c r="MR305" i="12"/>
  <c r="MR307" i="12"/>
  <c r="MR301" i="12"/>
  <c r="MR306" i="12"/>
  <c r="MR298" i="12"/>
  <c r="MR304" i="12"/>
  <c r="MR300" i="12"/>
  <c r="MR299" i="12"/>
  <c r="MR291" i="12"/>
  <c r="MR296" i="12" a="1"/>
  <c r="MR296" i="12" s="1"/>
  <c r="MR290" i="12"/>
  <c r="MR288" i="12"/>
  <c r="MR289" i="12"/>
  <c r="MR282" i="12"/>
  <c r="MR284" i="12"/>
  <c r="MR285" i="12"/>
  <c r="MR283" i="12"/>
  <c r="MR280" i="12" a="1"/>
  <c r="MR280" i="12" s="1"/>
  <c r="MR273" i="12"/>
  <c r="MR275" i="12"/>
  <c r="MR269" i="12"/>
  <c r="MR268" i="12"/>
  <c r="MR272" i="12"/>
  <c r="MR274" i="12"/>
  <c r="MR267" i="12"/>
  <c r="MR264" i="12" a="1"/>
  <c r="MR264" i="12" s="1"/>
  <c r="MR266" i="12"/>
  <c r="MR259" i="12"/>
  <c r="MR258" i="12"/>
  <c r="MR257" i="12"/>
  <c r="MR256" i="12"/>
  <c r="MR248" i="12" a="1"/>
  <c r="MR248" i="12" s="1"/>
  <c r="MR250" i="12"/>
  <c r="MR253" i="12"/>
  <c r="MR252" i="12"/>
  <c r="MR251" i="12"/>
  <c r="MR241" i="12"/>
  <c r="MR240" i="12"/>
  <c r="MR243" i="12"/>
  <c r="MR242" i="12"/>
  <c r="MR236" i="12"/>
  <c r="MR235" i="12"/>
  <c r="MR237" i="12"/>
  <c r="MR232" i="12" a="1"/>
  <c r="MR232" i="12" s="1"/>
  <c r="MR225" i="12"/>
  <c r="MR234" i="12"/>
  <c r="MR227" i="12"/>
  <c r="MR220" i="12"/>
  <c r="MR226" i="12"/>
  <c r="MR224" i="12"/>
  <c r="MR221" i="12"/>
  <c r="MR211" i="12"/>
  <c r="MR216" i="12" a="1"/>
  <c r="MR216" i="12" s="1"/>
  <c r="MR218" i="12"/>
  <c r="MR219" i="12"/>
  <c r="MR200" i="12" a="1"/>
  <c r="MR200" i="12" s="1"/>
  <c r="MR202" i="12"/>
  <c r="MR205" i="12"/>
  <c r="MR208" i="12"/>
  <c r="MR209" i="12"/>
  <c r="MR204" i="12"/>
  <c r="MR210" i="12"/>
  <c r="MR187" i="12"/>
  <c r="MR193" i="12"/>
  <c r="MR186" i="12"/>
  <c r="MR189" i="12"/>
  <c r="MR192" i="12"/>
  <c r="MR195" i="12"/>
  <c r="MR188" i="12"/>
  <c r="MR203" i="12"/>
  <c r="MR184" i="12" a="1"/>
  <c r="MR184" i="12" s="1"/>
  <c r="MR194" i="12"/>
  <c r="MR177" i="12"/>
  <c r="MR176" i="12"/>
  <c r="MR179" i="12"/>
  <c r="MR178" i="12"/>
  <c r="MR172" i="12"/>
  <c r="MR171" i="12"/>
  <c r="MR168" i="12" a="1"/>
  <c r="MR168" i="12" s="1"/>
  <c r="MR173" i="12"/>
  <c r="MR170" i="12"/>
  <c r="MS165" i="12"/>
  <c r="MQ175" i="12"/>
  <c r="MQ180" i="12" s="1"/>
  <c r="MQ354" i="12"/>
  <c r="MQ223" i="12"/>
  <c r="MQ228" i="12" s="1"/>
  <c r="MQ357" i="12"/>
  <c r="MQ271" i="12"/>
  <c r="MQ276" i="12" s="1"/>
  <c r="MQ360" i="12"/>
  <c r="MQ319" i="12"/>
  <c r="MQ324" i="12" s="1"/>
  <c r="MQ363" i="12"/>
  <c r="MP364" i="12"/>
  <c r="MP365" i="12" s="1"/>
  <c r="MU164" i="12"/>
  <c r="MT163" i="12"/>
  <c r="MQ303" i="12"/>
  <c r="MQ308" i="12" s="1"/>
  <c r="MQ362" i="12"/>
  <c r="MQ191" i="12"/>
  <c r="MQ196" i="12" s="1"/>
  <c r="MQ355" i="12"/>
  <c r="MQ239" i="12"/>
  <c r="MQ244" i="12" s="1"/>
  <c r="MQ358" i="12"/>
  <c r="MQ287" i="12"/>
  <c r="MQ292" i="12" s="1"/>
  <c r="MQ361" i="12"/>
  <c r="MQ207" i="12"/>
  <c r="MQ212" i="12" s="1"/>
  <c r="MQ356" i="12"/>
  <c r="MQ255" i="12"/>
  <c r="MQ260" i="12" s="1"/>
  <c r="MQ359" i="12"/>
  <c r="H257" i="13" l="1"/>
  <c r="I225" i="13"/>
  <c r="I233" i="13"/>
  <c r="K137" i="13"/>
  <c r="J171" i="13"/>
  <c r="I223" i="13"/>
  <c r="I222" i="13"/>
  <c r="I220" i="13"/>
  <c r="J215" i="13" s="1"/>
  <c r="H261" i="13"/>
  <c r="MS323" i="12"/>
  <c r="MS322" i="12"/>
  <c r="MS321" i="12"/>
  <c r="MS320" i="12"/>
  <c r="MS316" i="12"/>
  <c r="MS314" i="12"/>
  <c r="MS315" i="12"/>
  <c r="MS317" i="12"/>
  <c r="MS312" i="12" a="1"/>
  <c r="MS312" i="12" s="1"/>
  <c r="MS307" i="12"/>
  <c r="MS305" i="12"/>
  <c r="MS306" i="12"/>
  <c r="MS304" i="12"/>
  <c r="MS298" i="12"/>
  <c r="MS300" i="12"/>
  <c r="MS299" i="12"/>
  <c r="MS301" i="12"/>
  <c r="MS296" i="12" a="1"/>
  <c r="MS296" i="12" s="1"/>
  <c r="MS290" i="12"/>
  <c r="MS288" i="12"/>
  <c r="MS291" i="12"/>
  <c r="MS282" i="12"/>
  <c r="MS289" i="12"/>
  <c r="MS284" i="12"/>
  <c r="MS285" i="12"/>
  <c r="MS283" i="12"/>
  <c r="MS274" i="12"/>
  <c r="MS280" i="12" a="1"/>
  <c r="MS280" i="12" s="1"/>
  <c r="MS275" i="12"/>
  <c r="MS268" i="12"/>
  <c r="MS272" i="12"/>
  <c r="MS273" i="12"/>
  <c r="MS269" i="12"/>
  <c r="MS267" i="12"/>
  <c r="MS264" i="12" a="1"/>
  <c r="MS264" i="12" s="1"/>
  <c r="MS259" i="12"/>
  <c r="MS266" i="12"/>
  <c r="MS258" i="12"/>
  <c r="MS257" i="12"/>
  <c r="MS250" i="12"/>
  <c r="MS253" i="12"/>
  <c r="MS252" i="12"/>
  <c r="MS251" i="12"/>
  <c r="MS256" i="12"/>
  <c r="MS248" i="12" a="1"/>
  <c r="MS248" i="12" s="1"/>
  <c r="MS241" i="12"/>
  <c r="MS240" i="12"/>
  <c r="MS243" i="12"/>
  <c r="MS236" i="12"/>
  <c r="MS235" i="12"/>
  <c r="MS242" i="12"/>
  <c r="MS232" i="12" a="1"/>
  <c r="MS232" i="12" s="1"/>
  <c r="MS226" i="12"/>
  <c r="MS237" i="12"/>
  <c r="MS234" i="12"/>
  <c r="MS224" i="12"/>
  <c r="MS227" i="12"/>
  <c r="MS220" i="12"/>
  <c r="MS225" i="12"/>
  <c r="MS219" i="12"/>
  <c r="MS221" i="12"/>
  <c r="MS216" i="12" a="1"/>
  <c r="MS216" i="12" s="1"/>
  <c r="MS210" i="12"/>
  <c r="MS218" i="12"/>
  <c r="MS200" i="12" a="1"/>
  <c r="MS200" i="12" s="1"/>
  <c r="MS202" i="12"/>
  <c r="MS205" i="12"/>
  <c r="MS208" i="12"/>
  <c r="MS211" i="12"/>
  <c r="MS209" i="12"/>
  <c r="MS204" i="12"/>
  <c r="MS187" i="12"/>
  <c r="MS193" i="12"/>
  <c r="MS189" i="12"/>
  <c r="MS192" i="12"/>
  <c r="MS195" i="12"/>
  <c r="MS188" i="12"/>
  <c r="MS203" i="12"/>
  <c r="MS194" i="12"/>
  <c r="MS186" i="12"/>
  <c r="MS184" i="12" a="1"/>
  <c r="MS184" i="12" s="1"/>
  <c r="MS177" i="12"/>
  <c r="MS173" i="12"/>
  <c r="MS176" i="12"/>
  <c r="MS179" i="12"/>
  <c r="MS178" i="12"/>
  <c r="MS172" i="12"/>
  <c r="MS171" i="12"/>
  <c r="MS168" i="12" a="1"/>
  <c r="MS168" i="12" s="1"/>
  <c r="MS170" i="12"/>
  <c r="MT165" i="12"/>
  <c r="MR223" i="12"/>
  <c r="MR228" i="12" s="1"/>
  <c r="MR357" i="12"/>
  <c r="MR271" i="12"/>
  <c r="MR276" i="12" s="1"/>
  <c r="MR360" i="12"/>
  <c r="MR319" i="12"/>
  <c r="MR324" i="12" s="1"/>
  <c r="MR363" i="12"/>
  <c r="MU163" i="12"/>
  <c r="MV164" i="12"/>
  <c r="MR175" i="12"/>
  <c r="MR180" i="12" s="1"/>
  <c r="MR354" i="12"/>
  <c r="MR303" i="12"/>
  <c r="MR308" i="12" s="1"/>
  <c r="MR362" i="12"/>
  <c r="MR191" i="12"/>
  <c r="MR196" i="12" s="1"/>
  <c r="MR355" i="12"/>
  <c r="MR255" i="12"/>
  <c r="MR260" i="12" s="1"/>
  <c r="MR359" i="12"/>
  <c r="MR207" i="12"/>
  <c r="MR212" i="12" s="1"/>
  <c r="MR356" i="12"/>
  <c r="MQ364" i="12"/>
  <c r="MQ365" i="12" s="1"/>
  <c r="MR239" i="12"/>
  <c r="MR244" i="12" s="1"/>
  <c r="MR358" i="12"/>
  <c r="MR287" i="12"/>
  <c r="MR292" i="12" s="1"/>
  <c r="MR361" i="12"/>
  <c r="J101" i="13"/>
  <c r="K139" i="13" l="1"/>
  <c r="K141" i="13" s="1"/>
  <c r="J217" i="13"/>
  <c r="I227" i="13"/>
  <c r="MS239" i="12"/>
  <c r="MS244" i="12" s="1"/>
  <c r="MS358" i="12"/>
  <c r="MT322" i="12"/>
  <c r="MT323" i="12"/>
  <c r="MT321" i="12"/>
  <c r="MT320" i="12"/>
  <c r="MT316" i="12"/>
  <c r="MT314" i="12"/>
  <c r="MT317" i="12"/>
  <c r="MT307" i="12"/>
  <c r="MT312" i="12" a="1"/>
  <c r="MT312" i="12" s="1"/>
  <c r="MT315" i="12"/>
  <c r="MT305" i="12"/>
  <c r="MT306" i="12"/>
  <c r="MT304" i="12"/>
  <c r="MT298" i="12"/>
  <c r="MT300" i="12"/>
  <c r="MT299" i="12"/>
  <c r="MT301" i="12"/>
  <c r="MT296" i="12" a="1"/>
  <c r="MT296" i="12" s="1"/>
  <c r="MT290" i="12"/>
  <c r="MT288" i="12"/>
  <c r="MT291" i="12"/>
  <c r="MT289" i="12"/>
  <c r="MT282" i="12"/>
  <c r="MT284" i="12"/>
  <c r="MT285" i="12"/>
  <c r="MT283" i="12"/>
  <c r="MT280" i="12" a="1"/>
  <c r="MT280" i="12" s="1"/>
  <c r="MT273" i="12"/>
  <c r="MT275" i="12"/>
  <c r="MT268" i="12"/>
  <c r="MT272" i="12"/>
  <c r="MT274" i="12"/>
  <c r="MT267" i="12"/>
  <c r="MT264" i="12" a="1"/>
  <c r="MT264" i="12" s="1"/>
  <c r="MT266" i="12"/>
  <c r="MT259" i="12"/>
  <c r="MT269" i="12"/>
  <c r="MT258" i="12"/>
  <c r="MT257" i="12"/>
  <c r="MT256" i="12"/>
  <c r="MT250" i="12"/>
  <c r="MT253" i="12"/>
  <c r="MT252" i="12"/>
  <c r="MT251" i="12"/>
  <c r="MT248" i="12" a="1"/>
  <c r="MT248" i="12" s="1"/>
  <c r="MT241" i="12"/>
  <c r="MT240" i="12"/>
  <c r="MT243" i="12"/>
  <c r="MT236" i="12"/>
  <c r="MT235" i="12"/>
  <c r="MT234" i="12"/>
  <c r="MT237" i="12"/>
  <c r="MT242" i="12"/>
  <c r="MT225" i="12"/>
  <c r="MT227" i="12"/>
  <c r="MT226" i="12"/>
  <c r="MT232" i="12" a="1"/>
  <c r="MT232" i="12" s="1"/>
  <c r="MT224" i="12"/>
  <c r="MT221" i="12"/>
  <c r="MT211" i="12"/>
  <c r="MT216" i="12" a="1"/>
  <c r="MT216" i="12" s="1"/>
  <c r="MT220" i="12"/>
  <c r="MT218" i="12"/>
  <c r="MT219" i="12"/>
  <c r="MT202" i="12"/>
  <c r="MT205" i="12"/>
  <c r="MT208" i="12"/>
  <c r="MT209" i="12"/>
  <c r="MT204" i="12"/>
  <c r="MT210" i="12"/>
  <c r="MT203" i="12"/>
  <c r="MT193" i="12"/>
  <c r="MT186" i="12"/>
  <c r="MT189" i="12"/>
  <c r="MT192" i="12"/>
  <c r="MT195" i="12"/>
  <c r="MT200" i="12" a="1"/>
  <c r="MT200" i="12" s="1"/>
  <c r="MT188" i="12"/>
  <c r="MT194" i="12"/>
  <c r="MT187" i="12"/>
  <c r="MT184" i="12" a="1"/>
  <c r="MT184" i="12" s="1"/>
  <c r="MT176" i="12"/>
  <c r="MT179" i="12"/>
  <c r="MT178" i="12"/>
  <c r="MT171" i="12"/>
  <c r="MT168" i="12" a="1"/>
  <c r="MT168" i="12" s="1"/>
  <c r="MT177" i="12"/>
  <c r="MT173" i="12"/>
  <c r="MT170" i="12"/>
  <c r="MU165" i="12"/>
  <c r="MT172" i="12"/>
  <c r="MS207" i="12"/>
  <c r="MS212" i="12" s="1"/>
  <c r="MS356" i="12"/>
  <c r="MS223" i="12"/>
  <c r="MS228" i="12" s="1"/>
  <c r="MS357" i="12"/>
  <c r="MS271" i="12"/>
  <c r="MS276" i="12" s="1"/>
  <c r="MS360" i="12"/>
  <c r="MS319" i="12"/>
  <c r="MS324" i="12" s="1"/>
  <c r="MS363" i="12"/>
  <c r="MV163" i="12"/>
  <c r="MW164" i="12"/>
  <c r="MS255" i="12"/>
  <c r="MS260" i="12" s="1"/>
  <c r="MS359" i="12"/>
  <c r="MS303" i="12"/>
  <c r="MS308" i="12" s="1"/>
  <c r="MS362" i="12"/>
  <c r="MR364" i="12"/>
  <c r="MR365" i="12" s="1"/>
  <c r="MS175" i="12"/>
  <c r="MS180" i="12" s="1"/>
  <c r="MS354" i="12"/>
  <c r="MS191" i="12"/>
  <c r="MS196" i="12" s="1"/>
  <c r="MS355" i="12"/>
  <c r="MS287" i="12"/>
  <c r="MS292" i="12" s="1"/>
  <c r="MS361" i="12"/>
  <c r="J102" i="13"/>
  <c r="J105" i="13" s="1"/>
  <c r="I234" i="13" l="1"/>
  <c r="J110" i="13"/>
  <c r="J107" i="13"/>
  <c r="K40" i="13"/>
  <c r="MU323" i="12"/>
  <c r="MU320" i="12"/>
  <c r="MU322" i="12"/>
  <c r="MU321" i="12"/>
  <c r="MU316" i="12"/>
  <c r="MU314" i="12"/>
  <c r="MU317" i="12"/>
  <c r="MU315" i="12"/>
  <c r="MU312" i="12" a="1"/>
  <c r="MU312" i="12" s="1"/>
  <c r="MU305" i="12"/>
  <c r="MU307" i="12"/>
  <c r="MU301" i="12"/>
  <c r="MU306" i="12"/>
  <c r="MU304" i="12"/>
  <c r="MU300" i="12"/>
  <c r="MU299" i="12"/>
  <c r="MU298" i="12"/>
  <c r="MU296" i="12" a="1"/>
  <c r="MU296" i="12" s="1"/>
  <c r="MU285" i="12"/>
  <c r="MU290" i="12"/>
  <c r="MU288" i="12"/>
  <c r="MU291" i="12"/>
  <c r="MU289" i="12"/>
  <c r="MU282" i="12"/>
  <c r="MU284" i="12"/>
  <c r="MU283" i="12"/>
  <c r="MU274" i="12"/>
  <c r="MU280" i="12" a="1"/>
  <c r="MU280" i="12" s="1"/>
  <c r="MU275" i="12"/>
  <c r="MU272" i="12"/>
  <c r="MU273" i="12"/>
  <c r="MU269" i="12"/>
  <c r="MU267" i="12"/>
  <c r="MU264" i="12" a="1"/>
  <c r="MU264" i="12" s="1"/>
  <c r="MU268" i="12"/>
  <c r="MU266" i="12"/>
  <c r="MU259" i="12"/>
  <c r="MU252" i="12"/>
  <c r="MU258" i="12"/>
  <c r="MU257" i="12"/>
  <c r="MU256" i="12"/>
  <c r="MU253" i="12"/>
  <c r="MU251" i="12"/>
  <c r="MU250" i="12"/>
  <c r="MU241" i="12"/>
  <c r="MU240" i="12"/>
  <c r="MU243" i="12"/>
  <c r="MU242" i="12"/>
  <c r="MU248" i="12" a="1"/>
  <c r="MU248" i="12" s="1"/>
  <c r="MU236" i="12"/>
  <c r="MU235" i="12"/>
  <c r="MU234" i="12"/>
  <c r="MU237" i="12"/>
  <c r="MU224" i="12"/>
  <c r="MU232" i="12" a="1"/>
  <c r="MU232" i="12" s="1"/>
  <c r="MU226" i="12"/>
  <c r="MU225" i="12"/>
  <c r="MU219" i="12"/>
  <c r="MU221" i="12"/>
  <c r="MU216" i="12" a="1"/>
  <c r="MU216" i="12" s="1"/>
  <c r="MU210" i="12"/>
  <c r="MU220" i="12"/>
  <c r="MU218" i="12"/>
  <c r="MU227" i="12"/>
  <c r="MU202" i="12"/>
  <c r="MU205" i="12"/>
  <c r="MU208" i="12"/>
  <c r="MU211" i="12"/>
  <c r="MU209" i="12"/>
  <c r="MU204" i="12"/>
  <c r="MU203" i="12"/>
  <c r="MU200" i="12" a="1"/>
  <c r="MU200" i="12" s="1"/>
  <c r="MU193" i="12"/>
  <c r="MU186" i="12"/>
  <c r="MU189" i="12"/>
  <c r="MU192" i="12"/>
  <c r="MU195" i="12"/>
  <c r="MU188" i="12"/>
  <c r="MU194" i="12"/>
  <c r="MU184" i="12" a="1"/>
  <c r="MU184" i="12" s="1"/>
  <c r="MU187" i="12"/>
  <c r="MU176" i="12"/>
  <c r="MU179" i="12"/>
  <c r="MU178" i="12"/>
  <c r="MU177" i="12"/>
  <c r="MU171" i="12"/>
  <c r="MU168" i="12" a="1"/>
  <c r="MU168" i="12" s="1"/>
  <c r="MU173" i="12"/>
  <c r="MU170" i="12"/>
  <c r="MV165" i="12"/>
  <c r="MU172" i="12"/>
  <c r="MS364" i="12"/>
  <c r="MS365" i="12" s="1"/>
  <c r="MT271" i="12"/>
  <c r="MT276" i="12" s="1"/>
  <c r="MT360" i="12"/>
  <c r="MT319" i="12"/>
  <c r="MT324" i="12" s="1"/>
  <c r="MT363" i="12"/>
  <c r="MT175" i="12"/>
  <c r="MT180" i="12" s="1"/>
  <c r="MT354" i="12"/>
  <c r="MT223" i="12"/>
  <c r="MT228" i="12" s="1"/>
  <c r="MT357" i="12"/>
  <c r="MW163" i="12"/>
  <c r="MX164" i="12"/>
  <c r="MT255" i="12"/>
  <c r="MT260" i="12" s="1"/>
  <c r="MT359" i="12"/>
  <c r="MT239" i="12"/>
  <c r="MT244" i="12" s="1"/>
  <c r="MT358" i="12"/>
  <c r="MT303" i="12"/>
  <c r="MT308" i="12" s="1"/>
  <c r="MT362" i="12"/>
  <c r="MT191" i="12"/>
  <c r="MT196" i="12" s="1"/>
  <c r="MT355" i="12"/>
  <c r="MT287" i="12"/>
  <c r="MT292" i="12" s="1"/>
  <c r="MT361" i="12"/>
  <c r="MT207" i="12"/>
  <c r="MT212" i="12" s="1"/>
  <c r="MT356" i="12"/>
  <c r="I238" i="13" l="1"/>
  <c r="I237" i="13"/>
  <c r="I235" i="13"/>
  <c r="J230" i="13" s="1"/>
  <c r="I240" i="13"/>
  <c r="I248" i="13"/>
  <c r="J111" i="13"/>
  <c r="J164" i="13"/>
  <c r="J181" i="13" s="1"/>
  <c r="J183" i="13" s="1"/>
  <c r="K43" i="13"/>
  <c r="K117" i="13" s="1"/>
  <c r="MV320" i="12"/>
  <c r="MV322" i="12"/>
  <c r="MV323" i="12"/>
  <c r="MV316" i="12"/>
  <c r="MV321" i="12"/>
  <c r="MV314" i="12"/>
  <c r="MV315" i="12"/>
  <c r="MV317" i="12"/>
  <c r="MV312" i="12" a="1"/>
  <c r="MV312" i="12" s="1"/>
  <c r="MV304" i="12"/>
  <c r="MV307" i="12"/>
  <c r="MV301" i="12"/>
  <c r="MV305" i="12"/>
  <c r="MV306" i="12"/>
  <c r="MV300" i="12"/>
  <c r="MV299" i="12"/>
  <c r="MV298" i="12"/>
  <c r="MV290" i="12"/>
  <c r="MV288" i="12"/>
  <c r="MV291" i="12"/>
  <c r="MV289" i="12"/>
  <c r="MV284" i="12"/>
  <c r="MV285" i="12"/>
  <c r="MV283" i="12"/>
  <c r="MV296" i="12" a="1"/>
  <c r="MV296" i="12" s="1"/>
  <c r="MV282" i="12"/>
  <c r="MV280" i="12" a="1"/>
  <c r="MV280" i="12" s="1"/>
  <c r="MV273" i="12"/>
  <c r="MV275" i="12"/>
  <c r="MV268" i="12"/>
  <c r="MV272" i="12"/>
  <c r="MV274" i="12"/>
  <c r="MV264" i="12" a="1"/>
  <c r="MV264" i="12" s="1"/>
  <c r="MV267" i="12"/>
  <c r="MV266" i="12"/>
  <c r="MV269" i="12"/>
  <c r="MV258" i="12"/>
  <c r="MV257" i="12"/>
  <c r="MV256" i="12"/>
  <c r="MV259" i="12"/>
  <c r="MV253" i="12"/>
  <c r="MV248" i="12" a="1"/>
  <c r="MV248" i="12" s="1"/>
  <c r="MV252" i="12"/>
  <c r="MV251" i="12"/>
  <c r="MV241" i="12"/>
  <c r="MV240" i="12"/>
  <c r="MV243" i="12"/>
  <c r="MV250" i="12"/>
  <c r="MV242" i="12"/>
  <c r="MV236" i="12"/>
  <c r="MV235" i="12"/>
  <c r="MV234" i="12"/>
  <c r="MV237" i="12"/>
  <c r="MV225" i="12"/>
  <c r="MV227" i="12"/>
  <c r="MV232" i="12" a="1"/>
  <c r="MV232" i="12" s="1"/>
  <c r="MV226" i="12"/>
  <c r="MV224" i="12"/>
  <c r="MV221" i="12"/>
  <c r="MV220" i="12"/>
  <c r="MV211" i="12"/>
  <c r="MV216" i="12" a="1"/>
  <c r="MV216" i="12" s="1"/>
  <c r="MV218" i="12"/>
  <c r="MV219" i="12"/>
  <c r="MV202" i="12"/>
  <c r="MV205" i="12"/>
  <c r="MV208" i="12"/>
  <c r="MV209" i="12"/>
  <c r="MV204" i="12"/>
  <c r="MV210" i="12"/>
  <c r="MV200" i="12" a="1"/>
  <c r="MV200" i="12" s="1"/>
  <c r="MV203" i="12"/>
  <c r="MV189" i="12"/>
  <c r="MV192" i="12"/>
  <c r="MV195" i="12"/>
  <c r="MV188" i="12"/>
  <c r="MV194" i="12"/>
  <c r="MV187" i="12"/>
  <c r="MV193" i="12"/>
  <c r="MV184" i="12" a="1"/>
  <c r="MV184" i="12" s="1"/>
  <c r="MV176" i="12"/>
  <c r="MV179" i="12"/>
  <c r="MV178" i="12"/>
  <c r="MV177" i="12"/>
  <c r="MV168" i="12" a="1"/>
  <c r="MV168" i="12" s="1"/>
  <c r="MV171" i="12"/>
  <c r="MV173" i="12"/>
  <c r="MV170" i="12"/>
  <c r="MW165" i="12"/>
  <c r="MV186" i="12"/>
  <c r="MV172" i="12"/>
  <c r="MU255" i="12"/>
  <c r="MU260" i="12" s="1"/>
  <c r="MU359" i="12"/>
  <c r="MX163" i="12"/>
  <c r="MY164" i="12"/>
  <c r="MU271" i="12"/>
  <c r="MU276" i="12" s="1"/>
  <c r="MU360" i="12"/>
  <c r="MU319" i="12"/>
  <c r="MU324" i="12" s="1"/>
  <c r="MU363" i="12"/>
  <c r="MU175" i="12"/>
  <c r="MU180" i="12" s="1"/>
  <c r="MU354" i="12"/>
  <c r="MU223" i="12"/>
  <c r="MU228" i="12" s="1"/>
  <c r="MU357" i="12"/>
  <c r="MU207" i="12"/>
  <c r="MU212" i="12" s="1"/>
  <c r="MU356" i="12"/>
  <c r="MU303" i="12"/>
  <c r="MU308" i="12" s="1"/>
  <c r="MU362" i="12"/>
  <c r="MT364" i="12"/>
  <c r="MT365" i="12" s="1"/>
  <c r="MU239" i="12"/>
  <c r="MU244" i="12" s="1"/>
  <c r="MU358" i="12"/>
  <c r="MU287" i="12"/>
  <c r="MU292" i="12" s="1"/>
  <c r="MU361" i="12"/>
  <c r="MU191" i="12"/>
  <c r="MU196" i="12" s="1"/>
  <c r="MU355" i="12"/>
  <c r="I242" i="13" l="1"/>
  <c r="I249" i="13" s="1"/>
  <c r="I253" i="13" s="1"/>
  <c r="I259" i="13" s="1"/>
  <c r="K121" i="13"/>
  <c r="J188" i="13"/>
  <c r="J189" i="13"/>
  <c r="J203" i="13" s="1"/>
  <c r="J193" i="13"/>
  <c r="J194" i="13"/>
  <c r="J232" i="13"/>
  <c r="K44" i="13"/>
  <c r="MV303" i="12"/>
  <c r="MV308" i="12" s="1"/>
  <c r="MV362" i="12"/>
  <c r="MW322" i="12"/>
  <c r="MW323" i="12"/>
  <c r="MW320" i="12"/>
  <c r="MW314" i="12"/>
  <c r="MW316" i="12"/>
  <c r="MW317" i="12"/>
  <c r="MW321" i="12"/>
  <c r="MW315" i="12"/>
  <c r="MW312" i="12" a="1"/>
  <c r="MW312" i="12" s="1"/>
  <c r="MW307" i="12"/>
  <c r="MW306" i="12"/>
  <c r="MW305" i="12"/>
  <c r="MW304" i="12"/>
  <c r="MW300" i="12"/>
  <c r="MW299" i="12"/>
  <c r="MW301" i="12"/>
  <c r="MW290" i="12"/>
  <c r="MW298" i="12"/>
  <c r="MW296" i="12" a="1"/>
  <c r="MW296" i="12" s="1"/>
  <c r="MW291" i="12"/>
  <c r="MW289" i="12"/>
  <c r="MW288" i="12"/>
  <c r="MW284" i="12"/>
  <c r="MW285" i="12"/>
  <c r="MW283" i="12"/>
  <c r="MW280" i="12" a="1"/>
  <c r="MW280" i="12" s="1"/>
  <c r="MW272" i="12"/>
  <c r="MW282" i="12"/>
  <c r="MW274" i="12"/>
  <c r="MW275" i="12"/>
  <c r="MW268" i="12"/>
  <c r="MW273" i="12"/>
  <c r="MW269" i="12"/>
  <c r="MW264" i="12" a="1"/>
  <c r="MW264" i="12" s="1"/>
  <c r="MW267" i="12"/>
  <c r="MW266" i="12"/>
  <c r="MW258" i="12"/>
  <c r="MW257" i="12"/>
  <c r="MW256" i="12"/>
  <c r="MW253" i="12"/>
  <c r="MW248" i="12" a="1"/>
  <c r="MW248" i="12" s="1"/>
  <c r="MW252" i="12"/>
  <c r="MW251" i="12"/>
  <c r="MW259" i="12"/>
  <c r="MW250" i="12"/>
  <c r="MW240" i="12"/>
  <c r="MW243" i="12"/>
  <c r="MW242" i="12"/>
  <c r="MW241" i="12"/>
  <c r="MW235" i="12"/>
  <c r="MW234" i="12"/>
  <c r="MW237" i="12"/>
  <c r="MW236" i="12"/>
  <c r="MW224" i="12"/>
  <c r="MW232" i="12" a="1"/>
  <c r="MW232" i="12" s="1"/>
  <c r="MW226" i="12"/>
  <c r="MW219" i="12"/>
  <c r="MW225" i="12"/>
  <c r="MW221" i="12"/>
  <c r="MW210" i="12"/>
  <c r="MW220" i="12"/>
  <c r="MW218" i="12"/>
  <c r="MW227" i="12"/>
  <c r="MW205" i="12"/>
  <c r="MW208" i="12"/>
  <c r="MW211" i="12"/>
  <c r="MW209" i="12"/>
  <c r="MW204" i="12"/>
  <c r="MW200" i="12" a="1"/>
  <c r="MW200" i="12" s="1"/>
  <c r="MW203" i="12"/>
  <c r="MW216" i="12" a="1"/>
  <c r="MW216" i="12" s="1"/>
  <c r="MW186" i="12"/>
  <c r="MW189" i="12"/>
  <c r="MW192" i="12"/>
  <c r="MW195" i="12"/>
  <c r="MW188" i="12"/>
  <c r="MW194" i="12"/>
  <c r="MW202" i="12"/>
  <c r="MW187" i="12"/>
  <c r="MW193" i="12"/>
  <c r="MW184" i="12" a="1"/>
  <c r="MW184" i="12" s="1"/>
  <c r="MW173" i="12"/>
  <c r="MW176" i="12"/>
  <c r="MW179" i="12"/>
  <c r="MW178" i="12"/>
  <c r="MW177" i="12"/>
  <c r="MW171" i="12"/>
  <c r="MW170" i="12"/>
  <c r="MX165" i="12"/>
  <c r="MW172" i="12"/>
  <c r="MW168" i="12" a="1"/>
  <c r="MW168" i="12" s="1"/>
  <c r="MV223" i="12"/>
  <c r="MV228" i="12" s="1"/>
  <c r="MV357" i="12"/>
  <c r="MV319" i="12"/>
  <c r="MV324" i="12" s="1"/>
  <c r="MV363" i="12"/>
  <c r="MV271" i="12"/>
  <c r="MV276" i="12" s="1"/>
  <c r="MV360" i="12"/>
  <c r="MV175" i="12"/>
  <c r="MV180" i="12" s="1"/>
  <c r="MV354" i="12"/>
  <c r="MV207" i="12"/>
  <c r="MV212" i="12" s="1"/>
  <c r="MV356" i="12"/>
  <c r="MV239" i="12"/>
  <c r="MV244" i="12" s="1"/>
  <c r="MV358" i="12"/>
  <c r="MV255" i="12"/>
  <c r="MV260" i="12" s="1"/>
  <c r="MV359" i="12"/>
  <c r="MU364" i="12"/>
  <c r="MU365" i="12" s="1"/>
  <c r="MZ164" i="12"/>
  <c r="MY163" i="12"/>
  <c r="MV191" i="12"/>
  <c r="MV196" i="12" s="1"/>
  <c r="MV355" i="12"/>
  <c r="MV287" i="12"/>
  <c r="MV292" i="12" s="1"/>
  <c r="MV361" i="12"/>
  <c r="J197" i="13" l="1"/>
  <c r="I250" i="13"/>
  <c r="J245" i="13" s="1"/>
  <c r="J247" i="13" s="1"/>
  <c r="I252" i="13"/>
  <c r="I258" i="13" s="1"/>
  <c r="I257" i="13" s="1"/>
  <c r="I256" i="13"/>
  <c r="J201" i="13"/>
  <c r="J190" i="13"/>
  <c r="K187" i="13" s="1"/>
  <c r="J195" i="13"/>
  <c r="K192" i="13" s="1"/>
  <c r="K163" i="13"/>
  <c r="K180" i="13" s="1"/>
  <c r="K122" i="13"/>
  <c r="L120" i="13" s="1"/>
  <c r="K126" i="13"/>
  <c r="K138" i="13" s="1"/>
  <c r="K145" i="13" s="1"/>
  <c r="MX323" i="12"/>
  <c r="MX322" i="12"/>
  <c r="MX321" i="12"/>
  <c r="MX320" i="12"/>
  <c r="MX316" i="12"/>
  <c r="MX317" i="12"/>
  <c r="MX315" i="12"/>
  <c r="MX312" i="12" a="1"/>
  <c r="MX312" i="12" s="1"/>
  <c r="MX314" i="12"/>
  <c r="MX307" i="12"/>
  <c r="MX306" i="12"/>
  <c r="MX305" i="12"/>
  <c r="MX304" i="12"/>
  <c r="MX300" i="12"/>
  <c r="MX299" i="12"/>
  <c r="MX301" i="12"/>
  <c r="MX298" i="12"/>
  <c r="MX296" i="12" a="1"/>
  <c r="MX296" i="12" s="1"/>
  <c r="MX291" i="12"/>
  <c r="MX289" i="12"/>
  <c r="MX290" i="12"/>
  <c r="MX284" i="12"/>
  <c r="MX285" i="12"/>
  <c r="MX283" i="12"/>
  <c r="MX282" i="12"/>
  <c r="MX288" i="12"/>
  <c r="MX273" i="12"/>
  <c r="MX275" i="12"/>
  <c r="MX280" i="12" a="1"/>
  <c r="MX280" i="12" s="1"/>
  <c r="MX272" i="12"/>
  <c r="MX274" i="12"/>
  <c r="MX269" i="12"/>
  <c r="MX268" i="12"/>
  <c r="MX264" i="12" a="1"/>
  <c r="MX264" i="12" s="1"/>
  <c r="MX267" i="12"/>
  <c r="MX266" i="12"/>
  <c r="MX257" i="12"/>
  <c r="MX253" i="12"/>
  <c r="MX256" i="12"/>
  <c r="MX259" i="12"/>
  <c r="MX258" i="12"/>
  <c r="MX252" i="12"/>
  <c r="MX251" i="12"/>
  <c r="MX250" i="12"/>
  <c r="MX240" i="12"/>
  <c r="MX243" i="12"/>
  <c r="MX242" i="12"/>
  <c r="MX235" i="12"/>
  <c r="MX234" i="12"/>
  <c r="MX237" i="12"/>
  <c r="MX241" i="12"/>
  <c r="MX248" i="12" a="1"/>
  <c r="MX248" i="12" s="1"/>
  <c r="MX225" i="12"/>
  <c r="MX232" i="12" a="1"/>
  <c r="MX232" i="12" s="1"/>
  <c r="MX227" i="12"/>
  <c r="MX236" i="12"/>
  <c r="MX219" i="12"/>
  <c r="MX221" i="12"/>
  <c r="MX224" i="12"/>
  <c r="MX220" i="12"/>
  <c r="MX226" i="12"/>
  <c r="MX218" i="12"/>
  <c r="MX209" i="12"/>
  <c r="MX216" i="12" a="1"/>
  <c r="MX216" i="12" s="1"/>
  <c r="MX208" i="12"/>
  <c r="MX211" i="12"/>
  <c r="MX204" i="12"/>
  <c r="MX200" i="12" a="1"/>
  <c r="MX200" i="12" s="1"/>
  <c r="MX210" i="12"/>
  <c r="MX203" i="12"/>
  <c r="MX186" i="12"/>
  <c r="MX189" i="12"/>
  <c r="MX192" i="12"/>
  <c r="MX195" i="12"/>
  <c r="MX188" i="12"/>
  <c r="MX194" i="12"/>
  <c r="MX202" i="12"/>
  <c r="MX187" i="12"/>
  <c r="MX193" i="12"/>
  <c r="MX205" i="12"/>
  <c r="MX184" i="12" a="1"/>
  <c r="MX184" i="12" s="1"/>
  <c r="MX176" i="12"/>
  <c r="MX179" i="12"/>
  <c r="MX178" i="12"/>
  <c r="MX177" i="12"/>
  <c r="MX171" i="12"/>
  <c r="MX170" i="12"/>
  <c r="MX173" i="12"/>
  <c r="MY165" i="12"/>
  <c r="MX172" i="12"/>
  <c r="MX168" i="12" a="1"/>
  <c r="MX168" i="12" s="1"/>
  <c r="MW319" i="12"/>
  <c r="MW324" i="12" s="1"/>
  <c r="MW363" i="12"/>
  <c r="MW271" i="12"/>
  <c r="MW276" i="12" s="1"/>
  <c r="MW360" i="12"/>
  <c r="MV364" i="12"/>
  <c r="MV365" i="12" s="1"/>
  <c r="MW223" i="12"/>
  <c r="MW228" i="12" s="1"/>
  <c r="MW357" i="12"/>
  <c r="MW303" i="12"/>
  <c r="MW308" i="12" s="1"/>
  <c r="MW362" i="12"/>
  <c r="MW207" i="12"/>
  <c r="MW212" i="12" s="1"/>
  <c r="MW356" i="12"/>
  <c r="MW239" i="12"/>
  <c r="MW244" i="12" s="1"/>
  <c r="MW358" i="12"/>
  <c r="MW255" i="12"/>
  <c r="MW260" i="12" s="1"/>
  <c r="MW359" i="12"/>
  <c r="MW191" i="12"/>
  <c r="MW196" i="12" s="1"/>
  <c r="MW355" i="12"/>
  <c r="MW287" i="12"/>
  <c r="MW292" i="12" s="1"/>
  <c r="MW361" i="12"/>
  <c r="NA164" i="12"/>
  <c r="MZ163" i="12"/>
  <c r="MW175" i="12"/>
  <c r="MW180" i="12" s="1"/>
  <c r="MW354" i="12"/>
  <c r="I261" i="13" l="1"/>
  <c r="J216" i="13"/>
  <c r="L137" i="13"/>
  <c r="K171" i="13"/>
  <c r="J204" i="13"/>
  <c r="MW364" i="12"/>
  <c r="MW365" i="12" s="1"/>
  <c r="MX175" i="12"/>
  <c r="MX180" i="12" s="1"/>
  <c r="MX354" i="12"/>
  <c r="MX255" i="12"/>
  <c r="MX260" i="12" s="1"/>
  <c r="MX359" i="12"/>
  <c r="MX223" i="12"/>
  <c r="MX228" i="12" s="1"/>
  <c r="MX357" i="12"/>
  <c r="MY323" i="12"/>
  <c r="MY322" i="12"/>
  <c r="MY321" i="12"/>
  <c r="MY317" i="12"/>
  <c r="MY320" i="12"/>
  <c r="MY315" i="12"/>
  <c r="MY316" i="12"/>
  <c r="MY312" i="12" a="1"/>
  <c r="MY312" i="12" s="1"/>
  <c r="MY314" i="12"/>
  <c r="MY304" i="12"/>
  <c r="MY307" i="12"/>
  <c r="MY306" i="12"/>
  <c r="MY305" i="12"/>
  <c r="MY300" i="12"/>
  <c r="MY299" i="12"/>
  <c r="MY301" i="12"/>
  <c r="MY298" i="12"/>
  <c r="MY296" i="12" a="1"/>
  <c r="MY296" i="12" s="1"/>
  <c r="MY291" i="12"/>
  <c r="MY289" i="12"/>
  <c r="MY284" i="12"/>
  <c r="MY285" i="12"/>
  <c r="MY283" i="12"/>
  <c r="MY282" i="12"/>
  <c r="MY288" i="12"/>
  <c r="MY272" i="12"/>
  <c r="MY290" i="12"/>
  <c r="MY280" i="12" a="1"/>
  <c r="MY280" i="12" s="1"/>
  <c r="MY273" i="12"/>
  <c r="MY274" i="12"/>
  <c r="MY269" i="12"/>
  <c r="MY275" i="12"/>
  <c r="MY267" i="12"/>
  <c r="MY266" i="12"/>
  <c r="MY268" i="12"/>
  <c r="MY264" i="12" a="1"/>
  <c r="MY264" i="12" s="1"/>
  <c r="MY257" i="12"/>
  <c r="MY256" i="12"/>
  <c r="MY259" i="12"/>
  <c r="MY253" i="12"/>
  <c r="MY248" i="12" a="1"/>
  <c r="MY248" i="12" s="1"/>
  <c r="MY252" i="12"/>
  <c r="MY251" i="12"/>
  <c r="MY250" i="12"/>
  <c r="MY258" i="12"/>
  <c r="MY240" i="12"/>
  <c r="MY243" i="12"/>
  <c r="MY242" i="12"/>
  <c r="MY235" i="12"/>
  <c r="MY234" i="12"/>
  <c r="MY237" i="12"/>
  <c r="MY241" i="12"/>
  <c r="MY232" i="12" a="1"/>
  <c r="MY232" i="12" s="1"/>
  <c r="MY226" i="12"/>
  <c r="MY236" i="12"/>
  <c r="MY225" i="12"/>
  <c r="MY221" i="12"/>
  <c r="MY224" i="12"/>
  <c r="MY227" i="12"/>
  <c r="MY210" i="12"/>
  <c r="MY218" i="12"/>
  <c r="MY220" i="12"/>
  <c r="MY219" i="12"/>
  <c r="MY216" i="12" a="1"/>
  <c r="MY216" i="12" s="1"/>
  <c r="MY211" i="12"/>
  <c r="MY209" i="12"/>
  <c r="MY204" i="12"/>
  <c r="MY200" i="12" a="1"/>
  <c r="MY200" i="12" s="1"/>
  <c r="MY203" i="12"/>
  <c r="MY202" i="12"/>
  <c r="MY208" i="12"/>
  <c r="MY189" i="12"/>
  <c r="MY192" i="12"/>
  <c r="MY195" i="12"/>
  <c r="MY188" i="12"/>
  <c r="MY194" i="12"/>
  <c r="MY187" i="12"/>
  <c r="MY193" i="12"/>
  <c r="MY205" i="12"/>
  <c r="MY184" i="12" a="1"/>
  <c r="MY184" i="12" s="1"/>
  <c r="MY186" i="12"/>
  <c r="MY179" i="12"/>
  <c r="MY178" i="12"/>
  <c r="MY177" i="12"/>
  <c r="MY170" i="12"/>
  <c r="MY173" i="12"/>
  <c r="MZ165" i="12"/>
  <c r="MY172" i="12"/>
  <c r="MY168" i="12" a="1"/>
  <c r="MY168" i="12" s="1"/>
  <c r="MY176" i="12"/>
  <c r="MY171" i="12"/>
  <c r="MX319" i="12"/>
  <c r="MX324" i="12" s="1"/>
  <c r="MX363" i="12"/>
  <c r="MX271" i="12"/>
  <c r="MX276" i="12" s="1"/>
  <c r="MX360" i="12"/>
  <c r="MX303" i="12"/>
  <c r="MX308" i="12" s="1"/>
  <c r="MX362" i="12"/>
  <c r="MX191" i="12"/>
  <c r="MX196" i="12" s="1"/>
  <c r="MX355" i="12"/>
  <c r="MX207" i="12"/>
  <c r="MX212" i="12" s="1"/>
  <c r="MX356" i="12"/>
  <c r="MX287" i="12"/>
  <c r="MX292" i="12" s="1"/>
  <c r="MX361" i="12"/>
  <c r="MX239" i="12"/>
  <c r="MX244" i="12" s="1"/>
  <c r="MX358" i="12"/>
  <c r="NB164" i="12"/>
  <c r="NA163" i="12"/>
  <c r="J208" i="13" l="1"/>
  <c r="J207" i="13"/>
  <c r="J210" i="13"/>
  <c r="J218" i="13"/>
  <c r="L139" i="13"/>
  <c r="L141" i="13" s="1"/>
  <c r="J205" i="13"/>
  <c r="K200" i="13" s="1"/>
  <c r="J231" i="13"/>
  <c r="MZ322" i="12"/>
  <c r="MZ323" i="12"/>
  <c r="MZ321" i="12"/>
  <c r="MZ317" i="12"/>
  <c r="MZ320" i="12"/>
  <c r="MZ315" i="12"/>
  <c r="MZ314" i="12"/>
  <c r="MZ316" i="12"/>
  <c r="MZ312" i="12" a="1"/>
  <c r="MZ312" i="12" s="1"/>
  <c r="MZ304" i="12"/>
  <c r="MZ307" i="12"/>
  <c r="MZ306" i="12"/>
  <c r="MZ300" i="12"/>
  <c r="MZ305" i="12"/>
  <c r="MZ299" i="12"/>
  <c r="MZ301" i="12"/>
  <c r="MZ298" i="12"/>
  <c r="MZ296" i="12" a="1"/>
  <c r="MZ296" i="12" s="1"/>
  <c r="MZ291" i="12"/>
  <c r="MZ289" i="12"/>
  <c r="MZ288" i="12"/>
  <c r="MZ290" i="12"/>
  <c r="MZ284" i="12"/>
  <c r="MZ285" i="12"/>
  <c r="MZ283" i="12"/>
  <c r="MZ282" i="12"/>
  <c r="MZ273" i="12"/>
  <c r="MZ275" i="12"/>
  <c r="MZ280" i="12" a="1"/>
  <c r="MZ280" i="12" s="1"/>
  <c r="MZ272" i="12"/>
  <c r="MZ274" i="12"/>
  <c r="MZ269" i="12"/>
  <c r="MZ259" i="12"/>
  <c r="MZ267" i="12"/>
  <c r="MZ266" i="12"/>
  <c r="MZ268" i="12"/>
  <c r="MZ264" i="12" a="1"/>
  <c r="MZ264" i="12" s="1"/>
  <c r="MZ257" i="12"/>
  <c r="MZ256" i="12"/>
  <c r="MZ258" i="12"/>
  <c r="MZ248" i="12" a="1"/>
  <c r="MZ248" i="12" s="1"/>
  <c r="MZ252" i="12"/>
  <c r="MZ251" i="12"/>
  <c r="MZ250" i="12"/>
  <c r="MZ253" i="12"/>
  <c r="MZ240" i="12"/>
  <c r="MZ243" i="12"/>
  <c r="MZ242" i="12"/>
  <c r="MZ241" i="12"/>
  <c r="MZ235" i="12"/>
  <c r="MZ237" i="12"/>
  <c r="MZ236" i="12"/>
  <c r="MZ232" i="12" a="1"/>
  <c r="MZ232" i="12" s="1"/>
  <c r="MZ227" i="12"/>
  <c r="MZ234" i="12"/>
  <c r="MZ225" i="12"/>
  <c r="MZ221" i="12"/>
  <c r="MZ224" i="12"/>
  <c r="MZ220" i="12"/>
  <c r="MZ218" i="12"/>
  <c r="MZ226" i="12"/>
  <c r="MZ219" i="12"/>
  <c r="MZ216" i="12" a="1"/>
  <c r="MZ216" i="12" s="1"/>
  <c r="MZ211" i="12"/>
  <c r="MZ209" i="12"/>
  <c r="MZ204" i="12"/>
  <c r="MZ200" i="12" a="1"/>
  <c r="MZ200" i="12" s="1"/>
  <c r="MZ203" i="12"/>
  <c r="MZ210" i="12"/>
  <c r="MZ202" i="12"/>
  <c r="MZ205" i="12"/>
  <c r="MZ192" i="12"/>
  <c r="MZ195" i="12"/>
  <c r="MZ188" i="12"/>
  <c r="MZ194" i="12"/>
  <c r="MZ208" i="12"/>
  <c r="MZ187" i="12"/>
  <c r="MZ193" i="12"/>
  <c r="MZ189" i="12"/>
  <c r="MZ184" i="12" a="1"/>
  <c r="MZ184" i="12" s="1"/>
  <c r="MZ186" i="12"/>
  <c r="MZ178" i="12"/>
  <c r="MZ177" i="12"/>
  <c r="MZ176" i="12"/>
  <c r="MZ170" i="12"/>
  <c r="MZ173" i="12"/>
  <c r="NA165" i="12"/>
  <c r="MZ179" i="12"/>
  <c r="MZ172" i="12"/>
  <c r="MZ168" i="12" a="1"/>
  <c r="MZ168" i="12" s="1"/>
  <c r="MZ171" i="12"/>
  <c r="MY303" i="12"/>
  <c r="MY308" i="12" s="1"/>
  <c r="MY362" i="12"/>
  <c r="MY207" i="12"/>
  <c r="MY212" i="12" s="1"/>
  <c r="MY356" i="12"/>
  <c r="MY255" i="12"/>
  <c r="MY260" i="12" s="1"/>
  <c r="MY359" i="12"/>
  <c r="MY191" i="12"/>
  <c r="MY196" i="12" s="1"/>
  <c r="MY355" i="12"/>
  <c r="MY287" i="12"/>
  <c r="MY292" i="12" s="1"/>
  <c r="MY361" i="12"/>
  <c r="MY319" i="12"/>
  <c r="MY324" i="12" s="1"/>
  <c r="MY363" i="12"/>
  <c r="MY239" i="12"/>
  <c r="MY244" i="12" s="1"/>
  <c r="MY358" i="12"/>
  <c r="NC164" i="12"/>
  <c r="NB163" i="12"/>
  <c r="MY223" i="12"/>
  <c r="MY228" i="12" s="1"/>
  <c r="MY357" i="12"/>
  <c r="MY175" i="12"/>
  <c r="MY180" i="12" s="1"/>
  <c r="MY354" i="12"/>
  <c r="MY271" i="12"/>
  <c r="MY276" i="12" s="1"/>
  <c r="MY360" i="12"/>
  <c r="MX364" i="12"/>
  <c r="MX365" i="12" s="1"/>
  <c r="J212" i="13" l="1"/>
  <c r="J219" i="13" s="1"/>
  <c r="J246" i="13"/>
  <c r="K202" i="13"/>
  <c r="MZ175" i="12"/>
  <c r="MZ180" i="12" s="1"/>
  <c r="MZ354" i="12"/>
  <c r="MY364" i="12"/>
  <c r="MY365" i="12" s="1"/>
  <c r="MZ271" i="12"/>
  <c r="MZ276" i="12" s="1"/>
  <c r="MZ360" i="12"/>
  <c r="MZ223" i="12"/>
  <c r="MZ228" i="12" s="1"/>
  <c r="MZ357" i="12"/>
  <c r="MZ319" i="12"/>
  <c r="MZ324" i="12" s="1"/>
  <c r="MZ363" i="12"/>
  <c r="NA322" i="12"/>
  <c r="NA323" i="12"/>
  <c r="NA321" i="12"/>
  <c r="NA320" i="12"/>
  <c r="NA315" i="12"/>
  <c r="NA317" i="12"/>
  <c r="NA316" i="12"/>
  <c r="NA312" i="12" a="1"/>
  <c r="NA312" i="12" s="1"/>
  <c r="NA314" i="12"/>
  <c r="NA307" i="12"/>
  <c r="NA306" i="12"/>
  <c r="NA304" i="12"/>
  <c r="NA305" i="12"/>
  <c r="NA299" i="12"/>
  <c r="NA301" i="12"/>
  <c r="NA298" i="12"/>
  <c r="NA300" i="12"/>
  <c r="NA296" i="12" a="1"/>
  <c r="NA296" i="12" s="1"/>
  <c r="NA291" i="12"/>
  <c r="NA289" i="12"/>
  <c r="NA288" i="12"/>
  <c r="NA290" i="12"/>
  <c r="NA284" i="12"/>
  <c r="NA285" i="12"/>
  <c r="NA283" i="12"/>
  <c r="NA282" i="12"/>
  <c r="NA280" i="12" a="1"/>
  <c r="NA280" i="12" s="1"/>
  <c r="NA274" i="12"/>
  <c r="NA272" i="12"/>
  <c r="NA273" i="12"/>
  <c r="NA269" i="12"/>
  <c r="NA267" i="12"/>
  <c r="NA266" i="12"/>
  <c r="NA268" i="12"/>
  <c r="NA264" i="12" a="1"/>
  <c r="NA264" i="12" s="1"/>
  <c r="NA275" i="12"/>
  <c r="NA257" i="12"/>
  <c r="NA256" i="12"/>
  <c r="NA259" i="12"/>
  <c r="NA258" i="12"/>
  <c r="NA252" i="12"/>
  <c r="NA251" i="12"/>
  <c r="NA250" i="12"/>
  <c r="NA240" i="12"/>
  <c r="NA243" i="12"/>
  <c r="NA253" i="12"/>
  <c r="NA242" i="12"/>
  <c r="NA241" i="12"/>
  <c r="NA235" i="12"/>
  <c r="NA234" i="12"/>
  <c r="NA237" i="12"/>
  <c r="NA236" i="12"/>
  <c r="NA232" i="12" a="1"/>
  <c r="NA232" i="12" s="1"/>
  <c r="NA224" i="12"/>
  <c r="NA226" i="12"/>
  <c r="NA248" i="12" a="1"/>
  <c r="NA248" i="12" s="1"/>
  <c r="NA221" i="12"/>
  <c r="NA220" i="12"/>
  <c r="NA227" i="12"/>
  <c r="NA210" i="12"/>
  <c r="NA218" i="12"/>
  <c r="NA219" i="12"/>
  <c r="NA216" i="12" a="1"/>
  <c r="NA216" i="12" s="1"/>
  <c r="NA200" i="12" a="1"/>
  <c r="NA200" i="12" s="1"/>
  <c r="NA211" i="12"/>
  <c r="NA209" i="12"/>
  <c r="NA204" i="12"/>
  <c r="NA203" i="12"/>
  <c r="NA225" i="12"/>
  <c r="NA202" i="12"/>
  <c r="NA205" i="12"/>
  <c r="NA208" i="12"/>
  <c r="NA195" i="12"/>
  <c r="NA188" i="12"/>
  <c r="NA194" i="12"/>
  <c r="NA187" i="12"/>
  <c r="NA193" i="12"/>
  <c r="NA192" i="12"/>
  <c r="NA184" i="12" a="1"/>
  <c r="NA184" i="12" s="1"/>
  <c r="NA186" i="12"/>
  <c r="NA189" i="12"/>
  <c r="NA178" i="12"/>
  <c r="NA177" i="12"/>
  <c r="NA176" i="12"/>
  <c r="NA179" i="12"/>
  <c r="NA170" i="12"/>
  <c r="NA173" i="12"/>
  <c r="NB165" i="12"/>
  <c r="NA168" i="12" a="1"/>
  <c r="NA168" i="12" s="1"/>
  <c r="NA172" i="12"/>
  <c r="NA171" i="12"/>
  <c r="ND164" i="12"/>
  <c r="NC163" i="12"/>
  <c r="MZ303" i="12"/>
  <c r="MZ308" i="12" s="1"/>
  <c r="MZ362" i="12"/>
  <c r="MZ287" i="12"/>
  <c r="MZ292" i="12" s="1"/>
  <c r="MZ361" i="12"/>
  <c r="MZ191" i="12"/>
  <c r="MZ196" i="12" s="1"/>
  <c r="MZ355" i="12"/>
  <c r="MZ207" i="12"/>
  <c r="MZ212" i="12" s="1"/>
  <c r="MZ356" i="12"/>
  <c r="MZ255" i="12"/>
  <c r="MZ260" i="12" s="1"/>
  <c r="MZ359" i="12"/>
  <c r="MZ239" i="12"/>
  <c r="MZ244" i="12" s="1"/>
  <c r="MZ358" i="12"/>
  <c r="J225" i="13" l="1"/>
  <c r="J233" i="13"/>
  <c r="J223" i="13"/>
  <c r="J222" i="13"/>
  <c r="J220" i="13"/>
  <c r="K215" i="13" s="1"/>
  <c r="NA303" i="12"/>
  <c r="NA308" i="12" s="1"/>
  <c r="NA362" i="12"/>
  <c r="NA255" i="12"/>
  <c r="NA260" i="12" s="1"/>
  <c r="NA359" i="12"/>
  <c r="NA191" i="12"/>
  <c r="NA196" i="12" s="1"/>
  <c r="NA355" i="12"/>
  <c r="NA239" i="12"/>
  <c r="NA244" i="12" s="1"/>
  <c r="NA358" i="12"/>
  <c r="NA287" i="12"/>
  <c r="NA292" i="12" s="1"/>
  <c r="NA361" i="12"/>
  <c r="NA207" i="12"/>
  <c r="NA212" i="12" s="1"/>
  <c r="NA356" i="12"/>
  <c r="NE164" i="12"/>
  <c r="ND163" i="12"/>
  <c r="NA175" i="12"/>
  <c r="NA180" i="12" s="1"/>
  <c r="NA354" i="12"/>
  <c r="NA223" i="12"/>
  <c r="NA228" i="12" s="1"/>
  <c r="NA357" i="12"/>
  <c r="NB322" i="12"/>
  <c r="NB323" i="12"/>
  <c r="NB321" i="12"/>
  <c r="NB317" i="12"/>
  <c r="NB320" i="12"/>
  <c r="NB315" i="12"/>
  <c r="NB316" i="12"/>
  <c r="NB312" i="12" a="1"/>
  <c r="NB312" i="12" s="1"/>
  <c r="NB314" i="12"/>
  <c r="NB307" i="12"/>
  <c r="NB306" i="12"/>
  <c r="NB304" i="12"/>
  <c r="NB305" i="12"/>
  <c r="NB299" i="12"/>
  <c r="NB301" i="12"/>
  <c r="NB298" i="12"/>
  <c r="NB300" i="12"/>
  <c r="NB296" i="12" a="1"/>
  <c r="NB296" i="12" s="1"/>
  <c r="NB291" i="12"/>
  <c r="NB289" i="12"/>
  <c r="NB288" i="12"/>
  <c r="NB290" i="12"/>
  <c r="NB285" i="12"/>
  <c r="NB283" i="12"/>
  <c r="NB282" i="12"/>
  <c r="NB284" i="12"/>
  <c r="NB275" i="12"/>
  <c r="NB280" i="12" a="1"/>
  <c r="NB280" i="12" s="1"/>
  <c r="NB273" i="12"/>
  <c r="NB272" i="12"/>
  <c r="NB269" i="12"/>
  <c r="NB274" i="12"/>
  <c r="NB268" i="12"/>
  <c r="NB267" i="12"/>
  <c r="NB266" i="12"/>
  <c r="NB264" i="12" a="1"/>
  <c r="NB264" i="12" s="1"/>
  <c r="NB257" i="12"/>
  <c r="NB256" i="12"/>
  <c r="NB259" i="12"/>
  <c r="NB258" i="12"/>
  <c r="NB252" i="12"/>
  <c r="NB251" i="12"/>
  <c r="NB250" i="12"/>
  <c r="NB253" i="12"/>
  <c r="NB243" i="12"/>
  <c r="NB242" i="12"/>
  <c r="NB241" i="12"/>
  <c r="NB248" i="12" a="1"/>
  <c r="NB248" i="12" s="1"/>
  <c r="NB240" i="12"/>
  <c r="NB234" i="12"/>
  <c r="NB237" i="12"/>
  <c r="NB236" i="12"/>
  <c r="NB235" i="12"/>
  <c r="NB227" i="12"/>
  <c r="NB225" i="12"/>
  <c r="NB232" i="12" a="1"/>
  <c r="NB232" i="12" s="1"/>
  <c r="NB221" i="12"/>
  <c r="NB224" i="12"/>
  <c r="NB220" i="12"/>
  <c r="NB226" i="12"/>
  <c r="NB218" i="12"/>
  <c r="NB216" i="12" a="1"/>
  <c r="NB216" i="12" s="1"/>
  <c r="NB219" i="12"/>
  <c r="NB211" i="12"/>
  <c r="NB209" i="12"/>
  <c r="NB204" i="12"/>
  <c r="NB203" i="12"/>
  <c r="NB210" i="12"/>
  <c r="NB202" i="12"/>
  <c r="NB205" i="12"/>
  <c r="NB208" i="12"/>
  <c r="NB184" i="12" a="1"/>
  <c r="NB184" i="12" s="1"/>
  <c r="NB188" i="12"/>
  <c r="NB194" i="12"/>
  <c r="NB187" i="12"/>
  <c r="NB200" i="12" a="1"/>
  <c r="NB200" i="12" s="1"/>
  <c r="NB193" i="12"/>
  <c r="NB189" i="12"/>
  <c r="NB195" i="12"/>
  <c r="NB192" i="12"/>
  <c r="NB186" i="12"/>
  <c r="NB178" i="12"/>
  <c r="NB177" i="12"/>
  <c r="NB176" i="12"/>
  <c r="NB179" i="12"/>
  <c r="NB170" i="12"/>
  <c r="NB173" i="12"/>
  <c r="NC165" i="12"/>
  <c r="NB168" i="12" a="1"/>
  <c r="NB168" i="12" s="1"/>
  <c r="NB172" i="12"/>
  <c r="NB171" i="12"/>
  <c r="NA271" i="12"/>
  <c r="NA276" i="12" s="1"/>
  <c r="NA360" i="12"/>
  <c r="NA319" i="12"/>
  <c r="NA324" i="12" s="1"/>
  <c r="NA363" i="12"/>
  <c r="MZ364" i="12"/>
  <c r="MZ365" i="12" s="1"/>
  <c r="K217" i="13" l="1"/>
  <c r="J227" i="13"/>
  <c r="NB287" i="12"/>
  <c r="NB292" i="12" s="1"/>
  <c r="NB361" i="12"/>
  <c r="NF164" i="12"/>
  <c r="NE163" i="12"/>
  <c r="NA364" i="12"/>
  <c r="NA365" i="12" s="1"/>
  <c r="NB223" i="12"/>
  <c r="NB228" i="12" s="1"/>
  <c r="NB357" i="12"/>
  <c r="NB271" i="12"/>
  <c r="NB276" i="12" s="1"/>
  <c r="NB360" i="12"/>
  <c r="NB255" i="12"/>
  <c r="NB260" i="12" s="1"/>
  <c r="NB359" i="12"/>
  <c r="NB319" i="12"/>
  <c r="NB324" i="12" s="1"/>
  <c r="NB363" i="12"/>
  <c r="NB239" i="12"/>
  <c r="NB244" i="12" s="1"/>
  <c r="NB358" i="12"/>
  <c r="NB207" i="12"/>
  <c r="NB212" i="12" s="1"/>
  <c r="NB356" i="12"/>
  <c r="NC323" i="12"/>
  <c r="NC321" i="12"/>
  <c r="NC320" i="12"/>
  <c r="NC322" i="12"/>
  <c r="NC317" i="12"/>
  <c r="NC315" i="12"/>
  <c r="NC314" i="12"/>
  <c r="NC316" i="12"/>
  <c r="NC312" i="12" a="1"/>
  <c r="NC312" i="12" s="1"/>
  <c r="NC307" i="12"/>
  <c r="NC306" i="12"/>
  <c r="NC305" i="12"/>
  <c r="NC304" i="12"/>
  <c r="NC299" i="12"/>
  <c r="NC301" i="12"/>
  <c r="NC298" i="12"/>
  <c r="NC300" i="12"/>
  <c r="NC296" i="12" a="1"/>
  <c r="NC296" i="12" s="1"/>
  <c r="NC291" i="12"/>
  <c r="NC289" i="12"/>
  <c r="NC288" i="12"/>
  <c r="NC290" i="12"/>
  <c r="NC285" i="12"/>
  <c r="NC283" i="12"/>
  <c r="NC282" i="12"/>
  <c r="NC272" i="12"/>
  <c r="NC280" i="12" a="1"/>
  <c r="NC280" i="12" s="1"/>
  <c r="NC274" i="12"/>
  <c r="NC284" i="12"/>
  <c r="NC269" i="12"/>
  <c r="NC273" i="12"/>
  <c r="NC275" i="12"/>
  <c r="NC266" i="12"/>
  <c r="NC268" i="12"/>
  <c r="NC264" i="12" a="1"/>
  <c r="NC264" i="12" s="1"/>
  <c r="NC267" i="12"/>
  <c r="NC256" i="12"/>
  <c r="NC252" i="12"/>
  <c r="NC259" i="12"/>
  <c r="NC258" i="12"/>
  <c r="NC257" i="12"/>
  <c r="NC251" i="12"/>
  <c r="NC250" i="12"/>
  <c r="NC253" i="12"/>
  <c r="NC242" i="12"/>
  <c r="NC241" i="12"/>
  <c r="NC248" i="12" a="1"/>
  <c r="NC248" i="12" s="1"/>
  <c r="NC243" i="12"/>
  <c r="NC234" i="12"/>
  <c r="NC237" i="12"/>
  <c r="NC236" i="12"/>
  <c r="NC240" i="12"/>
  <c r="NC224" i="12"/>
  <c r="NC226" i="12"/>
  <c r="NC235" i="12"/>
  <c r="NC232" i="12" a="1"/>
  <c r="NC232" i="12" s="1"/>
  <c r="NC221" i="12"/>
  <c r="NC220" i="12"/>
  <c r="NC227" i="12"/>
  <c r="NC218" i="12"/>
  <c r="NC216" i="12" a="1"/>
  <c r="NC216" i="12" s="1"/>
  <c r="NC219" i="12"/>
  <c r="NC211" i="12"/>
  <c r="NC203" i="12"/>
  <c r="NC225" i="12"/>
  <c r="NC210" i="12"/>
  <c r="NC202" i="12"/>
  <c r="NC205" i="12"/>
  <c r="NC208" i="12"/>
  <c r="NC200" i="12" a="1"/>
  <c r="NC200" i="12" s="1"/>
  <c r="NC209" i="12"/>
  <c r="NC188" i="12"/>
  <c r="NC194" i="12"/>
  <c r="NC187" i="12"/>
  <c r="NC193" i="12"/>
  <c r="NC189" i="12"/>
  <c r="NC204" i="12"/>
  <c r="NC192" i="12"/>
  <c r="NC195" i="12"/>
  <c r="NC184" i="12" a="1"/>
  <c r="NC184" i="12" s="1"/>
  <c r="NC186" i="12"/>
  <c r="NC178" i="12"/>
  <c r="NC177" i="12"/>
  <c r="NC176" i="12"/>
  <c r="NC179" i="12"/>
  <c r="NC170" i="12"/>
  <c r="NC173" i="12"/>
  <c r="NC168" i="12" a="1"/>
  <c r="NC168" i="12" s="1"/>
  <c r="ND165" i="12"/>
  <c r="NC172" i="12"/>
  <c r="NC171" i="12"/>
  <c r="NB191" i="12"/>
  <c r="NB196" i="12" s="1"/>
  <c r="NB355" i="12"/>
  <c r="NB175" i="12"/>
  <c r="NB180" i="12" s="1"/>
  <c r="NB354" i="12"/>
  <c r="NB303" i="12"/>
  <c r="NB308" i="12" s="1"/>
  <c r="NB362" i="12"/>
  <c r="J234" i="13" l="1"/>
  <c r="NC239" i="12"/>
  <c r="NC244" i="12" s="1"/>
  <c r="NC358" i="12"/>
  <c r="NC191" i="12"/>
  <c r="NC196" i="12" s="1"/>
  <c r="NC355" i="12"/>
  <c r="NC287" i="12"/>
  <c r="NC292" i="12" s="1"/>
  <c r="NC361" i="12"/>
  <c r="NC207" i="12"/>
  <c r="NC212" i="12" s="1"/>
  <c r="NC356" i="12"/>
  <c r="NB364" i="12"/>
  <c r="NB365" i="12" s="1"/>
  <c r="NC175" i="12"/>
  <c r="NC180" i="12" s="1"/>
  <c r="NC354" i="12"/>
  <c r="NC271" i="12"/>
  <c r="NC276" i="12" s="1"/>
  <c r="NC360" i="12"/>
  <c r="NC319" i="12"/>
  <c r="NC324" i="12" s="1"/>
  <c r="NC363" i="12"/>
  <c r="ND323" i="12"/>
  <c r="ND321" i="12"/>
  <c r="ND320" i="12"/>
  <c r="ND317" i="12"/>
  <c r="ND322" i="12"/>
  <c r="ND315" i="12"/>
  <c r="ND314" i="12"/>
  <c r="ND316" i="12"/>
  <c r="ND307" i="12"/>
  <c r="ND312" i="12" a="1"/>
  <c r="ND312" i="12" s="1"/>
  <c r="ND306" i="12"/>
  <c r="ND304" i="12"/>
  <c r="ND301" i="12"/>
  <c r="ND305" i="12"/>
  <c r="ND299" i="12"/>
  <c r="ND298" i="12"/>
  <c r="ND300" i="12"/>
  <c r="ND291" i="12"/>
  <c r="ND289" i="12"/>
  <c r="ND288" i="12"/>
  <c r="ND290" i="12"/>
  <c r="ND296" i="12" a="1"/>
  <c r="ND296" i="12" s="1"/>
  <c r="ND285" i="12"/>
  <c r="ND283" i="12"/>
  <c r="ND282" i="12"/>
  <c r="ND284" i="12"/>
  <c r="ND275" i="12"/>
  <c r="ND280" i="12" a="1"/>
  <c r="ND280" i="12" s="1"/>
  <c r="ND272" i="12"/>
  <c r="ND269" i="12"/>
  <c r="ND273" i="12"/>
  <c r="ND274" i="12"/>
  <c r="ND266" i="12"/>
  <c r="ND268" i="12"/>
  <c r="ND264" i="12" a="1"/>
  <c r="ND264" i="12" s="1"/>
  <c r="ND256" i="12"/>
  <c r="ND259" i="12"/>
  <c r="ND258" i="12"/>
  <c r="ND267" i="12"/>
  <c r="ND251" i="12"/>
  <c r="ND252" i="12"/>
  <c r="ND257" i="12"/>
  <c r="ND250" i="12"/>
  <c r="ND248" i="12" a="1"/>
  <c r="ND248" i="12" s="1"/>
  <c r="ND253" i="12"/>
  <c r="ND242" i="12"/>
  <c r="ND241" i="12"/>
  <c r="ND234" i="12"/>
  <c r="ND237" i="12"/>
  <c r="ND236" i="12"/>
  <c r="ND240" i="12"/>
  <c r="ND243" i="12"/>
  <c r="ND227" i="12"/>
  <c r="ND235" i="12"/>
  <c r="ND232" i="12" a="1"/>
  <c r="ND232" i="12" s="1"/>
  <c r="ND225" i="12"/>
  <c r="ND221" i="12"/>
  <c r="ND224" i="12"/>
  <c r="ND220" i="12"/>
  <c r="ND226" i="12"/>
  <c r="ND216" i="12" a="1"/>
  <c r="ND216" i="12" s="1"/>
  <c r="ND219" i="12"/>
  <c r="ND211" i="12"/>
  <c r="ND203" i="12"/>
  <c r="ND210" i="12"/>
  <c r="ND202" i="12"/>
  <c r="ND205" i="12"/>
  <c r="ND208" i="12"/>
  <c r="ND200" i="12" a="1"/>
  <c r="ND200" i="12" s="1"/>
  <c r="ND218" i="12"/>
  <c r="ND188" i="12"/>
  <c r="ND209" i="12"/>
  <c r="ND194" i="12"/>
  <c r="ND187" i="12"/>
  <c r="ND193" i="12"/>
  <c r="ND189" i="12"/>
  <c r="ND204" i="12"/>
  <c r="ND192" i="12"/>
  <c r="ND195" i="12"/>
  <c r="ND184" i="12" a="1"/>
  <c r="ND184" i="12" s="1"/>
  <c r="ND186" i="12"/>
  <c r="ND178" i="12"/>
  <c r="ND177" i="12"/>
  <c r="ND176" i="12"/>
  <c r="ND179" i="12"/>
  <c r="ND173" i="12"/>
  <c r="ND168" i="12" a="1"/>
  <c r="ND168" i="12" s="1"/>
  <c r="NE165" i="12"/>
  <c r="ND172" i="12"/>
  <c r="ND171" i="12"/>
  <c r="ND170" i="12"/>
  <c r="NC255" i="12"/>
  <c r="NC260" i="12" s="1"/>
  <c r="NC359" i="12"/>
  <c r="NG164" i="12"/>
  <c r="NF163" i="12"/>
  <c r="NC303" i="12"/>
  <c r="NC308" i="12" s="1"/>
  <c r="NC362" i="12"/>
  <c r="NC223" i="12"/>
  <c r="NC228" i="12" s="1"/>
  <c r="NC357" i="12"/>
  <c r="K101" i="13"/>
  <c r="J238" i="13" l="1"/>
  <c r="J237" i="13"/>
  <c r="J240" i="13"/>
  <c r="J248" i="13"/>
  <c r="J235" i="13"/>
  <c r="K230" i="13" s="1"/>
  <c r="ND191" i="12"/>
  <c r="ND196" i="12" s="1"/>
  <c r="ND355" i="12"/>
  <c r="ND319" i="12"/>
  <c r="ND324" i="12" s="1"/>
  <c r="ND363" i="12"/>
  <c r="NC364" i="12"/>
  <c r="NC365" i="12" s="1"/>
  <c r="NE323" i="12"/>
  <c r="NE321" i="12"/>
  <c r="NE322" i="12"/>
  <c r="NE317" i="12"/>
  <c r="NE320" i="12"/>
  <c r="NE315" i="12"/>
  <c r="NE314" i="12"/>
  <c r="NE316" i="12"/>
  <c r="NE312" i="12" a="1"/>
  <c r="NE312" i="12" s="1"/>
  <c r="NE306" i="12"/>
  <c r="NE307" i="12"/>
  <c r="NE304" i="12"/>
  <c r="NE305" i="12"/>
  <c r="NE299" i="12"/>
  <c r="NE301" i="12"/>
  <c r="NE298" i="12"/>
  <c r="NE300" i="12"/>
  <c r="NE290" i="12"/>
  <c r="NE296" i="12" a="1"/>
  <c r="NE296" i="12" s="1"/>
  <c r="NE291" i="12"/>
  <c r="NE289" i="12"/>
  <c r="NE285" i="12"/>
  <c r="NE288" i="12"/>
  <c r="NE283" i="12"/>
  <c r="NE282" i="12"/>
  <c r="NE284" i="12"/>
  <c r="NE272" i="12"/>
  <c r="NE280" i="12" a="1"/>
  <c r="NE280" i="12" s="1"/>
  <c r="NE274" i="12"/>
  <c r="NE269" i="12"/>
  <c r="NE273" i="12"/>
  <c r="NE268" i="12"/>
  <c r="NE275" i="12"/>
  <c r="NE266" i="12"/>
  <c r="NE264" i="12" a="1"/>
  <c r="NE264" i="12" s="1"/>
  <c r="NE267" i="12"/>
  <c r="NE256" i="12"/>
  <c r="NE259" i="12"/>
  <c r="NE258" i="12"/>
  <c r="NE257" i="12"/>
  <c r="NE251" i="12"/>
  <c r="NE252" i="12"/>
  <c r="NE250" i="12"/>
  <c r="NE248" i="12" a="1"/>
  <c r="NE248" i="12" s="1"/>
  <c r="NE253" i="12"/>
  <c r="NE242" i="12"/>
  <c r="NE241" i="12"/>
  <c r="NE240" i="12"/>
  <c r="NE234" i="12"/>
  <c r="NE237" i="12"/>
  <c r="NE236" i="12"/>
  <c r="NE235" i="12"/>
  <c r="NE243" i="12"/>
  <c r="NE226" i="12"/>
  <c r="NE232" i="12" a="1"/>
  <c r="NE232" i="12" s="1"/>
  <c r="NE224" i="12"/>
  <c r="NE220" i="12"/>
  <c r="NE219" i="12"/>
  <c r="NE227" i="12"/>
  <c r="NE225" i="12"/>
  <c r="NE221" i="12"/>
  <c r="NE203" i="12"/>
  <c r="NE210" i="12"/>
  <c r="NE202" i="12"/>
  <c r="NE205" i="12"/>
  <c r="NE200" i="12" a="1"/>
  <c r="NE200" i="12" s="1"/>
  <c r="NE208" i="12"/>
  <c r="NE216" i="12" a="1"/>
  <c r="NE216" i="12" s="1"/>
  <c r="NE218" i="12"/>
  <c r="NE209" i="12"/>
  <c r="NE204" i="12"/>
  <c r="NE211" i="12"/>
  <c r="NE194" i="12"/>
  <c r="NE187" i="12"/>
  <c r="NE193" i="12"/>
  <c r="NE186" i="12"/>
  <c r="NE189" i="12"/>
  <c r="NE192" i="12"/>
  <c r="NE195" i="12"/>
  <c r="NE188" i="12"/>
  <c r="NE184" i="12" a="1"/>
  <c r="NE184" i="12" s="1"/>
  <c r="NE177" i="12"/>
  <c r="NE173" i="12"/>
  <c r="NE176" i="12"/>
  <c r="NE179" i="12"/>
  <c r="NE178" i="12"/>
  <c r="NF165" i="12"/>
  <c r="NE172" i="12"/>
  <c r="NE171" i="12"/>
  <c r="NE170" i="12"/>
  <c r="NE168" i="12" a="1"/>
  <c r="NE168" i="12" s="1"/>
  <c r="ND223" i="12"/>
  <c r="ND228" i="12" s="1"/>
  <c r="ND357" i="12"/>
  <c r="ND271" i="12"/>
  <c r="ND276" i="12" s="1"/>
  <c r="ND360" i="12"/>
  <c r="ND303" i="12"/>
  <c r="ND308" i="12" s="1"/>
  <c r="ND362" i="12"/>
  <c r="ND175" i="12"/>
  <c r="ND180" i="12" s="1"/>
  <c r="ND354" i="12"/>
  <c r="ND255" i="12"/>
  <c r="ND260" i="12" s="1"/>
  <c r="ND359" i="12"/>
  <c r="ND207" i="12"/>
  <c r="ND212" i="12" s="1"/>
  <c r="ND356" i="12"/>
  <c r="NH164" i="12"/>
  <c r="NG163" i="12"/>
  <c r="ND239" i="12"/>
  <c r="ND244" i="12" s="1"/>
  <c r="ND358" i="12"/>
  <c r="ND287" i="12"/>
  <c r="ND292" i="12" s="1"/>
  <c r="ND361" i="12"/>
  <c r="K102" i="13"/>
  <c r="K105" i="13" s="1"/>
  <c r="L40" i="13"/>
  <c r="J242" i="13" l="1"/>
  <c r="J249" i="13" s="1"/>
  <c r="J252" i="13" s="1"/>
  <c r="J258" i="13" s="1"/>
  <c r="K232" i="13"/>
  <c r="K110" i="13"/>
  <c r="K107" i="13"/>
  <c r="L43" i="13"/>
  <c r="L117" i="13" s="1"/>
  <c r="NE319" i="12"/>
  <c r="NE324" i="12" s="1"/>
  <c r="NE363" i="12"/>
  <c r="NF323" i="12"/>
  <c r="NF321" i="12"/>
  <c r="NF322" i="12"/>
  <c r="NF317" i="12"/>
  <c r="NF320" i="12"/>
  <c r="NF315" i="12"/>
  <c r="NF314" i="12"/>
  <c r="NF316" i="12"/>
  <c r="NF312" i="12" a="1"/>
  <c r="NF312" i="12" s="1"/>
  <c r="NF306" i="12"/>
  <c r="NF304" i="12"/>
  <c r="NF305" i="12"/>
  <c r="NF307" i="12"/>
  <c r="NF301" i="12"/>
  <c r="NF298" i="12"/>
  <c r="NF300" i="12"/>
  <c r="NF299" i="12"/>
  <c r="NF291" i="12"/>
  <c r="NF296" i="12" a="1"/>
  <c r="NF296" i="12" s="1"/>
  <c r="NF289" i="12"/>
  <c r="NF288" i="12"/>
  <c r="NF290" i="12"/>
  <c r="NF283" i="12"/>
  <c r="NF282" i="12"/>
  <c r="NF284" i="12"/>
  <c r="NF285" i="12"/>
  <c r="NF280" i="12" a="1"/>
  <c r="NF280" i="12" s="1"/>
  <c r="NF275" i="12"/>
  <c r="NF269" i="12"/>
  <c r="NF273" i="12"/>
  <c r="NF274" i="12"/>
  <c r="NF268" i="12"/>
  <c r="NF272" i="12"/>
  <c r="NF266" i="12"/>
  <c r="NF264" i="12" a="1"/>
  <c r="NF264" i="12" s="1"/>
  <c r="NF267" i="12"/>
  <c r="NF253" i="12"/>
  <c r="NF256" i="12"/>
  <c r="NF259" i="12"/>
  <c r="NF258" i="12"/>
  <c r="NF257" i="12"/>
  <c r="NF252" i="12"/>
  <c r="NF250" i="12"/>
  <c r="NF251" i="12"/>
  <c r="NF242" i="12"/>
  <c r="NF241" i="12"/>
  <c r="NF248" i="12" a="1"/>
  <c r="NF248" i="12" s="1"/>
  <c r="NF240" i="12"/>
  <c r="NF243" i="12"/>
  <c r="NF234" i="12"/>
  <c r="NF232" i="12" a="1"/>
  <c r="NF232" i="12" s="1"/>
  <c r="NF237" i="12"/>
  <c r="NF236" i="12"/>
  <c r="NF235" i="12"/>
  <c r="NF225" i="12"/>
  <c r="NF224" i="12"/>
  <c r="NF220" i="12"/>
  <c r="NF227" i="12"/>
  <c r="NF226" i="12"/>
  <c r="NF209" i="12"/>
  <c r="NF219" i="12"/>
  <c r="NF221" i="12"/>
  <c r="NF211" i="12"/>
  <c r="NF218" i="12"/>
  <c r="NF216" i="12" a="1"/>
  <c r="NF216" i="12" s="1"/>
  <c r="NF203" i="12"/>
  <c r="NF210" i="12"/>
  <c r="NF202" i="12"/>
  <c r="NF200" i="12" a="1"/>
  <c r="NF200" i="12" s="1"/>
  <c r="NF205" i="12"/>
  <c r="NF208" i="12"/>
  <c r="NF204" i="12"/>
  <c r="NF194" i="12"/>
  <c r="NF187" i="12"/>
  <c r="NF193" i="12"/>
  <c r="NF186" i="12"/>
  <c r="NF189" i="12"/>
  <c r="NF192" i="12"/>
  <c r="NF195" i="12"/>
  <c r="NF188" i="12"/>
  <c r="NF184" i="12" a="1"/>
  <c r="NF184" i="12" s="1"/>
  <c r="NF177" i="12"/>
  <c r="NF173" i="12"/>
  <c r="NF176" i="12"/>
  <c r="NF179" i="12"/>
  <c r="NF178" i="12"/>
  <c r="NG165" i="12"/>
  <c r="NF172" i="12"/>
  <c r="NF171" i="12"/>
  <c r="NF170" i="12"/>
  <c r="NF168" i="12" a="1"/>
  <c r="NF168" i="12" s="1"/>
  <c r="NE271" i="12"/>
  <c r="NE276" i="12" s="1"/>
  <c r="NE360" i="12"/>
  <c r="ND364" i="12"/>
  <c r="ND365" i="12" s="1"/>
  <c r="NE303" i="12"/>
  <c r="NE308" i="12" s="1"/>
  <c r="NE362" i="12"/>
  <c r="NE255" i="12"/>
  <c r="NE260" i="12" s="1"/>
  <c r="NE359" i="12"/>
  <c r="NE191" i="12"/>
  <c r="NE196" i="12" s="1"/>
  <c r="NE355" i="12"/>
  <c r="NE223" i="12"/>
  <c r="NE228" i="12" s="1"/>
  <c r="NE357" i="12"/>
  <c r="NE239" i="12"/>
  <c r="NE244" i="12" s="1"/>
  <c r="NE358" i="12"/>
  <c r="NE287" i="12"/>
  <c r="NE292" i="12" s="1"/>
  <c r="NE361" i="12"/>
  <c r="NE207" i="12"/>
  <c r="NE212" i="12" s="1"/>
  <c r="NE356" i="12"/>
  <c r="NE175" i="12"/>
  <c r="NE180" i="12" s="1"/>
  <c r="NE354" i="12"/>
  <c r="NI164" i="12"/>
  <c r="NH163" i="12"/>
  <c r="J256" i="13" l="1"/>
  <c r="J250" i="13"/>
  <c r="K245" i="13" s="1"/>
  <c r="K247" i="13" s="1"/>
  <c r="J253" i="13"/>
  <c r="J259" i="13" s="1"/>
  <c r="J257" i="13" s="1"/>
  <c r="L121" i="13"/>
  <c r="K111" i="13"/>
  <c r="K164" i="13"/>
  <c r="K181" i="13" s="1"/>
  <c r="K183" i="13" s="1"/>
  <c r="L44" i="13"/>
  <c r="NF239" i="12"/>
  <c r="NF244" i="12" s="1"/>
  <c r="NF358" i="12"/>
  <c r="NF319" i="12"/>
  <c r="NF324" i="12" s="1"/>
  <c r="NF363" i="12"/>
  <c r="NG321" i="12"/>
  <c r="NG323" i="12"/>
  <c r="NG322" i="12"/>
  <c r="NG317" i="12"/>
  <c r="NG316" i="12"/>
  <c r="NG320" i="12"/>
  <c r="NG315" i="12"/>
  <c r="NG314" i="12"/>
  <c r="NG312" i="12" a="1"/>
  <c r="NG312" i="12" s="1"/>
  <c r="NG305" i="12"/>
  <c r="NG306" i="12"/>
  <c r="NG304" i="12"/>
  <c r="NG301" i="12"/>
  <c r="NG298" i="12"/>
  <c r="NG300" i="12"/>
  <c r="NG307" i="12"/>
  <c r="NG296" i="12" a="1"/>
  <c r="NG296" i="12" s="1"/>
  <c r="NG299" i="12"/>
  <c r="NG291" i="12"/>
  <c r="NG289" i="12"/>
  <c r="NG288" i="12"/>
  <c r="NG290" i="12"/>
  <c r="NG282" i="12"/>
  <c r="NG284" i="12"/>
  <c r="NG283" i="12"/>
  <c r="NG275" i="12"/>
  <c r="NG274" i="12"/>
  <c r="NG285" i="12"/>
  <c r="NG280" i="12" a="1"/>
  <c r="NG280" i="12" s="1"/>
  <c r="NG272" i="12"/>
  <c r="NG269" i="12"/>
  <c r="NG273" i="12"/>
  <c r="NG266" i="12"/>
  <c r="NG268" i="12"/>
  <c r="NG267" i="12"/>
  <c r="NG264" i="12" a="1"/>
  <c r="NG264" i="12" s="1"/>
  <c r="NG256" i="12"/>
  <c r="NG259" i="12"/>
  <c r="NG258" i="12"/>
  <c r="NG257" i="12"/>
  <c r="NG248" i="12" a="1"/>
  <c r="NG248" i="12" s="1"/>
  <c r="NG250" i="12"/>
  <c r="NG253" i="12"/>
  <c r="NG252" i="12"/>
  <c r="NG242" i="12"/>
  <c r="NG241" i="12"/>
  <c r="NG240" i="12"/>
  <c r="NG243" i="12"/>
  <c r="NG251" i="12"/>
  <c r="NG237" i="12"/>
  <c r="NG236" i="12"/>
  <c r="NG235" i="12"/>
  <c r="NG234" i="12"/>
  <c r="NG226" i="12"/>
  <c r="NG232" i="12" a="1"/>
  <c r="NG232" i="12" s="1"/>
  <c r="NG224" i="12"/>
  <c r="NG220" i="12"/>
  <c r="NG219" i="12"/>
  <c r="NG227" i="12"/>
  <c r="NG225" i="12"/>
  <c r="NG221" i="12"/>
  <c r="NG210" i="12"/>
  <c r="NG216" i="12" a="1"/>
  <c r="NG216" i="12" s="1"/>
  <c r="NG218" i="12"/>
  <c r="NG203" i="12"/>
  <c r="NG200" i="12" a="1"/>
  <c r="NG200" i="12" s="1"/>
  <c r="NG202" i="12"/>
  <c r="NG205" i="12"/>
  <c r="NG208" i="12"/>
  <c r="NG204" i="12"/>
  <c r="NG209" i="12"/>
  <c r="NG187" i="12"/>
  <c r="NG211" i="12"/>
  <c r="NG193" i="12"/>
  <c r="NG186" i="12"/>
  <c r="NG189" i="12"/>
  <c r="NG192" i="12"/>
  <c r="NG195" i="12"/>
  <c r="NG188" i="12"/>
  <c r="NG194" i="12"/>
  <c r="NG184" i="12" a="1"/>
  <c r="NG184" i="12" s="1"/>
  <c r="NG177" i="12"/>
  <c r="NG176" i="12"/>
  <c r="NG179" i="12"/>
  <c r="NG178" i="12"/>
  <c r="NG172" i="12"/>
  <c r="NG171" i="12"/>
  <c r="NG168" i="12" a="1"/>
  <c r="NG168" i="12" s="1"/>
  <c r="NG170" i="12"/>
  <c r="NG173" i="12"/>
  <c r="NH165" i="12"/>
  <c r="NF271" i="12"/>
  <c r="NF276" i="12" s="1"/>
  <c r="NF360" i="12"/>
  <c r="NF255" i="12"/>
  <c r="NF260" i="12" s="1"/>
  <c r="NF359" i="12"/>
  <c r="NF303" i="12"/>
  <c r="NF308" i="12" s="1"/>
  <c r="NF362" i="12"/>
  <c r="NF207" i="12"/>
  <c r="NF212" i="12" s="1"/>
  <c r="NF356" i="12"/>
  <c r="NJ164" i="12"/>
  <c r="NI163" i="12"/>
  <c r="NF191" i="12"/>
  <c r="NF196" i="12" s="1"/>
  <c r="NF355" i="12"/>
  <c r="NE364" i="12"/>
  <c r="NE365" i="12" s="1"/>
  <c r="NF287" i="12"/>
  <c r="NF292" i="12" s="1"/>
  <c r="NF361" i="12"/>
  <c r="NF175" i="12"/>
  <c r="NF180" i="12" s="1"/>
  <c r="NF354" i="12"/>
  <c r="NF223" i="12"/>
  <c r="NF228" i="12" s="1"/>
  <c r="NF357" i="12"/>
  <c r="L163" i="13" l="1"/>
  <c r="L180" i="13" s="1"/>
  <c r="L122" i="13"/>
  <c r="M120" i="13" s="1"/>
  <c r="L126" i="13"/>
  <c r="L138" i="13" s="1"/>
  <c r="L145" i="13" s="1"/>
  <c r="K188" i="13"/>
  <c r="K189" i="13"/>
  <c r="K203" i="13" s="1"/>
  <c r="K194" i="13"/>
  <c r="K193" i="13"/>
  <c r="J261" i="13"/>
  <c r="NG319" i="12"/>
  <c r="NG324" i="12" s="1"/>
  <c r="NG363" i="12"/>
  <c r="NF364" i="12"/>
  <c r="NF365" i="12" s="1"/>
  <c r="NG271" i="12"/>
  <c r="NG276" i="12" s="1"/>
  <c r="NG360" i="12"/>
  <c r="NK164" i="12"/>
  <c r="NJ163" i="12"/>
  <c r="NG303" i="12"/>
  <c r="NG308" i="12" s="1"/>
  <c r="NG362" i="12"/>
  <c r="NG175" i="12"/>
  <c r="NG180" i="12" s="1"/>
  <c r="NG354" i="12"/>
  <c r="NG191" i="12"/>
  <c r="NG196" i="12" s="1"/>
  <c r="NG355" i="12"/>
  <c r="NG239" i="12"/>
  <c r="NG244" i="12" s="1"/>
  <c r="NG358" i="12"/>
  <c r="NG287" i="12"/>
  <c r="NG292" i="12" s="1"/>
  <c r="NG361" i="12"/>
  <c r="NG207" i="12"/>
  <c r="NG212" i="12" s="1"/>
  <c r="NG356" i="12"/>
  <c r="NG255" i="12"/>
  <c r="NG260" i="12" s="1"/>
  <c r="NG359" i="12"/>
  <c r="NH323" i="12"/>
  <c r="NH320" i="12"/>
  <c r="NH322" i="12"/>
  <c r="NH321" i="12"/>
  <c r="NH315" i="12"/>
  <c r="NH314" i="12"/>
  <c r="NH317" i="12"/>
  <c r="NH316" i="12"/>
  <c r="NH312" i="12" a="1"/>
  <c r="NH312" i="12" s="1"/>
  <c r="NH305" i="12"/>
  <c r="NH307" i="12"/>
  <c r="NH306" i="12"/>
  <c r="NH304" i="12"/>
  <c r="NH301" i="12"/>
  <c r="NH298" i="12"/>
  <c r="NH300" i="12"/>
  <c r="NH299" i="12"/>
  <c r="NH291" i="12"/>
  <c r="NH296" i="12" a="1"/>
  <c r="NH296" i="12" s="1"/>
  <c r="NH288" i="12"/>
  <c r="NH290" i="12"/>
  <c r="NH289" i="12"/>
  <c r="NH282" i="12"/>
  <c r="NH284" i="12"/>
  <c r="NH285" i="12"/>
  <c r="NH283" i="12"/>
  <c r="NH273" i="12"/>
  <c r="NH280" i="12" a="1"/>
  <c r="NH280" i="12" s="1"/>
  <c r="NH275" i="12"/>
  <c r="NH269" i="12"/>
  <c r="NH274" i="12"/>
  <c r="NH268" i="12"/>
  <c r="NH272" i="12"/>
  <c r="NH267" i="12"/>
  <c r="NH264" i="12" a="1"/>
  <c r="NH264" i="12" s="1"/>
  <c r="NH266" i="12"/>
  <c r="NH259" i="12"/>
  <c r="NH258" i="12"/>
  <c r="NH257" i="12"/>
  <c r="NH256" i="12"/>
  <c r="NH248" i="12" a="1"/>
  <c r="NH248" i="12" s="1"/>
  <c r="NH250" i="12"/>
  <c r="NH253" i="12"/>
  <c r="NH251" i="12"/>
  <c r="NH241" i="12"/>
  <c r="NH252" i="12"/>
  <c r="NH240" i="12"/>
  <c r="NH243" i="12"/>
  <c r="NH242" i="12"/>
  <c r="NH236" i="12"/>
  <c r="NH235" i="12"/>
  <c r="NH237" i="12"/>
  <c r="NH232" i="12" a="1"/>
  <c r="NH232" i="12" s="1"/>
  <c r="NH225" i="12"/>
  <c r="NH234" i="12"/>
  <c r="NH227" i="12"/>
  <c r="NH224" i="12"/>
  <c r="NH220" i="12"/>
  <c r="NH226" i="12"/>
  <c r="NH221" i="12"/>
  <c r="NH219" i="12"/>
  <c r="NH211" i="12"/>
  <c r="NH216" i="12" a="1"/>
  <c r="NH216" i="12" s="1"/>
  <c r="NH218" i="12"/>
  <c r="NH210" i="12"/>
  <c r="NH200" i="12" a="1"/>
  <c r="NH200" i="12" s="1"/>
  <c r="NH202" i="12"/>
  <c r="NH205" i="12"/>
  <c r="NH208" i="12"/>
  <c r="NH204" i="12"/>
  <c r="NH209" i="12"/>
  <c r="NH187" i="12"/>
  <c r="NH193" i="12"/>
  <c r="NH186" i="12"/>
  <c r="NH189" i="12"/>
  <c r="NH192" i="12"/>
  <c r="NH195" i="12"/>
  <c r="NH203" i="12"/>
  <c r="NH188" i="12"/>
  <c r="NH194" i="12"/>
  <c r="NH184" i="12" a="1"/>
  <c r="NH184" i="12" s="1"/>
  <c r="NH177" i="12"/>
  <c r="NH176" i="12"/>
  <c r="NH179" i="12"/>
  <c r="NH178" i="12"/>
  <c r="NH172" i="12"/>
  <c r="NH171" i="12"/>
  <c r="NH168" i="12" a="1"/>
  <c r="NH168" i="12" s="1"/>
  <c r="NH170" i="12"/>
  <c r="NI165" i="12"/>
  <c r="NH173" i="12"/>
  <c r="NG223" i="12"/>
  <c r="NG228" i="12" s="1"/>
  <c r="NG357" i="12"/>
  <c r="K197" i="13" l="1"/>
  <c r="M137" i="13"/>
  <c r="L171" i="13"/>
  <c r="K195" i="13"/>
  <c r="L192" i="13" s="1"/>
  <c r="K201" i="13"/>
  <c r="K190" i="13"/>
  <c r="L187" i="13" s="1"/>
  <c r="NH223" i="12"/>
  <c r="NH228" i="12" s="1"/>
  <c r="NH357" i="12"/>
  <c r="NH271" i="12"/>
  <c r="NH276" i="12" s="1"/>
  <c r="NH360" i="12"/>
  <c r="NH319" i="12"/>
  <c r="NH324" i="12" s="1"/>
  <c r="NH363" i="12"/>
  <c r="NH175" i="12"/>
  <c r="NH180" i="12" s="1"/>
  <c r="NH354" i="12"/>
  <c r="NH303" i="12"/>
  <c r="NH308" i="12" s="1"/>
  <c r="NH362" i="12"/>
  <c r="NK163" i="12"/>
  <c r="NH207" i="12"/>
  <c r="NH212" i="12" s="1"/>
  <c r="NH356" i="12"/>
  <c r="NG364" i="12"/>
  <c r="NG365" i="12" s="1"/>
  <c r="NI323" i="12"/>
  <c r="NI320" i="12"/>
  <c r="NI322" i="12"/>
  <c r="NI316" i="12"/>
  <c r="NI321" i="12"/>
  <c r="NI314" i="12"/>
  <c r="NI317" i="12"/>
  <c r="NI315" i="12"/>
  <c r="NI312" i="12" a="1"/>
  <c r="NI312" i="12" s="1"/>
  <c r="NI304" i="12"/>
  <c r="NI305" i="12"/>
  <c r="NI307" i="12"/>
  <c r="NI306" i="12"/>
  <c r="NI298" i="12"/>
  <c r="NI301" i="12"/>
  <c r="NI300" i="12"/>
  <c r="NI299" i="12"/>
  <c r="NI296" i="12" a="1"/>
  <c r="NI296" i="12" s="1"/>
  <c r="NI288" i="12"/>
  <c r="NI290" i="12"/>
  <c r="NI291" i="12"/>
  <c r="NI282" i="12"/>
  <c r="NI289" i="12"/>
  <c r="NI284" i="12"/>
  <c r="NI285" i="12"/>
  <c r="NI283" i="12"/>
  <c r="NI274" i="12"/>
  <c r="NI280" i="12" a="1"/>
  <c r="NI280" i="12" s="1"/>
  <c r="NI273" i="12"/>
  <c r="NI268" i="12"/>
  <c r="NI275" i="12"/>
  <c r="NI272" i="12"/>
  <c r="NI269" i="12"/>
  <c r="NI267" i="12"/>
  <c r="NI264" i="12" a="1"/>
  <c r="NI264" i="12" s="1"/>
  <c r="NI266" i="12"/>
  <c r="NI259" i="12"/>
  <c r="NI258" i="12"/>
  <c r="NI257" i="12"/>
  <c r="NI250" i="12"/>
  <c r="NI253" i="12"/>
  <c r="NI251" i="12"/>
  <c r="NI256" i="12"/>
  <c r="NI252" i="12"/>
  <c r="NI241" i="12"/>
  <c r="NI248" i="12" a="1"/>
  <c r="NI248" i="12" s="1"/>
  <c r="NI240" i="12"/>
  <c r="NI243" i="12"/>
  <c r="NI236" i="12"/>
  <c r="NI235" i="12"/>
  <c r="NI242" i="12"/>
  <c r="NI232" i="12" a="1"/>
  <c r="NI232" i="12" s="1"/>
  <c r="NI226" i="12"/>
  <c r="NI237" i="12"/>
  <c r="NI234" i="12"/>
  <c r="NI224" i="12"/>
  <c r="NI220" i="12"/>
  <c r="NI219" i="12"/>
  <c r="NI227" i="12"/>
  <c r="NI225" i="12"/>
  <c r="NI221" i="12"/>
  <c r="NI216" i="12" a="1"/>
  <c r="NI216" i="12" s="1"/>
  <c r="NI210" i="12"/>
  <c r="NI218" i="12"/>
  <c r="NI200" i="12" a="1"/>
  <c r="NI200" i="12" s="1"/>
  <c r="NI202" i="12"/>
  <c r="NI205" i="12"/>
  <c r="NI208" i="12"/>
  <c r="NI204" i="12"/>
  <c r="NI209" i="12"/>
  <c r="NI211" i="12"/>
  <c r="NI187" i="12"/>
  <c r="NI193" i="12"/>
  <c r="NI189" i="12"/>
  <c r="NI192" i="12"/>
  <c r="NI195" i="12"/>
  <c r="NI203" i="12"/>
  <c r="NI188" i="12"/>
  <c r="NI194" i="12"/>
  <c r="NI184" i="12" a="1"/>
  <c r="NI184" i="12" s="1"/>
  <c r="NI186" i="12"/>
  <c r="NI177" i="12"/>
  <c r="NI173" i="12"/>
  <c r="NI176" i="12"/>
  <c r="NI179" i="12"/>
  <c r="NI178" i="12"/>
  <c r="NI172" i="12"/>
  <c r="NI171" i="12"/>
  <c r="NI168" i="12" a="1"/>
  <c r="NI168" i="12" s="1"/>
  <c r="NI170" i="12"/>
  <c r="NJ165" i="12"/>
  <c r="NH239" i="12"/>
  <c r="NH244" i="12" s="1"/>
  <c r="NH358" i="12"/>
  <c r="NH191" i="12"/>
  <c r="NH196" i="12" s="1"/>
  <c r="NH355" i="12"/>
  <c r="NH255" i="12"/>
  <c r="NH260" i="12" s="1"/>
  <c r="NH359" i="12"/>
  <c r="NH287" i="12"/>
  <c r="NH292" i="12" s="1"/>
  <c r="NH361" i="12"/>
  <c r="K216" i="13" l="1"/>
  <c r="M139" i="13"/>
  <c r="M141" i="13" s="1"/>
  <c r="K204" i="13"/>
  <c r="NI255" i="12"/>
  <c r="NI260" i="12" s="1"/>
  <c r="NI359" i="12"/>
  <c r="NI303" i="12"/>
  <c r="NI308" i="12" s="1"/>
  <c r="NI362" i="12"/>
  <c r="NI287" i="12"/>
  <c r="NI292" i="12" s="1"/>
  <c r="NI361" i="12"/>
  <c r="NI191" i="12"/>
  <c r="NI196" i="12" s="1"/>
  <c r="NI355" i="12"/>
  <c r="NI239" i="12"/>
  <c r="NI244" i="12" s="1"/>
  <c r="NI358" i="12"/>
  <c r="NH364" i="12"/>
  <c r="NH365" i="12" s="1"/>
  <c r="NJ322" i="12"/>
  <c r="NJ323" i="12"/>
  <c r="NJ320" i="12"/>
  <c r="NJ321" i="12"/>
  <c r="NJ314" i="12"/>
  <c r="NJ317" i="12"/>
  <c r="NJ316" i="12"/>
  <c r="NJ307" i="12"/>
  <c r="NJ312" i="12" a="1"/>
  <c r="NJ312" i="12" s="1"/>
  <c r="NJ315" i="12"/>
  <c r="NJ305" i="12"/>
  <c r="NJ306" i="12"/>
  <c r="NJ304" i="12"/>
  <c r="NJ298" i="12"/>
  <c r="NJ301" i="12"/>
  <c r="NJ300" i="12"/>
  <c r="NJ299" i="12"/>
  <c r="NJ296" i="12" a="1"/>
  <c r="NJ296" i="12" s="1"/>
  <c r="NJ288" i="12"/>
  <c r="NJ290" i="12"/>
  <c r="NJ289" i="12"/>
  <c r="NJ282" i="12"/>
  <c r="NJ284" i="12"/>
  <c r="NJ291" i="12"/>
  <c r="NJ285" i="12"/>
  <c r="NJ283" i="12"/>
  <c r="NJ273" i="12"/>
  <c r="NJ280" i="12" a="1"/>
  <c r="NJ280" i="12" s="1"/>
  <c r="NJ274" i="12"/>
  <c r="NJ268" i="12"/>
  <c r="NJ275" i="12"/>
  <c r="NJ272" i="12"/>
  <c r="NJ267" i="12"/>
  <c r="NJ264" i="12" a="1"/>
  <c r="NJ264" i="12" s="1"/>
  <c r="NJ269" i="12"/>
  <c r="NJ266" i="12"/>
  <c r="NJ259" i="12"/>
  <c r="NJ258" i="12"/>
  <c r="NJ257" i="12"/>
  <c r="NJ256" i="12"/>
  <c r="NJ250" i="12"/>
  <c r="NJ253" i="12"/>
  <c r="NJ251" i="12"/>
  <c r="NJ252" i="12"/>
  <c r="NJ241" i="12"/>
  <c r="NJ248" i="12" a="1"/>
  <c r="NJ248" i="12" s="1"/>
  <c r="NJ240" i="12"/>
  <c r="NJ243" i="12"/>
  <c r="NJ236" i="12"/>
  <c r="NJ235" i="12"/>
  <c r="NJ232" i="12" a="1"/>
  <c r="NJ232" i="12" s="1"/>
  <c r="NJ242" i="12"/>
  <c r="NJ234" i="12"/>
  <c r="NJ237" i="12"/>
  <c r="NJ225" i="12"/>
  <c r="NJ227" i="12"/>
  <c r="NJ226" i="12"/>
  <c r="NJ221" i="12"/>
  <c r="NJ219" i="12"/>
  <c r="NJ211" i="12"/>
  <c r="NJ220" i="12"/>
  <c r="NJ216" i="12" a="1"/>
  <c r="NJ216" i="12" s="1"/>
  <c r="NJ218" i="12"/>
  <c r="NJ224" i="12"/>
  <c r="NJ210" i="12"/>
  <c r="NJ202" i="12"/>
  <c r="NJ205" i="12"/>
  <c r="NJ208" i="12"/>
  <c r="NJ204" i="12"/>
  <c r="NJ209" i="12"/>
  <c r="NJ203" i="12"/>
  <c r="NJ184" i="12" a="1"/>
  <c r="NJ184" i="12" s="1"/>
  <c r="NJ193" i="12"/>
  <c r="NJ186" i="12"/>
  <c r="NJ189" i="12"/>
  <c r="NJ200" i="12" a="1"/>
  <c r="NJ200" i="12" s="1"/>
  <c r="NJ192" i="12"/>
  <c r="NJ195" i="12"/>
  <c r="NJ188" i="12"/>
  <c r="NJ194" i="12"/>
  <c r="NJ187" i="12"/>
  <c r="NJ173" i="12"/>
  <c r="NJ176" i="12"/>
  <c r="NJ179" i="12"/>
  <c r="NJ178" i="12"/>
  <c r="NJ171" i="12"/>
  <c r="NJ168" i="12" a="1"/>
  <c r="NJ168" i="12" s="1"/>
  <c r="NJ177" i="12"/>
  <c r="NJ170" i="12"/>
  <c r="NK165" i="12"/>
  <c r="NJ172" i="12"/>
  <c r="NI207" i="12"/>
  <c r="NI212" i="12" s="1"/>
  <c r="NI356" i="12"/>
  <c r="NI175" i="12"/>
  <c r="NI180" i="12" s="1"/>
  <c r="NI354" i="12"/>
  <c r="NI223" i="12"/>
  <c r="NI228" i="12" s="1"/>
  <c r="NI357" i="12"/>
  <c r="NI271" i="12"/>
  <c r="NI276" i="12" s="1"/>
  <c r="NI360" i="12"/>
  <c r="NI319" i="12"/>
  <c r="NI324" i="12" s="1"/>
  <c r="NI363" i="12"/>
  <c r="K208" i="13" l="1"/>
  <c r="K207" i="13"/>
  <c r="K218" i="13"/>
  <c r="K210" i="13"/>
  <c r="K205" i="13"/>
  <c r="L200" i="13" s="1"/>
  <c r="K231" i="13"/>
  <c r="NI364" i="12"/>
  <c r="NI365" i="12" s="1"/>
  <c r="NJ303" i="12"/>
  <c r="NJ308" i="12" s="1"/>
  <c r="NJ362" i="12"/>
  <c r="NJ287" i="12"/>
  <c r="NJ292" i="12" s="1"/>
  <c r="NJ361" i="12"/>
  <c r="NJ239" i="12"/>
  <c r="NJ244" i="12" s="1"/>
  <c r="NJ358" i="12"/>
  <c r="NK323" i="12"/>
  <c r="NK320" i="12"/>
  <c r="A320" i="12" s="1"/>
  <c r="NK322" i="12"/>
  <c r="A322" i="12" s="1"/>
  <c r="NK321" i="12"/>
  <c r="NK314" i="12"/>
  <c r="A314" i="12" s="1"/>
  <c r="NK317" i="12"/>
  <c r="A317" i="12" s="1"/>
  <c r="NK316" i="12"/>
  <c r="NK315" i="12"/>
  <c r="A315" i="12" s="1"/>
  <c r="NK312" i="12" a="1"/>
  <c r="NK312" i="12" s="1"/>
  <c r="NK305" i="12"/>
  <c r="NK307" i="12"/>
  <c r="NK301" i="12"/>
  <c r="A301" i="12" s="1"/>
  <c r="NK304" i="12"/>
  <c r="A304" i="12" s="1"/>
  <c r="NK300" i="12"/>
  <c r="NK306" i="12"/>
  <c r="A306" i="12" s="1"/>
  <c r="NK299" i="12"/>
  <c r="A299" i="12" s="1"/>
  <c r="NK298" i="12"/>
  <c r="A298" i="12" s="1"/>
  <c r="NK296" i="12" a="1"/>
  <c r="NK296" i="12" s="1"/>
  <c r="NK285" i="12"/>
  <c r="A285" i="12" s="1"/>
  <c r="NK288" i="12"/>
  <c r="A288" i="12" s="1"/>
  <c r="NK290" i="12"/>
  <c r="A290" i="12" s="1"/>
  <c r="NK289" i="12"/>
  <c r="NK291" i="12"/>
  <c r="NK282" i="12"/>
  <c r="A282" i="12" s="1"/>
  <c r="NK284" i="12"/>
  <c r="NK283" i="12"/>
  <c r="A283" i="12" s="1"/>
  <c r="NK274" i="12"/>
  <c r="A274" i="12" s="1"/>
  <c r="NK280" i="12" a="1"/>
  <c r="NK280" i="12" s="1"/>
  <c r="NK273" i="12"/>
  <c r="NK275" i="12"/>
  <c r="NK272" i="12"/>
  <c r="A272" i="12" s="1"/>
  <c r="NK269" i="12"/>
  <c r="A269" i="12" s="1"/>
  <c r="NK268" i="12"/>
  <c r="NK267" i="12"/>
  <c r="A267" i="12" s="1"/>
  <c r="NK264" i="12" a="1"/>
  <c r="NK264" i="12" s="1"/>
  <c r="NK266" i="12"/>
  <c r="A266" i="12" s="1"/>
  <c r="NK252" i="12"/>
  <c r="NK259" i="12"/>
  <c r="NK258" i="12"/>
  <c r="A258" i="12" s="1"/>
  <c r="NK257" i="12"/>
  <c r="NK256" i="12"/>
  <c r="A256" i="12" s="1"/>
  <c r="NK253" i="12"/>
  <c r="A253" i="12" s="1"/>
  <c r="NK251" i="12"/>
  <c r="A251" i="12" s="1"/>
  <c r="NK250" i="12"/>
  <c r="A250" i="12" s="1"/>
  <c r="NK241" i="12"/>
  <c r="NK248" i="12" a="1"/>
  <c r="NK248" i="12" s="1"/>
  <c r="NK240" i="12"/>
  <c r="A240" i="12" s="1"/>
  <c r="NK243" i="12"/>
  <c r="NK242" i="12"/>
  <c r="A242" i="12" s="1"/>
  <c r="NK236" i="12"/>
  <c r="NK235" i="12"/>
  <c r="A235" i="12" s="1"/>
  <c r="NK234" i="12"/>
  <c r="A234" i="12" s="1"/>
  <c r="NK237" i="12"/>
  <c r="A237" i="12" s="1"/>
  <c r="NK224" i="12"/>
  <c r="A224" i="12" s="1"/>
  <c r="NK219" i="12"/>
  <c r="A219" i="12" s="1"/>
  <c r="NK232" i="12" a="1"/>
  <c r="NK232" i="12" s="1"/>
  <c r="NK227" i="12"/>
  <c r="NK226" i="12"/>
  <c r="A226" i="12" s="1"/>
  <c r="NK221" i="12"/>
  <c r="A221" i="12" s="1"/>
  <c r="NK225" i="12"/>
  <c r="NK220" i="12"/>
  <c r="NK216" i="12" a="1"/>
  <c r="NK216" i="12" s="1"/>
  <c r="NK210" i="12"/>
  <c r="A210" i="12" s="1"/>
  <c r="NK218" i="12"/>
  <c r="A218" i="12" s="1"/>
  <c r="NK202" i="12"/>
  <c r="A202" i="12" s="1"/>
  <c r="NK205" i="12"/>
  <c r="A205" i="12" s="1"/>
  <c r="NK208" i="12"/>
  <c r="A208" i="12" s="1"/>
  <c r="NK204" i="12"/>
  <c r="NK209" i="12"/>
  <c r="NK211" i="12"/>
  <c r="NK203" i="12"/>
  <c r="A203" i="12" s="1"/>
  <c r="NK200" i="12" a="1"/>
  <c r="NK200" i="12" s="1"/>
  <c r="NK193" i="12"/>
  <c r="NK186" i="12"/>
  <c r="A186" i="12" s="1"/>
  <c r="NK189" i="12"/>
  <c r="A189" i="12" s="1"/>
  <c r="NK192" i="12"/>
  <c r="A192" i="12" s="1"/>
  <c r="NK195" i="12"/>
  <c r="NK188" i="12"/>
  <c r="NK194" i="12"/>
  <c r="A194" i="12" s="1"/>
  <c r="A190" i="12"/>
  <c r="NK184" i="12" a="1"/>
  <c r="NK184" i="12" s="1"/>
  <c r="NK187" i="12"/>
  <c r="A187" i="12" s="1"/>
  <c r="NK176" i="12"/>
  <c r="A176" i="12" s="1"/>
  <c r="NK179" i="12"/>
  <c r="NK178" i="12"/>
  <c r="A178" i="12" s="1"/>
  <c r="NK177" i="12"/>
  <c r="NK171" i="12"/>
  <c r="A171" i="12" s="1"/>
  <c r="NK168" i="12" a="1"/>
  <c r="NK168" i="12" s="1"/>
  <c r="NK170" i="12"/>
  <c r="A170" i="12" s="1"/>
  <c r="NK173" i="12"/>
  <c r="A173" i="12" s="1"/>
  <c r="NK172" i="12"/>
  <c r="W305" i="12"/>
  <c r="W308" i="12" s="1"/>
  <c r="X257" i="12"/>
  <c r="X260" i="12" s="1"/>
  <c r="Y241" i="12"/>
  <c r="Y244" i="12" s="1"/>
  <c r="AA225" i="12"/>
  <c r="AA228" i="12" s="1"/>
  <c r="AF209" i="12"/>
  <c r="AF212" i="12" s="1"/>
  <c r="NJ207" i="12"/>
  <c r="NJ212" i="12" s="1"/>
  <c r="NJ356" i="12"/>
  <c r="NJ223" i="12"/>
  <c r="NJ228" i="12" s="1"/>
  <c r="NJ357" i="12"/>
  <c r="NJ175" i="12"/>
  <c r="NJ180" i="12" s="1"/>
  <c r="NJ354" i="12"/>
  <c r="NJ271" i="12"/>
  <c r="NJ276" i="12" s="1"/>
  <c r="NJ360" i="12"/>
  <c r="NJ319" i="12"/>
  <c r="NJ324" i="12" s="1"/>
  <c r="NJ363" i="12"/>
  <c r="NJ191" i="12"/>
  <c r="NJ196" i="12" s="1"/>
  <c r="NJ355" i="12"/>
  <c r="NJ255" i="12"/>
  <c r="NJ260" i="12" s="1"/>
  <c r="NJ359" i="12"/>
  <c r="K212" i="13" l="1"/>
  <c r="K219" i="13" s="1"/>
  <c r="L202" i="13"/>
  <c r="K246" i="13"/>
  <c r="NK175" i="12"/>
  <c r="A168" i="12"/>
  <c r="W177" i="12"/>
  <c r="W180" i="12" s="1"/>
  <c r="NK354" i="12"/>
  <c r="A268" i="12"/>
  <c r="BO275" i="12"/>
  <c r="BO276" i="12" s="1"/>
  <c r="NK255" i="12"/>
  <c r="A248" i="12"/>
  <c r="NK359" i="12"/>
  <c r="A316" i="12"/>
  <c r="BJ323" i="12"/>
  <c r="BJ324" i="12" s="1"/>
  <c r="NK207" i="12"/>
  <c r="A200" i="12"/>
  <c r="NK356" i="12"/>
  <c r="A241" i="12"/>
  <c r="NK303" i="12"/>
  <c r="A296" i="12"/>
  <c r="NK362" i="12"/>
  <c r="NK239" i="12"/>
  <c r="A232" i="12"/>
  <c r="NK358" i="12"/>
  <c r="A209" i="12"/>
  <c r="A204" i="12"/>
  <c r="EA211" i="12"/>
  <c r="EA212" i="12" s="1"/>
  <c r="NK287" i="12"/>
  <c r="A280" i="12"/>
  <c r="W289" i="12"/>
  <c r="W292" i="12" s="1"/>
  <c r="NK361" i="12"/>
  <c r="A300" i="12"/>
  <c r="BJ307" i="12"/>
  <c r="BJ308" i="12" s="1"/>
  <c r="NK191" i="12"/>
  <c r="A184" i="12"/>
  <c r="AE193" i="12"/>
  <c r="AE196" i="12" s="1"/>
  <c r="NK355" i="12"/>
  <c r="A257" i="12"/>
  <c r="A225" i="12"/>
  <c r="A284" i="12"/>
  <c r="BJ291" i="12"/>
  <c r="BJ292" i="12" s="1"/>
  <c r="NJ364" i="12"/>
  <c r="NJ365" i="12" s="1"/>
  <c r="A172" i="12"/>
  <c r="BJ179" i="12"/>
  <c r="BJ180" i="12" s="1"/>
  <c r="A188" i="12"/>
  <c r="FV195" i="12"/>
  <c r="FV196" i="12" s="1"/>
  <c r="A236" i="12"/>
  <c r="CV243" i="12"/>
  <c r="CV244" i="12" s="1"/>
  <c r="A252" i="12"/>
  <c r="BK259" i="12"/>
  <c r="BK260" i="12" s="1"/>
  <c r="A305" i="12"/>
  <c r="NK223" i="12"/>
  <c r="A216" i="12"/>
  <c r="NK357" i="12"/>
  <c r="NK271" i="12"/>
  <c r="A264" i="12"/>
  <c r="AB273" i="12"/>
  <c r="AB276" i="12" s="1"/>
  <c r="NK360" i="12"/>
  <c r="A220" i="12"/>
  <c r="CX227" i="12"/>
  <c r="CX228" i="12" s="1"/>
  <c r="NK319" i="12"/>
  <c r="A312" i="12"/>
  <c r="W321" i="12"/>
  <c r="W324" i="12" s="1"/>
  <c r="NK363" i="12"/>
  <c r="K222" i="13" l="1"/>
  <c r="K223" i="13"/>
  <c r="K220" i="13"/>
  <c r="L215" i="13" s="1"/>
  <c r="K225" i="13"/>
  <c r="K233" i="13"/>
  <c r="NK212" i="12"/>
  <c r="NK196" i="12"/>
  <c r="A177" i="12"/>
  <c r="NK324" i="12"/>
  <c r="A275" i="12"/>
  <c r="NK228" i="12"/>
  <c r="A289" i="12"/>
  <c r="A307" i="12"/>
  <c r="A193" i="12"/>
  <c r="NK244" i="12"/>
  <c r="NK292" i="12"/>
  <c r="A211" i="12"/>
  <c r="NK260" i="12"/>
  <c r="A179" i="12"/>
  <c r="A291" i="12"/>
  <c r="A195" i="12"/>
  <c r="A273" i="12"/>
  <c r="A243" i="12"/>
  <c r="A323" i="12"/>
  <c r="NK308" i="12"/>
  <c r="NK364" i="12"/>
  <c r="NK365" i="12" s="1"/>
  <c r="A227" i="12"/>
  <c r="A259" i="12"/>
  <c r="NK276" i="12"/>
  <c r="A321" i="12"/>
  <c r="NK180" i="12"/>
  <c r="M40" i="13"/>
  <c r="M43" i="13" s="1"/>
  <c r="L101" i="13"/>
  <c r="K227" i="13" l="1"/>
  <c r="K234" i="13" s="1"/>
  <c r="K248" i="13" s="1"/>
  <c r="M44" i="13"/>
  <c r="M117" i="13"/>
  <c r="L217" i="13"/>
  <c r="L102" i="13"/>
  <c r="L105" i="13" s="1"/>
  <c r="M121" i="13" l="1"/>
  <c r="M126" i="13" s="1"/>
  <c r="K235" i="13"/>
  <c r="L230" i="13" s="1"/>
  <c r="K238" i="13"/>
  <c r="K237" i="13"/>
  <c r="K240" i="13"/>
  <c r="L110" i="13"/>
  <c r="L107" i="13"/>
  <c r="L232" i="13" l="1"/>
  <c r="K242" i="13"/>
  <c r="K249" i="13" s="1"/>
  <c r="M163" i="13"/>
  <c r="M180" i="13" s="1"/>
  <c r="M122" i="13"/>
  <c r="N120" i="13" s="1"/>
  <c r="M138" i="13"/>
  <c r="M145" i="13" s="1"/>
  <c r="L111" i="13"/>
  <c r="L164" i="13"/>
  <c r="L181" i="13" s="1"/>
  <c r="L183" i="13" s="1"/>
  <c r="M101" i="13"/>
  <c r="N137" i="13" l="1"/>
  <c r="M171" i="13"/>
  <c r="L188" i="13"/>
  <c r="L189" i="13"/>
  <c r="L203" i="13" s="1"/>
  <c r="L193" i="13"/>
  <c r="L194" i="13"/>
  <c r="K252" i="13"/>
  <c r="K258" i="13" s="1"/>
  <c r="K253" i="13"/>
  <c r="K259" i="13" s="1"/>
  <c r="K250" i="13"/>
  <c r="L245" i="13" s="1"/>
  <c r="K256" i="13"/>
  <c r="M102" i="13"/>
  <c r="M105" i="13" s="1"/>
  <c r="L197" i="13" l="1"/>
  <c r="L247" i="13"/>
  <c r="L195" i="13"/>
  <c r="M192" i="13" s="1"/>
  <c r="K257" i="13"/>
  <c r="K261" i="13" s="1"/>
  <c r="L201" i="13"/>
  <c r="L204" i="13" s="1"/>
  <c r="L190" i="13"/>
  <c r="M187" i="13" s="1"/>
  <c r="N139" i="13"/>
  <c r="N141" i="13" s="1"/>
  <c r="N40" i="13" s="1"/>
  <c r="N43" i="13" s="1"/>
  <c r="M110" i="13"/>
  <c r="M107" i="13"/>
  <c r="L208" i="13" l="1"/>
  <c r="L207" i="13"/>
  <c r="L210" i="13"/>
  <c r="L218" i="13"/>
  <c r="N44" i="13"/>
  <c r="N117" i="13"/>
  <c r="L216" i="13"/>
  <c r="L205" i="13"/>
  <c r="M200" i="13" s="1"/>
  <c r="M111" i="13"/>
  <c r="M164" i="13"/>
  <c r="M181" i="13" s="1"/>
  <c r="M183" i="13" s="1"/>
  <c r="N101" i="13"/>
  <c r="L212" i="13" l="1"/>
  <c r="L219" i="13" s="1"/>
  <c r="N121" i="13"/>
  <c r="L231" i="13"/>
  <c r="M189" i="13"/>
  <c r="M203" i="13" s="1"/>
  <c r="M188" i="13"/>
  <c r="M193" i="13"/>
  <c r="M194" i="13"/>
  <c r="M202" i="13"/>
  <c r="N102" i="13"/>
  <c r="N105" i="13" s="1"/>
  <c r="M197" i="13" l="1"/>
  <c r="L246" i="13"/>
  <c r="L222" i="13"/>
  <c r="L223" i="13"/>
  <c r="M201" i="13"/>
  <c r="M190" i="13"/>
  <c r="N187" i="13" s="1"/>
  <c r="L233" i="13"/>
  <c r="N163" i="13"/>
  <c r="N180" i="13" s="1"/>
  <c r="N122" i="13"/>
  <c r="O120" i="13" s="1"/>
  <c r="M195" i="13"/>
  <c r="N192" i="13" s="1"/>
  <c r="N126" i="13"/>
  <c r="N138" i="13" s="1"/>
  <c r="N145" i="13" s="1"/>
  <c r="L225" i="13"/>
  <c r="L220" i="13"/>
  <c r="M215" i="13" s="1"/>
  <c r="N110" i="13"/>
  <c r="N107" i="13"/>
  <c r="O137" i="13" l="1"/>
  <c r="N171" i="13"/>
  <c r="M216" i="13"/>
  <c r="M231" i="13" s="1"/>
  <c r="M246" i="13" s="1"/>
  <c r="M217" i="13"/>
  <c r="N111" i="13"/>
  <c r="N164" i="13"/>
  <c r="N181" i="13" s="1"/>
  <c r="N183" i="13" s="1"/>
  <c r="M204" i="13"/>
  <c r="M205" i="13" s="1"/>
  <c r="N200" i="13" s="1"/>
  <c r="L227" i="13"/>
  <c r="O101" i="13"/>
  <c r="N188" i="13" l="1"/>
  <c r="N189" i="13"/>
  <c r="N203" i="13" s="1"/>
  <c r="N194" i="13"/>
  <c r="N193" i="13"/>
  <c r="N202" i="13"/>
  <c r="L234" i="13"/>
  <c r="M208" i="13"/>
  <c r="M207" i="13"/>
  <c r="M210" i="13"/>
  <c r="M218" i="13"/>
  <c r="O139" i="13"/>
  <c r="O141" i="13" s="1"/>
  <c r="O40" i="13" s="1"/>
  <c r="O43" i="13" s="1"/>
  <c r="O102" i="13"/>
  <c r="O105" i="13" s="1"/>
  <c r="N197" i="13" l="1"/>
  <c r="L238" i="13"/>
  <c r="L237" i="13"/>
  <c r="L235" i="13"/>
  <c r="M230" i="13" s="1"/>
  <c r="L240" i="13"/>
  <c r="L248" i="13"/>
  <c r="N195" i="13"/>
  <c r="O192" i="13" s="1"/>
  <c r="M212" i="13"/>
  <c r="O44" i="13"/>
  <c r="O117" i="13"/>
  <c r="N201" i="13"/>
  <c r="N190" i="13"/>
  <c r="O187" i="13" s="1"/>
  <c r="O110" i="13"/>
  <c r="O107" i="13"/>
  <c r="L242" i="13" l="1"/>
  <c r="L249" i="13" s="1"/>
  <c r="L250" i="13" s="1"/>
  <c r="M245" i="13" s="1"/>
  <c r="M219" i="13"/>
  <c r="M232" i="13"/>
  <c r="N216" i="13"/>
  <c r="N231" i="13" s="1"/>
  <c r="N246" i="13" s="1"/>
  <c r="N204" i="13"/>
  <c r="N205" i="13" s="1"/>
  <c r="O200" i="13" s="1"/>
  <c r="O111" i="13"/>
  <c r="O164" i="13"/>
  <c r="O181" i="13" s="1"/>
  <c r="O121" i="13"/>
  <c r="P101" i="13"/>
  <c r="L256" i="13" l="1"/>
  <c r="L253" i="13"/>
  <c r="L259" i="13" s="1"/>
  <c r="L252" i="13"/>
  <c r="L258" i="13" s="1"/>
  <c r="O202" i="13"/>
  <c r="N207" i="13"/>
  <c r="N208" i="13"/>
  <c r="N210" i="13"/>
  <c r="N218" i="13"/>
  <c r="M247" i="13"/>
  <c r="O163" i="13"/>
  <c r="O180" i="13" s="1"/>
  <c r="O183" i="13" s="1"/>
  <c r="O122" i="13"/>
  <c r="P120" i="13" s="1"/>
  <c r="M222" i="13"/>
  <c r="M223" i="13"/>
  <c r="M220" i="13"/>
  <c r="N215" i="13" s="1"/>
  <c r="M233" i="13"/>
  <c r="M225" i="13"/>
  <c r="O126" i="13"/>
  <c r="O138" i="13" s="1"/>
  <c r="O145" i="13" s="1"/>
  <c r="P102" i="13"/>
  <c r="P105" i="13" s="1"/>
  <c r="L257" i="13" l="1"/>
  <c r="L261" i="13" s="1"/>
  <c r="N212" i="13"/>
  <c r="M227" i="13"/>
  <c r="M234" i="13" s="1"/>
  <c r="M240" i="13" s="1"/>
  <c r="P137" i="13"/>
  <c r="O171" i="13"/>
  <c r="N217" i="13"/>
  <c r="O188" i="13"/>
  <c r="O189" i="13"/>
  <c r="O203" i="13" s="1"/>
  <c r="O193" i="13"/>
  <c r="O194" i="13"/>
  <c r="P110" i="13"/>
  <c r="P107" i="13"/>
  <c r="O197" i="13" l="1"/>
  <c r="M248" i="13"/>
  <c r="N219" i="13"/>
  <c r="N225" i="13" s="1"/>
  <c r="P111" i="13"/>
  <c r="P164" i="13"/>
  <c r="P181" i="13" s="1"/>
  <c r="O195" i="13"/>
  <c r="P192" i="13" s="1"/>
  <c r="O201" i="13"/>
  <c r="O190" i="13"/>
  <c r="P187" i="13" s="1"/>
  <c r="M238" i="13"/>
  <c r="M237" i="13"/>
  <c r="M235" i="13"/>
  <c r="N230" i="13" s="1"/>
  <c r="P139" i="13"/>
  <c r="P141" i="13" s="1"/>
  <c r="P40" i="13" s="1"/>
  <c r="P43" i="13" s="1"/>
  <c r="Q101" i="13"/>
  <c r="N223" i="13" l="1"/>
  <c r="N222" i="13"/>
  <c r="N233" i="13"/>
  <c r="N220" i="13"/>
  <c r="O215" i="13" s="1"/>
  <c r="O217" i="13" s="1"/>
  <c r="O216" i="13"/>
  <c r="P44" i="13"/>
  <c r="P117" i="13"/>
  <c r="N232" i="13"/>
  <c r="O204" i="13"/>
  <c r="M242" i="13"/>
  <c r="M249" i="13" s="1"/>
  <c r="Q102" i="13"/>
  <c r="Q105" i="13" s="1"/>
  <c r="N227" i="13" l="1"/>
  <c r="N234" i="13" s="1"/>
  <c r="O207" i="13"/>
  <c r="O208" i="13"/>
  <c r="O218" i="13"/>
  <c r="O210" i="13"/>
  <c r="O205" i="13"/>
  <c r="P200" i="13" s="1"/>
  <c r="P121" i="13"/>
  <c r="M252" i="13"/>
  <c r="M258" i="13" s="1"/>
  <c r="M253" i="13"/>
  <c r="M259" i="13" s="1"/>
  <c r="M256" i="13"/>
  <c r="M250" i="13"/>
  <c r="N245" i="13" s="1"/>
  <c r="O231" i="13"/>
  <c r="O246" i="13" s="1"/>
  <c r="Q110" i="13"/>
  <c r="Q107" i="13"/>
  <c r="O212" i="13" l="1"/>
  <c r="O219" i="13" s="1"/>
  <c r="O233" i="13" s="1"/>
  <c r="N237" i="13"/>
  <c r="N240" i="13"/>
  <c r="N248" i="13"/>
  <c r="N235" i="13"/>
  <c r="O230" i="13" s="1"/>
  <c r="O232" i="13" s="1"/>
  <c r="N238" i="13"/>
  <c r="M257" i="13"/>
  <c r="M261" i="13" s="1"/>
  <c r="Q111" i="13"/>
  <c r="Q164" i="13"/>
  <c r="Q181" i="13" s="1"/>
  <c r="P202" i="13"/>
  <c r="N247" i="13"/>
  <c r="P163" i="13"/>
  <c r="P180" i="13" s="1"/>
  <c r="P183" i="13" s="1"/>
  <c r="P122" i="13"/>
  <c r="Q120" i="13" s="1"/>
  <c r="P126" i="13"/>
  <c r="P138" i="13" s="1"/>
  <c r="P145" i="13" s="1"/>
  <c r="R101" i="13"/>
  <c r="N242" i="13" l="1"/>
  <c r="N249" i="13" s="1"/>
  <c r="N253" i="13" s="1"/>
  <c r="N259" i="13" s="1"/>
  <c r="O225" i="13"/>
  <c r="O220" i="13"/>
  <c r="P215" i="13" s="1"/>
  <c r="P188" i="13"/>
  <c r="P189" i="13"/>
  <c r="P203" i="13" s="1"/>
  <c r="P194" i="13"/>
  <c r="P193" i="13"/>
  <c r="O222" i="13"/>
  <c r="O223" i="13"/>
  <c r="Q137" i="13"/>
  <c r="P171" i="13"/>
  <c r="R102" i="13"/>
  <c r="R105" i="13" s="1"/>
  <c r="P197" i="13" l="1"/>
  <c r="N250" i="13"/>
  <c r="O245" i="13" s="1"/>
  <c r="O247" i="13" s="1"/>
  <c r="N252" i="13"/>
  <c r="N258" i="13" s="1"/>
  <c r="N257" i="13" s="1"/>
  <c r="N256" i="13"/>
  <c r="O227" i="13"/>
  <c r="O234" i="13" s="1"/>
  <c r="P201" i="13"/>
  <c r="P190" i="13"/>
  <c r="Q187" i="13" s="1"/>
  <c r="P217" i="13"/>
  <c r="Q139" i="13"/>
  <c r="Q141" i="13" s="1"/>
  <c r="Q40" i="13" s="1"/>
  <c r="Q43" i="13" s="1"/>
  <c r="P195" i="13"/>
  <c r="Q192" i="13" s="1"/>
  <c r="R110" i="13"/>
  <c r="R107" i="13"/>
  <c r="N261" i="13" l="1"/>
  <c r="R111" i="13"/>
  <c r="R164" i="13"/>
  <c r="R181" i="13" s="1"/>
  <c r="P216" i="13"/>
  <c r="O237" i="13"/>
  <c r="O238" i="13"/>
  <c r="O242" i="13" s="1"/>
  <c r="O249" i="13" s="1"/>
  <c r="O248" i="13"/>
  <c r="O240" i="13"/>
  <c r="O235" i="13"/>
  <c r="P230" i="13" s="1"/>
  <c r="P204" i="13"/>
  <c r="Q44" i="13"/>
  <c r="Q117" i="13"/>
  <c r="S101" i="13"/>
  <c r="Q121" i="13" l="1"/>
  <c r="O252" i="13"/>
  <c r="O253" i="13"/>
  <c r="O259" i="13" s="1"/>
  <c r="O250" i="13"/>
  <c r="P245" i="13" s="1"/>
  <c r="O256" i="13"/>
  <c r="P231" i="13"/>
  <c r="P246" i="13" s="1"/>
  <c r="P232" i="13"/>
  <c r="O258" i="13"/>
  <c r="P207" i="13"/>
  <c r="P208" i="13"/>
  <c r="P210" i="13"/>
  <c r="P218" i="13"/>
  <c r="P205" i="13"/>
  <c r="Q200" i="13" s="1"/>
  <c r="S102" i="13"/>
  <c r="S105" i="13" s="1"/>
  <c r="P212" i="13" l="1"/>
  <c r="P219" i="13" s="1"/>
  <c r="O257" i="13"/>
  <c r="O261" i="13" s="1"/>
  <c r="Q163" i="13"/>
  <c r="Q180" i="13" s="1"/>
  <c r="Q183" i="13" s="1"/>
  <c r="Q122" i="13"/>
  <c r="R120" i="13" s="1"/>
  <c r="P247" i="13"/>
  <c r="Q202" i="13"/>
  <c r="Q126" i="13"/>
  <c r="Q138" i="13" s="1"/>
  <c r="Q145" i="13" s="1"/>
  <c r="S110" i="13"/>
  <c r="S107" i="13"/>
  <c r="P233" i="13" l="1"/>
  <c r="P225" i="13"/>
  <c r="R137" i="13"/>
  <c r="Q171" i="13"/>
  <c r="Q188" i="13"/>
  <c r="Q189" i="13"/>
  <c r="Q203" i="13" s="1"/>
  <c r="Q194" i="13"/>
  <c r="Q193" i="13"/>
  <c r="S111" i="13"/>
  <c r="S164" i="13"/>
  <c r="S181" i="13" s="1"/>
  <c r="P222" i="13"/>
  <c r="P223" i="13"/>
  <c r="P220" i="13"/>
  <c r="Q215" i="13" s="1"/>
  <c r="T101" i="13"/>
  <c r="Q197" i="13" l="1"/>
  <c r="Q195" i="13"/>
  <c r="R192" i="13" s="1"/>
  <c r="Q201" i="13"/>
  <c r="Q190" i="13"/>
  <c r="R187" i="13" s="1"/>
  <c r="P227" i="13"/>
  <c r="Q217" i="13"/>
  <c r="R139" i="13"/>
  <c r="R141" i="13" s="1"/>
  <c r="R40" i="13" s="1"/>
  <c r="R43" i="13" s="1"/>
  <c r="T102" i="13"/>
  <c r="T105" i="13" s="1"/>
  <c r="R44" i="13" l="1"/>
  <c r="R117" i="13"/>
  <c r="P234" i="13"/>
  <c r="Q216" i="13"/>
  <c r="Q204" i="13"/>
  <c r="Q205" i="13" s="1"/>
  <c r="R200" i="13" s="1"/>
  <c r="T110" i="13"/>
  <c r="T107" i="13"/>
  <c r="R202" i="13" l="1"/>
  <c r="T111" i="13"/>
  <c r="T164" i="13"/>
  <c r="T181" i="13" s="1"/>
  <c r="P237" i="13"/>
  <c r="P238" i="13"/>
  <c r="P240" i="13"/>
  <c r="P248" i="13"/>
  <c r="P235" i="13"/>
  <c r="Q230" i="13" s="1"/>
  <c r="R121" i="13"/>
  <c r="R126" i="13" s="1"/>
  <c r="Q207" i="13"/>
  <c r="Q208" i="13"/>
  <c r="Q210" i="13"/>
  <c r="Q218" i="13"/>
  <c r="Q231" i="13"/>
  <c r="Q246" i="13" s="1"/>
  <c r="U101" i="13"/>
  <c r="P242" i="13" l="1"/>
  <c r="P249" i="13" s="1"/>
  <c r="P256" i="13" s="1"/>
  <c r="Q212" i="13"/>
  <c r="Q219" i="13" s="1"/>
  <c r="R138" i="13"/>
  <c r="R145" i="13" s="1"/>
  <c r="Q232" i="13"/>
  <c r="R163" i="13"/>
  <c r="R180" i="13" s="1"/>
  <c r="R183" i="13" s="1"/>
  <c r="R122" i="13"/>
  <c r="S120" i="13" s="1"/>
  <c r="U102" i="13"/>
  <c r="U105" i="13" s="1"/>
  <c r="P253" i="13" l="1"/>
  <c r="P259" i="13" s="1"/>
  <c r="P252" i="13"/>
  <c r="P258" i="13" s="1"/>
  <c r="P250" i="13"/>
  <c r="Q245" i="13" s="1"/>
  <c r="Q247" i="13" s="1"/>
  <c r="R189" i="13"/>
  <c r="R203" i="13" s="1"/>
  <c r="R188" i="13"/>
  <c r="R194" i="13"/>
  <c r="R193" i="13"/>
  <c r="S137" i="13"/>
  <c r="R171" i="13"/>
  <c r="Q222" i="13"/>
  <c r="Q223" i="13"/>
  <c r="Q220" i="13"/>
  <c r="R215" i="13" s="1"/>
  <c r="Q225" i="13"/>
  <c r="Q233" i="13"/>
  <c r="U110" i="13"/>
  <c r="U107" i="13"/>
  <c r="P257" i="13" l="1"/>
  <c r="P261" i="13" s="1"/>
  <c r="R197" i="13"/>
  <c r="R217" i="13"/>
  <c r="S139" i="13"/>
  <c r="S141" i="13" s="1"/>
  <c r="S40" i="13" s="1"/>
  <c r="S43" i="13" s="1"/>
  <c r="R201" i="13"/>
  <c r="R190" i="13"/>
  <c r="S187" i="13" s="1"/>
  <c r="U111" i="13"/>
  <c r="U164" i="13"/>
  <c r="U181" i="13" s="1"/>
  <c r="R195" i="13"/>
  <c r="S192" i="13" s="1"/>
  <c r="Q227" i="13"/>
  <c r="V101" i="13"/>
  <c r="S44" i="13" l="1"/>
  <c r="S117" i="13"/>
  <c r="R216" i="13"/>
  <c r="Q234" i="13"/>
  <c r="R204" i="13"/>
  <c r="V102" i="13"/>
  <c r="V105" i="13" s="1"/>
  <c r="R207" i="13" l="1"/>
  <c r="R208" i="13"/>
  <c r="R210" i="13"/>
  <c r="R218" i="13"/>
  <c r="R205" i="13"/>
  <c r="S200" i="13" s="1"/>
  <c r="S121" i="13"/>
  <c r="S126" i="13" s="1"/>
  <c r="Q237" i="13"/>
  <c r="Q238" i="13"/>
  <c r="Q235" i="13"/>
  <c r="R230" i="13" s="1"/>
  <c r="Q240" i="13"/>
  <c r="Q248" i="13"/>
  <c r="R231" i="13"/>
  <c r="R246" i="13" s="1"/>
  <c r="V110" i="13"/>
  <c r="V107" i="13"/>
  <c r="R212" i="13" l="1"/>
  <c r="R219" i="13" s="1"/>
  <c r="R233" i="13" s="1"/>
  <c r="R232" i="13"/>
  <c r="S202" i="13"/>
  <c r="S163" i="13"/>
  <c r="S180" i="13" s="1"/>
  <c r="S183" i="13" s="1"/>
  <c r="S122" i="13"/>
  <c r="T120" i="13" s="1"/>
  <c r="S138" i="13"/>
  <c r="S145" i="13" s="1"/>
  <c r="V111" i="13"/>
  <c r="V164" i="13"/>
  <c r="V181" i="13" s="1"/>
  <c r="Q242" i="13"/>
  <c r="Q249" i="13" s="1"/>
  <c r="Q250" i="13" s="1"/>
  <c r="R245" i="13" s="1"/>
  <c r="W101" i="13"/>
  <c r="R225" i="13" l="1"/>
  <c r="S188" i="13"/>
  <c r="S189" i="13"/>
  <c r="S203" i="13" s="1"/>
  <c r="S194" i="13"/>
  <c r="S193" i="13"/>
  <c r="R247" i="13"/>
  <c r="T137" i="13"/>
  <c r="S171" i="13"/>
  <c r="Q252" i="13"/>
  <c r="Q258" i="13" s="1"/>
  <c r="Q253" i="13"/>
  <c r="Q259" i="13" s="1"/>
  <c r="Q256" i="13"/>
  <c r="R222" i="13"/>
  <c r="R223" i="13"/>
  <c r="R220" i="13"/>
  <c r="S215" i="13" s="1"/>
  <c r="W102" i="13"/>
  <c r="W105" i="13" s="1"/>
  <c r="Q257" i="13" l="1"/>
  <c r="Q261" i="13" s="1"/>
  <c r="S197" i="13"/>
  <c r="S201" i="13"/>
  <c r="S190" i="13"/>
  <c r="T187" i="13" s="1"/>
  <c r="S195" i="13"/>
  <c r="T192" i="13" s="1"/>
  <c r="T139" i="13"/>
  <c r="T141" i="13" s="1"/>
  <c r="T40" i="13" s="1"/>
  <c r="T43" i="13" s="1"/>
  <c r="S217" i="13"/>
  <c r="R227" i="13"/>
  <c r="W110" i="13"/>
  <c r="W107" i="13"/>
  <c r="T44" i="13" l="1"/>
  <c r="E19" i="10" s="1"/>
  <c r="AE30" i="13" s="1" a="1"/>
  <c r="AE30" i="13" s="1"/>
  <c r="T117" i="13"/>
  <c r="S216" i="13"/>
  <c r="W111" i="13"/>
  <c r="W164" i="13"/>
  <c r="W181" i="13" s="1"/>
  <c r="R234" i="13"/>
  <c r="S204" i="13"/>
  <c r="X101" i="13"/>
  <c r="R237" i="13" l="1"/>
  <c r="R238" i="13"/>
  <c r="R235" i="13"/>
  <c r="S230" i="13" s="1"/>
  <c r="R240" i="13"/>
  <c r="R248" i="13"/>
  <c r="S207" i="13"/>
  <c r="S208" i="13"/>
  <c r="S218" i="13"/>
  <c r="S210" i="13"/>
  <c r="S205" i="13"/>
  <c r="T200" i="13" s="1"/>
  <c r="S231" i="13"/>
  <c r="S246" i="13" s="1"/>
  <c r="T121" i="13"/>
  <c r="X102" i="13"/>
  <c r="X105" i="13" s="1"/>
  <c r="S212" i="13" l="1"/>
  <c r="S219" i="13" s="1"/>
  <c r="S233" i="13" s="1"/>
  <c r="R242" i="13"/>
  <c r="R249" i="13" s="1"/>
  <c r="R256" i="13" s="1"/>
  <c r="T163" i="13"/>
  <c r="T180" i="13" s="1"/>
  <c r="T183" i="13" s="1"/>
  <c r="T122" i="13"/>
  <c r="U120" i="13" s="1"/>
  <c r="S232" i="13"/>
  <c r="T126" i="13"/>
  <c r="T138" i="13" s="1"/>
  <c r="T145" i="13" s="1"/>
  <c r="T202" i="13"/>
  <c r="X110" i="13"/>
  <c r="X107" i="13"/>
  <c r="R252" i="13" l="1"/>
  <c r="R258" i="13" s="1"/>
  <c r="R253" i="13"/>
  <c r="R259" i="13" s="1"/>
  <c r="R250" i="13"/>
  <c r="S245" i="13" s="1"/>
  <c r="U137" i="13"/>
  <c r="T171" i="13"/>
  <c r="T188" i="13"/>
  <c r="T189" i="13"/>
  <c r="T203" i="13" s="1"/>
  <c r="T194" i="13"/>
  <c r="T193" i="13"/>
  <c r="S247" i="13"/>
  <c r="S225" i="13"/>
  <c r="X111" i="13"/>
  <c r="X164" i="13"/>
  <c r="X181" i="13" s="1"/>
  <c r="S222" i="13"/>
  <c r="S223" i="13"/>
  <c r="S220" i="13"/>
  <c r="T215" i="13" s="1"/>
  <c r="Y101" i="13"/>
  <c r="R257" i="13" l="1"/>
  <c r="R261" i="13" s="1"/>
  <c r="T197" i="13"/>
  <c r="S227" i="13"/>
  <c r="S234" i="13" s="1"/>
  <c r="T217" i="13"/>
  <c r="T201" i="13"/>
  <c r="T190" i="13"/>
  <c r="U187" i="13" s="1"/>
  <c r="T195" i="13"/>
  <c r="U192" i="13" s="1"/>
  <c r="U139" i="13"/>
  <c r="U141" i="13" s="1"/>
  <c r="U40" i="13" s="1"/>
  <c r="U43" i="13" s="1"/>
  <c r="Y102" i="13"/>
  <c r="Y105" i="13" s="1"/>
  <c r="T216" i="13" l="1"/>
  <c r="T204" i="13"/>
  <c r="U44" i="13"/>
  <c r="U117" i="13"/>
  <c r="S237" i="13"/>
  <c r="S238" i="13"/>
  <c r="S235" i="13"/>
  <c r="T230" i="13" s="1"/>
  <c r="S240" i="13"/>
  <c r="S248" i="13"/>
  <c r="Y110" i="13"/>
  <c r="Y107" i="13"/>
  <c r="Y111" i="13" l="1"/>
  <c r="Y164" i="13"/>
  <c r="Y181" i="13" s="1"/>
  <c r="T232" i="13"/>
  <c r="U121" i="13"/>
  <c r="T231" i="13"/>
  <c r="T246" i="13" s="1"/>
  <c r="T207" i="13"/>
  <c r="T208" i="13"/>
  <c r="T210" i="13"/>
  <c r="T218" i="13"/>
  <c r="T205" i="13"/>
  <c r="U200" i="13" s="1"/>
  <c r="S242" i="13"/>
  <c r="S249" i="13" s="1"/>
  <c r="S250" i="13" s="1"/>
  <c r="T245" i="13" s="1"/>
  <c r="Z101" i="13"/>
  <c r="T212" i="13" l="1"/>
  <c r="T219" i="13" s="1"/>
  <c r="T247" i="13"/>
  <c r="U163" i="13"/>
  <c r="U180" i="13" s="1"/>
  <c r="U183" i="13" s="1"/>
  <c r="U122" i="13"/>
  <c r="V120" i="13" s="1"/>
  <c r="U126" i="13"/>
  <c r="U138" i="13" s="1"/>
  <c r="U145" i="13" s="1"/>
  <c r="U202" i="13"/>
  <c r="S252" i="13"/>
  <c r="S258" i="13" s="1"/>
  <c r="S253" i="13"/>
  <c r="S259" i="13" s="1"/>
  <c r="S256" i="13"/>
  <c r="Z102" i="13"/>
  <c r="Z105" i="13" s="1"/>
  <c r="S257" i="13" l="1"/>
  <c r="S261" i="13" s="1"/>
  <c r="V137" i="13"/>
  <c r="U171" i="13"/>
  <c r="U188" i="13"/>
  <c r="U189" i="13"/>
  <c r="U203" i="13" s="1"/>
  <c r="U193" i="13"/>
  <c r="U194" i="13"/>
  <c r="T222" i="13"/>
  <c r="T223" i="13"/>
  <c r="T220" i="13"/>
  <c r="U215" i="13" s="1"/>
  <c r="T225" i="13"/>
  <c r="T233" i="13"/>
  <c r="Z110" i="13"/>
  <c r="Z107" i="13"/>
  <c r="T227" i="13" l="1"/>
  <c r="T234" i="13" s="1"/>
  <c r="T240" i="13" s="1"/>
  <c r="U197" i="13"/>
  <c r="U217" i="13"/>
  <c r="U201" i="13"/>
  <c r="U190" i="13"/>
  <c r="V187" i="13" s="1"/>
  <c r="Z111" i="13"/>
  <c r="Z164" i="13"/>
  <c r="Z181" i="13" s="1"/>
  <c r="V139" i="13"/>
  <c r="V141" i="13" s="1"/>
  <c r="V40" i="13" s="1"/>
  <c r="V43" i="13" s="1"/>
  <c r="U195" i="13"/>
  <c r="V192" i="13" s="1"/>
  <c r="AA101" i="13"/>
  <c r="U216" i="13" l="1"/>
  <c r="T248" i="13"/>
  <c r="T237" i="13"/>
  <c r="T238" i="13"/>
  <c r="U204" i="13"/>
  <c r="V44" i="13"/>
  <c r="V117" i="13"/>
  <c r="T235" i="13"/>
  <c r="U230" i="13" s="1"/>
  <c r="AA102" i="13"/>
  <c r="AA105" i="13" s="1"/>
  <c r="T242" i="13" l="1"/>
  <c r="T249" i="13" s="1"/>
  <c r="T253" i="13" s="1"/>
  <c r="T259" i="13" s="1"/>
  <c r="U208" i="13"/>
  <c r="U207" i="13"/>
  <c r="U210" i="13"/>
  <c r="U218" i="13"/>
  <c r="U232" i="13"/>
  <c r="V121" i="13"/>
  <c r="U205" i="13"/>
  <c r="V200" i="13" s="1"/>
  <c r="U231" i="13"/>
  <c r="U246" i="13" s="1"/>
  <c r="AA110" i="13"/>
  <c r="AA107" i="13"/>
  <c r="T250" i="13" l="1"/>
  <c r="U245" i="13" s="1"/>
  <c r="U247" i="13" s="1"/>
  <c r="T256" i="13"/>
  <c r="T252" i="13"/>
  <c r="T258" i="13" s="1"/>
  <c r="T257" i="13" s="1"/>
  <c r="V163" i="13"/>
  <c r="V180" i="13" s="1"/>
  <c r="V183" i="13" s="1"/>
  <c r="V122" i="13"/>
  <c r="W120" i="13" s="1"/>
  <c r="AA111" i="13"/>
  <c r="AA164" i="13"/>
  <c r="AA181" i="13" s="1"/>
  <c r="V126" i="13"/>
  <c r="V138" i="13" s="1"/>
  <c r="V145" i="13" s="1"/>
  <c r="U212" i="13"/>
  <c r="V202" i="13"/>
  <c r="AB101" i="13"/>
  <c r="T261" i="13" l="1"/>
  <c r="W137" i="13"/>
  <c r="V171" i="13"/>
  <c r="U219" i="13"/>
  <c r="V188" i="13"/>
  <c r="V189" i="13"/>
  <c r="V203" i="13" s="1"/>
  <c r="V194" i="13"/>
  <c r="V193" i="13"/>
  <c r="AB102" i="13"/>
  <c r="AB105" i="13" s="1"/>
  <c r="V197" i="13" l="1"/>
  <c r="V195" i="13"/>
  <c r="W192" i="13" s="1"/>
  <c r="V201" i="13"/>
  <c r="V190" i="13"/>
  <c r="W187" i="13" s="1"/>
  <c r="U223" i="13"/>
  <c r="U222" i="13"/>
  <c r="U225" i="13"/>
  <c r="U233" i="13"/>
  <c r="U220" i="13"/>
  <c r="V215" i="13" s="1"/>
  <c r="W139" i="13"/>
  <c r="W141" i="13" s="1"/>
  <c r="W40" i="13" s="1"/>
  <c r="W43" i="13" s="1"/>
  <c r="AB110" i="13"/>
  <c r="AB107" i="13"/>
  <c r="U227" i="13" l="1"/>
  <c r="U234" i="13" s="1"/>
  <c r="V216" i="13"/>
  <c r="V231" i="13" s="1"/>
  <c r="V246" i="13" s="1"/>
  <c r="AB111" i="13"/>
  <c r="AB164" i="13"/>
  <c r="AB181" i="13" s="1"/>
  <c r="V217" i="13"/>
  <c r="V204" i="13"/>
  <c r="V205" i="13" s="1"/>
  <c r="W200" i="13" s="1"/>
  <c r="W44" i="13"/>
  <c r="W117" i="13"/>
  <c r="AC101" i="13"/>
  <c r="W202" i="13" l="1"/>
  <c r="U237" i="13"/>
  <c r="U238" i="13"/>
  <c r="U235" i="13"/>
  <c r="V230" i="13" s="1"/>
  <c r="V207" i="13"/>
  <c r="V208" i="13"/>
  <c r="V210" i="13"/>
  <c r="V218" i="13"/>
  <c r="U248" i="13"/>
  <c r="W121" i="13"/>
  <c r="W126" i="13" s="1"/>
  <c r="W138" i="13" s="1"/>
  <c r="W145" i="13" s="1"/>
  <c r="U240" i="13"/>
  <c r="AC102" i="13"/>
  <c r="AC105" i="13" s="1"/>
  <c r="V212" i="13" l="1"/>
  <c r="V219" i="13" s="1"/>
  <c r="V233" i="13" s="1"/>
  <c r="X137" i="13"/>
  <c r="W171" i="13"/>
  <c r="U242" i="13"/>
  <c r="U249" i="13" s="1"/>
  <c r="V232" i="13"/>
  <c r="W163" i="13"/>
  <c r="W180" i="13" s="1"/>
  <c r="W183" i="13" s="1"/>
  <c r="W122" i="13"/>
  <c r="X120" i="13" s="1"/>
  <c r="AC110" i="13"/>
  <c r="AC107" i="13"/>
  <c r="V225" i="13" l="1"/>
  <c r="U253" i="13"/>
  <c r="U259" i="13" s="1"/>
  <c r="U252" i="13"/>
  <c r="U258" i="13" s="1"/>
  <c r="U256" i="13"/>
  <c r="W188" i="13"/>
  <c r="W189" i="13"/>
  <c r="W203" i="13" s="1"/>
  <c r="W194" i="13"/>
  <c r="W193" i="13"/>
  <c r="V223" i="13"/>
  <c r="V222" i="13"/>
  <c r="V220" i="13"/>
  <c r="W215" i="13" s="1"/>
  <c r="U250" i="13"/>
  <c r="V245" i="13" s="1"/>
  <c r="AC111" i="13"/>
  <c r="AC164" i="13"/>
  <c r="AC181" i="13" s="1"/>
  <c r="X139" i="13"/>
  <c r="X141" i="13" s="1"/>
  <c r="X40" i="13" s="1"/>
  <c r="X43" i="13" s="1"/>
  <c r="AD102" i="13"/>
  <c r="AD101" i="13"/>
  <c r="U257" i="13" l="1"/>
  <c r="U261" i="13" s="1"/>
  <c r="W197" i="13"/>
  <c r="X44" i="13"/>
  <c r="X117" i="13"/>
  <c r="V247" i="13"/>
  <c r="W201" i="13"/>
  <c r="W190" i="13"/>
  <c r="X187" i="13" s="1"/>
  <c r="W217" i="13"/>
  <c r="V227" i="13"/>
  <c r="W195" i="13"/>
  <c r="X192" i="13" s="1"/>
  <c r="AD105" i="13"/>
  <c r="W204" i="13" l="1"/>
  <c r="W207" i="13" s="1"/>
  <c r="V234" i="13"/>
  <c r="X121" i="13"/>
  <c r="X126" i="13" s="1"/>
  <c r="W216" i="13"/>
  <c r="AD110" i="13"/>
  <c r="AD107" i="13"/>
  <c r="W205" i="13" l="1"/>
  <c r="X200" i="13" s="1"/>
  <c r="X202" i="13" s="1"/>
  <c r="W210" i="13"/>
  <c r="W218" i="13"/>
  <c r="W208" i="13"/>
  <c r="W212" i="13" s="1"/>
  <c r="W231" i="13"/>
  <c r="W246" i="13" s="1"/>
  <c r="X163" i="13"/>
  <c r="X180" i="13" s="1"/>
  <c r="X183" i="13" s="1"/>
  <c r="X122" i="13"/>
  <c r="Y120" i="13" s="1"/>
  <c r="V237" i="13"/>
  <c r="V238" i="13"/>
  <c r="V235" i="13"/>
  <c r="W230" i="13" s="1"/>
  <c r="V240" i="13"/>
  <c r="V248" i="13"/>
  <c r="AD111" i="13"/>
  <c r="AD164" i="13"/>
  <c r="AD181" i="13" s="1"/>
  <c r="X138" i="13"/>
  <c r="X145" i="13" s="1"/>
  <c r="AE101" i="13"/>
  <c r="W219" i="13" l="1"/>
  <c r="W233" i="13" s="1"/>
  <c r="W232" i="13"/>
  <c r="X188" i="13"/>
  <c r="X189" i="13"/>
  <c r="X203" i="13" s="1"/>
  <c r="X193" i="13"/>
  <c r="X194" i="13"/>
  <c r="Y137" i="13"/>
  <c r="X171" i="13"/>
  <c r="W225" i="13"/>
  <c r="V242" i="13"/>
  <c r="V249" i="13" s="1"/>
  <c r="AE102" i="13"/>
  <c r="AE105" i="13" s="1"/>
  <c r="W220" i="13" l="1"/>
  <c r="X215" i="13" s="1"/>
  <c r="X217" i="13" s="1"/>
  <c r="W222" i="13"/>
  <c r="W223" i="13"/>
  <c r="X197" i="13"/>
  <c r="X201" i="13"/>
  <c r="X190" i="13"/>
  <c r="Y187" i="13" s="1"/>
  <c r="V253" i="13"/>
  <c r="V259" i="13" s="1"/>
  <c r="V252" i="13"/>
  <c r="V258" i="13" s="1"/>
  <c r="V256" i="13"/>
  <c r="X195" i="13"/>
  <c r="Y192" i="13" s="1"/>
  <c r="V250" i="13"/>
  <c r="W245" i="13" s="1"/>
  <c r="Y139" i="13"/>
  <c r="Y141" i="13" s="1"/>
  <c r="Y40" i="13" s="1"/>
  <c r="Y43" i="13" s="1"/>
  <c r="AE110" i="13"/>
  <c r="AE107" i="13"/>
  <c r="W227" i="13" l="1"/>
  <c r="W234" i="13" s="1"/>
  <c r="W240" i="13" s="1"/>
  <c r="V257" i="13"/>
  <c r="V261" i="13" s="1"/>
  <c r="AE111" i="13"/>
  <c r="AE164" i="13"/>
  <c r="AE181" i="13" s="1"/>
  <c r="X216" i="13"/>
  <c r="X204" i="13"/>
  <c r="Y44" i="13"/>
  <c r="Y117" i="13"/>
  <c r="W247" i="13"/>
  <c r="AF101" i="13"/>
  <c r="W235" i="13" l="1"/>
  <c r="X230" i="13" s="1"/>
  <c r="X232" i="13" s="1"/>
  <c r="W238" i="13"/>
  <c r="W248" i="13"/>
  <c r="W237" i="13"/>
  <c r="X208" i="13"/>
  <c r="X207" i="13"/>
  <c r="X218" i="13"/>
  <c r="X210" i="13"/>
  <c r="X231" i="13"/>
  <c r="X246" i="13" s="1"/>
  <c r="X205" i="13"/>
  <c r="Y200" i="13" s="1"/>
  <c r="Y121" i="13"/>
  <c r="AF102" i="13"/>
  <c r="AF105" i="13" s="1"/>
  <c r="AF110" i="13" s="1"/>
  <c r="W242" i="13" l="1"/>
  <c r="W249" i="13" s="1"/>
  <c r="W256" i="13" s="1"/>
  <c r="X212" i="13"/>
  <c r="X219" i="13" s="1"/>
  <c r="X225" i="13" s="1"/>
  <c r="Y163" i="13"/>
  <c r="Y180" i="13" s="1"/>
  <c r="Y183" i="13" s="1"/>
  <c r="Y122" i="13"/>
  <c r="Z120" i="13" s="1"/>
  <c r="Y126" i="13"/>
  <c r="Y138" i="13" s="1"/>
  <c r="Y145" i="13" s="1"/>
  <c r="Y202" i="13"/>
  <c r="W252" i="13" l="1"/>
  <c r="W258" i="13" s="1"/>
  <c r="W253" i="13"/>
  <c r="W259" i="13" s="1"/>
  <c r="W250" i="13"/>
  <c r="X245" i="13" s="1"/>
  <c r="X247" i="13" s="1"/>
  <c r="X233" i="13"/>
  <c r="Z137" i="13"/>
  <c r="Y171" i="13"/>
  <c r="Y188" i="13"/>
  <c r="Y189" i="13"/>
  <c r="Y203" i="13" s="1"/>
  <c r="Y193" i="13"/>
  <c r="Y194" i="13"/>
  <c r="X223" i="13"/>
  <c r="X222" i="13"/>
  <c r="X220" i="13"/>
  <c r="Y215" i="13" s="1"/>
  <c r="AG101" i="13"/>
  <c r="W257" i="13" l="1"/>
  <c r="W261" i="13" s="1"/>
  <c r="Y197" i="13"/>
  <c r="Y195" i="13"/>
  <c r="Z192" i="13" s="1"/>
  <c r="X227" i="13"/>
  <c r="Y201" i="13"/>
  <c r="Y190" i="13"/>
  <c r="Z187" i="13" s="1"/>
  <c r="Y217" i="13"/>
  <c r="Z139" i="13"/>
  <c r="Z141" i="13" s="1"/>
  <c r="Z40" i="13" s="1"/>
  <c r="Z43" i="13" s="1"/>
  <c r="AG102" i="13"/>
  <c r="AG105" i="13" s="1"/>
  <c r="AG110" i="13" s="1"/>
  <c r="Y216" i="13" l="1"/>
  <c r="Z44" i="13"/>
  <c r="Z117" i="13"/>
  <c r="X234" i="13"/>
  <c r="Y204" i="13"/>
  <c r="Y208" i="13" l="1"/>
  <c r="Y207" i="13"/>
  <c r="Y218" i="13"/>
  <c r="Y210" i="13"/>
  <c r="X237" i="13"/>
  <c r="X238" i="13"/>
  <c r="X248" i="13"/>
  <c r="X235" i="13"/>
  <c r="Y230" i="13" s="1"/>
  <c r="X240" i="13"/>
  <c r="Y231" i="13"/>
  <c r="Y246" i="13" s="1"/>
  <c r="Z121" i="13"/>
  <c r="Y205" i="13"/>
  <c r="Z200" i="13" s="1"/>
  <c r="Y212" i="13" l="1"/>
  <c r="Y219" i="13" s="1"/>
  <c r="Y232" i="13"/>
  <c r="Z163" i="13"/>
  <c r="Z180" i="13" s="1"/>
  <c r="Z183" i="13" s="1"/>
  <c r="Z122" i="13"/>
  <c r="AA120" i="13" s="1"/>
  <c r="Z202" i="13"/>
  <c r="Z126" i="13"/>
  <c r="Z138" i="13" s="1"/>
  <c r="Z145" i="13" s="1"/>
  <c r="X242" i="13"/>
  <c r="X249" i="13" s="1"/>
  <c r="X250" i="13" s="1"/>
  <c r="Y245" i="13" s="1"/>
  <c r="Z188" i="13" l="1"/>
  <c r="Z189" i="13"/>
  <c r="Z203" i="13" s="1"/>
  <c r="Z194" i="13"/>
  <c r="Z193" i="13"/>
  <c r="AA137" i="13"/>
  <c r="Z171" i="13"/>
  <c r="Y223" i="13"/>
  <c r="Y222" i="13"/>
  <c r="Y220" i="13"/>
  <c r="Z215" i="13" s="1"/>
  <c r="Y225" i="13"/>
  <c r="Y233" i="13"/>
  <c r="Y247" i="13"/>
  <c r="X253" i="13"/>
  <c r="X259" i="13" s="1"/>
  <c r="X252" i="13"/>
  <c r="X258" i="13" s="1"/>
  <c r="X256" i="13"/>
  <c r="Z197" i="13" l="1"/>
  <c r="X257" i="13"/>
  <c r="X261" i="13" s="1"/>
  <c r="AA139" i="13"/>
  <c r="AA141" i="13" s="1"/>
  <c r="AA40" i="13" s="1"/>
  <c r="AA43" i="13" s="1"/>
  <c r="Z217" i="13"/>
  <c r="Z195" i="13"/>
  <c r="AA192" i="13" s="1"/>
  <c r="Z201" i="13"/>
  <c r="Z190" i="13"/>
  <c r="AA187" i="13" s="1"/>
  <c r="Y227" i="13"/>
  <c r="Z216" i="13" l="1"/>
  <c r="AA44" i="13"/>
  <c r="AA117" i="13"/>
  <c r="Z204" i="13"/>
  <c r="Y234" i="13"/>
  <c r="AA121" i="13" l="1"/>
  <c r="Z208" i="13"/>
  <c r="Z207" i="13"/>
  <c r="Z218" i="13"/>
  <c r="Z210" i="13"/>
  <c r="Y238" i="13"/>
  <c r="Y237" i="13"/>
  <c r="Y235" i="13"/>
  <c r="Z230" i="13" s="1"/>
  <c r="Y248" i="13"/>
  <c r="Y240" i="13"/>
  <c r="Z205" i="13"/>
  <c r="AA200" i="13" s="1"/>
  <c r="Z231" i="13"/>
  <c r="Z246" i="13" s="1"/>
  <c r="Z232" i="13" l="1"/>
  <c r="AA126" i="13"/>
  <c r="AA138" i="13" s="1"/>
  <c r="AA145" i="13" s="1"/>
  <c r="Z212" i="13"/>
  <c r="AA163" i="13"/>
  <c r="AA180" i="13" s="1"/>
  <c r="AA183" i="13" s="1"/>
  <c r="AA122" i="13"/>
  <c r="AB120" i="13" s="1"/>
  <c r="AA202" i="13"/>
  <c r="Y242" i="13"/>
  <c r="Y249" i="13" s="1"/>
  <c r="AB137" i="13" l="1"/>
  <c r="AA171" i="13"/>
  <c r="Z219" i="13"/>
  <c r="AA188" i="13"/>
  <c r="AA189" i="13"/>
  <c r="AA203" i="13" s="1"/>
  <c r="AA194" i="13"/>
  <c r="AA193" i="13"/>
  <c r="Y253" i="13"/>
  <c r="Y259" i="13" s="1"/>
  <c r="Y252" i="13"/>
  <c r="Y258" i="13" s="1"/>
  <c r="Y256" i="13"/>
  <c r="Y250" i="13"/>
  <c r="Z245" i="13" s="1"/>
  <c r="AA197" i="13" l="1"/>
  <c r="Y257" i="13"/>
  <c r="Y261" i="13" s="1"/>
  <c r="AA195" i="13"/>
  <c r="AB192" i="13" s="1"/>
  <c r="AA201" i="13"/>
  <c r="AA190" i="13"/>
  <c r="AB187" i="13" s="1"/>
  <c r="Z247" i="13"/>
  <c r="Z223" i="13"/>
  <c r="Z222" i="13"/>
  <c r="Z233" i="13"/>
  <c r="Z225" i="13"/>
  <c r="Z220" i="13"/>
  <c r="AA215" i="13" s="1"/>
  <c r="AB139" i="13"/>
  <c r="AB141" i="13" s="1"/>
  <c r="AB40" i="13" s="1"/>
  <c r="AB43" i="13" s="1"/>
  <c r="AA204" i="13" l="1"/>
  <c r="AA208" i="13" s="1"/>
  <c r="Z227" i="13"/>
  <c r="AB44" i="13"/>
  <c r="AB117" i="13"/>
  <c r="AA217" i="13"/>
  <c r="AA216" i="13"/>
  <c r="AA231" i="13" s="1"/>
  <c r="AA246" i="13" s="1"/>
  <c r="AA205" i="13" l="1"/>
  <c r="AB200" i="13" s="1"/>
  <c r="AB202" i="13" s="1"/>
  <c r="AA210" i="13"/>
  <c r="AA218" i="13"/>
  <c r="AA207" i="13"/>
  <c r="AA212" i="13" s="1"/>
  <c r="AA219" i="13" s="1"/>
  <c r="AA225" i="13" s="1"/>
  <c r="Z234" i="13"/>
  <c r="AB121" i="13"/>
  <c r="AB126" i="13" s="1"/>
  <c r="AA220" i="13" l="1"/>
  <c r="AB215" i="13" s="1"/>
  <c r="AB217" i="13" s="1"/>
  <c r="Z238" i="13"/>
  <c r="Z237" i="13"/>
  <c r="Z248" i="13"/>
  <c r="Z240" i="13"/>
  <c r="Z235" i="13"/>
  <c r="AA230" i="13" s="1"/>
  <c r="AB163" i="13"/>
  <c r="AB180" i="13" s="1"/>
  <c r="AB183" i="13" s="1"/>
  <c r="AB122" i="13"/>
  <c r="AC120" i="13" s="1"/>
  <c r="AB138" i="13"/>
  <c r="AB145" i="13" s="1"/>
  <c r="AA222" i="13"/>
  <c r="AA223" i="13"/>
  <c r="AA233" i="13"/>
  <c r="AA227" i="13" l="1"/>
  <c r="AC137" i="13"/>
  <c r="AB171" i="13"/>
  <c r="AB188" i="13"/>
  <c r="AB189" i="13"/>
  <c r="AB203" i="13" s="1"/>
  <c r="AB193" i="13"/>
  <c r="AB194" i="13"/>
  <c r="AA232" i="13"/>
  <c r="Z242" i="13"/>
  <c r="Z249" i="13" s="1"/>
  <c r="Z250" i="13" s="1"/>
  <c r="AA245" i="13" s="1"/>
  <c r="AA234" i="13" l="1"/>
  <c r="AA237" i="13" s="1"/>
  <c r="AB197" i="13"/>
  <c r="AA247" i="13"/>
  <c r="AB201" i="13"/>
  <c r="AB190" i="13"/>
  <c r="AC187" i="13" s="1"/>
  <c r="AB195" i="13"/>
  <c r="AC192" i="13" s="1"/>
  <c r="AC139" i="13"/>
  <c r="AC141" i="13" s="1"/>
  <c r="AC40" i="13" s="1"/>
  <c r="AC43" i="13" s="1"/>
  <c r="Z252" i="13"/>
  <c r="Z258" i="13" s="1"/>
  <c r="Z253" i="13"/>
  <c r="Z259" i="13" s="1"/>
  <c r="Z256" i="13"/>
  <c r="AB204" i="13" l="1"/>
  <c r="AB210" i="13" s="1"/>
  <c r="AA248" i="13"/>
  <c r="AA240" i="13"/>
  <c r="AA235" i="13"/>
  <c r="AB230" i="13" s="1"/>
  <c r="AB232" i="13" s="1"/>
  <c r="AA238" i="13"/>
  <c r="AA242" i="13" s="1"/>
  <c r="AA249" i="13" s="1"/>
  <c r="Z257" i="13"/>
  <c r="Z261" i="13" s="1"/>
  <c r="AC44" i="13"/>
  <c r="AC117" i="13"/>
  <c r="AB216" i="13"/>
  <c r="AA250" i="13" l="1"/>
  <c r="AB245" i="13" s="1"/>
  <c r="AB247" i="13" s="1"/>
  <c r="AB207" i="13"/>
  <c r="AB218" i="13"/>
  <c r="AB205" i="13"/>
  <c r="AC200" i="13" s="1"/>
  <c r="AC202" i="13" s="1"/>
  <c r="AB208" i="13"/>
  <c r="AA256" i="13"/>
  <c r="AA252" i="13"/>
  <c r="AA258" i="13" s="1"/>
  <c r="AA253" i="13"/>
  <c r="AA259" i="13" s="1"/>
  <c r="AB231" i="13"/>
  <c r="AC121" i="13"/>
  <c r="AB212" i="13"/>
  <c r="AA257" i="13" l="1"/>
  <c r="AA261" i="13" s="1"/>
  <c r="AC163" i="13"/>
  <c r="AC180" i="13" s="1"/>
  <c r="AC183" i="13" s="1"/>
  <c r="AC122" i="13"/>
  <c r="AD120" i="13" s="1"/>
  <c r="AB219" i="13"/>
  <c r="AC126" i="13"/>
  <c r="AC138" i="13" s="1"/>
  <c r="AC145" i="13" s="1"/>
  <c r="AB246" i="13"/>
  <c r="AD137" i="13" l="1"/>
  <c r="AC171" i="13"/>
  <c r="AB222" i="13"/>
  <c r="AB223" i="13"/>
  <c r="AB227" i="13" s="1"/>
  <c r="AB220" i="13"/>
  <c r="AC215" i="13" s="1"/>
  <c r="AB233" i="13"/>
  <c r="AB225" i="13"/>
  <c r="AC188" i="13"/>
  <c r="AC189" i="13"/>
  <c r="AC203" i="13" s="1"/>
  <c r="AC193" i="13"/>
  <c r="AC194" i="13"/>
  <c r="AC201" i="13" l="1"/>
  <c r="AC190" i="13"/>
  <c r="AD187" i="13" s="1"/>
  <c r="AB234" i="13"/>
  <c r="AB235" i="13" s="1"/>
  <c r="AC230" i="13" s="1"/>
  <c r="AC195" i="13"/>
  <c r="AD192" i="13" s="1"/>
  <c r="AC217" i="13"/>
  <c r="AC197" i="13"/>
  <c r="AD139" i="13"/>
  <c r="AD141" i="13" s="1"/>
  <c r="AD40" i="13" s="1"/>
  <c r="AD43" i="13" s="1"/>
  <c r="AC232" i="13" l="1"/>
  <c r="AB238" i="13"/>
  <c r="AB237" i="13"/>
  <c r="AB248" i="13"/>
  <c r="AB240" i="13"/>
  <c r="AD44" i="13"/>
  <c r="AD117" i="13"/>
  <c r="AC204" i="13"/>
  <c r="AC205" i="13" s="1"/>
  <c r="AD200" i="13" s="1"/>
  <c r="AC216" i="13"/>
  <c r="AB242" i="13" l="1"/>
  <c r="AB249" i="13" s="1"/>
  <c r="AB252" i="13" s="1"/>
  <c r="AB258" i="13" s="1"/>
  <c r="AD202" i="13"/>
  <c r="AC231" i="13"/>
  <c r="AD121" i="13"/>
  <c r="AC208" i="13"/>
  <c r="AC207" i="13"/>
  <c r="AC210" i="13"/>
  <c r="AC218" i="13"/>
  <c r="AB250" i="13" l="1"/>
  <c r="AC245" i="13" s="1"/>
  <c r="AB256" i="13"/>
  <c r="AB253" i="13"/>
  <c r="AB259" i="13" s="1"/>
  <c r="AB257" i="13" s="1"/>
  <c r="AD126" i="13"/>
  <c r="AD138" i="13" s="1"/>
  <c r="AD145" i="13" s="1"/>
  <c r="AC246" i="13"/>
  <c r="AD163" i="13"/>
  <c r="AD180" i="13" s="1"/>
  <c r="AD183" i="13" s="1"/>
  <c r="AD122" i="13"/>
  <c r="AE120" i="13" s="1"/>
  <c r="AC247" i="13"/>
  <c r="AC212" i="13"/>
  <c r="AB261" i="13" l="1"/>
  <c r="AE137" i="13"/>
  <c r="AD171" i="13"/>
  <c r="AC219" i="13"/>
  <c r="AD188" i="13"/>
  <c r="AD189" i="13"/>
  <c r="AD203" i="13" s="1"/>
  <c r="AD194" i="13"/>
  <c r="AD193" i="13"/>
  <c r="AD197" i="13" l="1"/>
  <c r="AC222" i="13"/>
  <c r="AC223" i="13"/>
  <c r="AC220" i="13"/>
  <c r="AD215" i="13" s="1"/>
  <c r="AC225" i="13"/>
  <c r="AC233" i="13"/>
  <c r="AE139" i="13"/>
  <c r="AE141" i="13" s="1"/>
  <c r="AE40" i="13" s="1"/>
  <c r="AE43" i="13" s="1"/>
  <c r="AD195" i="13"/>
  <c r="AE192" i="13" s="1"/>
  <c r="AD201" i="13"/>
  <c r="AD190" i="13"/>
  <c r="AE187" i="13" s="1"/>
  <c r="AC227" i="13" l="1"/>
  <c r="AC234" i="13" s="1"/>
  <c r="AD216" i="13"/>
  <c r="AD231" i="13" s="1"/>
  <c r="AD246" i="13" s="1"/>
  <c r="AD217" i="13"/>
  <c r="AD204" i="13"/>
  <c r="AE44" i="13"/>
  <c r="AE117" i="13"/>
  <c r="AC240" i="13" l="1"/>
  <c r="AC235" i="13"/>
  <c r="AD230" i="13" s="1"/>
  <c r="AD232" i="13" s="1"/>
  <c r="AC248" i="13"/>
  <c r="AD207" i="13"/>
  <c r="AD208" i="13"/>
  <c r="AD218" i="13"/>
  <c r="AD210" i="13"/>
  <c r="AD205" i="13"/>
  <c r="AE200" i="13" s="1"/>
  <c r="AE121" i="13"/>
  <c r="AE126" i="13" s="1"/>
  <c r="AC238" i="13"/>
  <c r="AC237" i="13"/>
  <c r="AD212" i="13" l="1"/>
  <c r="AD219" i="13" s="1"/>
  <c r="AE163" i="13"/>
  <c r="AE180" i="13" s="1"/>
  <c r="AE183" i="13" s="1"/>
  <c r="AE122" i="13"/>
  <c r="AF120" i="13" s="1"/>
  <c r="AE138" i="13"/>
  <c r="AE145" i="13" s="1"/>
  <c r="AE202" i="13"/>
  <c r="AC242" i="13"/>
  <c r="AC249" i="13" s="1"/>
  <c r="AD233" i="13" l="1"/>
  <c r="AD220" i="13"/>
  <c r="AE215" i="13" s="1"/>
  <c r="AE217" i="13" s="1"/>
  <c r="AF137" i="13"/>
  <c r="AE171" i="13"/>
  <c r="AE188" i="13"/>
  <c r="AE189" i="13"/>
  <c r="AE203" i="13" s="1"/>
  <c r="AE193" i="13"/>
  <c r="AE194" i="13"/>
  <c r="AC252" i="13"/>
  <c r="AC258" i="13" s="1"/>
  <c r="AC253" i="13"/>
  <c r="AC259" i="13" s="1"/>
  <c r="AC250" i="13"/>
  <c r="AD245" i="13" s="1"/>
  <c r="AC256" i="13"/>
  <c r="AD222" i="13"/>
  <c r="AD223" i="13"/>
  <c r="AD225" i="13"/>
  <c r="AE197" i="13" l="1"/>
  <c r="AD227" i="13"/>
  <c r="AD234" i="13" s="1"/>
  <c r="AC257" i="13"/>
  <c r="AC261" i="13" s="1"/>
  <c r="AE195" i="13"/>
  <c r="AF192" i="13" s="1"/>
  <c r="AE201" i="13"/>
  <c r="AE190" i="13"/>
  <c r="AF187" i="13" s="1"/>
  <c r="AF139" i="13"/>
  <c r="AF141" i="13" s="1"/>
  <c r="AF40" i="13" s="1"/>
  <c r="AF43" i="13" s="1"/>
  <c r="AD247" i="13"/>
  <c r="AE216" i="13" l="1"/>
  <c r="AD238" i="13"/>
  <c r="AD237" i="13"/>
  <c r="AD248" i="13"/>
  <c r="AD240" i="13"/>
  <c r="AD235" i="13"/>
  <c r="AE230" i="13" s="1"/>
  <c r="AE204" i="13"/>
  <c r="AF44" i="13"/>
  <c r="F19" i="10" s="1"/>
  <c r="F20" i="10" s="1"/>
  <c r="AF117" i="13"/>
  <c r="E20" i="10" l="1"/>
  <c r="B3" i="5"/>
  <c r="AE232" i="13"/>
  <c r="AE207" i="13"/>
  <c r="AE208" i="13"/>
  <c r="AE218" i="13"/>
  <c r="AE210" i="13"/>
  <c r="AF121" i="13"/>
  <c r="AF126" i="13" s="1"/>
  <c r="AE205" i="13"/>
  <c r="AF200" i="13" s="1"/>
  <c r="AE231" i="13"/>
  <c r="AE246" i="13" s="1"/>
  <c r="AD242" i="13"/>
  <c r="AD249" i="13" s="1"/>
  <c r="AD250" i="13" s="1"/>
  <c r="AE245" i="13" s="1"/>
  <c r="AE212" i="13" l="1"/>
  <c r="AE219" i="13" s="1"/>
  <c r="AE225" i="13" s="1"/>
  <c r="AF138" i="13"/>
  <c r="AF145" i="13" s="1"/>
  <c r="AE247" i="13"/>
  <c r="AD252" i="13"/>
  <c r="AD258" i="13" s="1"/>
  <c r="AD253" i="13"/>
  <c r="AD259" i="13" s="1"/>
  <c r="AD256" i="13"/>
  <c r="AF163" i="13"/>
  <c r="AF180" i="13" s="1"/>
  <c r="AF183" i="13" s="1"/>
  <c r="AF122" i="13"/>
  <c r="AG120" i="13" s="1"/>
  <c r="AF202" i="13"/>
  <c r="AD257" i="13" l="1"/>
  <c r="AD261" i="13" s="1"/>
  <c r="AE233" i="13"/>
  <c r="AF189" i="13"/>
  <c r="AF203" i="13" s="1"/>
  <c r="AF188" i="13"/>
  <c r="AF194" i="13"/>
  <c r="AF193" i="13"/>
  <c r="AG137" i="13"/>
  <c r="AF171" i="13"/>
  <c r="AE222" i="13"/>
  <c r="AE223" i="13"/>
  <c r="AE220" i="13"/>
  <c r="AF215" i="13" s="1"/>
  <c r="AF197" i="13" l="1"/>
  <c r="AF195" i="13"/>
  <c r="AG192" i="13" s="1"/>
  <c r="AG139" i="13"/>
  <c r="AG141" i="13" s="1"/>
  <c r="AG40" i="13" s="1"/>
  <c r="AG43" i="13" s="1"/>
  <c r="AF201" i="13"/>
  <c r="AF190" i="13"/>
  <c r="AG187" i="13" s="1"/>
  <c r="AE227" i="13"/>
  <c r="AF217" i="13"/>
  <c r="AF216" i="13" l="1"/>
  <c r="AE234" i="13"/>
  <c r="AF204" i="13"/>
  <c r="AG44" i="13"/>
  <c r="AG117" i="13"/>
  <c r="AF207" i="13" l="1"/>
  <c r="AF208" i="13"/>
  <c r="AF218" i="13"/>
  <c r="AF210" i="13"/>
  <c r="AG121" i="13"/>
  <c r="AE237" i="13"/>
  <c r="AE238" i="13"/>
  <c r="AE248" i="13"/>
  <c r="AE240" i="13"/>
  <c r="AE235" i="13"/>
  <c r="AF230" i="13" s="1"/>
  <c r="AF205" i="13"/>
  <c r="AG200" i="13" s="1"/>
  <c r="AF231" i="13"/>
  <c r="AF246" i="13" s="1"/>
  <c r="AE242" i="13" l="1"/>
  <c r="AE249" i="13" s="1"/>
  <c r="AE252" i="13" s="1"/>
  <c r="AE258" i="13" s="1"/>
  <c r="AF212" i="13"/>
  <c r="AF219" i="13" s="1"/>
  <c r="AG163" i="13"/>
  <c r="AG180" i="13" s="1"/>
  <c r="AG183" i="13" s="1"/>
  <c r="AG122" i="13"/>
  <c r="AH120" i="13" s="1"/>
  <c r="AF232" i="13"/>
  <c r="AG126" i="13"/>
  <c r="AG138" i="13" s="1"/>
  <c r="AG145" i="13" s="1"/>
  <c r="AG202" i="13"/>
  <c r="AE256" i="13" l="1"/>
  <c r="AE253" i="13"/>
  <c r="AE259" i="13" s="1"/>
  <c r="AE257" i="13" s="1"/>
  <c r="AE250" i="13"/>
  <c r="AF245" i="13" s="1"/>
  <c r="AF247" i="13" s="1"/>
  <c r="AH137" i="13"/>
  <c r="AG171" i="13"/>
  <c r="AF222" i="13"/>
  <c r="AF223" i="13"/>
  <c r="AF220" i="13"/>
  <c r="AG215" i="13" s="1"/>
  <c r="AF225" i="13"/>
  <c r="AF233" i="13"/>
  <c r="AG188" i="13"/>
  <c r="AG189" i="13"/>
  <c r="AG203" i="13" s="1"/>
  <c r="AG194" i="13"/>
  <c r="AG193" i="13"/>
  <c r="AE261" i="13" l="1"/>
  <c r="AF227" i="13"/>
  <c r="AG197" i="13"/>
  <c r="AG217" i="13"/>
  <c r="AG195" i="13"/>
  <c r="AH192" i="13" s="1"/>
  <c r="AF234" i="13"/>
  <c r="AG201" i="13"/>
  <c r="AG190" i="13"/>
  <c r="AH187" i="13" s="1"/>
  <c r="AH139" i="13"/>
  <c r="AG216" i="13" l="1"/>
  <c r="AF237" i="13"/>
  <c r="AF238" i="13"/>
  <c r="AF235" i="13"/>
  <c r="AG230" i="13" s="1"/>
  <c r="AF248" i="13"/>
  <c r="AF240" i="13"/>
  <c r="AG204" i="13"/>
  <c r="AG205" i="13" s="1"/>
  <c r="AH200" i="13" s="1"/>
  <c r="AH140" i="13"/>
  <c r="AF242" i="13" l="1"/>
  <c r="AF249" i="13" s="1"/>
  <c r="AF253" i="13" s="1"/>
  <c r="AF259" i="13" s="1"/>
  <c r="AH202" i="13"/>
  <c r="AG232" i="13"/>
  <c r="AH143" i="13"/>
  <c r="AH102" i="13" s="1"/>
  <c r="AH101" i="13"/>
  <c r="AG231" i="13"/>
  <c r="AG246" i="13" s="1"/>
  <c r="AG207" i="13"/>
  <c r="AG208" i="13"/>
  <c r="AG218" i="13"/>
  <c r="AG210" i="13"/>
  <c r="AF256" i="13" l="1"/>
  <c r="AF250" i="13"/>
  <c r="AG245" i="13" s="1"/>
  <c r="AG247" i="13" s="1"/>
  <c r="AH105" i="13"/>
  <c r="AH110" i="13" s="1"/>
  <c r="AF252" i="13"/>
  <c r="AF258" i="13" s="1"/>
  <c r="AF257" i="13" s="1"/>
  <c r="AH141" i="13"/>
  <c r="AH40" i="13" s="1"/>
  <c r="AH43" i="13" s="1"/>
  <c r="AG212" i="13"/>
  <c r="AF261" i="13" l="1"/>
  <c r="AH107" i="13"/>
  <c r="AH111" i="13" s="1"/>
  <c r="AG219" i="13"/>
  <c r="AH44" i="13"/>
  <c r="AH117" i="13"/>
  <c r="AH164" i="13" l="1"/>
  <c r="AH181" i="13" s="1"/>
  <c r="AH121" i="13"/>
  <c r="AH126" i="13" s="1"/>
  <c r="AG222" i="13"/>
  <c r="AG223" i="13"/>
  <c r="AG220" i="13"/>
  <c r="AH215" i="13" s="1"/>
  <c r="AG225" i="13"/>
  <c r="AG233" i="13"/>
  <c r="AH217" i="13" l="1"/>
  <c r="AG227" i="13"/>
  <c r="AH163" i="13"/>
  <c r="AH180" i="13" s="1"/>
  <c r="AH183" i="13" s="1"/>
  <c r="AH122" i="13"/>
  <c r="AI120" i="13" s="1"/>
  <c r="AH138" i="13"/>
  <c r="AH145" i="13" s="1"/>
  <c r="AH188" i="13" l="1"/>
  <c r="AH189" i="13"/>
  <c r="AH203" i="13" s="1"/>
  <c r="AH194" i="13"/>
  <c r="AH193" i="13"/>
  <c r="AI137" i="13"/>
  <c r="AH171" i="13"/>
  <c r="AG234" i="13"/>
  <c r="AH197" i="13" l="1"/>
  <c r="AG237" i="13"/>
  <c r="AG238" i="13"/>
  <c r="AG240" i="13"/>
  <c r="AG248" i="13"/>
  <c r="AG235" i="13"/>
  <c r="AH230" i="13" s="1"/>
  <c r="AH195" i="13"/>
  <c r="AI192" i="13" s="1"/>
  <c r="AH201" i="13"/>
  <c r="AH190" i="13"/>
  <c r="AI187" i="13" s="1"/>
  <c r="AI139" i="13"/>
  <c r="AG242" i="13" l="1"/>
  <c r="AG249" i="13" s="1"/>
  <c r="AG252" i="13" s="1"/>
  <c r="AG258" i="13" s="1"/>
  <c r="AH216" i="13"/>
  <c r="AH232" i="13"/>
  <c r="AH204" i="13"/>
  <c r="AI140" i="13"/>
  <c r="AU101" i="13"/>
  <c r="AG250" i="13" l="1"/>
  <c r="AH245" i="13" s="1"/>
  <c r="AH247" i="13" s="1"/>
  <c r="AG256" i="13"/>
  <c r="AG253" i="13"/>
  <c r="AG259" i="13" s="1"/>
  <c r="AG257" i="13" s="1"/>
  <c r="AH207" i="13"/>
  <c r="AH208" i="13"/>
  <c r="AH210" i="13"/>
  <c r="AH218" i="13"/>
  <c r="AH231" i="13"/>
  <c r="AH205" i="13"/>
  <c r="AI200" i="13" s="1"/>
  <c r="AI143" i="13"/>
  <c r="AI102" i="13" s="1"/>
  <c r="AI101" i="13"/>
  <c r="AU102" i="13"/>
  <c r="AG261" i="13" l="1"/>
  <c r="AI105" i="13"/>
  <c r="AI107" i="13" s="1"/>
  <c r="AH212" i="13"/>
  <c r="AH219" i="13" s="1"/>
  <c r="AH225" i="13" s="1"/>
  <c r="AI202" i="13"/>
  <c r="AH246" i="13"/>
  <c r="AI141" i="13"/>
  <c r="AI40" i="13" s="1"/>
  <c r="AI110" i="13" l="1"/>
  <c r="AI43" i="13"/>
  <c r="AH222" i="13"/>
  <c r="AH223" i="13"/>
  <c r="AH220" i="13"/>
  <c r="AI215" i="13" s="1"/>
  <c r="AI111" i="13"/>
  <c r="AI164" i="13"/>
  <c r="AI181" i="13" s="1"/>
  <c r="AH233" i="13"/>
  <c r="AI217" i="13" l="1"/>
  <c r="AH227" i="13"/>
  <c r="AI44" i="13"/>
  <c r="AI117" i="13"/>
  <c r="AI121" i="13" l="1"/>
  <c r="AH234" i="13"/>
  <c r="AH237" i="13" l="1"/>
  <c r="AH238" i="13"/>
  <c r="AH240" i="13"/>
  <c r="AH248" i="13"/>
  <c r="AH235" i="13"/>
  <c r="AI230" i="13" s="1"/>
  <c r="AI163" i="13"/>
  <c r="AI180" i="13" s="1"/>
  <c r="AI183" i="13" s="1"/>
  <c r="AI122" i="13"/>
  <c r="AJ120" i="13" s="1"/>
  <c r="AI126" i="13"/>
  <c r="AI138" i="13" s="1"/>
  <c r="AI145" i="13" s="1"/>
  <c r="AH242" i="13" l="1"/>
  <c r="AH249" i="13" s="1"/>
  <c r="AH253" i="13" s="1"/>
  <c r="AH259" i="13" s="1"/>
  <c r="AJ137" i="13"/>
  <c r="AI171" i="13"/>
  <c r="AI232" i="13"/>
  <c r="AI188" i="13"/>
  <c r="AI189" i="13"/>
  <c r="AI203" i="13" s="1"/>
  <c r="AI194" i="13"/>
  <c r="AI193" i="13"/>
  <c r="AH252" i="13" l="1"/>
  <c r="AH258" i="13" s="1"/>
  <c r="AH257" i="13" s="1"/>
  <c r="AH250" i="13"/>
  <c r="AI245" i="13" s="1"/>
  <c r="AI247" i="13" s="1"/>
  <c r="AH256" i="13"/>
  <c r="AI197" i="13"/>
  <c r="AI195" i="13"/>
  <c r="AJ192" i="13" s="1"/>
  <c r="AI201" i="13"/>
  <c r="AI190" i="13"/>
  <c r="AJ187" i="13" s="1"/>
  <c r="AJ139" i="13"/>
  <c r="AH261" i="13" l="1"/>
  <c r="AI204" i="13"/>
  <c r="AI207" i="13" s="1"/>
  <c r="AJ140" i="13"/>
  <c r="AI216" i="13"/>
  <c r="AI205" i="13" l="1"/>
  <c r="AJ200" i="13" s="1"/>
  <c r="AJ202" i="13" s="1"/>
  <c r="AI218" i="13"/>
  <c r="AI210" i="13"/>
  <c r="AI208" i="13"/>
  <c r="AI212" i="13" s="1"/>
  <c r="AJ143" i="13"/>
  <c r="AJ102" i="13" s="1"/>
  <c r="AJ101" i="13"/>
  <c r="AI231" i="13"/>
  <c r="AJ141" i="13" l="1"/>
  <c r="AJ40" i="13" s="1"/>
  <c r="AJ43" i="13" s="1"/>
  <c r="AI219" i="13"/>
  <c r="AI233" i="13" s="1"/>
  <c r="AI246" i="13"/>
  <c r="AJ105" i="13"/>
  <c r="AI220" i="13" l="1"/>
  <c r="AJ215" i="13" s="1"/>
  <c r="AJ217" i="13" s="1"/>
  <c r="AI223" i="13"/>
  <c r="AI222" i="13"/>
  <c r="AI225" i="13"/>
  <c r="AJ44" i="13"/>
  <c r="AJ117" i="13"/>
  <c r="AJ110" i="13"/>
  <c r="AJ107" i="13"/>
  <c r="AI227" i="13" l="1"/>
  <c r="AI234" i="13" s="1"/>
  <c r="AI237" i="13" s="1"/>
  <c r="AJ111" i="13"/>
  <c r="AJ164" i="13"/>
  <c r="AJ181" i="13" s="1"/>
  <c r="AJ121" i="13"/>
  <c r="AI235" i="13" l="1"/>
  <c r="AJ230" i="13" s="1"/>
  <c r="AJ232" i="13" s="1"/>
  <c r="AI240" i="13"/>
  <c r="AI248" i="13"/>
  <c r="AI238" i="13"/>
  <c r="AI242" i="13" s="1"/>
  <c r="AI249" i="13" s="1"/>
  <c r="AI252" i="13" s="1"/>
  <c r="AI258" i="13" s="1"/>
  <c r="AJ163" i="13"/>
  <c r="AJ180" i="13" s="1"/>
  <c r="AJ183" i="13" s="1"/>
  <c r="AJ122" i="13"/>
  <c r="AK120" i="13" s="1"/>
  <c r="AJ126" i="13"/>
  <c r="AJ138" i="13" s="1"/>
  <c r="AJ145" i="13" s="1"/>
  <c r="AI256" i="13" l="1"/>
  <c r="AI250" i="13"/>
  <c r="AJ245" i="13" s="1"/>
  <c r="AJ247" i="13" s="1"/>
  <c r="AI253" i="13"/>
  <c r="AI259" i="13" s="1"/>
  <c r="AI257" i="13" s="1"/>
  <c r="AK137" i="13"/>
  <c r="AJ171" i="13"/>
  <c r="AJ188" i="13"/>
  <c r="AJ189" i="13"/>
  <c r="AJ203" i="13" s="1"/>
  <c r="AJ194" i="13"/>
  <c r="AJ193" i="13"/>
  <c r="AI261" i="13" l="1"/>
  <c r="AJ197" i="13"/>
  <c r="AJ201" i="13"/>
  <c r="AJ190" i="13"/>
  <c r="AK187" i="13" s="1"/>
  <c r="AJ195" i="13"/>
  <c r="AK192" i="13" s="1"/>
  <c r="AK139" i="13"/>
  <c r="AK140" i="13" l="1"/>
  <c r="AJ216" i="13"/>
  <c r="AJ204" i="13"/>
  <c r="AJ205" i="13" s="1"/>
  <c r="AK200" i="13" s="1"/>
  <c r="AK202" i="13" l="1"/>
  <c r="AJ231" i="13"/>
  <c r="AJ207" i="13"/>
  <c r="AJ208" i="13"/>
  <c r="AJ210" i="13"/>
  <c r="AJ218" i="13"/>
  <c r="AK143" i="13"/>
  <c r="AK102" i="13" s="1"/>
  <c r="AK101" i="13"/>
  <c r="AJ212" i="13" l="1"/>
  <c r="AJ219" i="13" s="1"/>
  <c r="AJ233" i="13" s="1"/>
  <c r="AK105" i="13"/>
  <c r="AK110" i="13" s="1"/>
  <c r="AK141" i="13"/>
  <c r="AK40" i="13" s="1"/>
  <c r="AK43" i="13" s="1"/>
  <c r="AJ246" i="13"/>
  <c r="AK107" i="13" l="1"/>
  <c r="AK111" i="13" s="1"/>
  <c r="AJ225" i="13"/>
  <c r="AJ220" i="13"/>
  <c r="AK215" i="13" s="1"/>
  <c r="AJ222" i="13"/>
  <c r="AJ223" i="13"/>
  <c r="AK44" i="13"/>
  <c r="AK117" i="13"/>
  <c r="AK164" i="13" l="1"/>
  <c r="AK181" i="13" s="1"/>
  <c r="AK121" i="13"/>
  <c r="AK217" i="13"/>
  <c r="AJ227" i="13"/>
  <c r="AJ234" i="13" l="1"/>
  <c r="AK163" i="13"/>
  <c r="AK180" i="13" s="1"/>
  <c r="AK183" i="13" s="1"/>
  <c r="AK122" i="13"/>
  <c r="AL120" i="13" s="1"/>
  <c r="AK126" i="13"/>
  <c r="AK138" i="13" s="1"/>
  <c r="AK145" i="13" s="1"/>
  <c r="AL137" i="13" l="1"/>
  <c r="AK171" i="13"/>
  <c r="AK188" i="13"/>
  <c r="AK189" i="13"/>
  <c r="AK203" i="13" s="1"/>
  <c r="AK193" i="13"/>
  <c r="AK194" i="13"/>
  <c r="AJ237" i="13"/>
  <c r="AJ238" i="13"/>
  <c r="AJ240" i="13"/>
  <c r="AJ248" i="13"/>
  <c r="AJ235" i="13"/>
  <c r="AK230" i="13" s="1"/>
  <c r="AJ242" i="13" l="1"/>
  <c r="AJ249" i="13" s="1"/>
  <c r="AJ256" i="13" s="1"/>
  <c r="AK197" i="13"/>
  <c r="AK232" i="13"/>
  <c r="AK195" i="13"/>
  <c r="AL192" i="13" s="1"/>
  <c r="AK201" i="13"/>
  <c r="AK190" i="13"/>
  <c r="AL187" i="13" s="1"/>
  <c r="AL139" i="13"/>
  <c r="AJ250" i="13" l="1"/>
  <c r="AK245" i="13" s="1"/>
  <c r="AK247" i="13" s="1"/>
  <c r="AJ252" i="13"/>
  <c r="AJ258" i="13" s="1"/>
  <c r="AJ253" i="13"/>
  <c r="AJ259" i="13" s="1"/>
  <c r="AK216" i="13"/>
  <c r="AL140" i="13"/>
  <c r="AK204" i="13"/>
  <c r="AJ257" i="13" l="1"/>
  <c r="AJ261" i="13" s="1"/>
  <c r="AK208" i="13"/>
  <c r="AK207" i="13"/>
  <c r="AK218" i="13"/>
  <c r="AK210" i="13"/>
  <c r="AL143" i="13"/>
  <c r="AL102" i="13" s="1"/>
  <c r="AL101" i="13"/>
  <c r="AK205" i="13"/>
  <c r="AL200" i="13" s="1"/>
  <c r="AK231" i="13"/>
  <c r="AK212" i="13" l="1"/>
  <c r="AK219" i="13" s="1"/>
  <c r="AL105" i="13"/>
  <c r="AL110" i="13" s="1"/>
  <c r="AK246" i="13"/>
  <c r="AL202" i="13"/>
  <c r="AL141" i="13"/>
  <c r="AL40" i="13" s="1"/>
  <c r="AL107" i="13" l="1"/>
  <c r="AL164" i="13" s="1"/>
  <c r="AL181" i="13" s="1"/>
  <c r="AK233" i="13"/>
  <c r="AK225" i="13"/>
  <c r="AL43" i="13"/>
  <c r="AK223" i="13"/>
  <c r="AK222" i="13"/>
  <c r="AK220" i="13"/>
  <c r="AL215" i="13" s="1"/>
  <c r="AL111" i="13" l="1"/>
  <c r="AK227" i="13"/>
  <c r="AK234" i="13" s="1"/>
  <c r="AL217" i="13"/>
  <c r="AL44" i="13"/>
  <c r="AL117" i="13"/>
  <c r="AL121" i="13" l="1"/>
  <c r="AK237" i="13"/>
  <c r="AK238" i="13"/>
  <c r="AK240" i="13"/>
  <c r="AK248" i="13"/>
  <c r="AK235" i="13"/>
  <c r="AL230" i="13" s="1"/>
  <c r="AK242" i="13" l="1"/>
  <c r="AK249" i="13" s="1"/>
  <c r="AK253" i="13" s="1"/>
  <c r="AK259" i="13" s="1"/>
  <c r="AL232" i="13"/>
  <c r="AL163" i="13"/>
  <c r="AL180" i="13" s="1"/>
  <c r="AL183" i="13" s="1"/>
  <c r="AL122" i="13"/>
  <c r="AM120" i="13" s="1"/>
  <c r="AL126" i="13"/>
  <c r="AL138" i="13" s="1"/>
  <c r="AL145" i="13" s="1"/>
  <c r="AK256" i="13" l="1"/>
  <c r="AK250" i="13"/>
  <c r="AL245" i="13" s="1"/>
  <c r="AL247" i="13" s="1"/>
  <c r="AK252" i="13"/>
  <c r="AK258" i="13" s="1"/>
  <c r="AK257" i="13" s="1"/>
  <c r="AM137" i="13"/>
  <c r="AL171" i="13"/>
  <c r="AL188" i="13"/>
  <c r="AL189" i="13"/>
  <c r="AL203" i="13" s="1"/>
  <c r="AL194" i="13"/>
  <c r="AL193" i="13"/>
  <c r="AK261" i="13" l="1"/>
  <c r="AL197" i="13"/>
  <c r="AL201" i="13"/>
  <c r="AL190" i="13"/>
  <c r="AM187" i="13" s="1"/>
  <c r="AL195" i="13"/>
  <c r="AM192" i="13" s="1"/>
  <c r="AM139" i="13"/>
  <c r="AL204" i="13" l="1"/>
  <c r="AL210" i="13" s="1"/>
  <c r="AM140" i="13"/>
  <c r="AL216" i="13"/>
  <c r="AL205" i="13" l="1"/>
  <c r="AM200" i="13" s="1"/>
  <c r="AM202" i="13" s="1"/>
  <c r="AL208" i="13"/>
  <c r="AL207" i="13"/>
  <c r="AL218" i="13"/>
  <c r="AL231" i="13"/>
  <c r="AM143" i="13"/>
  <c r="AM102" i="13" s="1"/>
  <c r="AM101" i="13"/>
  <c r="AL212" i="13" l="1"/>
  <c r="AL219" i="13" s="1"/>
  <c r="AM105" i="13"/>
  <c r="AM110" i="13" s="1"/>
  <c r="AM141" i="13"/>
  <c r="AM40" i="13" s="1"/>
  <c r="AM43" i="13" s="1"/>
  <c r="AM44" i="13" s="1"/>
  <c r="AL246" i="13"/>
  <c r="AL222" i="13" l="1"/>
  <c r="AL233" i="13"/>
  <c r="AL225" i="13"/>
  <c r="AL223" i="13"/>
  <c r="AL220" i="13"/>
  <c r="AM215" i="13" s="1"/>
  <c r="AM217" i="13" s="1"/>
  <c r="AM107" i="13"/>
  <c r="AM164" i="13" s="1"/>
  <c r="AM181" i="13" s="1"/>
  <c r="AM117" i="13"/>
  <c r="AM121" i="13" s="1"/>
  <c r="AM126" i="13" s="1"/>
  <c r="AL227" i="13" l="1"/>
  <c r="AL234" i="13" s="1"/>
  <c r="AL240" i="13" s="1"/>
  <c r="AM111" i="13"/>
  <c r="AM163" i="13"/>
  <c r="AM180" i="13" s="1"/>
  <c r="AM183" i="13" s="1"/>
  <c r="AM122" i="13"/>
  <c r="AN120" i="13" s="1"/>
  <c r="AM138" i="13"/>
  <c r="AM145" i="13" s="1"/>
  <c r="AL235" i="13" l="1"/>
  <c r="AM230" i="13" s="1"/>
  <c r="AM232" i="13" s="1"/>
  <c r="AL238" i="13"/>
  <c r="AL237" i="13"/>
  <c r="AL248" i="13"/>
  <c r="AN137" i="13"/>
  <c r="AM171" i="13"/>
  <c r="AM188" i="13"/>
  <c r="AM189" i="13"/>
  <c r="AM203" i="13" s="1"/>
  <c r="AM194" i="13"/>
  <c r="AM193" i="13"/>
  <c r="AL242" i="13" l="1"/>
  <c r="AL249" i="13" s="1"/>
  <c r="AL252" i="13" s="1"/>
  <c r="AL258" i="13" s="1"/>
  <c r="AM197" i="13"/>
  <c r="AM201" i="13"/>
  <c r="AM190" i="13"/>
  <c r="AN187" i="13" s="1"/>
  <c r="AM195" i="13"/>
  <c r="AN192" i="13" s="1"/>
  <c r="AN139" i="13"/>
  <c r="AL250" i="13" l="1"/>
  <c r="AM245" i="13" s="1"/>
  <c r="AM247" i="13" s="1"/>
  <c r="AL253" i="13"/>
  <c r="AL259" i="13" s="1"/>
  <c r="AL257" i="13" s="1"/>
  <c r="AL256" i="13"/>
  <c r="AM216" i="13"/>
  <c r="AM204" i="13"/>
  <c r="AN140" i="13"/>
  <c r="AL261" i="13" l="1"/>
  <c r="AN143" i="13"/>
  <c r="AN102" i="13" s="1"/>
  <c r="AN101" i="13"/>
  <c r="AM207" i="13"/>
  <c r="AM208" i="13"/>
  <c r="AM210" i="13"/>
  <c r="AM218" i="13"/>
  <c r="AM205" i="13"/>
  <c r="AN200" i="13" s="1"/>
  <c r="AM231" i="13"/>
  <c r="AM212" i="13" l="1"/>
  <c r="AM219" i="13" s="1"/>
  <c r="AM233" i="13" s="1"/>
  <c r="AN105" i="13"/>
  <c r="AN107" i="13" s="1"/>
  <c r="AN141" i="13"/>
  <c r="AN40" i="13" s="1"/>
  <c r="AN43" i="13" s="1"/>
  <c r="AN44" i="13" s="1"/>
  <c r="AM246" i="13"/>
  <c r="AN202" i="13"/>
  <c r="AN110" i="13" l="1"/>
  <c r="AM225" i="13"/>
  <c r="AN117" i="13"/>
  <c r="AN121" i="13" s="1"/>
  <c r="AN126" i="13" s="1"/>
  <c r="AM223" i="13"/>
  <c r="AM222" i="13"/>
  <c r="AM220" i="13"/>
  <c r="AN215" i="13" s="1"/>
  <c r="AN111" i="13"/>
  <c r="AN164" i="13"/>
  <c r="AN181" i="13" s="1"/>
  <c r="AN138" i="13" l="1"/>
  <c r="AN145" i="13" s="1"/>
  <c r="AN217" i="13"/>
  <c r="AN163" i="13"/>
  <c r="AN180" i="13" s="1"/>
  <c r="AN183" i="13" s="1"/>
  <c r="AN122" i="13"/>
  <c r="AO120" i="13" s="1"/>
  <c r="AM227" i="13"/>
  <c r="AN188" i="13" l="1"/>
  <c r="AN189" i="13"/>
  <c r="AN203" i="13" s="1"/>
  <c r="AN194" i="13"/>
  <c r="AN193" i="13"/>
  <c r="AM234" i="13"/>
  <c r="AO137" i="13"/>
  <c r="AN171" i="13"/>
  <c r="AN197" i="13" l="1"/>
  <c r="AO139" i="13"/>
  <c r="AN195" i="13"/>
  <c r="AO192" i="13" s="1"/>
  <c r="AN201" i="13"/>
  <c r="AN190" i="13"/>
  <c r="AO187" i="13" s="1"/>
  <c r="AM237" i="13"/>
  <c r="AM238" i="13"/>
  <c r="AM240" i="13"/>
  <c r="AM248" i="13"/>
  <c r="AM235" i="13"/>
  <c r="AN230" i="13" s="1"/>
  <c r="AN216" i="13" l="1"/>
  <c r="AO140" i="13"/>
  <c r="AN204" i="13"/>
  <c r="AN205" i="13" s="1"/>
  <c r="AO200" i="13" s="1"/>
  <c r="AN232" i="13"/>
  <c r="AM242" i="13"/>
  <c r="AM249" i="13" s="1"/>
  <c r="AM250" i="13" s="1"/>
  <c r="AN245" i="13" s="1"/>
  <c r="AO202" i="13" l="1"/>
  <c r="AN247" i="13"/>
  <c r="AN208" i="13"/>
  <c r="AN207" i="13"/>
  <c r="AN218" i="13"/>
  <c r="AN210" i="13"/>
  <c r="AN231" i="13"/>
  <c r="AM253" i="13"/>
  <c r="AM259" i="13" s="1"/>
  <c r="AM252" i="13"/>
  <c r="AM258" i="13" s="1"/>
  <c r="AM256" i="13"/>
  <c r="AO143" i="13"/>
  <c r="AO102" i="13" s="1"/>
  <c r="AO101" i="13"/>
  <c r="AO105" i="13" l="1"/>
  <c r="AO110" i="13" s="1"/>
  <c r="AN212" i="13"/>
  <c r="AN219" i="13" s="1"/>
  <c r="AN233" i="13" s="1"/>
  <c r="AM257" i="13"/>
  <c r="AM261" i="13" s="1"/>
  <c r="AN246" i="13"/>
  <c r="AO141" i="13"/>
  <c r="AO40" i="13" s="1"/>
  <c r="AO43" i="13" s="1"/>
  <c r="AO107" i="13" l="1"/>
  <c r="AO111" i="13" s="1"/>
  <c r="AN225" i="13"/>
  <c r="AN223" i="13"/>
  <c r="AN222" i="13"/>
  <c r="AN220" i="13"/>
  <c r="AO215" i="13" s="1"/>
  <c r="AO44" i="13"/>
  <c r="AO117" i="13"/>
  <c r="AO164" i="13" l="1"/>
  <c r="AO181" i="13" s="1"/>
  <c r="AN227" i="13"/>
  <c r="AN234" i="13" s="1"/>
  <c r="AO121" i="13"/>
  <c r="AO217" i="13"/>
  <c r="AN237" i="13" l="1"/>
  <c r="AN238" i="13"/>
  <c r="AN240" i="13"/>
  <c r="AN248" i="13"/>
  <c r="AN235" i="13"/>
  <c r="AO230" i="13" s="1"/>
  <c r="AO163" i="13"/>
  <c r="AO180" i="13" s="1"/>
  <c r="AO183" i="13" s="1"/>
  <c r="AO122" i="13"/>
  <c r="AP120" i="13" s="1"/>
  <c r="AO126" i="13"/>
  <c r="AO138" i="13" s="1"/>
  <c r="AO145" i="13" s="1"/>
  <c r="AN242" i="13" l="1"/>
  <c r="AN249" i="13" s="1"/>
  <c r="AN253" i="13" s="1"/>
  <c r="AN259" i="13" s="1"/>
  <c r="AP137" i="13"/>
  <c r="AO171" i="13"/>
  <c r="AO232" i="13"/>
  <c r="AO188" i="13"/>
  <c r="AO189" i="13"/>
  <c r="AO203" i="13" s="1"/>
  <c r="AO193" i="13"/>
  <c r="AO194" i="13"/>
  <c r="AO197" i="13" l="1"/>
  <c r="AN250" i="13"/>
  <c r="AO245" i="13" s="1"/>
  <c r="AO247" i="13" s="1"/>
  <c r="AN256" i="13"/>
  <c r="AN252" i="13"/>
  <c r="AN258" i="13" s="1"/>
  <c r="AN257" i="13" s="1"/>
  <c r="AO195" i="13"/>
  <c r="AP192" i="13" s="1"/>
  <c r="AO201" i="13"/>
  <c r="AO190" i="13"/>
  <c r="AP187" i="13" s="1"/>
  <c r="AP139" i="13"/>
  <c r="AN261" i="13" l="1"/>
  <c r="AO204" i="13"/>
  <c r="AO208" i="13" s="1"/>
  <c r="AP140" i="13"/>
  <c r="AO216" i="13"/>
  <c r="AO205" i="13" l="1"/>
  <c r="AP200" i="13" s="1"/>
  <c r="AP202" i="13" s="1"/>
  <c r="AO210" i="13"/>
  <c r="AO218" i="13"/>
  <c r="AO207" i="13"/>
  <c r="AO212" i="13" s="1"/>
  <c r="AO219" i="13" s="1"/>
  <c r="AO220" i="13" s="1"/>
  <c r="AP215" i="13" s="1"/>
  <c r="AP143" i="13"/>
  <c r="AP102" i="13" s="1"/>
  <c r="AP101" i="13"/>
  <c r="AO231" i="13"/>
  <c r="AP105" i="13" l="1"/>
  <c r="AP107" i="13" s="1"/>
  <c r="AO223" i="13"/>
  <c r="AO222" i="13"/>
  <c r="AO246" i="13"/>
  <c r="AO225" i="13"/>
  <c r="AP217" i="13"/>
  <c r="AO233" i="13"/>
  <c r="AP141" i="13"/>
  <c r="AP40" i="13" s="1"/>
  <c r="AP43" i="13" s="1"/>
  <c r="AP110" i="13" l="1"/>
  <c r="AO227" i="13"/>
  <c r="AO234" i="13" s="1"/>
  <c r="AO240" i="13" s="1"/>
  <c r="AP111" i="13"/>
  <c r="AP164" i="13"/>
  <c r="AP181" i="13" s="1"/>
  <c r="AP44" i="13"/>
  <c r="AP117" i="13"/>
  <c r="AO248" i="13" l="1"/>
  <c r="AP121" i="13"/>
  <c r="AO238" i="13"/>
  <c r="AO237" i="13"/>
  <c r="AO235" i="13"/>
  <c r="AP230" i="13" s="1"/>
  <c r="AO242" i="13" l="1"/>
  <c r="AO249" i="13" s="1"/>
  <c r="AO256" i="13" s="1"/>
  <c r="AP163" i="13"/>
  <c r="AP180" i="13" s="1"/>
  <c r="AP183" i="13" s="1"/>
  <c r="AP122" i="13"/>
  <c r="AQ120" i="13" s="1"/>
  <c r="AP126" i="13"/>
  <c r="AP138" i="13" s="1"/>
  <c r="AP145" i="13" s="1"/>
  <c r="AP232" i="13"/>
  <c r="AO250" i="13" l="1"/>
  <c r="AP245" i="13" s="1"/>
  <c r="AP247" i="13" s="1"/>
  <c r="AO252" i="13"/>
  <c r="AO258" i="13" s="1"/>
  <c r="AO253" i="13"/>
  <c r="AO259" i="13" s="1"/>
  <c r="AP188" i="13"/>
  <c r="AP189" i="13"/>
  <c r="AP203" i="13" s="1"/>
  <c r="AP193" i="13"/>
  <c r="AP194" i="13"/>
  <c r="AQ137" i="13"/>
  <c r="AP171" i="13"/>
  <c r="AO257" i="13" l="1"/>
  <c r="AO261" i="13" s="1"/>
  <c r="AP197" i="13"/>
  <c r="AP195" i="13"/>
  <c r="AQ192" i="13" s="1"/>
  <c r="AP201" i="13"/>
  <c r="AP190" i="13"/>
  <c r="AQ187" i="13" s="1"/>
  <c r="AQ139" i="13"/>
  <c r="AP216" i="13" l="1"/>
  <c r="AQ140" i="13"/>
  <c r="AP204" i="13"/>
  <c r="AP208" i="13" l="1"/>
  <c r="AP207" i="13"/>
  <c r="AP218" i="13"/>
  <c r="AP210" i="13"/>
  <c r="AP205" i="13"/>
  <c r="AQ200" i="13" s="1"/>
  <c r="AQ143" i="13"/>
  <c r="AQ102" i="13" s="1"/>
  <c r="AQ101" i="13"/>
  <c r="AP231" i="13"/>
  <c r="AQ105" i="13" l="1"/>
  <c r="AQ107" i="13" s="1"/>
  <c r="AP212" i="13"/>
  <c r="AP219" i="13" s="1"/>
  <c r="AQ202" i="13"/>
  <c r="AP246" i="13"/>
  <c r="AQ141" i="13"/>
  <c r="AQ40" i="13" s="1"/>
  <c r="AQ43" i="13" s="1"/>
  <c r="AQ110" i="13" l="1"/>
  <c r="AQ111" i="13"/>
  <c r="AQ164" i="13"/>
  <c r="AQ181" i="13" s="1"/>
  <c r="AQ44" i="13"/>
  <c r="AQ117" i="13"/>
  <c r="AP223" i="13"/>
  <c r="AP222" i="13"/>
  <c r="AP220" i="13"/>
  <c r="AQ215" i="13" s="1"/>
  <c r="AP225" i="13"/>
  <c r="AP233" i="13"/>
  <c r="AP227" i="13" l="1"/>
  <c r="AP234" i="13" s="1"/>
  <c r="AQ217" i="13"/>
  <c r="AQ121" i="13"/>
  <c r="AQ126" i="13" s="1"/>
  <c r="AP248" i="13" l="1"/>
  <c r="AP240" i="13"/>
  <c r="AP235" i="13"/>
  <c r="AQ230" i="13" s="1"/>
  <c r="AQ232" i="13" s="1"/>
  <c r="AQ163" i="13"/>
  <c r="AQ180" i="13" s="1"/>
  <c r="AQ183" i="13" s="1"/>
  <c r="AQ122" i="13"/>
  <c r="AR120" i="13" s="1"/>
  <c r="AQ138" i="13"/>
  <c r="AQ145" i="13" s="1"/>
  <c r="AP238" i="13"/>
  <c r="AP237" i="13"/>
  <c r="AP242" i="13" l="1"/>
  <c r="AP249" i="13" s="1"/>
  <c r="AP252" i="13" s="1"/>
  <c r="AP258" i="13" s="1"/>
  <c r="AR137" i="13"/>
  <c r="AQ171" i="13"/>
  <c r="AQ189" i="13"/>
  <c r="AQ203" i="13" s="1"/>
  <c r="AQ188" i="13"/>
  <c r="AQ194" i="13"/>
  <c r="AQ193" i="13"/>
  <c r="AP250" i="13" l="1"/>
  <c r="AQ245" i="13" s="1"/>
  <c r="AP256" i="13"/>
  <c r="AP253" i="13"/>
  <c r="AP259" i="13" s="1"/>
  <c r="AP257" i="13" s="1"/>
  <c r="AQ197" i="13"/>
  <c r="AQ195" i="13"/>
  <c r="AR192" i="13" s="1"/>
  <c r="AQ201" i="13"/>
  <c r="AQ190" i="13"/>
  <c r="AR187" i="13" s="1"/>
  <c r="AR139" i="13"/>
  <c r="AQ247" i="13"/>
  <c r="AP261" i="13" l="1"/>
  <c r="AR140" i="13"/>
  <c r="AQ216" i="13"/>
  <c r="AQ204" i="13"/>
  <c r="AQ208" i="13" l="1"/>
  <c r="AQ207" i="13"/>
  <c r="AQ218" i="13"/>
  <c r="AQ210" i="13"/>
  <c r="AQ205" i="13"/>
  <c r="AR200" i="13" s="1"/>
  <c r="AQ231" i="13"/>
  <c r="AR143" i="13"/>
  <c r="AR102" i="13" s="1"/>
  <c r="AR101" i="13"/>
  <c r="AQ212" i="13" l="1"/>
  <c r="AQ219" i="13" s="1"/>
  <c r="AQ225" i="13" s="1"/>
  <c r="AR105" i="13"/>
  <c r="AR107" i="13" s="1"/>
  <c r="AQ246" i="13"/>
  <c r="AR202" i="13"/>
  <c r="AR141" i="13"/>
  <c r="AR40" i="13" s="1"/>
  <c r="AR43" i="13" s="1"/>
  <c r="AR110" i="13" l="1"/>
  <c r="AQ222" i="13"/>
  <c r="AQ223" i="13"/>
  <c r="AQ220" i="13"/>
  <c r="AR215" i="13" s="1"/>
  <c r="AQ233" i="13"/>
  <c r="AR111" i="13"/>
  <c r="AR164" i="13"/>
  <c r="AR181" i="13" s="1"/>
  <c r="AR44" i="13"/>
  <c r="AR117" i="13"/>
  <c r="AQ227" i="13" l="1"/>
  <c r="AQ234" i="13" s="1"/>
  <c r="AQ235" i="13" s="1"/>
  <c r="AR230" i="13" s="1"/>
  <c r="AR121" i="13"/>
  <c r="AR217" i="13"/>
  <c r="AR232" i="13" l="1"/>
  <c r="AR163" i="13"/>
  <c r="AR180" i="13" s="1"/>
  <c r="AR183" i="13" s="1"/>
  <c r="AR122" i="13"/>
  <c r="AS120" i="13" s="1"/>
  <c r="AR126" i="13"/>
  <c r="AR138" i="13" s="1"/>
  <c r="AR145" i="13" s="1"/>
  <c r="AQ238" i="13"/>
  <c r="AQ237" i="13"/>
  <c r="AQ248" i="13"/>
  <c r="AQ240" i="13"/>
  <c r="AQ242" i="13" l="1"/>
  <c r="AQ249" i="13" s="1"/>
  <c r="AQ252" i="13" s="1"/>
  <c r="AQ258" i="13" s="1"/>
  <c r="AS137" i="13"/>
  <c r="AR171" i="13"/>
  <c r="AR188" i="13"/>
  <c r="AR189" i="13"/>
  <c r="AR203" i="13" s="1"/>
  <c r="AR193" i="13"/>
  <c r="AR194" i="13"/>
  <c r="AQ256" i="13" l="1"/>
  <c r="AQ250" i="13"/>
  <c r="AR245" i="13" s="1"/>
  <c r="AR247" i="13" s="1"/>
  <c r="AQ253" i="13"/>
  <c r="AQ259" i="13" s="1"/>
  <c r="AQ257" i="13" s="1"/>
  <c r="AR197" i="13"/>
  <c r="AR195" i="13"/>
  <c r="AS192" i="13" s="1"/>
  <c r="AR201" i="13"/>
  <c r="AR190" i="13"/>
  <c r="AS187" i="13" s="1"/>
  <c r="AS139" i="13"/>
  <c r="AQ261" i="13" l="1"/>
  <c r="AR216" i="13"/>
  <c r="AS140" i="13"/>
  <c r="AR204" i="13"/>
  <c r="AR208" i="13" l="1"/>
  <c r="AR207" i="13"/>
  <c r="AR218" i="13"/>
  <c r="AR210" i="13"/>
  <c r="AS143" i="13"/>
  <c r="AS102" i="13" s="1"/>
  <c r="AS101" i="13"/>
  <c r="AR205" i="13"/>
  <c r="AS200" i="13" s="1"/>
  <c r="AR231" i="13"/>
  <c r="AS105" i="13" l="1"/>
  <c r="AS110" i="13" s="1"/>
  <c r="AR212" i="13"/>
  <c r="AR219" i="13" s="1"/>
  <c r="AS202" i="13"/>
  <c r="AS141" i="13"/>
  <c r="AS40" i="13" s="1"/>
  <c r="AS43" i="13" s="1"/>
  <c r="AR246" i="13"/>
  <c r="AS107" i="13" l="1"/>
  <c r="AS111" i="13" s="1"/>
  <c r="AR225" i="13"/>
  <c r="AR233" i="13"/>
  <c r="AS44" i="13"/>
  <c r="AS117" i="13"/>
  <c r="AR222" i="13"/>
  <c r="AR223" i="13"/>
  <c r="AR220" i="13"/>
  <c r="AS215" i="13" s="1"/>
  <c r="AS164" i="13" l="1"/>
  <c r="AS181" i="13" s="1"/>
  <c r="AR227" i="13"/>
  <c r="AS121" i="13"/>
  <c r="AS217" i="13"/>
  <c r="AS163" i="13" l="1"/>
  <c r="AS180" i="13" s="1"/>
  <c r="AS122" i="13"/>
  <c r="AT120" i="13" s="1"/>
  <c r="AS126" i="13"/>
  <c r="AS138" i="13" s="1"/>
  <c r="AS145" i="13" s="1"/>
  <c r="AR234" i="13"/>
  <c r="AR238" i="13" l="1"/>
  <c r="AR237" i="13"/>
  <c r="AR240" i="13"/>
  <c r="AR248" i="13"/>
  <c r="AR235" i="13"/>
  <c r="AS230" i="13" s="1"/>
  <c r="AT137" i="13"/>
  <c r="AS171" i="13"/>
  <c r="AR242" i="13" l="1"/>
  <c r="AR249" i="13" s="1"/>
  <c r="AR252" i="13" s="1"/>
  <c r="AR258" i="13" s="1"/>
  <c r="AS232" i="13"/>
  <c r="AT139" i="13"/>
  <c r="AR256" i="13" l="1"/>
  <c r="AR250" i="13"/>
  <c r="AS245" i="13" s="1"/>
  <c r="AS247" i="13" s="1"/>
  <c r="AR253" i="13"/>
  <c r="AR259" i="13" s="1"/>
  <c r="AR257" i="13" s="1"/>
  <c r="AT140" i="13"/>
  <c r="AR261" i="13" l="1"/>
  <c r="AT143" i="13"/>
  <c r="AT102" i="13" s="1"/>
  <c r="AT101" i="13"/>
  <c r="AT105" i="13" l="1"/>
  <c r="AT107" i="13" s="1"/>
  <c r="AT141" i="13"/>
  <c r="AT40" i="13" s="1"/>
  <c r="AT110" i="13" l="1"/>
  <c r="AT111" i="13"/>
  <c r="AT164" i="13"/>
  <c r="AT43" i="13"/>
  <c r="D40" i="13"/>
  <c r="D39" i="13" l="1"/>
  <c r="D43" i="13" s="1"/>
  <c r="B2" i="5" s="1"/>
  <c r="D102" i="7"/>
  <c r="AT117" i="13"/>
  <c r="CR44" i="13"/>
  <c r="CT44" i="13"/>
  <c r="AY44" i="13"/>
  <c r="BQ44" i="13"/>
  <c r="DW44" i="13"/>
  <c r="BS44" i="13"/>
  <c r="DH44" i="13"/>
  <c r="BF44" i="13"/>
  <c r="CD44" i="13"/>
  <c r="EC44" i="13"/>
  <c r="CB44" i="13"/>
  <c r="CC44" i="13"/>
  <c r="BY44" i="13"/>
  <c r="AV44" i="13"/>
  <c r="BT44" i="13"/>
  <c r="BP44" i="13"/>
  <c r="CW44" i="13"/>
  <c r="BN44" i="13"/>
  <c r="DI44" i="13"/>
  <c r="BU44" i="13"/>
  <c r="BA44" i="13"/>
  <c r="EF44" i="13"/>
  <c r="CK44" i="13"/>
  <c r="CE44" i="13"/>
  <c r="DJ44" i="13"/>
  <c r="BK44" i="13"/>
  <c r="BB44" i="13"/>
  <c r="BX44" i="13"/>
  <c r="CJ44" i="13"/>
  <c r="DZ44" i="13"/>
  <c r="BO44" i="13"/>
  <c r="BZ44" i="13"/>
  <c r="BH44" i="13"/>
  <c r="EG44" i="13"/>
  <c r="DP44" i="13"/>
  <c r="BC44" i="13"/>
  <c r="AT44" i="13"/>
  <c r="CV44" i="13"/>
  <c r="AU44" i="13"/>
  <c r="DD44" i="13"/>
  <c r="EB44" i="13"/>
  <c r="DR44" i="13"/>
  <c r="DQ44" i="13"/>
  <c r="CQ44" i="13"/>
  <c r="CU44" i="13"/>
  <c r="EI44" i="13"/>
  <c r="DT44" i="13"/>
  <c r="CY44" i="13"/>
  <c r="DG44" i="13"/>
  <c r="DC44" i="13"/>
  <c r="BV44" i="13"/>
  <c r="DY44" i="13"/>
  <c r="DV44" i="13"/>
  <c r="CA44" i="13"/>
  <c r="BJ44" i="13"/>
  <c r="CS44" i="13"/>
  <c r="BW44" i="13"/>
  <c r="CM44" i="13"/>
  <c r="BL44" i="13"/>
  <c r="DX44" i="13"/>
  <c r="DM44" i="13"/>
  <c r="BM44" i="13"/>
  <c r="CL44" i="13"/>
  <c r="CZ44" i="13"/>
  <c r="EJ44" i="13"/>
  <c r="CG44" i="13"/>
  <c r="CF44" i="13"/>
  <c r="CI44" i="13"/>
  <c r="DN44" i="13"/>
  <c r="CP44" i="13"/>
  <c r="AX44" i="13"/>
  <c r="EE44" i="13"/>
  <c r="DA44" i="13"/>
  <c r="EA44" i="13"/>
  <c r="AW44" i="13"/>
  <c r="E43" i="13"/>
  <c r="BI44" i="13"/>
  <c r="CH44" i="13"/>
  <c r="DF44" i="13"/>
  <c r="BD44" i="13"/>
  <c r="ED44" i="13"/>
  <c r="DS44" i="13"/>
  <c r="DB44" i="13"/>
  <c r="DL44" i="13"/>
  <c r="CN44" i="13"/>
  <c r="AZ44" i="13"/>
  <c r="BR44" i="13"/>
  <c r="EH44" i="13"/>
  <c r="BE44" i="13"/>
  <c r="DO44" i="13"/>
  <c r="DE44" i="13"/>
  <c r="CX44" i="13"/>
  <c r="CO44" i="13"/>
  <c r="DU44" i="13"/>
  <c r="BG44" i="13"/>
  <c r="DK44" i="13"/>
  <c r="D117" i="13" l="1"/>
  <c r="AT121" i="13"/>
  <c r="F102" i="7"/>
  <c r="E102" i="7"/>
  <c r="D101" i="7"/>
  <c r="E32" i="1" s="1"/>
  <c r="G32" i="1" s="1"/>
  <c r="F32" i="1" l="1"/>
  <c r="AT163" i="13"/>
  <c r="AT122" i="13"/>
  <c r="AU120" i="13" s="1"/>
  <c r="AT126" i="13"/>
  <c r="AT138" i="13" s="1"/>
  <c r="AT145" i="13" s="1"/>
  <c r="F101" i="7"/>
  <c r="E101" i="7"/>
  <c r="D18" i="7"/>
  <c r="D6" i="7" l="1"/>
  <c r="E18" i="7"/>
  <c r="F18" i="7"/>
  <c r="E27" i="1"/>
  <c r="G27" i="1" s="1"/>
  <c r="AU137" i="13"/>
  <c r="AT171" i="13"/>
  <c r="AU121" i="13"/>
  <c r="E33" i="1" l="1"/>
  <c r="G33" i="1" s="1"/>
  <c r="F27" i="1"/>
  <c r="E31" i="1" a="1"/>
  <c r="E31" i="1" s="1"/>
  <c r="G31" i="1" s="1"/>
  <c r="AU163" i="13"/>
  <c r="AU126" i="13"/>
  <c r="AU138" i="13" s="1"/>
  <c r="AU122" i="13"/>
  <c r="AV120" i="13" s="1"/>
  <c r="AU144" i="13"/>
  <c r="AU151" i="13" s="1"/>
  <c r="C27" i="10"/>
  <c r="D27" i="10" s="1"/>
  <c r="F6" i="7"/>
  <c r="G7" i="1" s="1"/>
  <c r="E6" i="7"/>
  <c r="G6" i="1"/>
  <c r="G61" i="1" s="1"/>
  <c r="F31" i="1" l="1"/>
  <c r="F33" i="1"/>
  <c r="AU145" i="13"/>
  <c r="AV137" i="13" s="1"/>
  <c r="F27" i="10"/>
  <c r="F33" i="10" s="1"/>
  <c r="E27" i="10"/>
  <c r="AU165" i="13"/>
  <c r="AU103" i="13"/>
  <c r="AU105" i="13" s="1"/>
  <c r="AV121" i="13"/>
  <c r="AU171" i="13" l="1"/>
  <c r="AV163" i="13"/>
  <c r="AV126" i="13"/>
  <c r="AV138" i="13" s="1"/>
  <c r="AV122" i="13"/>
  <c r="AW120" i="13" s="1"/>
  <c r="AU110" i="13"/>
  <c r="AU107" i="13"/>
  <c r="E33" i="10"/>
  <c r="B4" i="5"/>
  <c r="AQ168" i="13"/>
  <c r="AQ166" i="13" s="1"/>
  <c r="Y168" i="13"/>
  <c r="Y166" i="13" s="1"/>
  <c r="AI168" i="13"/>
  <c r="AI166" i="13" s="1"/>
  <c r="AW168" i="13"/>
  <c r="AW166" i="13" s="1"/>
  <c r="CC168" i="13"/>
  <c r="CC166" i="13" s="1"/>
  <c r="CR168" i="13"/>
  <c r="CR166" i="13" s="1"/>
  <c r="DI168" i="13"/>
  <c r="DI166" i="13" s="1"/>
  <c r="DY168" i="13"/>
  <c r="DY166" i="13" s="1"/>
  <c r="CM168" i="13"/>
  <c r="CM166" i="13" s="1"/>
  <c r="DV168" i="13"/>
  <c r="DV166" i="13" s="1"/>
  <c r="AO168" i="13"/>
  <c r="AO166" i="13" s="1"/>
  <c r="BP168" i="13"/>
  <c r="BP166" i="13" s="1"/>
  <c r="AE168" i="13"/>
  <c r="AE166" i="13" s="1"/>
  <c r="AF168" i="13"/>
  <c r="AF166" i="13" s="1"/>
  <c r="CD168" i="13"/>
  <c r="CD166" i="13" s="1"/>
  <c r="CT168" i="13"/>
  <c r="CT166" i="13" s="1"/>
  <c r="DK168" i="13"/>
  <c r="DK166" i="13" s="1"/>
  <c r="DZ168" i="13"/>
  <c r="DZ166" i="13" s="1"/>
  <c r="ED168" i="13"/>
  <c r="ED166" i="13" s="1"/>
  <c r="DS168" i="13"/>
  <c r="DS166" i="13" s="1"/>
  <c r="AX168" i="13"/>
  <c r="AX166" i="13" s="1"/>
  <c r="BH168" i="13"/>
  <c r="BH166" i="13" s="1"/>
  <c r="AY168" i="13"/>
  <c r="AY166" i="13" s="1"/>
  <c r="BA168" i="13"/>
  <c r="BA166" i="13" s="1"/>
  <c r="M168" i="13"/>
  <c r="M166" i="13" s="1"/>
  <c r="CE168" i="13"/>
  <c r="CE166" i="13" s="1"/>
  <c r="CU168" i="13"/>
  <c r="CU166" i="13" s="1"/>
  <c r="DJ168" i="13"/>
  <c r="DJ166" i="13" s="1"/>
  <c r="EA168" i="13"/>
  <c r="EA166" i="13" s="1"/>
  <c r="EF168" i="13"/>
  <c r="EF166" i="13" s="1"/>
  <c r="BV168" i="13"/>
  <c r="BV166" i="13" s="1"/>
  <c r="AU168" i="13"/>
  <c r="AU166" i="13" s="1"/>
  <c r="BM168" i="13"/>
  <c r="BM166" i="13" s="1"/>
  <c r="AM168" i="13"/>
  <c r="AM166" i="13" s="1"/>
  <c r="CF168" i="13"/>
  <c r="CF166" i="13" s="1"/>
  <c r="CV168" i="13"/>
  <c r="CV166" i="13" s="1"/>
  <c r="DL168" i="13"/>
  <c r="DL166" i="13" s="1"/>
  <c r="EB168" i="13"/>
  <c r="EB166" i="13" s="1"/>
  <c r="EI168" i="13"/>
  <c r="EI166" i="13" s="1"/>
  <c r="AB168" i="13"/>
  <c r="AB166" i="13" s="1"/>
  <c r="BO168" i="13"/>
  <c r="BO166" i="13" s="1"/>
  <c r="BQ168" i="13"/>
  <c r="BQ166" i="13" s="1"/>
  <c r="AV168" i="13"/>
  <c r="AV166" i="13" s="1"/>
  <c r="AL168" i="13"/>
  <c r="AL166" i="13" s="1"/>
  <c r="CH168" i="13"/>
  <c r="CH166" i="13" s="1"/>
  <c r="CW168" i="13"/>
  <c r="CW166" i="13" s="1"/>
  <c r="DM168" i="13"/>
  <c r="DM166" i="13" s="1"/>
  <c r="CA168" i="13"/>
  <c r="CA166" i="13" s="1"/>
  <c r="Q168" i="13"/>
  <c r="Q166" i="13" s="1"/>
  <c r="BL168" i="13"/>
  <c r="BL166" i="13" s="1"/>
  <c r="N168" i="13"/>
  <c r="N166" i="13" s="1"/>
  <c r="BF168" i="13"/>
  <c r="BF166" i="13" s="1"/>
  <c r="CG168" i="13"/>
  <c r="CG166" i="13" s="1"/>
  <c r="CX168" i="13"/>
  <c r="CX166" i="13" s="1"/>
  <c r="DN168" i="13"/>
  <c r="DN166" i="13" s="1"/>
  <c r="EC168" i="13"/>
  <c r="EC166" i="13" s="1"/>
  <c r="DC168" i="13"/>
  <c r="DC166" i="13" s="1"/>
  <c r="BK168" i="13"/>
  <c r="BK166" i="13" s="1"/>
  <c r="AD168" i="13"/>
  <c r="AD166" i="13" s="1"/>
  <c r="BJ168" i="13"/>
  <c r="BJ166" i="13" s="1"/>
  <c r="AN168" i="13"/>
  <c r="AN166" i="13" s="1"/>
  <c r="CI168" i="13"/>
  <c r="CI166" i="13" s="1"/>
  <c r="CY168" i="13"/>
  <c r="CY166" i="13" s="1"/>
  <c r="DO168" i="13"/>
  <c r="DO166" i="13" s="1"/>
  <c r="I168" i="13"/>
  <c r="I166" i="13" s="1"/>
  <c r="H168" i="13"/>
  <c r="H166" i="13" s="1"/>
  <c r="BX168" i="13"/>
  <c r="BX166" i="13" s="1"/>
  <c r="AS168" i="13"/>
  <c r="AS166" i="13" s="1"/>
  <c r="BC168" i="13"/>
  <c r="BC166" i="13" s="1"/>
  <c r="T168" i="13"/>
  <c r="T166" i="13" s="1"/>
  <c r="CJ168" i="13"/>
  <c r="CJ166" i="13" s="1"/>
  <c r="CZ168" i="13"/>
  <c r="CZ166" i="13" s="1"/>
  <c r="DP168" i="13"/>
  <c r="DP166" i="13" s="1"/>
  <c r="EE168" i="13"/>
  <c r="EE166" i="13" s="1"/>
  <c r="EH168" i="13"/>
  <c r="EH166" i="13" s="1"/>
  <c r="EG168" i="13"/>
  <c r="EG166" i="13" s="1"/>
  <c r="DT168" i="13"/>
  <c r="DT166" i="13" s="1"/>
  <c r="CQ168" i="13"/>
  <c r="CQ166" i="13" s="1"/>
  <c r="AG168" i="13"/>
  <c r="AG166" i="13" s="1"/>
  <c r="AK168" i="13"/>
  <c r="AK166" i="13" s="1"/>
  <c r="J168" i="13"/>
  <c r="J166" i="13" s="1"/>
  <c r="BB168" i="13"/>
  <c r="BB166" i="13" s="1"/>
  <c r="BN168" i="13"/>
  <c r="BN166" i="13" s="1"/>
  <c r="CK168" i="13"/>
  <c r="CK166" i="13" s="1"/>
  <c r="DA168" i="13"/>
  <c r="DA166" i="13" s="1"/>
  <c r="DQ168" i="13"/>
  <c r="DQ166" i="13" s="1"/>
  <c r="DG168" i="13"/>
  <c r="DG166" i="13" s="1"/>
  <c r="P168" i="13"/>
  <c r="P166" i="13" s="1"/>
  <c r="AT168" i="13"/>
  <c r="AT166" i="13" s="1"/>
  <c r="BS168" i="13"/>
  <c r="BS166" i="13" s="1"/>
  <c r="BW168" i="13"/>
  <c r="BW166" i="13" s="1"/>
  <c r="BG168" i="13"/>
  <c r="BG166" i="13" s="1"/>
  <c r="CL168" i="13"/>
  <c r="CL166" i="13" s="1"/>
  <c r="DB168" i="13"/>
  <c r="DB166" i="13" s="1"/>
  <c r="DR168" i="13"/>
  <c r="DR166" i="13" s="1"/>
  <c r="EJ168" i="13"/>
  <c r="EJ166" i="13" s="1"/>
  <c r="DW168" i="13"/>
  <c r="DW166" i="13" s="1"/>
  <c r="W168" i="13"/>
  <c r="W166" i="13" s="1"/>
  <c r="BI168" i="13"/>
  <c r="BI166" i="13" s="1"/>
  <c r="BR168" i="13"/>
  <c r="BR166" i="13" s="1"/>
  <c r="AC168" i="13"/>
  <c r="AC166" i="13" s="1"/>
  <c r="BE168" i="13"/>
  <c r="BE166" i="13" s="1"/>
  <c r="V168" i="13"/>
  <c r="V166" i="13" s="1"/>
  <c r="Z168" i="13"/>
  <c r="Z166" i="13" s="1"/>
  <c r="R168" i="13"/>
  <c r="R166" i="13" s="1"/>
  <c r="BD168" i="13"/>
  <c r="BD166" i="13" s="1"/>
  <c r="U168" i="13"/>
  <c r="U166" i="13" s="1"/>
  <c r="CN168" i="13"/>
  <c r="CN166" i="13" s="1"/>
  <c r="DD168" i="13"/>
  <c r="DD166" i="13" s="1"/>
  <c r="O168" i="13"/>
  <c r="O166" i="13" s="1"/>
  <c r="AP168" i="13"/>
  <c r="AP166" i="13" s="1"/>
  <c r="BT168" i="13"/>
  <c r="BT166" i="13" s="1"/>
  <c r="L168" i="13"/>
  <c r="L166" i="13" s="1"/>
  <c r="AJ168" i="13"/>
  <c r="AJ166" i="13" s="1"/>
  <c r="BY168" i="13"/>
  <c r="BY166" i="13" s="1"/>
  <c r="CP168" i="13"/>
  <c r="CP166" i="13" s="1"/>
  <c r="DE168" i="13"/>
  <c r="DE166" i="13" s="1"/>
  <c r="DU168" i="13"/>
  <c r="DU166" i="13" s="1"/>
  <c r="X168" i="13"/>
  <c r="X166" i="13" s="1"/>
  <c r="AH168" i="13"/>
  <c r="AH166" i="13" s="1"/>
  <c r="K168" i="13"/>
  <c r="K166" i="13" s="1"/>
  <c r="S168" i="13"/>
  <c r="S166" i="13" s="1"/>
  <c r="BZ168" i="13"/>
  <c r="BZ166" i="13" s="1"/>
  <c r="CO168" i="13"/>
  <c r="CO166" i="13" s="1"/>
  <c r="DF168" i="13"/>
  <c r="DF166" i="13" s="1"/>
  <c r="AR168" i="13"/>
  <c r="AR166" i="13" s="1"/>
  <c r="AA168" i="13"/>
  <c r="AA166" i="13" s="1"/>
  <c r="AZ168" i="13"/>
  <c r="AZ166" i="13" s="1"/>
  <c r="BU168" i="13"/>
  <c r="BU166" i="13" s="1"/>
  <c r="CB168" i="13"/>
  <c r="CB166" i="13" s="1"/>
  <c r="CS168" i="13"/>
  <c r="CS166" i="13" s="1"/>
  <c r="DH168" i="13"/>
  <c r="DH166" i="13" s="1"/>
  <c r="DX168" i="13"/>
  <c r="DX166" i="13" s="1"/>
  <c r="AS179" i="13" l="1"/>
  <c r="AS183" i="13" s="1"/>
  <c r="AU111" i="13"/>
  <c r="AU164" i="13"/>
  <c r="AW121" i="13"/>
  <c r="AW163" i="13" l="1"/>
  <c r="AW126" i="13"/>
  <c r="AW138" i="13" s="1"/>
  <c r="AW122" i="13"/>
  <c r="AX120" i="13" s="1"/>
  <c r="AS188" i="13"/>
  <c r="AS189" i="13"/>
  <c r="AS203" i="13" s="1"/>
  <c r="AS193" i="13"/>
  <c r="AS194" i="13"/>
  <c r="E183" i="13"/>
  <c r="D183" i="13"/>
  <c r="AS197" i="13" l="1"/>
  <c r="AS201" i="13"/>
  <c r="AS190" i="13"/>
  <c r="AT187" i="13" s="1"/>
  <c r="AX121" i="13"/>
  <c r="AS195" i="13"/>
  <c r="AT192" i="13" s="1"/>
  <c r="AS216" i="13" l="1"/>
  <c r="AX163" i="13"/>
  <c r="AX126" i="13"/>
  <c r="AX138" i="13" s="1"/>
  <c r="AX122" i="13"/>
  <c r="AY120" i="13" s="1"/>
  <c r="AS204" i="13"/>
  <c r="AT194" i="13"/>
  <c r="AT189" i="13"/>
  <c r="AT203" i="13" l="1"/>
  <c r="AT190" i="13"/>
  <c r="AU187" i="13" s="1"/>
  <c r="AT197" i="13"/>
  <c r="AS208" i="13"/>
  <c r="AS207" i="13"/>
  <c r="AS210" i="13"/>
  <c r="AS218" i="13"/>
  <c r="AY121" i="13"/>
  <c r="AY122" i="13" s="1"/>
  <c r="AZ120" i="13" s="1"/>
  <c r="AS205" i="13"/>
  <c r="AT200" i="13" s="1"/>
  <c r="AT195" i="13"/>
  <c r="AU192" i="13" s="1"/>
  <c r="AS231" i="13"/>
  <c r="AS212" i="13" l="1"/>
  <c r="AS219" i="13" s="1"/>
  <c r="AS220" i="13" s="1"/>
  <c r="AT215" i="13" s="1"/>
  <c r="AZ121" i="13"/>
  <c r="AT202" i="13"/>
  <c r="AT204" i="13" s="1"/>
  <c r="AU194" i="13"/>
  <c r="AS246" i="13"/>
  <c r="AU189" i="13"/>
  <c r="AY163" i="13"/>
  <c r="AY126" i="13"/>
  <c r="AY138" i="13" s="1"/>
  <c r="AT205" i="13" l="1"/>
  <c r="AU200" i="13" s="1"/>
  <c r="AU202" i="13" s="1"/>
  <c r="AT217" i="13"/>
  <c r="AT207" i="13"/>
  <c r="AT208" i="13"/>
  <c r="AU197" i="13"/>
  <c r="AU195" i="13"/>
  <c r="AV192" i="13" s="1"/>
  <c r="AU203" i="13"/>
  <c r="AS222" i="13"/>
  <c r="AS223" i="13"/>
  <c r="AT210" i="13"/>
  <c r="AS233" i="13"/>
  <c r="AS225" i="13"/>
  <c r="AU190" i="13"/>
  <c r="AV187" i="13" s="1"/>
  <c r="AZ163" i="13"/>
  <c r="AZ126" i="13"/>
  <c r="AZ138" i="13" s="1"/>
  <c r="AT218" i="13"/>
  <c r="AZ122" i="13"/>
  <c r="BA120" i="13" s="1"/>
  <c r="AT212" i="13" l="1"/>
  <c r="AT219" i="13" s="1"/>
  <c r="AU204" i="13"/>
  <c r="AU210" i="13" s="1"/>
  <c r="AV189" i="13"/>
  <c r="AV194" i="13"/>
  <c r="AS227" i="13"/>
  <c r="BA121" i="13"/>
  <c r="BA122" i="13" s="1"/>
  <c r="BB120" i="13" s="1"/>
  <c r="AT233" i="13" l="1"/>
  <c r="AT225" i="13"/>
  <c r="BB121" i="13"/>
  <c r="AV203" i="13"/>
  <c r="AU207" i="13"/>
  <c r="AU208" i="13"/>
  <c r="AU218" i="13"/>
  <c r="AT222" i="13"/>
  <c r="AT223" i="13"/>
  <c r="AV197" i="13"/>
  <c r="AS234" i="13"/>
  <c r="BA163" i="13"/>
  <c r="BA126" i="13"/>
  <c r="BA138" i="13" s="1"/>
  <c r="AT220" i="13"/>
  <c r="AU215" i="13" s="1"/>
  <c r="AV195" i="13"/>
  <c r="AW192" i="13" s="1"/>
  <c r="AV190" i="13"/>
  <c r="AW187" i="13" s="1"/>
  <c r="AU205" i="13"/>
  <c r="AV200" i="13" s="1"/>
  <c r="AU212" i="13" l="1"/>
  <c r="AW189" i="13"/>
  <c r="AS238" i="13"/>
  <c r="AS237" i="13"/>
  <c r="AS240" i="13"/>
  <c r="AS248" i="13"/>
  <c r="AS235" i="13"/>
  <c r="AT230" i="13" s="1"/>
  <c r="AV202" i="13"/>
  <c r="AV204" i="13" s="1"/>
  <c r="AW194" i="13"/>
  <c r="BB163" i="13"/>
  <c r="BB126" i="13"/>
  <c r="BB138" i="13" s="1"/>
  <c r="AU217" i="13"/>
  <c r="AT227" i="13"/>
  <c r="BB122" i="13"/>
  <c r="BC120" i="13" s="1"/>
  <c r="AU219" i="13" l="1"/>
  <c r="AU223" i="13" s="1"/>
  <c r="AU222" i="13"/>
  <c r="AV207" i="13"/>
  <c r="AV208" i="13"/>
  <c r="AV218" i="13"/>
  <c r="AV210" i="13"/>
  <c r="BC121" i="13"/>
  <c r="AW203" i="13"/>
  <c r="AW190" i="13"/>
  <c r="AX187" i="13" s="1"/>
  <c r="AW197" i="13"/>
  <c r="AS242" i="13"/>
  <c r="AS249" i="13" s="1"/>
  <c r="AS250" i="13" s="1"/>
  <c r="AT245" i="13" s="1"/>
  <c r="AW195" i="13"/>
  <c r="AX192" i="13" s="1"/>
  <c r="AV205" i="13"/>
  <c r="AW200" i="13" s="1"/>
  <c r="AT232" i="13"/>
  <c r="AT234" i="13" s="1"/>
  <c r="AU220" i="13" l="1"/>
  <c r="AV215" i="13" s="1"/>
  <c r="AU225" i="13"/>
  <c r="AU233" i="13"/>
  <c r="AV212" i="13"/>
  <c r="AU227" i="13"/>
  <c r="AT238" i="13"/>
  <c r="AT237" i="13"/>
  <c r="AT240" i="13"/>
  <c r="AT248" i="13"/>
  <c r="BC163" i="13"/>
  <c r="BC126" i="13"/>
  <c r="BC138" i="13" s="1"/>
  <c r="BC122" i="13"/>
  <c r="BD120" i="13" s="1"/>
  <c r="AT235" i="13"/>
  <c r="AU230" i="13" s="1"/>
  <c r="AX189" i="13"/>
  <c r="AW202" i="13"/>
  <c r="AW204" i="13" s="1"/>
  <c r="AW210" i="13" s="1"/>
  <c r="AS252" i="13"/>
  <c r="AS258" i="13" s="1"/>
  <c r="AS253" i="13"/>
  <c r="AS259" i="13" s="1"/>
  <c r="AS256" i="13"/>
  <c r="AT247" i="13"/>
  <c r="AX194" i="13"/>
  <c r="AV217" i="13"/>
  <c r="AT242" i="13" l="1"/>
  <c r="AT249" i="13" s="1"/>
  <c r="AT256" i="13" s="1"/>
  <c r="AV219" i="13"/>
  <c r="AV220" i="13" s="1"/>
  <c r="AW215" i="13" s="1"/>
  <c r="AW217" i="13" s="1"/>
  <c r="AW205" i="13"/>
  <c r="AX200" i="13" s="1"/>
  <c r="AX202" i="13" s="1"/>
  <c r="AW218" i="13"/>
  <c r="AU232" i="13"/>
  <c r="AU234" i="13" s="1"/>
  <c r="AS257" i="13"/>
  <c r="AS261" i="13" s="1"/>
  <c r="BD121" i="13"/>
  <c r="AW207" i="13"/>
  <c r="AW208" i="13"/>
  <c r="AX197" i="13"/>
  <c r="AX195" i="13"/>
  <c r="AY192" i="13" s="1"/>
  <c r="AX203" i="13"/>
  <c r="AX190" i="13"/>
  <c r="AY187" i="13" s="1"/>
  <c r="AV223" i="13" l="1"/>
  <c r="AT253" i="13"/>
  <c r="AT259" i="13" s="1"/>
  <c r="AT252" i="13"/>
  <c r="AT258" i="13" s="1"/>
  <c r="AV225" i="13"/>
  <c r="AV233" i="13"/>
  <c r="AV222" i="13"/>
  <c r="AT250" i="13"/>
  <c r="AU245" i="13" s="1"/>
  <c r="AU247" i="13" s="1"/>
  <c r="AU235" i="13"/>
  <c r="AV230" i="13" s="1"/>
  <c r="AV232" i="13" s="1"/>
  <c r="AU237" i="13"/>
  <c r="AU238" i="13"/>
  <c r="AU248" i="13"/>
  <c r="AU240" i="13"/>
  <c r="BD163" i="13"/>
  <c r="BD126" i="13"/>
  <c r="BD138" i="13" s="1"/>
  <c r="BD122" i="13"/>
  <c r="BE120" i="13" s="1"/>
  <c r="AY189" i="13"/>
  <c r="AX204" i="13"/>
  <c r="AX218" i="13" s="1"/>
  <c r="AY194" i="13"/>
  <c r="AW212" i="13"/>
  <c r="AV227" i="13" l="1"/>
  <c r="AV234" i="13" s="1"/>
  <c r="AV235" i="13" s="1"/>
  <c r="AW230" i="13" s="1"/>
  <c r="AW232" i="13" s="1"/>
  <c r="AT257" i="13"/>
  <c r="AT261" i="13" s="1"/>
  <c r="AU242" i="13"/>
  <c r="AU249" i="13" s="1"/>
  <c r="AU250" i="13" s="1"/>
  <c r="AV245" i="13" s="1"/>
  <c r="AV247" i="13" s="1"/>
  <c r="AX210" i="13"/>
  <c r="AY203" i="13"/>
  <c r="AW219" i="13"/>
  <c r="AY197" i="13"/>
  <c r="BE121" i="13"/>
  <c r="BE122" i="13" s="1"/>
  <c r="BF120" i="13" s="1"/>
  <c r="AY195" i="13"/>
  <c r="AZ192" i="13" s="1"/>
  <c r="AX207" i="13"/>
  <c r="AX208" i="13"/>
  <c r="AX205" i="13"/>
  <c r="AY200" i="13" s="1"/>
  <c r="AY190" i="13"/>
  <c r="AZ187" i="13" s="1"/>
  <c r="AV248" i="13" l="1"/>
  <c r="AV240" i="13"/>
  <c r="AU256" i="13"/>
  <c r="AV238" i="13"/>
  <c r="AV237" i="13"/>
  <c r="AU253" i="13"/>
  <c r="AU259" i="13" s="1"/>
  <c r="AU252" i="13"/>
  <c r="AU258" i="13" s="1"/>
  <c r="AX212" i="13"/>
  <c r="AW222" i="13"/>
  <c r="AW223" i="13"/>
  <c r="AW220" i="13"/>
  <c r="AX215" i="13" s="1"/>
  <c r="AW233" i="13"/>
  <c r="AW225" i="13"/>
  <c r="AY202" i="13"/>
  <c r="AZ189" i="13"/>
  <c r="AZ194" i="13"/>
  <c r="AZ195" i="13" s="1"/>
  <c r="BA192" i="13" s="1"/>
  <c r="BF121" i="13"/>
  <c r="BE163" i="13"/>
  <c r="BE126" i="13"/>
  <c r="BE138" i="13" s="1"/>
  <c r="AV242" i="13" l="1"/>
  <c r="AV249" i="13" s="1"/>
  <c r="AV253" i="13" s="1"/>
  <c r="AV259" i="13" s="1"/>
  <c r="AW227" i="13"/>
  <c r="AW234" i="13" s="1"/>
  <c r="AW235" i="13" s="1"/>
  <c r="AX230" i="13" s="1"/>
  <c r="AU257" i="13"/>
  <c r="AU261" i="13" s="1"/>
  <c r="AY204" i="13"/>
  <c r="BF163" i="13"/>
  <c r="BF126" i="13"/>
  <c r="BF138" i="13" s="1"/>
  <c r="BF122" i="13"/>
  <c r="BG120" i="13" s="1"/>
  <c r="AZ197" i="13"/>
  <c r="AX217" i="13"/>
  <c r="AX219" i="13" s="1"/>
  <c r="BA194" i="13"/>
  <c r="BA195" i="13" s="1"/>
  <c r="BB192" i="13" s="1"/>
  <c r="AZ203" i="13"/>
  <c r="AZ190" i="13"/>
  <c r="BA187" i="13" s="1"/>
  <c r="AV250" i="13"/>
  <c r="AW245" i="13" s="1"/>
  <c r="AV252" i="13" l="1"/>
  <c r="AV258" i="13" s="1"/>
  <c r="AV257" i="13" s="1"/>
  <c r="AV256" i="13"/>
  <c r="AW248" i="13"/>
  <c r="AW240" i="13"/>
  <c r="AX220" i="13"/>
  <c r="AY215" i="13" s="1"/>
  <c r="AY217" i="13" s="1"/>
  <c r="AW247" i="13"/>
  <c r="AX232" i="13"/>
  <c r="AW237" i="13"/>
  <c r="AW238" i="13"/>
  <c r="BA189" i="13"/>
  <c r="BA197" i="13" s="1"/>
  <c r="BG121" i="13"/>
  <c r="BB194" i="13"/>
  <c r="AY207" i="13"/>
  <c r="AY208" i="13"/>
  <c r="AY210" i="13"/>
  <c r="AY218" i="13"/>
  <c r="AX222" i="13"/>
  <c r="AX223" i="13"/>
  <c r="AX233" i="13"/>
  <c r="AX225" i="13"/>
  <c r="AY205" i="13"/>
  <c r="AZ200" i="13" s="1"/>
  <c r="AV261" i="13" l="1"/>
  <c r="AY212" i="13"/>
  <c r="AY219" i="13" s="1"/>
  <c r="AY225" i="13" s="1"/>
  <c r="BA203" i="13"/>
  <c r="BB195" i="13"/>
  <c r="BC192" i="13" s="1"/>
  <c r="BG163" i="13"/>
  <c r="BG126" i="13"/>
  <c r="BG138" i="13" s="1"/>
  <c r="AZ202" i="13"/>
  <c r="AZ204" i="13" s="1"/>
  <c r="BG122" i="13"/>
  <c r="BH120" i="13" s="1"/>
  <c r="AX227" i="13"/>
  <c r="AW242" i="13"/>
  <c r="AW249" i="13" s="1"/>
  <c r="BA190" i="13"/>
  <c r="BB187" i="13" s="1"/>
  <c r="AZ205" i="13" l="1"/>
  <c r="BA200" i="13" s="1"/>
  <c r="BA202" i="13" s="1"/>
  <c r="BB189" i="13"/>
  <c r="AZ207" i="13"/>
  <c r="AZ208" i="13"/>
  <c r="AZ218" i="13"/>
  <c r="AZ210" i="13"/>
  <c r="AW252" i="13"/>
  <c r="AW258" i="13" s="1"/>
  <c r="AW253" i="13"/>
  <c r="AW259" i="13" s="1"/>
  <c r="AW256" i="13"/>
  <c r="AY233" i="13"/>
  <c r="AX234" i="13"/>
  <c r="BH121" i="13"/>
  <c r="AW250" i="13"/>
  <c r="AX245" i="13" s="1"/>
  <c r="BC194" i="13"/>
  <c r="AY222" i="13"/>
  <c r="AY223" i="13"/>
  <c r="AY220" i="13"/>
  <c r="AZ215" i="13" s="1"/>
  <c r="AZ212" i="13" l="1"/>
  <c r="AW257" i="13"/>
  <c r="AW261" i="13" s="1"/>
  <c r="AY227" i="13"/>
  <c r="AZ217" i="13"/>
  <c r="BH163" i="13"/>
  <c r="BH126" i="13"/>
  <c r="BH138" i="13" s="1"/>
  <c r="BH122" i="13"/>
  <c r="BI120" i="13" s="1"/>
  <c r="BB203" i="13"/>
  <c r="BB197" i="13"/>
  <c r="BB190" i="13"/>
  <c r="BC187" i="13" s="1"/>
  <c r="AX237" i="13"/>
  <c r="AX238" i="13"/>
  <c r="AX235" i="13"/>
  <c r="AY230" i="13" s="1"/>
  <c r="AX240" i="13"/>
  <c r="AX248" i="13"/>
  <c r="BA204" i="13"/>
  <c r="BC195" i="13"/>
  <c r="BD192" i="13" s="1"/>
  <c r="AX247" i="13"/>
  <c r="AZ219" i="13" l="1"/>
  <c r="AZ222" i="13" s="1"/>
  <c r="BA208" i="13"/>
  <c r="BA207" i="13"/>
  <c r="BA210" i="13"/>
  <c r="BA218" i="13"/>
  <c r="AY232" i="13"/>
  <c r="BI121" i="13"/>
  <c r="BA205" i="13"/>
  <c r="BB200" i="13" s="1"/>
  <c r="BD194" i="13"/>
  <c r="BC189" i="13"/>
  <c r="BC190" i="13" s="1"/>
  <c r="BD187" i="13" s="1"/>
  <c r="AX242" i="13"/>
  <c r="AX249" i="13" s="1"/>
  <c r="AZ220" i="13" l="1"/>
  <c r="BA215" i="13" s="1"/>
  <c r="BA217" i="13" s="1"/>
  <c r="AZ225" i="13"/>
  <c r="AZ233" i="13"/>
  <c r="AZ223" i="13"/>
  <c r="AZ227" i="13" s="1"/>
  <c r="BA212" i="13"/>
  <c r="AY234" i="13"/>
  <c r="AY235" i="13" s="1"/>
  <c r="AZ230" i="13" s="1"/>
  <c r="BD189" i="13"/>
  <c r="BD197" i="13" s="1"/>
  <c r="BD195" i="13"/>
  <c r="BE192" i="13" s="1"/>
  <c r="AX252" i="13"/>
  <c r="AX258" i="13" s="1"/>
  <c r="AX253" i="13"/>
  <c r="AX259" i="13" s="1"/>
  <c r="AX256" i="13"/>
  <c r="BI163" i="13"/>
  <c r="BI126" i="13"/>
  <c r="BI138" i="13" s="1"/>
  <c r="BB202" i="13"/>
  <c r="BB204" i="13" s="1"/>
  <c r="BI122" i="13"/>
  <c r="BJ120" i="13" s="1"/>
  <c r="BC203" i="13"/>
  <c r="BC197" i="13"/>
  <c r="AX250" i="13"/>
  <c r="AY245" i="13" s="1"/>
  <c r="AY237" i="13" l="1"/>
  <c r="AY238" i="13"/>
  <c r="AY248" i="13"/>
  <c r="AZ232" i="13"/>
  <c r="AZ234" i="13" s="1"/>
  <c r="AX257" i="13"/>
  <c r="AX261" i="13" s="1"/>
  <c r="BA219" i="13"/>
  <c r="BA223" i="13" s="1"/>
  <c r="AY240" i="13"/>
  <c r="BB207" i="13"/>
  <c r="BB208" i="13"/>
  <c r="BB210" i="13"/>
  <c r="BB218" i="13"/>
  <c r="BE194" i="13"/>
  <c r="BD203" i="13"/>
  <c r="BD190" i="13"/>
  <c r="BE187" i="13" s="1"/>
  <c r="AY247" i="13"/>
  <c r="BJ121" i="13"/>
  <c r="BJ122" i="13" s="1"/>
  <c r="BK120" i="13" s="1"/>
  <c r="BB205" i="13"/>
  <c r="BC200" i="13" s="1"/>
  <c r="AY242" i="13" l="1"/>
  <c r="AY249" i="13" s="1"/>
  <c r="AY256" i="13" s="1"/>
  <c r="BA233" i="13"/>
  <c r="BB212" i="13"/>
  <c r="AZ248" i="13"/>
  <c r="AZ238" i="13"/>
  <c r="AZ237" i="13"/>
  <c r="AZ240" i="13"/>
  <c r="BA220" i="13"/>
  <c r="BB215" i="13" s="1"/>
  <c r="BB217" i="13" s="1"/>
  <c r="BA225" i="13"/>
  <c r="BA222" i="13"/>
  <c r="BA227" i="13" s="1"/>
  <c r="AZ235" i="13"/>
  <c r="BA230" i="13" s="1"/>
  <c r="BA232" i="13" s="1"/>
  <c r="BK121" i="13"/>
  <c r="BC202" i="13"/>
  <c r="BC204" i="13" s="1"/>
  <c r="BE195" i="13"/>
  <c r="BF192" i="13" s="1"/>
  <c r="BE189" i="13"/>
  <c r="BE197" i="13" s="1"/>
  <c r="BJ163" i="13"/>
  <c r="BJ126" i="13"/>
  <c r="BJ138" i="13" s="1"/>
  <c r="AY252" i="13" l="1"/>
  <c r="AY258" i="13" s="1"/>
  <c r="AY253" i="13"/>
  <c r="AY259" i="13" s="1"/>
  <c r="AY250" i="13"/>
  <c r="AZ245" i="13" s="1"/>
  <c r="AZ247" i="13" s="1"/>
  <c r="BB219" i="13"/>
  <c r="BB220" i="13" s="1"/>
  <c r="BC215" i="13" s="1"/>
  <c r="BC217" i="13" s="1"/>
  <c r="AZ242" i="13"/>
  <c r="AZ249" i="13" s="1"/>
  <c r="AZ256" i="13" s="1"/>
  <c r="BA234" i="13"/>
  <c r="BA235" i="13" s="1"/>
  <c r="BB230" i="13" s="1"/>
  <c r="BB232" i="13" s="1"/>
  <c r="BC207" i="13"/>
  <c r="BC208" i="13"/>
  <c r="BC210" i="13"/>
  <c r="BC218" i="13"/>
  <c r="BE203" i="13"/>
  <c r="BC205" i="13"/>
  <c r="BD200" i="13" s="1"/>
  <c r="BE190" i="13"/>
  <c r="BF187" i="13" s="1"/>
  <c r="BK163" i="13"/>
  <c r="BK126" i="13"/>
  <c r="BK138" i="13" s="1"/>
  <c r="BF194" i="13"/>
  <c r="BK122" i="13"/>
  <c r="BL120" i="13" s="1"/>
  <c r="AY257" i="13" l="1"/>
  <c r="AY261" i="13" s="1"/>
  <c r="BB223" i="13"/>
  <c r="BB222" i="13"/>
  <c r="BB233" i="13"/>
  <c r="BB225" i="13"/>
  <c r="BC212" i="13"/>
  <c r="BC219" i="13" s="1"/>
  <c r="BC233" i="13" s="1"/>
  <c r="BA237" i="13"/>
  <c r="BA238" i="13"/>
  <c r="AZ250" i="13"/>
  <c r="BA245" i="13" s="1"/>
  <c r="BA247" i="13" s="1"/>
  <c r="AZ252" i="13"/>
  <c r="AZ258" i="13" s="1"/>
  <c r="AZ253" i="13"/>
  <c r="AZ259" i="13" s="1"/>
  <c r="BA248" i="13"/>
  <c r="BA240" i="13"/>
  <c r="BF189" i="13"/>
  <c r="BD202" i="13"/>
  <c r="BD204" i="13" s="1"/>
  <c r="BF195" i="13"/>
  <c r="BG192" i="13" s="1"/>
  <c r="BL121" i="13"/>
  <c r="BL122" i="13" s="1"/>
  <c r="BM120" i="13" s="1"/>
  <c r="BB227" i="13" l="1"/>
  <c r="BA242" i="13"/>
  <c r="BA249" i="13" s="1"/>
  <c r="BA250" i="13" s="1"/>
  <c r="BB245" i="13" s="1"/>
  <c r="AZ257" i="13"/>
  <c r="AZ261" i="13" s="1"/>
  <c r="BC225" i="13"/>
  <c r="BD208" i="13"/>
  <c r="BD207" i="13"/>
  <c r="BD218" i="13"/>
  <c r="BD210" i="13"/>
  <c r="BM121" i="13"/>
  <c r="BL163" i="13"/>
  <c r="BL126" i="13"/>
  <c r="BL138" i="13" s="1"/>
  <c r="BB234" i="13"/>
  <c r="BC223" i="13"/>
  <c r="BC222" i="13"/>
  <c r="BG194" i="13"/>
  <c r="BF203" i="13"/>
  <c r="BF190" i="13"/>
  <c r="BG187" i="13" s="1"/>
  <c r="BD205" i="13"/>
  <c r="BE200" i="13" s="1"/>
  <c r="BF197" i="13"/>
  <c r="BC220" i="13"/>
  <c r="BD215" i="13" s="1"/>
  <c r="BA256" i="13" l="1"/>
  <c r="BA253" i="13"/>
  <c r="BA259" i="13" s="1"/>
  <c r="BA252" i="13"/>
  <c r="BA258" i="13" s="1"/>
  <c r="BD212" i="13"/>
  <c r="BC227" i="13"/>
  <c r="BM163" i="13"/>
  <c r="BM126" i="13"/>
  <c r="BM138" i="13" s="1"/>
  <c r="BM122" i="13"/>
  <c r="BN120" i="13" s="1"/>
  <c r="BD217" i="13"/>
  <c r="BB237" i="13"/>
  <c r="BB238" i="13"/>
  <c r="BB240" i="13"/>
  <c r="BB248" i="13"/>
  <c r="BB235" i="13"/>
  <c r="BC230" i="13" s="1"/>
  <c r="BB247" i="13"/>
  <c r="BG195" i="13"/>
  <c r="BH192" i="13" s="1"/>
  <c r="BE202" i="13"/>
  <c r="BE204" i="13" s="1"/>
  <c r="BG189" i="13"/>
  <c r="BA257" i="13" l="1"/>
  <c r="BA261" i="13" s="1"/>
  <c r="BD219" i="13"/>
  <c r="BD220" i="13" s="1"/>
  <c r="BE215" i="13" s="1"/>
  <c r="BE217" i="13" s="1"/>
  <c r="BB242" i="13"/>
  <c r="BB249" i="13" s="1"/>
  <c r="BB256" i="13" s="1"/>
  <c r="BE208" i="13"/>
  <c r="BE207" i="13"/>
  <c r="BE218" i="13"/>
  <c r="BE210" i="13"/>
  <c r="BN121" i="13"/>
  <c r="BN122" i="13" s="1"/>
  <c r="BO120" i="13" s="1"/>
  <c r="BE205" i="13"/>
  <c r="BF200" i="13" s="1"/>
  <c r="BH194" i="13"/>
  <c r="BG203" i="13"/>
  <c r="BG190" i="13"/>
  <c r="BH187" i="13" s="1"/>
  <c r="BG197" i="13"/>
  <c r="BC232" i="13"/>
  <c r="BC234" i="13" s="1"/>
  <c r="BB253" i="13" l="1"/>
  <c r="BB259" i="13" s="1"/>
  <c r="BD225" i="13"/>
  <c r="BD233" i="13"/>
  <c r="BD222" i="13"/>
  <c r="BD223" i="13"/>
  <c r="BB252" i="13"/>
  <c r="BB258" i="13" s="1"/>
  <c r="BB250" i="13"/>
  <c r="BC245" i="13" s="1"/>
  <c r="BC247" i="13" s="1"/>
  <c r="BE212" i="13"/>
  <c r="BE219" i="13" s="1"/>
  <c r="BC235" i="13"/>
  <c r="BD230" i="13" s="1"/>
  <c r="BD232" i="13" s="1"/>
  <c r="BO121" i="13"/>
  <c r="BH189" i="13"/>
  <c r="BH197" i="13" s="1"/>
  <c r="BC237" i="13"/>
  <c r="BC238" i="13"/>
  <c r="BC240" i="13"/>
  <c r="BC248" i="13"/>
  <c r="BH195" i="13"/>
  <c r="BI192" i="13" s="1"/>
  <c r="BF202" i="13"/>
  <c r="BF204" i="13" s="1"/>
  <c r="BN163" i="13"/>
  <c r="BN126" i="13"/>
  <c r="BN138" i="13" s="1"/>
  <c r="BB257" i="13" l="1"/>
  <c r="BB261" i="13" s="1"/>
  <c r="BD227" i="13"/>
  <c r="BD234" i="13" s="1"/>
  <c r="BF208" i="13"/>
  <c r="BF207" i="13"/>
  <c r="BF210" i="13"/>
  <c r="BF218" i="13"/>
  <c r="BH203" i="13"/>
  <c r="BH190" i="13"/>
  <c r="BI187" i="13" s="1"/>
  <c r="BO163" i="13"/>
  <c r="BO126" i="13"/>
  <c r="BO138" i="13" s="1"/>
  <c r="BI194" i="13"/>
  <c r="BO122" i="13"/>
  <c r="BP120" i="13" s="1"/>
  <c r="BF205" i="13"/>
  <c r="BG200" i="13" s="1"/>
  <c r="BE223" i="13"/>
  <c r="BE222" i="13"/>
  <c r="BE225" i="13"/>
  <c r="BC242" i="13"/>
  <c r="BC249" i="13" s="1"/>
  <c r="BC250" i="13" s="1"/>
  <c r="BD245" i="13" s="1"/>
  <c r="BE233" i="13"/>
  <c r="BE220" i="13"/>
  <c r="BF215" i="13" s="1"/>
  <c r="BD240" i="13" l="1"/>
  <c r="BD237" i="13"/>
  <c r="BD248" i="13"/>
  <c r="BD235" i="13"/>
  <c r="BE230" i="13" s="1"/>
  <c r="BE232" i="13" s="1"/>
  <c r="BD238" i="13"/>
  <c r="BF212" i="13"/>
  <c r="BE227" i="13"/>
  <c r="BI189" i="13"/>
  <c r="BI197" i="13" s="1"/>
  <c r="BG202" i="13"/>
  <c r="BG204" i="13" s="1"/>
  <c r="BD247" i="13"/>
  <c r="BP121" i="13"/>
  <c r="BF217" i="13"/>
  <c r="BI195" i="13"/>
  <c r="BJ192" i="13" s="1"/>
  <c r="BC253" i="13"/>
  <c r="BC259" i="13" s="1"/>
  <c r="BC252" i="13"/>
  <c r="BC258" i="13" s="1"/>
  <c r="BC256" i="13"/>
  <c r="BD242" i="13" l="1"/>
  <c r="BD249" i="13" s="1"/>
  <c r="BD253" i="13" s="1"/>
  <c r="BD259" i="13" s="1"/>
  <c r="BE234" i="13"/>
  <c r="BE240" i="13" s="1"/>
  <c r="BD250" i="13"/>
  <c r="BE245" i="13" s="1"/>
  <c r="BE247" i="13" s="1"/>
  <c r="BD256" i="13"/>
  <c r="BD252" i="13"/>
  <c r="BD258" i="13" s="1"/>
  <c r="BD257" i="13" s="1"/>
  <c r="BC257" i="13"/>
  <c r="BC261" i="13" s="1"/>
  <c r="BG205" i="13"/>
  <c r="BH200" i="13" s="1"/>
  <c r="BH202" i="13" s="1"/>
  <c r="BH204" i="13" s="1"/>
  <c r="BG208" i="13"/>
  <c r="BG207" i="13"/>
  <c r="BG218" i="13"/>
  <c r="BG210" i="13"/>
  <c r="BF219" i="13"/>
  <c r="BF220" i="13" s="1"/>
  <c r="BG215" i="13" s="1"/>
  <c r="BI203" i="13"/>
  <c r="BI190" i="13"/>
  <c r="BJ187" i="13" s="1"/>
  <c r="BJ194" i="13"/>
  <c r="BP163" i="13"/>
  <c r="BP126" i="13"/>
  <c r="BP138" i="13" s="1"/>
  <c r="BP122" i="13"/>
  <c r="BQ120" i="13" s="1"/>
  <c r="BE238" i="13" l="1"/>
  <c r="BE237" i="13"/>
  <c r="BE235" i="13"/>
  <c r="BF230" i="13" s="1"/>
  <c r="BF232" i="13" s="1"/>
  <c r="BE248" i="13"/>
  <c r="BG212" i="13"/>
  <c r="BD261" i="13"/>
  <c r="BH205" i="13"/>
  <c r="BI200" i="13" s="1"/>
  <c r="BI202" i="13" s="1"/>
  <c r="BI204" i="13" s="1"/>
  <c r="BI210" i="13" s="1"/>
  <c r="BG217" i="13"/>
  <c r="BJ195" i="13"/>
  <c r="BK192" i="13" s="1"/>
  <c r="BQ121" i="13"/>
  <c r="BJ189" i="13"/>
  <c r="BJ197" i="13" s="1"/>
  <c r="BH208" i="13"/>
  <c r="BH207" i="13"/>
  <c r="BH218" i="13"/>
  <c r="BH210" i="13"/>
  <c r="BF223" i="13"/>
  <c r="BF222" i="13"/>
  <c r="BF225" i="13"/>
  <c r="BF233" i="13"/>
  <c r="BE242" i="13" l="1"/>
  <c r="BE249" i="13" s="1"/>
  <c r="BE256" i="13" s="1"/>
  <c r="BG219" i="13"/>
  <c r="BG225" i="13" s="1"/>
  <c r="BF227" i="13"/>
  <c r="BF234" i="13" s="1"/>
  <c r="BF248" i="13" s="1"/>
  <c r="BH212" i="13"/>
  <c r="BI205" i="13"/>
  <c r="BJ200" i="13" s="1"/>
  <c r="BJ202" i="13" s="1"/>
  <c r="BJ203" i="13"/>
  <c r="BI208" i="13"/>
  <c r="BI207" i="13"/>
  <c r="BQ163" i="13"/>
  <c r="BQ126" i="13"/>
  <c r="BQ138" i="13" s="1"/>
  <c r="BQ122" i="13"/>
  <c r="BR120" i="13" s="1"/>
  <c r="BK194" i="13"/>
  <c r="BJ190" i="13"/>
  <c r="BK187" i="13" s="1"/>
  <c r="BI218" i="13"/>
  <c r="BE250" i="13" l="1"/>
  <c r="BF245" i="13" s="1"/>
  <c r="BF247" i="13" s="1"/>
  <c r="BG223" i="13"/>
  <c r="BG222" i="13"/>
  <c r="BG220" i="13"/>
  <c r="BH215" i="13" s="1"/>
  <c r="BH217" i="13" s="1"/>
  <c r="BH219" i="13" s="1"/>
  <c r="BH222" i="13" s="1"/>
  <c r="BE253" i="13"/>
  <c r="BE259" i="13" s="1"/>
  <c r="BE252" i="13"/>
  <c r="BE258" i="13" s="1"/>
  <c r="BG233" i="13"/>
  <c r="BF240" i="13"/>
  <c r="BJ204" i="13"/>
  <c r="BK189" i="13"/>
  <c r="BF238" i="13"/>
  <c r="BF237" i="13"/>
  <c r="BK195" i="13"/>
  <c r="BL192" i="13" s="1"/>
  <c r="BI212" i="13"/>
  <c r="BR121" i="13"/>
  <c r="BR122" i="13" s="1"/>
  <c r="BS120" i="13" s="1"/>
  <c r="BF235" i="13"/>
  <c r="BG230" i="13" s="1"/>
  <c r="BG227" i="13" l="1"/>
  <c r="BE257" i="13"/>
  <c r="BE261" i="13" s="1"/>
  <c r="BF242" i="13"/>
  <c r="BF249" i="13" s="1"/>
  <c r="BF256" i="13" s="1"/>
  <c r="BH233" i="13"/>
  <c r="BH220" i="13"/>
  <c r="BI215" i="13" s="1"/>
  <c r="BI217" i="13" s="1"/>
  <c r="BI219" i="13" s="1"/>
  <c r="BH225" i="13"/>
  <c r="BH223" i="13"/>
  <c r="BH227" i="13" s="1"/>
  <c r="BJ207" i="13"/>
  <c r="BJ208" i="13"/>
  <c r="BJ210" i="13"/>
  <c r="BJ218" i="13"/>
  <c r="BJ205" i="13"/>
  <c r="BK200" i="13" s="1"/>
  <c r="BS121" i="13"/>
  <c r="BS122" i="13" s="1"/>
  <c r="BT120" i="13" s="1"/>
  <c r="BL194" i="13"/>
  <c r="BK203" i="13"/>
  <c r="BK190" i="13"/>
  <c r="BL187" i="13" s="1"/>
  <c r="BG232" i="13"/>
  <c r="BG234" i="13" s="1"/>
  <c r="BK197" i="13"/>
  <c r="BR163" i="13"/>
  <c r="BR126" i="13"/>
  <c r="BR138" i="13" s="1"/>
  <c r="BF252" i="13" l="1"/>
  <c r="BF258" i="13" s="1"/>
  <c r="BF250" i="13"/>
  <c r="BG245" i="13" s="1"/>
  <c r="BF253" i="13"/>
  <c r="BF259" i="13" s="1"/>
  <c r="BF257" i="13" s="1"/>
  <c r="BF261" i="13" s="1"/>
  <c r="BJ212" i="13"/>
  <c r="BI220" i="13"/>
  <c r="BJ215" i="13" s="1"/>
  <c r="BJ217" i="13" s="1"/>
  <c r="BT121" i="13"/>
  <c r="BK202" i="13"/>
  <c r="BK204" i="13" s="1"/>
  <c r="BG235" i="13"/>
  <c r="BH230" i="13" s="1"/>
  <c r="BL189" i="13"/>
  <c r="BL197" i="13" s="1"/>
  <c r="BS163" i="13"/>
  <c r="BS126" i="13"/>
  <c r="BS138" i="13" s="1"/>
  <c r="BG238" i="13"/>
  <c r="BG237" i="13"/>
  <c r="BG240" i="13"/>
  <c r="BG248" i="13"/>
  <c r="BG247" i="13"/>
  <c r="BI222" i="13"/>
  <c r="BI223" i="13"/>
  <c r="BI225" i="13"/>
  <c r="BI233" i="13"/>
  <c r="BL195" i="13"/>
  <c r="BM192" i="13" s="1"/>
  <c r="BG242" i="13" l="1"/>
  <c r="BG249" i="13" s="1"/>
  <c r="BG250" i="13" s="1"/>
  <c r="BH245" i="13" s="1"/>
  <c r="BH247" i="13" s="1"/>
  <c r="BJ219" i="13"/>
  <c r="BJ225" i="13" s="1"/>
  <c r="BK207" i="13"/>
  <c r="BK208" i="13"/>
  <c r="BK210" i="13"/>
  <c r="BK218" i="13"/>
  <c r="BL203" i="13"/>
  <c r="BL190" i="13"/>
  <c r="BM187" i="13" s="1"/>
  <c r="BH232" i="13"/>
  <c r="BH234" i="13" s="1"/>
  <c r="BK205" i="13"/>
  <c r="BL200" i="13" s="1"/>
  <c r="BM194" i="13"/>
  <c r="BI227" i="13"/>
  <c r="BT163" i="13"/>
  <c r="BT126" i="13"/>
  <c r="BT138" i="13" s="1"/>
  <c r="BT122" i="13"/>
  <c r="BU120" i="13" s="1"/>
  <c r="BG256" i="13" l="1"/>
  <c r="BG253" i="13"/>
  <c r="BG259" i="13" s="1"/>
  <c r="BG252" i="13"/>
  <c r="BG258" i="13" s="1"/>
  <c r="BJ233" i="13"/>
  <c r="BK212" i="13"/>
  <c r="BJ223" i="13"/>
  <c r="BJ222" i="13"/>
  <c r="BJ220" i="13"/>
  <c r="BK215" i="13" s="1"/>
  <c r="BK217" i="13" s="1"/>
  <c r="BH235" i="13"/>
  <c r="BI230" i="13" s="1"/>
  <c r="BI232" i="13" s="1"/>
  <c r="BI234" i="13" s="1"/>
  <c r="BL202" i="13"/>
  <c r="BL204" i="13" s="1"/>
  <c r="BM189" i="13"/>
  <c r="BM197" i="13" s="1"/>
  <c r="BH238" i="13"/>
  <c r="BH237" i="13"/>
  <c r="BH240" i="13"/>
  <c r="BH248" i="13"/>
  <c r="BU121" i="13"/>
  <c r="BM195" i="13"/>
  <c r="BN192" i="13" s="1"/>
  <c r="BG257" i="13" l="1"/>
  <c r="BG261" i="13" s="1"/>
  <c r="BK219" i="13"/>
  <c r="BK233" i="13" s="1"/>
  <c r="BH242" i="13"/>
  <c r="BH249" i="13" s="1"/>
  <c r="BH250" i="13" s="1"/>
  <c r="BI245" i="13" s="1"/>
  <c r="BI247" i="13" s="1"/>
  <c r="BJ227" i="13"/>
  <c r="BI235" i="13"/>
  <c r="BJ230" i="13" s="1"/>
  <c r="BJ232" i="13" s="1"/>
  <c r="BL207" i="13"/>
  <c r="BL208" i="13"/>
  <c r="BL218" i="13"/>
  <c r="BL210" i="13"/>
  <c r="BL205" i="13"/>
  <c r="BM200" i="13" s="1"/>
  <c r="BN194" i="13"/>
  <c r="BU163" i="13"/>
  <c r="BU126" i="13"/>
  <c r="BU138" i="13" s="1"/>
  <c r="BU122" i="13"/>
  <c r="BV120" i="13" s="1"/>
  <c r="BM203" i="13"/>
  <c r="BI238" i="13"/>
  <c r="BI237" i="13"/>
  <c r="BI248" i="13"/>
  <c r="BI240" i="13"/>
  <c r="BM190" i="13"/>
  <c r="BN187" i="13" s="1"/>
  <c r="BH256" i="13" l="1"/>
  <c r="BK223" i="13"/>
  <c r="BK222" i="13"/>
  <c r="BH253" i="13"/>
  <c r="BH259" i="13" s="1"/>
  <c r="BH252" i="13"/>
  <c r="BH258" i="13" s="1"/>
  <c r="BK220" i="13"/>
  <c r="BL215" i="13" s="1"/>
  <c r="BL217" i="13" s="1"/>
  <c r="BL212" i="13"/>
  <c r="BK225" i="13"/>
  <c r="BJ234" i="13"/>
  <c r="BN189" i="13"/>
  <c r="BN190" i="13" s="1"/>
  <c r="BO187" i="13" s="1"/>
  <c r="BN195" i="13"/>
  <c r="BO192" i="13" s="1"/>
  <c r="BI242" i="13"/>
  <c r="BI249" i="13" s="1"/>
  <c r="BI250" i="13" s="1"/>
  <c r="BJ245" i="13" s="1"/>
  <c r="BV121" i="13"/>
  <c r="BM202" i="13"/>
  <c r="BM204" i="13" s="1"/>
  <c r="BM218" i="13" s="1"/>
  <c r="BK227" i="13" l="1"/>
  <c r="BH257" i="13"/>
  <c r="BH261" i="13" s="1"/>
  <c r="BL219" i="13"/>
  <c r="BL222" i="13" s="1"/>
  <c r="BO189" i="13"/>
  <c r="BJ247" i="13"/>
  <c r="BN203" i="13"/>
  <c r="BV163" i="13"/>
  <c r="BV126" i="13"/>
  <c r="BV138" i="13" s="1"/>
  <c r="BO194" i="13"/>
  <c r="BO195" i="13" s="1"/>
  <c r="BP192" i="13" s="1"/>
  <c r="BM205" i="13"/>
  <c r="BN200" i="13" s="1"/>
  <c r="BJ238" i="13"/>
  <c r="BJ237" i="13"/>
  <c r="BJ240" i="13"/>
  <c r="BJ248" i="13"/>
  <c r="BV122" i="13"/>
  <c r="BW120" i="13" s="1"/>
  <c r="BM210" i="13"/>
  <c r="BN197" i="13"/>
  <c r="BJ235" i="13"/>
  <c r="BK230" i="13" s="1"/>
  <c r="BM207" i="13"/>
  <c r="BM208" i="13"/>
  <c r="BI252" i="13"/>
  <c r="BI258" i="13" s="1"/>
  <c r="BI253" i="13"/>
  <c r="BI259" i="13" s="1"/>
  <c r="BI256" i="13"/>
  <c r="BL225" i="13" l="1"/>
  <c r="BL233" i="13"/>
  <c r="BL220" i="13"/>
  <c r="BM215" i="13" s="1"/>
  <c r="BJ242" i="13"/>
  <c r="BJ249" i="13" s="1"/>
  <c r="BJ250" i="13" s="1"/>
  <c r="BK245" i="13" s="1"/>
  <c r="BK247" i="13" s="1"/>
  <c r="BL223" i="13"/>
  <c r="BL227" i="13" s="1"/>
  <c r="BI257" i="13"/>
  <c r="BI261" i="13" s="1"/>
  <c r="BW121" i="13"/>
  <c r="BP194" i="13"/>
  <c r="BK232" i="13"/>
  <c r="BK234" i="13" s="1"/>
  <c r="BM212" i="13"/>
  <c r="BM217" i="13"/>
  <c r="BN202" i="13"/>
  <c r="BO203" i="13"/>
  <c r="BO197" i="13"/>
  <c r="BO190" i="13"/>
  <c r="BP187" i="13" s="1"/>
  <c r="BJ252" i="13" l="1"/>
  <c r="BJ258" i="13" s="1"/>
  <c r="BJ256" i="13"/>
  <c r="BJ253" i="13"/>
  <c r="BJ259" i="13" s="1"/>
  <c r="BK237" i="13"/>
  <c r="BK238" i="13"/>
  <c r="BK248" i="13"/>
  <c r="BK240" i="13"/>
  <c r="BN204" i="13"/>
  <c r="BK235" i="13"/>
  <c r="BL230" i="13" s="1"/>
  <c r="BM219" i="13"/>
  <c r="BP195" i="13"/>
  <c r="BQ192" i="13" s="1"/>
  <c r="BP189" i="13"/>
  <c r="BP197" i="13" s="1"/>
  <c r="BW163" i="13"/>
  <c r="BW126" i="13"/>
  <c r="BW138" i="13" s="1"/>
  <c r="BW122" i="13"/>
  <c r="BX120" i="13" s="1"/>
  <c r="BJ257" i="13" l="1"/>
  <c r="BJ261" i="13" s="1"/>
  <c r="BK242" i="13"/>
  <c r="BK249" i="13" s="1"/>
  <c r="BK256" i="13" s="1"/>
  <c r="BL232" i="13"/>
  <c r="BP203" i="13"/>
  <c r="BN207" i="13"/>
  <c r="BN208" i="13"/>
  <c r="BN210" i="13"/>
  <c r="BN218" i="13"/>
  <c r="BX121" i="13"/>
  <c r="BX122" i="13" s="1"/>
  <c r="BY120" i="13" s="1"/>
  <c r="BP190" i="13"/>
  <c r="BQ187" i="13" s="1"/>
  <c r="BQ194" i="13"/>
  <c r="BQ195" i="13" s="1"/>
  <c r="BR192" i="13" s="1"/>
  <c r="BM222" i="13"/>
  <c r="BM223" i="13"/>
  <c r="BM233" i="13"/>
  <c r="BM225" i="13"/>
  <c r="BM220" i="13"/>
  <c r="BN215" i="13" s="1"/>
  <c r="BN205" i="13"/>
  <c r="BO200" i="13" s="1"/>
  <c r="BN212" i="13" l="1"/>
  <c r="BK253" i="13"/>
  <c r="BK259" i="13" s="1"/>
  <c r="BK252" i="13"/>
  <c r="BK258" i="13" s="1"/>
  <c r="BK250" i="13"/>
  <c r="BL245" i="13" s="1"/>
  <c r="BR194" i="13"/>
  <c r="BN217" i="13"/>
  <c r="BN219" i="13" s="1"/>
  <c r="BO202" i="13"/>
  <c r="BO204" i="13" s="1"/>
  <c r="BL234" i="13"/>
  <c r="BY121" i="13"/>
  <c r="BM227" i="13"/>
  <c r="BL247" i="13"/>
  <c r="BQ189" i="13"/>
  <c r="BQ190" i="13" s="1"/>
  <c r="BR187" i="13" s="1"/>
  <c r="BX163" i="13"/>
  <c r="BX126" i="13"/>
  <c r="BX138" i="13" s="1"/>
  <c r="BK257" i="13" l="1"/>
  <c r="BK261" i="13" s="1"/>
  <c r="BQ197" i="13"/>
  <c r="BN220" i="13"/>
  <c r="BO215" i="13" s="1"/>
  <c r="BO217" i="13" s="1"/>
  <c r="BR189" i="13"/>
  <c r="BR197" i="13" s="1"/>
  <c r="BY163" i="13"/>
  <c r="BY126" i="13"/>
  <c r="BY138" i="13" s="1"/>
  <c r="BQ203" i="13"/>
  <c r="BL237" i="13"/>
  <c r="BL238" i="13"/>
  <c r="BL240" i="13"/>
  <c r="BL248" i="13"/>
  <c r="BY122" i="13"/>
  <c r="BZ120" i="13" s="1"/>
  <c r="BO207" i="13"/>
  <c r="BO208" i="13"/>
  <c r="BO210" i="13"/>
  <c r="BO218" i="13"/>
  <c r="BN222" i="13"/>
  <c r="BN223" i="13"/>
  <c r="BL235" i="13"/>
  <c r="BM230" i="13" s="1"/>
  <c r="BO205" i="13"/>
  <c r="BP200" i="13" s="1"/>
  <c r="BN225" i="13"/>
  <c r="BN233" i="13"/>
  <c r="BR195" i="13"/>
  <c r="BS192" i="13" s="1"/>
  <c r="BL242" i="13" l="1"/>
  <c r="BL249" i="13" s="1"/>
  <c r="BL256" i="13" s="1"/>
  <c r="BN227" i="13"/>
  <c r="BO212" i="13"/>
  <c r="BO219" i="13" s="1"/>
  <c r="BO220" i="13" s="1"/>
  <c r="BP215" i="13" s="1"/>
  <c r="BS194" i="13"/>
  <c r="BS195" i="13" s="1"/>
  <c r="BT192" i="13" s="1"/>
  <c r="BP202" i="13"/>
  <c r="BP204" i="13" s="1"/>
  <c r="BR203" i="13"/>
  <c r="BM232" i="13"/>
  <c r="BZ121" i="13"/>
  <c r="BR190" i="13"/>
  <c r="BS187" i="13" s="1"/>
  <c r="BL252" i="13" l="1"/>
  <c r="BL258" i="13" s="1"/>
  <c r="BL253" i="13"/>
  <c r="BL259" i="13" s="1"/>
  <c r="BL250" i="13"/>
  <c r="BM245" i="13" s="1"/>
  <c r="BM247" i="13" s="1"/>
  <c r="BO233" i="13"/>
  <c r="BO225" i="13"/>
  <c r="BP217" i="13"/>
  <c r="BT194" i="13"/>
  <c r="BP207" i="13"/>
  <c r="BP208" i="13"/>
  <c r="BP210" i="13"/>
  <c r="BP218" i="13"/>
  <c r="BP205" i="13"/>
  <c r="BQ200" i="13" s="1"/>
  <c r="BM234" i="13"/>
  <c r="BO222" i="13"/>
  <c r="BO223" i="13"/>
  <c r="BZ163" i="13"/>
  <c r="BZ126" i="13"/>
  <c r="BZ138" i="13" s="1"/>
  <c r="BS189" i="13"/>
  <c r="BS190" i="13" s="1"/>
  <c r="BT187" i="13" s="1"/>
  <c r="BZ122" i="13"/>
  <c r="CA120" i="13" s="1"/>
  <c r="BL257" i="13" l="1"/>
  <c r="BL261" i="13" s="1"/>
  <c r="BO227" i="13"/>
  <c r="BP212" i="13"/>
  <c r="BP219" i="13" s="1"/>
  <c r="BP220" i="13" s="1"/>
  <c r="BQ215" i="13" s="1"/>
  <c r="BT189" i="13"/>
  <c r="BT197" i="13" s="1"/>
  <c r="BM237" i="13"/>
  <c r="BM238" i="13"/>
  <c r="BM240" i="13"/>
  <c r="BM248" i="13"/>
  <c r="BM235" i="13"/>
  <c r="BN230" i="13" s="1"/>
  <c r="CA121" i="13"/>
  <c r="CA122" i="13" s="1"/>
  <c r="CB120" i="13" s="1"/>
  <c r="BT195" i="13"/>
  <c r="BU192" i="13" s="1"/>
  <c r="BS203" i="13"/>
  <c r="BS197" i="13"/>
  <c r="BQ202" i="13"/>
  <c r="BM242" i="13" l="1"/>
  <c r="BM249" i="13" s="1"/>
  <c r="BM256" i="13" s="1"/>
  <c r="BP225" i="13"/>
  <c r="BQ217" i="13"/>
  <c r="BQ204" i="13"/>
  <c r="BP233" i="13"/>
  <c r="CB121" i="13"/>
  <c r="BN232" i="13"/>
  <c r="BP222" i="13"/>
  <c r="BP223" i="13"/>
  <c r="BU194" i="13"/>
  <c r="BU195" i="13" s="1"/>
  <c r="BV192" i="13" s="1"/>
  <c r="BT203" i="13"/>
  <c r="CA163" i="13"/>
  <c r="CA126" i="13"/>
  <c r="CA138" i="13" s="1"/>
  <c r="BT190" i="13"/>
  <c r="BU187" i="13" s="1"/>
  <c r="BM250" i="13" l="1"/>
  <c r="BN245" i="13" s="1"/>
  <c r="BN247" i="13" s="1"/>
  <c r="BM252" i="13"/>
  <c r="BM258" i="13" s="1"/>
  <c r="BM257" i="13" s="1"/>
  <c r="BM261" i="13" s="1"/>
  <c r="BM253" i="13"/>
  <c r="BM259" i="13" s="1"/>
  <c r="BP227" i="13"/>
  <c r="BN234" i="13"/>
  <c r="BN235" i="13" s="1"/>
  <c r="BO230" i="13" s="1"/>
  <c r="BO232" i="13" s="1"/>
  <c r="BO234" i="13" s="1"/>
  <c r="BV194" i="13"/>
  <c r="CB163" i="13"/>
  <c r="CB126" i="13"/>
  <c r="CB138" i="13" s="1"/>
  <c r="BQ208" i="13"/>
  <c r="BQ207" i="13"/>
  <c r="BQ210" i="13"/>
  <c r="BQ218" i="13"/>
  <c r="CB122" i="13"/>
  <c r="CC120" i="13" s="1"/>
  <c r="BU189" i="13"/>
  <c r="BU197" i="13" s="1"/>
  <c r="BQ205" i="13"/>
  <c r="BR200" i="13" s="1"/>
  <c r="BQ212" i="13" l="1"/>
  <c r="BN248" i="13"/>
  <c r="BN237" i="13"/>
  <c r="BN238" i="13"/>
  <c r="BN240" i="13"/>
  <c r="BO237" i="13"/>
  <c r="BO238" i="13"/>
  <c r="BO242" i="13" s="1"/>
  <c r="BO249" i="13" s="1"/>
  <c r="BO248" i="13"/>
  <c r="BO240" i="13"/>
  <c r="CC121" i="13"/>
  <c r="BO235" i="13"/>
  <c r="BP230" i="13" s="1"/>
  <c r="BR202" i="13"/>
  <c r="BR204" i="13" s="1"/>
  <c r="BU190" i="13"/>
  <c r="BV187" i="13" s="1"/>
  <c r="BQ219" i="13"/>
  <c r="BU203" i="13"/>
  <c r="BV195" i="13"/>
  <c r="BW192" i="13" s="1"/>
  <c r="BN242" i="13" l="1"/>
  <c r="BN249" i="13" s="1"/>
  <c r="BN250" i="13" s="1"/>
  <c r="BO245" i="13" s="1"/>
  <c r="BO247" i="13" s="1"/>
  <c r="BO250" i="13" s="1"/>
  <c r="BP245" i="13" s="1"/>
  <c r="BP247" i="13" s="1"/>
  <c r="BR205" i="13"/>
  <c r="BS200" i="13" s="1"/>
  <c r="BS202" i="13" s="1"/>
  <c r="BS204" i="13" s="1"/>
  <c r="BQ223" i="13"/>
  <c r="BQ222" i="13"/>
  <c r="CC163" i="13"/>
  <c r="CC126" i="13"/>
  <c r="CC138" i="13" s="1"/>
  <c r="BO252" i="13"/>
  <c r="BO258" i="13" s="1"/>
  <c r="BO253" i="13"/>
  <c r="BO259" i="13" s="1"/>
  <c r="BP232" i="13"/>
  <c r="CC122" i="13"/>
  <c r="CD120" i="13" s="1"/>
  <c r="BQ225" i="13"/>
  <c r="BQ233" i="13"/>
  <c r="BV189" i="13"/>
  <c r="BR207" i="13"/>
  <c r="BR208" i="13"/>
  <c r="BR210" i="13"/>
  <c r="BR218" i="13"/>
  <c r="BQ220" i="13"/>
  <c r="BR215" i="13" s="1"/>
  <c r="BO256" i="13"/>
  <c r="BW194" i="13"/>
  <c r="BN256" i="13" l="1"/>
  <c r="BN253" i="13"/>
  <c r="BN259" i="13" s="1"/>
  <c r="BN252" i="13"/>
  <c r="BN258" i="13" s="1"/>
  <c r="BR212" i="13"/>
  <c r="BO257" i="13"/>
  <c r="BS207" i="13"/>
  <c r="BS208" i="13"/>
  <c r="BS210" i="13"/>
  <c r="BS218" i="13"/>
  <c r="BS205" i="13"/>
  <c r="BT200" i="13" s="1"/>
  <c r="BR217" i="13"/>
  <c r="CD121" i="13"/>
  <c r="BV203" i="13"/>
  <c r="BV197" i="13"/>
  <c r="BV190" i="13"/>
  <c r="BW187" i="13" s="1"/>
  <c r="BO261" i="13"/>
  <c r="BP234" i="13"/>
  <c r="BQ227" i="13"/>
  <c r="BW195" i="13"/>
  <c r="BX192" i="13" s="1"/>
  <c r="BN257" i="13" l="1"/>
  <c r="BN261" i="13" s="1"/>
  <c r="BR219" i="13"/>
  <c r="BR223" i="13" s="1"/>
  <c r="BS212" i="13"/>
  <c r="BP237" i="13"/>
  <c r="BP238" i="13"/>
  <c r="BP248" i="13"/>
  <c r="BP240" i="13"/>
  <c r="BW189" i="13"/>
  <c r="CD163" i="13"/>
  <c r="CD126" i="13"/>
  <c r="CD138" i="13" s="1"/>
  <c r="BT202" i="13"/>
  <c r="BT204" i="13" s="1"/>
  <c r="BP235" i="13"/>
  <c r="BQ230" i="13" s="1"/>
  <c r="CD122" i="13"/>
  <c r="CE120" i="13" s="1"/>
  <c r="BX194" i="13"/>
  <c r="BR220" i="13" l="1"/>
  <c r="BS215" i="13" s="1"/>
  <c r="BS217" i="13" s="1"/>
  <c r="BR225" i="13"/>
  <c r="BR233" i="13"/>
  <c r="BR222" i="13"/>
  <c r="BR227" i="13" s="1"/>
  <c r="BP242" i="13"/>
  <c r="BP249" i="13" s="1"/>
  <c r="BP256" i="13" s="1"/>
  <c r="BT205" i="13"/>
  <c r="BU200" i="13" s="1"/>
  <c r="BU202" i="13" s="1"/>
  <c r="BW203" i="13"/>
  <c r="BW197" i="13"/>
  <c r="BT208" i="13"/>
  <c r="BT207" i="13"/>
  <c r="BT218" i="13"/>
  <c r="BT210" i="13"/>
  <c r="BQ232" i="13"/>
  <c r="BQ234" i="13" s="1"/>
  <c r="BW190" i="13"/>
  <c r="BX187" i="13" s="1"/>
  <c r="BX195" i="13"/>
  <c r="BY192" i="13" s="1"/>
  <c r="CE121" i="13"/>
  <c r="CE122" i="13" s="1"/>
  <c r="CF120" i="13" s="1"/>
  <c r="BT212" i="13" l="1"/>
  <c r="BP253" i="13"/>
  <c r="BP259" i="13" s="1"/>
  <c r="BP252" i="13"/>
  <c r="BP258" i="13" s="1"/>
  <c r="BP250" i="13"/>
  <c r="BQ245" i="13" s="1"/>
  <c r="BQ247" i="13" s="1"/>
  <c r="BQ237" i="13"/>
  <c r="BQ238" i="13"/>
  <c r="BQ248" i="13"/>
  <c r="BQ240" i="13"/>
  <c r="CF121" i="13"/>
  <c r="BS219" i="13"/>
  <c r="BY194" i="13"/>
  <c r="BY195" i="13" s="1"/>
  <c r="BZ192" i="13" s="1"/>
  <c r="BQ235" i="13"/>
  <c r="BR230" i="13" s="1"/>
  <c r="BU204" i="13"/>
  <c r="BU205" i="13" s="1"/>
  <c r="BV200" i="13" s="1"/>
  <c r="BX189" i="13"/>
  <c r="CE163" i="13"/>
  <c r="CE126" i="13"/>
  <c r="CE138" i="13" s="1"/>
  <c r="BP257" i="13" l="1"/>
  <c r="BP261" i="13" s="1"/>
  <c r="BQ242" i="13"/>
  <c r="BQ249" i="13" s="1"/>
  <c r="BQ250" i="13" s="1"/>
  <c r="BR245" i="13" s="1"/>
  <c r="BR247" i="13" s="1"/>
  <c r="BV202" i="13"/>
  <c r="BV204" i="13" s="1"/>
  <c r="BZ194" i="13"/>
  <c r="BZ195" i="13" s="1"/>
  <c r="CA192" i="13" s="1"/>
  <c r="BS223" i="13"/>
  <c r="BS222" i="13"/>
  <c r="BS225" i="13"/>
  <c r="BS233" i="13"/>
  <c r="BU208" i="13"/>
  <c r="BU207" i="13"/>
  <c r="BU218" i="13"/>
  <c r="BU210" i="13"/>
  <c r="BR232" i="13"/>
  <c r="BR234" i="13" s="1"/>
  <c r="BX203" i="13"/>
  <c r="BX197" i="13"/>
  <c r="BX190" i="13"/>
  <c r="BY187" i="13" s="1"/>
  <c r="CF163" i="13"/>
  <c r="CF126" i="13"/>
  <c r="CF138" i="13" s="1"/>
  <c r="BS220" i="13"/>
  <c r="BT215" i="13" s="1"/>
  <c r="CF122" i="13"/>
  <c r="CG120" i="13" s="1"/>
  <c r="BS227" i="13" l="1"/>
  <c r="BQ252" i="13"/>
  <c r="BQ258" i="13" s="1"/>
  <c r="BQ253" i="13"/>
  <c r="BQ259" i="13" s="1"/>
  <c r="BQ256" i="13"/>
  <c r="BV205" i="13"/>
  <c r="BW200" i="13" s="1"/>
  <c r="BW202" i="13" s="1"/>
  <c r="BR237" i="13"/>
  <c r="BR238" i="13"/>
  <c r="BR240" i="13"/>
  <c r="BR248" i="13"/>
  <c r="CA194" i="13"/>
  <c r="BR235" i="13"/>
  <c r="BS230" i="13" s="1"/>
  <c r="BU212" i="13"/>
  <c r="BV208" i="13"/>
  <c r="BV207" i="13"/>
  <c r="BV210" i="13"/>
  <c r="BV218" i="13"/>
  <c r="CG121" i="13"/>
  <c r="CG122" i="13" s="1"/>
  <c r="CH120" i="13" s="1"/>
  <c r="BY189" i="13"/>
  <c r="BY190" i="13" s="1"/>
  <c r="BZ187" i="13" s="1"/>
  <c r="BT217" i="13"/>
  <c r="BQ257" i="13" l="1"/>
  <c r="BQ261" i="13" s="1"/>
  <c r="BR242" i="13"/>
  <c r="BR249" i="13" s="1"/>
  <c r="BR250" i="13" s="1"/>
  <c r="BS245" i="13" s="1"/>
  <c r="BS247" i="13" s="1"/>
  <c r="BV212" i="13"/>
  <c r="CH121" i="13"/>
  <c r="BZ189" i="13"/>
  <c r="BT219" i="13"/>
  <c r="BT220" i="13" s="1"/>
  <c r="BU215" i="13" s="1"/>
  <c r="BW204" i="13"/>
  <c r="CA195" i="13"/>
  <c r="CB192" i="13" s="1"/>
  <c r="BY203" i="13"/>
  <c r="BY197" i="13"/>
  <c r="CG163" i="13"/>
  <c r="CG126" i="13"/>
  <c r="CG138" i="13" s="1"/>
  <c r="BS232" i="13"/>
  <c r="BS234" i="13" s="1"/>
  <c r="BR256" i="13" l="1"/>
  <c r="BR252" i="13"/>
  <c r="BR258" i="13" s="1"/>
  <c r="BR253" i="13"/>
  <c r="BR259" i="13" s="1"/>
  <c r="BZ203" i="13"/>
  <c r="BZ197" i="13"/>
  <c r="BW208" i="13"/>
  <c r="BW207" i="13"/>
  <c r="BW210" i="13"/>
  <c r="BW218" i="13"/>
  <c r="BU217" i="13"/>
  <c r="BU219" i="13" s="1"/>
  <c r="BW205" i="13"/>
  <c r="BX200" i="13" s="1"/>
  <c r="BS237" i="13"/>
  <c r="BS238" i="13"/>
  <c r="BS240" i="13"/>
  <c r="BS248" i="13"/>
  <c r="CH163" i="13"/>
  <c r="CH126" i="13"/>
  <c r="CH138" i="13" s="1"/>
  <c r="CB194" i="13"/>
  <c r="BZ190" i="13"/>
  <c r="CA187" i="13" s="1"/>
  <c r="BS235" i="13"/>
  <c r="BT230" i="13" s="1"/>
  <c r="BT223" i="13"/>
  <c r="BT222" i="13"/>
  <c r="BT233" i="13"/>
  <c r="BT225" i="13"/>
  <c r="CH122" i="13"/>
  <c r="CI120" i="13" s="1"/>
  <c r="BW212" i="13" l="1"/>
  <c r="BS242" i="13"/>
  <c r="BS249" i="13" s="1"/>
  <c r="BS253" i="13" s="1"/>
  <c r="BS259" i="13" s="1"/>
  <c r="BR257" i="13"/>
  <c r="BR261" i="13" s="1"/>
  <c r="BU220" i="13"/>
  <c r="BV215" i="13" s="1"/>
  <c r="CB195" i="13"/>
  <c r="CC192" i="13" s="1"/>
  <c r="CA189" i="13"/>
  <c r="BU223" i="13"/>
  <c r="BU222" i="13"/>
  <c r="BU225" i="13"/>
  <c r="BU233" i="13"/>
  <c r="BT227" i="13"/>
  <c r="BT232" i="13"/>
  <c r="CI121" i="13"/>
  <c r="BX202" i="13"/>
  <c r="BS250" i="13" l="1"/>
  <c r="BT245" i="13" s="1"/>
  <c r="BT247" i="13" s="1"/>
  <c r="BS256" i="13"/>
  <c r="BS252" i="13"/>
  <c r="BS258" i="13" s="1"/>
  <c r="BS257" i="13" s="1"/>
  <c r="BX204" i="13"/>
  <c r="BX205" i="13" s="1"/>
  <c r="BY200" i="13" s="1"/>
  <c r="CA203" i="13"/>
  <c r="CA197" i="13"/>
  <c r="BT234" i="13"/>
  <c r="CC194" i="13"/>
  <c r="CC195" i="13" s="1"/>
  <c r="CD192" i="13" s="1"/>
  <c r="BV217" i="13"/>
  <c r="BV219" i="13" s="1"/>
  <c r="BU227" i="13"/>
  <c r="CI163" i="13"/>
  <c r="CI126" i="13"/>
  <c r="CI138" i="13" s="1"/>
  <c r="CI122" i="13"/>
  <c r="CJ120" i="13" s="1"/>
  <c r="CA190" i="13"/>
  <c r="CB187" i="13" s="1"/>
  <c r="BS261" i="13" l="1"/>
  <c r="BX210" i="13"/>
  <c r="BX208" i="13"/>
  <c r="BX218" i="13"/>
  <c r="BX207" i="13"/>
  <c r="BY202" i="13"/>
  <c r="BV223" i="13"/>
  <c r="BV222" i="13"/>
  <c r="BV233" i="13"/>
  <c r="BV225" i="13"/>
  <c r="CD194" i="13"/>
  <c r="BV220" i="13"/>
  <c r="BW215" i="13" s="1"/>
  <c r="BT237" i="13"/>
  <c r="BT238" i="13"/>
  <c r="BT240" i="13"/>
  <c r="BT248" i="13"/>
  <c r="BT235" i="13"/>
  <c r="BU230" i="13" s="1"/>
  <c r="CB189" i="13"/>
  <c r="CJ121" i="13"/>
  <c r="BX212" i="13" l="1"/>
  <c r="BT242" i="13"/>
  <c r="BT249" i="13" s="1"/>
  <c r="BT253" i="13" s="1"/>
  <c r="BT259" i="13" s="1"/>
  <c r="BV227" i="13"/>
  <c r="BY204" i="13"/>
  <c r="BW217" i="13"/>
  <c r="BU232" i="13"/>
  <c r="BU234" i="13" s="1"/>
  <c r="CB203" i="13"/>
  <c r="CB197" i="13"/>
  <c r="CB190" i="13"/>
  <c r="CC187" i="13" s="1"/>
  <c r="CD195" i="13"/>
  <c r="CE192" i="13" s="1"/>
  <c r="CJ163" i="13"/>
  <c r="CJ126" i="13"/>
  <c r="CJ138" i="13" s="1"/>
  <c r="CJ122" i="13"/>
  <c r="CK120" i="13" s="1"/>
  <c r="BT252" i="13" l="1"/>
  <c r="BT258" i="13" s="1"/>
  <c r="BT257" i="13" s="1"/>
  <c r="BT250" i="13"/>
  <c r="BU245" i="13" s="1"/>
  <c r="BU247" i="13" s="1"/>
  <c r="BT256" i="13"/>
  <c r="BY208" i="13"/>
  <c r="BY207" i="13"/>
  <c r="BY218" i="13"/>
  <c r="BY210" i="13"/>
  <c r="BY205" i="13"/>
  <c r="BZ200" i="13" s="1"/>
  <c r="BU238" i="13"/>
  <c r="BU237" i="13"/>
  <c r="BU248" i="13"/>
  <c r="BU240" i="13"/>
  <c r="CC189" i="13"/>
  <c r="BW219" i="13"/>
  <c r="BU235" i="13"/>
  <c r="BV230" i="13" s="1"/>
  <c r="CK121" i="13"/>
  <c r="CE194" i="13"/>
  <c r="BU242" i="13" l="1"/>
  <c r="BU249" i="13" s="1"/>
  <c r="BU253" i="13" s="1"/>
  <c r="BU259" i="13" s="1"/>
  <c r="BT261" i="13"/>
  <c r="BY212" i="13"/>
  <c r="BZ202" i="13"/>
  <c r="BZ204" i="13" s="1"/>
  <c r="CC203" i="13"/>
  <c r="CC197" i="13"/>
  <c r="BW222" i="13"/>
  <c r="BW223" i="13"/>
  <c r="BW233" i="13"/>
  <c r="BW225" i="13"/>
  <c r="CK163" i="13"/>
  <c r="CK126" i="13"/>
  <c r="CK138" i="13" s="1"/>
  <c r="BV232" i="13"/>
  <c r="CC190" i="13"/>
  <c r="CD187" i="13" s="1"/>
  <c r="CE195" i="13"/>
  <c r="CF192" i="13" s="1"/>
  <c r="CK122" i="13"/>
  <c r="CL120" i="13" s="1"/>
  <c r="BW220" i="13"/>
  <c r="BX215" i="13" s="1"/>
  <c r="BU252" i="13" l="1"/>
  <c r="BU258" i="13" s="1"/>
  <c r="BU257" i="13" s="1"/>
  <c r="BU250" i="13"/>
  <c r="BV245" i="13" s="1"/>
  <c r="BV247" i="13" s="1"/>
  <c r="BU256" i="13"/>
  <c r="BW227" i="13"/>
  <c r="BZ205" i="13"/>
  <c r="CA200" i="13" s="1"/>
  <c r="BZ208" i="13"/>
  <c r="BZ207" i="13"/>
  <c r="BZ218" i="13"/>
  <c r="BZ210" i="13"/>
  <c r="CD189" i="13"/>
  <c r="BX217" i="13"/>
  <c r="BX219" i="13" s="1"/>
  <c r="BV234" i="13"/>
  <c r="BV235" i="13" s="1"/>
  <c r="BW230" i="13" s="1"/>
  <c r="CL121" i="13"/>
  <c r="CF194" i="13"/>
  <c r="BU261" i="13" l="1"/>
  <c r="BZ212" i="13"/>
  <c r="BX220" i="13"/>
  <c r="BY215" i="13" s="1"/>
  <c r="BY217" i="13" s="1"/>
  <c r="CA202" i="13"/>
  <c r="CA204" i="13" s="1"/>
  <c r="CA205" i="13" s="1"/>
  <c r="CB200" i="13" s="1"/>
  <c r="BW232" i="13"/>
  <c r="CF195" i="13"/>
  <c r="CG192" i="13" s="1"/>
  <c r="CL163" i="13"/>
  <c r="CL126" i="13"/>
  <c r="CL138" i="13" s="1"/>
  <c r="BX222" i="13"/>
  <c r="BX223" i="13"/>
  <c r="BX225" i="13"/>
  <c r="BX233" i="13"/>
  <c r="CD203" i="13"/>
  <c r="CD197" i="13"/>
  <c r="CL122" i="13"/>
  <c r="CM120" i="13" s="1"/>
  <c r="CD190" i="13"/>
  <c r="CE187" i="13" s="1"/>
  <c r="BV238" i="13"/>
  <c r="BV237" i="13"/>
  <c r="BV240" i="13"/>
  <c r="BV248" i="13"/>
  <c r="BV242" i="13" l="1"/>
  <c r="BV249" i="13" s="1"/>
  <c r="BV256" i="13" s="1"/>
  <c r="BX227" i="13"/>
  <c r="CB202" i="13"/>
  <c r="BY219" i="13"/>
  <c r="BY222" i="13" s="1"/>
  <c r="CA207" i="13"/>
  <c r="CA208" i="13"/>
  <c r="CA218" i="13"/>
  <c r="CA210" i="13"/>
  <c r="CE189" i="13"/>
  <c r="CE190" i="13" s="1"/>
  <c r="CF187" i="13" s="1"/>
  <c r="CM121" i="13"/>
  <c r="BW234" i="13"/>
  <c r="BW235" i="13" s="1"/>
  <c r="BX230" i="13" s="1"/>
  <c r="CG194" i="13"/>
  <c r="CG195" i="13" s="1"/>
  <c r="CH192" i="13" s="1"/>
  <c r="BV253" i="13" l="1"/>
  <c r="BV259" i="13" s="1"/>
  <c r="BV252" i="13"/>
  <c r="BV258" i="13" s="1"/>
  <c r="CA212" i="13"/>
  <c r="BV250" i="13"/>
  <c r="BW245" i="13" s="1"/>
  <c r="BW247" i="13" s="1"/>
  <c r="BY223" i="13"/>
  <c r="BY227" i="13" s="1"/>
  <c r="BY233" i="13"/>
  <c r="BY220" i="13"/>
  <c r="BZ215" i="13" s="1"/>
  <c r="BZ217" i="13" s="1"/>
  <c r="BY225" i="13"/>
  <c r="CB204" i="13"/>
  <c r="CB205" i="13" s="1"/>
  <c r="CC200" i="13" s="1"/>
  <c r="BX232" i="13"/>
  <c r="CF189" i="13"/>
  <c r="CM163" i="13"/>
  <c r="CM126" i="13"/>
  <c r="CM138" i="13" s="1"/>
  <c r="CM122" i="13"/>
  <c r="CN120" i="13" s="1"/>
  <c r="BW238" i="13"/>
  <c r="BW237" i="13"/>
  <c r="BW248" i="13"/>
  <c r="BW240" i="13"/>
  <c r="CE203" i="13"/>
  <c r="CE197" i="13"/>
  <c r="CH194" i="13"/>
  <c r="CH195" i="13" s="1"/>
  <c r="CI192" i="13" s="1"/>
  <c r="BV257" i="13" l="1"/>
  <c r="BV261" i="13" s="1"/>
  <c r="BW242" i="13"/>
  <c r="BW249" i="13" s="1"/>
  <c r="BW256" i="13" s="1"/>
  <c r="CC202" i="13"/>
  <c r="CC204" i="13" s="1"/>
  <c r="CB218" i="13"/>
  <c r="CB207" i="13"/>
  <c r="CB210" i="13"/>
  <c r="CB208" i="13"/>
  <c r="BZ219" i="13"/>
  <c r="BZ220" i="13" s="1"/>
  <c r="CA215" i="13" s="1"/>
  <c r="CA217" i="13" s="1"/>
  <c r="CA219" i="13" s="1"/>
  <c r="CA220" i="13" s="1"/>
  <c r="CB215" i="13" s="1"/>
  <c r="CI194" i="13"/>
  <c r="CF203" i="13"/>
  <c r="CF197" i="13"/>
  <c r="CF190" i="13"/>
  <c r="CG187" i="13" s="1"/>
  <c r="BX234" i="13"/>
  <c r="CN121" i="13"/>
  <c r="CN122" i="13" s="1"/>
  <c r="CO120" i="13" s="1"/>
  <c r="BW253" i="13" l="1"/>
  <c r="BW259" i="13" s="1"/>
  <c r="BW252" i="13"/>
  <c r="BW258" i="13" s="1"/>
  <c r="BW250" i="13"/>
  <c r="BX245" i="13" s="1"/>
  <c r="BX247" i="13" s="1"/>
  <c r="CB212" i="13"/>
  <c r="CC218" i="13"/>
  <c r="CC207" i="13"/>
  <c r="CC210" i="13"/>
  <c r="CC208" i="13"/>
  <c r="BZ222" i="13"/>
  <c r="BZ223" i="13"/>
  <c r="CC205" i="13"/>
  <c r="CD200" i="13" s="1"/>
  <c r="CD202" i="13" s="1"/>
  <c r="BZ233" i="13"/>
  <c r="BZ225" i="13"/>
  <c r="CB217" i="13"/>
  <c r="CB219" i="13" s="1"/>
  <c r="BX238" i="13"/>
  <c r="BX237" i="13"/>
  <c r="BX240" i="13"/>
  <c r="BX248" i="13"/>
  <c r="CO121" i="13"/>
  <c r="CO122" i="13" s="1"/>
  <c r="CP120" i="13" s="1"/>
  <c r="BX235" i="13"/>
  <c r="BY230" i="13" s="1"/>
  <c r="CI195" i="13"/>
  <c r="CJ192" i="13" s="1"/>
  <c r="CA222" i="13"/>
  <c r="CA223" i="13"/>
  <c r="CA233" i="13"/>
  <c r="CA225" i="13"/>
  <c r="CN163" i="13"/>
  <c r="CN126" i="13"/>
  <c r="CN138" i="13" s="1"/>
  <c r="CG189" i="13"/>
  <c r="CC212" i="13" l="1"/>
  <c r="BW257" i="13"/>
  <c r="BW261" i="13" s="1"/>
  <c r="BZ227" i="13"/>
  <c r="BX242" i="13"/>
  <c r="BX249" i="13" s="1"/>
  <c r="BX256" i="13" s="1"/>
  <c r="CD204" i="13"/>
  <c r="CD207" i="13" s="1"/>
  <c r="CB220" i="13"/>
  <c r="CC215" i="13" s="1"/>
  <c r="CC217" i="13" s="1"/>
  <c r="CC219" i="13" s="1"/>
  <c r="CA227" i="13"/>
  <c r="CP121" i="13"/>
  <c r="CP122" i="13" s="1"/>
  <c r="CQ120" i="13" s="1"/>
  <c r="BY232" i="13"/>
  <c r="CO163" i="13"/>
  <c r="CO126" i="13"/>
  <c r="CO138" i="13" s="1"/>
  <c r="CG203" i="13"/>
  <c r="CG197" i="13"/>
  <c r="CG190" i="13"/>
  <c r="CH187" i="13" s="1"/>
  <c r="CB222" i="13"/>
  <c r="CB223" i="13"/>
  <c r="CB225" i="13"/>
  <c r="CB233" i="13"/>
  <c r="CJ194" i="13"/>
  <c r="BX252" i="13" l="1"/>
  <c r="BX258" i="13" s="1"/>
  <c r="CD205" i="13"/>
  <c r="CE200" i="13" s="1"/>
  <c r="CE202" i="13" s="1"/>
  <c r="CE204" i="13" s="1"/>
  <c r="CD210" i="13"/>
  <c r="CD218" i="13"/>
  <c r="CD208" i="13"/>
  <c r="CD212" i="13" s="1"/>
  <c r="BX250" i="13"/>
  <c r="BY245" i="13" s="1"/>
  <c r="BY247" i="13" s="1"/>
  <c r="BX253" i="13"/>
  <c r="BX259" i="13" s="1"/>
  <c r="BX257" i="13" s="1"/>
  <c r="BX261" i="13" s="1"/>
  <c r="CC220" i="13"/>
  <c r="CD215" i="13" s="1"/>
  <c r="CD217" i="13" s="1"/>
  <c r="CQ121" i="13"/>
  <c r="CJ195" i="13"/>
  <c r="CK192" i="13" s="1"/>
  <c r="BY234" i="13"/>
  <c r="CC222" i="13"/>
  <c r="CC223" i="13"/>
  <c r="CC225" i="13"/>
  <c r="CC233" i="13"/>
  <c r="CB227" i="13"/>
  <c r="CP163" i="13"/>
  <c r="CP126" i="13"/>
  <c r="CP138" i="13" s="1"/>
  <c r="CH189" i="13"/>
  <c r="CC227" i="13" l="1"/>
  <c r="CD219" i="13"/>
  <c r="CD222" i="13" s="1"/>
  <c r="CE207" i="13"/>
  <c r="CE208" i="13"/>
  <c r="CE210" i="13"/>
  <c r="CE218" i="13"/>
  <c r="CE205" i="13"/>
  <c r="CF200" i="13" s="1"/>
  <c r="BY238" i="13"/>
  <c r="BY237" i="13"/>
  <c r="BY248" i="13"/>
  <c r="BY240" i="13"/>
  <c r="CH203" i="13"/>
  <c r="CH197" i="13"/>
  <c r="CH190" i="13"/>
  <c r="CI187" i="13" s="1"/>
  <c r="BY235" i="13"/>
  <c r="BZ230" i="13" s="1"/>
  <c r="CK194" i="13"/>
  <c r="CQ163" i="13"/>
  <c r="CQ126" i="13"/>
  <c r="CQ138" i="13" s="1"/>
  <c r="CQ122" i="13"/>
  <c r="CR120" i="13" s="1"/>
  <c r="CD220" i="13" l="1"/>
  <c r="CE215" i="13" s="1"/>
  <c r="CE217" i="13" s="1"/>
  <c r="CD225" i="13"/>
  <c r="CD233" i="13"/>
  <c r="CE212" i="13"/>
  <c r="CD223" i="13"/>
  <c r="CD227" i="13" s="1"/>
  <c r="BZ232" i="13"/>
  <c r="BZ234" i="13" s="1"/>
  <c r="CI189" i="13"/>
  <c r="BY242" i="13"/>
  <c r="BY249" i="13" s="1"/>
  <c r="CF202" i="13"/>
  <c r="CR121" i="13"/>
  <c r="CK195" i="13"/>
  <c r="CL192" i="13" s="1"/>
  <c r="BZ235" i="13" l="1"/>
  <c r="CA230" i="13" s="1"/>
  <c r="CA232" i="13" s="1"/>
  <c r="CE219" i="13"/>
  <c r="CF204" i="13"/>
  <c r="CI203" i="13"/>
  <c r="CI197" i="13"/>
  <c r="CI190" i="13"/>
  <c r="CJ187" i="13" s="1"/>
  <c r="BY252" i="13"/>
  <c r="BY258" i="13" s="1"/>
  <c r="BY253" i="13"/>
  <c r="BY259" i="13" s="1"/>
  <c r="BY256" i="13"/>
  <c r="BZ238" i="13"/>
  <c r="BZ237" i="13"/>
  <c r="BZ240" i="13"/>
  <c r="BZ248" i="13"/>
  <c r="CR163" i="13"/>
  <c r="CR126" i="13"/>
  <c r="CR138" i="13" s="1"/>
  <c r="CR122" i="13"/>
  <c r="CS120" i="13" s="1"/>
  <c r="BY250" i="13"/>
  <c r="BZ245" i="13" s="1"/>
  <c r="CL194" i="13"/>
  <c r="BZ247" i="13" l="1"/>
  <c r="CA234" i="13"/>
  <c r="CL195" i="13"/>
  <c r="CM192" i="13" s="1"/>
  <c r="CF207" i="13"/>
  <c r="CF208" i="13"/>
  <c r="CF210" i="13"/>
  <c r="CF218" i="13"/>
  <c r="BZ242" i="13"/>
  <c r="BZ249" i="13" s="1"/>
  <c r="CJ189" i="13"/>
  <c r="CS121" i="13"/>
  <c r="CE222" i="13"/>
  <c r="CE223" i="13"/>
  <c r="CE225" i="13"/>
  <c r="CE233" i="13"/>
  <c r="CF205" i="13"/>
  <c r="CG200" i="13" s="1"/>
  <c r="BY257" i="13"/>
  <c r="BY261" i="13" s="1"/>
  <c r="CE220" i="13"/>
  <c r="CF215" i="13" s="1"/>
  <c r="CE227" i="13" l="1"/>
  <c r="BZ250" i="13"/>
  <c r="CA245" i="13" s="1"/>
  <c r="CA247" i="13" s="1"/>
  <c r="BZ252" i="13"/>
  <c r="BZ258" i="13" s="1"/>
  <c r="BZ253" i="13"/>
  <c r="BZ259" i="13" s="1"/>
  <c r="BZ256" i="13"/>
  <c r="CG202" i="13"/>
  <c r="CG204" i="13" s="1"/>
  <c r="CM194" i="13"/>
  <c r="CM195" i="13" s="1"/>
  <c r="CN192" i="13" s="1"/>
  <c r="CJ203" i="13"/>
  <c r="CJ197" i="13"/>
  <c r="CA237" i="13"/>
  <c r="CA238" i="13"/>
  <c r="CA248" i="13"/>
  <c r="CA240" i="13"/>
  <c r="CJ190" i="13"/>
  <c r="CK187" i="13" s="1"/>
  <c r="CS163" i="13"/>
  <c r="CS126" i="13"/>
  <c r="CS138" i="13" s="1"/>
  <c r="CS122" i="13"/>
  <c r="CT120" i="13" s="1"/>
  <c r="CF212" i="13"/>
  <c r="CF217" i="13"/>
  <c r="CA235" i="13"/>
  <c r="CB230" i="13" s="1"/>
  <c r="CA242" i="13" l="1"/>
  <c r="CA249" i="13" s="1"/>
  <c r="CA256" i="13" s="1"/>
  <c r="CG208" i="13"/>
  <c r="CG207" i="13"/>
  <c r="CG218" i="13"/>
  <c r="CG210" i="13"/>
  <c r="CN194" i="13"/>
  <c r="CK189" i="13"/>
  <c r="CG205" i="13"/>
  <c r="CH200" i="13" s="1"/>
  <c r="CT121" i="13"/>
  <c r="CT122" i="13" s="1"/>
  <c r="CU120" i="13" s="1"/>
  <c r="BZ257" i="13"/>
  <c r="BZ261" i="13" s="1"/>
  <c r="CB232" i="13"/>
  <c r="CF219" i="13"/>
  <c r="CG212" i="13" l="1"/>
  <c r="CA253" i="13"/>
  <c r="CA259" i="13" s="1"/>
  <c r="CA252" i="13"/>
  <c r="CA258" i="13" s="1"/>
  <c r="CA250" i="13"/>
  <c r="CB245" i="13" s="1"/>
  <c r="CB247" i="13" s="1"/>
  <c r="CB234" i="13"/>
  <c r="CB235" i="13" s="1"/>
  <c r="CC230" i="13" s="1"/>
  <c r="CF222" i="13"/>
  <c r="CF223" i="13"/>
  <c r="CF225" i="13"/>
  <c r="CF233" i="13"/>
  <c r="CH202" i="13"/>
  <c r="CH204" i="13" s="1"/>
  <c r="CK203" i="13"/>
  <c r="CK197" i="13"/>
  <c r="CU121" i="13"/>
  <c r="CU122" i="13" s="1"/>
  <c r="CV120" i="13" s="1"/>
  <c r="CK190" i="13"/>
  <c r="CL187" i="13" s="1"/>
  <c r="CF220" i="13"/>
  <c r="CG215" i="13" s="1"/>
  <c r="CN195" i="13"/>
  <c r="CO192" i="13" s="1"/>
  <c r="CT163" i="13"/>
  <c r="CT126" i="13"/>
  <c r="CT138" i="13" s="1"/>
  <c r="CA257" i="13" l="1"/>
  <c r="CA261" i="13" s="1"/>
  <c r="CB248" i="13"/>
  <c r="CF227" i="13"/>
  <c r="CB240" i="13"/>
  <c r="CB238" i="13"/>
  <c r="CB237" i="13"/>
  <c r="CC232" i="13"/>
  <c r="CC234" i="13" s="1"/>
  <c r="CC238" i="13" s="1"/>
  <c r="CH207" i="13"/>
  <c r="CH208" i="13"/>
  <c r="CH218" i="13"/>
  <c r="CH210" i="13"/>
  <c r="CH205" i="13"/>
  <c r="CI200" i="13" s="1"/>
  <c r="CV121" i="13"/>
  <c r="CG217" i="13"/>
  <c r="CG219" i="13" s="1"/>
  <c r="CL189" i="13"/>
  <c r="CO194" i="13"/>
  <c r="CU163" i="13"/>
  <c r="CU126" i="13"/>
  <c r="CU138" i="13" s="1"/>
  <c r="CB242" i="13" l="1"/>
  <c r="CB249" i="13" s="1"/>
  <c r="CB256" i="13" s="1"/>
  <c r="CH212" i="13"/>
  <c r="CC240" i="13"/>
  <c r="CC237" i="13"/>
  <c r="CC242" i="13" s="1"/>
  <c r="CC249" i="13" s="1"/>
  <c r="CC248" i="13"/>
  <c r="CC235" i="13"/>
  <c r="CD230" i="13" s="1"/>
  <c r="CD232" i="13" s="1"/>
  <c r="CD234" i="13" s="1"/>
  <c r="CG223" i="13"/>
  <c r="CG222" i="13"/>
  <c r="CG233" i="13"/>
  <c r="CG225" i="13"/>
  <c r="CO195" i="13"/>
  <c r="CP192" i="13" s="1"/>
  <c r="CV163" i="13"/>
  <c r="CV126" i="13"/>
  <c r="CV138" i="13" s="1"/>
  <c r="CI202" i="13"/>
  <c r="CL203" i="13"/>
  <c r="CL197" i="13"/>
  <c r="CL190" i="13"/>
  <c r="CM187" i="13" s="1"/>
  <c r="CG220" i="13"/>
  <c r="CH215" i="13" s="1"/>
  <c r="CV122" i="13"/>
  <c r="CW120" i="13" s="1"/>
  <c r="CG227" i="13" l="1"/>
  <c r="CB250" i="13"/>
  <c r="CC245" i="13" s="1"/>
  <c r="CC247" i="13" s="1"/>
  <c r="CB253" i="13"/>
  <c r="CB259" i="13" s="1"/>
  <c r="CB252" i="13"/>
  <c r="CB258" i="13" s="1"/>
  <c r="CP194" i="13"/>
  <c r="CC252" i="13"/>
  <c r="CC258" i="13" s="1"/>
  <c r="CC253" i="13"/>
  <c r="CC259" i="13" s="1"/>
  <c r="CC256" i="13"/>
  <c r="CM189" i="13"/>
  <c r="CD237" i="13"/>
  <c r="CD238" i="13"/>
  <c r="CD248" i="13"/>
  <c r="CD240" i="13"/>
  <c r="CH217" i="13"/>
  <c r="CH219" i="13" s="1"/>
  <c r="CI204" i="13"/>
  <c r="CW121" i="13"/>
  <c r="CW122" i="13" s="1"/>
  <c r="CX120" i="13" s="1"/>
  <c r="CD235" i="13"/>
  <c r="CE230" i="13" s="1"/>
  <c r="CC250" i="13" l="1"/>
  <c r="CD245" i="13" s="1"/>
  <c r="CB257" i="13"/>
  <c r="CB261" i="13" s="1"/>
  <c r="CD242" i="13"/>
  <c r="CD249" i="13" s="1"/>
  <c r="CD253" i="13" s="1"/>
  <c r="CD259" i="13" s="1"/>
  <c r="CH220" i="13"/>
  <c r="CI215" i="13" s="1"/>
  <c r="CI217" i="13" s="1"/>
  <c r="CX121" i="13"/>
  <c r="CH223" i="13"/>
  <c r="CH222" i="13"/>
  <c r="CH225" i="13"/>
  <c r="CH233" i="13"/>
  <c r="CW163" i="13"/>
  <c r="CW126" i="13"/>
  <c r="CW138" i="13" s="1"/>
  <c r="CM203" i="13"/>
  <c r="CM197" i="13"/>
  <c r="CP195" i="13"/>
  <c r="CQ192" i="13" s="1"/>
  <c r="CE232" i="13"/>
  <c r="CE234" i="13" s="1"/>
  <c r="CI207" i="13"/>
  <c r="CI208" i="13"/>
  <c r="CI210" i="13"/>
  <c r="CI218" i="13"/>
  <c r="CM190" i="13"/>
  <c r="CN187" i="13" s="1"/>
  <c r="CC257" i="13"/>
  <c r="CC261" i="13" s="1"/>
  <c r="CD247" i="13"/>
  <c r="CI205" i="13"/>
  <c r="CJ200" i="13" s="1"/>
  <c r="CD256" i="13" l="1"/>
  <c r="CD250" i="13"/>
  <c r="CE245" i="13" s="1"/>
  <c r="CE247" i="13" s="1"/>
  <c r="CD252" i="13"/>
  <c r="CD258" i="13" s="1"/>
  <c r="CD257" i="13" s="1"/>
  <c r="CH227" i="13"/>
  <c r="CE237" i="13"/>
  <c r="CE238" i="13"/>
  <c r="CE248" i="13"/>
  <c r="CE240" i="13"/>
  <c r="CQ194" i="13"/>
  <c r="CE235" i="13"/>
  <c r="CF230" i="13" s="1"/>
  <c r="CX163" i="13"/>
  <c r="CX126" i="13"/>
  <c r="CX138" i="13" s="1"/>
  <c r="CN189" i="13"/>
  <c r="CN190" i="13" s="1"/>
  <c r="CO187" i="13" s="1"/>
  <c r="CX122" i="13"/>
  <c r="CY120" i="13" s="1"/>
  <c r="CI212" i="13"/>
  <c r="CJ202" i="13"/>
  <c r="CD261" i="13" l="1"/>
  <c r="CE242" i="13"/>
  <c r="CE249" i="13" s="1"/>
  <c r="CE250" i="13" s="1"/>
  <c r="CF245" i="13" s="1"/>
  <c r="CF247" i="13" s="1"/>
  <c r="CO189" i="13"/>
  <c r="CY121" i="13"/>
  <c r="CY122" i="13" s="1"/>
  <c r="CZ120" i="13" s="1"/>
  <c r="CJ204" i="13"/>
  <c r="CF232" i="13"/>
  <c r="CQ195" i="13"/>
  <c r="CR192" i="13" s="1"/>
  <c r="CI219" i="13"/>
  <c r="CN203" i="13"/>
  <c r="CN197" i="13"/>
  <c r="CE256" i="13" l="1"/>
  <c r="CE253" i="13"/>
  <c r="CE259" i="13" s="1"/>
  <c r="CE252" i="13"/>
  <c r="CE258" i="13" s="1"/>
  <c r="CZ121" i="13"/>
  <c r="CF234" i="13"/>
  <c r="CO203" i="13"/>
  <c r="CO197" i="13"/>
  <c r="CY163" i="13"/>
  <c r="CY126" i="13"/>
  <c r="CY138" i="13" s="1"/>
  <c r="CO190" i="13"/>
  <c r="CP187" i="13" s="1"/>
  <c r="CJ208" i="13"/>
  <c r="CJ207" i="13"/>
  <c r="CJ210" i="13"/>
  <c r="CJ218" i="13"/>
  <c r="CI223" i="13"/>
  <c r="CI222" i="13"/>
  <c r="CI233" i="13"/>
  <c r="CI225" i="13"/>
  <c r="CI220" i="13"/>
  <c r="CJ215" i="13" s="1"/>
  <c r="CR194" i="13"/>
  <c r="CR195" i="13" s="1"/>
  <c r="CS192" i="13" s="1"/>
  <c r="CJ205" i="13"/>
  <c r="CK200" i="13" s="1"/>
  <c r="CE257" i="13" l="1"/>
  <c r="CE261" i="13" s="1"/>
  <c r="CJ212" i="13"/>
  <c r="CJ217" i="13"/>
  <c r="CS194" i="13"/>
  <c r="CZ163" i="13"/>
  <c r="CZ126" i="13"/>
  <c r="CZ138" i="13" s="1"/>
  <c r="CZ122" i="13"/>
  <c r="DA120" i="13" s="1"/>
  <c r="CF237" i="13"/>
  <c r="CF238" i="13"/>
  <c r="CF248" i="13"/>
  <c r="CF240" i="13"/>
  <c r="CK202" i="13"/>
  <c r="CF235" i="13"/>
  <c r="CG230" i="13" s="1"/>
  <c r="CP189" i="13"/>
  <c r="CP190" i="13" s="1"/>
  <c r="CQ187" i="13" s="1"/>
  <c r="CI227" i="13"/>
  <c r="CJ219" i="13" l="1"/>
  <c r="CJ225" i="13" s="1"/>
  <c r="CF242" i="13"/>
  <c r="CF249" i="13" s="1"/>
  <c r="CF252" i="13" s="1"/>
  <c r="CF258" i="13" s="1"/>
  <c r="CQ189" i="13"/>
  <c r="CK204" i="13"/>
  <c r="CK205" i="13" s="1"/>
  <c r="CL200" i="13" s="1"/>
  <c r="DA121" i="13"/>
  <c r="CG232" i="13"/>
  <c r="CG234" i="13" s="1"/>
  <c r="CJ222" i="13"/>
  <c r="CP203" i="13"/>
  <c r="CP197" i="13"/>
  <c r="CJ233" i="13"/>
  <c r="CS195" i="13"/>
  <c r="CT192" i="13" s="1"/>
  <c r="CJ223" i="13" l="1"/>
  <c r="CJ227" i="13" s="1"/>
  <c r="CF256" i="13"/>
  <c r="CF250" i="13"/>
  <c r="CG245" i="13" s="1"/>
  <c r="CG247" i="13" s="1"/>
  <c r="CJ220" i="13"/>
  <c r="CK215" i="13" s="1"/>
  <c r="CK217" i="13" s="1"/>
  <c r="CF253" i="13"/>
  <c r="CF259" i="13" s="1"/>
  <c r="CF257" i="13" s="1"/>
  <c r="CL202" i="13"/>
  <c r="CG237" i="13"/>
  <c r="CG238" i="13"/>
  <c r="CG240" i="13"/>
  <c r="CG248" i="13"/>
  <c r="CG235" i="13"/>
  <c r="CH230" i="13" s="1"/>
  <c r="DA163" i="13"/>
  <c r="DA126" i="13"/>
  <c r="DA138" i="13" s="1"/>
  <c r="CQ203" i="13"/>
  <c r="CQ197" i="13"/>
  <c r="DA122" i="13"/>
  <c r="DB120" i="13" s="1"/>
  <c r="CQ190" i="13"/>
  <c r="CR187" i="13" s="1"/>
  <c r="CT194" i="13"/>
  <c r="CT195" i="13" s="1"/>
  <c r="CU192" i="13" s="1"/>
  <c r="CK208" i="13"/>
  <c r="CK207" i="13"/>
  <c r="CK210" i="13"/>
  <c r="CK218" i="13"/>
  <c r="CG242" i="13" l="1"/>
  <c r="CG249" i="13" s="1"/>
  <c r="CG256" i="13" s="1"/>
  <c r="CF261" i="13"/>
  <c r="CU194" i="13"/>
  <c r="CR189" i="13"/>
  <c r="CR190" i="13" s="1"/>
  <c r="CS187" i="13" s="1"/>
  <c r="CL204" i="13"/>
  <c r="CL205" i="13" s="1"/>
  <c r="CM200" i="13" s="1"/>
  <c r="CK212" i="13"/>
  <c r="CH232" i="13"/>
  <c r="DB121" i="13"/>
  <c r="DB122" i="13" s="1"/>
  <c r="DC120" i="13" s="1"/>
  <c r="CG253" i="13" l="1"/>
  <c r="CG259" i="13" s="1"/>
  <c r="CG252" i="13"/>
  <c r="CG258" i="13" s="1"/>
  <c r="CG250" i="13"/>
  <c r="CH245" i="13" s="1"/>
  <c r="CH247" i="13" s="1"/>
  <c r="DC121" i="13"/>
  <c r="CM202" i="13"/>
  <c r="CM204" i="13" s="1"/>
  <c r="CS189" i="13"/>
  <c r="CS190" i="13" s="1"/>
  <c r="CT187" i="13" s="1"/>
  <c r="CK219" i="13"/>
  <c r="CU195" i="13"/>
  <c r="CV192" i="13" s="1"/>
  <c r="DB163" i="13"/>
  <c r="DB126" i="13"/>
  <c r="DB138" i="13" s="1"/>
  <c r="CH234" i="13"/>
  <c r="CH235" i="13" s="1"/>
  <c r="CI230" i="13" s="1"/>
  <c r="CR203" i="13"/>
  <c r="CR197" i="13"/>
  <c r="CL208" i="13"/>
  <c r="CL207" i="13"/>
  <c r="CL218" i="13"/>
  <c r="CL210" i="13"/>
  <c r="CG257" i="13" l="1"/>
  <c r="CG261" i="13" s="1"/>
  <c r="CL212" i="13"/>
  <c r="CM208" i="13"/>
  <c r="CM207" i="13"/>
  <c r="CM218" i="13"/>
  <c r="CM210" i="13"/>
  <c r="CI232" i="13"/>
  <c r="CT189" i="13"/>
  <c r="CK223" i="13"/>
  <c r="CK222" i="13"/>
  <c r="CK220" i="13"/>
  <c r="CL215" i="13" s="1"/>
  <c r="CK233" i="13"/>
  <c r="CK225" i="13"/>
  <c r="CV194" i="13"/>
  <c r="CM205" i="13"/>
  <c r="CN200" i="13" s="1"/>
  <c r="CS203" i="13"/>
  <c r="CS197" i="13"/>
  <c r="CH237" i="13"/>
  <c r="CH238" i="13"/>
  <c r="CH240" i="13"/>
  <c r="CH248" i="13"/>
  <c r="DC163" i="13"/>
  <c r="DC126" i="13"/>
  <c r="DC138" i="13" s="1"/>
  <c r="DC122" i="13"/>
  <c r="DD120" i="13" s="1"/>
  <c r="CH242" i="13" l="1"/>
  <c r="CH249" i="13" s="1"/>
  <c r="CH250" i="13" s="1"/>
  <c r="CI245" i="13" s="1"/>
  <c r="CM212" i="13"/>
  <c r="CK227" i="13"/>
  <c r="CL217" i="13"/>
  <c r="CL219" i="13" s="1"/>
  <c r="CT203" i="13"/>
  <c r="CT197" i="13"/>
  <c r="CN202" i="13"/>
  <c r="CN204" i="13" s="1"/>
  <c r="CI234" i="13"/>
  <c r="DD121" i="13"/>
  <c r="CT190" i="13"/>
  <c r="CU187" i="13" s="1"/>
  <c r="CV195" i="13"/>
  <c r="CW192" i="13" s="1"/>
  <c r="CH252" i="13" l="1"/>
  <c r="CH258" i="13" s="1"/>
  <c r="CH253" i="13"/>
  <c r="CH259" i="13" s="1"/>
  <c r="CH256" i="13"/>
  <c r="CN205" i="13"/>
  <c r="CO200" i="13" s="1"/>
  <c r="CO202" i="13" s="1"/>
  <c r="CL220" i="13"/>
  <c r="CM215" i="13" s="1"/>
  <c r="CM217" i="13" s="1"/>
  <c r="CI237" i="13"/>
  <c r="CI238" i="13"/>
  <c r="CI240" i="13"/>
  <c r="CI248" i="13"/>
  <c r="CN208" i="13"/>
  <c r="CN207" i="13"/>
  <c r="CN210" i="13"/>
  <c r="CN218" i="13"/>
  <c r="CU189" i="13"/>
  <c r="CU190" i="13" s="1"/>
  <c r="CV187" i="13" s="1"/>
  <c r="DD163" i="13"/>
  <c r="DD126" i="13"/>
  <c r="DD138" i="13" s="1"/>
  <c r="CI247" i="13"/>
  <c r="CL223" i="13"/>
  <c r="CL222" i="13"/>
  <c r="CL233" i="13"/>
  <c r="CL225" i="13"/>
  <c r="DD122" i="13"/>
  <c r="DE120" i="13" s="1"/>
  <c r="CW194" i="13"/>
  <c r="CI235" i="13"/>
  <c r="CJ230" i="13" s="1"/>
  <c r="CH257" i="13" l="1"/>
  <c r="CH261" i="13" s="1"/>
  <c r="CI242" i="13"/>
  <c r="CI249" i="13" s="1"/>
  <c r="CI250" i="13" s="1"/>
  <c r="CJ245" i="13" s="1"/>
  <c r="CJ247" i="13" s="1"/>
  <c r="CV189" i="13"/>
  <c r="CJ232" i="13"/>
  <c r="CJ234" i="13" s="1"/>
  <c r="CM219" i="13"/>
  <c r="CM220" i="13" s="1"/>
  <c r="CN215" i="13" s="1"/>
  <c r="CL227" i="13"/>
  <c r="CO204" i="13"/>
  <c r="CO205" i="13" s="1"/>
  <c r="CP200" i="13" s="1"/>
  <c r="CU203" i="13"/>
  <c r="CU197" i="13"/>
  <c r="CN212" i="13"/>
  <c r="CW195" i="13"/>
  <c r="CX192" i="13" s="1"/>
  <c r="DE121" i="13"/>
  <c r="CI256" i="13" l="1"/>
  <c r="CI253" i="13"/>
  <c r="CI259" i="13" s="1"/>
  <c r="CI252" i="13"/>
  <c r="CI258" i="13" s="1"/>
  <c r="CP202" i="13"/>
  <c r="CP204" i="13" s="1"/>
  <c r="CJ237" i="13"/>
  <c r="CJ238" i="13"/>
  <c r="CJ248" i="13"/>
  <c r="CJ240" i="13"/>
  <c r="CN217" i="13"/>
  <c r="CV203" i="13"/>
  <c r="CV197" i="13"/>
  <c r="DE163" i="13"/>
  <c r="DE126" i="13"/>
  <c r="DE138" i="13" s="1"/>
  <c r="CX194" i="13"/>
  <c r="CX195" i="13" s="1"/>
  <c r="CY192" i="13" s="1"/>
  <c r="CV190" i="13"/>
  <c r="CW187" i="13" s="1"/>
  <c r="CJ235" i="13"/>
  <c r="CK230" i="13" s="1"/>
  <c r="CO208" i="13"/>
  <c r="CO207" i="13"/>
  <c r="CO210" i="13"/>
  <c r="CO218" i="13"/>
  <c r="CM222" i="13"/>
  <c r="CM223" i="13"/>
  <c r="CM225" i="13"/>
  <c r="CM233" i="13"/>
  <c r="DE122" i="13"/>
  <c r="DF120" i="13" s="1"/>
  <c r="CM227" i="13" l="1"/>
  <c r="CI257" i="13"/>
  <c r="CI261" i="13" s="1"/>
  <c r="CJ242" i="13"/>
  <c r="CJ249" i="13" s="1"/>
  <c r="CJ256" i="13" s="1"/>
  <c r="CP205" i="13"/>
  <c r="CQ200" i="13" s="1"/>
  <c r="CQ202" i="13" s="1"/>
  <c r="CQ204" i="13" s="1"/>
  <c r="CY194" i="13"/>
  <c r="CN219" i="13"/>
  <c r="CN220" i="13" s="1"/>
  <c r="CO215" i="13" s="1"/>
  <c r="CP207" i="13"/>
  <c r="CP208" i="13"/>
  <c r="CP218" i="13"/>
  <c r="CP210" i="13"/>
  <c r="CK232" i="13"/>
  <c r="CK234" i="13" s="1"/>
  <c r="DF121" i="13"/>
  <c r="CW189" i="13"/>
  <c r="CW190" i="13" s="1"/>
  <c r="CX187" i="13" s="1"/>
  <c r="CO212" i="13"/>
  <c r="CJ253" i="13" l="1"/>
  <c r="CJ259" i="13" s="1"/>
  <c r="CJ250" i="13"/>
  <c r="CK245" i="13" s="1"/>
  <c r="CK247" i="13" s="1"/>
  <c r="CJ252" i="13"/>
  <c r="CJ258" i="13" s="1"/>
  <c r="CP212" i="13"/>
  <c r="CQ205" i="13"/>
  <c r="CR200" i="13" s="1"/>
  <c r="CR202" i="13" s="1"/>
  <c r="CK238" i="13"/>
  <c r="CK237" i="13"/>
  <c r="CK240" i="13"/>
  <c r="CK248" i="13"/>
  <c r="CX189" i="13"/>
  <c r="CX190" i="13" s="1"/>
  <c r="CY187" i="13" s="1"/>
  <c r="CO217" i="13"/>
  <c r="CO219" i="13" s="1"/>
  <c r="CK235" i="13"/>
  <c r="CL230" i="13" s="1"/>
  <c r="CQ207" i="13"/>
  <c r="CQ208" i="13"/>
  <c r="CQ218" i="13"/>
  <c r="CQ210" i="13"/>
  <c r="CN222" i="13"/>
  <c r="CN223" i="13"/>
  <c r="CN233" i="13"/>
  <c r="CN225" i="13"/>
  <c r="CW203" i="13"/>
  <c r="CW197" i="13"/>
  <c r="DF163" i="13"/>
  <c r="DF126" i="13"/>
  <c r="DF138" i="13" s="1"/>
  <c r="DF122" i="13"/>
  <c r="DG120" i="13" s="1"/>
  <c r="CY195" i="13"/>
  <c r="CZ192" i="13" s="1"/>
  <c r="CJ257" i="13" l="1"/>
  <c r="CJ261" i="13" s="1"/>
  <c r="CN227" i="13"/>
  <c r="CQ212" i="13"/>
  <c r="CK242" i="13"/>
  <c r="CK249" i="13" s="1"/>
  <c r="CK250" i="13" s="1"/>
  <c r="CL245" i="13" s="1"/>
  <c r="CL247" i="13" s="1"/>
  <c r="CO222" i="13"/>
  <c r="CO223" i="13"/>
  <c r="CO225" i="13"/>
  <c r="CO233" i="13"/>
  <c r="CY189" i="13"/>
  <c r="CR204" i="13"/>
  <c r="CO220" i="13"/>
  <c r="CP215" i="13" s="1"/>
  <c r="CL232" i="13"/>
  <c r="CZ194" i="13"/>
  <c r="CZ195" i="13" s="1"/>
  <c r="DA192" i="13" s="1"/>
  <c r="DG121" i="13"/>
  <c r="CX203" i="13"/>
  <c r="CX197" i="13"/>
  <c r="CK256" i="13" l="1"/>
  <c r="CK253" i="13"/>
  <c r="CK259" i="13" s="1"/>
  <c r="CK252" i="13"/>
  <c r="CK258" i="13" s="1"/>
  <c r="CO227" i="13"/>
  <c r="CR207" i="13"/>
  <c r="CR208" i="13"/>
  <c r="CR210" i="13"/>
  <c r="CR218" i="13"/>
  <c r="CY203" i="13"/>
  <c r="CY197" i="13"/>
  <c r="DA194" i="13"/>
  <c r="DA195" i="13" s="1"/>
  <c r="DB192" i="13" s="1"/>
  <c r="CL234" i="13"/>
  <c r="CY190" i="13"/>
  <c r="CZ187" i="13" s="1"/>
  <c r="DG163" i="13"/>
  <c r="DG126" i="13"/>
  <c r="DG138" i="13" s="1"/>
  <c r="CP217" i="13"/>
  <c r="CP219" i="13" s="1"/>
  <c r="CR205" i="13"/>
  <c r="CS200" i="13" s="1"/>
  <c r="DG122" i="13"/>
  <c r="DH120" i="13" s="1"/>
  <c r="CK257" i="13" l="1"/>
  <c r="CK261" i="13" s="1"/>
  <c r="CR212" i="13"/>
  <c r="CP220" i="13"/>
  <c r="CQ215" i="13" s="1"/>
  <c r="CQ217" i="13" s="1"/>
  <c r="DB194" i="13"/>
  <c r="DH121" i="13"/>
  <c r="CS202" i="13"/>
  <c r="CS204" i="13" s="1"/>
  <c r="CL238" i="13"/>
  <c r="CL237" i="13"/>
  <c r="CL240" i="13"/>
  <c r="CL248" i="13"/>
  <c r="CZ189" i="13"/>
  <c r="CP222" i="13"/>
  <c r="CP223" i="13"/>
  <c r="CP225" i="13"/>
  <c r="CP233" i="13"/>
  <c r="CL235" i="13"/>
  <c r="CM230" i="13" s="1"/>
  <c r="CP227" i="13" l="1"/>
  <c r="CL242" i="13"/>
  <c r="CL249" i="13" s="1"/>
  <c r="CL252" i="13" s="1"/>
  <c r="CL258" i="13" s="1"/>
  <c r="CQ219" i="13"/>
  <c r="CQ220" i="13" s="1"/>
  <c r="CR215" i="13" s="1"/>
  <c r="CS207" i="13"/>
  <c r="CS208" i="13"/>
  <c r="CS210" i="13"/>
  <c r="CS218" i="13"/>
  <c r="CZ203" i="13"/>
  <c r="CZ197" i="13"/>
  <c r="DB195" i="13"/>
  <c r="DC192" i="13" s="1"/>
  <c r="CS205" i="13"/>
  <c r="CT200" i="13" s="1"/>
  <c r="DH163" i="13"/>
  <c r="DH126" i="13"/>
  <c r="DH138" i="13" s="1"/>
  <c r="CM232" i="13"/>
  <c r="CM234" i="13" s="1"/>
  <c r="CZ190" i="13"/>
  <c r="DA187" i="13" s="1"/>
  <c r="DH122" i="13"/>
  <c r="DI120" i="13" s="1"/>
  <c r="CL250" i="13" l="1"/>
  <c r="CM245" i="13" s="1"/>
  <c r="CM247" i="13" s="1"/>
  <c r="CQ225" i="13"/>
  <c r="CS212" i="13"/>
  <c r="CL256" i="13"/>
  <c r="CL253" i="13"/>
  <c r="CL259" i="13" s="1"/>
  <c r="CL257" i="13" s="1"/>
  <c r="CQ233" i="13"/>
  <c r="CR217" i="13"/>
  <c r="CR219" i="13" s="1"/>
  <c r="CQ223" i="13"/>
  <c r="CQ222" i="13"/>
  <c r="CM238" i="13"/>
  <c r="CM237" i="13"/>
  <c r="CM240" i="13"/>
  <c r="CM248" i="13"/>
  <c r="DA189" i="13"/>
  <c r="DC194" i="13"/>
  <c r="DC195" i="13" s="1"/>
  <c r="DD192" i="13" s="1"/>
  <c r="CT202" i="13"/>
  <c r="CT204" i="13" s="1"/>
  <c r="CM235" i="13"/>
  <c r="CN230" i="13" s="1"/>
  <c r="DI121" i="13"/>
  <c r="CQ227" i="13" l="1"/>
  <c r="CM242" i="13"/>
  <c r="CM249" i="13" s="1"/>
  <c r="CM256" i="13" s="1"/>
  <c r="CL261" i="13"/>
  <c r="CR225" i="13"/>
  <c r="CR233" i="13"/>
  <c r="CR222" i="13"/>
  <c r="CR223" i="13"/>
  <c r="CT205" i="13"/>
  <c r="CU200" i="13" s="1"/>
  <c r="CU202" i="13" s="1"/>
  <c r="CU204" i="13" s="1"/>
  <c r="CR220" i="13"/>
  <c r="CS215" i="13" s="1"/>
  <c r="DD194" i="13"/>
  <c r="DD195" i="13" s="1"/>
  <c r="DE192" i="13" s="1"/>
  <c r="DI163" i="13"/>
  <c r="DI126" i="13"/>
  <c r="DI138" i="13" s="1"/>
  <c r="CT207" i="13"/>
  <c r="CT208" i="13"/>
  <c r="CT218" i="13"/>
  <c r="CT210" i="13"/>
  <c r="DA203" i="13"/>
  <c r="DA197" i="13"/>
  <c r="DA190" i="13"/>
  <c r="DB187" i="13" s="1"/>
  <c r="CN232" i="13"/>
  <c r="DI122" i="13"/>
  <c r="DJ120" i="13" s="1"/>
  <c r="CM250" i="13" l="1"/>
  <c r="CN245" i="13" s="1"/>
  <c r="CN247" i="13" s="1"/>
  <c r="CM253" i="13"/>
  <c r="CM259" i="13" s="1"/>
  <c r="CM252" i="13"/>
  <c r="CM258" i="13" s="1"/>
  <c r="CT212" i="13"/>
  <c r="CR227" i="13"/>
  <c r="CS217" i="13"/>
  <c r="CS219" i="13" s="1"/>
  <c r="DE194" i="13"/>
  <c r="CU207" i="13"/>
  <c r="CU208" i="13"/>
  <c r="CU210" i="13"/>
  <c r="CU218" i="13"/>
  <c r="CN234" i="13"/>
  <c r="CU205" i="13"/>
  <c r="CV200" i="13" s="1"/>
  <c r="DB189" i="13"/>
  <c r="DB190" i="13" s="1"/>
  <c r="DC187" i="13" s="1"/>
  <c r="DJ121" i="13"/>
  <c r="DJ122" i="13" s="1"/>
  <c r="DK120" i="13" s="1"/>
  <c r="CM257" i="13" l="1"/>
  <c r="CM261" i="13" s="1"/>
  <c r="CU212" i="13"/>
  <c r="CS233" i="13"/>
  <c r="CS225" i="13"/>
  <c r="CS223" i="13"/>
  <c r="CS222" i="13"/>
  <c r="CS220" i="13"/>
  <c r="CT215" i="13" s="1"/>
  <c r="DC189" i="13"/>
  <c r="DK121" i="13"/>
  <c r="CV202" i="13"/>
  <c r="CV204" i="13" s="1"/>
  <c r="DB203" i="13"/>
  <c r="DB197" i="13"/>
  <c r="DE195" i="13"/>
  <c r="DF192" i="13" s="1"/>
  <c r="CN238" i="13"/>
  <c r="CN237" i="13"/>
  <c r="CN240" i="13"/>
  <c r="CN248" i="13"/>
  <c r="DJ163" i="13"/>
  <c r="DJ126" i="13"/>
  <c r="DJ138" i="13" s="1"/>
  <c r="CN235" i="13"/>
  <c r="CO230" i="13" s="1"/>
  <c r="CS227" i="13" l="1"/>
  <c r="CN242" i="13"/>
  <c r="CN249" i="13" s="1"/>
  <c r="CN256" i="13" s="1"/>
  <c r="CV205" i="13"/>
  <c r="CW200" i="13" s="1"/>
  <c r="CW202" i="13" s="1"/>
  <c r="CW204" i="13" s="1"/>
  <c r="CT217" i="13"/>
  <c r="CT219" i="13" s="1"/>
  <c r="CV207" i="13"/>
  <c r="CV208" i="13"/>
  <c r="CV210" i="13"/>
  <c r="CV218" i="13"/>
  <c r="DK163" i="13"/>
  <c r="DK126" i="13"/>
  <c r="DK138" i="13" s="1"/>
  <c r="DK122" i="13"/>
  <c r="DL120" i="13" s="1"/>
  <c r="CO232" i="13"/>
  <c r="DC203" i="13"/>
  <c r="DC197" i="13"/>
  <c r="DF194" i="13"/>
  <c r="DC190" i="13"/>
  <c r="DD187" i="13" s="1"/>
  <c r="CN253" i="13" l="1"/>
  <c r="CN259" i="13" s="1"/>
  <c r="CN250" i="13"/>
  <c r="CO245" i="13" s="1"/>
  <c r="CO247" i="13" s="1"/>
  <c r="CV212" i="13"/>
  <c r="CN252" i="13"/>
  <c r="CN258" i="13" s="1"/>
  <c r="CN257" i="13" s="1"/>
  <c r="CN261" i="13" s="1"/>
  <c r="CW205" i="13"/>
  <c r="CX200" i="13" s="1"/>
  <c r="CX202" i="13" s="1"/>
  <c r="CX204" i="13" s="1"/>
  <c r="CT225" i="13"/>
  <c r="CT223" i="13"/>
  <c r="CT222" i="13"/>
  <c r="CT233" i="13"/>
  <c r="CT220" i="13"/>
  <c r="CU215" i="13" s="1"/>
  <c r="CO234" i="13"/>
  <c r="DD189" i="13"/>
  <c r="DD190" i="13" s="1"/>
  <c r="DE187" i="13" s="1"/>
  <c r="CW208" i="13"/>
  <c r="CW207" i="13"/>
  <c r="CW218" i="13"/>
  <c r="CW210" i="13"/>
  <c r="DL121" i="13"/>
  <c r="DF195" i="13"/>
  <c r="DG192" i="13" s="1"/>
  <c r="CT227" i="13" l="1"/>
  <c r="CU217" i="13"/>
  <c r="CX205" i="13"/>
  <c r="CY200" i="13" s="1"/>
  <c r="CY202" i="13" s="1"/>
  <c r="CY204" i="13" s="1"/>
  <c r="DE189" i="13"/>
  <c r="CX207" i="13"/>
  <c r="CX208" i="13"/>
  <c r="CX210" i="13"/>
  <c r="CX218" i="13"/>
  <c r="DL163" i="13"/>
  <c r="DL126" i="13"/>
  <c r="DL138" i="13" s="1"/>
  <c r="CO238" i="13"/>
  <c r="CO237" i="13"/>
  <c r="CO248" i="13"/>
  <c r="CO240" i="13"/>
  <c r="DD203" i="13"/>
  <c r="DD197" i="13"/>
  <c r="DG194" i="13"/>
  <c r="CW212" i="13"/>
  <c r="DL122" i="13"/>
  <c r="DM120" i="13" s="1"/>
  <c r="CO235" i="13"/>
  <c r="CP230" i="13" s="1"/>
  <c r="CO242" i="13" l="1"/>
  <c r="CO249" i="13" s="1"/>
  <c r="CO250" i="13" s="1"/>
  <c r="CP245" i="13" s="1"/>
  <c r="CP247" i="13" s="1"/>
  <c r="CY205" i="13"/>
  <c r="CZ200" i="13" s="1"/>
  <c r="CZ202" i="13" s="1"/>
  <c r="CZ204" i="13" s="1"/>
  <c r="CU219" i="13"/>
  <c r="CY207" i="13"/>
  <c r="CY208" i="13"/>
  <c r="CY210" i="13"/>
  <c r="CY218" i="13"/>
  <c r="CP232" i="13"/>
  <c r="DM121" i="13"/>
  <c r="DE203" i="13"/>
  <c r="DE197" i="13"/>
  <c r="DG195" i="13"/>
  <c r="DH192" i="13" s="1"/>
  <c r="CX212" i="13"/>
  <c r="DE190" i="13"/>
  <c r="DF187" i="13" s="1"/>
  <c r="CO256" i="13" l="1"/>
  <c r="CO253" i="13"/>
  <c r="CO259" i="13" s="1"/>
  <c r="CO252" i="13"/>
  <c r="CO258" i="13" s="1"/>
  <c r="CY212" i="13"/>
  <c r="CU222" i="13"/>
  <c r="CU223" i="13"/>
  <c r="CU233" i="13"/>
  <c r="CU225" i="13"/>
  <c r="CU220" i="13"/>
  <c r="CV215" i="13" s="1"/>
  <c r="CZ205" i="13"/>
  <c r="DA200" i="13" s="1"/>
  <c r="DA202" i="13" s="1"/>
  <c r="CP234" i="13"/>
  <c r="DF189" i="13"/>
  <c r="CZ208" i="13"/>
  <c r="CZ207" i="13"/>
  <c r="CZ210" i="13"/>
  <c r="CZ218" i="13"/>
  <c r="DM163" i="13"/>
  <c r="DM126" i="13"/>
  <c r="DM138" i="13" s="1"/>
  <c r="DH194" i="13"/>
  <c r="DM122" i="13"/>
  <c r="DN120" i="13" s="1"/>
  <c r="CO257" i="13" l="1"/>
  <c r="CO261" i="13" s="1"/>
  <c r="CU227" i="13"/>
  <c r="DA204" i="13"/>
  <c r="DA205" i="13" s="1"/>
  <c r="DB200" i="13" s="1"/>
  <c r="CV217" i="13"/>
  <c r="CV219" i="13" s="1"/>
  <c r="DF203" i="13"/>
  <c r="DF197" i="13"/>
  <c r="DF190" i="13"/>
  <c r="DG187" i="13" s="1"/>
  <c r="CP238" i="13"/>
  <c r="CP237" i="13"/>
  <c r="CP248" i="13"/>
  <c r="CP240" i="13"/>
  <c r="DN121" i="13"/>
  <c r="DH195" i="13"/>
  <c r="DI192" i="13" s="1"/>
  <c r="CZ212" i="13"/>
  <c r="CP235" i="13"/>
  <c r="CQ230" i="13" s="1"/>
  <c r="CP242" i="13" l="1"/>
  <c r="CP249" i="13" s="1"/>
  <c r="CP250" i="13" s="1"/>
  <c r="CQ245" i="13" s="1"/>
  <c r="DA210" i="13"/>
  <c r="DA218" i="13"/>
  <c r="CV233" i="13"/>
  <c r="CV222" i="13"/>
  <c r="CV223" i="13"/>
  <c r="CV225" i="13"/>
  <c r="DB202" i="13"/>
  <c r="DB204" i="13" s="1"/>
  <c r="CV220" i="13"/>
  <c r="CW215" i="13" s="1"/>
  <c r="DA207" i="13"/>
  <c r="DA208" i="13"/>
  <c r="DN163" i="13"/>
  <c r="DN126" i="13"/>
  <c r="DN138" i="13" s="1"/>
  <c r="DI194" i="13"/>
  <c r="CQ232" i="13"/>
  <c r="CQ234" i="13" s="1"/>
  <c r="DN122" i="13"/>
  <c r="DO120" i="13" s="1"/>
  <c r="DG189" i="13"/>
  <c r="CP256" i="13" l="1"/>
  <c r="CP253" i="13"/>
  <c r="CP259" i="13" s="1"/>
  <c r="CP252" i="13"/>
  <c r="CP258" i="13" s="1"/>
  <c r="CV227" i="13"/>
  <c r="DA212" i="13"/>
  <c r="DB208" i="13"/>
  <c r="DB210" i="13"/>
  <c r="DB207" i="13"/>
  <c r="DB218" i="13"/>
  <c r="CW217" i="13"/>
  <c r="CW219" i="13" s="1"/>
  <c r="CW220" i="13" s="1"/>
  <c r="CX215" i="13" s="1"/>
  <c r="DB205" i="13"/>
  <c r="DC200" i="13" s="1"/>
  <c r="CQ237" i="13"/>
  <c r="CQ238" i="13"/>
  <c r="CQ248" i="13"/>
  <c r="CQ240" i="13"/>
  <c r="CQ247" i="13"/>
  <c r="DG203" i="13"/>
  <c r="DG197" i="13"/>
  <c r="DO121" i="13"/>
  <c r="DO122" i="13" s="1"/>
  <c r="DP120" i="13" s="1"/>
  <c r="CQ235" i="13"/>
  <c r="CR230" i="13" s="1"/>
  <c r="DG190" i="13"/>
  <c r="DH187" i="13" s="1"/>
  <c r="DI195" i="13"/>
  <c r="DJ192" i="13" s="1"/>
  <c r="CP257" i="13" l="1"/>
  <c r="CP261" i="13" s="1"/>
  <c r="DB212" i="13"/>
  <c r="CQ242" i="13"/>
  <c r="CQ249" i="13" s="1"/>
  <c r="CQ253" i="13" s="1"/>
  <c r="CQ259" i="13" s="1"/>
  <c r="CX217" i="13"/>
  <c r="CX219" i="13" s="1"/>
  <c r="CX220" i="13" s="1"/>
  <c r="CY215" i="13" s="1"/>
  <c r="CW223" i="13"/>
  <c r="CW233" i="13"/>
  <c r="CW225" i="13"/>
  <c r="CW222" i="13"/>
  <c r="DC202" i="13"/>
  <c r="DC204" i="13" s="1"/>
  <c r="DP121" i="13"/>
  <c r="DP122" i="13" s="1"/>
  <c r="DQ120" i="13" s="1"/>
  <c r="DH189" i="13"/>
  <c r="DH190" i="13" s="1"/>
  <c r="DI187" i="13" s="1"/>
  <c r="CQ256" i="13"/>
  <c r="CR232" i="13"/>
  <c r="CR234" i="13" s="1"/>
  <c r="DJ194" i="13"/>
  <c r="DO163" i="13"/>
  <c r="DO126" i="13"/>
  <c r="DO138" i="13" s="1"/>
  <c r="CQ250" i="13" l="1"/>
  <c r="CR245" i="13" s="1"/>
  <c r="CR247" i="13" s="1"/>
  <c r="CQ252" i="13"/>
  <c r="CQ258" i="13" s="1"/>
  <c r="CQ257" i="13" s="1"/>
  <c r="CQ261" i="13" s="1"/>
  <c r="CW227" i="13"/>
  <c r="DC207" i="13"/>
  <c r="DC208" i="13"/>
  <c r="DC218" i="13"/>
  <c r="DC210" i="13"/>
  <c r="CY217" i="13"/>
  <c r="CY219" i="13" s="1"/>
  <c r="CX225" i="13"/>
  <c r="CX233" i="13"/>
  <c r="CX223" i="13"/>
  <c r="CX222" i="13"/>
  <c r="DC205" i="13"/>
  <c r="DD200" i="13" s="1"/>
  <c r="CR237" i="13"/>
  <c r="CR238" i="13"/>
  <c r="CR240" i="13"/>
  <c r="CR248" i="13"/>
  <c r="DQ121" i="13"/>
  <c r="DI189" i="13"/>
  <c r="CR235" i="13"/>
  <c r="CS230" i="13" s="1"/>
  <c r="DP163" i="13"/>
  <c r="DP126" i="13"/>
  <c r="DP138" i="13" s="1"/>
  <c r="DJ195" i="13"/>
  <c r="DK192" i="13" s="1"/>
  <c r="DH203" i="13"/>
  <c r="DH197" i="13"/>
  <c r="CX227" i="13" l="1"/>
  <c r="CR242" i="13"/>
  <c r="CR249" i="13" s="1"/>
  <c r="CR256" i="13" s="1"/>
  <c r="CY233" i="13"/>
  <c r="CY220" i="13"/>
  <c r="CZ215" i="13" s="1"/>
  <c r="CZ217" i="13" s="1"/>
  <c r="CY223" i="13"/>
  <c r="CY222" i="13"/>
  <c r="DC212" i="13"/>
  <c r="DD202" i="13"/>
  <c r="DD204" i="13" s="1"/>
  <c r="CY225" i="13"/>
  <c r="DI203" i="13"/>
  <c r="DI197" i="13"/>
  <c r="DQ163" i="13"/>
  <c r="DQ126" i="13"/>
  <c r="DQ138" i="13" s="1"/>
  <c r="DK194" i="13"/>
  <c r="CS232" i="13"/>
  <c r="CS234" i="13" s="1"/>
  <c r="DI190" i="13"/>
  <c r="DJ187" i="13" s="1"/>
  <c r="DQ122" i="13"/>
  <c r="DR120" i="13" s="1"/>
  <c r="CR253" i="13" l="1"/>
  <c r="CR259" i="13" s="1"/>
  <c r="CR250" i="13"/>
  <c r="CS245" i="13" s="1"/>
  <c r="CR252" i="13"/>
  <c r="CR258" i="13" s="1"/>
  <c r="CR257" i="13" s="1"/>
  <c r="CR261" i="13" s="1"/>
  <c r="CY227" i="13"/>
  <c r="DD208" i="13"/>
  <c r="DD207" i="13"/>
  <c r="DD218" i="13"/>
  <c r="DD210" i="13"/>
  <c r="DD205" i="13"/>
  <c r="DE200" i="13" s="1"/>
  <c r="CS237" i="13"/>
  <c r="CS238" i="13"/>
  <c r="CS240" i="13"/>
  <c r="CS248" i="13"/>
  <c r="DJ189" i="13"/>
  <c r="DJ190" i="13" s="1"/>
  <c r="DK187" i="13" s="1"/>
  <c r="CS247" i="13"/>
  <c r="CS235" i="13"/>
  <c r="CT230" i="13" s="1"/>
  <c r="DR121" i="13"/>
  <c r="DK195" i="13"/>
  <c r="DL192" i="13" s="1"/>
  <c r="CZ219" i="13"/>
  <c r="CZ220" i="13" s="1"/>
  <c r="DA215" i="13" s="1"/>
  <c r="DD212" i="13" l="1"/>
  <c r="CS242" i="13"/>
  <c r="CS249" i="13" s="1"/>
  <c r="CS250" i="13" s="1"/>
  <c r="CT245" i="13" s="1"/>
  <c r="CT247" i="13" s="1"/>
  <c r="DE202" i="13"/>
  <c r="DE204" i="13" s="1"/>
  <c r="DE205" i="13" s="1"/>
  <c r="DF200" i="13" s="1"/>
  <c r="DK189" i="13"/>
  <c r="DA217" i="13"/>
  <c r="DA219" i="13" s="1"/>
  <c r="DL194" i="13"/>
  <c r="DL195" i="13" s="1"/>
  <c r="DM192" i="13" s="1"/>
  <c r="CZ223" i="13"/>
  <c r="CZ222" i="13"/>
  <c r="CZ233" i="13"/>
  <c r="CZ225" i="13"/>
  <c r="CS253" i="13"/>
  <c r="CS259" i="13" s="1"/>
  <c r="CS256" i="13"/>
  <c r="DJ203" i="13"/>
  <c r="DJ197" i="13"/>
  <c r="DR163" i="13"/>
  <c r="DR126" i="13"/>
  <c r="DR138" i="13" s="1"/>
  <c r="DR122" i="13"/>
  <c r="DS120" i="13" s="1"/>
  <c r="CT232" i="13"/>
  <c r="CT234" i="13" s="1"/>
  <c r="CS252" i="13" l="1"/>
  <c r="CS258" i="13" s="1"/>
  <c r="CS257" i="13" s="1"/>
  <c r="CS261" i="13" s="1"/>
  <c r="CZ227" i="13"/>
  <c r="DF202" i="13"/>
  <c r="DF204" i="13" s="1"/>
  <c r="CT235" i="13"/>
  <c r="CU230" i="13" s="1"/>
  <c r="CU232" i="13" s="1"/>
  <c r="DA220" i="13"/>
  <c r="DB215" i="13" s="1"/>
  <c r="DB217" i="13" s="1"/>
  <c r="DB219" i="13" s="1"/>
  <c r="DE210" i="13"/>
  <c r="DE207" i="13"/>
  <c r="DE208" i="13"/>
  <c r="DE218" i="13"/>
  <c r="DM194" i="13"/>
  <c r="DM195" i="13" s="1"/>
  <c r="DN192" i="13" s="1"/>
  <c r="CT237" i="13"/>
  <c r="CT238" i="13"/>
  <c r="CT248" i="13"/>
  <c r="CT240" i="13"/>
  <c r="DK203" i="13"/>
  <c r="DK197" i="13"/>
  <c r="DA223" i="13"/>
  <c r="DA222" i="13"/>
  <c r="DA233" i="13"/>
  <c r="DA225" i="13"/>
  <c r="DK190" i="13"/>
  <c r="DL187" i="13" s="1"/>
  <c r="DS121" i="13"/>
  <c r="DA227" i="13" l="1"/>
  <c r="DE212" i="13"/>
  <c r="CU234" i="13"/>
  <c r="CU235" i="13" s="1"/>
  <c r="CV230" i="13" s="1"/>
  <c r="DF207" i="13"/>
  <c r="DF208" i="13"/>
  <c r="DF218" i="13"/>
  <c r="DF210" i="13"/>
  <c r="DB220" i="13"/>
  <c r="DC215" i="13" s="1"/>
  <c r="DC217" i="13" s="1"/>
  <c r="DF205" i="13"/>
  <c r="DG200" i="13" s="1"/>
  <c r="DN194" i="13"/>
  <c r="DL189" i="13"/>
  <c r="DB223" i="13"/>
  <c r="DB222" i="13"/>
  <c r="DB233" i="13"/>
  <c r="DB225" i="13"/>
  <c r="DS163" i="13"/>
  <c r="DS126" i="13"/>
  <c r="DS138" i="13" s="1"/>
  <c r="DS122" i="13"/>
  <c r="DT120" i="13" s="1"/>
  <c r="CT242" i="13"/>
  <c r="CT249" i="13" s="1"/>
  <c r="CT250" i="13" s="1"/>
  <c r="CU245" i="13" s="1"/>
  <c r="CU237" i="13" l="1"/>
  <c r="CU238" i="13"/>
  <c r="DF212" i="13"/>
  <c r="CV232" i="13"/>
  <c r="CV234" i="13" s="1"/>
  <c r="DG202" i="13"/>
  <c r="DG204" i="13" s="1"/>
  <c r="DC219" i="13"/>
  <c r="DC223" i="13" s="1"/>
  <c r="CU240" i="13"/>
  <c r="CU248" i="13"/>
  <c r="CU247" i="13"/>
  <c r="DT121" i="13"/>
  <c r="DN195" i="13"/>
  <c r="DO192" i="13" s="1"/>
  <c r="DL203" i="13"/>
  <c r="DL197" i="13"/>
  <c r="CT252" i="13"/>
  <c r="CT258" i="13" s="1"/>
  <c r="CT253" i="13"/>
  <c r="CT259" i="13" s="1"/>
  <c r="CT256" i="13"/>
  <c r="DL190" i="13"/>
  <c r="DM187" i="13" s="1"/>
  <c r="DB227" i="13"/>
  <c r="CU242" i="13" l="1"/>
  <c r="CU249" i="13" s="1"/>
  <c r="CU250" i="13" s="1"/>
  <c r="CV245" i="13" s="1"/>
  <c r="CV247" i="13" s="1"/>
  <c r="CV237" i="13"/>
  <c r="CV240" i="13"/>
  <c r="CV238" i="13"/>
  <c r="CV248" i="13"/>
  <c r="DC222" i="13"/>
  <c r="DC227" i="13" s="1"/>
  <c r="DG218" i="13"/>
  <c r="DG208" i="13"/>
  <c r="DG210" i="13"/>
  <c r="DG207" i="13"/>
  <c r="DC233" i="13"/>
  <c r="DC220" i="13"/>
  <c r="DD215" i="13" s="1"/>
  <c r="DC225" i="13"/>
  <c r="CT257" i="13"/>
  <c r="CT261" i="13" s="1"/>
  <c r="DG205" i="13"/>
  <c r="DH200" i="13" s="1"/>
  <c r="CV235" i="13"/>
  <c r="CW230" i="13" s="1"/>
  <c r="DT163" i="13"/>
  <c r="DT126" i="13"/>
  <c r="DT138" i="13" s="1"/>
  <c r="DO194" i="13"/>
  <c r="DM189" i="13"/>
  <c r="DT122" i="13"/>
  <c r="DU120" i="13" s="1"/>
  <c r="CU253" i="13" l="1"/>
  <c r="CU259" i="13" s="1"/>
  <c r="CU256" i="13"/>
  <c r="CU252" i="13"/>
  <c r="CU258" i="13" s="1"/>
  <c r="DG212" i="13"/>
  <c r="CV242" i="13"/>
  <c r="CV249" i="13" s="1"/>
  <c r="CV256" i="13" s="1"/>
  <c r="CW232" i="13"/>
  <c r="CW234" i="13" s="1"/>
  <c r="DD217" i="13"/>
  <c r="DD219" i="13" s="1"/>
  <c r="DH202" i="13"/>
  <c r="DH204" i="13" s="1"/>
  <c r="DM203" i="13"/>
  <c r="DM197" i="13"/>
  <c r="DO195" i="13"/>
  <c r="DP192" i="13" s="1"/>
  <c r="DU121" i="13"/>
  <c r="DM190" i="13"/>
  <c r="DN187" i="13" s="1"/>
  <c r="CU257" i="13" l="1"/>
  <c r="CU261" i="13" s="1"/>
  <c r="CV250" i="13"/>
  <c r="CW245" i="13" s="1"/>
  <c r="CW247" i="13" s="1"/>
  <c r="CV253" i="13"/>
  <c r="CV259" i="13" s="1"/>
  <c r="CV252" i="13"/>
  <c r="CV258" i="13" s="1"/>
  <c r="CW235" i="13"/>
  <c r="CX230" i="13" s="1"/>
  <c r="CX232" i="13" s="1"/>
  <c r="CX234" i="13" s="1"/>
  <c r="CX237" i="13" s="1"/>
  <c r="DH207" i="13"/>
  <c r="DH208" i="13"/>
  <c r="DH218" i="13"/>
  <c r="DH210" i="13"/>
  <c r="DH205" i="13"/>
  <c r="DI200" i="13" s="1"/>
  <c r="DI202" i="13" s="1"/>
  <c r="DD222" i="13"/>
  <c r="DD223" i="13"/>
  <c r="DD225" i="13"/>
  <c r="DD233" i="13"/>
  <c r="CW237" i="13"/>
  <c r="CW248" i="13"/>
  <c r="CW238" i="13"/>
  <c r="CW240" i="13"/>
  <c r="DD220" i="13"/>
  <c r="DE215" i="13" s="1"/>
  <c r="DU163" i="13"/>
  <c r="DU126" i="13"/>
  <c r="DU138" i="13" s="1"/>
  <c r="DN189" i="13"/>
  <c r="DP194" i="13"/>
  <c r="DU122" i="13"/>
  <c r="DV120" i="13" s="1"/>
  <c r="DD227" i="13" l="1"/>
  <c r="CW242" i="13"/>
  <c r="CW249" i="13" s="1"/>
  <c r="CW252" i="13" s="1"/>
  <c r="CW258" i="13" s="1"/>
  <c r="CV257" i="13"/>
  <c r="CV261" i="13" s="1"/>
  <c r="DH212" i="13"/>
  <c r="CX235" i="13"/>
  <c r="CY230" i="13" s="1"/>
  <c r="CY232" i="13" s="1"/>
  <c r="CY234" i="13" s="1"/>
  <c r="CX240" i="13"/>
  <c r="CX248" i="13"/>
  <c r="CX238" i="13"/>
  <c r="CX242" i="13" s="1"/>
  <c r="CX249" i="13" s="1"/>
  <c r="DI204" i="13"/>
  <c r="DI205" i="13" s="1"/>
  <c r="DJ200" i="13" s="1"/>
  <c r="DE217" i="13"/>
  <c r="DN203" i="13"/>
  <c r="DN197" i="13"/>
  <c r="DN190" i="13"/>
  <c r="DO187" i="13" s="1"/>
  <c r="DV121" i="13"/>
  <c r="DP195" i="13"/>
  <c r="DQ192" i="13" s="1"/>
  <c r="CW256" i="13" l="1"/>
  <c r="CW250" i="13"/>
  <c r="CX245" i="13" s="1"/>
  <c r="CX247" i="13" s="1"/>
  <c r="CX250" i="13" s="1"/>
  <c r="CY245" i="13" s="1"/>
  <c r="CY247" i="13" s="1"/>
  <c r="CW253" i="13"/>
  <c r="CW259" i="13" s="1"/>
  <c r="CW257" i="13" s="1"/>
  <c r="DI218" i="13"/>
  <c r="DI210" i="13"/>
  <c r="DI208" i="13"/>
  <c r="DI207" i="13"/>
  <c r="CX253" i="13"/>
  <c r="CX259" i="13" s="1"/>
  <c r="CX256" i="13"/>
  <c r="CX252" i="13"/>
  <c r="CX258" i="13" s="1"/>
  <c r="DE219" i="13"/>
  <c r="CY237" i="13"/>
  <c r="CY238" i="13"/>
  <c r="CY240" i="13"/>
  <c r="CY248" i="13"/>
  <c r="CY235" i="13"/>
  <c r="CZ230" i="13" s="1"/>
  <c r="DJ202" i="13"/>
  <c r="DJ204" i="13" s="1"/>
  <c r="DV163" i="13"/>
  <c r="DV126" i="13"/>
  <c r="DV138" i="13" s="1"/>
  <c r="DO189" i="13"/>
  <c r="DV122" i="13"/>
  <c r="DW120" i="13" s="1"/>
  <c r="DQ194" i="13"/>
  <c r="CW261" i="13" l="1"/>
  <c r="DI212" i="13"/>
  <c r="CX257" i="13"/>
  <c r="CX261" i="13" s="1"/>
  <c r="CY242" i="13"/>
  <c r="CY249" i="13" s="1"/>
  <c r="CY256" i="13" s="1"/>
  <c r="DE233" i="13"/>
  <c r="DE223" i="13"/>
  <c r="DE225" i="13"/>
  <c r="DE222" i="13"/>
  <c r="DE220" i="13"/>
  <c r="DF215" i="13" s="1"/>
  <c r="DJ207" i="13"/>
  <c r="DJ208" i="13"/>
  <c r="DJ210" i="13"/>
  <c r="DJ218" i="13"/>
  <c r="DW121" i="13"/>
  <c r="DW122" i="13" s="1"/>
  <c r="DX120" i="13" s="1"/>
  <c r="DJ205" i="13"/>
  <c r="DK200" i="13" s="1"/>
  <c r="DO203" i="13"/>
  <c r="DO197" i="13"/>
  <c r="CZ232" i="13"/>
  <c r="CZ234" i="13" s="1"/>
  <c r="DO190" i="13"/>
  <c r="DP187" i="13" s="1"/>
  <c r="DQ195" i="13"/>
  <c r="DR192" i="13" s="1"/>
  <c r="DE227" i="13" l="1"/>
  <c r="CY253" i="13"/>
  <c r="CY259" i="13" s="1"/>
  <c r="CY252" i="13"/>
  <c r="CY258" i="13" s="1"/>
  <c r="CY257" i="13" s="1"/>
  <c r="CY261" i="13" s="1"/>
  <c r="CY250" i="13"/>
  <c r="CZ245" i="13" s="1"/>
  <c r="CZ247" i="13" s="1"/>
  <c r="DJ212" i="13"/>
  <c r="DF217" i="13"/>
  <c r="DX121" i="13"/>
  <c r="CZ237" i="13"/>
  <c r="CZ238" i="13"/>
  <c r="CZ248" i="13"/>
  <c r="CZ240" i="13"/>
  <c r="DK202" i="13"/>
  <c r="CZ235" i="13"/>
  <c r="DA230" i="13" s="1"/>
  <c r="DP189" i="13"/>
  <c r="DR194" i="13"/>
  <c r="DR195" i="13" s="1"/>
  <c r="DS192" i="13" s="1"/>
  <c r="DW163" i="13"/>
  <c r="DW126" i="13"/>
  <c r="DW138" i="13" s="1"/>
  <c r="CZ242" i="13" l="1"/>
  <c r="CZ249" i="13" s="1"/>
  <c r="CZ256" i="13" s="1"/>
  <c r="DF219" i="13"/>
  <c r="DS194" i="13"/>
  <c r="DS195" i="13" s="1"/>
  <c r="DT192" i="13" s="1"/>
  <c r="DK204" i="13"/>
  <c r="DK205" i="13" s="1"/>
  <c r="DL200" i="13" s="1"/>
  <c r="DP203" i="13"/>
  <c r="DP197" i="13"/>
  <c r="DP190" i="13"/>
  <c r="DQ187" i="13" s="1"/>
  <c r="DA232" i="13"/>
  <c r="DX163" i="13"/>
  <c r="DX126" i="13"/>
  <c r="DX138" i="13" s="1"/>
  <c r="CZ252" i="13"/>
  <c r="CZ258" i="13" s="1"/>
  <c r="DX122" i="13"/>
  <c r="DY120" i="13" s="1"/>
  <c r="CZ253" i="13" l="1"/>
  <c r="CZ259" i="13" s="1"/>
  <c r="CZ257" i="13" s="1"/>
  <c r="CZ261" i="13" s="1"/>
  <c r="CZ250" i="13"/>
  <c r="DA245" i="13" s="1"/>
  <c r="DA247" i="13" s="1"/>
  <c r="DF222" i="13"/>
  <c r="DF225" i="13"/>
  <c r="DF223" i="13"/>
  <c r="DF233" i="13"/>
  <c r="DF220" i="13"/>
  <c r="DG215" i="13" s="1"/>
  <c r="DT194" i="13"/>
  <c r="DL202" i="13"/>
  <c r="DA234" i="13"/>
  <c r="DA235" i="13" s="1"/>
  <c r="DB230" i="13" s="1"/>
  <c r="DK207" i="13"/>
  <c r="DK208" i="13"/>
  <c r="DK210" i="13"/>
  <c r="DK218" i="13"/>
  <c r="DQ189" i="13"/>
  <c r="DY121" i="13"/>
  <c r="DF227" i="13" l="1"/>
  <c r="DG217" i="13"/>
  <c r="DG219" i="13" s="1"/>
  <c r="DL204" i="13"/>
  <c r="DL205" i="13" s="1"/>
  <c r="DM200" i="13" s="1"/>
  <c r="DM202" i="13" s="1"/>
  <c r="DB232" i="13"/>
  <c r="DB234" i="13" s="1"/>
  <c r="DY163" i="13"/>
  <c r="DY126" i="13"/>
  <c r="DY138" i="13" s="1"/>
  <c r="DY122" i="13"/>
  <c r="DZ120" i="13" s="1"/>
  <c r="DA238" i="13"/>
  <c r="DA237" i="13"/>
  <c r="DA248" i="13"/>
  <c r="DA240" i="13"/>
  <c r="DQ203" i="13"/>
  <c r="DQ197" i="13"/>
  <c r="DQ190" i="13"/>
  <c r="DR187" i="13" s="1"/>
  <c r="DK212" i="13"/>
  <c r="DT195" i="13"/>
  <c r="DU192" i="13" s="1"/>
  <c r="DL210" i="13" l="1"/>
  <c r="DL218" i="13"/>
  <c r="DL208" i="13"/>
  <c r="DL207" i="13"/>
  <c r="DG220" i="13"/>
  <c r="DH215" i="13" s="1"/>
  <c r="DG222" i="13"/>
  <c r="DG223" i="13"/>
  <c r="DG225" i="13"/>
  <c r="DG233" i="13"/>
  <c r="DB235" i="13"/>
  <c r="DC230" i="13" s="1"/>
  <c r="DC232" i="13" s="1"/>
  <c r="DR189" i="13"/>
  <c r="DR190" i="13" s="1"/>
  <c r="DS187" i="13" s="1"/>
  <c r="DM204" i="13"/>
  <c r="DM205" i="13" s="1"/>
  <c r="DN200" i="13" s="1"/>
  <c r="DA242" i="13"/>
  <c r="DA249" i="13" s="1"/>
  <c r="DB238" i="13"/>
  <c r="DB237" i="13"/>
  <c r="DB248" i="13"/>
  <c r="DB240" i="13"/>
  <c r="DZ121" i="13"/>
  <c r="DZ122" i="13" s="1"/>
  <c r="EA120" i="13" s="1"/>
  <c r="DU194" i="13"/>
  <c r="DU195" i="13" s="1"/>
  <c r="DV192" i="13" s="1"/>
  <c r="DB242" i="13" l="1"/>
  <c r="DB249" i="13" s="1"/>
  <c r="DB252" i="13" s="1"/>
  <c r="DB258" i="13" s="1"/>
  <c r="DL212" i="13"/>
  <c r="DG227" i="13"/>
  <c r="DH217" i="13"/>
  <c r="DH219" i="13" s="1"/>
  <c r="DH220" i="13" s="1"/>
  <c r="DI215" i="13" s="1"/>
  <c r="DV194" i="13"/>
  <c r="DN202" i="13"/>
  <c r="DS189" i="13"/>
  <c r="DS190" i="13" s="1"/>
  <c r="DT187" i="13" s="1"/>
  <c r="EA121" i="13"/>
  <c r="DA253" i="13"/>
  <c r="DA259" i="13" s="1"/>
  <c r="DA252" i="13"/>
  <c r="DA258" i="13" s="1"/>
  <c r="DA256" i="13"/>
  <c r="DR203" i="13"/>
  <c r="DR197" i="13"/>
  <c r="DC234" i="13"/>
  <c r="DC235" i="13" s="1"/>
  <c r="DD230" i="13" s="1"/>
  <c r="DM208" i="13"/>
  <c r="DM207" i="13"/>
  <c r="DM218" i="13"/>
  <c r="DM210" i="13"/>
  <c r="DZ163" i="13"/>
  <c r="DZ126" i="13"/>
  <c r="DZ138" i="13" s="1"/>
  <c r="DA250" i="13"/>
  <c r="DB245" i="13" s="1"/>
  <c r="DB253" i="13" l="1"/>
  <c r="DB259" i="13" s="1"/>
  <c r="DB256" i="13"/>
  <c r="DA257" i="13"/>
  <c r="DA261" i="13" s="1"/>
  <c r="DI217" i="13"/>
  <c r="DB257" i="13"/>
  <c r="DH223" i="13"/>
  <c r="DH222" i="13"/>
  <c r="DH233" i="13"/>
  <c r="DH225" i="13"/>
  <c r="DT189" i="13"/>
  <c r="DD232" i="13"/>
  <c r="DN204" i="13"/>
  <c r="EA163" i="13"/>
  <c r="EA126" i="13"/>
  <c r="EA138" i="13" s="1"/>
  <c r="DC238" i="13"/>
  <c r="DC237" i="13"/>
  <c r="DC248" i="13"/>
  <c r="DC240" i="13"/>
  <c r="EA122" i="13"/>
  <c r="EB120" i="13" s="1"/>
  <c r="DM212" i="13"/>
  <c r="DB247" i="13"/>
  <c r="DB250" i="13" s="1"/>
  <c r="DC245" i="13" s="1"/>
  <c r="DS203" i="13"/>
  <c r="DS197" i="13"/>
  <c r="DV195" i="13"/>
  <c r="DW192" i="13" s="1"/>
  <c r="DH227" i="13" l="1"/>
  <c r="DB261" i="13"/>
  <c r="DC242" i="13"/>
  <c r="DC249" i="13" s="1"/>
  <c r="DC256" i="13" s="1"/>
  <c r="DI219" i="13"/>
  <c r="DC247" i="13"/>
  <c r="DN207" i="13"/>
  <c r="DN208" i="13"/>
  <c r="DN218" i="13"/>
  <c r="DN210" i="13"/>
  <c r="DN205" i="13"/>
  <c r="DO200" i="13" s="1"/>
  <c r="DD234" i="13"/>
  <c r="EB121" i="13"/>
  <c r="EB122" i="13" s="1"/>
  <c r="EC120" i="13" s="1"/>
  <c r="DT203" i="13"/>
  <c r="DT197" i="13"/>
  <c r="DT190" i="13"/>
  <c r="DU187" i="13" s="1"/>
  <c r="DW194" i="13"/>
  <c r="DN212" i="13" l="1"/>
  <c r="DC253" i="13"/>
  <c r="DC259" i="13" s="1"/>
  <c r="DC252" i="13"/>
  <c r="DC258" i="13" s="1"/>
  <c r="DC250" i="13"/>
  <c r="DD245" i="13" s="1"/>
  <c r="DD247" i="13" s="1"/>
  <c r="DI223" i="13"/>
  <c r="DI225" i="13"/>
  <c r="DI222" i="13"/>
  <c r="DI233" i="13"/>
  <c r="DI220" i="13"/>
  <c r="DJ215" i="13" s="1"/>
  <c r="EC121" i="13"/>
  <c r="EC122" i="13" s="1"/>
  <c r="ED120" i="13" s="1"/>
  <c r="DO202" i="13"/>
  <c r="DO204" i="13" s="1"/>
  <c r="DU189" i="13"/>
  <c r="DU190" i="13" s="1"/>
  <c r="DV187" i="13" s="1"/>
  <c r="DD238" i="13"/>
  <c r="DD237" i="13"/>
  <c r="DD248" i="13"/>
  <c r="DD240" i="13"/>
  <c r="EB163" i="13"/>
  <c r="EB126" i="13"/>
  <c r="EB138" i="13" s="1"/>
  <c r="DD235" i="13"/>
  <c r="DE230" i="13" s="1"/>
  <c r="DW195" i="13"/>
  <c r="DX192" i="13" s="1"/>
  <c r="DI227" i="13" l="1"/>
  <c r="DC257" i="13"/>
  <c r="DC261" i="13" s="1"/>
  <c r="DD242" i="13"/>
  <c r="DD249" i="13" s="1"/>
  <c r="DD250" i="13" s="1"/>
  <c r="DE245" i="13" s="1"/>
  <c r="DE247" i="13" s="1"/>
  <c r="DJ217" i="13"/>
  <c r="DJ219" i="13" s="1"/>
  <c r="DV189" i="13"/>
  <c r="DV190" i="13" s="1"/>
  <c r="DW187" i="13" s="1"/>
  <c r="DO207" i="13"/>
  <c r="DO208" i="13"/>
  <c r="DO218" i="13"/>
  <c r="DO210" i="13"/>
  <c r="ED121" i="13"/>
  <c r="DD256" i="13"/>
  <c r="DX194" i="13"/>
  <c r="DE232" i="13"/>
  <c r="DE234" i="13" s="1"/>
  <c r="DO205" i="13"/>
  <c r="DP200" i="13" s="1"/>
  <c r="DU203" i="13"/>
  <c r="DU197" i="13"/>
  <c r="EC163" i="13"/>
  <c r="EC126" i="13"/>
  <c r="EC138" i="13" s="1"/>
  <c r="DD253" i="13" l="1"/>
  <c r="DD259" i="13" s="1"/>
  <c r="DD252" i="13"/>
  <c r="DD258" i="13" s="1"/>
  <c r="DD257" i="13" s="1"/>
  <c r="DD261" i="13" s="1"/>
  <c r="DO212" i="13"/>
  <c r="DE235" i="13"/>
  <c r="DF230" i="13" s="1"/>
  <c r="DF232" i="13" s="1"/>
  <c r="DJ220" i="13"/>
  <c r="DK215" i="13" s="1"/>
  <c r="DJ223" i="13"/>
  <c r="DJ225" i="13"/>
  <c r="DJ233" i="13"/>
  <c r="DJ222" i="13"/>
  <c r="ED163" i="13"/>
  <c r="ED126" i="13"/>
  <c r="ED138" i="13" s="1"/>
  <c r="DP202" i="13"/>
  <c r="DP204" i="13" s="1"/>
  <c r="DV203" i="13"/>
  <c r="DV197" i="13"/>
  <c r="DE238" i="13"/>
  <c r="DE237" i="13"/>
  <c r="DE248" i="13"/>
  <c r="DE240" i="13"/>
  <c r="ED122" i="13"/>
  <c r="EE120" i="13" s="1"/>
  <c r="DX195" i="13"/>
  <c r="DY192" i="13" s="1"/>
  <c r="DW189" i="13"/>
  <c r="DJ227" i="13" l="1"/>
  <c r="DE242" i="13"/>
  <c r="DE249" i="13" s="1"/>
  <c r="DE256" i="13" s="1"/>
  <c r="DF234" i="13"/>
  <c r="DF235" i="13" s="1"/>
  <c r="DG230" i="13" s="1"/>
  <c r="DK217" i="13"/>
  <c r="DK219" i="13" s="1"/>
  <c r="DP205" i="13"/>
  <c r="DQ200" i="13" s="1"/>
  <c r="DQ202" i="13" s="1"/>
  <c r="DQ204" i="13" s="1"/>
  <c r="DY194" i="13"/>
  <c r="EE121" i="13"/>
  <c r="DW203" i="13"/>
  <c r="DW197" i="13"/>
  <c r="DW190" i="13"/>
  <c r="DX187" i="13" s="1"/>
  <c r="DP208" i="13"/>
  <c r="DP207" i="13"/>
  <c r="DP218" i="13"/>
  <c r="DP210" i="13"/>
  <c r="DE253" i="13" l="1"/>
  <c r="DE259" i="13" s="1"/>
  <c r="DE252" i="13"/>
  <c r="DE258" i="13" s="1"/>
  <c r="DE250" i="13"/>
  <c r="DF245" i="13" s="1"/>
  <c r="DF247" i="13" s="1"/>
  <c r="DF240" i="13"/>
  <c r="DF248" i="13"/>
  <c r="DF237" i="13"/>
  <c r="DF238" i="13"/>
  <c r="DP212" i="13"/>
  <c r="DG232" i="13"/>
  <c r="DK220" i="13"/>
  <c r="DL215" i="13" s="1"/>
  <c r="DK223" i="13"/>
  <c r="DK233" i="13"/>
  <c r="DK225" i="13"/>
  <c r="DK222" i="13"/>
  <c r="DQ205" i="13"/>
  <c r="DR200" i="13" s="1"/>
  <c r="DR202" i="13" s="1"/>
  <c r="DR204" i="13" s="1"/>
  <c r="EE163" i="13"/>
  <c r="EE126" i="13"/>
  <c r="EE138" i="13" s="1"/>
  <c r="DX189" i="13"/>
  <c r="EE122" i="13"/>
  <c r="EF120" i="13" s="1"/>
  <c r="DQ208" i="13"/>
  <c r="DQ207" i="13"/>
  <c r="DQ218" i="13"/>
  <c r="DQ210" i="13"/>
  <c r="DY195" i="13"/>
  <c r="DZ192" i="13" s="1"/>
  <c r="DK227" i="13" l="1"/>
  <c r="DE257" i="13"/>
  <c r="DE261" i="13" s="1"/>
  <c r="DF242" i="13"/>
  <c r="DF249" i="13" s="1"/>
  <c r="DF252" i="13" s="1"/>
  <c r="DF258" i="13" s="1"/>
  <c r="DQ212" i="13"/>
  <c r="DL217" i="13"/>
  <c r="DL219" i="13" s="1"/>
  <c r="DG234" i="13"/>
  <c r="DR208" i="13"/>
  <c r="DR207" i="13"/>
  <c r="DR210" i="13"/>
  <c r="DR218" i="13"/>
  <c r="DR205" i="13"/>
  <c r="DS200" i="13" s="1"/>
  <c r="DX203" i="13"/>
  <c r="DX197" i="13"/>
  <c r="EF121" i="13"/>
  <c r="DX190" i="13"/>
  <c r="DY187" i="13" s="1"/>
  <c r="DZ194" i="13"/>
  <c r="DR212" i="13" l="1"/>
  <c r="DF256" i="13"/>
  <c r="DF250" i="13"/>
  <c r="DG245" i="13" s="1"/>
  <c r="DG247" i="13" s="1"/>
  <c r="DF253" i="13"/>
  <c r="DF259" i="13" s="1"/>
  <c r="DF257" i="13" s="1"/>
  <c r="DL222" i="13"/>
  <c r="DL223" i="13"/>
  <c r="DL225" i="13"/>
  <c r="DL233" i="13"/>
  <c r="DL220" i="13"/>
  <c r="DM215" i="13" s="1"/>
  <c r="DG237" i="13"/>
  <c r="DG248" i="13"/>
  <c r="DG240" i="13"/>
  <c r="DG238" i="13"/>
  <c r="DG235" i="13"/>
  <c r="DH230" i="13" s="1"/>
  <c r="EF163" i="13"/>
  <c r="EF126" i="13"/>
  <c r="EF138" i="13" s="1"/>
  <c r="EF122" i="13"/>
  <c r="EG120" i="13" s="1"/>
  <c r="DZ195" i="13"/>
  <c r="EA192" i="13" s="1"/>
  <c r="DS202" i="13"/>
  <c r="DS204" i="13" s="1"/>
  <c r="DY189" i="13"/>
  <c r="DF261" i="13" l="1"/>
  <c r="DL227" i="13"/>
  <c r="DM217" i="13"/>
  <c r="DG242" i="13"/>
  <c r="DG249" i="13" s="1"/>
  <c r="DH232" i="13"/>
  <c r="DS208" i="13"/>
  <c r="DS207" i="13"/>
  <c r="DS218" i="13"/>
  <c r="DS210" i="13"/>
  <c r="DY203" i="13"/>
  <c r="DY197" i="13"/>
  <c r="DS205" i="13"/>
  <c r="DT200" i="13" s="1"/>
  <c r="DY190" i="13"/>
  <c r="DZ187" i="13" s="1"/>
  <c r="EG121" i="13"/>
  <c r="EA194" i="13"/>
  <c r="DS212" i="13" l="1"/>
  <c r="DG256" i="13"/>
  <c r="DG253" i="13"/>
  <c r="DG259" i="13" s="1"/>
  <c r="DG252" i="13"/>
  <c r="DG258" i="13" s="1"/>
  <c r="DG250" i="13"/>
  <c r="DH245" i="13" s="1"/>
  <c r="DH247" i="13" s="1"/>
  <c r="DH234" i="13"/>
  <c r="DM219" i="13"/>
  <c r="DM220" i="13" s="1"/>
  <c r="DN215" i="13" s="1"/>
  <c r="DT202" i="13"/>
  <c r="DT204" i="13" s="1"/>
  <c r="EA195" i="13"/>
  <c r="EB192" i="13" s="1"/>
  <c r="DZ189" i="13"/>
  <c r="DZ190" i="13" s="1"/>
  <c r="EA187" i="13" s="1"/>
  <c r="EG163" i="13"/>
  <c r="EG126" i="13"/>
  <c r="EG138" i="13" s="1"/>
  <c r="EG122" i="13"/>
  <c r="EH120" i="13" s="1"/>
  <c r="DG257" i="13" l="1"/>
  <c r="DG261" i="13" s="1"/>
  <c r="DN217" i="13"/>
  <c r="DM225" i="13"/>
  <c r="DM233" i="13"/>
  <c r="DM222" i="13"/>
  <c r="DM223" i="13"/>
  <c r="DT205" i="13"/>
  <c r="DU200" i="13" s="1"/>
  <c r="DH238" i="13"/>
  <c r="DH240" i="13"/>
  <c r="DH248" i="13"/>
  <c r="DH237" i="13"/>
  <c r="DH235" i="13"/>
  <c r="DI230" i="13" s="1"/>
  <c r="EA189" i="13"/>
  <c r="EA190" i="13" s="1"/>
  <c r="EB187" i="13" s="1"/>
  <c r="EB194" i="13"/>
  <c r="EH121" i="13"/>
  <c r="EH122" i="13" s="1"/>
  <c r="EI120" i="13" s="1"/>
  <c r="DT208" i="13"/>
  <c r="DT207" i="13"/>
  <c r="DT218" i="13"/>
  <c r="DT210" i="13"/>
  <c r="DZ203" i="13"/>
  <c r="DZ197" i="13"/>
  <c r="DH242" i="13" l="1"/>
  <c r="DH249" i="13" s="1"/>
  <c r="DM227" i="13"/>
  <c r="DT212" i="13"/>
  <c r="DH252" i="13"/>
  <c r="DH258" i="13" s="1"/>
  <c r="DH253" i="13"/>
  <c r="DH256" i="13"/>
  <c r="DH250" i="13"/>
  <c r="DI245" i="13" s="1"/>
  <c r="DH259" i="13"/>
  <c r="DU202" i="13"/>
  <c r="DU204" i="13" s="1"/>
  <c r="DI232" i="13"/>
  <c r="DI234" i="13" s="1"/>
  <c r="DN219" i="13"/>
  <c r="EI121" i="13"/>
  <c r="EB189" i="13"/>
  <c r="EB197" i="13" s="1"/>
  <c r="EA203" i="13"/>
  <c r="EA197" i="13"/>
  <c r="EH163" i="13"/>
  <c r="EH126" i="13"/>
  <c r="EH138" i="13" s="1"/>
  <c r="EB195" i="13"/>
  <c r="EC192" i="13" s="1"/>
  <c r="DH257" i="13" l="1"/>
  <c r="DH261" i="13" s="1"/>
  <c r="DI235" i="13"/>
  <c r="DJ230" i="13" s="1"/>
  <c r="DJ232" i="13" s="1"/>
  <c r="DU207" i="13"/>
  <c r="DU210" i="13"/>
  <c r="DU208" i="13"/>
  <c r="DU218" i="13"/>
  <c r="DI240" i="13"/>
  <c r="DI248" i="13"/>
  <c r="DI238" i="13"/>
  <c r="DI237" i="13"/>
  <c r="DI247" i="13"/>
  <c r="DN225" i="13"/>
  <c r="DN233" i="13"/>
  <c r="DN222" i="13"/>
  <c r="DN223" i="13"/>
  <c r="DN220" i="13"/>
  <c r="DO215" i="13" s="1"/>
  <c r="DU205" i="13"/>
  <c r="DV200" i="13" s="1"/>
  <c r="DV202" i="13" s="1"/>
  <c r="DV204" i="13" s="1"/>
  <c r="DV207" i="13" s="1"/>
  <c r="EB203" i="13"/>
  <c r="EB190" i="13"/>
  <c r="EC187" i="13" s="1"/>
  <c r="EC194" i="13"/>
  <c r="EI163" i="13"/>
  <c r="EI126" i="13"/>
  <c r="EI138" i="13" s="1"/>
  <c r="EI122" i="13"/>
  <c r="EJ120" i="13" s="1"/>
  <c r="DI242" i="13" l="1"/>
  <c r="DI249" i="13" s="1"/>
  <c r="DI256" i="13" s="1"/>
  <c r="DU212" i="13"/>
  <c r="DN227" i="13"/>
  <c r="DV218" i="13"/>
  <c r="DV210" i="13"/>
  <c r="DV208" i="13"/>
  <c r="DV212" i="13" s="1"/>
  <c r="DV205" i="13"/>
  <c r="DW200" i="13" s="1"/>
  <c r="DW202" i="13" s="1"/>
  <c r="DO217" i="13"/>
  <c r="DO219" i="13" s="1"/>
  <c r="DJ234" i="13"/>
  <c r="DJ235" i="13" s="1"/>
  <c r="DK230" i="13" s="1"/>
  <c r="EC189" i="13"/>
  <c r="EJ121" i="13"/>
  <c r="EJ122" i="13" s="1"/>
  <c r="EC195" i="13"/>
  <c r="ED192" i="13" s="1"/>
  <c r="DI253" i="13" l="1"/>
  <c r="DI259" i="13" s="1"/>
  <c r="DI252" i="13"/>
  <c r="DI258" i="13" s="1"/>
  <c r="DI250" i="13"/>
  <c r="DJ245" i="13" s="1"/>
  <c r="DJ247" i="13" s="1"/>
  <c r="DK232" i="13"/>
  <c r="DK234" i="13" s="1"/>
  <c r="DO233" i="13"/>
  <c r="DO225" i="13"/>
  <c r="DO223" i="13"/>
  <c r="DO222" i="13"/>
  <c r="DO220" i="13"/>
  <c r="DP215" i="13" s="1"/>
  <c r="DW204" i="13"/>
  <c r="DW210" i="13" s="1"/>
  <c r="DJ238" i="13"/>
  <c r="DJ248" i="13"/>
  <c r="DJ237" i="13"/>
  <c r="DJ240" i="13"/>
  <c r="EC203" i="13"/>
  <c r="EC190" i="13"/>
  <c r="ED187" i="13" s="1"/>
  <c r="ED194" i="13"/>
  <c r="ED195" i="13" s="1"/>
  <c r="EE192" i="13" s="1"/>
  <c r="EJ163" i="13"/>
  <c r="EJ126" i="13"/>
  <c r="EJ138" i="13" s="1"/>
  <c r="G121" i="13"/>
  <c r="EC197" i="13"/>
  <c r="DI257" i="13" l="1"/>
  <c r="DI261" i="13" s="1"/>
  <c r="DO227" i="13"/>
  <c r="DW218" i="13"/>
  <c r="DW208" i="13"/>
  <c r="DW207" i="13"/>
  <c r="DP217" i="13"/>
  <c r="DW205" i="13"/>
  <c r="DX200" i="13" s="1"/>
  <c r="DK235" i="13"/>
  <c r="DL230" i="13" s="1"/>
  <c r="DJ242" i="13"/>
  <c r="DJ249" i="13" s="1"/>
  <c r="DJ250" i="13" s="1"/>
  <c r="DK245" i="13" s="1"/>
  <c r="DK247" i="13" s="1"/>
  <c r="DK237" i="13"/>
  <c r="DK248" i="13"/>
  <c r="DK238" i="13"/>
  <c r="DK240" i="13"/>
  <c r="EE194" i="13"/>
  <c r="ED189" i="13"/>
  <c r="ED197" i="13" s="1"/>
  <c r="DK242" i="13" l="1"/>
  <c r="DK249" i="13" s="1"/>
  <c r="DK253" i="13" s="1"/>
  <c r="DK259" i="13" s="1"/>
  <c r="DW212" i="13"/>
  <c r="DP219" i="13"/>
  <c r="DX202" i="13"/>
  <c r="DX204" i="13" s="1"/>
  <c r="DJ256" i="13"/>
  <c r="DJ252" i="13"/>
  <c r="DJ258" i="13" s="1"/>
  <c r="DJ253" i="13"/>
  <c r="DJ259" i="13" s="1"/>
  <c r="DL232" i="13"/>
  <c r="DL234" i="13" s="1"/>
  <c r="ED190" i="13"/>
  <c r="EE187" i="13" s="1"/>
  <c r="ED203" i="13"/>
  <c r="EE195" i="13"/>
  <c r="EF192" i="13" s="1"/>
  <c r="DK256" i="13" l="1"/>
  <c r="DK250" i="13"/>
  <c r="DL245" i="13" s="1"/>
  <c r="DL247" i="13" s="1"/>
  <c r="DK252" i="13"/>
  <c r="DK258" i="13" s="1"/>
  <c r="DK257" i="13" s="1"/>
  <c r="DL238" i="13"/>
  <c r="DL240" i="13"/>
  <c r="DL248" i="13"/>
  <c r="DL237" i="13"/>
  <c r="DX208" i="13"/>
  <c r="DX207" i="13"/>
  <c r="DX218" i="13"/>
  <c r="DX210" i="13"/>
  <c r="DX205" i="13"/>
  <c r="DY200" i="13" s="1"/>
  <c r="DY202" i="13" s="1"/>
  <c r="DP222" i="13"/>
  <c r="DP225" i="13"/>
  <c r="DP223" i="13"/>
  <c r="DP233" i="13"/>
  <c r="DL235" i="13"/>
  <c r="DM230" i="13" s="1"/>
  <c r="DP220" i="13"/>
  <c r="DQ215" i="13" s="1"/>
  <c r="DJ257" i="13"/>
  <c r="DJ261" i="13" s="1"/>
  <c r="EE189" i="13"/>
  <c r="EF194" i="13"/>
  <c r="EF195" i="13" s="1"/>
  <c r="EG192" i="13" s="1"/>
  <c r="DK261" i="13" l="1"/>
  <c r="DX212" i="13"/>
  <c r="DP227" i="13"/>
  <c r="DL242" i="13"/>
  <c r="DL249" i="13" s="1"/>
  <c r="DL253" i="13" s="1"/>
  <c r="DL259" i="13" s="1"/>
  <c r="DY204" i="13"/>
  <c r="DY205" i="13" s="1"/>
  <c r="DZ200" i="13" s="1"/>
  <c r="DM232" i="13"/>
  <c r="DQ217" i="13"/>
  <c r="DQ219" i="13" s="1"/>
  <c r="EG194" i="13"/>
  <c r="EE203" i="13"/>
  <c r="EE197" i="13"/>
  <c r="EE190" i="13"/>
  <c r="EF187" i="13" s="1"/>
  <c r="DL250" i="13" l="1"/>
  <c r="DM245" i="13" s="1"/>
  <c r="DM247" i="13" s="1"/>
  <c r="DL256" i="13"/>
  <c r="DL252" i="13"/>
  <c r="DL258" i="13" s="1"/>
  <c r="DL257" i="13" s="1"/>
  <c r="DY218" i="13"/>
  <c r="DY210" i="13"/>
  <c r="DY208" i="13"/>
  <c r="DY207" i="13"/>
  <c r="DQ223" i="13"/>
  <c r="DQ222" i="13"/>
  <c r="DQ225" i="13"/>
  <c r="DQ233" i="13"/>
  <c r="DQ220" i="13"/>
  <c r="DR215" i="13" s="1"/>
  <c r="DM234" i="13"/>
  <c r="EF189" i="13"/>
  <c r="EG195" i="13"/>
  <c r="EH192" i="13" s="1"/>
  <c r="DZ202" i="13"/>
  <c r="DZ204" i="13" s="1"/>
  <c r="DL261" i="13" l="1"/>
  <c r="DY212" i="13"/>
  <c r="DQ227" i="13"/>
  <c r="DM237" i="13"/>
  <c r="DM248" i="13"/>
  <c r="DM240" i="13"/>
  <c r="DM238" i="13"/>
  <c r="DR217" i="13"/>
  <c r="DR219" i="13" s="1"/>
  <c r="DM235" i="13"/>
  <c r="DN230" i="13" s="1"/>
  <c r="DZ207" i="13"/>
  <c r="DZ208" i="13"/>
  <c r="DZ210" i="13"/>
  <c r="DZ218" i="13"/>
  <c r="DZ205" i="13"/>
  <c r="EA200" i="13" s="1"/>
  <c r="EH194" i="13"/>
  <c r="EH195" i="13" s="1"/>
  <c r="EI192" i="13" s="1"/>
  <c r="EF203" i="13"/>
  <c r="EF197" i="13"/>
  <c r="EF190" i="13"/>
  <c r="EG187" i="13" s="1"/>
  <c r="DZ212" i="13" l="1"/>
  <c r="DR233" i="13"/>
  <c r="DR225" i="13"/>
  <c r="DR222" i="13"/>
  <c r="DR223" i="13"/>
  <c r="DR220" i="13"/>
  <c r="DS215" i="13" s="1"/>
  <c r="DN232" i="13"/>
  <c r="DN234" i="13" s="1"/>
  <c r="DM242" i="13"/>
  <c r="DM249" i="13" s="1"/>
  <c r="EI194" i="13"/>
  <c r="EA202" i="13"/>
  <c r="EG189" i="13"/>
  <c r="DR227" i="13" l="1"/>
  <c r="DM256" i="13"/>
  <c r="DM253" i="13"/>
  <c r="DM259" i="13" s="1"/>
  <c r="DM252" i="13"/>
  <c r="DM258" i="13" s="1"/>
  <c r="DN238" i="13"/>
  <c r="DN248" i="13"/>
  <c r="DN240" i="13"/>
  <c r="DN237" i="13"/>
  <c r="DM250" i="13"/>
  <c r="DN245" i="13" s="1"/>
  <c r="DN247" i="13" s="1"/>
  <c r="DS217" i="13"/>
  <c r="DS219" i="13" s="1"/>
  <c r="DN235" i="13"/>
  <c r="DO230" i="13" s="1"/>
  <c r="EG203" i="13"/>
  <c r="EG197" i="13"/>
  <c r="EG190" i="13"/>
  <c r="EH187" i="13" s="1"/>
  <c r="EA204" i="13"/>
  <c r="EI195" i="13"/>
  <c r="EJ192" i="13" s="1"/>
  <c r="DM257" i="13" l="1"/>
  <c r="DM261" i="13" s="1"/>
  <c r="DN242" i="13"/>
  <c r="DN249" i="13" s="1"/>
  <c r="DN253" i="13" s="1"/>
  <c r="DN259" i="13" s="1"/>
  <c r="DS220" i="13"/>
  <c r="DT215" i="13" s="1"/>
  <c r="DS223" i="13"/>
  <c r="DS225" i="13"/>
  <c r="DS222" i="13"/>
  <c r="DS233" i="13"/>
  <c r="DO232" i="13"/>
  <c r="DO234" i="13" s="1"/>
  <c r="EJ194" i="13"/>
  <c r="EA207" i="13"/>
  <c r="EA208" i="13"/>
  <c r="EA210" i="13"/>
  <c r="EA218" i="13"/>
  <c r="EH189" i="13"/>
  <c r="EH190" i="13" s="1"/>
  <c r="EI187" i="13" s="1"/>
  <c r="EA205" i="13"/>
  <c r="EB200" i="13" s="1"/>
  <c r="DS227" i="13" l="1"/>
  <c r="DN250" i="13"/>
  <c r="DO245" i="13" s="1"/>
  <c r="DO247" i="13" s="1"/>
  <c r="DN256" i="13"/>
  <c r="DN252" i="13"/>
  <c r="DN258" i="13" s="1"/>
  <c r="DN257" i="13" s="1"/>
  <c r="EA212" i="13"/>
  <c r="DT217" i="13"/>
  <c r="DT219" i="13" s="1"/>
  <c r="DO248" i="13"/>
  <c r="DO238" i="13"/>
  <c r="DO237" i="13"/>
  <c r="DO240" i="13"/>
  <c r="DO235" i="13"/>
  <c r="DP230" i="13" s="1"/>
  <c r="EI189" i="13"/>
  <c r="EB202" i="13"/>
  <c r="EJ195" i="13"/>
  <c r="EH203" i="13"/>
  <c r="EH197" i="13"/>
  <c r="DO242" i="13" l="1"/>
  <c r="DO249" i="13" s="1"/>
  <c r="DO252" i="13" s="1"/>
  <c r="DO258" i="13" s="1"/>
  <c r="DN261" i="13"/>
  <c r="DP232" i="13"/>
  <c r="DP234" i="13" s="1"/>
  <c r="DT222" i="13"/>
  <c r="DT223" i="13"/>
  <c r="DT233" i="13"/>
  <c r="DT225" i="13"/>
  <c r="EB204" i="13"/>
  <c r="EB218" i="13" s="1"/>
  <c r="DT220" i="13"/>
  <c r="DU215" i="13" s="1"/>
  <c r="EI203" i="13"/>
  <c r="EI197" i="13"/>
  <c r="EI190" i="13"/>
  <c r="EJ187" i="13" s="1"/>
  <c r="DO256" i="13" l="1"/>
  <c r="DO253" i="13"/>
  <c r="DO259" i="13" s="1"/>
  <c r="DO257" i="13" s="1"/>
  <c r="DO250" i="13"/>
  <c r="DP245" i="13" s="1"/>
  <c r="DP247" i="13" s="1"/>
  <c r="DT227" i="13"/>
  <c r="EB207" i="13"/>
  <c r="DP238" i="13"/>
  <c r="DP237" i="13"/>
  <c r="DP240" i="13"/>
  <c r="DP248" i="13"/>
  <c r="EB205" i="13"/>
  <c r="EC200" i="13" s="1"/>
  <c r="EC202" i="13" s="1"/>
  <c r="EC204" i="13" s="1"/>
  <c r="EC207" i="13" s="1"/>
  <c r="DU217" i="13"/>
  <c r="EB210" i="13"/>
  <c r="EB208" i="13"/>
  <c r="DP235" i="13"/>
  <c r="DQ230" i="13" s="1"/>
  <c r="EJ189" i="13"/>
  <c r="DO261" i="13" l="1"/>
  <c r="EB212" i="13"/>
  <c r="DP242" i="13"/>
  <c r="DP249" i="13" s="1"/>
  <c r="DP253" i="13" s="1"/>
  <c r="DP259" i="13" s="1"/>
  <c r="EC208" i="13"/>
  <c r="EC212" i="13" s="1"/>
  <c r="DQ232" i="13"/>
  <c r="DQ234" i="13" s="1"/>
  <c r="EC218" i="13"/>
  <c r="DU219" i="13"/>
  <c r="DU220" i="13" s="1"/>
  <c r="DV215" i="13" s="1"/>
  <c r="EC205" i="13"/>
  <c r="ED200" i="13" s="1"/>
  <c r="ED202" i="13" s="1"/>
  <c r="ED204" i="13" s="1"/>
  <c r="EC210" i="13"/>
  <c r="EJ203" i="13"/>
  <c r="EJ197" i="13"/>
  <c r="EJ190" i="13"/>
  <c r="DP250" i="13" l="1"/>
  <c r="DQ245" i="13" s="1"/>
  <c r="DQ247" i="13" s="1"/>
  <c r="DP256" i="13"/>
  <c r="DP252" i="13"/>
  <c r="DP258" i="13" s="1"/>
  <c r="DP257" i="13" s="1"/>
  <c r="DV217" i="13"/>
  <c r="DQ248" i="13"/>
  <c r="DQ240" i="13"/>
  <c r="DQ237" i="13"/>
  <c r="DQ238" i="13"/>
  <c r="DQ235" i="13"/>
  <c r="DR230" i="13" s="1"/>
  <c r="DU223" i="13"/>
  <c r="DU233" i="13"/>
  <c r="DU225" i="13"/>
  <c r="DU222" i="13"/>
  <c r="ED207" i="13"/>
  <c r="ED208" i="13"/>
  <c r="ED218" i="13"/>
  <c r="ED210" i="13"/>
  <c r="ED205" i="13"/>
  <c r="EE200" i="13" s="1"/>
  <c r="DU227" i="13" l="1"/>
  <c r="DQ242" i="13"/>
  <c r="DQ249" i="13" s="1"/>
  <c r="DQ253" i="13" s="1"/>
  <c r="DQ259" i="13" s="1"/>
  <c r="DP261" i="13"/>
  <c r="ED212" i="13"/>
  <c r="DR232" i="13"/>
  <c r="DV219" i="13"/>
  <c r="EE202" i="13"/>
  <c r="EE204" i="13" s="1"/>
  <c r="DQ256" i="13" l="1"/>
  <c r="DQ250" i="13"/>
  <c r="DR245" i="13" s="1"/>
  <c r="DR247" i="13" s="1"/>
  <c r="DQ252" i="13"/>
  <c r="DQ258" i="13" s="1"/>
  <c r="DQ257" i="13" s="1"/>
  <c r="DV225" i="13"/>
  <c r="DV223" i="13"/>
  <c r="DV222" i="13"/>
  <c r="DV233" i="13"/>
  <c r="EE205" i="13"/>
  <c r="EF200" i="13" s="1"/>
  <c r="EF202" i="13" s="1"/>
  <c r="DV220" i="13"/>
  <c r="DW215" i="13" s="1"/>
  <c r="DR234" i="13"/>
  <c r="EE207" i="13"/>
  <c r="EE208" i="13"/>
  <c r="EE218" i="13"/>
  <c r="EE210" i="13"/>
  <c r="DV227" i="13" l="1"/>
  <c r="DQ261" i="13"/>
  <c r="EE212" i="13"/>
  <c r="DR237" i="13"/>
  <c r="DR248" i="13"/>
  <c r="DR240" i="13"/>
  <c r="DR238" i="13"/>
  <c r="DW217" i="13"/>
  <c r="DW219" i="13" s="1"/>
  <c r="DR235" i="13"/>
  <c r="DS230" i="13" s="1"/>
  <c r="EF204" i="13"/>
  <c r="EF205" i="13" s="1"/>
  <c r="EG200" i="13" s="1"/>
  <c r="DR242" i="13" l="1"/>
  <c r="DR249" i="13" s="1"/>
  <c r="DR252" i="13" s="1"/>
  <c r="DR258" i="13" s="1"/>
  <c r="DW220" i="13"/>
  <c r="DX215" i="13" s="1"/>
  <c r="DX217" i="13" s="1"/>
  <c r="DX219" i="13" s="1"/>
  <c r="DW225" i="13"/>
  <c r="DW223" i="13"/>
  <c r="DW222" i="13"/>
  <c r="DW233" i="13"/>
  <c r="DS232" i="13"/>
  <c r="DS234" i="13" s="1"/>
  <c r="EG202" i="13"/>
  <c r="EG204" i="13" s="1"/>
  <c r="EF208" i="13"/>
  <c r="EF207" i="13"/>
  <c r="EF218" i="13"/>
  <c r="EF210" i="13"/>
  <c r="DR250" i="13" l="1"/>
  <c r="DS245" i="13" s="1"/>
  <c r="DS247" i="13" s="1"/>
  <c r="EF212" i="13"/>
  <c r="DW227" i="13"/>
  <c r="DR253" i="13"/>
  <c r="DR259" i="13" s="1"/>
  <c r="DR257" i="13" s="1"/>
  <c r="DR256" i="13"/>
  <c r="DS237" i="13"/>
  <c r="DS248" i="13"/>
  <c r="DS240" i="13"/>
  <c r="DS238" i="13"/>
  <c r="EG205" i="13"/>
  <c r="EH200" i="13" s="1"/>
  <c r="EH202" i="13" s="1"/>
  <c r="DS235" i="13"/>
  <c r="DT230" i="13" s="1"/>
  <c r="DX220" i="13"/>
  <c r="DY215" i="13" s="1"/>
  <c r="DX223" i="13"/>
  <c r="DX233" i="13"/>
  <c r="DX222" i="13"/>
  <c r="DX225" i="13"/>
  <c r="EG208" i="13"/>
  <c r="EG207" i="13"/>
  <c r="EG210" i="13"/>
  <c r="EG218" i="13"/>
  <c r="DX227" i="13" l="1"/>
  <c r="DR261" i="13"/>
  <c r="EG212" i="13"/>
  <c r="DY217" i="13"/>
  <c r="DY219" i="13" s="1"/>
  <c r="EH204" i="13"/>
  <c r="EH210" i="13" s="1"/>
  <c r="DT232" i="13"/>
  <c r="DT234" i="13" s="1"/>
  <c r="DS242" i="13"/>
  <c r="DS249" i="13" s="1"/>
  <c r="DT235" i="13" l="1"/>
  <c r="DU230" i="13" s="1"/>
  <c r="DU232" i="13" s="1"/>
  <c r="DU234" i="13" s="1"/>
  <c r="DS256" i="13"/>
  <c r="DS252" i="13"/>
  <c r="DS258" i="13" s="1"/>
  <c r="DS253" i="13"/>
  <c r="DS259" i="13" s="1"/>
  <c r="DS250" i="13"/>
  <c r="DT245" i="13" s="1"/>
  <c r="DY225" i="13"/>
  <c r="DY222" i="13"/>
  <c r="DY233" i="13"/>
  <c r="DY223" i="13"/>
  <c r="EH205" i="13"/>
  <c r="EI200" i="13" s="1"/>
  <c r="EH218" i="13"/>
  <c r="EH207" i="13"/>
  <c r="EH208" i="13"/>
  <c r="DT240" i="13"/>
  <c r="DT237" i="13"/>
  <c r="DT248" i="13"/>
  <c r="DT238" i="13"/>
  <c r="DY220" i="13"/>
  <c r="DZ215" i="13" s="1"/>
  <c r="EH212" i="13" l="1"/>
  <c r="DT242" i="13"/>
  <c r="DT249" i="13" s="1"/>
  <c r="DT256" i="13" s="1"/>
  <c r="DY227" i="13"/>
  <c r="EI202" i="13"/>
  <c r="EI204" i="13" s="1"/>
  <c r="DZ217" i="13"/>
  <c r="DZ219" i="13" s="1"/>
  <c r="DT247" i="13"/>
  <c r="DU235" i="13"/>
  <c r="DV230" i="13" s="1"/>
  <c r="DU238" i="13"/>
  <c r="DU237" i="13"/>
  <c r="DU240" i="13"/>
  <c r="DU248" i="13"/>
  <c r="DS257" i="13"/>
  <c r="DS261" i="13" s="1"/>
  <c r="DU242" i="13" l="1"/>
  <c r="DU249" i="13" s="1"/>
  <c r="DU256" i="13" s="1"/>
  <c r="DT252" i="13"/>
  <c r="DT258" i="13" s="1"/>
  <c r="DT253" i="13"/>
  <c r="DT259" i="13" s="1"/>
  <c r="DT250" i="13"/>
  <c r="DU245" i="13" s="1"/>
  <c r="DU247" i="13" s="1"/>
  <c r="DV232" i="13"/>
  <c r="DV234" i="13" s="1"/>
  <c r="DZ220" i="13"/>
  <c r="EA215" i="13" s="1"/>
  <c r="DZ223" i="13"/>
  <c r="DZ225" i="13"/>
  <c r="DZ233" i="13"/>
  <c r="DZ222" i="13"/>
  <c r="EI208" i="13"/>
  <c r="EI207" i="13"/>
  <c r="EI210" i="13"/>
  <c r="EI218" i="13"/>
  <c r="EI205" i="13"/>
  <c r="EJ200" i="13" s="1"/>
  <c r="DZ227" i="13" l="1"/>
  <c r="DU253" i="13"/>
  <c r="DU259" i="13" s="1"/>
  <c r="DU252" i="13"/>
  <c r="DU258" i="13" s="1"/>
  <c r="DU250" i="13"/>
  <c r="DV245" i="13" s="1"/>
  <c r="DV247" i="13" s="1"/>
  <c r="EI212" i="13"/>
  <c r="DT257" i="13"/>
  <c r="DT261" i="13" s="1"/>
  <c r="EA217" i="13"/>
  <c r="EA219" i="13" s="1"/>
  <c r="EJ202" i="13"/>
  <c r="EJ204" i="13" s="1"/>
  <c r="DV237" i="13"/>
  <c r="DV238" i="13"/>
  <c r="DV248" i="13"/>
  <c r="DV240" i="13"/>
  <c r="DV235" i="13"/>
  <c r="DW230" i="13" s="1"/>
  <c r="DU257" i="13" l="1"/>
  <c r="DU261" i="13" s="1"/>
  <c r="DV242" i="13"/>
  <c r="DV249" i="13" s="1"/>
  <c r="DV252" i="13" s="1"/>
  <c r="DV258" i="13" s="1"/>
  <c r="DW232" i="13"/>
  <c r="DW234" i="13" s="1"/>
  <c r="EJ218" i="13"/>
  <c r="EJ208" i="13"/>
  <c r="EJ210" i="13"/>
  <c r="D210" i="13" s="1"/>
  <c r="B210" i="13" s="1"/>
  <c r="EJ207" i="13"/>
  <c r="EA220" i="13"/>
  <c r="EB215" i="13" s="1"/>
  <c r="EA223" i="13"/>
  <c r="EA225" i="13"/>
  <c r="EA233" i="13"/>
  <c r="EA222" i="13"/>
  <c r="EJ205" i="13"/>
  <c r="DV256" i="13" l="1"/>
  <c r="EA227" i="13"/>
  <c r="EJ212" i="13"/>
  <c r="DV250" i="13"/>
  <c r="DW245" i="13" s="1"/>
  <c r="DW247" i="13" s="1"/>
  <c r="DV253" i="13"/>
  <c r="DV259" i="13" s="1"/>
  <c r="DV257" i="13" s="1"/>
  <c r="DW235" i="13"/>
  <c r="DX230" i="13" s="1"/>
  <c r="DW237" i="13"/>
  <c r="DW238" i="13"/>
  <c r="DW248" i="13"/>
  <c r="DW240" i="13"/>
  <c r="EB217" i="13"/>
  <c r="EB219" i="13" s="1"/>
  <c r="DV261" i="13" l="1"/>
  <c r="DW242" i="13"/>
  <c r="DW249" i="13" s="1"/>
  <c r="DW252" i="13" s="1"/>
  <c r="DW258" i="13" s="1"/>
  <c r="EB225" i="13"/>
  <c r="EB233" i="13"/>
  <c r="EB222" i="13"/>
  <c r="EB223" i="13"/>
  <c r="EB220" i="13"/>
  <c r="EC215" i="13" s="1"/>
  <c r="DX232" i="13"/>
  <c r="DX234" i="13" s="1"/>
  <c r="DW250" i="13" l="1"/>
  <c r="DX245" i="13" s="1"/>
  <c r="DX247" i="13" s="1"/>
  <c r="DW253" i="13"/>
  <c r="DW259" i="13" s="1"/>
  <c r="DW257" i="13" s="1"/>
  <c r="DW256" i="13"/>
  <c r="EB227" i="13"/>
  <c r="DX237" i="13"/>
  <c r="DX238" i="13"/>
  <c r="DX248" i="13"/>
  <c r="DX240" i="13"/>
  <c r="DX235" i="13"/>
  <c r="DY230" i="13" s="1"/>
  <c r="EC217" i="13"/>
  <c r="DW261" i="13" l="1"/>
  <c r="DX242" i="13"/>
  <c r="DX249" i="13" s="1"/>
  <c r="DX252" i="13" s="1"/>
  <c r="DX258" i="13" s="1"/>
  <c r="EC219" i="13"/>
  <c r="EC220" i="13" s="1"/>
  <c r="ED215" i="13" s="1"/>
  <c r="DY232" i="13"/>
  <c r="DX256" i="13" l="1"/>
  <c r="DX250" i="13"/>
  <c r="DY245" i="13" s="1"/>
  <c r="DY247" i="13" s="1"/>
  <c r="DX253" i="13"/>
  <c r="DX259" i="13" s="1"/>
  <c r="DX257" i="13" s="1"/>
  <c r="EC222" i="13"/>
  <c r="EC225" i="13"/>
  <c r="EC233" i="13"/>
  <c r="EC223" i="13"/>
  <c r="ED217" i="13"/>
  <c r="ED219" i="13" s="1"/>
  <c r="ED220" i="13" s="1"/>
  <c r="EE215" i="13" s="1"/>
  <c r="EE217" i="13" s="1"/>
  <c r="EE219" i="13" s="1"/>
  <c r="DY234" i="13"/>
  <c r="DX261" i="13" l="1"/>
  <c r="EC227" i="13"/>
  <c r="ED233" i="13"/>
  <c r="ED222" i="13"/>
  <c r="ED225" i="13"/>
  <c r="ED223" i="13"/>
  <c r="DY238" i="13"/>
  <c r="DY240" i="13"/>
  <c r="DY237" i="13"/>
  <c r="DY248" i="13"/>
  <c r="EE220" i="13"/>
  <c r="EF215" i="13" s="1"/>
  <c r="EE223" i="13"/>
  <c r="EE233" i="13"/>
  <c r="EE222" i="13"/>
  <c r="EE225" i="13"/>
  <c r="DY235" i="13"/>
  <c r="DZ230" i="13" s="1"/>
  <c r="ED227" i="13" l="1"/>
  <c r="EE227" i="13"/>
  <c r="DY242" i="13"/>
  <c r="DY249" i="13" s="1"/>
  <c r="DY250" i="13" s="1"/>
  <c r="DZ245" i="13" s="1"/>
  <c r="DZ232" i="13"/>
  <c r="DZ234" i="13" s="1"/>
  <c r="DZ235" i="13" s="1"/>
  <c r="EA230" i="13" s="1"/>
  <c r="EF217" i="13"/>
  <c r="DY256" i="13" l="1"/>
  <c r="DY252" i="13"/>
  <c r="DY258" i="13" s="1"/>
  <c r="DY253" i="13"/>
  <c r="DY259" i="13" s="1"/>
  <c r="EA232" i="13"/>
  <c r="EA234" i="13" s="1"/>
  <c r="EA235" i="13" s="1"/>
  <c r="EB230" i="13" s="1"/>
  <c r="EF219" i="13"/>
  <c r="DZ237" i="13"/>
  <c r="DZ238" i="13"/>
  <c r="DZ248" i="13"/>
  <c r="DZ240" i="13"/>
  <c r="DZ247" i="13"/>
  <c r="DY257" i="13" l="1"/>
  <c r="DY261" i="13" s="1"/>
  <c r="DZ242" i="13"/>
  <c r="DZ249" i="13" s="1"/>
  <c r="DZ250" i="13" s="1"/>
  <c r="EA245" i="13" s="1"/>
  <c r="EA247" i="13" s="1"/>
  <c r="EB232" i="13"/>
  <c r="EB234" i="13" s="1"/>
  <c r="EB235" i="13" s="1"/>
  <c r="EC230" i="13" s="1"/>
  <c r="EF233" i="13"/>
  <c r="EF225" i="13"/>
  <c r="EF223" i="13"/>
  <c r="EF222" i="13"/>
  <c r="EF220" i="13"/>
  <c r="EG215" i="13" s="1"/>
  <c r="EA238" i="13"/>
  <c r="EA248" i="13"/>
  <c r="EA237" i="13"/>
  <c r="EA240" i="13"/>
  <c r="EA242" i="13" l="1"/>
  <c r="EA249" i="13" s="1"/>
  <c r="EA252" i="13" s="1"/>
  <c r="EA258" i="13" s="1"/>
  <c r="DZ256" i="13"/>
  <c r="DZ253" i="13"/>
  <c r="DZ259" i="13" s="1"/>
  <c r="EF227" i="13"/>
  <c r="DZ252" i="13"/>
  <c r="DZ258" i="13" s="1"/>
  <c r="EC232" i="13"/>
  <c r="EC234" i="13" s="1"/>
  <c r="EC235" i="13" s="1"/>
  <c r="ED230" i="13" s="1"/>
  <c r="ED232" i="13" s="1"/>
  <c r="EB238" i="13"/>
  <c r="EB237" i="13"/>
  <c r="EB248" i="13"/>
  <c r="EB240" i="13"/>
  <c r="EG217" i="13"/>
  <c r="EG219" i="13" s="1"/>
  <c r="EA250" i="13" l="1"/>
  <c r="EB245" i="13" s="1"/>
  <c r="EB247" i="13" s="1"/>
  <c r="EA256" i="13"/>
  <c r="EA253" i="13"/>
  <c r="EA259" i="13" s="1"/>
  <c r="DZ257" i="13"/>
  <c r="DZ261" i="13" s="1"/>
  <c r="EB242" i="13"/>
  <c r="EB249" i="13" s="1"/>
  <c r="EB253" i="13" s="1"/>
  <c r="EB259" i="13" s="1"/>
  <c r="EG223" i="13"/>
  <c r="EG222" i="13"/>
  <c r="EG225" i="13"/>
  <c r="EG233" i="13"/>
  <c r="EC240" i="13"/>
  <c r="EC238" i="13"/>
  <c r="EC237" i="13"/>
  <c r="EC248" i="13"/>
  <c r="ED234" i="13"/>
  <c r="ED237" i="13" s="1"/>
  <c r="EA257" i="13"/>
  <c r="EA261" i="13" s="1"/>
  <c r="EG220" i="13"/>
  <c r="EH215" i="13" s="1"/>
  <c r="EB250" i="13" l="1"/>
  <c r="EC245" i="13" s="1"/>
  <c r="EC247" i="13" s="1"/>
  <c r="EB256" i="13"/>
  <c r="EB252" i="13"/>
  <c r="EB258" i="13" s="1"/>
  <c r="EB257" i="13" s="1"/>
  <c r="EG227" i="13"/>
  <c r="EC242" i="13"/>
  <c r="EC249" i="13" s="1"/>
  <c r="EC253" i="13" s="1"/>
  <c r="EC259" i="13" s="1"/>
  <c r="ED240" i="13"/>
  <c r="ED248" i="13"/>
  <c r="ED238" i="13"/>
  <c r="ED242" i="13" s="1"/>
  <c r="ED249" i="13" s="1"/>
  <c r="ED253" i="13" s="1"/>
  <c r="ED235" i="13"/>
  <c r="EE230" i="13" s="1"/>
  <c r="EE232" i="13" s="1"/>
  <c r="EH217" i="13"/>
  <c r="EH219" i="13" s="1"/>
  <c r="EB261" i="13" l="1"/>
  <c r="EC250" i="13"/>
  <c r="ED245" i="13" s="1"/>
  <c r="ED247" i="13" s="1"/>
  <c r="ED250" i="13" s="1"/>
  <c r="EE245" i="13" s="1"/>
  <c r="EE247" i="13" s="1"/>
  <c r="EC256" i="13"/>
  <c r="EC252" i="13"/>
  <c r="EC258" i="13" s="1"/>
  <c r="EC257" i="13" s="1"/>
  <c r="ED259" i="13"/>
  <c r="EH222" i="13"/>
  <c r="EH223" i="13"/>
  <c r="EH225" i="13"/>
  <c r="EH233" i="13"/>
  <c r="ED252" i="13"/>
  <c r="ED258" i="13" s="1"/>
  <c r="ED257" i="13" s="1"/>
  <c r="EH220" i="13"/>
  <c r="EI215" i="13" s="1"/>
  <c r="ED256" i="13"/>
  <c r="EE234" i="13"/>
  <c r="EC261" i="13" l="1"/>
  <c r="ED261" i="13"/>
  <c r="EH227" i="13"/>
  <c r="EI217" i="13"/>
  <c r="EI219" i="13" s="1"/>
  <c r="EE237" i="13"/>
  <c r="EE238" i="13"/>
  <c r="EE240" i="13"/>
  <c r="EE248" i="13"/>
  <c r="EE235" i="13"/>
  <c r="EF230" i="13" s="1"/>
  <c r="EE242" i="13" l="1"/>
  <c r="EE249" i="13" s="1"/>
  <c r="EE250" i="13" s="1"/>
  <c r="EF245" i="13" s="1"/>
  <c r="EF247" i="13" s="1"/>
  <c r="EI220" i="13"/>
  <c r="EJ215" i="13" s="1"/>
  <c r="EI225" i="13"/>
  <c r="EI222" i="13"/>
  <c r="EI223" i="13"/>
  <c r="EI233" i="13"/>
  <c r="EF232" i="13"/>
  <c r="EF234" i="13" s="1"/>
  <c r="EE256" i="13" l="1"/>
  <c r="EE252" i="13"/>
  <c r="EE258" i="13" s="1"/>
  <c r="EE253" i="13"/>
  <c r="EE259" i="13" s="1"/>
  <c r="EI227" i="13"/>
  <c r="EJ217" i="13"/>
  <c r="EJ219" i="13" s="1"/>
  <c r="EF237" i="13"/>
  <c r="EF238" i="13"/>
  <c r="EF240" i="13"/>
  <c r="EF248" i="13"/>
  <c r="EF235" i="13"/>
  <c r="EG230" i="13" s="1"/>
  <c r="EE257" i="13" l="1"/>
  <c r="EE261" i="13" s="1"/>
  <c r="EF242" i="13"/>
  <c r="EF249" i="13" s="1"/>
  <c r="EF253" i="13" s="1"/>
  <c r="EF259" i="13" s="1"/>
  <c r="EJ220" i="13"/>
  <c r="EJ223" i="13"/>
  <c r="EJ222" i="13"/>
  <c r="EJ233" i="13"/>
  <c r="EJ225" i="13"/>
  <c r="D225" i="13" s="1"/>
  <c r="B225" i="13" s="1"/>
  <c r="EG232" i="13"/>
  <c r="EG234" i="13" s="1"/>
  <c r="EF256" i="13" l="1"/>
  <c r="EF250" i="13"/>
  <c r="EG245" i="13" s="1"/>
  <c r="EG247" i="13" s="1"/>
  <c r="EF252" i="13"/>
  <c r="EF258" i="13" s="1"/>
  <c r="EF257" i="13" s="1"/>
  <c r="EJ227" i="13"/>
  <c r="EG235" i="13"/>
  <c r="EH230" i="13" s="1"/>
  <c r="EH232" i="13" s="1"/>
  <c r="EG238" i="13"/>
  <c r="EG237" i="13"/>
  <c r="EG248" i="13"/>
  <c r="EG240" i="13"/>
  <c r="EF261" i="13" l="1"/>
  <c r="EG242" i="13"/>
  <c r="EG249" i="13" s="1"/>
  <c r="EG256" i="13" s="1"/>
  <c r="EH234" i="13"/>
  <c r="EH235" i="13" s="1"/>
  <c r="EI230" i="13" s="1"/>
  <c r="EI232" i="13" s="1"/>
  <c r="EG252" i="13" l="1"/>
  <c r="EG258" i="13" s="1"/>
  <c r="EG253" i="13"/>
  <c r="EG259" i="13" s="1"/>
  <c r="EG250" i="13"/>
  <c r="EH245" i="13" s="1"/>
  <c r="EH247" i="13" s="1"/>
  <c r="EH240" i="13"/>
  <c r="EH248" i="13"/>
  <c r="EH237" i="13"/>
  <c r="EH238" i="13"/>
  <c r="EH242" i="13" s="1"/>
  <c r="EH249" i="13" s="1"/>
  <c r="EH256" i="13" s="1"/>
  <c r="EI234" i="13"/>
  <c r="EG257" i="13" l="1"/>
  <c r="EG261" i="13" s="1"/>
  <c r="EH253" i="13"/>
  <c r="EH259" i="13" s="1"/>
  <c r="EH252" i="13"/>
  <c r="EH258" i="13" s="1"/>
  <c r="EH250" i="13"/>
  <c r="EI245" i="13" s="1"/>
  <c r="EI247" i="13" s="1"/>
  <c r="EI238" i="13"/>
  <c r="EI237" i="13"/>
  <c r="EI248" i="13"/>
  <c r="EI240" i="13"/>
  <c r="EI235" i="13"/>
  <c r="EJ230" i="13" s="1"/>
  <c r="EH257" i="13" l="1"/>
  <c r="EH261" i="13" s="1"/>
  <c r="EI242" i="13"/>
  <c r="EI249" i="13" s="1"/>
  <c r="EI252" i="13" s="1"/>
  <c r="EI258" i="13" s="1"/>
  <c r="EJ232" i="13"/>
  <c r="EI256" i="13" l="1"/>
  <c r="EI253" i="13"/>
  <c r="EI259" i="13" s="1"/>
  <c r="EI257" i="13" s="1"/>
  <c r="EI250" i="13"/>
  <c r="EJ245" i="13" s="1"/>
  <c r="EJ247" i="13" s="1"/>
  <c r="EJ234" i="13"/>
  <c r="EI261" i="13" l="1"/>
  <c r="EJ238" i="13"/>
  <c r="EJ237" i="13"/>
  <c r="EJ248" i="13"/>
  <c r="EJ240" i="13"/>
  <c r="D240" i="13" s="1"/>
  <c r="B240" i="13" s="1"/>
  <c r="EJ235" i="13"/>
  <c r="EJ242" i="13" l="1"/>
  <c r="EJ249" i="13" s="1"/>
  <c r="EJ252" i="13" s="1"/>
  <c r="EJ258" i="13" s="1"/>
  <c r="EJ256" i="13" l="1"/>
  <c r="F256" i="13" s="1"/>
  <c r="EJ250" i="13"/>
  <c r="EJ253" i="13"/>
  <c r="EJ259" i="13" s="1"/>
  <c r="F259" i="13" s="1"/>
  <c r="E256" i="13"/>
  <c r="E258" i="13"/>
  <c r="D258" i="13"/>
  <c r="F258" i="13"/>
  <c r="D256" i="13" l="1"/>
  <c r="EJ257" i="13"/>
  <c r="D257" i="13" s="1"/>
  <c r="F257" i="13" l="1"/>
  <c r="E257" i="13"/>
  <c r="EJ261" i="13"/>
  <c r="F261" i="13" s="1"/>
  <c r="D261" i="13" l="1"/>
  <c r="D262" i="13" s="1"/>
  <c r="E261" i="13"/>
  <c r="E262" i="13" s="1"/>
  <c r="BG319" i="12" l="1"/>
  <c r="BG324" i="12" s="1"/>
  <c r="BC319" i="12"/>
  <c r="BC324" i="12" s="1"/>
  <c r="BU319" i="12"/>
  <c r="BU324" i="12" s="1"/>
  <c r="DS303" i="12"/>
  <c r="DS308" i="12" s="1"/>
  <c r="CG303" i="12"/>
  <c r="CG308" i="12" s="1"/>
  <c r="AP303" i="12"/>
  <c r="AP308" i="12" s="1"/>
  <c r="AG319" i="12"/>
  <c r="AG324" i="12" s="1"/>
  <c r="AA319" i="12"/>
  <c r="AA324" i="12" s="1"/>
  <c r="CS303" i="12"/>
  <c r="CS308" i="12" s="1"/>
  <c r="BP303" i="12"/>
  <c r="BP308" i="12" s="1"/>
  <c r="CF303" i="12"/>
  <c r="CF308" i="12" s="1"/>
  <c r="CE303" i="12"/>
  <c r="CE308" i="12" s="1"/>
  <c r="AS303" i="12"/>
  <c r="AS308" i="12" s="1"/>
  <c r="CM319" i="12"/>
  <c r="CM324" i="12" s="1"/>
  <c r="CI319" i="12"/>
  <c r="CI324" i="12" s="1"/>
  <c r="BA319" i="12"/>
  <c r="BA324" i="12" s="1"/>
  <c r="DI319" i="12"/>
  <c r="DI324" i="12" s="1"/>
  <c r="AC319" i="12"/>
  <c r="AC324" i="12" s="1"/>
  <c r="BM319" i="12"/>
  <c r="BM324" i="12" s="1"/>
  <c r="DD319" i="12"/>
  <c r="DD324" i="12" s="1"/>
  <c r="CZ319" i="12"/>
  <c r="CZ324" i="12" s="1"/>
  <c r="Z319" i="12"/>
  <c r="Z324" i="12" s="1"/>
  <c r="AA303" i="12"/>
  <c r="AA308" i="12" s="1"/>
  <c r="EB303" i="12"/>
  <c r="EB308" i="12" s="1"/>
  <c r="BD303" i="12"/>
  <c r="BD308" i="12" s="1"/>
  <c r="BB319" i="12"/>
  <c r="BB324" i="12" s="1"/>
  <c r="DJ319" i="12"/>
  <c r="DJ324" i="12" s="1"/>
  <c r="DV319" i="12"/>
  <c r="DV324" i="12" s="1"/>
  <c r="AR319" i="12"/>
  <c r="AR324" i="12" s="1"/>
  <c r="DO324" i="12"/>
  <c r="DO319" i="12"/>
  <c r="BZ319" i="12"/>
  <c r="BZ324" i="12" s="1"/>
  <c r="CP319" i="12"/>
  <c r="CP324" i="12" s="1"/>
  <c r="DC303" i="12"/>
  <c r="DC308" i="12" s="1"/>
  <c r="BO303" i="12"/>
  <c r="BO308" i="12" s="1"/>
  <c r="Z303" i="12"/>
  <c r="Z308" i="12" s="1"/>
  <c r="DJ303" i="12"/>
  <c r="DJ308" i="12" s="1"/>
  <c r="AL303" i="12"/>
  <c r="AL308" i="12" s="1"/>
  <c r="EB319" i="12"/>
  <c r="EB324" i="12" s="1"/>
  <c r="DX319" i="12"/>
  <c r="DX324" i="12" s="1"/>
  <c r="CN319" i="12"/>
  <c r="CN324" i="12" s="1"/>
  <c r="DQ319" i="12"/>
  <c r="DQ324" i="12" s="1"/>
  <c r="BF319" i="12"/>
  <c r="BF324" i="12" s="1"/>
  <c r="AZ319" i="12"/>
  <c r="AZ324" i="12" s="1"/>
  <c r="CC303" i="12"/>
  <c r="CC308" i="12" s="1"/>
  <c r="AX303" i="12"/>
  <c r="AX308" i="12" s="1"/>
  <c r="BN303" i="12"/>
  <c r="BN308" i="12" s="1"/>
  <c r="BL303" i="12"/>
  <c r="BL308" i="12" s="1"/>
  <c r="CD319" i="12"/>
  <c r="CD324" i="12" s="1"/>
  <c r="DU319" i="12"/>
  <c r="DU324" i="12" s="1"/>
  <c r="CL319" i="12"/>
  <c r="CL324" i="12" s="1"/>
  <c r="AM319" i="12"/>
  <c r="AM324" i="12" s="1"/>
  <c r="AE319" i="12"/>
  <c r="AE324" i="12" s="1"/>
  <c r="AU319" i="12"/>
  <c r="AU324" i="12" s="1"/>
  <c r="EE303" i="12"/>
  <c r="EE308" i="12" s="1"/>
  <c r="BY303" i="12"/>
  <c r="BY308" i="12" s="1"/>
  <c r="DE303" i="12"/>
  <c r="DE308" i="12" s="1"/>
  <c r="ED319" i="12"/>
  <c r="ED324" i="12" s="1"/>
  <c r="CV319" i="12"/>
  <c r="CV324" i="12" s="1"/>
  <c r="CR319" i="12"/>
  <c r="CR324" i="12" s="1"/>
  <c r="AT319" i="12"/>
  <c r="AT324" i="12" s="1"/>
  <c r="DC319" i="12"/>
  <c r="DC324" i="12" s="1"/>
  <c r="CY319" i="12"/>
  <c r="CY324" i="12" s="1"/>
  <c r="CM303" i="12"/>
  <c r="CM308" i="12" s="1"/>
  <c r="AV303" i="12"/>
  <c r="AV308" i="12" s="1"/>
  <c r="AT303" i="12"/>
  <c r="AT308" i="12" s="1"/>
  <c r="CL303" i="12"/>
  <c r="CL308" i="12" s="1"/>
  <c r="AX319" i="12"/>
  <c r="AX324" i="12" s="1"/>
  <c r="CO319" i="12"/>
  <c r="CO324" i="12" s="1"/>
  <c r="AQ319" i="12"/>
  <c r="AQ324" i="12" s="1"/>
  <c r="CE319" i="12"/>
  <c r="CE324" i="12" s="1"/>
  <c r="BX319" i="12"/>
  <c r="BX324" i="12" s="1"/>
  <c r="CQ324" i="12"/>
  <c r="CQ319" i="12"/>
  <c r="BM303" i="12"/>
  <c r="BM308" i="12" s="1"/>
  <c r="AE308" i="12"/>
  <c r="AE303" i="12"/>
  <c r="AU303" i="12"/>
  <c r="AU308" i="12" s="1"/>
  <c r="CB303" i="12"/>
  <c r="CB308" i="12" s="1"/>
  <c r="BF303" i="12"/>
  <c r="BF308" i="12" s="1"/>
  <c r="CX319" i="12"/>
  <c r="CX324" i="12" s="1"/>
  <c r="DK319" i="12"/>
  <c r="DK324" i="12" s="1"/>
  <c r="BL319" i="12"/>
  <c r="BL324" i="12" s="1"/>
  <c r="DT319" i="12"/>
  <c r="DT324" i="12" s="1"/>
  <c r="DP319" i="12"/>
  <c r="DP324" i="12" s="1"/>
  <c r="BE319" i="12"/>
  <c r="BE324" i="12" s="1"/>
  <c r="AY319" i="12"/>
  <c r="AY324" i="12" s="1"/>
  <c r="DR303" i="12"/>
  <c r="DR308" i="12" s="1"/>
  <c r="DR319" i="12"/>
  <c r="DR324" i="12" s="1"/>
  <c r="CW319" i="12"/>
  <c r="CW324" i="12" s="1"/>
  <c r="BQ319" i="12"/>
  <c r="BQ324" i="12" s="1"/>
  <c r="DY319" i="12"/>
  <c r="DY324" i="12" s="1"/>
  <c r="AS324" i="12"/>
  <c r="AS319" i="12"/>
  <c r="CK319" i="12"/>
  <c r="CK324" i="12" s="1"/>
  <c r="AJ319" i="12"/>
  <c r="AJ324" i="12" s="1"/>
  <c r="AD319" i="12"/>
  <c r="AD324" i="12" s="1"/>
  <c r="AW319" i="12"/>
  <c r="AW324" i="12" s="1"/>
  <c r="BW303" i="12"/>
  <c r="BW308" i="12" s="1"/>
  <c r="AD303" i="12"/>
  <c r="AD308" i="12" s="1"/>
  <c r="AB303" i="12"/>
  <c r="AB308" i="12" s="1"/>
  <c r="AH319" i="12"/>
  <c r="AH324" i="12" s="1"/>
  <c r="BR319" i="12"/>
  <c r="BR324" i="12" s="1"/>
  <c r="DZ319" i="12"/>
  <c r="DZ324" i="12" s="1"/>
  <c r="AF319" i="12"/>
  <c r="AF324" i="12" s="1"/>
  <c r="BP319" i="12"/>
  <c r="BP324" i="12" s="1"/>
  <c r="AN319" i="12"/>
  <c r="AN324" i="12" s="1"/>
  <c r="DB319" i="12"/>
  <c r="DB324" i="12" s="1"/>
  <c r="EE319" i="12"/>
  <c r="EE324" i="12" s="1"/>
  <c r="AW308" i="12"/>
  <c r="AW303" i="12"/>
  <c r="DQ303" i="12"/>
  <c r="DQ308" i="12" s="1"/>
  <c r="AC303" i="12"/>
  <c r="AC308" i="12" s="1"/>
  <c r="CG319" i="12"/>
  <c r="CG324" i="12" s="1"/>
  <c r="CU319" i="12"/>
  <c r="CU324" i="12" s="1"/>
  <c r="EC319" i="12"/>
  <c r="EC324" i="12" s="1"/>
  <c r="AK319" i="12"/>
  <c r="AK324" i="12" s="1"/>
  <c r="CS319" i="12"/>
  <c r="CS324" i="12" s="1"/>
  <c r="DW319" i="12"/>
  <c r="DW324" i="12" s="1"/>
  <c r="AP319" i="12"/>
  <c r="AP324" i="12" s="1"/>
  <c r="CC319" i="12"/>
  <c r="CC324" i="12" s="1"/>
  <c r="BW319" i="12"/>
  <c r="BW324" i="12" s="1"/>
  <c r="DY303" i="12"/>
  <c r="DY308" i="12" s="1"/>
  <c r="CZ303" i="12"/>
  <c r="CZ308" i="12" s="1"/>
  <c r="CT319" i="12"/>
  <c r="CT324" i="12" s="1"/>
  <c r="DF319" i="12"/>
  <c r="DF324" i="12" s="1"/>
  <c r="DS319" i="12"/>
  <c r="DS324" i="12" s="1"/>
  <c r="CF319" i="12"/>
  <c r="CF324" i="12" s="1"/>
  <c r="BD319" i="12"/>
  <c r="BD324" i="12" s="1"/>
  <c r="BT319" i="12"/>
  <c r="BT324" i="12" s="1"/>
  <c r="BG303" i="12"/>
  <c r="BG308" i="12" s="1"/>
  <c r="DP303" i="12"/>
  <c r="DP308" i="12" s="1"/>
  <c r="CV303" i="12"/>
  <c r="CV308" i="12" s="1"/>
  <c r="DV303" i="12"/>
  <c r="DV308" i="12" s="1"/>
  <c r="DL319" i="12"/>
  <c r="DL324" i="12" s="1"/>
  <c r="DH319" i="12"/>
  <c r="DH324" i="12" s="1"/>
  <c r="BS319" i="12"/>
  <c r="BS324" i="12" s="1"/>
  <c r="CJ319" i="12"/>
  <c r="CJ324" i="12" s="1"/>
  <c r="AI319" i="12"/>
  <c r="AI324" i="12" s="1"/>
  <c r="AB319" i="12"/>
  <c r="AB324" i="12" s="1"/>
  <c r="AG303" i="12"/>
  <c r="AG308" i="12" s="1"/>
  <c r="CY303" i="12"/>
  <c r="CY308" i="12" s="1"/>
  <c r="DO303" i="12"/>
  <c r="DO308" i="12" s="1"/>
  <c r="CT303" i="12"/>
  <c r="CT308" i="12" s="1"/>
  <c r="CH319" i="12"/>
  <c r="CH324" i="12" s="1"/>
  <c r="AV319" i="12"/>
  <c r="AV324" i="12" s="1"/>
  <c r="BN319" i="12"/>
  <c r="BN324" i="12" s="1"/>
  <c r="DE319" i="12"/>
  <c r="DE324" i="12" s="1"/>
  <c r="BO319" i="12"/>
  <c r="BO324" i="12" s="1"/>
  <c r="DG319" i="12"/>
  <c r="DG324" i="12" s="1"/>
  <c r="DA319" i="12"/>
  <c r="DA324" i="12" s="1"/>
  <c r="Y319" i="12"/>
  <c r="Y324" i="12" s="1"/>
  <c r="DI303" i="12"/>
  <c r="DI308" i="12" s="1"/>
  <c r="CH303" i="12"/>
  <c r="CH308" i="12" s="1"/>
  <c r="CD303" i="12"/>
  <c r="CD308" i="12" s="1"/>
  <c r="BY319" i="12"/>
  <c r="BY324" i="12" s="1"/>
  <c r="AL319" i="12"/>
  <c r="AL324" i="12" s="1"/>
  <c r="DM319" i="12"/>
  <c r="DM324" i="12" s="1"/>
  <c r="DN319" i="12"/>
  <c r="DN324" i="12" s="1"/>
  <c r="EA319" i="12"/>
  <c r="EA324" i="12" s="1"/>
  <c r="CB319" i="12"/>
  <c r="CB324" i="12" s="1"/>
  <c r="AO319" i="12"/>
  <c r="AO324" i="12" s="1"/>
  <c r="CA319" i="12"/>
  <c r="CA324" i="12" s="1"/>
  <c r="BV319" i="12"/>
  <c r="BV324" i="12" s="1"/>
  <c r="AQ303" i="12"/>
  <c r="AQ308" i="12" s="1"/>
  <c r="CX303" i="12"/>
  <c r="CX308" i="12" s="1"/>
  <c r="DZ303" i="12"/>
  <c r="DZ308" i="12" s="1"/>
  <c r="BZ303" i="12"/>
  <c r="BZ308" i="12" s="1"/>
  <c r="DS287" i="12"/>
  <c r="DS292" i="12" s="1"/>
  <c r="CZ287" i="12"/>
  <c r="CZ292" i="12" s="1"/>
  <c r="AJ287" i="12"/>
  <c r="AJ292" i="12" s="1"/>
  <c r="DL287" i="12"/>
  <c r="DL292" i="12" s="1"/>
  <c r="EC287" i="12"/>
  <c r="EC292" i="12" s="1"/>
  <c r="AT287" i="12"/>
  <c r="AT292" i="12" s="1"/>
  <c r="AP287" i="12"/>
  <c r="AP292" i="12" s="1"/>
  <c r="DO271" i="12"/>
  <c r="DO276" i="12" s="1"/>
  <c r="CE276" i="12"/>
  <c r="CE271" i="12"/>
  <c r="DI271" i="12"/>
  <c r="DI276" i="12" s="1"/>
  <c r="CX276" i="12"/>
  <c r="CX271" i="12"/>
  <c r="AF271" i="12"/>
  <c r="AF276" i="12" s="1"/>
  <c r="BS255" i="12"/>
  <c r="BS260" i="12" s="1"/>
  <c r="BD255" i="12"/>
  <c r="BD260" i="12" s="1"/>
  <c r="CK255" i="12"/>
  <c r="CK260" i="12" s="1"/>
  <c r="DR255" i="12"/>
  <c r="DR260" i="12" s="1"/>
  <c r="AT255" i="12"/>
  <c r="AT260" i="12" s="1"/>
  <c r="AQ255" i="12"/>
  <c r="AQ260" i="12" s="1"/>
  <c r="DG255" i="12"/>
  <c r="DG260" i="12" s="1"/>
  <c r="AO239" i="12"/>
  <c r="AO244" i="12" s="1"/>
  <c r="CG239" i="12"/>
  <c r="CG244" i="12" s="1"/>
  <c r="CD239" i="12"/>
  <c r="CD244" i="12" s="1"/>
  <c r="AY303" i="12"/>
  <c r="AY308" i="12" s="1"/>
  <c r="AH308" i="12"/>
  <c r="AH303" i="12"/>
  <c r="DE292" i="12"/>
  <c r="DE287" i="12"/>
  <c r="BS287" i="12"/>
  <c r="BS292" i="12" s="1"/>
  <c r="AK292" i="12"/>
  <c r="AK287" i="12"/>
  <c r="DM287" i="12"/>
  <c r="DM292" i="12" s="1"/>
  <c r="DJ287" i="12"/>
  <c r="DJ292" i="12" s="1"/>
  <c r="Y287" i="12"/>
  <c r="Y292" i="12" s="1"/>
  <c r="AO287" i="12"/>
  <c r="AO292" i="12" s="1"/>
  <c r="DE271" i="12"/>
  <c r="DE276" i="12" s="1"/>
  <c r="CK271" i="12"/>
  <c r="CK276" i="12" s="1"/>
  <c r="BA271" i="12"/>
  <c r="BA276" i="12" s="1"/>
  <c r="CF271" i="12"/>
  <c r="CF276" i="12" s="1"/>
  <c r="AP271" i="12"/>
  <c r="AP276" i="12" s="1"/>
  <c r="CS271" i="12"/>
  <c r="CS276" i="12" s="1"/>
  <c r="BB271" i="12"/>
  <c r="BB276" i="12" s="1"/>
  <c r="BD271" i="12"/>
  <c r="BD276" i="12" s="1"/>
  <c r="BT255" i="12"/>
  <c r="BT260" i="12" s="1"/>
  <c r="DA255" i="12"/>
  <c r="DA260" i="12" s="1"/>
  <c r="AD255" i="12"/>
  <c r="AD260" i="12" s="1"/>
  <c r="AA260" i="12"/>
  <c r="AA255" i="12"/>
  <c r="CQ255" i="12"/>
  <c r="CQ260" i="12" s="1"/>
  <c r="DQ239" i="12"/>
  <c r="DQ244" i="12" s="1"/>
  <c r="BS239" i="12"/>
  <c r="BS244" i="12" s="1"/>
  <c r="BH239" i="12"/>
  <c r="BH244" i="12" s="1"/>
  <c r="DH303" i="12"/>
  <c r="DH308" i="12" s="1"/>
  <c r="AJ303" i="12"/>
  <c r="AJ308" i="12" s="1"/>
  <c r="DF303" i="12"/>
  <c r="DF308" i="12" s="1"/>
  <c r="CA287" i="12"/>
  <c r="CA292" i="12" s="1"/>
  <c r="AA287" i="12"/>
  <c r="AA292" i="12" s="1"/>
  <c r="AL287" i="12"/>
  <c r="AL292" i="12" s="1"/>
  <c r="DN287" i="12"/>
  <c r="DN292" i="12" s="1"/>
  <c r="CP287" i="12"/>
  <c r="CP292" i="12" s="1"/>
  <c r="EB287" i="12"/>
  <c r="EB292" i="12" s="1"/>
  <c r="AR287" i="12"/>
  <c r="AR292" i="12" s="1"/>
  <c r="BW271" i="12"/>
  <c r="BW276" i="12" s="1"/>
  <c r="EC271" i="12"/>
  <c r="EC276" i="12" s="1"/>
  <c r="CA271" i="12"/>
  <c r="CA276" i="12" s="1"/>
  <c r="DD271" i="12"/>
  <c r="DD276" i="12" s="1"/>
  <c r="AJ271" i="12"/>
  <c r="AJ276" i="12" s="1"/>
  <c r="DR271" i="12"/>
  <c r="DR276" i="12" s="1"/>
  <c r="CE255" i="12"/>
  <c r="CE260" i="12" s="1"/>
  <c r="BB255" i="12"/>
  <c r="BB260" i="12" s="1"/>
  <c r="CJ255" i="12"/>
  <c r="CJ260" i="12" s="1"/>
  <c r="DQ255" i="12"/>
  <c r="DQ260" i="12" s="1"/>
  <c r="AB255" i="12"/>
  <c r="AB260" i="12" s="1"/>
  <c r="BH255" i="12"/>
  <c r="BH260" i="12" s="1"/>
  <c r="DH255" i="12"/>
  <c r="DH260" i="12" s="1"/>
  <c r="AN239" i="12"/>
  <c r="AN244" i="12" s="1"/>
  <c r="BN239" i="12"/>
  <c r="BN244" i="12" s="1"/>
  <c r="CQ239" i="12"/>
  <c r="CQ244" i="12" s="1"/>
  <c r="AA239" i="12"/>
  <c r="AA244" i="12" s="1"/>
  <c r="CQ303" i="12"/>
  <c r="CQ308" i="12" s="1"/>
  <c r="DW303" i="12"/>
  <c r="DW308" i="12" s="1"/>
  <c r="BA303" i="12"/>
  <c r="BA308" i="12" s="1"/>
  <c r="BU303" i="12"/>
  <c r="BU308" i="12" s="1"/>
  <c r="DC287" i="12"/>
  <c r="DC292" i="12" s="1"/>
  <c r="CE287" i="12"/>
  <c r="CE292" i="12" s="1"/>
  <c r="DP287" i="12"/>
  <c r="DP292" i="12" s="1"/>
  <c r="CR287" i="12"/>
  <c r="CR292" i="12" s="1"/>
  <c r="DI287" i="12"/>
  <c r="DI292" i="12" s="1"/>
  <c r="DV271" i="12"/>
  <c r="DV276" i="12" s="1"/>
  <c r="AS271" i="12"/>
  <c r="AS276" i="12" s="1"/>
  <c r="CY276" i="12"/>
  <c r="CY271" i="12"/>
  <c r="AY271" i="12"/>
  <c r="AY276" i="12" s="1"/>
  <c r="CC271" i="12"/>
  <c r="CC276" i="12" s="1"/>
  <c r="BR271" i="12"/>
  <c r="BR276" i="12" s="1"/>
  <c r="DT271" i="12"/>
  <c r="DT276" i="12" s="1"/>
  <c r="BC255" i="12"/>
  <c r="BC260" i="12" s="1"/>
  <c r="AK255" i="12"/>
  <c r="AK260" i="12" s="1"/>
  <c r="BR255" i="12"/>
  <c r="BR260" i="12" s="1"/>
  <c r="CZ255" i="12"/>
  <c r="CZ260" i="12" s="1"/>
  <c r="AC255" i="12"/>
  <c r="AC260" i="12" s="1"/>
  <c r="Z255" i="12"/>
  <c r="Z260" i="12" s="1"/>
  <c r="CO255" i="12"/>
  <c r="CO260" i="12" s="1"/>
  <c r="DP239" i="12"/>
  <c r="DP244" i="12" s="1"/>
  <c r="BC239" i="12"/>
  <c r="BC244" i="12" s="1"/>
  <c r="BR239" i="12"/>
  <c r="BR244" i="12" s="1"/>
  <c r="EA239" i="12"/>
  <c r="EA244" i="12" s="1"/>
  <c r="DG223" i="12"/>
  <c r="DG228" i="12" s="1"/>
  <c r="CA303" i="12"/>
  <c r="CA308" i="12" s="1"/>
  <c r="DG303" i="12"/>
  <c r="DG308" i="12" s="1"/>
  <c r="AF303" i="12"/>
  <c r="AF308" i="12" s="1"/>
  <c r="CR303" i="12"/>
  <c r="CR308" i="12" s="1"/>
  <c r="CO287" i="12"/>
  <c r="CO292" i="12" s="1"/>
  <c r="BC287" i="12"/>
  <c r="BC292" i="12" s="1"/>
  <c r="DQ287" i="12"/>
  <c r="DQ292" i="12" s="1"/>
  <c r="CS287" i="12"/>
  <c r="CS292" i="12" s="1"/>
  <c r="CN287" i="12"/>
  <c r="CN292" i="12" s="1"/>
  <c r="EA287" i="12"/>
  <c r="EA292" i="12" s="1"/>
  <c r="DY287" i="12"/>
  <c r="DY292" i="12" s="1"/>
  <c r="CO271" i="12"/>
  <c r="CO276" i="12" s="1"/>
  <c r="BU271" i="12"/>
  <c r="BU276" i="12" s="1"/>
  <c r="AK271" i="12"/>
  <c r="AK276" i="12" s="1"/>
  <c r="AZ271" i="12"/>
  <c r="AZ276" i="12" s="1"/>
  <c r="CZ271" i="12"/>
  <c r="CZ276" i="12" s="1"/>
  <c r="AG271" i="12"/>
  <c r="AG276" i="12" s="1"/>
  <c r="EE255" i="12"/>
  <c r="EE260" i="12" s="1"/>
  <c r="DX255" i="12"/>
  <c r="DX260" i="12" s="1"/>
  <c r="BA255" i="12"/>
  <c r="BA260" i="12" s="1"/>
  <c r="CH255" i="12"/>
  <c r="CH260" i="12" s="1"/>
  <c r="DP255" i="12"/>
  <c r="DP260" i="12" s="1"/>
  <c r="ED255" i="12"/>
  <c r="ED260" i="12" s="1"/>
  <c r="BY255" i="12"/>
  <c r="BY260" i="12" s="1"/>
  <c r="DA239" i="12"/>
  <c r="DA244" i="12" s="1"/>
  <c r="BA239" i="12"/>
  <c r="BA244" i="12" s="1"/>
  <c r="AH239" i="12"/>
  <c r="AH244" i="12" s="1"/>
  <c r="DV239" i="12"/>
  <c r="DV244" i="12" s="1"/>
  <c r="AE223" i="12"/>
  <c r="AE228" i="12" s="1"/>
  <c r="AR303" i="12"/>
  <c r="AR308" i="12" s="1"/>
  <c r="CP303" i="12"/>
  <c r="CP308" i="12" s="1"/>
  <c r="DT303" i="12"/>
  <c r="DT308" i="12" s="1"/>
  <c r="AK303" i="12"/>
  <c r="AK308" i="12" s="1"/>
  <c r="EE287" i="12"/>
  <c r="EE292" i="12" s="1"/>
  <c r="DR287" i="12"/>
  <c r="DR292" i="12" s="1"/>
  <c r="CT287" i="12"/>
  <c r="CT292" i="12" s="1"/>
  <c r="BT287" i="12"/>
  <c r="BT292" i="12" s="1"/>
  <c r="DH287" i="12"/>
  <c r="DH292" i="12" s="1"/>
  <c r="DX287" i="12"/>
  <c r="DX292" i="12" s="1"/>
  <c r="BG276" i="12"/>
  <c r="BG271" i="12"/>
  <c r="DM271" i="12"/>
  <c r="DM276" i="12" s="1"/>
  <c r="BK276" i="12"/>
  <c r="BK271" i="12"/>
  <c r="BX271" i="12"/>
  <c r="BX276" i="12" s="1"/>
  <c r="DZ271" i="12"/>
  <c r="DZ276" i="12" s="1"/>
  <c r="CL271" i="12"/>
  <c r="CL276" i="12" s="1"/>
  <c r="BO255" i="12"/>
  <c r="BO260" i="12" s="1"/>
  <c r="AJ255" i="12"/>
  <c r="AJ260" i="12" s="1"/>
  <c r="BQ255" i="12"/>
  <c r="BQ260" i="12" s="1"/>
  <c r="CX255" i="12"/>
  <c r="CX260" i="12" s="1"/>
  <c r="DM255" i="12"/>
  <c r="DM260" i="12" s="1"/>
  <c r="AP255" i="12"/>
  <c r="AP260" i="12" s="1"/>
  <c r="CP255" i="12"/>
  <c r="CP260" i="12" s="1"/>
  <c r="EE239" i="12"/>
  <c r="EE244" i="12" s="1"/>
  <c r="DK239" i="12"/>
  <c r="DK244" i="12" s="1"/>
  <c r="DU303" i="12"/>
  <c r="DU308" i="12" s="1"/>
  <c r="BR308" i="12"/>
  <c r="BR303" i="12"/>
  <c r="CM287" i="12"/>
  <c r="CM292" i="12" s="1"/>
  <c r="AN292" i="12"/>
  <c r="AN287" i="12"/>
  <c r="CU287" i="12"/>
  <c r="CU292" i="12" s="1"/>
  <c r="BU287" i="12"/>
  <c r="BU292" i="12" s="1"/>
  <c r="CL287" i="12"/>
  <c r="CL292" i="12" s="1"/>
  <c r="DZ287" i="12"/>
  <c r="DZ292" i="12" s="1"/>
  <c r="DF271" i="12"/>
  <c r="DF276" i="12" s="1"/>
  <c r="CI271" i="12"/>
  <c r="CI276" i="12" s="1"/>
  <c r="AI271" i="12"/>
  <c r="AI276" i="12" s="1"/>
  <c r="AW271" i="12"/>
  <c r="AW276" i="12" s="1"/>
  <c r="AL271" i="12"/>
  <c r="AL276" i="12" s="1"/>
  <c r="CN271" i="12"/>
  <c r="CN276" i="12" s="1"/>
  <c r="AM255" i="12"/>
  <c r="AM260" i="12" s="1"/>
  <c r="DW255" i="12"/>
  <c r="DW260" i="12" s="1"/>
  <c r="AZ255" i="12"/>
  <c r="AZ260" i="12" s="1"/>
  <c r="CG255" i="12"/>
  <c r="CG260" i="12" s="1"/>
  <c r="DN255" i="12"/>
  <c r="DN260" i="12" s="1"/>
  <c r="EC260" i="12"/>
  <c r="EC255" i="12"/>
  <c r="BW255" i="12"/>
  <c r="BW260" i="12" s="1"/>
  <c r="CZ239" i="12"/>
  <c r="CZ244" i="12" s="1"/>
  <c r="AM239" i="12"/>
  <c r="AM244" i="12" s="1"/>
  <c r="BB239" i="12"/>
  <c r="BB244" i="12" s="1"/>
  <c r="AK239" i="12"/>
  <c r="AK244" i="12" s="1"/>
  <c r="DY239" i="12"/>
  <c r="DY244" i="12" s="1"/>
  <c r="BZ239" i="12"/>
  <c r="BZ244" i="12" s="1"/>
  <c r="CO303" i="12"/>
  <c r="CO308" i="12" s="1"/>
  <c r="EC303" i="12"/>
  <c r="EC308" i="12" s="1"/>
  <c r="CN303" i="12"/>
  <c r="CN308" i="12" s="1"/>
  <c r="BY287" i="12"/>
  <c r="BY292" i="12" s="1"/>
  <c r="AM287" i="12"/>
  <c r="AM292" i="12" s="1"/>
  <c r="CV287" i="12"/>
  <c r="CV292" i="12" s="1"/>
  <c r="BV292" i="12"/>
  <c r="BV287" i="12"/>
  <c r="BR287" i="12"/>
  <c r="BR292" i="12" s="1"/>
  <c r="DF292" i="12"/>
  <c r="DF287" i="12"/>
  <c r="DB287" i="12"/>
  <c r="DB292" i="12" s="1"/>
  <c r="BY271" i="12"/>
  <c r="BY276" i="12" s="1"/>
  <c r="BE271" i="12"/>
  <c r="BE276" i="12" s="1"/>
  <c r="EA271" i="12"/>
  <c r="EA276" i="12" s="1"/>
  <c r="DJ271" i="12"/>
  <c r="DJ276" i="12" s="1"/>
  <c r="BT271" i="12"/>
  <c r="BT276" i="12" s="1"/>
  <c r="DX271" i="12"/>
  <c r="DX276" i="12" s="1"/>
  <c r="DO255" i="12"/>
  <c r="DO260" i="12" s="1"/>
  <c r="DF255" i="12"/>
  <c r="DF260" i="12" s="1"/>
  <c r="AI255" i="12"/>
  <c r="AI260" i="12" s="1"/>
  <c r="BP255" i="12"/>
  <c r="BP260" i="12" s="1"/>
  <c r="CW255" i="12"/>
  <c r="CW260" i="12" s="1"/>
  <c r="DL255" i="12"/>
  <c r="DL260" i="12" s="1"/>
  <c r="BG260" i="12"/>
  <c r="BG255" i="12"/>
  <c r="CK239" i="12"/>
  <c r="CK244" i="12" s="1"/>
  <c r="CK228" i="12"/>
  <c r="CK223" i="12"/>
  <c r="Y303" i="12"/>
  <c r="Y308" i="12" s="1"/>
  <c r="BX303" i="12"/>
  <c r="BX308" i="12" s="1"/>
  <c r="DA303" i="12"/>
  <c r="DA308" i="12" s="1"/>
  <c r="DD303" i="12"/>
  <c r="DD308" i="12" s="1"/>
  <c r="AU287" i="12"/>
  <c r="AU292" i="12" s="1"/>
  <c r="DO287" i="12"/>
  <c r="DO292" i="12" s="1"/>
  <c r="CW287" i="12"/>
  <c r="CW292" i="12" s="1"/>
  <c r="BX287" i="12"/>
  <c r="BX292" i="12" s="1"/>
  <c r="AY287" i="12"/>
  <c r="AY292" i="12" s="1"/>
  <c r="CK287" i="12"/>
  <c r="CK292" i="12" s="1"/>
  <c r="DA287" i="12"/>
  <c r="DA292" i="12" s="1"/>
  <c r="AT271" i="12"/>
  <c r="AT276" i="12" s="1"/>
  <c r="AQ271" i="12"/>
  <c r="AQ276" i="12" s="1"/>
  <c r="CW276" i="12"/>
  <c r="CW271" i="12"/>
  <c r="AU271" i="12"/>
  <c r="AU276" i="12" s="1"/>
  <c r="AR276" i="12"/>
  <c r="AR271" i="12"/>
  <c r="CT271" i="12"/>
  <c r="CT276" i="12" s="1"/>
  <c r="BF271" i="12"/>
  <c r="BF276" i="12" s="1"/>
  <c r="AY255" i="12"/>
  <c r="AY260" i="12" s="1"/>
  <c r="DV255" i="12"/>
  <c r="DV260" i="12" s="1"/>
  <c r="AX255" i="12"/>
  <c r="AX260" i="12" s="1"/>
  <c r="CF255" i="12"/>
  <c r="CF260" i="12" s="1"/>
  <c r="CT255" i="12"/>
  <c r="CT260" i="12" s="1"/>
  <c r="BX255" i="12"/>
  <c r="BX260" i="12" s="1"/>
  <c r="DO239" i="12"/>
  <c r="DO244" i="12" s="1"/>
  <c r="DO223" i="12"/>
  <c r="DO228" i="12" s="1"/>
  <c r="AZ303" i="12"/>
  <c r="AZ308" i="12" s="1"/>
  <c r="DW287" i="12"/>
  <c r="DW292" i="12" s="1"/>
  <c r="BW287" i="12"/>
  <c r="BW292" i="12" s="1"/>
  <c r="DT287" i="12"/>
  <c r="DT292" i="12" s="1"/>
  <c r="BZ287" i="12"/>
  <c r="BZ292" i="12" s="1"/>
  <c r="AZ292" i="12"/>
  <c r="AZ287" i="12"/>
  <c r="BQ287" i="12"/>
  <c r="BQ292" i="12" s="1"/>
  <c r="DD287" i="12"/>
  <c r="DD292" i="12" s="1"/>
  <c r="CP271" i="12"/>
  <c r="CP276" i="12" s="1"/>
  <c r="DS271" i="12"/>
  <c r="DS276" i="12" s="1"/>
  <c r="BS271" i="12"/>
  <c r="BS276" i="12" s="1"/>
  <c r="DW271" i="12"/>
  <c r="DW276" i="12" s="1"/>
  <c r="DH271" i="12"/>
  <c r="DH276" i="12" s="1"/>
  <c r="EB271" i="12"/>
  <c r="EB276" i="12" s="1"/>
  <c r="BH271" i="12"/>
  <c r="BH276" i="12" s="1"/>
  <c r="EA255" i="12"/>
  <c r="EA260" i="12" s="1"/>
  <c r="DE255" i="12"/>
  <c r="DE260" i="12" s="1"/>
  <c r="AH255" i="12"/>
  <c r="AH260" i="12" s="1"/>
  <c r="BN255" i="12"/>
  <c r="BN260" i="12" s="1"/>
  <c r="CV255" i="12"/>
  <c r="CV260" i="12" s="1"/>
  <c r="DJ255" i="12"/>
  <c r="DJ260" i="12" s="1"/>
  <c r="BE260" i="12"/>
  <c r="BE255" i="12"/>
  <c r="CJ239" i="12"/>
  <c r="CJ244" i="12" s="1"/>
  <c r="ED244" i="12"/>
  <c r="ED239" i="12"/>
  <c r="BO239" i="12"/>
  <c r="BO244" i="12" s="1"/>
  <c r="BN223" i="12"/>
  <c r="BN228" i="12" s="1"/>
  <c r="DN303" i="12"/>
  <c r="DN308" i="12" s="1"/>
  <c r="BV303" i="12"/>
  <c r="BV308" i="12" s="1"/>
  <c r="DX303" i="12"/>
  <c r="DX308" i="12" s="1"/>
  <c r="CK303" i="12"/>
  <c r="CK308" i="12" s="1"/>
  <c r="AS287" i="12"/>
  <c r="AS292" i="12" s="1"/>
  <c r="BS303" i="12"/>
  <c r="BS308" i="12" s="1"/>
  <c r="CB287" i="12"/>
  <c r="CB292" i="12" s="1"/>
  <c r="BA287" i="12"/>
  <c r="BA292" i="12" s="1"/>
  <c r="AX287" i="12"/>
  <c r="AX292" i="12" s="1"/>
  <c r="CJ287" i="12"/>
  <c r="CJ292" i="12" s="1"/>
  <c r="CG287" i="12"/>
  <c r="CG292" i="12" s="1"/>
  <c r="BI276" i="12"/>
  <c r="BI271" i="12"/>
  <c r="AO271" i="12"/>
  <c r="AO276" i="12" s="1"/>
  <c r="DK276" i="12"/>
  <c r="DK271" i="12"/>
  <c r="CD271" i="12"/>
  <c r="CD276" i="12" s="1"/>
  <c r="AN271" i="12"/>
  <c r="AN276" i="12" s="1"/>
  <c r="CR271" i="12"/>
  <c r="CR276" i="12" s="1"/>
  <c r="CY255" i="12"/>
  <c r="CY260" i="12" s="1"/>
  <c r="CN255" i="12"/>
  <c r="CN260" i="12" s="1"/>
  <c r="DU255" i="12"/>
  <c r="DU260" i="12" s="1"/>
  <c r="AW255" i="12"/>
  <c r="AW260" i="12" s="1"/>
  <c r="CD255" i="12"/>
  <c r="CD260" i="12" s="1"/>
  <c r="CS255" i="12"/>
  <c r="CS260" i="12" s="1"/>
  <c r="AO255" i="12"/>
  <c r="AO260" i="12" s="1"/>
  <c r="BU239" i="12"/>
  <c r="BU244" i="12" s="1"/>
  <c r="EC239" i="12"/>
  <c r="EC244" i="12" s="1"/>
  <c r="DL239" i="12"/>
  <c r="DL244" i="12" s="1"/>
  <c r="AJ228" i="12"/>
  <c r="AJ223" i="12"/>
  <c r="CW303" i="12"/>
  <c r="CW308" i="12" s="1"/>
  <c r="ED308" i="12"/>
  <c r="ED303" i="12"/>
  <c r="BE303" i="12"/>
  <c r="BE308" i="12" s="1"/>
  <c r="CI303" i="12"/>
  <c r="CI308" i="12" s="1"/>
  <c r="AI303" i="12"/>
  <c r="AI308" i="12" s="1"/>
  <c r="AE287" i="12"/>
  <c r="AE292" i="12" s="1"/>
  <c r="CY287" i="12"/>
  <c r="CY292" i="12" s="1"/>
  <c r="CC287" i="12"/>
  <c r="CC292" i="12" s="1"/>
  <c r="BB287" i="12"/>
  <c r="BB292" i="12" s="1"/>
  <c r="AD287" i="12"/>
  <c r="AD292" i="12" s="1"/>
  <c r="BP287" i="12"/>
  <c r="BP292" i="12" s="1"/>
  <c r="CF287" i="12"/>
  <c r="CF292" i="12" s="1"/>
  <c r="AD271" i="12"/>
  <c r="AD276" i="12" s="1"/>
  <c r="DQ271" i="12"/>
  <c r="DQ276" i="12" s="1"/>
  <c r="CG271" i="12"/>
  <c r="CG276" i="12" s="1"/>
  <c r="AE276" i="12"/>
  <c r="AE271" i="12"/>
  <c r="DB276" i="12"/>
  <c r="DB271" i="12"/>
  <c r="AH276" i="12"/>
  <c r="AH271" i="12"/>
  <c r="DN271" i="12"/>
  <c r="DN276" i="12" s="1"/>
  <c r="DP271" i="12"/>
  <c r="DP276" i="12" s="1"/>
  <c r="DD255" i="12"/>
  <c r="DD260" i="12" s="1"/>
  <c r="AG255" i="12"/>
  <c r="AG260" i="12" s="1"/>
  <c r="BM255" i="12"/>
  <c r="BM260" i="12" s="1"/>
  <c r="CB255" i="12"/>
  <c r="CB260" i="12" s="1"/>
  <c r="EB255" i="12"/>
  <c r="EB260" i="12" s="1"/>
  <c r="BF255" i="12"/>
  <c r="BF260" i="12" s="1"/>
  <c r="CY239" i="12"/>
  <c r="CY244" i="12" s="1"/>
  <c r="DN239" i="12"/>
  <c r="DN244" i="12" s="1"/>
  <c r="AY239" i="12"/>
  <c r="AY244" i="12" s="1"/>
  <c r="AW239" i="12"/>
  <c r="AW244" i="12" s="1"/>
  <c r="BI239" i="12"/>
  <c r="BI244" i="12" s="1"/>
  <c r="DM303" i="12"/>
  <c r="DM308" i="12" s="1"/>
  <c r="AN303" i="12"/>
  <c r="AN308" i="12" s="1"/>
  <c r="BT308" i="12"/>
  <c r="BT303" i="12"/>
  <c r="DK303" i="12"/>
  <c r="DK308" i="12" s="1"/>
  <c r="DG287" i="12"/>
  <c r="DG292" i="12" s="1"/>
  <c r="BG287" i="12"/>
  <c r="BG292" i="12" s="1"/>
  <c r="CX287" i="12"/>
  <c r="CX292" i="12" s="1"/>
  <c r="BD287" i="12"/>
  <c r="BD292" i="12" s="1"/>
  <c r="AF287" i="12"/>
  <c r="AF292" i="12" s="1"/>
  <c r="AW287" i="12"/>
  <c r="AW292" i="12" s="1"/>
  <c r="CH287" i="12"/>
  <c r="CH292" i="12" s="1"/>
  <c r="BZ271" i="12"/>
  <c r="BZ276" i="12" s="1"/>
  <c r="DC271" i="12"/>
  <c r="DC276" i="12" s="1"/>
  <c r="BC271" i="12"/>
  <c r="BC276" i="12" s="1"/>
  <c r="DG271" i="12"/>
  <c r="DG276" i="12" s="1"/>
  <c r="CB271" i="12"/>
  <c r="CB276" i="12" s="1"/>
  <c r="CV276" i="12"/>
  <c r="CV271" i="12"/>
  <c r="DK260" i="12"/>
  <c r="DK255" i="12"/>
  <c r="CM260" i="12"/>
  <c r="CM255" i="12"/>
  <c r="DT255" i="12"/>
  <c r="DT260" i="12" s="1"/>
  <c r="AV255" i="12"/>
  <c r="AV260" i="12" s="1"/>
  <c r="CC255" i="12"/>
  <c r="CC260" i="12" s="1"/>
  <c r="CR255" i="12"/>
  <c r="CR260" i="12" s="1"/>
  <c r="AL255" i="12"/>
  <c r="AL260" i="12" s="1"/>
  <c r="BT239" i="12"/>
  <c r="BT244" i="12" s="1"/>
  <c r="DM239" i="12"/>
  <c r="DM244" i="12" s="1"/>
  <c r="CF239" i="12"/>
  <c r="CF244" i="12" s="1"/>
  <c r="CL239" i="12"/>
  <c r="CL244" i="12" s="1"/>
  <c r="BC303" i="12"/>
  <c r="BC308" i="12" s="1"/>
  <c r="CJ303" i="12"/>
  <c r="CJ308" i="12" s="1"/>
  <c r="AC292" i="12"/>
  <c r="AC287" i="12"/>
  <c r="DV287" i="12"/>
  <c r="DV292" i="12" s="1"/>
  <c r="BE292" i="12"/>
  <c r="BE287" i="12"/>
  <c r="AG292" i="12"/>
  <c r="AG287" i="12"/>
  <c r="AB292" i="12"/>
  <c r="AB287" i="12"/>
  <c r="BO287" i="12"/>
  <c r="BO292" i="12" s="1"/>
  <c r="BM287" i="12"/>
  <c r="BM292" i="12" s="1"/>
  <c r="EE271" i="12"/>
  <c r="EE276" i="12" s="1"/>
  <c r="CU271" i="12"/>
  <c r="CU276" i="12" s="1"/>
  <c r="AX271" i="12"/>
  <c r="AX276" i="12" s="1"/>
  <c r="ED271" i="12"/>
  <c r="ED276" i="12" s="1"/>
  <c r="BL271" i="12"/>
  <c r="BL276" i="12" s="1"/>
  <c r="CI255" i="12"/>
  <c r="CI260" i="12" s="1"/>
  <c r="BV255" i="12"/>
  <c r="BV260" i="12" s="1"/>
  <c r="DC255" i="12"/>
  <c r="DC260" i="12" s="1"/>
  <c r="AF260" i="12"/>
  <c r="AF255" i="12"/>
  <c r="CA255" i="12"/>
  <c r="CA260" i="12" s="1"/>
  <c r="DY255" i="12"/>
  <c r="DY260" i="12" s="1"/>
  <c r="BE239" i="12"/>
  <c r="BE244" i="12" s="1"/>
  <c r="BP239" i="12"/>
  <c r="BP244" i="12" s="1"/>
  <c r="DH244" i="12"/>
  <c r="DH239" i="12"/>
  <c r="AK223" i="12"/>
  <c r="AK228" i="12" s="1"/>
  <c r="DL308" i="12"/>
  <c r="DL303" i="12"/>
  <c r="AM308" i="12"/>
  <c r="AM303" i="12"/>
  <c r="BQ308" i="12"/>
  <c r="BQ303" i="12"/>
  <c r="DB303" i="12"/>
  <c r="DB308" i="12" s="1"/>
  <c r="DU287" i="12"/>
  <c r="DU292" i="12" s="1"/>
  <c r="CI287" i="12"/>
  <c r="CI292" i="12" s="1"/>
  <c r="BF287" i="12"/>
  <c r="BF292" i="12" s="1"/>
  <c r="AH287" i="12"/>
  <c r="AH292" i="12" s="1"/>
  <c r="ED287" i="12"/>
  <c r="ED292" i="12" s="1"/>
  <c r="AV292" i="12"/>
  <c r="AV287" i="12"/>
  <c r="BL287" i="12"/>
  <c r="BL292" i="12" s="1"/>
  <c r="DU271" i="12"/>
  <c r="DU276" i="12" s="1"/>
  <c r="DA271" i="12"/>
  <c r="DA276" i="12" s="1"/>
  <c r="BQ271" i="12"/>
  <c r="BQ276" i="12" s="1"/>
  <c r="DL276" i="12"/>
  <c r="DL271" i="12"/>
  <c r="BV271" i="12"/>
  <c r="BV276" i="12" s="1"/>
  <c r="DY276" i="12"/>
  <c r="DY271" i="12"/>
  <c r="CH276" i="12"/>
  <c r="CH271" i="12"/>
  <c r="CJ276" i="12"/>
  <c r="CJ271" i="12"/>
  <c r="CL255" i="12"/>
  <c r="CL260" i="12" s="1"/>
  <c r="DS255" i="12"/>
  <c r="DS260" i="12" s="1"/>
  <c r="AU255" i="12"/>
  <c r="AU260" i="12" s="1"/>
  <c r="AR255" i="12"/>
  <c r="AR260" i="12" s="1"/>
  <c r="DI255" i="12"/>
  <c r="DI260" i="12" s="1"/>
  <c r="AN255" i="12"/>
  <c r="AN260" i="12" s="1"/>
  <c r="CI244" i="12"/>
  <c r="CI239" i="12"/>
  <c r="CX239" i="12"/>
  <c r="CX244" i="12" s="1"/>
  <c r="BO223" i="12"/>
  <c r="BO228" i="12" s="1"/>
  <c r="CU303" i="12"/>
  <c r="CU308" i="12" s="1"/>
  <c r="EA303" i="12"/>
  <c r="EA308" i="12" s="1"/>
  <c r="BB303" i="12"/>
  <c r="BB308" i="12" s="1"/>
  <c r="AO303" i="12"/>
  <c r="AO308" i="12" s="1"/>
  <c r="CQ287" i="12"/>
  <c r="CQ292" i="12" s="1"/>
  <c r="AQ287" i="12"/>
  <c r="AQ292" i="12" s="1"/>
  <c r="CD287" i="12"/>
  <c r="CD292" i="12" s="1"/>
  <c r="AI287" i="12"/>
  <c r="AI292" i="12" s="1"/>
  <c r="DK287" i="12"/>
  <c r="DK292" i="12" s="1"/>
  <c r="Z287" i="12"/>
  <c r="Z292" i="12" s="1"/>
  <c r="BN287" i="12"/>
  <c r="BN292" i="12" s="1"/>
  <c r="BJ271" i="12"/>
  <c r="BJ276" i="12" s="1"/>
  <c r="CM271" i="12"/>
  <c r="CM276" i="12" s="1"/>
  <c r="AM271" i="12"/>
  <c r="AM276" i="12" s="1"/>
  <c r="CQ271" i="12"/>
  <c r="CQ276" i="12" s="1"/>
  <c r="AV271" i="12"/>
  <c r="AV276" i="12" s="1"/>
  <c r="CU255" i="12"/>
  <c r="CU260" i="12" s="1"/>
  <c r="BU255" i="12"/>
  <c r="BU260" i="12" s="1"/>
  <c r="DB255" i="12"/>
  <c r="DB260" i="12" s="1"/>
  <c r="AE255" i="12"/>
  <c r="AE260" i="12" s="1"/>
  <c r="AS255" i="12"/>
  <c r="AS260" i="12" s="1"/>
  <c r="BZ255" i="12"/>
  <c r="BZ260" i="12" s="1"/>
  <c r="DZ255" i="12"/>
  <c r="DZ260" i="12" s="1"/>
  <c r="BD239" i="12"/>
  <c r="BD244" i="12" s="1"/>
  <c r="DI239" i="12"/>
  <c r="DI244" i="12" s="1"/>
  <c r="CA239" i="12"/>
  <c r="CA244" i="12" s="1"/>
  <c r="AS239" i="12"/>
  <c r="AS244" i="12" s="1"/>
  <c r="BG244" i="12"/>
  <c r="BG239" i="12"/>
  <c r="BU223" i="12"/>
  <c r="BU228" i="12" s="1"/>
  <c r="EA223" i="12"/>
  <c r="EA228" i="12" s="1"/>
  <c r="CQ228" i="12"/>
  <c r="CQ223" i="12"/>
  <c r="AL228" i="12"/>
  <c r="AL223" i="12"/>
  <c r="AD223" i="12"/>
  <c r="AD228" i="12" s="1"/>
  <c r="BZ223" i="12"/>
  <c r="BZ228" i="12" s="1"/>
  <c r="AI207" i="12"/>
  <c r="AI212" i="12" s="1"/>
  <c r="AS223" i="12"/>
  <c r="AS228" i="12" s="1"/>
  <c r="CK207" i="12"/>
  <c r="CK212" i="12" s="1"/>
  <c r="BZ207" i="12"/>
  <c r="BZ212" i="12" s="1"/>
  <c r="AP207" i="12"/>
  <c r="AP212" i="12" s="1"/>
  <c r="AJ212" i="12"/>
  <c r="AJ207" i="12"/>
  <c r="BA207" i="12"/>
  <c r="BA212" i="12" s="1"/>
  <c r="ED191" i="12"/>
  <c r="ED196" i="12" s="1"/>
  <c r="CV191" i="12"/>
  <c r="CV196" i="12" s="1"/>
  <c r="BN196" i="12"/>
  <c r="BN191" i="12"/>
  <c r="BY191" i="12"/>
  <c r="BY196" i="12" s="1"/>
  <c r="DQ191" i="12"/>
  <c r="DQ196" i="12" s="1"/>
  <c r="CX180" i="12"/>
  <c r="CX175" i="12"/>
  <c r="CW175" i="12"/>
  <c r="CW180" i="12" s="1"/>
  <c r="BN175" i="12"/>
  <c r="BN180" i="12" s="1"/>
  <c r="CN175" i="12"/>
  <c r="CN180" i="12" s="1"/>
  <c r="AV239" i="12"/>
  <c r="AV244" i="12" s="1"/>
  <c r="DU239" i="12"/>
  <c r="DU244" i="12" s="1"/>
  <c r="CN239" i="12"/>
  <c r="CN244" i="12" s="1"/>
  <c r="BG223" i="12"/>
  <c r="BG228" i="12" s="1"/>
  <c r="DM223" i="12"/>
  <c r="DM228" i="12" s="1"/>
  <c r="BM228" i="12"/>
  <c r="BM223" i="12"/>
  <c r="BP223" i="12"/>
  <c r="BP228" i="12" s="1"/>
  <c r="BI223" i="12"/>
  <c r="BI228" i="12" s="1"/>
  <c r="BB223" i="12"/>
  <c r="BB228" i="12" s="1"/>
  <c r="DK207" i="12"/>
  <c r="DK212" i="12" s="1"/>
  <c r="CQ207" i="12"/>
  <c r="CQ212" i="12" s="1"/>
  <c r="BW207" i="12"/>
  <c r="BW212" i="12" s="1"/>
  <c r="DD212" i="12"/>
  <c r="DD207" i="12"/>
  <c r="BT207" i="12"/>
  <c r="BT212" i="12" s="1"/>
  <c r="BN207" i="12"/>
  <c r="BN212" i="12" s="1"/>
  <c r="DJ207" i="12"/>
  <c r="DJ212" i="12" s="1"/>
  <c r="CY191" i="12"/>
  <c r="CY196" i="12" s="1"/>
  <c r="BQ191" i="12"/>
  <c r="BQ196" i="12" s="1"/>
  <c r="AI191" i="12"/>
  <c r="AI196" i="12" s="1"/>
  <c r="DH191" i="12"/>
  <c r="DH196" i="12" s="1"/>
  <c r="BJ191" i="12"/>
  <c r="BJ196" i="12" s="1"/>
  <c r="CM191" i="12"/>
  <c r="CM196" i="12" s="1"/>
  <c r="CV175" i="12"/>
  <c r="CV180" i="12" s="1"/>
  <c r="CE175" i="12"/>
  <c r="CE180" i="12" s="1"/>
  <c r="DG175" i="12"/>
  <c r="DG180" i="12" s="1"/>
  <c r="AT175" i="12"/>
  <c r="AT180" i="12" s="1"/>
  <c r="BE175" i="12"/>
  <c r="BE180" i="12" s="1"/>
  <c r="DX239" i="12"/>
  <c r="DX244" i="12" s="1"/>
  <c r="CP244" i="12"/>
  <c r="CP239" i="12"/>
  <c r="BF239" i="12"/>
  <c r="BF244" i="12" s="1"/>
  <c r="DT244" i="12"/>
  <c r="DT239" i="12"/>
  <c r="CI223" i="12"/>
  <c r="CI228" i="12" s="1"/>
  <c r="AI223" i="12"/>
  <c r="AI228" i="12" s="1"/>
  <c r="CT223" i="12"/>
  <c r="CT228" i="12" s="1"/>
  <c r="CN223" i="12"/>
  <c r="CN228" i="12" s="1"/>
  <c r="CF223" i="12"/>
  <c r="CF228" i="12" s="1"/>
  <c r="EB223" i="12"/>
  <c r="EB228" i="12" s="1"/>
  <c r="AW207" i="12"/>
  <c r="AW212" i="12" s="1"/>
  <c r="AS212" i="12"/>
  <c r="AS207" i="12"/>
  <c r="CY207" i="12"/>
  <c r="CY212" i="12" s="1"/>
  <c r="CR207" i="12"/>
  <c r="CR212" i="12" s="1"/>
  <c r="CJ207" i="12"/>
  <c r="CJ212" i="12" s="1"/>
  <c r="BD191" i="12"/>
  <c r="BD196" i="12" s="1"/>
  <c r="AL191" i="12"/>
  <c r="AL196" i="12" s="1"/>
  <c r="DK191" i="12"/>
  <c r="DK196" i="12" s="1"/>
  <c r="CC191" i="12"/>
  <c r="CC196" i="12" s="1"/>
  <c r="AU196" i="12"/>
  <c r="AU191" i="12"/>
  <c r="BX196" i="12"/>
  <c r="BX191" i="12"/>
  <c r="DB191" i="12"/>
  <c r="DB196" i="12" s="1"/>
  <c r="DX175" i="12"/>
  <c r="DX180" i="12" s="1"/>
  <c r="DB175" i="12"/>
  <c r="DB180" i="12" s="1"/>
  <c r="AZ239" i="12"/>
  <c r="AZ244" i="12" s="1"/>
  <c r="CS239" i="12"/>
  <c r="CS244" i="12" s="1"/>
  <c r="BK239" i="12"/>
  <c r="BK244" i="12" s="1"/>
  <c r="AC239" i="12"/>
  <c r="AC244" i="12" s="1"/>
  <c r="AR244" i="12"/>
  <c r="AR239" i="12"/>
  <c r="BE223" i="12"/>
  <c r="BE228" i="12" s="1"/>
  <c r="DK223" i="12"/>
  <c r="DK228" i="12" s="1"/>
  <c r="CA223" i="12"/>
  <c r="CA228" i="12" s="1"/>
  <c r="DR223" i="12"/>
  <c r="DR228" i="12" s="1"/>
  <c r="DJ223" i="12"/>
  <c r="DJ228" i="12" s="1"/>
  <c r="AX223" i="12"/>
  <c r="AX228" i="12" s="1"/>
  <c r="DX223" i="12"/>
  <c r="DX228" i="12" s="1"/>
  <c r="DU207" i="12"/>
  <c r="DU212" i="12" s="1"/>
  <c r="BU207" i="12"/>
  <c r="BU212" i="12" s="1"/>
  <c r="AX207" i="12"/>
  <c r="AX212" i="12" s="1"/>
  <c r="DV207" i="12"/>
  <c r="DV212" i="12" s="1"/>
  <c r="DN207" i="12"/>
  <c r="DN212" i="12" s="1"/>
  <c r="CF207" i="12"/>
  <c r="CF212" i="12" s="1"/>
  <c r="DN191" i="12"/>
  <c r="DN196" i="12" s="1"/>
  <c r="CF191" i="12"/>
  <c r="CF196" i="12" s="1"/>
  <c r="AX191" i="12"/>
  <c r="AX196" i="12" s="1"/>
  <c r="DW191" i="12"/>
  <c r="DW196" i="12" s="1"/>
  <c r="BI191" i="12"/>
  <c r="BI196" i="12" s="1"/>
  <c r="DA191" i="12"/>
  <c r="DA196" i="12" s="1"/>
  <c r="CG175" i="12"/>
  <c r="CG180" i="12" s="1"/>
  <c r="AR175" i="12"/>
  <c r="AR180" i="12" s="1"/>
  <c r="DO175" i="12"/>
  <c r="DO180" i="12" s="1"/>
  <c r="AF239" i="12"/>
  <c r="AF244" i="12" s="1"/>
  <c r="DE239" i="12"/>
  <c r="DE244" i="12" s="1"/>
  <c r="CM239" i="12"/>
  <c r="CM244" i="12" s="1"/>
  <c r="AQ223" i="12"/>
  <c r="AQ228" i="12" s="1"/>
  <c r="CG223" i="12"/>
  <c r="CG228" i="12" s="1"/>
  <c r="AW223" i="12"/>
  <c r="AW228" i="12" s="1"/>
  <c r="AN223" i="12"/>
  <c r="AN228" i="12" s="1"/>
  <c r="AF223" i="12"/>
  <c r="AF228" i="12" s="1"/>
  <c r="DE223" i="12"/>
  <c r="DE228" i="12" s="1"/>
  <c r="CU207" i="12"/>
  <c r="CU212" i="12" s="1"/>
  <c r="CA207" i="12"/>
  <c r="CA212" i="12" s="1"/>
  <c r="BG207" i="12"/>
  <c r="BG212" i="12" s="1"/>
  <c r="CB207" i="12"/>
  <c r="CB212" i="12" s="1"/>
  <c r="AR207" i="12"/>
  <c r="AR212" i="12" s="1"/>
  <c r="AK207" i="12"/>
  <c r="AK212" i="12" s="1"/>
  <c r="CG207" i="12"/>
  <c r="CG212" i="12" s="1"/>
  <c r="CI191" i="12"/>
  <c r="CI196" i="12" s="1"/>
  <c r="BA191" i="12"/>
  <c r="BA196" i="12" s="1"/>
  <c r="DZ191" i="12"/>
  <c r="DZ196" i="12" s="1"/>
  <c r="CR196" i="12"/>
  <c r="CR191" i="12"/>
  <c r="AT191" i="12"/>
  <c r="AT196" i="12" s="1"/>
  <c r="BW191" i="12"/>
  <c r="BW196" i="12" s="1"/>
  <c r="BR175" i="12"/>
  <c r="BR180" i="12" s="1"/>
  <c r="AY175" i="12"/>
  <c r="AY180" i="12" s="1"/>
  <c r="AH175" i="12"/>
  <c r="AH180" i="12" s="1"/>
  <c r="CA175" i="12"/>
  <c r="CA180" i="12" s="1"/>
  <c r="DU175" i="12"/>
  <c r="DU180" i="12" s="1"/>
  <c r="Y175" i="12"/>
  <c r="Y180" i="12" s="1"/>
  <c r="AP239" i="12"/>
  <c r="AP244" i="12" s="1"/>
  <c r="DS223" i="12"/>
  <c r="DS228" i="12" s="1"/>
  <c r="BS223" i="12"/>
  <c r="BS228" i="12" s="1"/>
  <c r="DY223" i="12"/>
  <c r="DY228" i="12" s="1"/>
  <c r="BR223" i="12"/>
  <c r="BR228" i="12" s="1"/>
  <c r="BJ228" i="12"/>
  <c r="BJ223" i="12"/>
  <c r="BD223" i="12"/>
  <c r="BD228" i="12" s="1"/>
  <c r="CZ223" i="12"/>
  <c r="CZ228" i="12" s="1"/>
  <c r="AR223" i="12"/>
  <c r="AR228" i="12" s="1"/>
  <c r="CI207" i="12"/>
  <c r="CI212" i="12" s="1"/>
  <c r="CX207" i="12"/>
  <c r="CX212" i="12" s="1"/>
  <c r="BP207" i="12"/>
  <c r="BP212" i="12" s="1"/>
  <c r="BH207" i="12"/>
  <c r="BH212" i="12" s="1"/>
  <c r="AN191" i="12"/>
  <c r="AN196" i="12" s="1"/>
  <c r="EC191" i="12"/>
  <c r="EC196" i="12" s="1"/>
  <c r="CU191" i="12"/>
  <c r="CU196" i="12" s="1"/>
  <c r="BM191" i="12"/>
  <c r="BM196" i="12" s="1"/>
  <c r="DV191" i="12"/>
  <c r="DV196" i="12" s="1"/>
  <c r="BH196" i="12"/>
  <c r="BH191" i="12"/>
  <c r="BV191" i="12"/>
  <c r="BV196" i="12" s="1"/>
  <c r="BP175" i="12"/>
  <c r="BP180" i="12" s="1"/>
  <c r="DH175" i="12"/>
  <c r="DH180" i="12" s="1"/>
  <c r="BV175" i="12"/>
  <c r="BV180" i="12" s="1"/>
  <c r="CH239" i="12"/>
  <c r="CH244" i="12" s="1"/>
  <c r="AJ239" i="12"/>
  <c r="AJ244" i="12" s="1"/>
  <c r="CC239" i="12"/>
  <c r="CC244" i="12" s="1"/>
  <c r="AU239" i="12"/>
  <c r="AU244" i="12" s="1"/>
  <c r="DR239" i="12"/>
  <c r="DR244" i="12" s="1"/>
  <c r="AQ239" i="12"/>
  <c r="AQ244" i="12" s="1"/>
  <c r="AO223" i="12"/>
  <c r="AO228" i="12" s="1"/>
  <c r="CU223" i="12"/>
  <c r="CU228" i="12" s="1"/>
  <c r="BK223" i="12"/>
  <c r="BK228" i="12" s="1"/>
  <c r="CO223" i="12"/>
  <c r="CO228" i="12" s="1"/>
  <c r="CH223" i="12"/>
  <c r="CH228" i="12" s="1"/>
  <c r="ED223" i="12"/>
  <c r="ED228" i="12" s="1"/>
  <c r="DI207" i="12"/>
  <c r="DI212" i="12" s="1"/>
  <c r="DE207" i="12"/>
  <c r="DE212" i="12" s="1"/>
  <c r="BE207" i="12"/>
  <c r="BE212" i="12" s="1"/>
  <c r="EC207" i="12"/>
  <c r="EC212" i="12" s="1"/>
  <c r="CT212" i="12"/>
  <c r="CT207" i="12"/>
  <c r="CL207" i="12"/>
  <c r="CL212" i="12" s="1"/>
  <c r="DP191" i="12"/>
  <c r="DP196" i="12" s="1"/>
  <c r="CX191" i="12"/>
  <c r="CX196" i="12" s="1"/>
  <c r="BP191" i="12"/>
  <c r="BP196" i="12" s="1"/>
  <c r="AH191" i="12"/>
  <c r="AH196" i="12" s="1"/>
  <c r="DG191" i="12"/>
  <c r="DG196" i="12" s="1"/>
  <c r="AS191" i="12"/>
  <c r="AS196" i="12" s="1"/>
  <c r="BQ175" i="12"/>
  <c r="BQ180" i="12" s="1"/>
  <c r="DS175" i="12"/>
  <c r="DS180" i="12" s="1"/>
  <c r="CI175" i="12"/>
  <c r="CI180" i="12" s="1"/>
  <c r="EB239" i="12"/>
  <c r="EB244" i="12" s="1"/>
  <c r="AX239" i="12"/>
  <c r="AX244" i="12" s="1"/>
  <c r="DW239" i="12"/>
  <c r="DW244" i="12" s="1"/>
  <c r="CO239" i="12"/>
  <c r="CO244" i="12" s="1"/>
  <c r="BX239" i="12"/>
  <c r="BX244" i="12" s="1"/>
  <c r="DQ228" i="12"/>
  <c r="DQ223" i="12"/>
  <c r="BQ223" i="12"/>
  <c r="BQ228" i="12" s="1"/>
  <c r="AG223" i="12"/>
  <c r="AG228" i="12" s="1"/>
  <c r="DT223" i="12"/>
  <c r="DT228" i="12" s="1"/>
  <c r="DL223" i="12"/>
  <c r="DL228" i="12" s="1"/>
  <c r="CB223" i="12"/>
  <c r="CB228" i="12" s="1"/>
  <c r="CE207" i="12"/>
  <c r="CE212" i="12" s="1"/>
  <c r="BK207" i="12"/>
  <c r="BK212" i="12" s="1"/>
  <c r="AQ207" i="12"/>
  <c r="AQ212" i="12" s="1"/>
  <c r="AZ207" i="12"/>
  <c r="AZ212" i="12" s="1"/>
  <c r="DX207" i="12"/>
  <c r="DX212" i="12" s="1"/>
  <c r="DP212" i="12"/>
  <c r="DP207" i="12"/>
  <c r="BD207" i="12"/>
  <c r="BD212" i="12" s="1"/>
  <c r="BS191" i="12"/>
  <c r="BS196" i="12" s="1"/>
  <c r="AK191" i="12"/>
  <c r="AK196" i="12" s="1"/>
  <c r="DJ191" i="12"/>
  <c r="DJ196" i="12" s="1"/>
  <c r="CB196" i="12"/>
  <c r="CB191" i="12"/>
  <c r="DU191" i="12"/>
  <c r="DU196" i="12" s="1"/>
  <c r="BG191" i="12"/>
  <c r="BG196" i="12" s="1"/>
  <c r="BU191" i="12"/>
  <c r="BU196" i="12" s="1"/>
  <c r="BB175" i="12"/>
  <c r="BB180" i="12" s="1"/>
  <c r="AI175" i="12"/>
  <c r="AI180" i="12" s="1"/>
  <c r="DI175" i="12"/>
  <c r="DI180" i="12" s="1"/>
  <c r="CR175" i="12"/>
  <c r="CR180" i="12" s="1"/>
  <c r="CO175" i="12"/>
  <c r="CO180" i="12" s="1"/>
  <c r="DP175" i="12"/>
  <c r="DP180" i="12" s="1"/>
  <c r="AI239" i="12"/>
  <c r="AI244" i="12"/>
  <c r="CR239" i="12"/>
  <c r="CR244" i="12" s="1"/>
  <c r="BJ239" i="12"/>
  <c r="BJ244" i="12" s="1"/>
  <c r="DC223" i="12"/>
  <c r="DC228" i="12" s="1"/>
  <c r="BC223" i="12"/>
  <c r="BC228" i="12" s="1"/>
  <c r="DI223" i="12"/>
  <c r="DI228" i="12" s="1"/>
  <c r="AP228" i="12"/>
  <c r="AP223" i="12"/>
  <c r="AH223" i="12"/>
  <c r="AH228" i="12" s="1"/>
  <c r="BX223" i="12"/>
  <c r="BX228" i="12" s="1"/>
  <c r="BV223" i="12"/>
  <c r="BV228" i="12" s="1"/>
  <c r="DS207" i="12"/>
  <c r="DS212" i="12" s="1"/>
  <c r="BS207" i="12"/>
  <c r="BS212" i="12" s="1"/>
  <c r="BV207" i="12"/>
  <c r="BV212" i="12" s="1"/>
  <c r="AL207" i="12"/>
  <c r="AL212" i="12" s="1"/>
  <c r="DL207" i="12"/>
  <c r="DL212" i="12" s="1"/>
  <c r="BB207" i="12"/>
  <c r="BB212" i="12" s="1"/>
  <c r="DM191" i="12"/>
  <c r="DM196" i="12" s="1"/>
  <c r="CE191" i="12"/>
  <c r="CE196" i="12" s="1"/>
  <c r="AW191" i="12"/>
  <c r="AW196" i="12" s="1"/>
  <c r="DF191" i="12"/>
  <c r="DF196" i="12" s="1"/>
  <c r="AR191" i="12"/>
  <c r="AR196" i="12" s="1"/>
  <c r="BF191" i="12"/>
  <c r="BF196" i="12" s="1"/>
  <c r="AJ180" i="12"/>
  <c r="AJ175" i="12"/>
  <c r="AU175" i="12"/>
  <c r="AU180" i="12" s="1"/>
  <c r="AP175" i="12"/>
  <c r="AP180" i="12" s="1"/>
  <c r="BM239" i="12"/>
  <c r="BM244" i="12" s="1"/>
  <c r="AE239" i="12"/>
  <c r="AE244" i="12" s="1"/>
  <c r="DB239" i="12"/>
  <c r="DB244" i="12" s="1"/>
  <c r="AB239" i="12"/>
  <c r="AB244" i="12" s="1"/>
  <c r="EE223" i="12"/>
  <c r="EE228" i="12" s="1"/>
  <c r="CE223" i="12"/>
  <c r="CE228" i="12" s="1"/>
  <c r="AU223" i="12"/>
  <c r="AU228" i="12" s="1"/>
  <c r="BL223" i="12"/>
  <c r="BL228" i="12" s="1"/>
  <c r="BF223" i="12"/>
  <c r="BF228" i="12" s="1"/>
  <c r="DB223" i="12"/>
  <c r="DB228" i="12" s="1"/>
  <c r="CS212" i="12"/>
  <c r="CS207" i="12"/>
  <c r="CO207" i="12"/>
  <c r="CO212" i="12" s="1"/>
  <c r="AO207" i="12"/>
  <c r="AO212" i="12" s="1"/>
  <c r="CZ212" i="12"/>
  <c r="CZ207" i="12"/>
  <c r="BQ207" i="12"/>
  <c r="BQ212" i="12" s="1"/>
  <c r="BJ207" i="12"/>
  <c r="BJ212" i="12" s="1"/>
  <c r="CZ191" i="12"/>
  <c r="CZ196" i="12" s="1"/>
  <c r="CH191" i="12"/>
  <c r="CH196" i="12" s="1"/>
  <c r="AZ191" i="12"/>
  <c r="AZ196" i="12" s="1"/>
  <c r="DY191" i="12"/>
  <c r="DY196" i="12" s="1"/>
  <c r="CQ191" i="12"/>
  <c r="CQ196" i="12" s="1"/>
  <c r="DT191" i="12"/>
  <c r="DT196" i="12" s="1"/>
  <c r="BE191" i="12"/>
  <c r="BE196" i="12" s="1"/>
  <c r="BA175" i="12"/>
  <c r="BA180" i="12" s="1"/>
  <c r="DZ175" i="12"/>
  <c r="DZ180" i="12" s="1"/>
  <c r="CS175" i="12"/>
  <c r="CS180" i="12" s="1"/>
  <c r="CM175" i="12"/>
  <c r="CM180" i="12" s="1"/>
  <c r="BC175" i="12"/>
  <c r="BC180" i="12" s="1"/>
  <c r="DG239" i="12"/>
  <c r="DG244" i="12" s="1"/>
  <c r="BY244" i="12"/>
  <c r="BY239" i="12"/>
  <c r="BW239" i="12"/>
  <c r="BW244" i="12" s="1"/>
  <c r="DA223" i="12"/>
  <c r="DA228" i="12" s="1"/>
  <c r="BA223" i="12"/>
  <c r="BA228" i="12" s="1"/>
  <c r="DW223" i="12"/>
  <c r="DW228" i="12" s="1"/>
  <c r="CP223" i="12"/>
  <c r="CP228" i="12" s="1"/>
  <c r="CJ223" i="12"/>
  <c r="CJ228" i="12" s="1"/>
  <c r="AZ223" i="12"/>
  <c r="AZ228" i="12" s="1"/>
  <c r="BO207" i="12"/>
  <c r="BO212" i="12" s="1"/>
  <c r="AU207" i="12"/>
  <c r="AU212" i="12" s="1"/>
  <c r="DQ207" i="12"/>
  <c r="DQ212" i="12" s="1"/>
  <c r="ED207" i="12"/>
  <c r="ED212" i="12" s="1"/>
  <c r="CV207" i="12"/>
  <c r="CV212" i="12" s="1"/>
  <c r="CN207" i="12"/>
  <c r="CN212" i="12" s="1"/>
  <c r="DF207" i="12"/>
  <c r="DF212" i="12" s="1"/>
  <c r="BC191" i="12"/>
  <c r="BC196" i="12" s="1"/>
  <c r="EB196" i="12"/>
  <c r="EB191" i="12"/>
  <c r="CT191" i="12"/>
  <c r="CT196" i="12" s="1"/>
  <c r="BL191" i="12"/>
  <c r="BL196" i="12" s="1"/>
  <c r="DE191" i="12"/>
  <c r="DE196" i="12" s="1"/>
  <c r="AQ191" i="12"/>
  <c r="AQ196" i="12" s="1"/>
  <c r="AL175" i="12"/>
  <c r="AL180" i="12" s="1"/>
  <c r="BL175" i="12"/>
  <c r="BL180" i="12" s="1"/>
  <c r="AS175" i="12"/>
  <c r="AS180" i="12" s="1"/>
  <c r="CJ175" i="12"/>
  <c r="CJ180" i="12" s="1"/>
  <c r="DZ239" i="12"/>
  <c r="DZ244" i="12" s="1"/>
  <c r="CB239" i="12"/>
  <c r="CB244" i="12" s="1"/>
  <c r="AT239" i="12"/>
  <c r="AT244" i="12" s="1"/>
  <c r="DD239" i="12"/>
  <c r="DD244" i="12" s="1"/>
  <c r="CM223" i="12"/>
  <c r="CM228" i="12" s="1"/>
  <c r="AM223" i="12"/>
  <c r="AM228" i="12" s="1"/>
  <c r="CS223" i="12"/>
  <c r="CS228" i="12" s="1"/>
  <c r="DU223" i="12"/>
  <c r="DU228" i="12" s="1"/>
  <c r="DN223" i="12"/>
  <c r="DN228" i="12" s="1"/>
  <c r="DF223" i="12"/>
  <c r="DF228" i="12" s="1"/>
  <c r="AT223" i="12"/>
  <c r="AT228" i="12" s="1"/>
  <c r="DW207" i="12"/>
  <c r="DW212" i="12" s="1"/>
  <c r="DC207" i="12"/>
  <c r="DC212" i="12" s="1"/>
  <c r="BC207" i="12"/>
  <c r="BC212" i="12" s="1"/>
  <c r="AT207" i="12"/>
  <c r="AT212" i="12" s="1"/>
  <c r="DR207" i="12"/>
  <c r="DR212" i="12" s="1"/>
  <c r="CH207" i="12"/>
  <c r="CH212" i="12" s="1"/>
  <c r="EE191" i="12"/>
  <c r="EE196" i="12" s="1"/>
  <c r="CW191" i="12"/>
  <c r="CW196" i="12" s="1"/>
  <c r="BO191" i="12"/>
  <c r="BO196" i="12" s="1"/>
  <c r="AG191" i="12"/>
  <c r="AG196" i="12" s="1"/>
  <c r="CP196" i="12"/>
  <c r="CP191" i="12"/>
  <c r="DS191" i="12"/>
  <c r="DS196" i="12" s="1"/>
  <c r="ED180" i="12"/>
  <c r="ED175" i="12"/>
  <c r="EA175" i="12"/>
  <c r="EA180" i="12" s="1"/>
  <c r="DV175" i="12"/>
  <c r="DV180" i="12" s="1"/>
  <c r="DQ175" i="12"/>
  <c r="DQ180" i="12" s="1"/>
  <c r="AC223" i="12"/>
  <c r="AC228" i="12" s="1"/>
  <c r="BY223" i="12"/>
  <c r="BY228" i="12" s="1"/>
  <c r="CC207" i="12"/>
  <c r="CC212" i="12" s="1"/>
  <c r="BY207" i="12"/>
  <c r="BY212" i="12" s="1"/>
  <c r="EE207" i="12"/>
  <c r="EE212" i="12" s="1"/>
  <c r="BX207" i="12"/>
  <c r="BX212" i="12" s="1"/>
  <c r="AN207" i="12"/>
  <c r="AN212" i="12" s="1"/>
  <c r="AH207" i="12"/>
  <c r="AH212" i="12" s="1"/>
  <c r="CJ191" i="12"/>
  <c r="CJ196" i="12" s="1"/>
  <c r="BR191" i="12"/>
  <c r="BR196" i="12" s="1"/>
  <c r="AJ196" i="12"/>
  <c r="AJ191" i="12"/>
  <c r="DI191" i="12"/>
  <c r="DI196" i="12" s="1"/>
  <c r="CA196" i="12"/>
  <c r="CA191" i="12"/>
  <c r="DD191" i="12"/>
  <c r="DD196" i="12" s="1"/>
  <c r="AO191" i="12"/>
  <c r="AO196" i="12" s="1"/>
  <c r="EB175" i="12"/>
  <c r="EB180" i="12" s="1"/>
  <c r="CT175" i="12"/>
  <c r="CT180" i="12" s="1"/>
  <c r="CC175" i="12"/>
  <c r="CC180" i="12" s="1"/>
  <c r="BG175" i="12"/>
  <c r="BG180" i="12" s="1"/>
  <c r="BH223" i="12"/>
  <c r="BH228" i="12" s="1"/>
  <c r="DD223" i="12"/>
  <c r="DD228" i="12" s="1"/>
  <c r="AY207" i="12"/>
  <c r="AY212" i="12" s="1"/>
  <c r="BT223" i="12"/>
  <c r="BT228" i="12" s="1"/>
  <c r="DA207" i="12"/>
  <c r="DA212" i="12" s="1"/>
  <c r="DB207" i="12"/>
  <c r="DB212" i="12" s="1"/>
  <c r="BR207" i="12"/>
  <c r="BR212" i="12" s="1"/>
  <c r="BL212" i="12"/>
  <c r="BL207" i="12"/>
  <c r="CD207" i="12"/>
  <c r="CD212" i="12" s="1"/>
  <c r="AM196" i="12"/>
  <c r="AM191" i="12"/>
  <c r="DL196" i="12"/>
  <c r="DL191" i="12"/>
  <c r="CD191" i="12"/>
  <c r="CD196" i="12" s="1"/>
  <c r="AV191" i="12"/>
  <c r="AV196" i="12" s="1"/>
  <c r="CO191" i="12"/>
  <c r="CO196" i="12" s="1"/>
  <c r="DH207" i="12"/>
  <c r="DH212" i="12" s="1"/>
  <c r="AF175" i="12"/>
  <c r="AF180" i="12" s="1"/>
  <c r="DT175" i="12"/>
  <c r="DT180" i="12" s="1"/>
  <c r="BD175" i="12"/>
  <c r="BD180" i="12" s="1"/>
  <c r="BQ239" i="12"/>
  <c r="BQ244" i="12" s="1"/>
  <c r="DJ239" i="12"/>
  <c r="DJ244" i="12" s="1"/>
  <c r="BL239" i="12"/>
  <c r="BL244" i="12" s="1"/>
  <c r="AD239" i="12"/>
  <c r="AD244" i="12" s="1"/>
  <c r="DC239" i="12"/>
  <c r="DC244" i="12" s="1"/>
  <c r="BW228" i="12"/>
  <c r="BW223" i="12"/>
  <c r="EC223" i="12"/>
  <c r="EC228" i="12" s="1"/>
  <c r="CC228" i="12"/>
  <c r="CC223" i="12"/>
  <c r="CR228" i="12"/>
  <c r="CR223" i="12"/>
  <c r="CL223" i="12"/>
  <c r="CL228" i="12" s="1"/>
  <c r="CD223" i="12"/>
  <c r="CD228" i="12" s="1"/>
  <c r="DZ223" i="12"/>
  <c r="DZ228" i="12" s="1"/>
  <c r="DG207" i="12"/>
  <c r="DG212" i="12" s="1"/>
  <c r="CM207" i="12"/>
  <c r="CM212" i="12" s="1"/>
  <c r="AM207" i="12"/>
  <c r="AM212" i="12" s="1"/>
  <c r="CW207" i="12"/>
  <c r="CW212" i="12" s="1"/>
  <c r="CP207" i="12"/>
  <c r="CP212" i="12" s="1"/>
  <c r="BF207" i="12"/>
  <c r="BF212" i="12" s="1"/>
  <c r="DO191" i="12"/>
  <c r="DO196" i="12" s="1"/>
  <c r="CG191" i="12"/>
  <c r="CG196" i="12" s="1"/>
  <c r="AY191" i="12"/>
  <c r="AY196" i="12" s="1"/>
  <c r="DX196" i="12"/>
  <c r="DX191" i="12"/>
  <c r="BZ191" i="12"/>
  <c r="BZ196" i="12" s="1"/>
  <c r="DC196" i="12"/>
  <c r="DC191" i="12"/>
  <c r="DN180" i="12"/>
  <c r="DN175" i="12"/>
  <c r="DM175" i="12"/>
  <c r="DM180" i="12" s="1"/>
  <c r="DL175" i="12"/>
  <c r="DL180" i="12" s="1"/>
  <c r="DK175" i="12"/>
  <c r="DK180" i="12" s="1"/>
  <c r="CP175" i="12"/>
  <c r="CP180" i="12" s="1"/>
  <c r="CK175" i="12"/>
  <c r="CK180" i="12" s="1"/>
  <c r="AL239" i="12"/>
  <c r="AL244" i="12"/>
  <c r="CE239" i="12"/>
  <c r="CE244" i="12" s="1"/>
  <c r="AG239" i="12"/>
  <c r="AG244" i="12" s="1"/>
  <c r="DF239" i="12"/>
  <c r="DF244" i="12" s="1"/>
  <c r="BV239" i="12"/>
  <c r="BV244" i="12" s="1"/>
  <c r="DS239" i="12"/>
  <c r="DS244" i="12" s="1"/>
  <c r="AY223" i="12"/>
  <c r="AY228" i="12" s="1"/>
  <c r="DV223" i="12"/>
  <c r="DV228" i="12"/>
  <c r="DP223" i="12"/>
  <c r="DP228" i="12" s="1"/>
  <c r="DH223" i="12"/>
  <c r="DH228" i="12"/>
  <c r="AV223" i="12"/>
  <c r="AV228" i="12"/>
  <c r="BM207" i="12"/>
  <c r="BM212" i="12" s="1"/>
  <c r="BI207" i="12"/>
  <c r="BI212" i="12" s="1"/>
  <c r="DO207" i="12"/>
  <c r="DO212" i="12" s="1"/>
  <c r="AV207" i="12"/>
  <c r="AV212" i="12" s="1"/>
  <c r="DT207" i="12"/>
  <c r="DT212" i="12" s="1"/>
  <c r="DM207" i="12"/>
  <c r="DM212" i="12" s="1"/>
  <c r="BT191" i="12"/>
  <c r="BT196" i="12" s="1"/>
  <c r="BB191" i="12"/>
  <c r="BB196" i="12" s="1"/>
  <c r="EA191" i="12"/>
  <c r="EA196" i="12" s="1"/>
  <c r="CS191" i="12"/>
  <c r="CS196" i="12" s="1"/>
  <c r="BK191" i="12"/>
  <c r="BK196" i="12"/>
  <c r="CN191" i="12"/>
  <c r="CN196" i="12" s="1"/>
  <c r="DR191" i="12"/>
  <c r="DR196" i="12"/>
  <c r="AW175" i="12"/>
  <c r="AW180" i="12" s="1"/>
  <c r="AA175" i="12"/>
  <c r="AA180" i="12" s="1"/>
  <c r="CH175" i="12"/>
  <c r="CH180" i="12" s="1"/>
  <c r="AZ175" i="12"/>
  <c r="AZ180" i="12" s="1"/>
  <c r="DY175" i="12"/>
  <c r="DY180" i="12" s="1"/>
  <c r="CQ175" i="12"/>
  <c r="CQ180" i="12" s="1"/>
  <c r="AC175" i="12"/>
  <c r="AC180" i="12" s="1"/>
  <c r="CL175" i="12"/>
  <c r="CL180" i="12" s="1"/>
  <c r="BT175" i="12"/>
  <c r="BT180" i="12" s="1"/>
  <c r="BO175" i="12"/>
  <c r="BO180" i="12"/>
  <c r="AG175" i="12"/>
  <c r="AG180" i="12" s="1"/>
  <c r="DF175" i="12"/>
  <c r="DF180" i="12" s="1"/>
  <c r="AB175" i="12"/>
  <c r="AB180" i="12" s="1"/>
  <c r="DA175" i="12"/>
  <c r="DA180" i="12" s="1"/>
  <c r="CY175" i="12"/>
  <c r="CY180" i="12" s="1"/>
  <c r="AK147" i="12"/>
  <c r="AK19" i="12"/>
  <c r="AF191" i="12"/>
  <c r="A185" i="12"/>
  <c r="CD175" i="12"/>
  <c r="CD180" i="12" s="1"/>
  <c r="AV175" i="12"/>
  <c r="AV180" i="12" s="1"/>
  <c r="DE175" i="12"/>
  <c r="DE180" i="12" s="1"/>
  <c r="AQ175" i="12"/>
  <c r="AQ180" i="12" s="1"/>
  <c r="AP191" i="12"/>
  <c r="AP196" i="12" s="1"/>
  <c r="AK35" i="12"/>
  <c r="A174" i="12"/>
  <c r="BK175" i="12"/>
  <c r="BK180" i="12" s="1"/>
  <c r="DD175" i="12"/>
  <c r="DD180" i="12" s="1"/>
  <c r="BF175" i="12"/>
  <c r="BF180" i="12" s="1"/>
  <c r="AN175" i="12"/>
  <c r="AN180" i="12" s="1"/>
  <c r="AK131" i="12"/>
  <c r="BK303" i="12"/>
  <c r="BK308" i="12" s="1"/>
  <c r="BK319" i="12"/>
  <c r="BK324" i="12" s="1"/>
  <c r="X303" i="12"/>
  <c r="BZ175" i="12"/>
  <c r="BZ180" i="12" s="1"/>
  <c r="DC175" i="12"/>
  <c r="DC180" i="12"/>
  <c r="BU175" i="12"/>
  <c r="BU180" i="12" s="1"/>
  <c r="BS175" i="12"/>
  <c r="BS180" i="12" s="1"/>
  <c r="AK115" i="12"/>
  <c r="X287" i="12"/>
  <c r="A281" i="12"/>
  <c r="BK287" i="12"/>
  <c r="BK292" i="12" s="1"/>
  <c r="A286" i="12"/>
  <c r="BL255" i="12"/>
  <c r="BL260" i="12" s="1"/>
  <c r="A313" i="12"/>
  <c r="X319" i="12"/>
  <c r="A319" i="12" s="1"/>
  <c r="CF175" i="12"/>
  <c r="CF180" i="12"/>
  <c r="AX175" i="12"/>
  <c r="AX180" i="12" s="1"/>
  <c r="DW175" i="12"/>
  <c r="DW180" i="12" s="1"/>
  <c r="BY175" i="12"/>
  <c r="BY180" i="12" s="1"/>
  <c r="DR175" i="12"/>
  <c r="DR180" i="12" s="1"/>
  <c r="CZ175" i="12"/>
  <c r="CZ180" i="12" s="1"/>
  <c r="AK3" i="12"/>
  <c r="AK83" i="12"/>
  <c r="Y255" i="12"/>
  <c r="A249" i="12"/>
  <c r="BP271" i="12"/>
  <c r="BP276" i="12" s="1"/>
  <c r="A270" i="12"/>
  <c r="CW239" i="12"/>
  <c r="CW244" i="12" s="1"/>
  <c r="A169" i="12"/>
  <c r="X175" i="12"/>
  <c r="CK191" i="12"/>
  <c r="CK196" i="12"/>
  <c r="EC175" i="12"/>
  <c r="EC180" i="12" s="1"/>
  <c r="CU175" i="12"/>
  <c r="CU180" i="12" s="1"/>
  <c r="BM175" i="12"/>
  <c r="BM180" i="12" s="1"/>
  <c r="AE175" i="12"/>
  <c r="AE180" i="12" s="1"/>
  <c r="BX175" i="12"/>
  <c r="BX180" i="12" s="1"/>
  <c r="Z175" i="12"/>
  <c r="Z180" i="12" s="1"/>
  <c r="EE175" i="12"/>
  <c r="EE180" i="12" s="1"/>
  <c r="AK67" i="12"/>
  <c r="CY223" i="12"/>
  <c r="CY228" i="12" s="1"/>
  <c r="EB207" i="12"/>
  <c r="EB212" i="12" s="1"/>
  <c r="AG207" i="12"/>
  <c r="CL191" i="12"/>
  <c r="CL196" i="12" s="1"/>
  <c r="AK175" i="12"/>
  <c r="AK180" i="12" s="1"/>
  <c r="DJ175" i="12"/>
  <c r="DJ180" i="12" s="1"/>
  <c r="CB175" i="12"/>
  <c r="CB180" i="12" s="1"/>
  <c r="AD175" i="12"/>
  <c r="AD180" i="12" s="1"/>
  <c r="BW175" i="12"/>
  <c r="BW180" i="12" s="1"/>
  <c r="AO175" i="12"/>
  <c r="AO180" i="12" s="1"/>
  <c r="AM175" i="12"/>
  <c r="AM180" i="12" s="1"/>
  <c r="AK51" i="12"/>
  <c r="A265" i="12"/>
  <c r="AC271" i="12"/>
  <c r="AK99" i="12"/>
  <c r="Z239" i="12"/>
  <c r="A217" i="12"/>
  <c r="A303" i="12" l="1"/>
  <c r="X308" i="12"/>
  <c r="A308" i="12" s="1"/>
  <c r="A191" i="12"/>
  <c r="AF196" i="12"/>
  <c r="A196" i="12" s="1"/>
  <c r="Y260" i="12"/>
  <c r="A260" i="12" s="1"/>
  <c r="A255" i="12"/>
  <c r="A287" i="12"/>
  <c r="X292" i="12"/>
  <c r="A292" i="12" s="1"/>
  <c r="AG212" i="12"/>
  <c r="A212" i="12" s="1"/>
  <c r="A207" i="12"/>
  <c r="A271" i="12"/>
  <c r="AC276" i="12"/>
  <c r="A276" i="12" s="1"/>
  <c r="A175" i="12"/>
  <c r="A239" i="12"/>
  <c r="Z244" i="12"/>
  <c r="A244" i="12" s="1"/>
  <c r="A206" i="12"/>
  <c r="X180" i="12"/>
  <c r="A180" i="12" s="1"/>
  <c r="X324" i="12"/>
  <c r="A324" i="12" s="1"/>
  <c r="A297" i="12"/>
  <c r="A222" i="12"/>
  <c r="A238" i="12"/>
  <c r="A254" i="12"/>
  <c r="A201" i="12"/>
  <c r="A233" i="12"/>
  <c r="AB223" i="12"/>
  <c r="A318" i="12"/>
  <c r="A302" i="12"/>
  <c r="AB228" i="12" l="1"/>
  <c r="A228" i="12" s="1"/>
  <c r="A22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<sst xmlns="http://schemas.openxmlformats.org/spreadsheetml/2006/main" count="1428" uniqueCount="782">
  <si>
    <t>land size - acres</t>
  </si>
  <si>
    <t>land size - SF</t>
  </si>
  <si>
    <t>property</t>
  </si>
  <si>
    <t>2nd priority - pref</t>
  </si>
  <si>
    <t>3rd priority - sponsor promote</t>
  </si>
  <si>
    <t>4th priority - sponsor promote</t>
  </si>
  <si>
    <t>5th priority - sponsor promote</t>
  </si>
  <si>
    <t>development fee</t>
  </si>
  <si>
    <t>GC fee</t>
  </si>
  <si>
    <t>construction mgmt</t>
  </si>
  <si>
    <t>overhead allocation</t>
  </si>
  <si>
    <t>disposition fee</t>
  </si>
  <si>
    <t>equity</t>
  </si>
  <si>
    <t>term</t>
  </si>
  <si>
    <t>I/O period</t>
  </si>
  <si>
    <t>amount</t>
  </si>
  <si>
    <t>timeline</t>
  </si>
  <si>
    <t>closing date</t>
  </si>
  <si>
    <t>start date/land closing date</t>
  </si>
  <si>
    <t>Net Rentable SF</t>
  </si>
  <si>
    <t>break ground</t>
  </si>
  <si>
    <t>rate</t>
  </si>
  <si>
    <t>land</t>
  </si>
  <si>
    <t>hard costs</t>
  </si>
  <si>
    <t>construction</t>
  </si>
  <si>
    <t>soft costs</t>
  </si>
  <si>
    <t>design</t>
  </si>
  <si>
    <t>dev fee</t>
  </si>
  <si>
    <t>cap rate</t>
  </si>
  <si>
    <t>$</t>
  </si>
  <si>
    <t>$/unit</t>
  </si>
  <si>
    <t>$/SF</t>
  </si>
  <si>
    <t>unit mix</t>
  </si>
  <si>
    <t>type</t>
  </si>
  <si>
    <t>studio</t>
  </si>
  <si>
    <t>1 br apt</t>
  </si>
  <si>
    <t>2 br apt</t>
  </si>
  <si>
    <t>3 br apt</t>
  </si>
  <si>
    <t>4 br apt</t>
  </si>
  <si>
    <t>5 br apt</t>
  </si>
  <si>
    <t>total/average</t>
  </si>
  <si>
    <t>unit mix %</t>
  </si>
  <si>
    <t>beds</t>
  </si>
  <si>
    <t>bed mix %</t>
  </si>
  <si>
    <t>$/bed</t>
  </si>
  <si>
    <t>year end</t>
  </si>
  <si>
    <t>year</t>
  </si>
  <si>
    <t>income escalators</t>
  </si>
  <si>
    <t>rent</t>
  </si>
  <si>
    <t>other income</t>
  </si>
  <si>
    <t>vacancy loss</t>
  </si>
  <si>
    <t>expense escalators</t>
  </si>
  <si>
    <t>net rental income</t>
  </si>
  <si>
    <t>NOI</t>
  </si>
  <si>
    <t>debt service</t>
  </si>
  <si>
    <t>replacement reserves</t>
  </si>
  <si>
    <t>unlevered yield</t>
  </si>
  <si>
    <t>levered yield</t>
  </si>
  <si>
    <t>net cash flow</t>
  </si>
  <si>
    <t>exit</t>
  </si>
  <si>
    <t>sale date</t>
  </si>
  <si>
    <t>hold period</t>
  </si>
  <si>
    <t>exit cap rate</t>
  </si>
  <si>
    <t>terminal value</t>
  </si>
  <si>
    <t>debt repayment</t>
  </si>
  <si>
    <t xml:space="preserve">cost of sale </t>
  </si>
  <si>
    <t>net proceeds</t>
  </si>
  <si>
    <t>tax gross up value</t>
  </si>
  <si>
    <t>non-buildable area</t>
  </si>
  <si>
    <t>setback</t>
  </si>
  <si>
    <t>product type</t>
  </si>
  <si>
    <t>floors</t>
  </si>
  <si>
    <t>GSF</t>
  </si>
  <si>
    <t>floor GSF</t>
  </si>
  <si>
    <t>building</t>
  </si>
  <si>
    <t>garage</t>
  </si>
  <si>
    <t>building GSF</t>
  </si>
  <si>
    <t>length</t>
  </si>
  <si>
    <t>width</t>
  </si>
  <si>
    <t>ground area</t>
  </si>
  <si>
    <t>levels</t>
  </si>
  <si>
    <t>retail</t>
  </si>
  <si>
    <t>multifamily</t>
  </si>
  <si>
    <t>efficiency</t>
  </si>
  <si>
    <t>office</t>
  </si>
  <si>
    <t>floor</t>
  </si>
  <si>
    <t>spaces @350 SF</t>
  </si>
  <si>
    <t>multifamily reserved levels</t>
  </si>
  <si>
    <t>resident spaces</t>
  </si>
  <si>
    <t>retail spaces</t>
  </si>
  <si>
    <t>office spaces</t>
  </si>
  <si>
    <t>ratio (spaces/units)</t>
  </si>
  <si>
    <t>RSF</t>
  </si>
  <si>
    <t>income</t>
  </si>
  <si>
    <t>baths</t>
  </si>
  <si>
    <t>total</t>
  </si>
  <si>
    <t>average</t>
  </si>
  <si>
    <t>affordable</t>
  </si>
  <si>
    <t>A1</t>
  </si>
  <si>
    <t>B1</t>
  </si>
  <si>
    <t>market</t>
  </si>
  <si>
    <t>bedrooms</t>
  </si>
  <si>
    <t># of beds</t>
  </si>
  <si>
    <t>blend</t>
  </si>
  <si>
    <t>affordable %</t>
  </si>
  <si>
    <t>affordable planned</t>
  </si>
  <si>
    <t>affordable req</t>
  </si>
  <si>
    <t>unit SF</t>
  </si>
  <si>
    <t>units</t>
  </si>
  <si>
    <t>operating income</t>
  </si>
  <si>
    <t>satisfied requirement</t>
  </si>
  <si>
    <t>extra SF</t>
  </si>
  <si>
    <t>% of units</t>
  </si>
  <si>
    <t>fq/yr</t>
  </si>
  <si>
    <t>annual $</t>
  </si>
  <si>
    <t>vacancy</t>
  </si>
  <si>
    <t>gross annual rental income</t>
  </si>
  <si>
    <t>application fees</t>
  </si>
  <si>
    <t>club room rental fees</t>
  </si>
  <si>
    <t>pet rent</t>
  </si>
  <si>
    <t>late fees</t>
  </si>
  <si>
    <t>locks and keys</t>
  </si>
  <si>
    <t>lease break fees</t>
  </si>
  <si>
    <t>miscellaneous</t>
  </si>
  <si>
    <t>storage</t>
  </si>
  <si>
    <t>reserved covered parking</t>
  </si>
  <si>
    <t>SF</t>
  </si>
  <si>
    <t>retail parking revenue</t>
  </si>
  <si>
    <t>$ PSF</t>
  </si>
  <si>
    <t>other space</t>
  </si>
  <si>
    <t>lease related</t>
  </si>
  <si>
    <t>pet fees</t>
  </si>
  <si>
    <t>total other income</t>
  </si>
  <si>
    <t>per unit</t>
  </si>
  <si>
    <t>gross potential income</t>
  </si>
  <si>
    <t>total effective income</t>
  </si>
  <si>
    <t>taxes</t>
  </si>
  <si>
    <t>millage rate (per $1,000)</t>
  </si>
  <si>
    <t>assessment rate</t>
  </si>
  <si>
    <t>appraisal % of assessed value</t>
  </si>
  <si>
    <t>months capitalized</t>
  </si>
  <si>
    <t>land price</t>
  </si>
  <si>
    <t>opex</t>
  </si>
  <si>
    <t>taxes capitalized</t>
  </si>
  <si>
    <t xml:space="preserve">tax cost: during construction </t>
  </si>
  <si>
    <t>tax abatement</t>
  </si>
  <si>
    <t>future tax savings</t>
  </si>
  <si>
    <t>$ /RSF</t>
  </si>
  <si>
    <t>$ / unit</t>
  </si>
  <si>
    <t>GMP construction</t>
  </si>
  <si>
    <t>%</t>
  </si>
  <si>
    <t>builders risk &amp; GL</t>
  </si>
  <si>
    <t>owner's hard cost contingency</t>
  </si>
  <si>
    <t>offsite</t>
  </si>
  <si>
    <t>demo</t>
  </si>
  <si>
    <t>pre-development</t>
  </si>
  <si>
    <t>civil - feasibility/appraisal</t>
  </si>
  <si>
    <t>geotech - soil reports</t>
  </si>
  <si>
    <t>surveys</t>
  </si>
  <si>
    <t>arechology</t>
  </si>
  <si>
    <t>ESAs /environmental reports</t>
  </si>
  <si>
    <t>neighborhood goodwill</t>
  </si>
  <si>
    <t>miscellaneous A&amp;E reports</t>
  </si>
  <si>
    <t>design &amp; consultants</t>
  </si>
  <si>
    <t>architect</t>
  </si>
  <si>
    <t>architect construction admin</t>
  </si>
  <si>
    <t>MEP</t>
  </si>
  <si>
    <t>structural engineer</t>
  </si>
  <si>
    <t>landscape engineer</t>
  </si>
  <si>
    <t>civil engineering</t>
  </si>
  <si>
    <t>material testing</t>
  </si>
  <si>
    <t>waterproofing</t>
  </si>
  <si>
    <t>specialty consultant</t>
  </si>
  <si>
    <t>interior design</t>
  </si>
  <si>
    <t>technology design</t>
  </si>
  <si>
    <t>accessibility</t>
  </si>
  <si>
    <t>inspections</t>
  </si>
  <si>
    <t>guarantor fee</t>
  </si>
  <si>
    <t>bank service charges</t>
  </si>
  <si>
    <t>equity fees</t>
  </si>
  <si>
    <t>title &amp; closing</t>
  </si>
  <si>
    <t>accounting</t>
  </si>
  <si>
    <t>capital partner due dilligence</t>
  </si>
  <si>
    <t>legal</t>
  </si>
  <si>
    <t>acquisition fees</t>
  </si>
  <si>
    <t>entitlement fees</t>
  </si>
  <si>
    <t>loan docs</t>
  </si>
  <si>
    <t>disposition</t>
  </si>
  <si>
    <t>finance / capital partner fees</t>
  </si>
  <si>
    <t>construction loan</t>
  </si>
  <si>
    <t>real estate taxes - cost</t>
  </si>
  <si>
    <t>marketing</t>
  </si>
  <si>
    <t xml:space="preserve">branding </t>
  </si>
  <si>
    <t>agency</t>
  </si>
  <si>
    <t>city/pubic fees</t>
  </si>
  <si>
    <t>building permits</t>
  </si>
  <si>
    <t>plat approval/SDP</t>
  </si>
  <si>
    <t>electric</t>
  </si>
  <si>
    <t>non-applicable extension fees</t>
  </si>
  <si>
    <t>land acquisition fee</t>
  </si>
  <si>
    <t xml:space="preserve">land carry </t>
  </si>
  <si>
    <t>non-applicable earnest money</t>
  </si>
  <si>
    <t>FF&amp;E</t>
  </si>
  <si>
    <t>signage</t>
  </si>
  <si>
    <t>fitness equipment</t>
  </si>
  <si>
    <t>office equipment</t>
  </si>
  <si>
    <t>general &amp; admin - sponsor</t>
  </si>
  <si>
    <t>admin</t>
  </si>
  <si>
    <t>travel</t>
  </si>
  <si>
    <t>soft cost contingency</t>
  </si>
  <si>
    <t>carry costs</t>
  </si>
  <si>
    <t>carry cost</t>
  </si>
  <si>
    <t>land other costs</t>
  </si>
  <si>
    <t>total project costs</t>
  </si>
  <si>
    <t>broker fee</t>
  </si>
  <si>
    <t>pref equity fee</t>
  </si>
  <si>
    <t>cash flow</t>
  </si>
  <si>
    <t>start</t>
  </si>
  <si>
    <t>finish</t>
  </si>
  <si>
    <t>ave/month</t>
  </si>
  <si>
    <t>project total</t>
  </si>
  <si>
    <t>other</t>
  </si>
  <si>
    <t>total project cost</t>
  </si>
  <si>
    <t>cumulative</t>
  </si>
  <si>
    <t>units delivered/month</t>
  </si>
  <si>
    <t>units occupied/month</t>
  </si>
  <si>
    <t>Budget</t>
  </si>
  <si>
    <t>other - Tenant Improvements</t>
  </si>
  <si>
    <t>partnership agreements</t>
  </si>
  <si>
    <t>appliances</t>
  </si>
  <si>
    <t>furniture</t>
  </si>
  <si>
    <t>pool furniture</t>
  </si>
  <si>
    <t>maintenance tools</t>
  </si>
  <si>
    <t>package lockers</t>
  </si>
  <si>
    <t>trash compactors and bins</t>
  </si>
  <si>
    <t>mean</t>
  </si>
  <si>
    <t>punch allocation</t>
  </si>
  <si>
    <t>construction allocation logic</t>
  </si>
  <si>
    <t>SD - concentration around middle</t>
  </si>
  <si>
    <t>cumulative units occupied</t>
  </si>
  <si>
    <t>turned units</t>
  </si>
  <si>
    <t>% occupied</t>
  </si>
  <si>
    <t>% delivered</t>
  </si>
  <si>
    <t>tenancy</t>
  </si>
  <si>
    <t>months</t>
  </si>
  <si>
    <t>months from closing to NTP</t>
  </si>
  <si>
    <t>operation</t>
  </si>
  <si>
    <t>ground lease</t>
  </si>
  <si>
    <t>real estate taxes</t>
  </si>
  <si>
    <t>insurance</t>
  </si>
  <si>
    <t>expense</t>
  </si>
  <si>
    <t>gross potential rent</t>
  </si>
  <si>
    <t>weeks</t>
  </si>
  <si>
    <t>turnaround/redecorating</t>
  </si>
  <si>
    <t>office revenue</t>
  </si>
  <si>
    <t>office parking revenue</t>
  </si>
  <si>
    <t>office reserved/paid levels</t>
  </si>
  <si>
    <t>retail reserved/paid levels</t>
  </si>
  <si>
    <t>retail rental revenue</t>
  </si>
  <si>
    <t>non-rental revenue</t>
  </si>
  <si>
    <t>annual sales</t>
  </si>
  <si>
    <t>break over</t>
  </si>
  <si>
    <t>applicable</t>
  </si>
  <si>
    <t>retail income</t>
  </si>
  <si>
    <t>total income</t>
  </si>
  <si>
    <t>tax opex: during lease-up/operation</t>
  </si>
  <si>
    <t xml:space="preserve">tax liability: valuation weights </t>
  </si>
  <si>
    <t>land + construction cost</t>
  </si>
  <si>
    <t>NOI valuation</t>
  </si>
  <si>
    <t>yr 1 NOI</t>
  </si>
  <si>
    <t>NOI-based value</t>
  </si>
  <si>
    <t>land+construction value</t>
  </si>
  <si>
    <t>project cost value</t>
  </si>
  <si>
    <t>weighted</t>
  </si>
  <si>
    <t>franchise tax</t>
  </si>
  <si>
    <t>breakover</t>
  </si>
  <si>
    <t>other use income</t>
  </si>
  <si>
    <t>payroll &amp; benefits</t>
  </si>
  <si>
    <t>contract services</t>
  </si>
  <si>
    <t>utilities - common area</t>
  </si>
  <si>
    <t>utilities - units</t>
  </si>
  <si>
    <t>repairs &amp; maintenance</t>
  </si>
  <si>
    <t>amenities/common areas</t>
  </si>
  <si>
    <t>advertising &amp; marketing</t>
  </si>
  <si>
    <t>general &amp; administrative</t>
  </si>
  <si>
    <t>turnover expenses</t>
  </si>
  <si>
    <t>admin/accounting fees</t>
  </si>
  <si>
    <t>general</t>
  </si>
  <si>
    <t>make-ready</t>
  </si>
  <si>
    <t>manager</t>
  </si>
  <si>
    <t>assistant manager</t>
  </si>
  <si>
    <t>leasing consultant</t>
  </si>
  <si>
    <t>maintenance techs</t>
  </si>
  <si>
    <t>maintenance supervisor</t>
  </si>
  <si>
    <t>groundskeeper</t>
  </si>
  <si>
    <t>comissions</t>
  </si>
  <si>
    <t>bonuses</t>
  </si>
  <si>
    <t>burden</t>
  </si>
  <si>
    <t>water/sewer</t>
  </si>
  <si>
    <t>management fees</t>
  </si>
  <si>
    <t>property insurance</t>
  </si>
  <si>
    <t>macro</t>
  </si>
  <si>
    <t>total non-controllable opex</t>
  </si>
  <si>
    <t>total controllable opex</t>
  </si>
  <si>
    <t>total opex</t>
  </si>
  <si>
    <t>% of EGI</t>
  </si>
  <si>
    <t>total effective gross income (EGI)</t>
  </si>
  <si>
    <t>non-controllable opex</t>
  </si>
  <si>
    <t>controllable opex</t>
  </si>
  <si>
    <t>debt (construction+mezz)</t>
  </si>
  <si>
    <t>asset management fee</t>
  </si>
  <si>
    <t>tax savings</t>
  </si>
  <si>
    <t/>
  </si>
  <si>
    <r>
      <rPr>
        <i/>
        <sz val="10"/>
        <rFont val="Calibri"/>
        <family val="2"/>
        <scheme val="minor"/>
      </rPr>
      <t>less</t>
    </r>
    <r>
      <rPr>
        <sz val="10"/>
        <rFont val="Calibri"/>
        <family val="2"/>
        <scheme val="minor"/>
      </rPr>
      <t xml:space="preserve"> vacancy loss</t>
    </r>
  </si>
  <si>
    <r>
      <rPr>
        <i/>
        <sz val="10"/>
        <rFont val="Calibri"/>
        <family val="2"/>
        <scheme val="minor"/>
      </rPr>
      <t xml:space="preserve">less </t>
    </r>
    <r>
      <rPr>
        <sz val="10"/>
        <rFont val="Calibri"/>
        <family val="2"/>
        <scheme val="minor"/>
      </rPr>
      <t>concessions</t>
    </r>
  </si>
  <si>
    <t>available operating cash flow</t>
  </si>
  <si>
    <t>replacement reserve</t>
  </si>
  <si>
    <t>origination fee</t>
  </si>
  <si>
    <t>operating deficit (pre refi)</t>
  </si>
  <si>
    <t>buffer</t>
  </si>
  <si>
    <t>site plan</t>
  </si>
  <si>
    <t>AIA contracts - architect &amp; engr</t>
  </si>
  <si>
    <t>Floor : Area Ratio (FAR)</t>
  </si>
  <si>
    <t>Street Address</t>
  </si>
  <si>
    <t>City/State/Zip</t>
  </si>
  <si>
    <t>per month</t>
  </si>
  <si>
    <t>per annum</t>
  </si>
  <si>
    <t>2445 E Common St</t>
  </si>
  <si>
    <t>New Braunfels, TX</t>
  </si>
  <si>
    <t>land acquisition price</t>
  </si>
  <si>
    <t>land price / acre</t>
  </si>
  <si>
    <t>land price / SF</t>
  </si>
  <si>
    <t>closing costs</t>
  </si>
  <si>
    <t>escrow closing date</t>
  </si>
  <si>
    <t>land acquistion information</t>
  </si>
  <si>
    <t>sale information</t>
  </si>
  <si>
    <t>project fees</t>
  </si>
  <si>
    <t>delivery / lease-up start</t>
  </si>
  <si>
    <t>stabalization / lease-up end</t>
  </si>
  <si>
    <t>stabilized yield on cost</t>
  </si>
  <si>
    <t>stabilized DSCR</t>
  </si>
  <si>
    <t>stabilized debt yield</t>
  </si>
  <si>
    <t>summary details</t>
  </si>
  <si>
    <t>all-in basis / NRSF</t>
  </si>
  <si>
    <t>hard cost contingnecy</t>
  </si>
  <si>
    <t>asset disposition fee</t>
  </si>
  <si>
    <t>construction duration</t>
  </si>
  <si>
    <t>delivery month</t>
  </si>
  <si>
    <t>lease-up duration</t>
  </si>
  <si>
    <t>LTC</t>
  </si>
  <si>
    <t>construction loan amount</t>
  </si>
  <si>
    <t>interest rate spread</t>
  </si>
  <si>
    <t>budget</t>
  </si>
  <si>
    <t>permenant loan</t>
  </si>
  <si>
    <t>LTV</t>
  </si>
  <si>
    <t>refinance month</t>
  </si>
  <si>
    <t>closing month</t>
  </si>
  <si>
    <t xml:space="preserve">amortization period </t>
  </si>
  <si>
    <t>amortization period</t>
  </si>
  <si>
    <t>fixed/floating</t>
  </si>
  <si>
    <t>valuation cap rate</t>
  </si>
  <si>
    <t>stabalization month</t>
  </si>
  <si>
    <t>size loan by</t>
  </si>
  <si>
    <t>DSCR</t>
  </si>
  <si>
    <t>debt yield</t>
  </si>
  <si>
    <t>fixed</t>
  </si>
  <si>
    <t>floating</t>
  </si>
  <si>
    <t>interest rate index</t>
  </si>
  <si>
    <t>levered return metrics</t>
  </si>
  <si>
    <t>IRR</t>
  </si>
  <si>
    <t>equity multiple</t>
  </si>
  <si>
    <t>cash on cash</t>
  </si>
  <si>
    <t>total profit</t>
  </si>
  <si>
    <t>unlevered return metrics</t>
  </si>
  <si>
    <t>sources</t>
  </si>
  <si>
    <t>uses / cost</t>
  </si>
  <si>
    <t>total sources</t>
  </si>
  <si>
    <t>soft cost contingnecy</t>
  </si>
  <si>
    <t>levered IRR / equity mutiple</t>
  </si>
  <si>
    <t>sensitivity intervals</t>
  </si>
  <si>
    <t>exit cap</t>
  </si>
  <si>
    <t>consolidated unit mix</t>
  </si>
  <si>
    <t>month ending</t>
  </si>
  <si>
    <t>building capacity</t>
  </si>
  <si>
    <t>income assumption</t>
  </si>
  <si>
    <t>$ /SF</t>
  </si>
  <si>
    <t>occupancy related</t>
  </si>
  <si>
    <t>growth assump.</t>
  </si>
  <si>
    <t>operations</t>
  </si>
  <si>
    <t>property management fee</t>
  </si>
  <si>
    <t>property management (of EGI)</t>
  </si>
  <si>
    <t>property taxes</t>
  </si>
  <si>
    <t>costs of sale</t>
  </si>
  <si>
    <t xml:space="preserve">principle payment </t>
  </si>
  <si>
    <t>interest payment</t>
  </si>
  <si>
    <t>loan payoff</t>
  </si>
  <si>
    <t>loan fees</t>
  </si>
  <si>
    <t>total levered cash flow</t>
  </si>
  <si>
    <t>net operating income (NOI)</t>
  </si>
  <si>
    <t>constraint</t>
  </si>
  <si>
    <t>month</t>
  </si>
  <si>
    <t>date</t>
  </si>
  <si>
    <t>total land/construction/financing cost</t>
  </si>
  <si>
    <t>equity financing</t>
  </si>
  <si>
    <t>construction financing</t>
  </si>
  <si>
    <t>starting balance</t>
  </si>
  <si>
    <t>ending balance</t>
  </si>
  <si>
    <t>Date</t>
  </si>
  <si>
    <t>1-month Term SOFR</t>
  </si>
  <si>
    <t>all-in interest rate</t>
  </si>
  <si>
    <t>Link</t>
  </si>
  <si>
    <t>https://chathamdirect.com/rates/market-rates/us/1-month-term-sofr-swaps/historical-rates</t>
  </si>
  <si>
    <t>perm financing</t>
  </si>
  <si>
    <t>laon amount</t>
  </si>
  <si>
    <t>principle payment</t>
  </si>
  <si>
    <t>total capitalized tax</t>
  </si>
  <si>
    <t>tax cost from: cap taxes ---&gt; cost taxes</t>
  </si>
  <si>
    <t>macro in from: cap taxes</t>
  </si>
  <si>
    <t>macro out to: cost taxes</t>
  </si>
  <si>
    <t>breaker</t>
  </si>
  <si>
    <t>tax opex from: non-cap taxes ---&gt; opex taxes</t>
  </si>
  <si>
    <t>macro out to: opex taxes</t>
  </si>
  <si>
    <t>macro in from: non-cap taxes</t>
  </si>
  <si>
    <t>output</t>
  </si>
  <si>
    <t>construction loan orig fee</t>
  </si>
  <si>
    <t>macro from / input</t>
  </si>
  <si>
    <t>macro to</t>
  </si>
  <si>
    <t>interest carry (capitalized interest)</t>
  </si>
  <si>
    <t>interest carry/capitalized interest</t>
  </si>
  <si>
    <t>operating deficit/-ve ocf pre refi</t>
  </si>
  <si>
    <t>real estate taxes - cost/capitalized</t>
  </si>
  <si>
    <t>sizing-based amount</t>
  </si>
  <si>
    <t>Base Zoning</t>
  </si>
  <si>
    <t>City of Austin</t>
  </si>
  <si>
    <t>(b)</t>
  </si>
  <si>
    <t>Major Industry</t>
  </si>
  <si>
    <t>Combined Zoning</t>
  </si>
  <si>
    <t>-MU</t>
  </si>
  <si>
    <t>-V</t>
  </si>
  <si>
    <t>-CO</t>
  </si>
  <si>
    <t>MU Combining District Standardsfor Residential Uses</t>
  </si>
  <si>
    <t>Vertical Mixed Use Building Combining District</t>
  </si>
  <si>
    <t>Conditional Overlay Combining District</t>
  </si>
  <si>
    <t>Historic Landmark Combining District</t>
  </si>
  <si>
    <t>-H</t>
  </si>
  <si>
    <t>-HD</t>
  </si>
  <si>
    <t>Historic District Combining District</t>
  </si>
  <si>
    <t>-NP</t>
  </si>
  <si>
    <t>Neighborhood Plan Combining District</t>
  </si>
  <si>
    <t>-PDA</t>
  </si>
  <si>
    <t>Planned Development Area Combining District</t>
  </si>
  <si>
    <t>Neighborhood Conservation Combining District</t>
  </si>
  <si>
    <t>-NCCD</t>
  </si>
  <si>
    <t>RR</t>
  </si>
  <si>
    <t>Rural Residence</t>
  </si>
  <si>
    <t>SF-1</t>
  </si>
  <si>
    <t>SF-2</t>
  </si>
  <si>
    <t>Single Family Residence</t>
  </si>
  <si>
    <t>SF-3</t>
  </si>
  <si>
    <t>SF-4A</t>
  </si>
  <si>
    <t>SF-4B</t>
  </si>
  <si>
    <t>SF-5</t>
  </si>
  <si>
    <t>Urban Family Residence</t>
  </si>
  <si>
    <t>SF-6</t>
  </si>
  <si>
    <t>Townhouse Condo Residence</t>
  </si>
  <si>
    <t>MF-1</t>
  </si>
  <si>
    <t>MF Residence Limited Density</t>
  </si>
  <si>
    <t>MF-2</t>
  </si>
  <si>
    <t>MF Residnece Low Desity</t>
  </si>
  <si>
    <t>MF-3</t>
  </si>
  <si>
    <t>MF Residence Medium Density</t>
  </si>
  <si>
    <t>MF-4</t>
  </si>
  <si>
    <t>MF Residence Moderate-High Density</t>
  </si>
  <si>
    <t>MF-5</t>
  </si>
  <si>
    <t>MF Residence High Density</t>
  </si>
  <si>
    <t>MF-6</t>
  </si>
  <si>
    <t>MH</t>
  </si>
  <si>
    <t>Mobile Home Residence</t>
  </si>
  <si>
    <t>NO</t>
  </si>
  <si>
    <t>Neighborhood Office</t>
  </si>
  <si>
    <t>LO</t>
  </si>
  <si>
    <t>Limited Office</t>
  </si>
  <si>
    <t>GO</t>
  </si>
  <si>
    <t>General Office</t>
  </si>
  <si>
    <t>CR</t>
  </si>
  <si>
    <t>Commercial Recreation</t>
  </si>
  <si>
    <t>LR</t>
  </si>
  <si>
    <t>Neighborhood Commerical</t>
  </si>
  <si>
    <t>GR</t>
  </si>
  <si>
    <t>Community Commercial</t>
  </si>
  <si>
    <t>L</t>
  </si>
  <si>
    <t>Lake Commercial</t>
  </si>
  <si>
    <t>CBD</t>
  </si>
  <si>
    <t>Central Business District</t>
  </si>
  <si>
    <t>DMU</t>
  </si>
  <si>
    <t>Downtown Mixed Use</t>
  </si>
  <si>
    <t>W/LO</t>
  </si>
  <si>
    <t>Warehouse Limited Office</t>
  </si>
  <si>
    <t>CS</t>
  </si>
  <si>
    <t>General Commercial Services</t>
  </si>
  <si>
    <t>CS-1</t>
  </si>
  <si>
    <t xml:space="preserve"> Commercial-Liquor Sales</t>
  </si>
  <si>
    <t>CH</t>
  </si>
  <si>
    <t>Commercial Highway</t>
  </si>
  <si>
    <t>IP</t>
  </si>
  <si>
    <t>Industrial Park</t>
  </si>
  <si>
    <t>LI</t>
  </si>
  <si>
    <t>Limited Indsutrial Service</t>
  </si>
  <si>
    <t>R&amp;D</t>
  </si>
  <si>
    <t>Research and Development</t>
  </si>
  <si>
    <t>AG</t>
  </si>
  <si>
    <t>Agricultural</t>
  </si>
  <si>
    <t>AV</t>
  </si>
  <si>
    <t>Aviation Services</t>
  </si>
  <si>
    <t>DR</t>
  </si>
  <si>
    <t>Development Reserve</t>
  </si>
  <si>
    <t>P</t>
  </si>
  <si>
    <t xml:space="preserve">Public District </t>
  </si>
  <si>
    <t>PUD</t>
  </si>
  <si>
    <t xml:space="preserve">Planned Unit Development </t>
  </si>
  <si>
    <t>TN</t>
  </si>
  <si>
    <t>Traditional Neighborhood</t>
  </si>
  <si>
    <t>Single Family Residence - Large Lot</t>
  </si>
  <si>
    <t>Single Family Residence - Standard Lot</t>
  </si>
  <si>
    <t>Single Family Residence - Small Lot</t>
  </si>
  <si>
    <t>Single Family Residence - Condo Site</t>
  </si>
  <si>
    <t>MI</t>
  </si>
  <si>
    <t>City</t>
  </si>
  <si>
    <t>Zoning</t>
  </si>
  <si>
    <t>Building Coverage</t>
  </si>
  <si>
    <t>2:1</t>
  </si>
  <si>
    <t>Max</t>
  </si>
  <si>
    <t>Impervious Cover</t>
  </si>
  <si>
    <t>Floor Area Ratio</t>
  </si>
  <si>
    <t>Height</t>
  </si>
  <si>
    <t>Min Setback</t>
  </si>
  <si>
    <t xml:space="preserve">Front </t>
  </si>
  <si>
    <t>Street</t>
  </si>
  <si>
    <t>Interior</t>
  </si>
  <si>
    <t>Rear</t>
  </si>
  <si>
    <t>Townhouse Residential</t>
  </si>
  <si>
    <t>Multifamily Residential</t>
  </si>
  <si>
    <t>Single-Family Residential</t>
  </si>
  <si>
    <t>Single-Family Attached Residential</t>
  </si>
  <si>
    <t>Small-Lot Single-Family Residential</t>
  </si>
  <si>
    <t>Two-Family Residential</t>
  </si>
  <si>
    <t>Condominium Residential</t>
  </si>
  <si>
    <t>Duplex Residential</t>
  </si>
  <si>
    <t>Group Residential</t>
  </si>
  <si>
    <t>Residential</t>
  </si>
  <si>
    <t>Civic</t>
  </si>
  <si>
    <t>Commercial</t>
  </si>
  <si>
    <t>Group Home Class I—Limited</t>
  </si>
  <si>
    <t>Group Home Class I—General</t>
  </si>
  <si>
    <t>Civic uses as permitted in the base district</t>
  </si>
  <si>
    <t>Vertical mixed use buildings, subject to compliance with Section 4.3 of Subchapter E of the Land Development Code.</t>
  </si>
  <si>
    <t>Commercial uses as permitted in the base district.</t>
  </si>
  <si>
    <t>Residential Standards</t>
  </si>
  <si>
    <t>Land Dev Code</t>
  </si>
  <si>
    <t>Same as SF-3</t>
  </si>
  <si>
    <t>Group Home Class II Civic uses as permitted in the base district</t>
  </si>
  <si>
    <t>Site Area Requirement</t>
  </si>
  <si>
    <t>Efficiency</t>
  </si>
  <si>
    <t>1-Bedroom</t>
  </si>
  <si>
    <t>2- or more</t>
  </si>
  <si>
    <t>Residential Permitted Use</t>
  </si>
  <si>
    <t>MU Civic Uses list</t>
  </si>
  <si>
    <t>MU Commercial Uses list</t>
  </si>
  <si>
    <t>Use</t>
  </si>
  <si>
    <t>MU Residential Uses list</t>
  </si>
  <si>
    <t xml:space="preserve">V </t>
  </si>
  <si>
    <t>working capital reserves</t>
  </si>
  <si>
    <t>project cost from: cost ---&gt; laon amount, dev fee; soft cost conting, equity</t>
  </si>
  <si>
    <t>equity (macro in project cost)</t>
  </si>
  <si>
    <t>draws</t>
  </si>
  <si>
    <t>interest charge</t>
  </si>
  <si>
    <t>principle charged</t>
  </si>
  <si>
    <t>financing fees</t>
  </si>
  <si>
    <t>principle charge &amp; payment</t>
  </si>
  <si>
    <t>interest charge &amp; payment</t>
  </si>
  <si>
    <t>turnover expense (occupancy %)</t>
  </si>
  <si>
    <t>repairs &amp; maintenance (occupancy %)</t>
  </si>
  <si>
    <t>mezz financing</t>
  </si>
  <si>
    <t>mezz interest</t>
  </si>
  <si>
    <t>mezz amount</t>
  </si>
  <si>
    <t>debt yield (construction)</t>
  </si>
  <si>
    <t>Cash-on-Cash</t>
  </si>
  <si>
    <t>S1</t>
  </si>
  <si>
    <t>A2</t>
  </si>
  <si>
    <t>A3</t>
  </si>
  <si>
    <t>A3a</t>
  </si>
  <si>
    <t>A3b</t>
  </si>
  <si>
    <t>A4</t>
  </si>
  <si>
    <t>A5</t>
  </si>
  <si>
    <t>A6</t>
  </si>
  <si>
    <t>A6a</t>
  </si>
  <si>
    <t>A7</t>
  </si>
  <si>
    <t>AD1</t>
  </si>
  <si>
    <t>B1a</t>
  </si>
  <si>
    <t>B1b</t>
  </si>
  <si>
    <t>B2</t>
  </si>
  <si>
    <t>B3</t>
  </si>
  <si>
    <t>make ready</t>
  </si>
  <si>
    <t>wifi</t>
  </si>
  <si>
    <t>elevator</t>
  </si>
  <si>
    <t>fire alarm</t>
  </si>
  <si>
    <t>intrusion alarm</t>
  </si>
  <si>
    <t>janitorial</t>
  </si>
  <si>
    <t xml:space="preserve">landscape maintenance </t>
  </si>
  <si>
    <t>pest control</t>
  </si>
  <si>
    <t>pool</t>
  </si>
  <si>
    <t>trash removal</t>
  </si>
  <si>
    <t>valet</t>
  </si>
  <si>
    <t>correct</t>
  </si>
  <si>
    <t>garage parking</t>
  </si>
  <si>
    <t>RUBS</t>
  </si>
  <si>
    <t>wifi rebill</t>
  </si>
  <si>
    <t>damages</t>
  </si>
  <si>
    <t>utilities &amp; rebills</t>
  </si>
  <si>
    <t>contract service rebills</t>
  </si>
  <si>
    <t>UDA fee</t>
  </si>
  <si>
    <t>parking allocation fee</t>
  </si>
  <si>
    <t>override construction allocation</t>
  </si>
  <si>
    <t>construction senior debt rates</t>
  </si>
  <si>
    <t>rate thereafter</t>
  </si>
  <si>
    <t>principle charge</t>
  </si>
  <si>
    <t>i/o</t>
  </si>
  <si>
    <t>amort.</t>
  </si>
  <si>
    <t xml:space="preserve">debt service capitalized </t>
  </si>
  <si>
    <t>i/o?</t>
  </si>
  <si>
    <t>month 36 or 37?</t>
  </si>
  <si>
    <t>whole is better</t>
  </si>
  <si>
    <t>asset managememt</t>
  </si>
  <si>
    <t>refi proceeds</t>
  </si>
  <si>
    <t>environmental fees</t>
  </si>
  <si>
    <t>park fees</t>
  </si>
  <si>
    <t>flood plain</t>
  </si>
  <si>
    <t>easement release</t>
  </si>
  <si>
    <t>water tap/impact fees</t>
  </si>
  <si>
    <t>erosion</t>
  </si>
  <si>
    <t>roadway fees</t>
  </si>
  <si>
    <t>land status</t>
  </si>
  <si>
    <t>miscellaneous fees/public fees</t>
  </si>
  <si>
    <t>inspection</t>
  </si>
  <si>
    <t>exit/terminal cap rate</t>
  </si>
  <si>
    <t>terminal cap rate</t>
  </si>
  <si>
    <t>disposition date</t>
  </si>
  <si>
    <t>disposition/sale date</t>
  </si>
  <si>
    <t>cashflows</t>
  </si>
  <si>
    <t>disposition month</t>
  </si>
  <si>
    <t>levered cash flow excluding refi proceeds</t>
  </si>
  <si>
    <t>net sale proceeds</t>
  </si>
  <si>
    <t>LTM?</t>
  </si>
  <si>
    <t>terminal value (NOI + WCR)</t>
  </si>
  <si>
    <t>tax gross up</t>
  </si>
  <si>
    <t>hold years</t>
  </si>
  <si>
    <t>lump sum cost of sale</t>
  </si>
  <si>
    <t>terminal cap rate (+0.1% per year)</t>
  </si>
  <si>
    <t>net sale proceeds @ all months</t>
  </si>
  <si>
    <t>total cashflow</t>
  </si>
  <si>
    <t>multiple</t>
  </si>
  <si>
    <t>LP split</t>
  </si>
  <si>
    <t>sponsor split</t>
  </si>
  <si>
    <t>promote</t>
  </si>
  <si>
    <t>beginning balance</t>
  </si>
  <si>
    <t>contributions</t>
  </si>
  <si>
    <t>distributions</t>
  </si>
  <si>
    <t>remaining CF</t>
  </si>
  <si>
    <t>pari passu</t>
  </si>
  <si>
    <t>interest accrual</t>
  </si>
  <si>
    <t>previous distributions</t>
  </si>
  <si>
    <t>payback net amount I owe LPs plus hurdle up to the available cash flows</t>
  </si>
  <si>
    <t>extra year frac?</t>
  </si>
  <si>
    <t>distribution</t>
  </si>
  <si>
    <t>1st priority - return of capital</t>
  </si>
  <si>
    <t>ROC</t>
  </si>
  <si>
    <t>threshold</t>
  </si>
  <si>
    <t>LP IRR check</t>
  </si>
  <si>
    <t>total LP cash flow</t>
  </si>
  <si>
    <t>total sponsor cash flow</t>
  </si>
  <si>
    <t>pari passu distribution</t>
  </si>
  <si>
    <t>property cash flows</t>
  </si>
  <si>
    <t>totals</t>
  </si>
  <si>
    <t>non-controllable expenses</t>
  </si>
  <si>
    <t>controllable expenses</t>
  </si>
  <si>
    <t>In-Place Tenant Details</t>
  </si>
  <si>
    <t>Reimbursement Structure</t>
  </si>
  <si>
    <t>Rent Escalation Schedule</t>
  </si>
  <si>
    <t>Re-Leasing Assumptions</t>
  </si>
  <si>
    <t>Re-Leasing Reimbursement Structure</t>
  </si>
  <si>
    <t>Re-Leasing Costs</t>
  </si>
  <si>
    <t>Percentage Rent</t>
  </si>
  <si>
    <t>Suite Number</t>
  </si>
  <si>
    <t>Tenant Name</t>
  </si>
  <si>
    <t>Start Date</t>
  </si>
  <si>
    <t>End Date</t>
  </si>
  <si>
    <t>Pro Rata Share</t>
  </si>
  <si>
    <t>Reimbursements</t>
  </si>
  <si>
    <t>Expense</t>
  </si>
  <si>
    <t>Reimburse For MG</t>
  </si>
  <si>
    <t>Reimburse For BYS</t>
  </si>
  <si>
    <t>BYS Amount</t>
  </si>
  <si>
    <t>Amount/SF/Year</t>
  </si>
  <si>
    <t>Renewal Probability</t>
  </si>
  <si>
    <t>Lease Term (New)</t>
  </si>
  <si>
    <t>Lease Term (Renew)</t>
  </si>
  <si>
    <t>Downtime</t>
  </si>
  <si>
    <t>Free Rent (New)</t>
  </si>
  <si>
    <t>Free Rent (Renew)</t>
  </si>
  <si>
    <t>Market Rent (New)</t>
  </si>
  <si>
    <t>Market Rent (Renewal)</t>
  </si>
  <si>
    <t>Market Rent Growth/Year</t>
  </si>
  <si>
    <t>TI/SF (New)</t>
  </si>
  <si>
    <t>TI/SF (Renew)</t>
  </si>
  <si>
    <t>Annual TI Growth</t>
  </si>
  <si>
    <t>New LCs (Years 1-5)</t>
  </si>
  <si>
    <t>New LCs (Years 6+)</t>
  </si>
  <si>
    <t>Renewal LCs (Years 1-5)</t>
  </si>
  <si>
    <t>Renewal LCs (Years 6+)</t>
  </si>
  <si>
    <t>Annual Sales</t>
  </si>
  <si>
    <t>Health Ratio</t>
  </si>
  <si>
    <t>% Rent</t>
  </si>
  <si>
    <t>Breakpoint</t>
  </si>
  <si>
    <t>Sales Growth/Year</t>
  </si>
  <si>
    <t>YouTube</t>
  </si>
  <si>
    <t>NNN</t>
  </si>
  <si>
    <t>Property Taxes</t>
  </si>
  <si>
    <t>Insurance</t>
  </si>
  <si>
    <t>CAM</t>
  </si>
  <si>
    <t>Management Fee</t>
  </si>
  <si>
    <t>Other</t>
  </si>
  <si>
    <t>Google</t>
  </si>
  <si>
    <t>Twitter</t>
  </si>
  <si>
    <t>Uber</t>
  </si>
  <si>
    <t>Airbnb</t>
  </si>
  <si>
    <t>Lyft</t>
  </si>
  <si>
    <t>Facebook</t>
  </si>
  <si>
    <t>Snap Inc.</t>
  </si>
  <si>
    <t>Drobpox</t>
  </si>
  <si>
    <t>Box</t>
  </si>
  <si>
    <t>Year</t>
  </si>
  <si>
    <t>Month</t>
  </si>
  <si>
    <t>Month Ending</t>
  </si>
  <si>
    <t>Suite / Tenant</t>
  </si>
  <si>
    <t>CF Code</t>
  </si>
  <si>
    <t>BRR</t>
  </si>
  <si>
    <t>In-Place Base Rent</t>
  </si>
  <si>
    <t>In-Place Reimbursements</t>
  </si>
  <si>
    <t>PR</t>
  </si>
  <si>
    <t>Total Percentage Rent</t>
  </si>
  <si>
    <t>FR</t>
  </si>
  <si>
    <t>Up-Front Free Rent</t>
  </si>
  <si>
    <t>Re-Leasing Base Rent</t>
  </si>
  <si>
    <t>Re-Leasing Free Rent</t>
  </si>
  <si>
    <t>Re-Leasing Reimbursements</t>
  </si>
  <si>
    <t>Total Suite Operating Cash Flow</t>
  </si>
  <si>
    <t>TI</t>
  </si>
  <si>
    <t>Up-Front Tenant Improvements</t>
  </si>
  <si>
    <t>LC</t>
  </si>
  <si>
    <t>Up-Front Leasing Commissions</t>
  </si>
  <si>
    <t>Re-Leasing Tenant Improvements</t>
  </si>
  <si>
    <t>Re-Leasing Leasing Commissions</t>
  </si>
  <si>
    <t>Total Net Suite Cash Flow</t>
  </si>
  <si>
    <t>FSG</t>
  </si>
  <si>
    <t>Base Year Stop</t>
  </si>
  <si>
    <t>MG</t>
  </si>
  <si>
    <t>Binary Formulas</t>
  </si>
  <si>
    <t>Occupancy Calculations</t>
  </si>
  <si>
    <t>Total</t>
  </si>
  <si>
    <t>Occupancy</t>
  </si>
  <si>
    <t>buidling NRSF Capacity</t>
  </si>
  <si>
    <t>other hard costs</t>
  </si>
  <si>
    <t>per SF</t>
  </si>
  <si>
    <t>other soft costs</t>
  </si>
  <si>
    <t>Land</t>
  </si>
  <si>
    <t>equity splits</t>
  </si>
  <si>
    <t>perm loan sizing</t>
  </si>
  <si>
    <t>10-year assumptions</t>
  </si>
  <si>
    <t>total uses</t>
  </si>
  <si>
    <t>property mgmt fee</t>
  </si>
  <si>
    <r>
      <rPr>
        <b/>
        <i/>
        <sz val="10"/>
        <color theme="1"/>
        <rFont val="Calibri"/>
        <family val="2"/>
        <scheme val="minor"/>
      </rPr>
      <t>less</t>
    </r>
    <r>
      <rPr>
        <b/>
        <sz val="10"/>
        <color theme="1"/>
        <rFont val="Calibri"/>
        <family val="2"/>
        <scheme val="minor"/>
      </rPr>
      <t xml:space="preserve"> total operating expense</t>
    </r>
  </si>
  <si>
    <t>stabalized income 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</si>
</sst>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&quot;$&quot;#,##0.00"/>
    <numFmt numFmtId="167" formatCode="&quot;$&quot;#,##0"/>
    <numFmt numFmtId="168" formatCode="yyyy&quot; taxes&quot;"/>
    <numFmt numFmtId="169" formatCode="[$-409]mmm\-yy;@"/>
    <numFmt numFmtId="170" formatCode="0.0%"/>
    <numFmt numFmtId="171" formatCode="0.000%"/>
    <numFmt numFmtId="172" formatCode="0.0000%"/>
    <numFmt numFmtId="173" formatCode="&quot;$&quot;#,##0.0_);\(&quot;$&quot;#,##0.0\)"/>
    <numFmt numFmtId="174" formatCode="yyyy"/>
    <numFmt numFmtId="175" formatCode="m/d/yy;@"/>
    <numFmt numFmtId="176" formatCode="0\ &quot;months&quot;"/>
    <numFmt numFmtId="177" formatCode="0\ &quot;years&quot;"/>
    <numFmt numFmtId="178" formatCode="m/d/yyyy;@"/>
    <numFmt numFmtId="179" formatCode="&quot;sponsor equity: &quot;0%"/>
    <numFmt numFmtId="180" formatCode="&quot;LP equity: &quot;0%"/>
    <numFmt numFmtId="181" formatCode="0.00\x"/>
    <numFmt numFmtId="182" formatCode="&quot;month&quot;\ 0"/>
    <numFmt numFmtId="183" formatCode="0.000"/>
    <numFmt numFmtId="184" formatCode="#,##0.00000"/>
    <numFmt numFmtId="185" formatCode="&quot;on&quot;;;&quot;off&quot;"/>
    <numFmt numFmtId="186" formatCode="&quot;on: use macro&quot;;;&quot;off: auto-compute&quot;"/>
    <numFmt numFmtId="187" formatCode="&quot;Yes&quot;;;&quot;No&quot;"/>
    <numFmt numFmtId="188" formatCode="&quot;$&quot;#,##0.0"/>
    <numFmt numFmtId="189" formatCode="_(* #,##0.00000_);_(* \(#,##0.00000\);_(* &quot;-&quot;??_);_(@_)"/>
    <numFmt numFmtId="190" formatCode="_(* #,##0.000_);_(* \(#,##0.000\);_(* &quot;-&quot;??_);_(@_)"/>
    <numFmt numFmtId="191" formatCode="0.00000%"/>
    <numFmt numFmtId="192" formatCode="0\ &quot;Years&quot;"/>
    <numFmt numFmtId="193" formatCode="0\ &quot;Months&quot;"/>
    <numFmt numFmtId="194" formatCode="0.0%\ &quot;vavancy&quot;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i/>
      <sz val="10"/>
      <color theme="7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2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color rgb="FF0000FF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13335"/>
      <name val="Arial"/>
      <family val="2"/>
    </font>
    <font>
      <sz val="9"/>
      <color rgb="FF0000FF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10"/>
      <color theme="9" tint="-0.249977111117893"/>
      <name val="Calibri"/>
      <family val="2"/>
      <scheme val="minor"/>
    </font>
    <font>
      <b/>
      <sz val="10"/>
      <color theme="0"/>
      <name val="Franklin Gothic Book"/>
      <family val="2"/>
    </font>
    <font>
      <sz val="10"/>
      <color theme="1"/>
      <name val="Franklin Gothic Book"/>
      <family val="2"/>
    </font>
    <font>
      <sz val="10"/>
      <color rgb="FF0000FF"/>
      <name val="Franklin Gothic Book"/>
      <family val="2"/>
    </font>
    <font>
      <sz val="10"/>
      <name val="Franklin Gothic Book"/>
      <family val="2"/>
    </font>
    <font>
      <b/>
      <i/>
      <sz val="10"/>
      <color theme="0"/>
      <name val="Franklin Gothic Book"/>
      <family val="2"/>
    </font>
    <font>
      <b/>
      <sz val="10"/>
      <color theme="1"/>
      <name val="Franklin Gothic Book"/>
      <family val="2"/>
    </font>
    <font>
      <i/>
      <sz val="10"/>
      <color theme="1"/>
      <name val="Franklin Gothic Book"/>
      <family val="2"/>
    </font>
    <font>
      <b/>
      <i/>
      <sz val="10"/>
      <color theme="1"/>
      <name val="Franklin Gothic Book"/>
      <family val="2"/>
    </font>
    <font>
      <b/>
      <i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3E5AA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C4C4C4"/>
      </left>
      <right style="thin">
        <color rgb="FFC4C4C4"/>
      </right>
      <top style="thin">
        <color rgb="FFC4C4C4"/>
      </top>
      <bottom style="thin">
        <color rgb="FFC4C4C4"/>
      </bottom>
      <diagonal/>
    </border>
    <border>
      <left/>
      <right style="thin">
        <color rgb="FFC4C4C4"/>
      </right>
      <top style="thin">
        <color rgb="FFC4C4C4"/>
      </top>
      <bottom style="thin">
        <color rgb="FFC4C4C4"/>
      </bottom>
      <diagonal/>
    </border>
    <border>
      <left style="thin">
        <color rgb="FFC4C4C4"/>
      </left>
      <right style="thin">
        <color rgb="FFC4C4C4"/>
      </right>
      <top style="thin">
        <color rgb="FFC4C4C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608">
    <xf numFmtId="0" fontId="0" fillId="0" borderId="0" xfId="0"/>
    <xf numFmtId="0" fontId="2" fillId="0" borderId="1" xfId="0" applyFont="1" applyBorder="1"/>
    <xf numFmtId="0" fontId="3" fillId="0" borderId="0" xfId="0" applyFont="1"/>
    <xf numFmtId="43" fontId="2" fillId="0" borderId="0" xfId="1" applyFont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indent="1"/>
    </xf>
    <xf numFmtId="164" fontId="2" fillId="0" borderId="0" xfId="1" applyNumberFormat="1" applyFont="1"/>
    <xf numFmtId="167" fontId="4" fillId="2" borderId="5" xfId="3" applyNumberFormat="1" applyFont="1" applyFill="1" applyBorder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43" fontId="5" fillId="0" borderId="0" xfId="1" applyFont="1"/>
    <xf numFmtId="0" fontId="4" fillId="2" borderId="5" xfId="0" applyFont="1" applyFill="1" applyBorder="1"/>
    <xf numFmtId="9" fontId="4" fillId="2" borderId="5" xfId="1" applyNumberFormat="1" applyFont="1" applyFill="1" applyBorder="1"/>
    <xf numFmtId="165" fontId="4" fillId="2" borderId="5" xfId="0" applyNumberFormat="1" applyFont="1" applyFill="1" applyBorder="1"/>
    <xf numFmtId="164" fontId="4" fillId="2" borderId="5" xfId="1" applyNumberFormat="1" applyFont="1" applyFill="1" applyBorder="1"/>
    <xf numFmtId="0" fontId="2" fillId="0" borderId="0" xfId="0" applyFont="1" applyAlignment="1">
      <alignment horizontal="left" indent="2"/>
    </xf>
    <xf numFmtId="164" fontId="4" fillId="0" borderId="0" xfId="1" applyNumberFormat="1" applyFont="1"/>
    <xf numFmtId="0" fontId="2" fillId="0" borderId="0" xfId="0" applyFont="1" applyAlignment="1">
      <alignment horizontal="left" indent="3"/>
    </xf>
    <xf numFmtId="0" fontId="3" fillId="0" borderId="0" xfId="0" applyFont="1" applyAlignment="1">
      <alignment horizontal="center"/>
    </xf>
    <xf numFmtId="166" fontId="2" fillId="0" borderId="0" xfId="0" applyNumberFormat="1" applyFont="1"/>
    <xf numFmtId="6" fontId="2" fillId="0" borderId="0" xfId="0" applyNumberFormat="1" applyFont="1"/>
    <xf numFmtId="1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9" fontId="2" fillId="0" borderId="0" xfId="2" applyFont="1"/>
    <xf numFmtId="166" fontId="2" fillId="0" borderId="2" xfId="0" applyNumberFormat="1" applyFont="1" applyBorder="1"/>
    <xf numFmtId="6" fontId="2" fillId="0" borderId="2" xfId="0" applyNumberFormat="1" applyFont="1" applyBorder="1"/>
    <xf numFmtId="1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2" xfId="0" applyNumberFormat="1" applyFont="1" applyBorder="1" applyAlignment="1">
      <alignment horizontal="center"/>
    </xf>
    <xf numFmtId="0" fontId="2" fillId="0" borderId="2" xfId="0" applyFont="1" applyBorder="1"/>
    <xf numFmtId="9" fontId="2" fillId="0" borderId="2" xfId="2" applyFont="1" applyBorder="1"/>
    <xf numFmtId="8" fontId="2" fillId="0" borderId="2" xfId="0" applyNumberFormat="1" applyFont="1" applyBorder="1"/>
    <xf numFmtId="164" fontId="2" fillId="0" borderId="2" xfId="1" applyNumberFormat="1" applyFont="1" applyBorder="1"/>
    <xf numFmtId="0" fontId="2" fillId="0" borderId="3" xfId="0" applyFont="1" applyBorder="1"/>
    <xf numFmtId="43" fontId="2" fillId="0" borderId="3" xfId="1" applyFont="1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right"/>
    </xf>
    <xf numFmtId="167" fontId="2" fillId="0" borderId="0" xfId="0" applyNumberFormat="1" applyFont="1"/>
    <xf numFmtId="7" fontId="2" fillId="0" borderId="2" xfId="0" applyNumberFormat="1" applyFont="1" applyBorder="1"/>
    <xf numFmtId="9" fontId="2" fillId="0" borderId="0" xfId="0" applyNumberFormat="1" applyFont="1"/>
    <xf numFmtId="0" fontId="3" fillId="0" borderId="4" xfId="0" applyFont="1" applyBorder="1" applyAlignment="1">
      <alignment horizontal="left" indent="2"/>
    </xf>
    <xf numFmtId="0" fontId="3" fillId="0" borderId="4" xfId="0" applyFon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6" fontId="4" fillId="2" borderId="6" xfId="3" applyNumberFormat="1" applyFont="1" applyFill="1" applyBorder="1"/>
    <xf numFmtId="0" fontId="6" fillId="0" borderId="0" xfId="0" applyFont="1"/>
    <xf numFmtId="0" fontId="4" fillId="2" borderId="5" xfId="0" applyFont="1" applyFill="1" applyBorder="1" applyAlignment="1">
      <alignment horizontal="center"/>
    </xf>
    <xf numFmtId="165" fontId="4" fillId="2" borderId="5" xfId="0" applyNumberFormat="1" applyFont="1" applyFill="1" applyBorder="1" applyAlignment="1">
      <alignment horizontal="center"/>
    </xf>
    <xf numFmtId="166" fontId="4" fillId="2" borderId="5" xfId="3" applyNumberFormat="1" applyFont="1" applyFill="1" applyBorder="1"/>
    <xf numFmtId="164" fontId="4" fillId="2" borderId="5" xfId="1" applyNumberFormat="1" applyFont="1" applyFill="1" applyBorder="1" applyAlignment="1">
      <alignment horizontal="center"/>
    </xf>
    <xf numFmtId="166" fontId="4" fillId="2" borderId="5" xfId="0" applyNumberFormat="1" applyFont="1" applyFill="1" applyBorder="1"/>
    <xf numFmtId="0" fontId="4" fillId="2" borderId="7" xfId="0" applyFont="1" applyFill="1" applyBorder="1" applyAlignment="1">
      <alignment horizontal="center"/>
    </xf>
    <xf numFmtId="166" fontId="4" fillId="2" borderId="7" xfId="0" applyNumberFormat="1" applyFont="1" applyFill="1" applyBorder="1"/>
    <xf numFmtId="164" fontId="4" fillId="2" borderId="7" xfId="1" applyNumberFormat="1" applyFont="1" applyFill="1" applyBorder="1" applyAlignment="1">
      <alignment horizontal="center"/>
    </xf>
    <xf numFmtId="0" fontId="6" fillId="0" borderId="2" xfId="0" applyFont="1" applyBorder="1"/>
    <xf numFmtId="167" fontId="2" fillId="0" borderId="3" xfId="0" applyNumberFormat="1" applyFont="1" applyBorder="1"/>
    <xf numFmtId="0" fontId="2" fillId="0" borderId="0" xfId="0" applyFont="1" applyAlignment="1">
      <alignment horizontal="left"/>
    </xf>
    <xf numFmtId="164" fontId="2" fillId="0" borderId="0" xfId="1" applyNumberFormat="1" applyFont="1" applyAlignment="1">
      <alignment horizontal="center"/>
    </xf>
    <xf numFmtId="164" fontId="2" fillId="0" borderId="0" xfId="0" applyNumberFormat="1" applyFont="1"/>
    <xf numFmtId="0" fontId="2" fillId="0" borderId="0" xfId="0" applyFont="1" applyAlignment="1">
      <alignment horizontal="left" indent="4"/>
    </xf>
    <xf numFmtId="0" fontId="2" fillId="0" borderId="2" xfId="0" applyFont="1" applyBorder="1" applyAlignment="1">
      <alignment horizontal="left" indent="1"/>
    </xf>
    <xf numFmtId="0" fontId="3" fillId="0" borderId="0" xfId="0" applyFont="1" applyAlignment="1">
      <alignment horizontal="left" indent="3"/>
    </xf>
    <xf numFmtId="9" fontId="2" fillId="0" borderId="0" xfId="2" applyFont="1" applyAlignment="1">
      <alignment horizontal="center"/>
    </xf>
    <xf numFmtId="0" fontId="2" fillId="0" borderId="8" xfId="0" applyFont="1" applyBorder="1"/>
    <xf numFmtId="0" fontId="2" fillId="0" borderId="8" xfId="0" applyFont="1" applyBorder="1" applyAlignment="1">
      <alignment horizontal="center"/>
    </xf>
    <xf numFmtId="167" fontId="4" fillId="2" borderId="6" xfId="3" applyNumberFormat="1" applyFont="1" applyFill="1" applyBorder="1"/>
    <xf numFmtId="0" fontId="4" fillId="2" borderId="6" xfId="0" applyFont="1" applyFill="1" applyBorder="1"/>
    <xf numFmtId="167" fontId="4" fillId="2" borderId="9" xfId="3" applyNumberFormat="1" applyFont="1" applyFill="1" applyBorder="1"/>
    <xf numFmtId="0" fontId="2" fillId="0" borderId="10" xfId="0" applyFont="1" applyBorder="1"/>
    <xf numFmtId="0" fontId="4" fillId="2" borderId="9" xfId="0" applyFont="1" applyFill="1" applyBorder="1" applyAlignment="1">
      <alignment horizontal="center"/>
    </xf>
    <xf numFmtId="9" fontId="4" fillId="2" borderId="5" xfId="0" applyNumberFormat="1" applyFont="1" applyFill="1" applyBorder="1"/>
    <xf numFmtId="168" fontId="2" fillId="0" borderId="0" xfId="0" applyNumberFormat="1" applyFont="1" applyAlignment="1">
      <alignment horizontal="center"/>
    </xf>
    <xf numFmtId="6" fontId="2" fillId="0" borderId="0" xfId="0" applyNumberFormat="1" applyFont="1" applyAlignment="1">
      <alignment horizontal="left"/>
    </xf>
    <xf numFmtId="0" fontId="3" fillId="0" borderId="2" xfId="0" applyFont="1" applyBorder="1"/>
    <xf numFmtId="169" fontId="2" fillId="0" borderId="0" xfId="0" applyNumberFormat="1" applyFont="1" applyAlignment="1">
      <alignment horizontal="center"/>
    </xf>
    <xf numFmtId="6" fontId="2" fillId="0" borderId="0" xfId="0" applyNumberFormat="1" applyFont="1" applyAlignment="1">
      <alignment horizontal="center"/>
    </xf>
    <xf numFmtId="0" fontId="7" fillId="0" borderId="0" xfId="0" applyFont="1"/>
    <xf numFmtId="164" fontId="7" fillId="0" borderId="0" xfId="1" applyNumberFormat="1" applyFont="1"/>
    <xf numFmtId="0" fontId="3" fillId="0" borderId="3" xfId="0" applyFont="1" applyBorder="1"/>
    <xf numFmtId="9" fontId="2" fillId="0" borderId="3" xfId="0" applyNumberFormat="1" applyFont="1" applyBorder="1"/>
    <xf numFmtId="7" fontId="2" fillId="0" borderId="3" xfId="0" applyNumberFormat="1" applyFont="1" applyBorder="1"/>
    <xf numFmtId="43" fontId="2" fillId="0" borderId="0" xfId="1" applyFont="1" applyBorder="1"/>
    <xf numFmtId="6" fontId="3" fillId="0" borderId="3" xfId="0" applyNumberFormat="1" applyFont="1" applyBorder="1"/>
    <xf numFmtId="6" fontId="3" fillId="0" borderId="3" xfId="0" applyNumberFormat="1" applyFont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0" borderId="2" xfId="0" applyFont="1" applyBorder="1" applyAlignment="1">
      <alignment horizontal="left" indent="1"/>
    </xf>
    <xf numFmtId="6" fontId="3" fillId="0" borderId="2" xfId="0" applyNumberFormat="1" applyFont="1" applyBorder="1" applyAlignment="1">
      <alignment horizontal="right"/>
    </xf>
    <xf numFmtId="166" fontId="3" fillId="0" borderId="2" xfId="0" applyNumberFormat="1" applyFont="1" applyBorder="1" applyAlignment="1">
      <alignment horizontal="right"/>
    </xf>
    <xf numFmtId="167" fontId="3" fillId="0" borderId="2" xfId="0" applyNumberFormat="1" applyFont="1" applyBorder="1"/>
    <xf numFmtId="166" fontId="3" fillId="0" borderId="2" xfId="0" applyNumberFormat="1" applyFont="1" applyBorder="1"/>
    <xf numFmtId="6" fontId="4" fillId="2" borderId="5" xfId="0" applyNumberFormat="1" applyFont="1" applyFill="1" applyBorder="1"/>
    <xf numFmtId="0" fontId="3" fillId="0" borderId="11" xfId="0" applyFont="1" applyBorder="1" applyAlignment="1">
      <alignment horizontal="left" indent="2"/>
    </xf>
    <xf numFmtId="6" fontId="3" fillId="0" borderId="11" xfId="0" applyNumberFormat="1" applyFont="1" applyBorder="1"/>
    <xf numFmtId="6" fontId="3" fillId="0" borderId="11" xfId="0" applyNumberFormat="1" applyFont="1" applyBorder="1" applyAlignment="1">
      <alignment horizontal="right"/>
    </xf>
    <xf numFmtId="166" fontId="3" fillId="0" borderId="11" xfId="0" applyNumberFormat="1" applyFont="1" applyBorder="1" applyAlignment="1">
      <alignment horizontal="right"/>
    </xf>
    <xf numFmtId="6" fontId="4" fillId="2" borderId="6" xfId="0" applyNumberFormat="1" applyFont="1" applyFill="1" applyBorder="1"/>
    <xf numFmtId="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right"/>
    </xf>
    <xf numFmtId="0" fontId="3" fillId="0" borderId="8" xfId="0" applyFont="1" applyBorder="1" applyAlignment="1">
      <alignment horizontal="left" indent="2"/>
    </xf>
    <xf numFmtId="6" fontId="3" fillId="0" borderId="8" xfId="0" applyNumberFormat="1" applyFont="1" applyBorder="1"/>
    <xf numFmtId="6" fontId="3" fillId="0" borderId="8" xfId="0" applyNumberFormat="1" applyFont="1" applyBorder="1" applyAlignment="1">
      <alignment horizontal="right"/>
    </xf>
    <xf numFmtId="166" fontId="3" fillId="0" borderId="8" xfId="0" applyNumberFormat="1" applyFont="1" applyBorder="1" applyAlignment="1">
      <alignment horizontal="right"/>
    </xf>
    <xf numFmtId="0" fontId="3" fillId="0" borderId="12" xfId="0" applyFont="1" applyBorder="1" applyAlignment="1">
      <alignment horizontal="left" indent="2"/>
    </xf>
    <xf numFmtId="6" fontId="3" fillId="0" borderId="12" xfId="0" applyNumberFormat="1" applyFont="1" applyBorder="1" applyAlignment="1">
      <alignment horizontal="right"/>
    </xf>
    <xf numFmtId="166" fontId="3" fillId="0" borderId="12" xfId="0" applyNumberFormat="1" applyFont="1" applyBorder="1" applyAlignment="1">
      <alignment horizontal="right"/>
    </xf>
    <xf numFmtId="6" fontId="3" fillId="0" borderId="0" xfId="0" applyNumberFormat="1" applyFont="1"/>
    <xf numFmtId="6" fontId="3" fillId="0" borderId="0" xfId="0" applyNumberFormat="1" applyFont="1" applyAlignment="1">
      <alignment horizontal="right"/>
    </xf>
    <xf numFmtId="166" fontId="3" fillId="0" borderId="0" xfId="0" applyNumberFormat="1" applyFont="1" applyAlignment="1">
      <alignment horizontal="right"/>
    </xf>
    <xf numFmtId="6" fontId="2" fillId="0" borderId="8" xfId="0" applyNumberFormat="1" applyFont="1" applyBorder="1" applyAlignment="1">
      <alignment horizontal="right"/>
    </xf>
    <xf numFmtId="166" fontId="2" fillId="0" borderId="8" xfId="0" applyNumberFormat="1" applyFont="1" applyBorder="1" applyAlignment="1">
      <alignment horizontal="right"/>
    </xf>
    <xf numFmtId="0" fontId="3" fillId="0" borderId="8" xfId="0" applyFont="1" applyBorder="1"/>
    <xf numFmtId="167" fontId="2" fillId="0" borderId="0" xfId="0" applyNumberFormat="1" applyFont="1" applyAlignment="1">
      <alignment horizontal="right"/>
    </xf>
    <xf numFmtId="6" fontId="2" fillId="0" borderId="8" xfId="0" applyNumberFormat="1" applyFont="1" applyBorder="1"/>
    <xf numFmtId="1" fontId="4" fillId="2" borderId="5" xfId="0" applyNumberFormat="1" applyFont="1" applyFill="1" applyBorder="1" applyAlignment="1">
      <alignment horizontal="center"/>
    </xf>
    <xf numFmtId="43" fontId="2" fillId="0" borderId="0" xfId="0" applyNumberFormat="1" applyFont="1"/>
    <xf numFmtId="0" fontId="2" fillId="0" borderId="8" xfId="0" applyFont="1" applyBorder="1" applyAlignment="1">
      <alignment horizontal="left"/>
    </xf>
    <xf numFmtId="1" fontId="4" fillId="2" borderId="5" xfId="0" applyNumberFormat="1" applyFont="1" applyFill="1" applyBorder="1"/>
    <xf numFmtId="164" fontId="3" fillId="0" borderId="0" xfId="1" applyNumberFormat="1" applyFont="1"/>
    <xf numFmtId="2" fontId="2" fillId="0" borderId="0" xfId="0" applyNumberFormat="1" applyFont="1"/>
    <xf numFmtId="6" fontId="8" fillId="2" borderId="7" xfId="0" applyNumberFormat="1" applyFont="1" applyFill="1" applyBorder="1"/>
    <xf numFmtId="169" fontId="2" fillId="0" borderId="0" xfId="0" applyNumberFormat="1" applyFont="1"/>
    <xf numFmtId="170" fontId="2" fillId="0" borderId="0" xfId="0" applyNumberFormat="1" applyFont="1"/>
    <xf numFmtId="10" fontId="2" fillId="0" borderId="0" xfId="0" applyNumberFormat="1" applyFont="1"/>
    <xf numFmtId="171" fontId="2" fillId="0" borderId="0" xfId="0" applyNumberFormat="1" applyFont="1"/>
    <xf numFmtId="172" fontId="2" fillId="0" borderId="0" xfId="0" applyNumberFormat="1" applyFont="1"/>
    <xf numFmtId="9" fontId="4" fillId="2" borderId="5" xfId="1" applyNumberFormat="1" applyFont="1" applyFill="1" applyBorder="1" applyAlignment="1">
      <alignment horizontal="center"/>
    </xf>
    <xf numFmtId="1" fontId="4" fillId="2" borderId="6" xfId="0" applyNumberFormat="1" applyFont="1" applyFill="1" applyBorder="1" applyAlignment="1">
      <alignment horizontal="center"/>
    </xf>
    <xf numFmtId="1" fontId="4" fillId="2" borderId="6" xfId="0" applyNumberFormat="1" applyFont="1" applyFill="1" applyBorder="1"/>
    <xf numFmtId="10" fontId="4" fillId="2" borderId="5" xfId="1" applyNumberFormat="1" applyFont="1" applyFill="1" applyBorder="1" applyAlignment="1">
      <alignment horizontal="center"/>
    </xf>
    <xf numFmtId="10" fontId="2" fillId="0" borderId="0" xfId="2" applyNumberFormat="1" applyFont="1" applyAlignment="1">
      <alignment horizontal="center"/>
    </xf>
    <xf numFmtId="1" fontId="4" fillId="2" borderId="7" xfId="0" applyNumberFormat="1" applyFont="1" applyFill="1" applyBorder="1" applyAlignment="1">
      <alignment horizontal="center"/>
    </xf>
    <xf numFmtId="164" fontId="2" fillId="0" borderId="2" xfId="1" applyNumberFormat="1" applyFont="1" applyBorder="1" applyAlignment="1">
      <alignment horizontal="left"/>
    </xf>
    <xf numFmtId="164" fontId="2" fillId="0" borderId="0" xfId="1" applyNumberFormat="1" applyFont="1" applyAlignment="1">
      <alignment horizontal="left" indent="2"/>
    </xf>
    <xf numFmtId="6" fontId="2" fillId="0" borderId="0" xfId="1" applyNumberFormat="1" applyFont="1"/>
    <xf numFmtId="8" fontId="2" fillId="0" borderId="0" xfId="0" applyNumberFormat="1" applyFont="1"/>
    <xf numFmtId="8" fontId="2" fillId="0" borderId="8" xfId="0" applyNumberFormat="1" applyFont="1" applyBorder="1" applyAlignment="1">
      <alignment horizontal="center"/>
    </xf>
    <xf numFmtId="8" fontId="2" fillId="0" borderId="3" xfId="0" applyNumberFormat="1" applyFont="1" applyBorder="1"/>
    <xf numFmtId="10" fontId="4" fillId="2" borderId="5" xfId="2" applyNumberFormat="1" applyFont="1" applyFill="1" applyBorder="1"/>
    <xf numFmtId="10" fontId="4" fillId="2" borderId="5" xfId="1" applyNumberFormat="1" applyFont="1" applyFill="1" applyBorder="1"/>
    <xf numFmtId="9" fontId="2" fillId="0" borderId="0" xfId="1" applyNumberFormat="1" applyFont="1"/>
    <xf numFmtId="9" fontId="6" fillId="0" borderId="0" xfId="1" applyNumberFormat="1" applyFont="1" applyFill="1" applyBorder="1"/>
    <xf numFmtId="5" fontId="2" fillId="0" borderId="0" xfId="1" applyNumberFormat="1" applyFont="1"/>
    <xf numFmtId="5" fontId="2" fillId="0" borderId="0" xfId="0" applyNumberFormat="1" applyFont="1"/>
    <xf numFmtId="174" fontId="2" fillId="0" borderId="0" xfId="0" applyNumberFormat="1" applyFont="1"/>
    <xf numFmtId="175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64" fontId="4" fillId="2" borderId="6" xfId="1" applyNumberFormat="1" applyFont="1" applyFill="1" applyBorder="1"/>
    <xf numFmtId="164" fontId="3" fillId="0" borderId="0" xfId="1" applyNumberFormat="1" applyFont="1" applyBorder="1"/>
    <xf numFmtId="164" fontId="4" fillId="2" borderId="13" xfId="1" applyNumberFormat="1" applyFont="1" applyFill="1" applyBorder="1"/>
    <xf numFmtId="167" fontId="2" fillId="0" borderId="0" xfId="0" applyNumberFormat="1" applyFont="1" applyAlignment="1">
      <alignment horizontal="left" indent="1"/>
    </xf>
    <xf numFmtId="164" fontId="3" fillId="0" borderId="0" xfId="0" applyNumberFormat="1" applyFont="1" applyAlignment="1">
      <alignment horizontal="center"/>
    </xf>
    <xf numFmtId="0" fontId="2" fillId="0" borderId="3" xfId="0" applyFont="1" applyBorder="1" applyAlignment="1">
      <alignment horizontal="left"/>
    </xf>
    <xf numFmtId="164" fontId="2" fillId="0" borderId="3" xfId="0" applyNumberFormat="1" applyFont="1" applyBorder="1" applyAlignment="1">
      <alignment horizontal="center"/>
    </xf>
    <xf numFmtId="164" fontId="2" fillId="0" borderId="3" xfId="1" applyNumberFormat="1" applyFont="1" applyBorder="1"/>
    <xf numFmtId="164" fontId="2" fillId="0" borderId="3" xfId="0" applyNumberFormat="1" applyFont="1" applyBorder="1"/>
    <xf numFmtId="164" fontId="2" fillId="0" borderId="1" xfId="0" applyNumberFormat="1" applyFont="1" applyBorder="1" applyAlignment="1">
      <alignment horizontal="center"/>
    </xf>
    <xf numFmtId="3" fontId="2" fillId="0" borderId="0" xfId="0" applyNumberFormat="1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1"/>
    </xf>
    <xf numFmtId="0" fontId="6" fillId="0" borderId="2" xfId="0" applyFont="1" applyBorder="1" applyAlignment="1">
      <alignment horizontal="left" indent="1"/>
    </xf>
    <xf numFmtId="0" fontId="6" fillId="0" borderId="1" xfId="0" applyFont="1" applyBorder="1"/>
    <xf numFmtId="170" fontId="2" fillId="0" borderId="0" xfId="2" applyNumberFormat="1" applyFont="1"/>
    <xf numFmtId="10" fontId="2" fillId="0" borderId="0" xfId="0" applyNumberFormat="1" applyFont="1" applyAlignment="1">
      <alignment horizontal="center"/>
    </xf>
    <xf numFmtId="0" fontId="2" fillId="0" borderId="5" xfId="0" applyFont="1" applyBorder="1"/>
    <xf numFmtId="0" fontId="11" fillId="0" borderId="0" xfId="0" applyFont="1"/>
    <xf numFmtId="164" fontId="2" fillId="0" borderId="0" xfId="0" applyNumberFormat="1" applyFont="1" applyAlignment="1">
      <alignment horizontal="center"/>
    </xf>
    <xf numFmtId="43" fontId="3" fillId="0" borderId="0" xfId="1" applyFont="1"/>
    <xf numFmtId="9" fontId="2" fillId="0" borderId="0" xfId="2" applyFont="1" applyBorder="1"/>
    <xf numFmtId="43" fontId="2" fillId="0" borderId="0" xfId="1" applyFont="1" applyAlignment="1">
      <alignment horizontal="center"/>
    </xf>
    <xf numFmtId="164" fontId="3" fillId="0" borderId="0" xfId="1" applyNumberFormat="1" applyFont="1" applyAlignment="1">
      <alignment horizontal="left" indent="1"/>
    </xf>
    <xf numFmtId="0" fontId="2" fillId="0" borderId="14" xfId="0" applyFont="1" applyBorder="1"/>
    <xf numFmtId="0" fontId="2" fillId="0" borderId="15" xfId="0" applyFont="1" applyBorder="1"/>
    <xf numFmtId="0" fontId="2" fillId="0" borderId="15" xfId="0" applyFont="1" applyBorder="1" applyAlignment="1">
      <alignment horizontal="center"/>
    </xf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43" fontId="2" fillId="3" borderId="0" xfId="1" applyFont="1" applyFill="1" applyAlignment="1">
      <alignment horizontal="centerContinuous"/>
    </xf>
    <xf numFmtId="0" fontId="12" fillId="3" borderId="0" xfId="0" applyFont="1" applyFill="1" applyAlignment="1">
      <alignment horizontal="centerContinuous"/>
    </xf>
    <xf numFmtId="164" fontId="11" fillId="3" borderId="0" xfId="1" applyNumberFormat="1" applyFont="1" applyFill="1" applyAlignment="1">
      <alignment horizontal="centerContinuous"/>
    </xf>
    <xf numFmtId="14" fontId="11" fillId="3" borderId="0" xfId="1" applyNumberFormat="1" applyFont="1" applyFill="1" applyAlignment="1">
      <alignment horizontal="centerContinuous"/>
    </xf>
    <xf numFmtId="43" fontId="4" fillId="2" borderId="5" xfId="1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14" fontId="2" fillId="0" borderId="0" xfId="1" applyNumberFormat="1" applyFont="1" applyAlignment="1">
      <alignment horizontal="center"/>
    </xf>
    <xf numFmtId="176" fontId="4" fillId="2" borderId="5" xfId="1" applyNumberFormat="1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0" fontId="11" fillId="3" borderId="0" xfId="0" applyFont="1" applyFill="1" applyAlignment="1">
      <alignment horizontal="centerContinuous"/>
    </xf>
    <xf numFmtId="9" fontId="7" fillId="0" borderId="0" xfId="0" applyNumberFormat="1" applyFont="1" applyAlignment="1">
      <alignment horizontal="center"/>
    </xf>
    <xf numFmtId="181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12" fillId="4" borderId="0" xfId="0" applyFont="1" applyFill="1" applyAlignment="1">
      <alignment horizontal="centerContinuous"/>
    </xf>
    <xf numFmtId="10" fontId="6" fillId="0" borderId="0" xfId="0" applyNumberFormat="1" applyFont="1" applyAlignment="1">
      <alignment horizontal="center"/>
    </xf>
    <xf numFmtId="10" fontId="4" fillId="2" borderId="21" xfId="0" applyNumberFormat="1" applyFont="1" applyFill="1" applyBorder="1"/>
    <xf numFmtId="0" fontId="2" fillId="0" borderId="18" xfId="0" applyFont="1" applyBorder="1" applyAlignment="1">
      <alignment horizontal="center"/>
    </xf>
    <xf numFmtId="176" fontId="4" fillId="2" borderId="6" xfId="0" applyNumberFormat="1" applyFont="1" applyFill="1" applyBorder="1"/>
    <xf numFmtId="176" fontId="2" fillId="0" borderId="6" xfId="0" applyNumberFormat="1" applyFont="1" applyBorder="1"/>
    <xf numFmtId="10" fontId="2" fillId="0" borderId="21" xfId="0" applyNumberFormat="1" applyFont="1" applyBorder="1"/>
    <xf numFmtId="176" fontId="2" fillId="0" borderId="22" xfId="0" applyNumberFormat="1" applyFont="1" applyBorder="1" applyAlignment="1">
      <alignment horizontal="center"/>
    </xf>
    <xf numFmtId="6" fontId="2" fillId="0" borderId="2" xfId="1" applyNumberFormat="1" applyFont="1" applyBorder="1"/>
    <xf numFmtId="4" fontId="2" fillId="0" borderId="0" xfId="0" applyNumberFormat="1" applyFont="1"/>
    <xf numFmtId="4" fontId="2" fillId="0" borderId="3" xfId="0" applyNumberFormat="1" applyFont="1" applyBorder="1"/>
    <xf numFmtId="2" fontId="2" fillId="0" borderId="2" xfId="0" applyNumberFormat="1" applyFont="1" applyBorder="1"/>
    <xf numFmtId="10" fontId="6" fillId="0" borderId="0" xfId="1" applyNumberFormat="1" applyFont="1" applyFill="1" applyBorder="1"/>
    <xf numFmtId="43" fontId="2" fillId="0" borderId="2" xfId="1" applyFont="1" applyBorder="1"/>
    <xf numFmtId="164" fontId="2" fillId="0" borderId="2" xfId="0" applyNumberFormat="1" applyFont="1" applyBorder="1" applyAlignment="1">
      <alignment horizontal="center"/>
    </xf>
    <xf numFmtId="182" fontId="4" fillId="2" borderId="5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left"/>
    </xf>
    <xf numFmtId="10" fontId="2" fillId="0" borderId="2" xfId="2" applyNumberFormat="1" applyFont="1" applyBorder="1" applyAlignment="1">
      <alignment horizontal="center"/>
    </xf>
    <xf numFmtId="172" fontId="2" fillId="0" borderId="2" xfId="0" applyNumberFormat="1" applyFont="1" applyBorder="1"/>
    <xf numFmtId="10" fontId="2" fillId="0" borderId="2" xfId="0" applyNumberFormat="1" applyFont="1" applyBorder="1"/>
    <xf numFmtId="43" fontId="2" fillId="0" borderId="15" xfId="1" applyFont="1" applyBorder="1"/>
    <xf numFmtId="183" fontId="2" fillId="0" borderId="2" xfId="0" applyNumberFormat="1" applyFont="1" applyBorder="1" applyAlignment="1">
      <alignment horizontal="left" indent="1"/>
    </xf>
    <xf numFmtId="172" fontId="2" fillId="0" borderId="0" xfId="0" applyNumberFormat="1" applyFont="1" applyAlignment="1">
      <alignment horizontal="center"/>
    </xf>
    <xf numFmtId="0" fontId="2" fillId="0" borderId="15" xfId="0" applyFont="1" applyBorder="1" applyAlignment="1">
      <alignment horizontal="left"/>
    </xf>
    <xf numFmtId="9" fontId="4" fillId="2" borderId="23" xfId="1" applyNumberFormat="1" applyFont="1" applyFill="1" applyBorder="1" applyAlignment="1">
      <alignment horizontal="center"/>
    </xf>
    <xf numFmtId="2" fontId="2" fillId="0" borderId="1" xfId="0" applyNumberFormat="1" applyFont="1" applyBorder="1"/>
    <xf numFmtId="172" fontId="2" fillId="0" borderId="15" xfId="0" applyNumberFormat="1" applyFont="1" applyBorder="1"/>
    <xf numFmtId="182" fontId="6" fillId="0" borderId="0" xfId="0" applyNumberFormat="1" applyFont="1" applyAlignment="1">
      <alignment horizontal="center"/>
    </xf>
    <xf numFmtId="184" fontId="2" fillId="0" borderId="0" xfId="0" applyNumberFormat="1" applyFont="1" applyAlignment="1">
      <alignment horizontal="center"/>
    </xf>
    <xf numFmtId="8" fontId="2" fillId="0" borderId="0" xfId="0" applyNumberFormat="1" applyFont="1" applyAlignment="1">
      <alignment horizontal="center"/>
    </xf>
    <xf numFmtId="167" fontId="2" fillId="0" borderId="8" xfId="0" applyNumberFormat="1" applyFont="1" applyBorder="1" applyAlignment="1">
      <alignment horizontal="center"/>
    </xf>
    <xf numFmtId="6" fontId="2" fillId="0" borderId="8" xfId="0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center"/>
    </xf>
    <xf numFmtId="0" fontId="12" fillId="3" borderId="0" xfId="0" applyFont="1" applyFill="1"/>
    <xf numFmtId="169" fontId="12" fillId="3" borderId="0" xfId="0" applyNumberFormat="1" applyFont="1" applyFill="1" applyAlignment="1">
      <alignment horizontal="center"/>
    </xf>
    <xf numFmtId="37" fontId="12" fillId="3" borderId="0" xfId="0" applyNumberFormat="1" applyFont="1" applyFill="1" applyAlignment="1">
      <alignment horizontal="center"/>
    </xf>
    <xf numFmtId="43" fontId="2" fillId="3" borderId="0" xfId="1" applyFont="1" applyFill="1"/>
    <xf numFmtId="0" fontId="2" fillId="3" borderId="0" xfId="0" applyFont="1" applyFill="1"/>
    <xf numFmtId="0" fontId="12" fillId="3" borderId="0" xfId="0" applyFont="1" applyFill="1" applyAlignment="1">
      <alignment horizontal="center"/>
    </xf>
    <xf numFmtId="0" fontId="12" fillId="3" borderId="17" xfId="0" applyFont="1" applyFill="1" applyBorder="1" applyAlignment="1">
      <alignment horizontal="center"/>
    </xf>
    <xf numFmtId="0" fontId="18" fillId="5" borderId="24" xfId="0" applyFont="1" applyFill="1" applyBorder="1" applyAlignment="1">
      <alignment horizontal="right"/>
    </xf>
    <xf numFmtId="10" fontId="19" fillId="0" borderId="24" xfId="0" applyNumberFormat="1" applyFont="1" applyBorder="1" applyAlignment="1">
      <alignment horizontal="right"/>
    </xf>
    <xf numFmtId="14" fontId="19" fillId="0" borderId="25" xfId="0" applyNumberFormat="1" applyFont="1" applyBorder="1" applyAlignment="1">
      <alignment horizontal="right"/>
    </xf>
    <xf numFmtId="0" fontId="17" fillId="5" borderId="26" xfId="0" applyFont="1" applyFill="1" applyBorder="1" applyAlignment="1">
      <alignment horizontal="right"/>
    </xf>
    <xf numFmtId="14" fontId="20" fillId="2" borderId="5" xfId="0" applyNumberFormat="1" applyFont="1" applyFill="1" applyBorder="1" applyAlignment="1">
      <alignment horizontal="right"/>
    </xf>
    <xf numFmtId="10" fontId="20" fillId="2" borderId="5" xfId="0" applyNumberFormat="1" applyFont="1" applyFill="1" applyBorder="1" applyAlignment="1">
      <alignment horizontal="right"/>
    </xf>
    <xf numFmtId="0" fontId="21" fillId="5" borderId="26" xfId="4" applyFill="1" applyBorder="1" applyAlignment="1">
      <alignment horizontal="right"/>
    </xf>
    <xf numFmtId="164" fontId="2" fillId="0" borderId="0" xfId="1" applyNumberFormat="1" applyFont="1" applyBorder="1" applyAlignment="1">
      <alignment horizontal="left" indent="2"/>
    </xf>
    <xf numFmtId="0" fontId="2" fillId="0" borderId="19" xfId="0" applyFont="1" applyBorder="1" applyAlignment="1">
      <alignment horizontal="right"/>
    </xf>
    <xf numFmtId="0" fontId="22" fillId="3" borderId="0" xfId="0" applyFont="1" applyFill="1" applyAlignment="1">
      <alignment horizontal="center"/>
    </xf>
    <xf numFmtId="0" fontId="0" fillId="0" borderId="14" xfId="0" applyBorder="1" applyAlignment="1">
      <alignment horizontal="right"/>
    </xf>
    <xf numFmtId="6" fontId="23" fillId="0" borderId="15" xfId="0" applyNumberFormat="1" applyFont="1" applyBorder="1"/>
    <xf numFmtId="6" fontId="0" fillId="0" borderId="16" xfId="0" applyNumberFormat="1" applyBorder="1"/>
    <xf numFmtId="0" fontId="0" fillId="0" borderId="17" xfId="0" applyBorder="1" applyAlignment="1">
      <alignment horizontal="right"/>
    </xf>
    <xf numFmtId="6" fontId="23" fillId="0" borderId="0" xfId="0" applyNumberFormat="1" applyFont="1"/>
    <xf numFmtId="6" fontId="0" fillId="0" borderId="18" xfId="0" applyNumberFormat="1" applyBorder="1"/>
    <xf numFmtId="0" fontId="0" fillId="0" borderId="19" xfId="0" applyBorder="1" applyAlignment="1">
      <alignment horizontal="right"/>
    </xf>
    <xf numFmtId="6" fontId="23" fillId="0" borderId="2" xfId="0" applyNumberFormat="1" applyFont="1" applyBorder="1"/>
    <xf numFmtId="6" fontId="0" fillId="0" borderId="20" xfId="0" applyNumberFormat="1" applyBorder="1"/>
    <xf numFmtId="185" fontId="8" fillId="2" borderId="5" xfId="0" applyNumberFormat="1" applyFont="1" applyFill="1" applyBorder="1" applyAlignment="1">
      <alignment horizontal="center"/>
    </xf>
    <xf numFmtId="186" fontId="23" fillId="0" borderId="18" xfId="0" applyNumberFormat="1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4" fontId="2" fillId="0" borderId="0" xfId="0" applyNumberFormat="1" applyFont="1"/>
    <xf numFmtId="164" fontId="24" fillId="0" borderId="12" xfId="0" applyNumberFormat="1" applyFont="1" applyBorder="1"/>
    <xf numFmtId="5" fontId="25" fillId="0" borderId="12" xfId="0" applyNumberFormat="1" applyFont="1" applyBorder="1" applyAlignment="1">
      <alignment horizontal="right"/>
    </xf>
    <xf numFmtId="6" fontId="16" fillId="0" borderId="12" xfId="0" applyNumberFormat="1" applyFont="1" applyBorder="1"/>
    <xf numFmtId="164" fontId="24" fillId="0" borderId="0" xfId="1" applyNumberFormat="1" applyFont="1"/>
    <xf numFmtId="6" fontId="16" fillId="0" borderId="0" xfId="0" applyNumberFormat="1" applyFont="1"/>
    <xf numFmtId="0" fontId="16" fillId="0" borderId="0" xfId="0" applyFont="1" applyAlignment="1">
      <alignment horizontal="left"/>
    </xf>
    <xf numFmtId="0" fontId="26" fillId="0" borderId="0" xfId="0" applyFont="1"/>
    <xf numFmtId="0" fontId="26" fillId="0" borderId="0" xfId="0" quotePrefix="1" applyFont="1"/>
    <xf numFmtId="187" fontId="28" fillId="2" borderId="0" xfId="0" applyNumberFormat="1" applyFont="1" applyFill="1"/>
    <xf numFmtId="0" fontId="29" fillId="3" borderId="0" xfId="0" applyFont="1" applyFill="1" applyAlignment="1">
      <alignment horizontal="centerContinuous"/>
    </xf>
    <xf numFmtId="0" fontId="30" fillId="3" borderId="0" xfId="0" applyFont="1" applyFill="1" applyAlignment="1">
      <alignment horizontal="centerContinuous"/>
    </xf>
    <xf numFmtId="0" fontId="30" fillId="3" borderId="0" xfId="0" applyFont="1" applyFill="1" applyAlignment="1">
      <alignment horizontal="left"/>
    </xf>
    <xf numFmtId="0" fontId="29" fillId="3" borderId="0" xfId="0" applyFont="1" applyFill="1"/>
    <xf numFmtId="0" fontId="30" fillId="3" borderId="0" xfId="0" applyFont="1" applyFill="1" applyAlignment="1">
      <alignment horizontal="center"/>
    </xf>
    <xf numFmtId="9" fontId="26" fillId="0" borderId="0" xfId="0" applyNumberFormat="1" applyFont="1" applyAlignment="1">
      <alignment horizontal="center"/>
    </xf>
    <xf numFmtId="49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left"/>
    </xf>
    <xf numFmtId="0" fontId="30" fillId="3" borderId="15" xfId="0" applyFont="1" applyFill="1" applyBorder="1" applyAlignment="1">
      <alignment horizontal="center"/>
    </xf>
    <xf numFmtId="0" fontId="30" fillId="3" borderId="16" xfId="0" applyFont="1" applyFill="1" applyBorder="1" applyAlignment="1">
      <alignment horizontal="center"/>
    </xf>
    <xf numFmtId="0" fontId="30" fillId="3" borderId="19" xfId="0" applyFont="1" applyFill="1" applyBorder="1" applyAlignment="1">
      <alignment horizontal="center"/>
    </xf>
    <xf numFmtId="0" fontId="30" fillId="3" borderId="2" xfId="0" applyFont="1" applyFill="1" applyBorder="1" applyAlignment="1">
      <alignment horizontal="center"/>
    </xf>
    <xf numFmtId="0" fontId="30" fillId="3" borderId="20" xfId="0" applyFont="1" applyFill="1" applyBorder="1" applyAlignment="1">
      <alignment horizontal="center"/>
    </xf>
    <xf numFmtId="0" fontId="30" fillId="3" borderId="14" xfId="0" applyFont="1" applyFill="1" applyBorder="1" applyAlignment="1">
      <alignment horizontal="centerContinuous"/>
    </xf>
    <xf numFmtId="0" fontId="29" fillId="3" borderId="15" xfId="0" applyFont="1" applyFill="1" applyBorder="1" applyAlignment="1">
      <alignment horizontal="centerContinuous"/>
    </xf>
    <xf numFmtId="0" fontId="29" fillId="3" borderId="16" xfId="0" applyFont="1" applyFill="1" applyBorder="1" applyAlignment="1">
      <alignment horizontal="centerContinuous"/>
    </xf>
    <xf numFmtId="0" fontId="30" fillId="3" borderId="14" xfId="0" applyFont="1" applyFill="1" applyBorder="1" applyAlignment="1">
      <alignment horizontal="left"/>
    </xf>
    <xf numFmtId="0" fontId="30" fillId="3" borderId="0" xfId="0" applyFont="1" applyFill="1"/>
    <xf numFmtId="0" fontId="30" fillId="3" borderId="3" xfId="0" applyFont="1" applyFill="1" applyBorder="1"/>
    <xf numFmtId="164" fontId="6" fillId="0" borderId="0" xfId="0" applyNumberFormat="1" applyFont="1" applyAlignment="1">
      <alignment horizontal="center"/>
    </xf>
    <xf numFmtId="6" fontId="7" fillId="0" borderId="2" xfId="0" applyNumberFormat="1" applyFont="1" applyBorder="1" applyAlignment="1">
      <alignment horizontal="center"/>
    </xf>
    <xf numFmtId="164" fontId="3" fillId="0" borderId="3" xfId="0" applyNumberFormat="1" applyFont="1" applyBorder="1"/>
    <xf numFmtId="10" fontId="3" fillId="0" borderId="3" xfId="0" applyNumberFormat="1" applyFont="1" applyBorder="1"/>
    <xf numFmtId="37" fontId="25" fillId="0" borderId="0" xfId="0" applyNumberFormat="1" applyFont="1" applyAlignment="1">
      <alignment horizontal="center"/>
    </xf>
    <xf numFmtId="0" fontId="8" fillId="0" borderId="0" xfId="0" applyFont="1" applyAlignment="1">
      <alignment horizontal="left" indent="1"/>
    </xf>
    <xf numFmtId="0" fontId="31" fillId="0" borderId="0" xfId="0" applyFont="1" applyAlignment="1">
      <alignment horizontal="left" indent="2"/>
    </xf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2"/>
    </xf>
    <xf numFmtId="0" fontId="15" fillId="0" borderId="0" xfId="0" applyFont="1" applyAlignment="1">
      <alignment horizontal="left" indent="2"/>
    </xf>
    <xf numFmtId="10" fontId="9" fillId="0" borderId="0" xfId="1" applyNumberFormat="1" applyFont="1" applyAlignment="1">
      <alignment horizontal="center"/>
    </xf>
    <xf numFmtId="0" fontId="9" fillId="0" borderId="0" xfId="0" applyFont="1" applyAlignment="1">
      <alignment horizontal="left" indent="1"/>
    </xf>
    <xf numFmtId="9" fontId="2" fillId="0" borderId="0" xfId="1" applyNumberFormat="1" applyFont="1" applyAlignment="1">
      <alignment horizontal="center"/>
    </xf>
    <xf numFmtId="181" fontId="2" fillId="0" borderId="0" xfId="1" applyNumberFormat="1" applyFont="1" applyAlignment="1">
      <alignment horizontal="center"/>
    </xf>
    <xf numFmtId="186" fontId="23" fillId="0" borderId="27" xfId="0" applyNumberFormat="1" applyFont="1" applyBorder="1" applyAlignment="1">
      <alignment horizontal="left"/>
    </xf>
    <xf numFmtId="0" fontId="6" fillId="0" borderId="0" xfId="0" applyFont="1" applyAlignment="1">
      <alignment horizontal="center"/>
    </xf>
    <xf numFmtId="164" fontId="2" fillId="0" borderId="0" xfId="1" applyNumberFormat="1" applyFont="1" applyBorder="1"/>
    <xf numFmtId="170" fontId="4" fillId="2" borderId="5" xfId="2" applyNumberFormat="1" applyFont="1" applyFill="1" applyBorder="1"/>
    <xf numFmtId="167" fontId="4" fillId="2" borderId="28" xfId="3" applyNumberFormat="1" applyFont="1" applyFill="1" applyBorder="1"/>
    <xf numFmtId="170" fontId="4" fillId="2" borderId="28" xfId="2" applyNumberFormat="1" applyFont="1" applyFill="1" applyBorder="1"/>
    <xf numFmtId="0" fontId="4" fillId="2" borderId="28" xfId="0" applyFont="1" applyFill="1" applyBorder="1" applyAlignment="1">
      <alignment horizontal="center"/>
    </xf>
    <xf numFmtId="170" fontId="4" fillId="2" borderId="9" xfId="2" applyNumberFormat="1" applyFont="1" applyFill="1" applyBorder="1"/>
    <xf numFmtId="0" fontId="3" fillId="0" borderId="29" xfId="0" applyFont="1" applyBorder="1" applyAlignment="1">
      <alignment horizontal="left"/>
    </xf>
    <xf numFmtId="9" fontId="4" fillId="2" borderId="5" xfId="0" applyNumberFormat="1" applyFont="1" applyFill="1" applyBorder="1" applyAlignment="1">
      <alignment horizontal="center"/>
    </xf>
    <xf numFmtId="188" fontId="3" fillId="0" borderId="2" xfId="0" applyNumberFormat="1" applyFont="1" applyBorder="1"/>
    <xf numFmtId="170" fontId="3" fillId="0" borderId="8" xfId="0" applyNumberFormat="1" applyFont="1" applyBorder="1"/>
    <xf numFmtId="0" fontId="7" fillId="0" borderId="0" xfId="0" applyFont="1" applyAlignment="1">
      <alignment horizontal="center"/>
    </xf>
    <xf numFmtId="43" fontId="7" fillId="0" borderId="0" xfId="1" applyFont="1" applyAlignment="1"/>
    <xf numFmtId="10" fontId="8" fillId="2" borderId="5" xfId="1" applyNumberFormat="1" applyFont="1" applyFill="1" applyBorder="1"/>
    <xf numFmtId="10" fontId="2" fillId="0" borderId="2" xfId="1" applyNumberFormat="1" applyFont="1" applyBorder="1"/>
    <xf numFmtId="0" fontId="9" fillId="0" borderId="0" xfId="0" applyFont="1" applyAlignment="1">
      <alignment horizontal="left"/>
    </xf>
    <xf numFmtId="0" fontId="9" fillId="0" borderId="2" xfId="0" applyFont="1" applyBorder="1" applyAlignment="1">
      <alignment horizontal="left"/>
    </xf>
    <xf numFmtId="164" fontId="2" fillId="0" borderId="2" xfId="0" applyNumberFormat="1" applyFont="1" applyBorder="1"/>
    <xf numFmtId="189" fontId="8" fillId="2" borderId="5" xfId="1" applyNumberFormat="1" applyFont="1" applyFill="1" applyBorder="1"/>
    <xf numFmtId="5" fontId="6" fillId="0" borderId="0" xfId="0" applyNumberFormat="1" applyFont="1" applyAlignment="1">
      <alignment horizontal="center"/>
    </xf>
    <xf numFmtId="164" fontId="6" fillId="0" borderId="0" xfId="1" applyNumberFormat="1" applyFont="1" applyAlignment="1"/>
    <xf numFmtId="0" fontId="0" fillId="0" borderId="0" xfId="0" applyAlignment="1">
      <alignment horizontal="right"/>
    </xf>
    <xf numFmtId="6" fontId="0" fillId="0" borderId="0" xfId="0" applyNumberFormat="1"/>
    <xf numFmtId="165" fontId="2" fillId="0" borderId="0" xfId="0" applyNumberFormat="1" applyFont="1" applyAlignment="1">
      <alignment horizontal="center"/>
    </xf>
    <xf numFmtId="10" fontId="9" fillId="0" borderId="0" xfId="0" applyNumberFormat="1" applyFont="1" applyAlignment="1">
      <alignment horizontal="center"/>
    </xf>
    <xf numFmtId="14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left"/>
    </xf>
    <xf numFmtId="190" fontId="2" fillId="0" borderId="0" xfId="0" applyNumberFormat="1" applyFont="1" applyAlignment="1">
      <alignment horizontal="center"/>
    </xf>
    <xf numFmtId="172" fontId="2" fillId="0" borderId="0" xfId="0" applyNumberFormat="1" applyFont="1" applyAlignment="1">
      <alignment horizontal="left"/>
    </xf>
    <xf numFmtId="191" fontId="9" fillId="0" borderId="0" xfId="0" applyNumberFormat="1" applyFont="1" applyAlignment="1">
      <alignment horizontal="center"/>
    </xf>
    <xf numFmtId="181" fontId="2" fillId="0" borderId="0" xfId="0" applyNumberFormat="1" applyFont="1"/>
    <xf numFmtId="172" fontId="3" fillId="0" borderId="0" xfId="0" applyNumberFormat="1" applyFont="1" applyAlignment="1">
      <alignment horizontal="left"/>
    </xf>
    <xf numFmtId="172" fontId="3" fillId="0" borderId="0" xfId="0" applyNumberFormat="1" applyFont="1" applyAlignment="1">
      <alignment horizontal="center"/>
    </xf>
    <xf numFmtId="170" fontId="2" fillId="0" borderId="0" xfId="0" applyNumberFormat="1" applyFont="1" applyAlignment="1">
      <alignment horizontal="center"/>
    </xf>
    <xf numFmtId="43" fontId="2" fillId="0" borderId="0" xfId="0" applyNumberFormat="1" applyFont="1" applyAlignment="1">
      <alignment horizontal="center"/>
    </xf>
    <xf numFmtId="0" fontId="4" fillId="2" borderId="0" xfId="0" applyFont="1" applyFill="1"/>
    <xf numFmtId="164" fontId="6" fillId="0" borderId="1" xfId="1" applyNumberFormat="1" applyFont="1" applyBorder="1"/>
    <xf numFmtId="164" fontId="6" fillId="0" borderId="0" xfId="1" applyNumberFormat="1" applyFont="1" applyBorder="1" applyAlignment="1">
      <alignment horizontal="left" indent="1"/>
    </xf>
    <xf numFmtId="164" fontId="6" fillId="0" borderId="0" xfId="1" applyNumberFormat="1" applyFont="1" applyBorder="1"/>
    <xf numFmtId="164" fontId="2" fillId="0" borderId="1" xfId="1" applyNumberFormat="1" applyFont="1" applyBorder="1"/>
    <xf numFmtId="164" fontId="6" fillId="0" borderId="0" xfId="1" applyNumberFormat="1" applyFont="1"/>
    <xf numFmtId="164" fontId="2" fillId="0" borderId="0" xfId="0" applyNumberFormat="1" applyFont="1" applyAlignment="1">
      <alignment horizontal="left"/>
    </xf>
    <xf numFmtId="0" fontId="4" fillId="2" borderId="22" xfId="0" applyFont="1" applyFill="1" applyBorder="1" applyAlignment="1">
      <alignment horizontal="left" indent="3"/>
    </xf>
    <xf numFmtId="0" fontId="4" fillId="2" borderId="21" xfId="0" applyFont="1" applyFill="1" applyBorder="1" applyAlignment="1">
      <alignment horizontal="left" indent="3"/>
    </xf>
    <xf numFmtId="0" fontId="4" fillId="2" borderId="30" xfId="0" applyFont="1" applyFill="1" applyBorder="1" applyAlignment="1">
      <alignment horizontal="left" indent="3"/>
    </xf>
    <xf numFmtId="0" fontId="4" fillId="2" borderId="31" xfId="0" applyFont="1" applyFill="1" applyBorder="1" applyAlignment="1">
      <alignment horizontal="center"/>
    </xf>
    <xf numFmtId="0" fontId="2" fillId="0" borderId="3" xfId="0" applyFont="1" applyBorder="1" applyAlignment="1" applyProtection="1">
      <alignment horizontal="left" indent="1"/>
      <protection locked="0"/>
    </xf>
    <xf numFmtId="0" fontId="2" fillId="0" borderId="3" xfId="0" applyFont="1" applyBorder="1" applyProtection="1">
      <protection locked="0"/>
    </xf>
    <xf numFmtId="166" fontId="2" fillId="0" borderId="3" xfId="0" applyNumberFormat="1" applyFont="1" applyBorder="1" applyProtection="1">
      <protection locked="0"/>
    </xf>
    <xf numFmtId="167" fontId="2" fillId="0" borderId="3" xfId="0" applyNumberFormat="1" applyFont="1" applyBorder="1" applyProtection="1">
      <protection locked="0"/>
    </xf>
    <xf numFmtId="6" fontId="2" fillId="0" borderId="2" xfId="0" applyNumberFormat="1" applyFont="1" applyBorder="1" applyProtection="1">
      <protection locked="0"/>
    </xf>
    <xf numFmtId="164" fontId="2" fillId="0" borderId="3" xfId="1" applyNumberFormat="1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9" fontId="2" fillId="0" borderId="3" xfId="2" applyFont="1" applyBorder="1" applyAlignment="1" applyProtection="1">
      <alignment horizontal="center"/>
      <protection locked="0"/>
    </xf>
    <xf numFmtId="9" fontId="2" fillId="0" borderId="3" xfId="0" applyNumberFormat="1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9" fontId="2" fillId="0" borderId="0" xfId="0" applyNumberFormat="1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64" fontId="2" fillId="0" borderId="0" xfId="1" applyNumberFormat="1" applyFont="1" applyAlignment="1" applyProtection="1">
      <alignment horizontal="center"/>
      <protection locked="0"/>
    </xf>
    <xf numFmtId="165" fontId="2" fillId="0" borderId="0" xfId="0" applyNumberFormat="1" applyFont="1" applyProtection="1">
      <protection locked="0"/>
    </xf>
    <xf numFmtId="164" fontId="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left" indent="2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 indent="4"/>
      <protection locked="0"/>
    </xf>
    <xf numFmtId="166" fontId="2" fillId="0" borderId="0" xfId="0" applyNumberFormat="1" applyFont="1" applyProtection="1">
      <protection locked="0"/>
    </xf>
    <xf numFmtId="6" fontId="2" fillId="0" borderId="0" xfId="0" applyNumberFormat="1" applyFont="1" applyProtection="1"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9" fontId="2" fillId="0" borderId="0" xfId="0" applyNumberFormat="1" applyFont="1" applyAlignment="1" applyProtection="1">
      <alignment horizontal="center"/>
      <protection locked="0"/>
    </xf>
    <xf numFmtId="9" fontId="2" fillId="0" borderId="0" xfId="2" applyFont="1" applyProtection="1">
      <protection locked="0"/>
    </xf>
    <xf numFmtId="0" fontId="2" fillId="0" borderId="2" xfId="0" applyFont="1" applyBorder="1" applyAlignment="1" applyProtection="1">
      <alignment horizontal="left" indent="4"/>
      <protection locked="0"/>
    </xf>
    <xf numFmtId="0" fontId="2" fillId="0" borderId="2" xfId="0" applyFont="1" applyBorder="1" applyProtection="1">
      <protection locked="0"/>
    </xf>
    <xf numFmtId="166" fontId="2" fillId="0" borderId="2" xfId="0" applyNumberFormat="1" applyFont="1" applyBorder="1" applyProtection="1">
      <protection locked="0"/>
    </xf>
    <xf numFmtId="1" fontId="2" fillId="0" borderId="2" xfId="0" applyNumberFormat="1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9" fontId="2" fillId="0" borderId="2" xfId="0" applyNumberFormat="1" applyFont="1" applyBorder="1" applyAlignment="1" applyProtection="1">
      <alignment horizontal="center"/>
      <protection locked="0"/>
    </xf>
    <xf numFmtId="9" fontId="2" fillId="0" borderId="2" xfId="2" applyFont="1" applyBorder="1" applyProtection="1">
      <protection locked="0"/>
    </xf>
    <xf numFmtId="0" fontId="2" fillId="0" borderId="4" xfId="0" applyFont="1" applyBorder="1" applyAlignment="1" applyProtection="1">
      <alignment horizontal="left" indent="1"/>
      <protection locked="0"/>
    </xf>
    <xf numFmtId="8" fontId="2" fillId="0" borderId="2" xfId="0" applyNumberFormat="1" applyFont="1" applyBorder="1" applyProtection="1">
      <protection locked="0"/>
    </xf>
    <xf numFmtId="164" fontId="2" fillId="0" borderId="2" xfId="1" applyNumberFormat="1" applyFont="1" applyBorder="1" applyProtection="1">
      <protection locked="0"/>
    </xf>
    <xf numFmtId="0" fontId="3" fillId="0" borderId="0" xfId="0" applyFont="1" applyAlignment="1" applyProtection="1">
      <alignment horizontal="left" indent="3"/>
      <protection locked="0"/>
    </xf>
    <xf numFmtId="9" fontId="2" fillId="0" borderId="0" xfId="2" applyFont="1" applyAlignment="1" applyProtection="1">
      <alignment horizontal="center"/>
      <protection locked="0"/>
    </xf>
    <xf numFmtId="9" fontId="2" fillId="0" borderId="2" xfId="2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right"/>
      <protection locked="0"/>
    </xf>
    <xf numFmtId="167" fontId="2" fillId="0" borderId="0" xfId="0" applyNumberFormat="1" applyFont="1" applyProtection="1">
      <protection locked="0"/>
    </xf>
    <xf numFmtId="0" fontId="32" fillId="6" borderId="32" xfId="0" applyFont="1" applyFill="1" applyBorder="1" applyAlignment="1">
      <alignment horizontal="centerContinuous"/>
    </xf>
    <xf numFmtId="0" fontId="32" fillId="6" borderId="4" xfId="0" applyFont="1" applyFill="1" applyBorder="1" applyAlignment="1">
      <alignment horizontal="centerContinuous"/>
    </xf>
    <xf numFmtId="0" fontId="32" fillId="6" borderId="33" xfId="0" applyFont="1" applyFill="1" applyBorder="1" applyAlignment="1">
      <alignment horizontal="centerContinuous"/>
    </xf>
    <xf numFmtId="0" fontId="33" fillId="0" borderId="0" xfId="0" applyFont="1"/>
    <xf numFmtId="0" fontId="33" fillId="7" borderId="34" xfId="0" applyFont="1" applyFill="1" applyBorder="1" applyAlignment="1">
      <alignment horizontal="center"/>
    </xf>
    <xf numFmtId="0" fontId="34" fillId="0" borderId="34" xfId="0" applyFont="1" applyBorder="1" applyAlignment="1">
      <alignment horizontal="center"/>
    </xf>
    <xf numFmtId="3" fontId="34" fillId="0" borderId="34" xfId="0" applyNumberFormat="1" applyFont="1" applyBorder="1" applyAlignment="1">
      <alignment horizontal="center"/>
    </xf>
    <xf numFmtId="14" fontId="33" fillId="0" borderId="34" xfId="0" applyNumberFormat="1" applyFont="1" applyBorder="1" applyAlignment="1">
      <alignment horizontal="center"/>
    </xf>
    <xf numFmtId="10" fontId="33" fillId="0" borderId="34" xfId="0" applyNumberFormat="1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5" fillId="7" borderId="34" xfId="0" applyFont="1" applyFill="1" applyBorder="1" applyAlignment="1">
      <alignment horizontal="center"/>
    </xf>
    <xf numFmtId="187" fontId="34" fillId="0" borderId="34" xfId="0" applyNumberFormat="1" applyFont="1" applyBorder="1" applyAlignment="1">
      <alignment horizontal="center"/>
    </xf>
    <xf numFmtId="6" fontId="34" fillId="0" borderId="34" xfId="0" applyNumberFormat="1" applyFont="1" applyBorder="1" applyAlignment="1">
      <alignment horizontal="center"/>
    </xf>
    <xf numFmtId="14" fontId="34" fillId="0" borderId="34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9" fontId="34" fillId="0" borderId="34" xfId="0" applyNumberFormat="1" applyFont="1" applyBorder="1" applyAlignment="1">
      <alignment horizontal="center"/>
    </xf>
    <xf numFmtId="192" fontId="34" fillId="0" borderId="34" xfId="0" applyNumberFormat="1" applyFont="1" applyBorder="1" applyAlignment="1">
      <alignment horizontal="center"/>
    </xf>
    <xf numFmtId="193" fontId="34" fillId="0" borderId="34" xfId="0" applyNumberFormat="1" applyFont="1" applyBorder="1" applyAlignment="1">
      <alignment horizontal="center"/>
    </xf>
    <xf numFmtId="10" fontId="34" fillId="0" borderId="34" xfId="2" applyNumberFormat="1" applyFont="1" applyBorder="1" applyAlignment="1">
      <alignment horizontal="center"/>
    </xf>
    <xf numFmtId="167" fontId="34" fillId="0" borderId="34" xfId="0" applyNumberFormat="1" applyFont="1" applyBorder="1" applyAlignment="1">
      <alignment horizontal="center"/>
    </xf>
    <xf numFmtId="10" fontId="35" fillId="0" borderId="34" xfId="2" applyNumberFormat="1" applyFont="1" applyBorder="1" applyAlignment="1">
      <alignment horizontal="center"/>
    </xf>
    <xf numFmtId="187" fontId="33" fillId="0" borderId="0" xfId="0" applyNumberFormat="1" applyFont="1"/>
    <xf numFmtId="14" fontId="34" fillId="0" borderId="0" xfId="0" applyNumberFormat="1" applyFont="1" applyAlignment="1">
      <alignment horizontal="center"/>
    </xf>
    <xf numFmtId="166" fontId="34" fillId="0" borderId="0" xfId="0" applyNumberFormat="1" applyFont="1" applyAlignment="1">
      <alignment horizontal="center"/>
    </xf>
    <xf numFmtId="0" fontId="32" fillId="6" borderId="14" xfId="0" applyFont="1" applyFill="1" applyBorder="1"/>
    <xf numFmtId="0" fontId="32" fillId="6" borderId="15" xfId="0" applyFont="1" applyFill="1" applyBorder="1"/>
    <xf numFmtId="0" fontId="36" fillId="6" borderId="15" xfId="0" applyFont="1" applyFill="1" applyBorder="1" applyAlignment="1">
      <alignment horizontal="right"/>
    </xf>
    <xf numFmtId="0" fontId="32" fillId="6" borderId="15" xfId="0" applyFont="1" applyFill="1" applyBorder="1" applyAlignment="1">
      <alignment horizontal="center"/>
    </xf>
    <xf numFmtId="0" fontId="32" fillId="6" borderId="16" xfId="0" applyFont="1" applyFill="1" applyBorder="1" applyAlignment="1">
      <alignment horizontal="center"/>
    </xf>
    <xf numFmtId="0" fontId="32" fillId="6" borderId="17" xfId="0" applyFont="1" applyFill="1" applyBorder="1"/>
    <xf numFmtId="0" fontId="32" fillId="6" borderId="0" xfId="0" applyFont="1" applyFill="1"/>
    <xf numFmtId="0" fontId="36" fillId="6" borderId="0" xfId="0" applyFont="1" applyFill="1" applyAlignment="1">
      <alignment horizontal="right"/>
    </xf>
    <xf numFmtId="0" fontId="32" fillId="6" borderId="0" xfId="0" applyFont="1" applyFill="1" applyAlignment="1">
      <alignment horizontal="center"/>
    </xf>
    <xf numFmtId="0" fontId="32" fillId="6" borderId="18" xfId="0" applyFont="1" applyFill="1" applyBorder="1" applyAlignment="1">
      <alignment horizontal="center"/>
    </xf>
    <xf numFmtId="0" fontId="32" fillId="6" borderId="19" xfId="0" applyFont="1" applyFill="1" applyBorder="1"/>
    <xf numFmtId="0" fontId="32" fillId="6" borderId="2" xfId="0" applyFont="1" applyFill="1" applyBorder="1"/>
    <xf numFmtId="0" fontId="36" fillId="6" borderId="2" xfId="0" applyFont="1" applyFill="1" applyBorder="1" applyAlignment="1">
      <alignment horizontal="right"/>
    </xf>
    <xf numFmtId="14" fontId="32" fillId="6" borderId="2" xfId="0" applyNumberFormat="1" applyFont="1" applyFill="1" applyBorder="1" applyAlignment="1">
      <alignment horizontal="center"/>
    </xf>
    <xf numFmtId="14" fontId="32" fillId="6" borderId="20" xfId="0" applyNumberFormat="1" applyFont="1" applyFill="1" applyBorder="1" applyAlignment="1">
      <alignment horizontal="center"/>
    </xf>
    <xf numFmtId="0" fontId="33" fillId="7" borderId="14" xfId="0" applyFont="1" applyFill="1" applyBorder="1"/>
    <xf numFmtId="0" fontId="33" fillId="7" borderId="15" xfId="0" applyFont="1" applyFill="1" applyBorder="1"/>
    <xf numFmtId="0" fontId="37" fillId="7" borderId="15" xfId="0" applyFont="1" applyFill="1" applyBorder="1" applyAlignment="1">
      <alignment horizontal="right"/>
    </xf>
    <xf numFmtId="0" fontId="33" fillId="7" borderId="16" xfId="0" applyFont="1" applyFill="1" applyBorder="1"/>
    <xf numFmtId="0" fontId="33" fillId="7" borderId="19" xfId="0" applyFont="1" applyFill="1" applyBorder="1"/>
    <xf numFmtId="0" fontId="37" fillId="7" borderId="2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right"/>
    </xf>
    <xf numFmtId="0" fontId="33" fillId="7" borderId="2" xfId="0" applyFont="1" applyFill="1" applyBorder="1"/>
    <xf numFmtId="0" fontId="33" fillId="7" borderId="20" xfId="0" applyFont="1" applyFill="1" applyBorder="1"/>
    <xf numFmtId="38" fontId="38" fillId="0" borderId="0" xfId="0" applyNumberFormat="1" applyFont="1" applyAlignment="1">
      <alignment horizontal="center"/>
    </xf>
    <xf numFmtId="0" fontId="33" fillId="0" borderId="14" xfId="0" applyFont="1" applyBorder="1" applyAlignment="1">
      <alignment horizontal="center"/>
    </xf>
    <xf numFmtId="0" fontId="33" fillId="0" borderId="0" xfId="0" applyFont="1" applyAlignment="1">
      <alignment horizontal="right"/>
    </xf>
    <xf numFmtId="38" fontId="33" fillId="0" borderId="0" xfId="0" applyNumberFormat="1" applyFont="1" applyAlignment="1">
      <alignment horizontal="center"/>
    </xf>
    <xf numFmtId="38" fontId="33" fillId="0" borderId="16" xfId="0" applyNumberFormat="1" applyFont="1" applyBorder="1" applyAlignment="1">
      <alignment horizontal="center"/>
    </xf>
    <xf numFmtId="0" fontId="33" fillId="0" borderId="17" xfId="0" applyFont="1" applyBorder="1" applyAlignment="1">
      <alignment horizontal="center"/>
    </xf>
    <xf numFmtId="38" fontId="33" fillId="0" borderId="18" xfId="0" applyNumberFormat="1" applyFont="1" applyBorder="1" applyAlignment="1">
      <alignment horizontal="center"/>
    </xf>
    <xf numFmtId="38" fontId="39" fillId="0" borderId="4" xfId="0" applyNumberFormat="1" applyFont="1" applyBorder="1" applyAlignment="1">
      <alignment horizontal="center"/>
    </xf>
    <xf numFmtId="0" fontId="33" fillId="0" borderId="32" xfId="0" applyFont="1" applyBorder="1" applyAlignment="1">
      <alignment horizontal="center"/>
    </xf>
    <xf numFmtId="0" fontId="37" fillId="0" borderId="4" xfId="0" applyFont="1" applyBorder="1" applyAlignment="1">
      <alignment horizontal="right"/>
    </xf>
    <xf numFmtId="38" fontId="37" fillId="0" borderId="4" xfId="0" applyNumberFormat="1" applyFont="1" applyBorder="1" applyAlignment="1">
      <alignment horizontal="center"/>
    </xf>
    <xf numFmtId="38" fontId="37" fillId="0" borderId="33" xfId="0" applyNumberFormat="1" applyFont="1" applyBorder="1" applyAlignment="1">
      <alignment horizontal="center"/>
    </xf>
    <xf numFmtId="0" fontId="33" fillId="0" borderId="32" xfId="0" applyFont="1" applyBorder="1"/>
    <xf numFmtId="38" fontId="33" fillId="0" borderId="0" xfId="0" applyNumberFormat="1" applyFont="1"/>
    <xf numFmtId="0" fontId="32" fillId="6" borderId="34" xfId="0" applyFont="1" applyFill="1" applyBorder="1" applyAlignment="1">
      <alignment horizontal="center"/>
    </xf>
    <xf numFmtId="0" fontId="33" fillId="0" borderId="35" xfId="0" applyFont="1" applyBorder="1" applyAlignment="1">
      <alignment horizontal="center"/>
    </xf>
    <xf numFmtId="0" fontId="33" fillId="0" borderId="36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7" fillId="0" borderId="0" xfId="0" applyFont="1"/>
    <xf numFmtId="0" fontId="32" fillId="6" borderId="32" xfId="0" applyFont="1" applyFill="1" applyBorder="1"/>
    <xf numFmtId="0" fontId="32" fillId="6" borderId="4" xfId="0" applyFont="1" applyFill="1" applyBorder="1" applyAlignment="1">
      <alignment horizontal="center"/>
    </xf>
    <xf numFmtId="0" fontId="32" fillId="6" borderId="33" xfId="0" applyFont="1" applyFill="1" applyBorder="1" applyAlignment="1">
      <alignment horizontal="center"/>
    </xf>
    <xf numFmtId="0" fontId="33" fillId="0" borderId="14" xfId="0" applyFont="1" applyBorder="1"/>
    <xf numFmtId="3" fontId="33" fillId="0" borderId="15" xfId="0" applyNumberFormat="1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16" xfId="0" applyFont="1" applyBorder="1" applyAlignment="1">
      <alignment horizontal="center"/>
    </xf>
    <xf numFmtId="0" fontId="33" fillId="0" borderId="17" xfId="0" applyFont="1" applyBorder="1"/>
    <xf numFmtId="3" fontId="33" fillId="0" borderId="0" xfId="0" applyNumberFormat="1" applyFont="1" applyAlignment="1">
      <alignment horizontal="center"/>
    </xf>
    <xf numFmtId="0" fontId="33" fillId="0" borderId="18" xfId="0" applyFont="1" applyBorder="1" applyAlignment="1">
      <alignment horizontal="center"/>
    </xf>
    <xf numFmtId="0" fontId="37" fillId="0" borderId="32" xfId="0" applyFont="1" applyBorder="1"/>
    <xf numFmtId="3" fontId="37" fillId="0" borderId="4" xfId="0" applyNumberFormat="1" applyFont="1" applyBorder="1" applyAlignment="1">
      <alignment horizontal="center"/>
    </xf>
    <xf numFmtId="0" fontId="37" fillId="0" borderId="4" xfId="0" applyFont="1" applyBorder="1" applyAlignment="1">
      <alignment horizontal="center"/>
    </xf>
    <xf numFmtId="0" fontId="37" fillId="0" borderId="33" xfId="0" applyFont="1" applyBorder="1" applyAlignment="1">
      <alignment horizontal="center"/>
    </xf>
    <xf numFmtId="0" fontId="38" fillId="0" borderId="0" xfId="0" applyFont="1" applyAlignment="1">
      <alignment horizontal="center"/>
    </xf>
    <xf numFmtId="10" fontId="38" fillId="0" borderId="0" xfId="2" applyNumberFormat="1" applyFont="1" applyAlignment="1">
      <alignment horizontal="center"/>
    </xf>
    <xf numFmtId="0" fontId="0" fillId="8" borderId="0" xfId="0" applyFill="1"/>
    <xf numFmtId="0" fontId="2" fillId="8" borderId="0" xfId="0" applyFont="1" applyFill="1"/>
    <xf numFmtId="0" fontId="2" fillId="8" borderId="0" xfId="0" applyFont="1" applyFill="1" applyAlignment="1">
      <alignment horizontal="center"/>
    </xf>
    <xf numFmtId="9" fontId="2" fillId="8" borderId="0" xfId="0" applyNumberFormat="1" applyFont="1" applyFill="1"/>
    <xf numFmtId="7" fontId="2" fillId="8" borderId="0" xfId="0" applyNumberFormat="1" applyFont="1" applyFill="1"/>
    <xf numFmtId="167" fontId="2" fillId="8" borderId="0" xfId="0" applyNumberFormat="1" applyFont="1" applyFill="1"/>
    <xf numFmtId="0" fontId="2" fillId="8" borderId="0" xfId="0" applyFont="1" applyFill="1" applyProtection="1">
      <protection locked="0"/>
    </xf>
    <xf numFmtId="0" fontId="3" fillId="8" borderId="0" xfId="0" applyFont="1" applyFill="1" applyAlignment="1">
      <alignment horizontal="left"/>
    </xf>
    <xf numFmtId="0" fontId="3" fillId="8" borderId="0" xfId="0" applyFont="1" applyFill="1" applyAlignment="1">
      <alignment horizontal="left" indent="2"/>
    </xf>
    <xf numFmtId="0" fontId="2" fillId="8" borderId="0" xfId="0" applyFont="1" applyFill="1" applyAlignment="1">
      <alignment horizontal="left" indent="1"/>
    </xf>
    <xf numFmtId="0" fontId="2" fillId="8" borderId="0" xfId="0" applyFont="1" applyFill="1" applyAlignment="1">
      <alignment horizontal="left" indent="4"/>
    </xf>
    <xf numFmtId="0" fontId="3" fillId="8" borderId="0" xfId="0" applyFont="1" applyFill="1" applyAlignment="1">
      <alignment horizontal="left" indent="3"/>
    </xf>
    <xf numFmtId="43" fontId="2" fillId="8" borderId="0" xfId="1" applyFont="1" applyFill="1"/>
    <xf numFmtId="165" fontId="4" fillId="2" borderId="6" xfId="0" applyNumberFormat="1" applyFont="1" applyFill="1" applyBorder="1"/>
    <xf numFmtId="0" fontId="3" fillId="0" borderId="1" xfId="0" applyFont="1" applyBorder="1" applyAlignment="1">
      <alignment horizontal="left" indent="2"/>
    </xf>
    <xf numFmtId="43" fontId="2" fillId="0" borderId="1" xfId="1" applyFont="1" applyBorder="1"/>
    <xf numFmtId="43" fontId="2" fillId="8" borderId="1" xfId="1" applyFont="1" applyFill="1" applyBorder="1"/>
    <xf numFmtId="43" fontId="2" fillId="0" borderId="0" xfId="1" applyFont="1" applyFill="1"/>
    <xf numFmtId="9" fontId="4" fillId="2" borderId="31" xfId="1" applyNumberFormat="1" applyFont="1" applyFill="1" applyBorder="1" applyAlignment="1">
      <alignment horizontal="center"/>
    </xf>
    <xf numFmtId="176" fontId="4" fillId="2" borderId="31" xfId="1" applyNumberFormat="1" applyFont="1" applyFill="1" applyBorder="1" applyAlignment="1">
      <alignment horizontal="center"/>
    </xf>
    <xf numFmtId="177" fontId="4" fillId="2" borderId="31" xfId="1" applyNumberFormat="1" applyFont="1" applyFill="1" applyBorder="1" applyAlignment="1">
      <alignment horizontal="center"/>
    </xf>
    <xf numFmtId="10" fontId="4" fillId="2" borderId="31" xfId="1" applyNumberFormat="1" applyFont="1" applyFill="1" applyBorder="1" applyAlignment="1">
      <alignment horizontal="center"/>
    </xf>
    <xf numFmtId="0" fontId="12" fillId="3" borderId="17" xfId="0" applyFont="1" applyFill="1" applyBorder="1" applyAlignment="1">
      <alignment horizontal="centerContinuous"/>
    </xf>
    <xf numFmtId="0" fontId="2" fillId="0" borderId="17" xfId="0" applyFont="1" applyBorder="1" applyAlignment="1">
      <alignment horizontal="right"/>
    </xf>
    <xf numFmtId="43" fontId="2" fillId="0" borderId="17" xfId="1" applyFont="1" applyBorder="1"/>
    <xf numFmtId="170" fontId="2" fillId="0" borderId="17" xfId="1" applyNumberFormat="1" applyFont="1" applyBorder="1" applyAlignment="1">
      <alignment horizontal="center"/>
    </xf>
    <xf numFmtId="0" fontId="3" fillId="0" borderId="17" xfId="0" applyFont="1" applyBorder="1" applyAlignment="1">
      <alignment horizontal="left" indent="2"/>
    </xf>
    <xf numFmtId="0" fontId="2" fillId="0" borderId="17" xfId="0" applyFont="1" applyBorder="1" applyAlignment="1">
      <alignment horizontal="left" indent="1"/>
    </xf>
    <xf numFmtId="6" fontId="2" fillId="0" borderId="0" xfId="0" applyNumberFormat="1" applyFont="1" applyAlignment="1">
      <alignment horizontal="left" indent="1"/>
    </xf>
    <xf numFmtId="0" fontId="2" fillId="0" borderId="2" xfId="0" applyFont="1" applyBorder="1" applyAlignment="1">
      <alignment horizontal="right"/>
    </xf>
    <xf numFmtId="0" fontId="12" fillId="3" borderId="18" xfId="0" applyFont="1" applyFill="1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2" fillId="0" borderId="33" xfId="0" applyFont="1" applyBorder="1"/>
    <xf numFmtId="164" fontId="3" fillId="0" borderId="4" xfId="0" applyNumberFormat="1" applyFont="1" applyBorder="1" applyAlignment="1">
      <alignment horizontal="left"/>
    </xf>
    <xf numFmtId="0" fontId="2" fillId="0" borderId="17" xfId="0" applyFont="1" applyBorder="1" applyAlignment="1">
      <alignment horizontal="left" indent="2"/>
    </xf>
    <xf numFmtId="180" fontId="2" fillId="0" borderId="17" xfId="0" applyNumberFormat="1" applyFont="1" applyBorder="1" applyAlignment="1">
      <alignment horizontal="left" indent="3"/>
    </xf>
    <xf numFmtId="179" fontId="4" fillId="2" borderId="37" xfId="0" applyNumberFormat="1" applyFont="1" applyFill="1" applyBorder="1" applyAlignment="1">
      <alignment horizontal="left" indent="3"/>
    </xf>
    <xf numFmtId="181" fontId="8" fillId="2" borderId="5" xfId="0" applyNumberFormat="1" applyFont="1" applyFill="1" applyBorder="1" applyAlignment="1">
      <alignment horizontal="center"/>
    </xf>
    <xf numFmtId="9" fontId="8" fillId="2" borderId="5" xfId="1" applyNumberFormat="1" applyFont="1" applyFill="1" applyBorder="1" applyAlignment="1">
      <alignment horizontal="center"/>
    </xf>
    <xf numFmtId="10" fontId="8" fillId="2" borderId="5" xfId="1" applyNumberFormat="1" applyFont="1" applyFill="1" applyBorder="1" applyAlignment="1">
      <alignment horizontal="center"/>
    </xf>
    <xf numFmtId="43" fontId="2" fillId="0" borderId="0" xfId="1" applyFont="1" applyBorder="1" applyAlignment="1">
      <alignment horizontal="center"/>
    </xf>
    <xf numFmtId="170" fontId="2" fillId="0" borderId="0" xfId="1" applyNumberFormat="1" applyFont="1" applyBorder="1" applyAlignment="1">
      <alignment horizontal="center"/>
    </xf>
    <xf numFmtId="170" fontId="2" fillId="0" borderId="18" xfId="0" applyNumberFormat="1" applyFont="1" applyBorder="1" applyAlignment="1">
      <alignment horizontal="center"/>
    </xf>
    <xf numFmtId="0" fontId="2" fillId="0" borderId="19" xfId="0" applyFont="1" applyBorder="1" applyAlignment="1">
      <alignment horizontal="left" indent="2"/>
    </xf>
    <xf numFmtId="9" fontId="4" fillId="2" borderId="7" xfId="1" applyNumberFormat="1" applyFont="1" applyFill="1" applyBorder="1" applyAlignment="1">
      <alignment horizontal="center"/>
    </xf>
    <xf numFmtId="9" fontId="4" fillId="2" borderId="40" xfId="1" applyNumberFormat="1" applyFont="1" applyFill="1" applyBorder="1" applyAlignment="1">
      <alignment horizontal="center"/>
    </xf>
    <xf numFmtId="170" fontId="2" fillId="0" borderId="19" xfId="1" applyNumberFormat="1" applyFont="1" applyBorder="1" applyAlignment="1">
      <alignment horizontal="center"/>
    </xf>
    <xf numFmtId="170" fontId="2" fillId="0" borderId="20" xfId="0" applyNumberFormat="1" applyFont="1" applyBorder="1" applyAlignment="1">
      <alignment horizontal="center"/>
    </xf>
    <xf numFmtId="9" fontId="4" fillId="2" borderId="39" xfId="1" applyNumberFormat="1" applyFont="1" applyFill="1" applyBorder="1" applyAlignment="1">
      <alignment horizontal="center"/>
    </xf>
    <xf numFmtId="0" fontId="2" fillId="0" borderId="32" xfId="0" applyFont="1" applyBorder="1"/>
    <xf numFmtId="0" fontId="2" fillId="0" borderId="4" xfId="0" applyFont="1" applyBorder="1" applyAlignment="1">
      <alignment horizontal="center"/>
    </xf>
    <xf numFmtId="43" fontId="2" fillId="0" borderId="4" xfId="1" applyFont="1" applyBorder="1" applyAlignment="1">
      <alignment horizontal="center"/>
    </xf>
    <xf numFmtId="43" fontId="2" fillId="0" borderId="32" xfId="1" applyFont="1" applyBorder="1" applyAlignment="1">
      <alignment horizontal="center"/>
    </xf>
    <xf numFmtId="170" fontId="2" fillId="0" borderId="2" xfId="1" applyNumberFormat="1" applyFont="1" applyBorder="1" applyAlignment="1">
      <alignment horizontal="center"/>
    </xf>
    <xf numFmtId="164" fontId="11" fillId="3" borderId="0" xfId="1" applyNumberFormat="1" applyFont="1" applyFill="1" applyAlignment="1">
      <alignment horizontal="center"/>
    </xf>
    <xf numFmtId="10" fontId="4" fillId="2" borderId="41" xfId="1" applyNumberFormat="1" applyFont="1" applyFill="1" applyBorder="1" applyAlignment="1">
      <alignment horizontal="center"/>
    </xf>
    <xf numFmtId="14" fontId="11" fillId="3" borderId="42" xfId="1" applyNumberFormat="1" applyFont="1" applyFill="1" applyBorder="1" applyAlignment="1">
      <alignment horizontal="centerContinuous"/>
    </xf>
    <xf numFmtId="14" fontId="11" fillId="3" borderId="18" xfId="1" applyNumberFormat="1" applyFont="1" applyFill="1" applyBorder="1" applyAlignment="1">
      <alignment horizontal="centerContinuous"/>
    </xf>
    <xf numFmtId="14" fontId="4" fillId="2" borderId="41" xfId="1" applyNumberFormat="1" applyFont="1" applyFill="1" applyBorder="1" applyAlignment="1">
      <alignment horizontal="center"/>
    </xf>
    <xf numFmtId="3" fontId="4" fillId="2" borderId="41" xfId="1" applyNumberFormat="1" applyFont="1" applyFill="1" applyBorder="1" applyAlignment="1">
      <alignment horizontal="center"/>
    </xf>
    <xf numFmtId="14" fontId="2" fillId="0" borderId="18" xfId="0" applyNumberFormat="1" applyFont="1" applyBorder="1" applyAlignment="1">
      <alignment horizontal="center"/>
    </xf>
    <xf numFmtId="182" fontId="6" fillId="0" borderId="18" xfId="1" applyNumberFormat="1" applyFont="1" applyFill="1" applyBorder="1" applyAlignment="1">
      <alignment horizontal="center"/>
    </xf>
    <xf numFmtId="14" fontId="2" fillId="0" borderId="18" xfId="1" applyNumberFormat="1" applyFont="1" applyBorder="1" applyAlignment="1">
      <alignment horizontal="center"/>
    </xf>
    <xf numFmtId="182" fontId="2" fillId="0" borderId="18" xfId="1" applyNumberFormat="1" applyFont="1" applyBorder="1" applyAlignment="1">
      <alignment horizontal="center"/>
    </xf>
    <xf numFmtId="43" fontId="2" fillId="3" borderId="0" xfId="1" applyFont="1" applyFill="1" applyBorder="1" applyAlignment="1">
      <alignment horizontal="centerContinuous"/>
    </xf>
    <xf numFmtId="164" fontId="11" fillId="3" borderId="0" xfId="1" applyNumberFormat="1" applyFont="1" applyFill="1" applyBorder="1" applyAlignment="1">
      <alignment horizontal="centerContinuous"/>
    </xf>
    <xf numFmtId="14" fontId="2" fillId="0" borderId="0" xfId="1" applyNumberFormat="1" applyFont="1" applyBorder="1" applyAlignment="1">
      <alignment horizontal="center"/>
    </xf>
    <xf numFmtId="37" fontId="16" fillId="0" borderId="0" xfId="1" applyNumberFormat="1" applyFont="1" applyBorder="1" applyAlignment="1">
      <alignment horizontal="center"/>
    </xf>
    <xf numFmtId="10" fontId="2" fillId="0" borderId="0" xfId="1" applyNumberFormat="1" applyFont="1" applyBorder="1" applyAlignment="1">
      <alignment horizontal="center"/>
    </xf>
    <xf numFmtId="164" fontId="4" fillId="2" borderId="37" xfId="1" applyNumberFormat="1" applyFont="1" applyFill="1" applyBorder="1"/>
    <xf numFmtId="14" fontId="2" fillId="0" borderId="17" xfId="0" applyNumberFormat="1" applyFont="1" applyBorder="1" applyAlignment="1">
      <alignment horizontal="right"/>
    </xf>
    <xf numFmtId="0" fontId="2" fillId="0" borderId="38" xfId="0" applyFont="1" applyBorder="1"/>
    <xf numFmtId="37" fontId="4" fillId="2" borderId="40" xfId="1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170" fontId="2" fillId="0" borderId="18" xfId="1" applyNumberFormat="1" applyFont="1" applyBorder="1" applyAlignment="1">
      <alignment horizontal="center"/>
    </xf>
    <xf numFmtId="37" fontId="2" fillId="0" borderId="18" xfId="0" applyNumberFormat="1" applyFont="1" applyBorder="1" applyAlignment="1">
      <alignment horizontal="center"/>
    </xf>
    <xf numFmtId="37" fontId="4" fillId="2" borderId="41" xfId="1" applyNumberFormat="1" applyFont="1" applyFill="1" applyBorder="1" applyAlignment="1">
      <alignment horizontal="center"/>
    </xf>
    <xf numFmtId="176" fontId="4" fillId="2" borderId="41" xfId="1" applyNumberFormat="1" applyFont="1" applyFill="1" applyBorder="1" applyAlignment="1">
      <alignment horizontal="center"/>
    </xf>
    <xf numFmtId="177" fontId="4" fillId="2" borderId="41" xfId="1" applyNumberFormat="1" applyFont="1" applyFill="1" applyBorder="1" applyAlignment="1">
      <alignment horizontal="center"/>
    </xf>
    <xf numFmtId="178" fontId="2" fillId="0" borderId="18" xfId="1" applyNumberFormat="1" applyFont="1" applyBorder="1" applyAlignment="1">
      <alignment horizontal="center"/>
    </xf>
    <xf numFmtId="9" fontId="4" fillId="2" borderId="41" xfId="1" applyNumberFormat="1" applyFont="1" applyFill="1" applyBorder="1" applyAlignment="1">
      <alignment horizontal="center"/>
    </xf>
    <xf numFmtId="10" fontId="2" fillId="0" borderId="18" xfId="1" applyNumberFormat="1" applyFont="1" applyBorder="1" applyAlignment="1">
      <alignment horizontal="center"/>
    </xf>
    <xf numFmtId="167" fontId="2" fillId="0" borderId="0" xfId="0" applyNumberFormat="1" applyFont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3" fillId="0" borderId="17" xfId="0" applyFont="1" applyBorder="1" applyAlignment="1">
      <alignment horizontal="left"/>
    </xf>
    <xf numFmtId="194" fontId="2" fillId="0" borderId="17" xfId="0" applyNumberFormat="1" applyFont="1" applyBorder="1" applyAlignment="1">
      <alignment horizontal="left"/>
    </xf>
    <xf numFmtId="9" fontId="2" fillId="0" borderId="17" xfId="0" applyNumberFormat="1" applyFont="1" applyBorder="1" applyAlignment="1">
      <alignment horizontal="left"/>
    </xf>
    <xf numFmtId="9" fontId="3" fillId="0" borderId="19" xfId="0" applyNumberFormat="1" applyFont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3" fillId="0" borderId="32" xfId="0" applyFont="1" applyBorder="1" applyAlignment="1">
      <alignment horizontal="left"/>
    </xf>
    <xf numFmtId="0" fontId="2" fillId="0" borderId="19" xfId="0" applyFont="1" applyBorder="1" applyAlignment="1">
      <alignment horizontal="left" indent="1"/>
    </xf>
    <xf numFmtId="173" fontId="2" fillId="0" borderId="0" xfId="0" applyNumberFormat="1" applyFont="1" applyAlignment="1">
      <alignment horizontal="center"/>
    </xf>
    <xf numFmtId="167" fontId="2" fillId="0" borderId="18" xfId="0" applyNumberFormat="1" applyFont="1" applyBorder="1" applyAlignment="1">
      <alignment horizontal="center"/>
    </xf>
    <xf numFmtId="6" fontId="2" fillId="0" borderId="2" xfId="0" applyNumberFormat="1" applyFont="1" applyBorder="1" applyAlignment="1">
      <alignment horizontal="center"/>
    </xf>
    <xf numFmtId="173" fontId="2" fillId="0" borderId="2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/>
    </xf>
    <xf numFmtId="6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167" fontId="3" fillId="0" borderId="18" xfId="0" applyNumberFormat="1" applyFont="1" applyBorder="1" applyAlignment="1">
      <alignment horizontal="center"/>
    </xf>
    <xf numFmtId="7" fontId="2" fillId="0" borderId="0" xfId="0" applyNumberFormat="1" applyFont="1" applyAlignment="1">
      <alignment horizontal="center"/>
    </xf>
    <xf numFmtId="5" fontId="2" fillId="0" borderId="18" xfId="0" applyNumberFormat="1" applyFont="1" applyBorder="1" applyAlignment="1">
      <alignment horizontal="center"/>
    </xf>
    <xf numFmtId="5" fontId="3" fillId="0" borderId="2" xfId="0" applyNumberFormat="1" applyFont="1" applyBorder="1" applyAlignment="1">
      <alignment horizontal="center"/>
    </xf>
    <xf numFmtId="173" fontId="3" fillId="0" borderId="2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/>
    </xf>
    <xf numFmtId="7" fontId="3" fillId="0" borderId="0" xfId="0" applyNumberFormat="1" applyFont="1" applyAlignment="1">
      <alignment horizontal="center"/>
    </xf>
    <xf numFmtId="8" fontId="3" fillId="0" borderId="18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8" fontId="3" fillId="0" borderId="20" xfId="0" applyNumberFormat="1" applyFont="1" applyBorder="1" applyAlignment="1">
      <alignment horizontal="center"/>
    </xf>
    <xf numFmtId="8" fontId="2" fillId="0" borderId="18" xfId="0" applyNumberFormat="1" applyFont="1" applyBorder="1" applyAlignment="1">
      <alignment horizontal="center"/>
    </xf>
    <xf numFmtId="8" fontId="2" fillId="0" borderId="20" xfId="0" applyNumberFormat="1" applyFont="1" applyBorder="1" applyAlignment="1">
      <alignment horizontal="center"/>
    </xf>
    <xf numFmtId="6" fontId="3" fillId="0" borderId="4" xfId="0" applyNumberFormat="1" applyFont="1" applyBorder="1" applyAlignment="1">
      <alignment horizontal="center"/>
    </xf>
    <xf numFmtId="8" fontId="3" fillId="0" borderId="33" xfId="0" applyNumberFormat="1" applyFont="1" applyBorder="1" applyAlignment="1">
      <alignment horizontal="center"/>
    </xf>
    <xf numFmtId="0" fontId="0" fillId="0" borderId="18" xfId="0" applyBorder="1"/>
    <xf numFmtId="169" fontId="2" fillId="0" borderId="18" xfId="0" applyNumberFormat="1" applyFont="1" applyBorder="1" applyAlignment="1">
      <alignment horizontal="center"/>
    </xf>
    <xf numFmtId="172" fontId="2" fillId="0" borderId="18" xfId="0" applyNumberFormat="1" applyFont="1" applyBorder="1"/>
    <xf numFmtId="10" fontId="2" fillId="0" borderId="18" xfId="2" applyNumberFormat="1" applyFont="1" applyBorder="1" applyAlignment="1">
      <alignment horizontal="center"/>
    </xf>
    <xf numFmtId="169" fontId="12" fillId="3" borderId="18" xfId="0" applyNumberFormat="1" applyFont="1" applyFill="1" applyBorder="1" applyAlignment="1">
      <alignment horizontal="center"/>
    </xf>
    <xf numFmtId="37" fontId="12" fillId="3" borderId="18" xfId="0" applyNumberFormat="1" applyFont="1" applyFill="1" applyBorder="1" applyAlignment="1">
      <alignment horizontal="center"/>
    </xf>
    <xf numFmtId="164" fontId="2" fillId="0" borderId="18" xfId="1" applyNumberFormat="1" applyFont="1" applyBorder="1"/>
    <xf numFmtId="164" fontId="2" fillId="0" borderId="20" xfId="1" applyNumberFormat="1" applyFont="1" applyBorder="1"/>
    <xf numFmtId="164" fontId="6" fillId="0" borderId="18" xfId="1" applyNumberFormat="1" applyFont="1" applyBorder="1" applyAlignment="1">
      <alignment horizontal="left" indent="1"/>
    </xf>
    <xf numFmtId="164" fontId="6" fillId="0" borderId="44" xfId="1" applyNumberFormat="1" applyFont="1" applyBorder="1"/>
    <xf numFmtId="164" fontId="6" fillId="0" borderId="18" xfId="1" applyNumberFormat="1" applyFont="1" applyBorder="1"/>
    <xf numFmtId="164" fontId="2" fillId="0" borderId="44" xfId="1" applyNumberFormat="1" applyFont="1" applyBorder="1"/>
    <xf numFmtId="0" fontId="12" fillId="4" borderId="18" xfId="0" applyFont="1" applyFill="1" applyBorder="1" applyAlignment="1">
      <alignment horizontal="centerContinuous"/>
    </xf>
    <xf numFmtId="10" fontId="6" fillId="0" borderId="18" xfId="0" applyNumberFormat="1" applyFont="1" applyBorder="1" applyAlignment="1">
      <alignment horizontal="center"/>
    </xf>
    <xf numFmtId="181" fontId="2" fillId="0" borderId="18" xfId="0" applyNumberFormat="1" applyFont="1" applyBorder="1" applyAlignment="1">
      <alignment horizontal="center"/>
    </xf>
    <xf numFmtId="6" fontId="2" fillId="0" borderId="18" xfId="0" applyNumberFormat="1" applyFont="1" applyBorder="1" applyAlignment="1">
      <alignment horizontal="center"/>
    </xf>
    <xf numFmtId="0" fontId="2" fillId="0" borderId="43" xfId="0" applyFont="1" applyBorder="1"/>
    <xf numFmtId="164" fontId="3" fillId="0" borderId="20" xfId="0" applyNumberFormat="1" applyFont="1" applyBorder="1" applyAlignment="1">
      <alignment horizontal="center"/>
    </xf>
    <xf numFmtId="43" fontId="2" fillId="0" borderId="0" xfId="1" applyFont="1" applyBorder="1" applyAlignment="1">
      <alignment horizontal="left"/>
    </xf>
    <xf numFmtId="164" fontId="2" fillId="0" borderId="0" xfId="1" applyNumberFormat="1" applyFont="1" applyBorder="1" applyAlignment="1">
      <alignment horizontal="left"/>
    </xf>
    <xf numFmtId="164" fontId="11" fillId="3" borderId="0" xfId="1" applyNumberFormat="1" applyFont="1" applyFill="1" applyBorder="1" applyAlignment="1">
      <alignment horizontal="left"/>
    </xf>
    <xf numFmtId="167" fontId="7" fillId="0" borderId="0" xfId="0" applyNumberFormat="1" applyFont="1" applyAlignment="1">
      <alignment horizontal="left"/>
    </xf>
    <xf numFmtId="14" fontId="2" fillId="0" borderId="0" xfId="1" applyNumberFormat="1" applyFont="1" applyBorder="1" applyAlignment="1">
      <alignment horizontal="left"/>
    </xf>
  </cellXfs>
  <cellStyles count="5">
    <cellStyle name="Comma" xfId="1" builtinId="3"/>
    <cellStyle name="Currency" xfId="3" builtinId="4"/>
    <cellStyle name="Hyperlink" xfId="4" builtinId="8"/>
    <cellStyle name="Normal" xfId="0" builtinId="0"/>
    <cellStyle name="Percent" xfId="2" builtinId="5"/>
  </cellStyles>
  <dxfs count="30"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CE4D6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CE4D6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CE4D6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0000FF"/>
      <color rgb="FF3E5AA8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0</xdr:rowOff>
    </xdr:from>
    <xdr:to>
      <xdr:col>3</xdr:col>
      <xdr:colOff>419101</xdr:colOff>
      <xdr:row>10</xdr:row>
      <xdr:rowOff>19050</xdr:rowOff>
    </xdr:to>
    <xdr:sp macro="[0]!loopin" textlink="">
      <xdr:nvSpPr>
        <xdr:cNvPr id="3" name="Rectangle 2">
          <a:extLst>
            <a:ext uri="{FF2B5EF4-FFF2-40B4-BE49-F238E27FC236}">
              <a16:creationId xmlns:a16="http://schemas.microsoft.com/office/drawing/2014/main" id="{35C8EDAD-D3B8-4B2D-A99D-296E9D49FE14}"/>
            </a:ext>
          </a:extLst>
        </xdr:cNvPr>
        <xdr:cNvSpPr/>
      </xdr:nvSpPr>
      <xdr:spPr>
        <a:xfrm>
          <a:off x="5019675" y="1628775"/>
          <a:ext cx="1295401" cy="200025"/>
        </a:xfrm>
        <a:prstGeom prst="rect">
          <a:avLst/>
        </a:prstGeom>
        <a:solidFill>
          <a:schemeClr val="bg2">
            <a:lumMod val="9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MACRO BUTTON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chathamdirect.com/rates/market-rates/us/1-month-term-sofr-swaps/historical-rates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A892-F99C-4349-B40E-A198D4D55F60}">
  <sheetPr codeName="Sheet1"/>
  <dimension ref="A1:EJ84"/>
  <sheetViews>
    <sheetView zoomScale="70" zoomScaleNormal="70" workbookViewId="0">
      <selection activeCell="E10" sqref="E10"/>
    </sheetView>
  </sheetViews>
  <sheetFormatPr baseColWidth="10" defaultColWidth="9" defaultRowHeight="14" x14ac:dyDescent="0.2"/>
  <cols>
    <col min="1" max="1" width="3" style="3" customWidth="1"/>
    <col min="2" max="2" width="26.5" style="4" customWidth="1"/>
    <col min="3" max="3" width="12.33203125" style="4" bestFit="1" customWidth="1"/>
    <col min="4" max="4" width="26.1640625" style="4" bestFit="1" customWidth="1"/>
    <col min="5" max="5" width="12.33203125" style="4" bestFit="1" customWidth="1"/>
    <col min="6" max="6" width="18.1640625" style="4" bestFit="1" customWidth="1"/>
    <col min="7" max="7" width="11.83203125" style="4" bestFit="1" customWidth="1"/>
    <col min="8" max="8" width="25.33203125" style="5" bestFit="1" customWidth="1"/>
    <col min="9" max="9" width="16.5" style="5" bestFit="1" customWidth="1"/>
    <col min="10" max="10" width="11.33203125" style="5" bestFit="1" customWidth="1"/>
    <col min="11" max="11" width="10.33203125" style="4" bestFit="1" customWidth="1"/>
    <col min="12" max="12" width="11" style="4" bestFit="1" customWidth="1"/>
    <col min="13" max="17" width="12" style="4" bestFit="1" customWidth="1"/>
    <col min="18" max="18" width="12.33203125" style="4" bestFit="1" customWidth="1"/>
    <col min="19" max="19" width="12" style="4" bestFit="1" customWidth="1"/>
    <col min="20" max="20" width="12.33203125" style="4" bestFit="1" customWidth="1"/>
    <col min="21" max="31" width="14.6640625" style="4" bestFit="1" customWidth="1"/>
    <col min="32" max="33" width="15.6640625" style="4" bestFit="1" customWidth="1"/>
    <col min="34" max="34" width="11.5" style="4" customWidth="1"/>
    <col min="35" max="68" width="14.6640625" style="4" bestFit="1" customWidth="1"/>
    <col min="69" max="126" width="13.5" style="4" bestFit="1" customWidth="1"/>
    <col min="127" max="127" width="18.6640625" style="4" bestFit="1" customWidth="1"/>
    <col min="128" max="138" width="13.5" style="4" bestFit="1" customWidth="1"/>
    <col min="139" max="139" width="10.33203125" style="4" customWidth="1"/>
    <col min="140" max="16384" width="9" style="4"/>
  </cols>
  <sheetData>
    <row r="1" spans="2:20" x14ac:dyDescent="0.2">
      <c r="J1" s="4"/>
      <c r="T1" s="176"/>
    </row>
    <row r="2" spans="2:20" x14ac:dyDescent="0.2">
      <c r="B2" s="494" t="s">
        <v>2</v>
      </c>
      <c r="C2" s="536"/>
      <c r="D2" s="494" t="s">
        <v>16</v>
      </c>
      <c r="E2" s="529"/>
      <c r="F2" s="180" t="s">
        <v>342</v>
      </c>
      <c r="G2" s="180"/>
      <c r="H2" s="494" t="s">
        <v>381</v>
      </c>
      <c r="I2" s="180"/>
      <c r="J2" s="180"/>
      <c r="K2" s="180"/>
      <c r="L2" s="180"/>
      <c r="M2" s="180"/>
      <c r="N2" s="188"/>
      <c r="O2" s="188"/>
      <c r="P2" s="188"/>
      <c r="T2" s="176"/>
    </row>
    <row r="3" spans="2:20" x14ac:dyDescent="0.2">
      <c r="B3" s="555" t="str">
        <f>'Site-Zoning'!B3</f>
        <v>land size - acres</v>
      </c>
      <c r="C3" s="603">
        <f>'Site-Zoning'!C3</f>
        <v>6.5</v>
      </c>
      <c r="D3" s="175" t="s">
        <v>18</v>
      </c>
      <c r="E3" s="530">
        <v>45627</v>
      </c>
      <c r="F3" s="37" t="s">
        <v>339</v>
      </c>
      <c r="G3" s="189">
        <v>7.0000000000000007E-2</v>
      </c>
      <c r="H3" s="498" t="s">
        <v>33</v>
      </c>
      <c r="I3" s="10" t="s">
        <v>31</v>
      </c>
      <c r="J3" s="10" t="s">
        <v>30</v>
      </c>
      <c r="K3" s="10" t="s">
        <v>44</v>
      </c>
      <c r="L3" s="19" t="s">
        <v>107</v>
      </c>
      <c r="M3" s="19" t="s">
        <v>108</v>
      </c>
      <c r="N3" s="19" t="s">
        <v>41</v>
      </c>
      <c r="O3" s="19" t="s">
        <v>42</v>
      </c>
      <c r="P3" s="19" t="s">
        <v>43</v>
      </c>
      <c r="T3" s="176"/>
    </row>
    <row r="4" spans="2:20" x14ac:dyDescent="0.2">
      <c r="B4" s="555" t="str">
        <f>'Site-Zoning'!B4</f>
        <v>land size - SF</v>
      </c>
      <c r="C4" s="604">
        <f>'Site-Zoning'!C4</f>
        <v>283140</v>
      </c>
      <c r="D4" s="175" t="s">
        <v>245</v>
      </c>
      <c r="E4" s="531">
        <v>1</v>
      </c>
      <c r="F4" s="37" t="s">
        <v>340</v>
      </c>
      <c r="G4" s="190">
        <v>1.3</v>
      </c>
      <c r="H4" s="499" t="s">
        <v>34</v>
      </c>
      <c r="I4" s="20">
        <f>Revenue!E34</f>
        <v>2.9500000000000006</v>
      </c>
      <c r="J4" s="21">
        <f>Revenue!F34</f>
        <v>1536.9500000000003</v>
      </c>
      <c r="K4" s="21">
        <f>Revenue!G34</f>
        <v>1536.9500000000003</v>
      </c>
      <c r="L4" s="22">
        <f>Revenue!H34</f>
        <v>521</v>
      </c>
      <c r="M4" s="5">
        <f>Revenue!I34</f>
        <v>26</v>
      </c>
      <c r="N4" s="23">
        <f>Revenue!J34</f>
        <v>6.0324825986078884E-2</v>
      </c>
      <c r="O4" s="4">
        <f>Revenue!K34</f>
        <v>26</v>
      </c>
      <c r="P4" s="24">
        <f>Revenue!L34</f>
        <v>4.797047970479705E-2</v>
      </c>
      <c r="T4" s="176"/>
    </row>
    <row r="5" spans="2:20" x14ac:dyDescent="0.2">
      <c r="B5" s="555" t="str">
        <f>'Site-Zoning'!B5</f>
        <v>building GSF</v>
      </c>
      <c r="C5" s="604">
        <f>'Site-Zoning'!C5</f>
        <v>651078</v>
      </c>
      <c r="D5" s="175" t="s">
        <v>20</v>
      </c>
      <c r="E5" s="532">
        <f>EOMONTH(E3,E4)</f>
        <v>45688</v>
      </c>
      <c r="F5" s="37" t="s">
        <v>341</v>
      </c>
      <c r="G5" s="189">
        <v>0.08</v>
      </c>
      <c r="H5" s="499" t="s">
        <v>35</v>
      </c>
      <c r="I5" s="20">
        <f>Revenue!E35</f>
        <v>2.6800416349029499</v>
      </c>
      <c r="J5" s="21">
        <f>Revenue!F35</f>
        <v>1865.4183673469388</v>
      </c>
      <c r="K5" s="21">
        <f>Revenue!G35</f>
        <v>1865.4183673469388</v>
      </c>
      <c r="L5" s="22">
        <f>Revenue!H35</f>
        <v>696.0408163265306</v>
      </c>
      <c r="M5" s="5">
        <f>Revenue!I35</f>
        <v>294</v>
      </c>
      <c r="N5" s="23">
        <f>Revenue!J35</f>
        <v>0.68213457076566131</v>
      </c>
      <c r="O5" s="4">
        <f>Revenue!K35</f>
        <v>294</v>
      </c>
      <c r="P5" s="24">
        <f>Revenue!L35</f>
        <v>0.54243542435424352</v>
      </c>
      <c r="T5" s="176"/>
    </row>
    <row r="6" spans="2:20" x14ac:dyDescent="0.2">
      <c r="B6" s="555" t="str">
        <f>'Site-Zoning'!B6</f>
        <v>Floor : Area Ratio (FAR)</v>
      </c>
      <c r="C6" s="603">
        <f>'Site-Zoning'!C6</f>
        <v>2.2994914176732357</v>
      </c>
      <c r="D6" s="175" t="s">
        <v>346</v>
      </c>
      <c r="E6" s="531">
        <v>23</v>
      </c>
      <c r="F6" s="187" t="s">
        <v>222</v>
      </c>
      <c r="G6" s="76">
        <f ca="1">Capex!D6</f>
        <v>106806734.12528816</v>
      </c>
      <c r="H6" s="499" t="s">
        <v>36</v>
      </c>
      <c r="I6" s="20">
        <f>Revenue!E36</f>
        <v>2.3959227999965798</v>
      </c>
      <c r="J6" s="21">
        <f>Revenue!F36</f>
        <v>2524.201801801802</v>
      </c>
      <c r="K6" s="21">
        <f>Revenue!G36</f>
        <v>1262.100900900901</v>
      </c>
      <c r="L6" s="22">
        <f>Revenue!H36</f>
        <v>1053.5405405405406</v>
      </c>
      <c r="M6" s="5">
        <f>Revenue!I36</f>
        <v>111</v>
      </c>
      <c r="N6" s="23">
        <f>Revenue!J36</f>
        <v>0.25754060324825984</v>
      </c>
      <c r="O6" s="4">
        <f>Revenue!K36</f>
        <v>222</v>
      </c>
      <c r="P6" s="24">
        <f>Revenue!L36</f>
        <v>0.40959409594095941</v>
      </c>
      <c r="T6" s="176"/>
    </row>
    <row r="7" spans="2:20" x14ac:dyDescent="0.2">
      <c r="B7" s="555" t="str">
        <f>'Site-Zoning'!B7</f>
        <v>Net Rentable SF</v>
      </c>
      <c r="C7" s="604">
        <f>'Site-Zoning'!C7</f>
        <v>335125</v>
      </c>
      <c r="D7" s="175" t="s">
        <v>347</v>
      </c>
      <c r="E7" s="533">
        <f>E6+E4</f>
        <v>24</v>
      </c>
      <c r="F7" s="187" t="s">
        <v>343</v>
      </c>
      <c r="G7" s="191">
        <f ca="1">Capex!F6</f>
        <v>318.70715143689119</v>
      </c>
      <c r="H7" s="499" t="s">
        <v>37</v>
      </c>
      <c r="I7" s="20" t="str">
        <f>Revenue!E37</f>
        <v/>
      </c>
      <c r="J7" s="21" t="str">
        <f>Revenue!F37</f>
        <v/>
      </c>
      <c r="K7" s="21" t="str">
        <f>Revenue!G37</f>
        <v/>
      </c>
      <c r="L7" s="22" t="str">
        <f>Revenue!H37</f>
        <v/>
      </c>
      <c r="M7" s="5" t="str">
        <f>Revenue!I37</f>
        <v/>
      </c>
      <c r="N7" s="23" t="str">
        <f>Revenue!J37</f>
        <v/>
      </c>
      <c r="O7" s="4" t="str">
        <f>Revenue!K37</f>
        <v/>
      </c>
      <c r="P7" s="24" t="str">
        <f>Revenue!L37</f>
        <v/>
      </c>
      <c r="R7" s="187"/>
      <c r="S7" s="191"/>
      <c r="T7" s="176"/>
    </row>
    <row r="8" spans="2:20" x14ac:dyDescent="0.2">
      <c r="B8" s="555"/>
      <c r="C8" s="604"/>
      <c r="D8" s="175" t="s">
        <v>337</v>
      </c>
      <c r="E8" s="532">
        <f>EOMONTH(E5,E6)</f>
        <v>46387</v>
      </c>
      <c r="H8" s="499" t="s">
        <v>38</v>
      </c>
      <c r="I8" s="20" t="str">
        <f>Revenue!E38</f>
        <v/>
      </c>
      <c r="J8" s="21" t="str">
        <f>Revenue!F38</f>
        <v/>
      </c>
      <c r="K8" s="21" t="str">
        <f>Revenue!G38</f>
        <v/>
      </c>
      <c r="L8" s="22" t="str">
        <f>Revenue!H38</f>
        <v/>
      </c>
      <c r="M8" s="5" t="str">
        <f>Revenue!I38</f>
        <v/>
      </c>
      <c r="N8" s="23" t="str">
        <f>Revenue!J38</f>
        <v/>
      </c>
      <c r="O8" s="4" t="str">
        <f>Revenue!K38</f>
        <v/>
      </c>
      <c r="P8" s="24" t="str">
        <f>Revenue!L38</f>
        <v/>
      </c>
      <c r="T8" s="176"/>
    </row>
    <row r="9" spans="2:20" x14ac:dyDescent="0.2">
      <c r="B9" s="555"/>
      <c r="C9" s="57"/>
      <c r="D9" s="175" t="s">
        <v>348</v>
      </c>
      <c r="E9" s="531">
        <v>13</v>
      </c>
      <c r="G9" s="176"/>
      <c r="H9" s="6" t="s">
        <v>39</v>
      </c>
      <c r="I9" s="25" t="str">
        <f>Revenue!E39</f>
        <v/>
      </c>
      <c r="J9" s="26" t="str">
        <f>Revenue!F39</f>
        <v/>
      </c>
      <c r="K9" s="26" t="str">
        <f>Revenue!G39</f>
        <v/>
      </c>
      <c r="L9" s="27" t="str">
        <f>Revenue!H39</f>
        <v/>
      </c>
      <c r="M9" s="28" t="str">
        <f>Revenue!I39</f>
        <v/>
      </c>
      <c r="N9" s="29" t="str">
        <f>Revenue!J39</f>
        <v/>
      </c>
      <c r="O9" s="30" t="str">
        <f>Revenue!K39</f>
        <v/>
      </c>
      <c r="P9" s="31" t="str">
        <f>Revenue!L39</f>
        <v/>
      </c>
      <c r="T9" s="176"/>
    </row>
    <row r="10" spans="2:20" x14ac:dyDescent="0.2">
      <c r="B10" s="555"/>
      <c r="C10" s="57"/>
      <c r="D10" s="175" t="s">
        <v>338</v>
      </c>
      <c r="E10" s="534">
        <f>EOMONTH(E8,E9)</f>
        <v>46783</v>
      </c>
      <c r="G10" s="176"/>
      <c r="H10" s="545" t="s">
        <v>40</v>
      </c>
      <c r="I10" s="32">
        <f>Revenue!E40</f>
        <v>2.5918093248787764</v>
      </c>
      <c r="J10" s="26">
        <f>Revenue!F40</f>
        <v>2015.267053364269</v>
      </c>
      <c r="K10" s="26">
        <f>Revenue!G40</f>
        <v>1602.5463099630995</v>
      </c>
      <c r="L10" s="33">
        <f>Revenue!H40</f>
        <v>777.55220417633416</v>
      </c>
      <c r="M10" s="28">
        <f>Revenue!I40</f>
        <v>431</v>
      </c>
      <c r="N10" s="29">
        <f>Revenue!J40</f>
        <v>1</v>
      </c>
      <c r="O10" s="30">
        <f>Revenue!K40</f>
        <v>542</v>
      </c>
      <c r="P10" s="29">
        <f>Revenue!L40</f>
        <v>1</v>
      </c>
      <c r="T10" s="176"/>
    </row>
    <row r="11" spans="2:20" ht="15" x14ac:dyDescent="0.2">
      <c r="B11" s="555"/>
      <c r="C11" s="57"/>
      <c r="D11" s="175" t="s">
        <v>361</v>
      </c>
      <c r="E11" s="535">
        <f>E4+E6+E9</f>
        <v>37</v>
      </c>
      <c r="G11" s="176"/>
      <c r="H11" s="10" t="s">
        <v>777</v>
      </c>
      <c r="I11" s="4"/>
      <c r="J11" s="4"/>
      <c r="L11" s="119"/>
      <c r="M11" s="125"/>
      <c r="N11" s="125"/>
      <c r="O11" s="125"/>
      <c r="P11" s="125"/>
      <c r="Q11" s="125"/>
      <c r="R11" s="125"/>
      <c r="S11" s="125"/>
      <c r="T11" s="585"/>
    </row>
    <row r="12" spans="2:20" x14ac:dyDescent="0.2">
      <c r="B12" s="494" t="s">
        <v>334</v>
      </c>
      <c r="C12" s="605"/>
      <c r="D12" s="231" t="s">
        <v>781</v>
      </c>
      <c r="E12" s="230" t="s">
        <v>325</v>
      </c>
      <c r="F12" s="230" t="s">
        <v>133</v>
      </c>
      <c r="G12" s="502" t="s">
        <v>326</v>
      </c>
      <c r="H12" s="6" t="s">
        <v>45</v>
      </c>
      <c r="I12" s="6"/>
      <c r="J12" s="75">
        <f>EOMONTH(Summary!E3,12)</f>
        <v>46022</v>
      </c>
      <c r="K12" s="75">
        <f t="shared" ref="K12:T12" si="0">EOMONTH(J12,12)</f>
        <v>46387</v>
      </c>
      <c r="L12" s="75">
        <f t="shared" si="0"/>
        <v>46752</v>
      </c>
      <c r="M12" s="75">
        <f t="shared" si="0"/>
        <v>47118</v>
      </c>
      <c r="N12" s="75">
        <f t="shared" si="0"/>
        <v>47483</v>
      </c>
      <c r="O12" s="75">
        <f t="shared" si="0"/>
        <v>47848</v>
      </c>
      <c r="P12" s="75">
        <f t="shared" si="0"/>
        <v>48213</v>
      </c>
      <c r="Q12" s="75">
        <f t="shared" si="0"/>
        <v>48579</v>
      </c>
      <c r="R12" s="75">
        <f t="shared" si="0"/>
        <v>48944</v>
      </c>
      <c r="S12" s="75">
        <f t="shared" si="0"/>
        <v>49309</v>
      </c>
      <c r="T12" s="586">
        <f t="shared" si="0"/>
        <v>49674</v>
      </c>
    </row>
    <row r="13" spans="2:20" x14ac:dyDescent="0.2">
      <c r="B13" s="555" t="s">
        <v>329</v>
      </c>
      <c r="C13" s="554">
        <f>Capex!D8</f>
        <v>7210000</v>
      </c>
      <c r="D13" s="555" t="s">
        <v>116</v>
      </c>
      <c r="E13" s="184">
        <f>Revenue!F25*Revenue!I25</f>
        <v>868580.1</v>
      </c>
      <c r="F13" s="564">
        <f>E13/Revenue!$I$40</f>
        <v>2015.267053364269</v>
      </c>
      <c r="G13" s="565">
        <f t="shared" ref="G13:G18" si="1">E13*12</f>
        <v>10422961.199999999</v>
      </c>
      <c r="H13" s="6" t="s">
        <v>46</v>
      </c>
      <c r="I13" s="6"/>
      <c r="J13" s="5">
        <f>COUNT($J$12:J12)</f>
        <v>1</v>
      </c>
      <c r="K13" s="5">
        <f>COUNT($J$12:K12)</f>
        <v>2</v>
      </c>
      <c r="L13" s="5">
        <f>COUNT($J$12:L12)</f>
        <v>3</v>
      </c>
      <c r="M13" s="5">
        <f>COUNT($J$12:M12)</f>
        <v>4</v>
      </c>
      <c r="N13" s="5">
        <f>COUNT($J$12:N12)</f>
        <v>5</v>
      </c>
      <c r="O13" s="5">
        <f>COUNT($J$12:O12)</f>
        <v>6</v>
      </c>
      <c r="P13" s="5">
        <f>COUNT($J$12:P12)</f>
        <v>7</v>
      </c>
      <c r="Q13" s="5">
        <f>COUNT($J$12:Q12)</f>
        <v>8</v>
      </c>
      <c r="R13" s="5">
        <f>COUNT($J$12:R12)</f>
        <v>9</v>
      </c>
      <c r="S13" s="5">
        <f>COUNT($J$12:S12)</f>
        <v>10</v>
      </c>
      <c r="T13" s="195">
        <f>COUNT($J$12:T12)</f>
        <v>11</v>
      </c>
    </row>
    <row r="14" spans="2:20" x14ac:dyDescent="0.2">
      <c r="B14" s="555" t="s">
        <v>330</v>
      </c>
      <c r="C14" s="554">
        <f>$C$13/'Site-Zoning'!C3</f>
        <v>1109230.7692307692</v>
      </c>
      <c r="D14" s="556" t="s">
        <v>132</v>
      </c>
      <c r="E14" s="566">
        <f>Revenue!M93/12</f>
        <v>95440.418749999997</v>
      </c>
      <c r="F14" s="567">
        <f>E14/Revenue!$I$40</f>
        <v>221.43948665893271</v>
      </c>
      <c r="G14" s="568">
        <f t="shared" si="1"/>
        <v>1145285.0249999999</v>
      </c>
      <c r="H14" s="2" t="s">
        <v>47</v>
      </c>
      <c r="I14" s="2"/>
      <c r="J14" s="4"/>
      <c r="M14" s="119"/>
      <c r="N14" s="125"/>
      <c r="O14" s="125"/>
      <c r="P14" s="125"/>
      <c r="Q14" s="125"/>
      <c r="R14" s="125"/>
      <c r="S14" s="125"/>
      <c r="T14" s="587"/>
    </row>
    <row r="15" spans="2:20" x14ac:dyDescent="0.2">
      <c r="B15" s="555" t="s">
        <v>331</v>
      </c>
      <c r="C15" s="554">
        <f>$C$13/'Site-Zoning'!C4</f>
        <v>25.464434555343647</v>
      </c>
      <c r="D15" s="557" t="s">
        <v>134</v>
      </c>
      <c r="E15" s="569">
        <f>SUM(E13:E14)</f>
        <v>964020.51874999993</v>
      </c>
      <c r="F15" s="570">
        <f>E15/Revenue!$I$40</f>
        <v>2236.7065400232018</v>
      </c>
      <c r="G15" s="571">
        <f t="shared" si="1"/>
        <v>11568246.225</v>
      </c>
      <c r="H15" s="6" t="s">
        <v>48</v>
      </c>
      <c r="I15" s="6"/>
      <c r="J15" s="129">
        <v>2.5000000000000001E-2</v>
      </c>
      <c r="K15" s="129">
        <v>0.03</v>
      </c>
      <c r="L15" s="129">
        <v>0.04</v>
      </c>
      <c r="M15" s="129">
        <v>0.04</v>
      </c>
      <c r="N15" s="129">
        <v>0.04</v>
      </c>
      <c r="O15" s="130">
        <f t="shared" ref="O15:T17" si="2">N15</f>
        <v>0.04</v>
      </c>
      <c r="P15" s="130">
        <f t="shared" si="2"/>
        <v>0.04</v>
      </c>
      <c r="Q15" s="130">
        <f t="shared" si="2"/>
        <v>0.04</v>
      </c>
      <c r="R15" s="130">
        <f t="shared" si="2"/>
        <v>0.04</v>
      </c>
      <c r="S15" s="130">
        <f t="shared" si="2"/>
        <v>0.04</v>
      </c>
      <c r="T15" s="588">
        <f t="shared" si="2"/>
        <v>0.04</v>
      </c>
    </row>
    <row r="16" spans="2:20" x14ac:dyDescent="0.2">
      <c r="B16" s="555" t="s">
        <v>199</v>
      </c>
      <c r="C16" s="606">
        <f>Capex!D78</f>
        <v>0</v>
      </c>
      <c r="D16" s="558">
        <f>Revenue!K60</f>
        <v>0.05</v>
      </c>
      <c r="E16" s="572">
        <f>D16*E13*-1</f>
        <v>-43429.005000000005</v>
      </c>
      <c r="F16" s="564">
        <f>E16/Revenue!$I$40</f>
        <v>-100.76335266821347</v>
      </c>
      <c r="G16" s="573">
        <f t="shared" si="1"/>
        <v>-521148.06000000006</v>
      </c>
      <c r="H16" s="6" t="s">
        <v>49</v>
      </c>
      <c r="I16" s="6"/>
      <c r="J16" s="129">
        <v>0.03</v>
      </c>
      <c r="K16" s="129">
        <v>0.03</v>
      </c>
      <c r="L16" s="129">
        <v>0.03</v>
      </c>
      <c r="M16" s="129">
        <v>0.03</v>
      </c>
      <c r="N16" s="129">
        <v>0.03</v>
      </c>
      <c r="O16" s="130">
        <f t="shared" si="2"/>
        <v>0.03</v>
      </c>
      <c r="P16" s="130">
        <f t="shared" si="2"/>
        <v>0.03</v>
      </c>
      <c r="Q16" s="130">
        <f t="shared" si="2"/>
        <v>0.03</v>
      </c>
      <c r="R16" s="130">
        <f t="shared" si="2"/>
        <v>0.03</v>
      </c>
      <c r="S16" s="130">
        <f t="shared" si="2"/>
        <v>0.03</v>
      </c>
      <c r="T16" s="588">
        <f t="shared" si="2"/>
        <v>0.03</v>
      </c>
    </row>
    <row r="17" spans="2:20" x14ac:dyDescent="0.2">
      <c r="B17" s="555" t="s">
        <v>332</v>
      </c>
      <c r="C17" s="606">
        <f>Capex!D45</f>
        <v>175000</v>
      </c>
      <c r="D17" s="559" t="s">
        <v>263</v>
      </c>
      <c r="E17" s="572">
        <f>(Revenue!G63+Revenue!G65)/12</f>
        <v>0</v>
      </c>
      <c r="F17" s="564">
        <f>E17/Revenue!$I$40</f>
        <v>0</v>
      </c>
      <c r="G17" s="573">
        <f t="shared" si="1"/>
        <v>0</v>
      </c>
      <c r="H17" s="6" t="s">
        <v>50</v>
      </c>
      <c r="I17" s="6"/>
      <c r="J17" s="129">
        <v>0.05</v>
      </c>
      <c r="K17" s="129">
        <v>0.05</v>
      </c>
      <c r="L17" s="129">
        <v>0.05</v>
      </c>
      <c r="M17" s="129">
        <v>0.05</v>
      </c>
      <c r="N17" s="129">
        <v>0.05</v>
      </c>
      <c r="O17" s="130">
        <f t="shared" si="2"/>
        <v>0.05</v>
      </c>
      <c r="P17" s="130">
        <f t="shared" si="2"/>
        <v>0.05</v>
      </c>
      <c r="Q17" s="130">
        <f t="shared" si="2"/>
        <v>0.05</v>
      </c>
      <c r="R17" s="130">
        <f t="shared" si="2"/>
        <v>0.05</v>
      </c>
      <c r="S17" s="130">
        <f t="shared" si="2"/>
        <v>0.05</v>
      </c>
      <c r="T17" s="588">
        <f t="shared" si="2"/>
        <v>0.05</v>
      </c>
    </row>
    <row r="18" spans="2:20" x14ac:dyDescent="0.2">
      <c r="B18" s="555" t="s">
        <v>333</v>
      </c>
      <c r="C18" s="607">
        <f>E3</f>
        <v>45627</v>
      </c>
      <c r="D18" s="560" t="s">
        <v>306</v>
      </c>
      <c r="E18" s="574">
        <f>SUM(E15:E17)</f>
        <v>920591.51374999993</v>
      </c>
      <c r="F18" s="575">
        <f>E18/Revenue!$I$40</f>
        <v>2135.9431873549884</v>
      </c>
      <c r="G18" s="576">
        <f t="shared" si="1"/>
        <v>11047098.164999999</v>
      </c>
      <c r="H18" s="2" t="s">
        <v>51</v>
      </c>
      <c r="I18" s="2"/>
      <c r="J18" s="4"/>
      <c r="M18" s="119"/>
      <c r="N18" s="125"/>
      <c r="O18" s="130"/>
      <c r="P18" s="130"/>
      <c r="Q18" s="130"/>
      <c r="R18" s="130"/>
      <c r="S18" s="130"/>
      <c r="T18" s="588"/>
    </row>
    <row r="19" spans="2:20" x14ac:dyDescent="0.2">
      <c r="B19" s="555"/>
      <c r="C19" s="603"/>
      <c r="D19" s="561" t="s">
        <v>780</v>
      </c>
      <c r="E19" s="574">
        <f>G19/12</f>
        <v>-209603.47451041665</v>
      </c>
      <c r="F19" s="574">
        <f>E19/Revenue!$I$40</f>
        <v>-486.31896638147714</v>
      </c>
      <c r="G19" s="602">
        <f>-Opex!D3</f>
        <v>-2515241.6941249999</v>
      </c>
      <c r="H19" s="6" t="s">
        <v>247</v>
      </c>
      <c r="I19" s="6"/>
      <c r="J19" s="129">
        <v>2.5000000000000001E-2</v>
      </c>
      <c r="K19" s="129">
        <v>2.5000000000000001E-2</v>
      </c>
      <c r="L19" s="129">
        <v>2.5000000000000001E-2</v>
      </c>
      <c r="M19" s="129">
        <v>2.5000000000000001E-2</v>
      </c>
      <c r="N19" s="129">
        <v>2.5000000000000001E-2</v>
      </c>
      <c r="O19" s="130">
        <f t="shared" ref="O19:T22" si="3">N19</f>
        <v>2.5000000000000001E-2</v>
      </c>
      <c r="P19" s="130">
        <f t="shared" si="3"/>
        <v>2.5000000000000001E-2</v>
      </c>
      <c r="Q19" s="130">
        <f t="shared" si="3"/>
        <v>2.5000000000000001E-2</v>
      </c>
      <c r="R19" s="130">
        <f t="shared" si="3"/>
        <v>2.5000000000000001E-2</v>
      </c>
      <c r="S19" s="130">
        <f t="shared" si="3"/>
        <v>2.5000000000000001E-2</v>
      </c>
      <c r="T19" s="588">
        <f t="shared" si="3"/>
        <v>2.5000000000000001E-2</v>
      </c>
    </row>
    <row r="20" spans="2:20" x14ac:dyDescent="0.2">
      <c r="B20" s="555"/>
      <c r="C20" s="603"/>
      <c r="D20" s="557" t="s">
        <v>53</v>
      </c>
      <c r="E20" s="577">
        <f>SUM(E18:E19)</f>
        <v>710988.0392395833</v>
      </c>
      <c r="F20" s="570">
        <f>SUM(F18:F19)</f>
        <v>1649.6242209735112</v>
      </c>
      <c r="G20" s="571">
        <f>E20*12</f>
        <v>8531856.4708749987</v>
      </c>
      <c r="H20" s="6" t="s">
        <v>248</v>
      </c>
      <c r="I20" s="6"/>
      <c r="J20" s="129">
        <v>0.03</v>
      </c>
      <c r="K20" s="129">
        <v>0.03</v>
      </c>
      <c r="L20" s="129">
        <v>0.03</v>
      </c>
      <c r="M20" s="129">
        <v>0.03</v>
      </c>
      <c r="N20" s="129">
        <v>0.03</v>
      </c>
      <c r="O20" s="130">
        <f t="shared" si="3"/>
        <v>0.03</v>
      </c>
      <c r="P20" s="130">
        <f t="shared" si="3"/>
        <v>0.03</v>
      </c>
      <c r="Q20" s="130">
        <f t="shared" si="3"/>
        <v>0.03</v>
      </c>
      <c r="R20" s="130">
        <f t="shared" si="3"/>
        <v>0.03</v>
      </c>
      <c r="S20" s="130">
        <f t="shared" si="3"/>
        <v>0.03</v>
      </c>
      <c r="T20" s="588">
        <f t="shared" si="3"/>
        <v>0.03</v>
      </c>
    </row>
    <row r="21" spans="2:20" x14ac:dyDescent="0.2">
      <c r="B21" s="494" t="s">
        <v>374</v>
      </c>
      <c r="C21" s="537"/>
      <c r="D21" s="494" t="s">
        <v>375</v>
      </c>
      <c r="E21" s="526" t="s">
        <v>29</v>
      </c>
      <c r="F21" s="526" t="s">
        <v>133</v>
      </c>
      <c r="G21" s="502" t="s">
        <v>772</v>
      </c>
      <c r="H21" s="6" t="s">
        <v>249</v>
      </c>
      <c r="I21" s="6"/>
      <c r="J21" s="129">
        <v>0.02</v>
      </c>
      <c r="K21" s="129">
        <v>0.02</v>
      </c>
      <c r="L21" s="129">
        <v>0.02</v>
      </c>
      <c r="M21" s="129">
        <v>0.02</v>
      </c>
      <c r="N21" s="129">
        <v>0.02</v>
      </c>
      <c r="O21" s="130">
        <f t="shared" si="3"/>
        <v>0.02</v>
      </c>
      <c r="P21" s="130">
        <f t="shared" si="3"/>
        <v>0.02</v>
      </c>
      <c r="Q21" s="130">
        <f t="shared" si="3"/>
        <v>0.02</v>
      </c>
      <c r="R21" s="130">
        <f t="shared" si="3"/>
        <v>0.02</v>
      </c>
      <c r="S21" s="130">
        <f t="shared" si="3"/>
        <v>0.02</v>
      </c>
      <c r="T21" s="588">
        <f t="shared" si="3"/>
        <v>0.02</v>
      </c>
    </row>
    <row r="22" spans="2:20" x14ac:dyDescent="0.2">
      <c r="B22" s="506" t="s">
        <v>309</v>
      </c>
      <c r="C22" s="73">
        <f>C43</f>
        <v>74764713.890999988</v>
      </c>
      <c r="D22" s="557" t="s">
        <v>774</v>
      </c>
      <c r="E22" s="569">
        <f>Capex!D8</f>
        <v>7210000</v>
      </c>
      <c r="F22" s="569">
        <f>E22/Revenue!$I$40</f>
        <v>16728.538283062644</v>
      </c>
      <c r="G22" s="578">
        <f>E22/Revenue!$L$28</f>
        <v>21.514360313315926</v>
      </c>
      <c r="H22" s="6" t="s">
        <v>250</v>
      </c>
      <c r="I22" s="6"/>
      <c r="J22" s="129">
        <v>2.5000000000000001E-2</v>
      </c>
      <c r="K22" s="129">
        <v>2.5000000000000001E-2</v>
      </c>
      <c r="L22" s="129">
        <v>2.5000000000000001E-2</v>
      </c>
      <c r="M22" s="129">
        <v>2.5000000000000001E-2</v>
      </c>
      <c r="N22" s="129">
        <v>2.5000000000000001E-2</v>
      </c>
      <c r="O22" s="130">
        <f t="shared" si="3"/>
        <v>2.5000000000000001E-2</v>
      </c>
      <c r="P22" s="130">
        <f t="shared" si="3"/>
        <v>2.5000000000000001E-2</v>
      </c>
      <c r="Q22" s="130">
        <f t="shared" si="3"/>
        <v>2.5000000000000001E-2</v>
      </c>
      <c r="R22" s="130">
        <f t="shared" si="3"/>
        <v>2.5000000000000001E-2</v>
      </c>
      <c r="S22" s="130">
        <f t="shared" si="3"/>
        <v>2.5000000000000001E-2</v>
      </c>
      <c r="T22" s="588">
        <f t="shared" si="3"/>
        <v>2.5000000000000001E-2</v>
      </c>
    </row>
    <row r="23" spans="2:20" x14ac:dyDescent="0.2">
      <c r="B23" s="506" t="s">
        <v>573</v>
      </c>
      <c r="C23" s="73">
        <f>Macro!D2-C22</f>
        <v>32042020.239000008</v>
      </c>
      <c r="D23" s="561" t="s">
        <v>23</v>
      </c>
      <c r="E23" s="579">
        <f>Capex!D10</f>
        <v>80839810.0625</v>
      </c>
      <c r="F23" s="579">
        <f>E23/Revenue!$I$40</f>
        <v>187563.36441415313</v>
      </c>
      <c r="G23" s="580">
        <f>E23/Revenue!$L$28</f>
        <v>241.22285732935472</v>
      </c>
      <c r="M23" s="5"/>
      <c r="N23" s="5"/>
      <c r="T23" s="176"/>
    </row>
    <row r="24" spans="2:20" x14ac:dyDescent="0.2">
      <c r="B24" s="507">
        <f>C24/C23</f>
        <v>0.8899999999999999</v>
      </c>
      <c r="C24" s="500">
        <f>C23-C25</f>
        <v>28517398.012710005</v>
      </c>
      <c r="D24" s="499" t="s">
        <v>24</v>
      </c>
      <c r="E24" s="76">
        <f>Capex!D11</f>
        <v>75942676.25</v>
      </c>
      <c r="F24" s="76">
        <f>E24/Revenue!$I$40</f>
        <v>176201.10498839908</v>
      </c>
      <c r="G24" s="581">
        <f>E24/Revenue!$L$28</f>
        <v>226.61</v>
      </c>
      <c r="H24" s="225" t="s">
        <v>382</v>
      </c>
      <c r="I24" s="226">
        <f>EOMONTH(Summary!$E$3,0)</f>
        <v>45657</v>
      </c>
      <c r="J24" s="226">
        <f t="shared" ref="J24:T24" si="4">EOMONTH(I24,12)</f>
        <v>46022</v>
      </c>
      <c r="K24" s="226">
        <f t="shared" si="4"/>
        <v>46387</v>
      </c>
      <c r="L24" s="226">
        <f t="shared" si="4"/>
        <v>46752</v>
      </c>
      <c r="M24" s="226">
        <f t="shared" si="4"/>
        <v>47118</v>
      </c>
      <c r="N24" s="226">
        <f t="shared" si="4"/>
        <v>47483</v>
      </c>
      <c r="O24" s="226">
        <f t="shared" si="4"/>
        <v>47848</v>
      </c>
      <c r="P24" s="226">
        <f t="shared" si="4"/>
        <v>48213</v>
      </c>
      <c r="Q24" s="226">
        <f t="shared" si="4"/>
        <v>48579</v>
      </c>
      <c r="R24" s="226">
        <f t="shared" si="4"/>
        <v>48944</v>
      </c>
      <c r="S24" s="226">
        <f t="shared" si="4"/>
        <v>49309</v>
      </c>
      <c r="T24" s="589">
        <f t="shared" si="4"/>
        <v>49674</v>
      </c>
    </row>
    <row r="25" spans="2:20" x14ac:dyDescent="0.2">
      <c r="B25" s="508">
        <v>0.11</v>
      </c>
      <c r="C25" s="500">
        <f>B25*C23</f>
        <v>3524622.2262900011</v>
      </c>
      <c r="D25" s="499" t="s">
        <v>771</v>
      </c>
      <c r="E25" s="76">
        <f>Capex!D12</f>
        <v>1100000.0000000002</v>
      </c>
      <c r="F25" s="76">
        <f>E25/Revenue!$I$40</f>
        <v>2552.2041763341072</v>
      </c>
      <c r="G25" s="581">
        <f>E25/Revenue!$L$28</f>
        <v>3.2823573293547192</v>
      </c>
      <c r="H25" s="225" t="s">
        <v>46</v>
      </c>
      <c r="I25" s="227">
        <v>0</v>
      </c>
      <c r="J25" s="227">
        <f t="shared" ref="J25:T25" si="5">I25+1</f>
        <v>1</v>
      </c>
      <c r="K25" s="227">
        <f t="shared" si="5"/>
        <v>2</v>
      </c>
      <c r="L25" s="227">
        <f t="shared" si="5"/>
        <v>3</v>
      </c>
      <c r="M25" s="227">
        <f t="shared" si="5"/>
        <v>4</v>
      </c>
      <c r="N25" s="227">
        <f t="shared" si="5"/>
        <v>5</v>
      </c>
      <c r="O25" s="227">
        <f t="shared" si="5"/>
        <v>6</v>
      </c>
      <c r="P25" s="227">
        <f t="shared" si="5"/>
        <v>7</v>
      </c>
      <c r="Q25" s="227">
        <f t="shared" si="5"/>
        <v>8</v>
      </c>
      <c r="R25" s="227">
        <f t="shared" si="5"/>
        <v>9</v>
      </c>
      <c r="S25" s="227">
        <f t="shared" si="5"/>
        <v>10</v>
      </c>
      <c r="T25" s="590">
        <f t="shared" si="5"/>
        <v>11</v>
      </c>
    </row>
    <row r="26" spans="2:20" x14ac:dyDescent="0.2">
      <c r="B26" s="175"/>
      <c r="D26" s="499" t="s">
        <v>344</v>
      </c>
      <c r="E26" s="184">
        <f>Capex!D13</f>
        <v>3797133.8125</v>
      </c>
      <c r="F26" s="184">
        <f>E26/Revenue!$I$40</f>
        <v>8810.0552494199528</v>
      </c>
      <c r="G26" s="581">
        <f>E26/Revenue!$L$28</f>
        <v>11.330500000000001</v>
      </c>
      <c r="H26" s="4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591"/>
    </row>
    <row r="27" spans="2:20" x14ac:dyDescent="0.2">
      <c r="B27" s="175"/>
      <c r="C27" s="82"/>
      <c r="D27" s="561" t="s">
        <v>25</v>
      </c>
      <c r="E27" s="579">
        <f ca="1">Capex!D18</f>
        <v>18756924.062788159</v>
      </c>
      <c r="F27" s="579">
        <f ca="1">E27/Revenue!$I$40</f>
        <v>43519.545389299674</v>
      </c>
      <c r="G27" s="580">
        <f ca="1">E27/Revenue!$L$28</f>
        <v>55.969933794220537</v>
      </c>
      <c r="H27" s="46" t="s">
        <v>251</v>
      </c>
      <c r="I27" s="7">
        <f ca="1">SUMIFS('Cash Flow'!$H64:$EJ64,'Cash Flow'!$H$61:$EJ$61,Summary!I$25)</f>
        <v>0</v>
      </c>
      <c r="J27" s="7">
        <f ca="1">SUMIFS('Cash Flow'!$H64:$EJ64,'Cash Flow'!$H$61:$EJ$61,Summary!J$25)</f>
        <v>0</v>
      </c>
      <c r="K27" s="7">
        <f ca="1">SUMIFS('Cash Flow'!$H64:$EJ64,'Cash Flow'!$H$61:$EJ$61,Summary!K$25)</f>
        <v>123938.92378190253</v>
      </c>
      <c r="L27" s="7">
        <f ca="1">SUMIFS('Cash Flow'!$H64:$EJ64,'Cash Flow'!$H$61:$EJ$61,Summary!L$25)</f>
        <v>6608103.2404979393</v>
      </c>
      <c r="M27" s="7">
        <f ca="1">SUMIFS('Cash Flow'!$H64:$EJ64,'Cash Flow'!$H$61:$EJ$61,Summary!M$25)</f>
        <v>11242462.181449499</v>
      </c>
      <c r="N27" s="7">
        <f ca="1">SUMIFS('Cash Flow'!$H64:$EJ64,'Cash Flow'!$H$61:$EJ$61,Summary!N$25)</f>
        <v>11692160.668707479</v>
      </c>
      <c r="O27" s="7">
        <f ca="1">SUMIFS('Cash Flow'!$H64:$EJ64,'Cash Flow'!$H$61:$EJ$61,Summary!O$25)</f>
        <v>12159847.095455777</v>
      </c>
      <c r="P27" s="7">
        <f ca="1">SUMIFS('Cash Flow'!$H64:$EJ64,'Cash Flow'!$H$61:$EJ$61,Summary!P$25)</f>
        <v>12646240.979274008</v>
      </c>
      <c r="Q27" s="7">
        <f ca="1">SUMIFS('Cash Flow'!$H64:$EJ64,'Cash Flow'!$H$61:$EJ$61,Summary!Q$25)</f>
        <v>13152090.618444968</v>
      </c>
      <c r="R27" s="7">
        <f ca="1">SUMIFS('Cash Flow'!$H64:$EJ64,'Cash Flow'!$H$61:$EJ$61,Summary!R$25)</f>
        <v>13678174.243182771</v>
      </c>
      <c r="S27" s="7">
        <f ca="1">SUMIFS('Cash Flow'!$H64:$EJ64,'Cash Flow'!$H$61:$EJ$61,Summary!S$25)</f>
        <v>14225301.212910078</v>
      </c>
      <c r="T27" s="591">
        <f ca="1">SUMIFS('Cash Flow'!$H64:$EJ64,'Cash Flow'!$H$61:$EJ$61,Summary!T$25)</f>
        <v>14794313.261426482</v>
      </c>
    </row>
    <row r="28" spans="2:20" x14ac:dyDescent="0.2">
      <c r="B28" s="175"/>
      <c r="D28" s="499" t="s">
        <v>26</v>
      </c>
      <c r="E28" s="76">
        <f>SUM(Capex!D19,Capex!D27)</f>
        <v>2940280</v>
      </c>
      <c r="F28" s="76">
        <f>E28/Revenue!$I$40</f>
        <v>6821.9953596287705</v>
      </c>
      <c r="G28" s="581">
        <f>E28/Revenue!$L$28</f>
        <v>8.773681462140992</v>
      </c>
      <c r="H28" s="159" t="s">
        <v>313</v>
      </c>
      <c r="I28" s="7">
        <f ca="1">SUMIFS('Cash Flow'!$H65:$EJ65,'Cash Flow'!$H$61:$EJ$61,Summary!I$25)</f>
        <v>0</v>
      </c>
      <c r="J28" s="7">
        <f ca="1">SUMIFS('Cash Flow'!$H65:$EJ65,'Cash Flow'!$H$61:$EJ$61,Summary!J$25)</f>
        <v>0</v>
      </c>
      <c r="K28" s="7">
        <f ca="1">SUMIFS('Cash Flow'!$H65:$EJ65,'Cash Flow'!$H$61:$EJ$61,Summary!K$25)</f>
        <v>-6196.946189095127</v>
      </c>
      <c r="L28" s="7">
        <f ca="1">SUMIFS('Cash Flow'!$H65:$EJ65,'Cash Flow'!$H$61:$EJ$61,Summary!L$25)</f>
        <v>-330405.16202489706</v>
      </c>
      <c r="M28" s="7">
        <f ca="1">SUMIFS('Cash Flow'!$H65:$EJ65,'Cash Flow'!$H$61:$EJ$61,Summary!M$25)</f>
        <v>-562123.10907247488</v>
      </c>
      <c r="N28" s="7">
        <f ca="1">SUMIFS('Cash Flow'!$H65:$EJ65,'Cash Flow'!$H$61:$EJ$61,Summary!N$25)</f>
        <v>-584608.03343537403</v>
      </c>
      <c r="O28" s="7">
        <f ca="1">SUMIFS('Cash Flow'!$H65:$EJ65,'Cash Flow'!$H$61:$EJ$61,Summary!O$25)</f>
        <v>-607992.35477278894</v>
      </c>
      <c r="P28" s="7">
        <f ca="1">SUMIFS('Cash Flow'!$H65:$EJ65,'Cash Flow'!$H$61:$EJ$61,Summary!P$25)</f>
        <v>-632312.04896370042</v>
      </c>
      <c r="Q28" s="7">
        <f ca="1">SUMIFS('Cash Flow'!$H65:$EJ65,'Cash Flow'!$H$61:$EJ$61,Summary!Q$25)</f>
        <v>-657604.53092224861</v>
      </c>
      <c r="R28" s="7">
        <f ca="1">SUMIFS('Cash Flow'!$H65:$EJ65,'Cash Flow'!$H$61:$EJ$61,Summary!R$25)</f>
        <v>-683908.71215913852</v>
      </c>
      <c r="S28" s="7">
        <f ca="1">SUMIFS('Cash Flow'!$H65:$EJ65,'Cash Flow'!$H$61:$EJ$61,Summary!S$25)</f>
        <v>-711265.06064550416</v>
      </c>
      <c r="T28" s="591">
        <f ca="1">SUMIFS('Cash Flow'!$H65:$EJ65,'Cash Flow'!$H$61:$EJ$61,Summary!T$25)</f>
        <v>-739715.66307132423</v>
      </c>
    </row>
    <row r="29" spans="2:20" x14ac:dyDescent="0.2">
      <c r="B29" s="175"/>
      <c r="D29" s="499" t="s">
        <v>27</v>
      </c>
      <c r="E29" s="76">
        <f>Capex!D99</f>
        <v>4272269.3651999999</v>
      </c>
      <c r="F29" s="76">
        <f>E29/Revenue!$I$40</f>
        <v>9912.4579238979113</v>
      </c>
      <c r="G29" s="581">
        <f>E29/Revenue!$L$28</f>
        <v>12.748286058038046</v>
      </c>
      <c r="H29" s="160" t="s">
        <v>314</v>
      </c>
      <c r="I29" s="33">
        <f ca="1">SUMIFS('Cash Flow'!$H66:$EJ66,'Cash Flow'!$H$61:$EJ$61,Summary!I$25)</f>
        <v>0</v>
      </c>
      <c r="J29" s="33">
        <f ca="1">SUMIFS('Cash Flow'!$H66:$EJ66,'Cash Flow'!$H$61:$EJ$61,Summary!J$25)</f>
        <v>0</v>
      </c>
      <c r="K29" s="33">
        <f ca="1">SUMIFS('Cash Flow'!$H66:$EJ66,'Cash Flow'!$H$61:$EJ$61,Summary!K$25)</f>
        <v>-61969.461890951265</v>
      </c>
      <c r="L29" s="33">
        <f ca="1">SUMIFS('Cash Flow'!$H66:$EJ66,'Cash Flow'!$H$61:$EJ$61,Summary!L$25)</f>
        <v>-389390.27791361656</v>
      </c>
      <c r="M29" s="33">
        <f ca="1">SUMIFS('Cash Flow'!$H66:$EJ66,'Cash Flow'!$H$61:$EJ$61,Summary!M$25)</f>
        <v>0</v>
      </c>
      <c r="N29" s="33">
        <f ca="1">SUMIFS('Cash Flow'!$H66:$EJ66,'Cash Flow'!$H$61:$EJ$61,Summary!N$25)</f>
        <v>0</v>
      </c>
      <c r="O29" s="33">
        <f ca="1">SUMIFS('Cash Flow'!$H66:$EJ66,'Cash Flow'!$H$61:$EJ$61,Summary!O$25)</f>
        <v>0</v>
      </c>
      <c r="P29" s="33">
        <f ca="1">SUMIFS('Cash Flow'!$H66:$EJ66,'Cash Flow'!$H$61:$EJ$61,Summary!P$25)</f>
        <v>0</v>
      </c>
      <c r="Q29" s="33">
        <f ca="1">SUMIFS('Cash Flow'!$H66:$EJ66,'Cash Flow'!$H$61:$EJ$61,Summary!Q$25)</f>
        <v>0</v>
      </c>
      <c r="R29" s="33">
        <f ca="1">SUMIFS('Cash Flow'!$H66:$EJ66,'Cash Flow'!$H$61:$EJ$61,Summary!R$25)</f>
        <v>0</v>
      </c>
      <c r="S29" s="33">
        <f ca="1">SUMIFS('Cash Flow'!$H66:$EJ66,'Cash Flow'!$H$61:$EJ$61,Summary!S$25)</f>
        <v>0</v>
      </c>
      <c r="T29" s="592">
        <f ca="1">SUMIFS('Cash Flow'!$H66:$EJ66,'Cash Flow'!$H$61:$EJ$61,Summary!T$25)</f>
        <v>0</v>
      </c>
    </row>
    <row r="30" spans="2:20" x14ac:dyDescent="0.2">
      <c r="B30" s="175"/>
      <c r="D30" s="499" t="s">
        <v>377</v>
      </c>
      <c r="E30" s="76">
        <f>Capex!D100</f>
        <v>375138.4813499999</v>
      </c>
      <c r="F30" s="76">
        <f>E30/Revenue!$I$40</f>
        <v>870.3909080046401</v>
      </c>
      <c r="G30" s="581">
        <f>E30/Revenue!$L$28</f>
        <v>1.1193986761656096</v>
      </c>
      <c r="H30" s="46" t="s">
        <v>52</v>
      </c>
      <c r="I30" s="338">
        <f ca="1">SUMIFS('Cash Flow'!$H67:$EJ67,'Cash Flow'!$H$61:$EJ$61,Summary!I$25)</f>
        <v>0</v>
      </c>
      <c r="J30" s="338">
        <f ca="1">SUMIFS('Cash Flow'!$H67:$EJ67,'Cash Flow'!$H$61:$EJ$61,Summary!J$25)</f>
        <v>0</v>
      </c>
      <c r="K30" s="338">
        <f ca="1">SUMIFS('Cash Flow'!$H67:$EJ67,'Cash Flow'!$H$61:$EJ$61,Summary!K$25)</f>
        <v>55772.515701856144</v>
      </c>
      <c r="L30" s="338">
        <f ca="1">SUMIFS('Cash Flow'!$H67:$EJ67,'Cash Flow'!$H$61:$EJ$61,Summary!L$25)</f>
        <v>5888307.8005594267</v>
      </c>
      <c r="M30" s="338">
        <f ca="1">SUMIFS('Cash Flow'!$H67:$EJ67,'Cash Flow'!$H$61:$EJ$61,Summary!M$25)</f>
        <v>10680339.072377024</v>
      </c>
      <c r="N30" s="338">
        <f ca="1">SUMIFS('Cash Flow'!$H67:$EJ67,'Cash Flow'!$H$61:$EJ$61,Summary!N$25)</f>
        <v>11107552.635272104</v>
      </c>
      <c r="O30" s="338">
        <f ca="1">SUMIFS('Cash Flow'!$H67:$EJ67,'Cash Flow'!$H$61:$EJ$61,Summary!O$25)</f>
        <v>11551854.740682987</v>
      </c>
      <c r="P30" s="338">
        <f ca="1">SUMIFS('Cash Flow'!$H67:$EJ67,'Cash Flow'!$H$61:$EJ$61,Summary!P$25)</f>
        <v>12013928.930310309</v>
      </c>
      <c r="Q30" s="338">
        <f ca="1">SUMIFS('Cash Flow'!$H67:$EJ67,'Cash Flow'!$H$61:$EJ$61,Summary!Q$25)</f>
        <v>12494486.087522723</v>
      </c>
      <c r="R30" s="338">
        <f ca="1">SUMIFS('Cash Flow'!$H67:$EJ67,'Cash Flow'!$H$61:$EJ$61,Summary!R$25)</f>
        <v>12994265.531023631</v>
      </c>
      <c r="S30" s="338">
        <f ca="1">SUMIFS('Cash Flow'!$H67:$EJ67,'Cash Flow'!$H$61:$EJ$61,Summary!S$25)</f>
        <v>13514036.152264576</v>
      </c>
      <c r="T30" s="593">
        <f ca="1">SUMIFS('Cash Flow'!$H67:$EJ67,'Cash Flow'!$H$61:$EJ$61,Summary!T$25)</f>
        <v>14054597.598355157</v>
      </c>
    </row>
    <row r="31" spans="2:20" ht="15" x14ac:dyDescent="0.2">
      <c r="B31" s="175"/>
      <c r="D31" s="499" t="s">
        <v>773</v>
      </c>
      <c r="E31" s="76" cm="1">
        <f t="array" aca="1" ref="E31" ca="1">SUM(E27,-E28:E30,-E32)</f>
        <v>5848891.2699999977</v>
      </c>
      <c r="F31" s="76">
        <f ca="1">E31/Revenue!$I$40</f>
        <v>13570.513387470992</v>
      </c>
      <c r="G31" s="581">
        <f ca="1">E31/Revenue!$L$28</f>
        <v>17.452864662439382</v>
      </c>
      <c r="H31" t="s">
        <v>263</v>
      </c>
      <c r="I31" s="338">
        <f>SUMIFS('Cash Flow'!$H68:$EJ68,'Cash Flow'!$H$61:$EJ$61,Summary!I$25)</f>
        <v>0</v>
      </c>
      <c r="J31" s="338">
        <f>SUMIFS('Cash Flow'!$H68:$EJ68,'Cash Flow'!$H$61:$EJ$61,Summary!J$25)</f>
        <v>0</v>
      </c>
      <c r="K31" s="338">
        <f>SUMIFS('Cash Flow'!$H68:$EJ68,'Cash Flow'!$H$61:$EJ$61,Summary!K$25)</f>
        <v>0</v>
      </c>
      <c r="L31" s="338">
        <f>SUMIFS('Cash Flow'!$H68:$EJ68,'Cash Flow'!$H$61:$EJ$61,Summary!L$25)</f>
        <v>0</v>
      </c>
      <c r="M31" s="338">
        <f>SUMIFS('Cash Flow'!$H68:$EJ68,'Cash Flow'!$H$61:$EJ$61,Summary!M$25)</f>
        <v>0</v>
      </c>
      <c r="N31" s="338">
        <f>SUMIFS('Cash Flow'!$H68:$EJ68,'Cash Flow'!$H$61:$EJ$61,Summary!N$25)</f>
        <v>0</v>
      </c>
      <c r="O31" s="338">
        <f>SUMIFS('Cash Flow'!$H68:$EJ68,'Cash Flow'!$H$61:$EJ$61,Summary!O$25)</f>
        <v>0</v>
      </c>
      <c r="P31" s="338">
        <f>SUMIFS('Cash Flow'!$H68:$EJ68,'Cash Flow'!$H$61:$EJ$61,Summary!P$25)</f>
        <v>0</v>
      </c>
      <c r="Q31" s="338">
        <f>SUMIFS('Cash Flow'!$H68:$EJ68,'Cash Flow'!$H$61:$EJ$61,Summary!Q$25)</f>
        <v>0</v>
      </c>
      <c r="R31" s="338">
        <f>SUMIFS('Cash Flow'!$H68:$EJ68,'Cash Flow'!$H$61:$EJ$61,Summary!R$25)</f>
        <v>0</v>
      </c>
      <c r="S31" s="338">
        <f>SUMIFS('Cash Flow'!$H68:$EJ68,'Cash Flow'!$H$61:$EJ$61,Summary!S$25)</f>
        <v>0</v>
      </c>
      <c r="T31" s="593">
        <f>SUMIFS('Cash Flow'!$H68:$EJ68,'Cash Flow'!$H$61:$EJ$61,Summary!T$25)</f>
        <v>0</v>
      </c>
    </row>
    <row r="32" spans="2:20" x14ac:dyDescent="0.2">
      <c r="B32" s="175"/>
      <c r="D32" s="563" t="s">
        <v>210</v>
      </c>
      <c r="E32" s="566">
        <f ca="1">Capex!D101</f>
        <v>5320344.946238162</v>
      </c>
      <c r="F32" s="566">
        <f ca="1">E32/Revenue!$I$40</f>
        <v>12344.187810297359</v>
      </c>
      <c r="G32" s="582">
        <f ca="1">E32/Revenue!$L$28</f>
        <v>15.875702935436514</v>
      </c>
      <c r="H32" s="55" t="s">
        <v>49</v>
      </c>
      <c r="I32" s="338">
        <f ca="1">SUMIFS('Cash Flow'!$H69:$EJ69,'Cash Flow'!$H$61:$EJ$61,Summary!I$25)</f>
        <v>0</v>
      </c>
      <c r="J32" s="338">
        <f ca="1">SUMIFS('Cash Flow'!$H69:$EJ69,'Cash Flow'!$H$61:$EJ$61,Summary!J$25)</f>
        <v>0</v>
      </c>
      <c r="K32" s="338">
        <f ca="1">SUMIFS('Cash Flow'!$H69:$EJ69,'Cash Flow'!$H$61:$EJ$61,Summary!K$25)</f>
        <v>13684.96027552204</v>
      </c>
      <c r="L32" s="338">
        <f ca="1">SUMIFS('Cash Flow'!$H69:$EJ69,'Cash Flow'!$H$61:$EJ$61,Summary!L$25)</f>
        <v>729646.72907679027</v>
      </c>
      <c r="M32" s="338">
        <f ca="1">SUMIFS('Cash Flow'!$H69:$EJ69,'Cash Flow'!$H$61:$EJ$61,Summary!M$25)</f>
        <v>1234777.1673716153</v>
      </c>
      <c r="N32" s="338">
        <f ca="1">SUMIFS('Cash Flow'!$H69:$EJ69,'Cash Flow'!$H$61:$EJ$61,Summary!N$25)</f>
        <v>1271820.4823927642</v>
      </c>
      <c r="O32" s="338">
        <f ca="1">SUMIFS('Cash Flow'!$H69:$EJ69,'Cash Flow'!$H$61:$EJ$61,Summary!O$25)</f>
        <v>1309975.0968645471</v>
      </c>
      <c r="P32" s="338">
        <f ca="1">SUMIFS('Cash Flow'!$H69:$EJ69,'Cash Flow'!$H$61:$EJ$61,Summary!P$25)</f>
        <v>1349274.3497704836</v>
      </c>
      <c r="Q32" s="338">
        <f ca="1">SUMIFS('Cash Flow'!$H69:$EJ69,'Cash Flow'!$H$61:$EJ$61,Summary!Q$25)</f>
        <v>1389752.5802635981</v>
      </c>
      <c r="R32" s="338">
        <f ca="1">SUMIFS('Cash Flow'!$H69:$EJ69,'Cash Flow'!$H$61:$EJ$61,Summary!R$25)</f>
        <v>1431445.1576715061</v>
      </c>
      <c r="S32" s="338">
        <f ca="1">SUMIFS('Cash Flow'!$H69:$EJ69,'Cash Flow'!$H$61:$EJ$61,Summary!S$25)</f>
        <v>1474388.5124016511</v>
      </c>
      <c r="T32" s="593">
        <f ca="1">SUMIFS('Cash Flow'!$H69:$EJ69,'Cash Flow'!$H$61:$EJ$61,Summary!T$25)</f>
        <v>1518620.1677737008</v>
      </c>
    </row>
    <row r="33" spans="1:20" ht="15" thickBot="1" x14ac:dyDescent="0.25">
      <c r="B33" s="503" t="s">
        <v>376</v>
      </c>
      <c r="C33" s="505">
        <f>SUM(C22:C23)</f>
        <v>106806734.13</v>
      </c>
      <c r="D33" s="562" t="s">
        <v>778</v>
      </c>
      <c r="E33" s="583">
        <f ca="1">SUM(E22,E23,E27)</f>
        <v>106806734.12528816</v>
      </c>
      <c r="F33" s="583">
        <f ca="1">E33/Revenue!$I$40</f>
        <v>247811.44808651545</v>
      </c>
      <c r="G33" s="584">
        <f ca="1">E33/Revenue!$L$28</f>
        <v>318.70715143689119</v>
      </c>
      <c r="H33" s="161" t="s">
        <v>264</v>
      </c>
      <c r="I33" s="337">
        <f ca="1">SUM(I27:I32)</f>
        <v>0</v>
      </c>
      <c r="J33" s="337">
        <f ca="1">SUM(J27:J32)</f>
        <v>0</v>
      </c>
      <c r="K33" s="337">
        <f t="shared" ref="K33:T33" ca="1" si="6">SUM(K30:K32)</f>
        <v>69457.475977378184</v>
      </c>
      <c r="L33" s="337">
        <f t="shared" ca="1" si="6"/>
        <v>6617954.5296362173</v>
      </c>
      <c r="M33" s="337">
        <f t="shared" ca="1" si="6"/>
        <v>11915116.23974864</v>
      </c>
      <c r="N33" s="337">
        <f t="shared" ca="1" si="6"/>
        <v>12379373.117664868</v>
      </c>
      <c r="O33" s="337">
        <f t="shared" ca="1" si="6"/>
        <v>12861829.837547535</v>
      </c>
      <c r="P33" s="337">
        <f t="shared" ca="1" si="6"/>
        <v>13363203.280080792</v>
      </c>
      <c r="Q33" s="337">
        <f t="shared" ca="1" si="6"/>
        <v>13884238.667786321</v>
      </c>
      <c r="R33" s="337">
        <f t="shared" ca="1" si="6"/>
        <v>14425710.688695136</v>
      </c>
      <c r="S33" s="337">
        <f t="shared" ca="1" si="6"/>
        <v>14988424.664666228</v>
      </c>
      <c r="T33" s="594">
        <f t="shared" ca="1" si="6"/>
        <v>15573217.766128859</v>
      </c>
    </row>
    <row r="34" spans="1:20" x14ac:dyDescent="0.2">
      <c r="B34" s="494" t="s">
        <v>775</v>
      </c>
      <c r="C34" s="180"/>
      <c r="D34" s="180"/>
      <c r="E34" s="180"/>
      <c r="F34" s="180"/>
      <c r="G34" s="180"/>
      <c r="H34" s="46" t="s">
        <v>683</v>
      </c>
      <c r="I34" s="301">
        <f ca="1">SUMIFS('Cash Flow'!$H77:$EJ77,'Cash Flow'!$H$61:$EJ$61,Summary!I$25)</f>
        <v>0</v>
      </c>
      <c r="J34" s="301">
        <f ca="1">SUMIFS('Cash Flow'!$H77:$EJ77,'Cash Flow'!$H$61:$EJ$61,Summary!J$25)</f>
        <v>0</v>
      </c>
      <c r="K34" s="301">
        <f ca="1">SUMIFS('Cash Flow'!$H77:$EJ77,'Cash Flow'!$H$61:$EJ$61,Summary!K$25)</f>
        <v>-63029.477306510409</v>
      </c>
      <c r="L34" s="301">
        <f ca="1">SUMIFS('Cash Flow'!$H77:$EJ77,'Cash Flow'!$H$61:$EJ$61,Summary!L$25)</f>
        <v>-765734.64813284948</v>
      </c>
      <c r="M34" s="301">
        <f ca="1">SUMIFS('Cash Flow'!$H77:$EJ77,'Cash Flow'!$H$61:$EJ$61,Summary!M$25)</f>
        <v>-783272.66817144328</v>
      </c>
      <c r="N34" s="301">
        <f ca="1">SUMIFS('Cash Flow'!$H77:$EJ77,'Cash Flow'!$H$61:$EJ$61,Summary!N$25)</f>
        <v>-801220.97554081003</v>
      </c>
      <c r="O34" s="301">
        <f ca="1">SUMIFS('Cash Flow'!$H77:$EJ77,'Cash Flow'!$H$61:$EJ$61,Summary!O$25)</f>
        <v>-819589.38247340836</v>
      </c>
      <c r="P34" s="301">
        <f ca="1">SUMIFS('Cash Flow'!$H77:$EJ77,'Cash Flow'!$H$61:$EJ$61,Summary!P$25)</f>
        <v>-838387.94115786976</v>
      </c>
      <c r="Q34" s="301">
        <f ca="1">SUMIFS('Cash Flow'!$H77:$EJ77,'Cash Flow'!$H$61:$EJ$61,Summary!Q$25)</f>
        <v>-857626.94973739202</v>
      </c>
      <c r="R34" s="301">
        <f ca="1">SUMIFS('Cash Flow'!$H77:$EJ77,'Cash Flow'!$H$61:$EJ$61,Summary!R$25)</f>
        <v>-877316.95846127567</v>
      </c>
      <c r="S34" s="301">
        <f ca="1">SUMIFS('Cash Flow'!$H77:$EJ77,'Cash Flow'!$H$61:$EJ$61,Summary!S$25)</f>
        <v>-897468.77599359246</v>
      </c>
      <c r="T34" s="591">
        <f ca="1">SUMIFS('Cash Flow'!$H77:$EJ77,'Cash Flow'!$H$61:$EJ$61,Summary!T$25)</f>
        <v>-918093.47588308225</v>
      </c>
    </row>
    <row r="35" spans="1:20" x14ac:dyDescent="0.2">
      <c r="B35" s="521"/>
      <c r="C35" s="522" t="s">
        <v>676</v>
      </c>
      <c r="D35" s="523" t="s">
        <v>663</v>
      </c>
      <c r="E35" s="524" t="s">
        <v>661</v>
      </c>
      <c r="F35" s="523"/>
      <c r="G35" s="504" t="s">
        <v>662</v>
      </c>
      <c r="H35" s="46" t="s">
        <v>684</v>
      </c>
      <c r="I35" s="339">
        <f ca="1">SUMIFS('Cash Flow'!$H89:$EJ89,'Cash Flow'!$H$61:$EJ$61,Summary!I$25)</f>
        <v>0</v>
      </c>
      <c r="J35" s="339">
        <f ca="1">SUMIFS('Cash Flow'!$H89:$EJ89,'Cash Flow'!$H$61:$EJ$61,Summary!J$25)</f>
        <v>0</v>
      </c>
      <c r="K35" s="339">
        <f ca="1">SUMIFS('Cash Flow'!$H89:$EJ89,'Cash Flow'!$H$61:$EJ$61,Summary!K$25)</f>
        <v>-132817.62083333332</v>
      </c>
      <c r="L35" s="339">
        <f ca="1">SUMIFS('Cash Flow'!$H89:$EJ89,'Cash Flow'!$H$61:$EJ$61,Summary!L$25)</f>
        <v>-1691637.261015625</v>
      </c>
      <c r="M35" s="339">
        <f ca="1">SUMIFS('Cash Flow'!$H89:$EJ89,'Cash Flow'!$H$61:$EJ$61,Summary!M$25)</f>
        <v>-1799186.0133743486</v>
      </c>
      <c r="N35" s="339">
        <f ca="1">SUMIFS('Cash Flow'!$H89:$EJ89,'Cash Flow'!$H$61:$EJ$61,Summary!N$25)</f>
        <v>-1844165.6637087073</v>
      </c>
      <c r="O35" s="339">
        <f ca="1">SUMIFS('Cash Flow'!$H89:$EJ89,'Cash Flow'!$H$61:$EJ$61,Summary!O$25)</f>
        <v>-1890269.8053014246</v>
      </c>
      <c r="P35" s="339">
        <f ca="1">SUMIFS('Cash Flow'!$H89:$EJ89,'Cash Flow'!$H$61:$EJ$61,Summary!P$25)</f>
        <v>-1937526.5504339603</v>
      </c>
      <c r="Q35" s="339">
        <f ca="1">SUMIFS('Cash Flow'!$H89:$EJ89,'Cash Flow'!$H$61:$EJ$61,Summary!Q$25)</f>
        <v>-1985964.7141948091</v>
      </c>
      <c r="R35" s="339">
        <f ca="1">SUMIFS('Cash Flow'!$H89:$EJ89,'Cash Flow'!$H$61:$EJ$61,Summary!R$25)</f>
        <v>-2035613.8320496792</v>
      </c>
      <c r="S35" s="339">
        <f ca="1">SUMIFS('Cash Flow'!$H89:$EJ89,'Cash Flow'!$H$61:$EJ$61,Summary!S$25)</f>
        <v>-2086504.1778509207</v>
      </c>
      <c r="T35" s="595">
        <f ca="1">SUMIFS('Cash Flow'!$H89:$EJ89,'Cash Flow'!$H$61:$EJ$61,Summary!T$25)</f>
        <v>-2138666.782297194</v>
      </c>
    </row>
    <row r="36" spans="1:20" ht="15" thickBot="1" x14ac:dyDescent="0.25">
      <c r="B36" s="506" t="s">
        <v>674</v>
      </c>
      <c r="C36" s="5" t="s">
        <v>675</v>
      </c>
      <c r="D36" s="520">
        <v>0</v>
      </c>
      <c r="E36" s="497">
        <f>(1-D36)*$B$24</f>
        <v>0.8899999999999999</v>
      </c>
      <c r="F36" s="513"/>
      <c r="G36" s="514">
        <f>1-E36</f>
        <v>0.1100000000000001</v>
      </c>
      <c r="H36" s="161" t="s">
        <v>304</v>
      </c>
      <c r="I36" s="340">
        <f t="shared" ref="I36:T36" ca="1" si="7">SUM(I34:I35)</f>
        <v>0</v>
      </c>
      <c r="J36" s="340">
        <f t="shared" ca="1" si="7"/>
        <v>0</v>
      </c>
      <c r="K36" s="340">
        <f t="shared" ca="1" si="7"/>
        <v>-195847.09813984373</v>
      </c>
      <c r="L36" s="340">
        <f t="shared" ca="1" si="7"/>
        <v>-2457371.9091484742</v>
      </c>
      <c r="M36" s="340">
        <f t="shared" ca="1" si="7"/>
        <v>-2582458.6815457921</v>
      </c>
      <c r="N36" s="340">
        <f t="shared" ca="1" si="7"/>
        <v>-2645386.6392495176</v>
      </c>
      <c r="O36" s="340">
        <f t="shared" ca="1" si="7"/>
        <v>-2709859.1877748328</v>
      </c>
      <c r="P36" s="340">
        <f t="shared" ca="1" si="7"/>
        <v>-2775914.4915918298</v>
      </c>
      <c r="Q36" s="340">
        <f t="shared" ca="1" si="7"/>
        <v>-2843591.663932201</v>
      </c>
      <c r="R36" s="340">
        <f t="shared" ca="1" si="7"/>
        <v>-2912930.7905109548</v>
      </c>
      <c r="S36" s="340">
        <f t="shared" ca="1" si="7"/>
        <v>-2983972.9538445133</v>
      </c>
      <c r="T36" s="596">
        <f t="shared" ca="1" si="7"/>
        <v>-3056760.2581802765</v>
      </c>
    </row>
    <row r="37" spans="1:20" x14ac:dyDescent="0.2">
      <c r="B37" s="506" t="s">
        <v>3</v>
      </c>
      <c r="C37" s="126">
        <v>0.1</v>
      </c>
      <c r="D37" s="490">
        <v>0</v>
      </c>
      <c r="E37" s="497">
        <f>(1-D37)*$B$24</f>
        <v>0.8899999999999999</v>
      </c>
      <c r="F37" s="513"/>
      <c r="G37" s="514">
        <f>1-E37</f>
        <v>0.1100000000000001</v>
      </c>
      <c r="H37" s="2" t="s">
        <v>398</v>
      </c>
      <c r="I37" s="7">
        <f t="shared" ref="I37:T37" ca="1" si="8">SUM(I33,I36)</f>
        <v>0</v>
      </c>
      <c r="J37" s="7">
        <f t="shared" ca="1" si="8"/>
        <v>0</v>
      </c>
      <c r="K37" s="7">
        <f t="shared" ca="1" si="8"/>
        <v>-126389.62216246554</v>
      </c>
      <c r="L37" s="7">
        <f t="shared" ca="1" si="8"/>
        <v>4160582.6204877431</v>
      </c>
      <c r="M37" s="7">
        <f t="shared" ca="1" si="8"/>
        <v>9332657.5582028478</v>
      </c>
      <c r="N37" s="7">
        <f t="shared" ca="1" si="8"/>
        <v>9733986.4784153514</v>
      </c>
      <c r="O37" s="7">
        <f t="shared" ca="1" si="8"/>
        <v>10151970.649772702</v>
      </c>
      <c r="P37" s="7">
        <f t="shared" ca="1" si="8"/>
        <v>10587288.788488962</v>
      </c>
      <c r="Q37" s="7">
        <f t="shared" ca="1" si="8"/>
        <v>11040647.00385412</v>
      </c>
      <c r="R37" s="7">
        <f t="shared" ca="1" si="8"/>
        <v>11512779.898184182</v>
      </c>
      <c r="S37" s="7">
        <f t="shared" ca="1" si="8"/>
        <v>12004451.710821714</v>
      </c>
      <c r="T37" s="591">
        <f t="shared" ca="1" si="8"/>
        <v>12516457.507948581</v>
      </c>
    </row>
    <row r="38" spans="1:20" x14ac:dyDescent="0.2">
      <c r="B38" s="506" t="s">
        <v>4</v>
      </c>
      <c r="C38" s="126">
        <v>0.15</v>
      </c>
      <c r="D38" s="490">
        <v>0.2</v>
      </c>
      <c r="E38" s="497">
        <f>(1-D38)*$B$24</f>
        <v>0.71199999999999997</v>
      </c>
      <c r="F38" s="513"/>
      <c r="G38" s="514">
        <f>1-E38</f>
        <v>0.28800000000000003</v>
      </c>
      <c r="T38" s="176"/>
    </row>
    <row r="39" spans="1:20" x14ac:dyDescent="0.2">
      <c r="B39" s="506" t="s">
        <v>5</v>
      </c>
      <c r="C39" s="126">
        <v>0.2</v>
      </c>
      <c r="D39" s="490">
        <v>0.35</v>
      </c>
      <c r="E39" s="497">
        <f>(1-D39)*$B$24</f>
        <v>0.5784999999999999</v>
      </c>
      <c r="F39" s="513"/>
      <c r="G39" s="514">
        <f>1-E39</f>
        <v>0.4215000000000001</v>
      </c>
      <c r="H39" s="10"/>
      <c r="T39" s="176"/>
    </row>
    <row r="40" spans="1:20" x14ac:dyDescent="0.2">
      <c r="B40" s="515" t="s">
        <v>6</v>
      </c>
      <c r="C40" s="516" t="b">
        <v>0</v>
      </c>
      <c r="D40" s="517">
        <v>0.5</v>
      </c>
      <c r="E40" s="518">
        <f>(1-D40)*$B$24</f>
        <v>0.44499999999999995</v>
      </c>
      <c r="F40" s="525"/>
      <c r="G40" s="519">
        <f>1-E40</f>
        <v>0.55500000000000005</v>
      </c>
      <c r="H40" s="6" t="s">
        <v>54</v>
      </c>
      <c r="T40" s="176"/>
    </row>
    <row r="41" spans="1:20" x14ac:dyDescent="0.2">
      <c r="B41" s="494" t="s">
        <v>189</v>
      </c>
      <c r="C41" s="537"/>
      <c r="D41" s="180" t="s">
        <v>353</v>
      </c>
      <c r="E41" s="181"/>
      <c r="F41" s="494" t="s">
        <v>336</v>
      </c>
      <c r="G41" s="528"/>
      <c r="H41" s="6" t="s">
        <v>55</v>
      </c>
      <c r="T41" s="176"/>
    </row>
    <row r="42" spans="1:20" x14ac:dyDescent="0.2">
      <c r="B42" s="495" t="s">
        <v>349</v>
      </c>
      <c r="C42" s="490">
        <v>0.7</v>
      </c>
      <c r="D42" s="495" t="s">
        <v>354</v>
      </c>
      <c r="E42" s="546">
        <f ca="1">E46/(
((
INDEX('Cash Flow'!$H$93:$DZ$97,MATCH('Cash Flow'!$C$93,'Cash Flow'!$C$93:$C$97,0),MATCH(EOMONTH($E$50,0),'Cash Flow'!$H$10:$DZ$10,0))+
INDEX('Cash Flow'!$H$93:$DZ$97,MATCH('Cash Flow'!$C$97,'Cash Flow'!$C$93:$C$97,0),MATCH(EOMONTH($E$50,0),'Cash Flow'!$H$10:$DZ$10,0))
)*12)/E44)</f>
        <v>0.52052799244992065</v>
      </c>
      <c r="F42" s="37" t="s">
        <v>7</v>
      </c>
      <c r="G42" s="527">
        <v>0.04</v>
      </c>
      <c r="H42" s="10" t="s">
        <v>58</v>
      </c>
      <c r="T42" s="176"/>
    </row>
    <row r="43" spans="1:20" x14ac:dyDescent="0.2">
      <c r="A43" s="4" t="s">
        <v>354</v>
      </c>
      <c r="B43" s="495" t="s">
        <v>350</v>
      </c>
      <c r="C43" s="539">
        <f>C42*Macro!D2</f>
        <v>74764713.890999988</v>
      </c>
      <c r="D43" s="495" t="s">
        <v>362</v>
      </c>
      <c r="E43" s="530" t="s">
        <v>354</v>
      </c>
      <c r="F43" s="37" t="s">
        <v>8</v>
      </c>
      <c r="G43" s="527">
        <v>0</v>
      </c>
      <c r="H43" s="6" t="s">
        <v>56</v>
      </c>
      <c r="T43" s="176"/>
    </row>
    <row r="44" spans="1:20" x14ac:dyDescent="0.2">
      <c r="A44" s="4" t="s">
        <v>349</v>
      </c>
      <c r="B44" s="495" t="s">
        <v>13</v>
      </c>
      <c r="C44" s="491">
        <v>39</v>
      </c>
      <c r="D44" s="495" t="s">
        <v>360</v>
      </c>
      <c r="E44" s="527">
        <v>0.05</v>
      </c>
      <c r="F44" s="37" t="s">
        <v>9</v>
      </c>
      <c r="G44" s="527">
        <v>0</v>
      </c>
      <c r="H44" s="6" t="s">
        <v>57</v>
      </c>
      <c r="T44" s="176"/>
    </row>
    <row r="45" spans="1:20" x14ac:dyDescent="0.2">
      <c r="A45" s="4" t="s">
        <v>363</v>
      </c>
      <c r="B45" s="495" t="s">
        <v>358</v>
      </c>
      <c r="C45" s="492">
        <v>30</v>
      </c>
      <c r="D45" s="175" t="s">
        <v>431</v>
      </c>
      <c r="E45" s="547">
        <f ca="1">VLOOKUP(E43,D59:G63,COLUMNS(D59:G59),FALSE)</f>
        <v>0</v>
      </c>
      <c r="F45" s="37" t="s">
        <v>632</v>
      </c>
      <c r="G45" s="527">
        <v>0</v>
      </c>
      <c r="H45" s="4"/>
      <c r="T45" s="176"/>
    </row>
    <row r="46" spans="1:20" x14ac:dyDescent="0.2">
      <c r="A46" s="4" t="s">
        <v>364</v>
      </c>
      <c r="B46" s="495" t="s">
        <v>14</v>
      </c>
      <c r="C46" s="491">
        <v>36</v>
      </c>
      <c r="D46" s="495" t="s">
        <v>15</v>
      </c>
      <c r="E46" s="548">
        <v>95000000</v>
      </c>
      <c r="F46" s="37" t="s">
        <v>10</v>
      </c>
      <c r="G46" s="527">
        <v>0.01</v>
      </c>
      <c r="H46" s="9" t="s">
        <v>59</v>
      </c>
      <c r="T46" s="176"/>
    </row>
    <row r="47" spans="1:20" x14ac:dyDescent="0.2">
      <c r="A47" s="4"/>
      <c r="B47" s="495" t="s">
        <v>17</v>
      </c>
      <c r="C47" s="538">
        <f>E3</f>
        <v>45627</v>
      </c>
      <c r="D47" s="495" t="s">
        <v>13</v>
      </c>
      <c r="E47" s="549">
        <v>120</v>
      </c>
      <c r="F47" s="37" t="s">
        <v>199</v>
      </c>
      <c r="G47" s="527">
        <v>0</v>
      </c>
      <c r="H47" s="4" t="s">
        <v>60</v>
      </c>
      <c r="T47" s="176"/>
    </row>
    <row r="48" spans="1:20" x14ac:dyDescent="0.2">
      <c r="A48" s="4"/>
      <c r="B48" s="495" t="s">
        <v>356</v>
      </c>
      <c r="C48" s="512">
        <f>DATEDIF(C47,C18,"m")</f>
        <v>0</v>
      </c>
      <c r="D48" s="495" t="s">
        <v>357</v>
      </c>
      <c r="E48" s="550">
        <v>30</v>
      </c>
      <c r="F48" s="37" t="s">
        <v>345</v>
      </c>
      <c r="G48" s="527">
        <v>0.01</v>
      </c>
      <c r="H48" s="4" t="s">
        <v>61</v>
      </c>
      <c r="T48" s="176"/>
    </row>
    <row r="49" spans="1:20" x14ac:dyDescent="0.2">
      <c r="A49" s="4"/>
      <c r="B49" s="495" t="s">
        <v>317</v>
      </c>
      <c r="C49" s="493">
        <v>0</v>
      </c>
      <c r="D49" s="495" t="s">
        <v>14</v>
      </c>
      <c r="E49" s="549">
        <v>0</v>
      </c>
      <c r="F49" s="37" t="s">
        <v>779</v>
      </c>
      <c r="G49" s="527">
        <v>2.5000000000000001E-2</v>
      </c>
      <c r="H49" s="2" t="s">
        <v>62</v>
      </c>
      <c r="J49" s="37"/>
      <c r="O49" s="5"/>
      <c r="T49" s="176"/>
    </row>
    <row r="50" spans="1:20" x14ac:dyDescent="0.2">
      <c r="A50" s="4"/>
      <c r="B50" s="175"/>
      <c r="D50" s="495" t="s">
        <v>17</v>
      </c>
      <c r="E50" s="551">
        <f>EOMONTH(C47,C44-1)+1</f>
        <v>46813</v>
      </c>
      <c r="F50" s="37"/>
      <c r="H50" s="2"/>
      <c r="I50" s="4"/>
      <c r="J50" s="4"/>
      <c r="O50" s="5"/>
      <c r="T50" s="176"/>
    </row>
    <row r="51" spans="1:20" x14ac:dyDescent="0.2">
      <c r="A51" s="4" t="s">
        <v>365</v>
      </c>
      <c r="B51" s="495" t="str">
        <f>"debt yield at month "&amp;B52&amp;" NOI"</f>
        <v>debt yield at month 12 NOI</v>
      </c>
      <c r="C51" s="540">
        <f ca="1">(HLOOKUP($B$52,'Cash Flow'!C48:$DZ$93,ROWS('Cash Flow'!$C$48:$C$93))*12+Capex!B17)/$C$43</f>
        <v>0.10570729220882083</v>
      </c>
      <c r="D51" s="495" t="s">
        <v>355</v>
      </c>
      <c r="E51" s="551">
        <f>E3+C44</f>
        <v>45666</v>
      </c>
      <c r="F51" s="37"/>
      <c r="H51" s="2" t="s">
        <v>63</v>
      </c>
      <c r="I51" s="4"/>
      <c r="J51" s="4"/>
      <c r="O51" s="5"/>
      <c r="T51" s="176"/>
    </row>
    <row r="52" spans="1:20" x14ac:dyDescent="0.2">
      <c r="A52" s="4" t="s">
        <v>366</v>
      </c>
      <c r="B52" s="541">
        <v>12</v>
      </c>
      <c r="C52" s="540"/>
      <c r="D52" s="495" t="s">
        <v>317</v>
      </c>
      <c r="E52" s="552">
        <v>0.01</v>
      </c>
      <c r="F52" s="37"/>
      <c r="H52" s="4" t="s">
        <v>64</v>
      </c>
      <c r="O52" s="5"/>
      <c r="P52" s="5"/>
      <c r="T52" s="176"/>
    </row>
    <row r="53" spans="1:20" x14ac:dyDescent="0.2">
      <c r="A53" s="82"/>
      <c r="B53" s="495" t="s">
        <v>359</v>
      </c>
      <c r="C53" s="490" t="s">
        <v>365</v>
      </c>
      <c r="D53" s="495" t="s">
        <v>359</v>
      </c>
      <c r="E53" s="552" t="s">
        <v>365</v>
      </c>
      <c r="F53" s="37"/>
      <c r="H53" s="30" t="s">
        <v>65</v>
      </c>
      <c r="O53" s="5"/>
      <c r="P53" s="5"/>
      <c r="T53" s="176"/>
    </row>
    <row r="54" spans="1:20" x14ac:dyDescent="0.2">
      <c r="A54" s="82"/>
      <c r="B54" s="495" t="s">
        <v>21</v>
      </c>
      <c r="C54" s="540">
        <f>SUM(C55:C56)</f>
        <v>0.06</v>
      </c>
      <c r="D54" s="495" t="s">
        <v>21</v>
      </c>
      <c r="E54" s="553">
        <f>E55+E56</f>
        <v>0.05</v>
      </c>
      <c r="F54" s="37"/>
      <c r="H54" s="2" t="s">
        <v>66</v>
      </c>
      <c r="O54" s="5"/>
      <c r="P54" s="5"/>
      <c r="Q54" s="5"/>
      <c r="T54" s="176"/>
    </row>
    <row r="55" spans="1:20" x14ac:dyDescent="0.2">
      <c r="A55" s="82"/>
      <c r="B55" s="495" t="s">
        <v>351</v>
      </c>
      <c r="C55" s="493">
        <v>0.03</v>
      </c>
      <c r="D55" s="495" t="s">
        <v>351</v>
      </c>
      <c r="E55" s="527">
        <v>0.02</v>
      </c>
      <c r="F55" s="37"/>
      <c r="H55" s="4"/>
      <c r="O55" s="5"/>
      <c r="P55" s="5"/>
      <c r="Q55" s="5"/>
      <c r="T55" s="176"/>
    </row>
    <row r="56" spans="1:20" x14ac:dyDescent="0.2">
      <c r="A56" s="82"/>
      <c r="B56" s="495" t="s">
        <v>367</v>
      </c>
      <c r="C56" s="493">
        <v>0.03</v>
      </c>
      <c r="D56" s="495" t="s">
        <v>367</v>
      </c>
      <c r="E56" s="527">
        <v>0.03</v>
      </c>
      <c r="F56" s="37"/>
      <c r="H56" s="4" t="s">
        <v>67</v>
      </c>
      <c r="O56" s="5"/>
      <c r="T56" s="176"/>
    </row>
    <row r="57" spans="1:20" x14ac:dyDescent="0.2">
      <c r="A57" s="82"/>
      <c r="B57" s="175"/>
      <c r="D57" s="496"/>
      <c r="E57" s="176"/>
      <c r="F57" s="82"/>
      <c r="O57" s="5"/>
      <c r="T57" s="176"/>
    </row>
    <row r="58" spans="1:20" x14ac:dyDescent="0.2">
      <c r="A58" s="82"/>
      <c r="B58" s="494" t="s">
        <v>623</v>
      </c>
      <c r="C58" s="537"/>
      <c r="D58" s="180" t="s">
        <v>776</v>
      </c>
      <c r="E58" s="180"/>
      <c r="F58" s="180"/>
      <c r="G58" s="180"/>
      <c r="H58" s="192" t="s">
        <v>378</v>
      </c>
      <c r="I58" s="192"/>
      <c r="J58" s="192"/>
      <c r="K58" s="192"/>
      <c r="L58" s="192"/>
      <c r="M58" s="192"/>
      <c r="N58" s="192"/>
      <c r="O58" s="180" t="s">
        <v>379</v>
      </c>
      <c r="P58" s="181"/>
      <c r="Q58" s="192" t="s">
        <v>368</v>
      </c>
      <c r="R58" s="192"/>
      <c r="S58" s="192" t="s">
        <v>373</v>
      </c>
      <c r="T58" s="597"/>
    </row>
    <row r="59" spans="1:20" x14ac:dyDescent="0.2">
      <c r="A59" s="82"/>
      <c r="B59" s="542">
        <f>E3</f>
        <v>45627</v>
      </c>
      <c r="C59" s="163">
        <v>0.08</v>
      </c>
      <c r="D59" s="175"/>
      <c r="E59" s="5" t="s">
        <v>399</v>
      </c>
      <c r="F59" s="5"/>
      <c r="G59" s="76" t="s">
        <v>413</v>
      </c>
      <c r="I59" s="30"/>
      <c r="J59" s="30"/>
      <c r="K59" s="30"/>
      <c r="L59" s="28" t="s">
        <v>61</v>
      </c>
      <c r="M59" s="30"/>
      <c r="N59" s="30"/>
      <c r="O59" s="37" t="s">
        <v>61</v>
      </c>
      <c r="P59" s="186">
        <v>12</v>
      </c>
      <c r="Q59" s="37" t="s">
        <v>369</v>
      </c>
      <c r="R59" s="193">
        <v>0.15</v>
      </c>
      <c r="S59" s="37" t="s">
        <v>369</v>
      </c>
      <c r="T59" s="598">
        <v>0.15</v>
      </c>
    </row>
    <row r="60" spans="1:20" x14ac:dyDescent="0.2">
      <c r="A60" s="82"/>
      <c r="B60" s="542">
        <f>EOMONTH(B59,12)</f>
        <v>46022</v>
      </c>
      <c r="C60" s="163">
        <v>7.2499999999999995E-2</v>
      </c>
      <c r="D60" s="175" t="s">
        <v>354</v>
      </c>
      <c r="E60" s="510">
        <v>0.7</v>
      </c>
      <c r="F60" s="82"/>
      <c r="G60" s="76">
        <f ca="1">(SUMIFS('Cash Flow'!$H$93:$EJ$93,'Cash Flow'!$H$62:$EJ$62,"&gt;"&amp;$E$49,'Cash Flow'!$H$62:$EJ$62,"&lt;="&amp;$E$49+12)/$E$44)*E60</f>
        <v>0</v>
      </c>
      <c r="H60" s="195"/>
      <c r="I60" s="199" t="str">
        <f>TEXT(R59,"0.00%")&amp;" / "&amp;TEXT(R60,"0.00x")</f>
        <v>15.00% / 1.30x</v>
      </c>
      <c r="J60" s="197">
        <f>K60-$P$59</f>
        <v>60</v>
      </c>
      <c r="K60" s="197">
        <f>L60-$P$59</f>
        <v>72</v>
      </c>
      <c r="L60" s="196">
        <v>84</v>
      </c>
      <c r="M60" s="197">
        <f>L60+$P$59</f>
        <v>96</v>
      </c>
      <c r="N60" s="197">
        <f>M60+$P$59</f>
        <v>108</v>
      </c>
      <c r="O60" s="37" t="s">
        <v>380</v>
      </c>
      <c r="P60" s="129">
        <v>5.0000000000000001E-3</v>
      </c>
      <c r="Q60" s="37" t="s">
        <v>370</v>
      </c>
      <c r="R60" s="190">
        <v>1.3</v>
      </c>
      <c r="S60" s="37" t="s">
        <v>370</v>
      </c>
      <c r="T60" s="599">
        <v>1.3</v>
      </c>
    </row>
    <row r="61" spans="1:20" x14ac:dyDescent="0.2">
      <c r="A61" s="82"/>
      <c r="B61" s="542">
        <f>EOMONTH(B60,12)</f>
        <v>46387</v>
      </c>
      <c r="C61" s="163">
        <v>6.5000000000000002E-2</v>
      </c>
      <c r="D61" s="175" t="s">
        <v>349</v>
      </c>
      <c r="E61" s="510">
        <v>0.7</v>
      </c>
      <c r="F61" s="82"/>
      <c r="G61" s="76">
        <f ca="1">G6*E61</f>
        <v>74764713.887701705</v>
      </c>
      <c r="H61" s="195"/>
      <c r="I61" s="198">
        <f>I62-$P$60</f>
        <v>0.05</v>
      </c>
      <c r="J61" s="164"/>
      <c r="K61" s="164"/>
      <c r="L61" s="164"/>
      <c r="M61" s="164"/>
      <c r="N61" s="164"/>
      <c r="Q61" s="37" t="s">
        <v>371</v>
      </c>
      <c r="R61" s="193">
        <v>7.0000000000000007E-2</v>
      </c>
      <c r="S61" s="37" t="s">
        <v>371</v>
      </c>
      <c r="T61" s="598">
        <v>7.0000000000000007E-2</v>
      </c>
    </row>
    <row r="62" spans="1:20" x14ac:dyDescent="0.2">
      <c r="A62" s="82"/>
      <c r="B62" s="542">
        <f>EOMONTH(B61,12)</f>
        <v>46752</v>
      </c>
      <c r="C62" s="163">
        <v>0.06</v>
      </c>
      <c r="D62" s="175" t="s">
        <v>363</v>
      </c>
      <c r="E62" s="509">
        <v>1.3</v>
      </c>
      <c r="F62" s="82"/>
      <c r="G62" s="76">
        <f ca="1">PV(E54/12,E48*12,
-(SUMIFS('Cash Flow'!$H$93:$EJ$93,'Cash Flow'!$H$62:$EJ$62,"&gt;"&amp;$C$46,'Cash Flow'!$H$62:$EJ$62,"&lt;="&amp;$C$46+12)/E62)/12,0,0)</f>
        <v>111442470.59482741</v>
      </c>
      <c r="H62" s="195"/>
      <c r="I62" s="198">
        <f>I63-$P$60</f>
        <v>5.5E-2</v>
      </c>
      <c r="J62" s="164"/>
      <c r="K62" s="164"/>
      <c r="L62" s="164"/>
      <c r="M62" s="164"/>
      <c r="N62" s="164"/>
      <c r="Q62" s="187" t="s">
        <v>372</v>
      </c>
      <c r="R62" s="76">
        <v>5000000</v>
      </c>
      <c r="S62" s="187" t="s">
        <v>372</v>
      </c>
      <c r="T62" s="600">
        <v>5000000</v>
      </c>
    </row>
    <row r="63" spans="1:20" x14ac:dyDescent="0.2">
      <c r="A63" s="82"/>
      <c r="B63" s="542">
        <f>EOMONTH(B62,12)</f>
        <v>47118</v>
      </c>
      <c r="C63" s="163">
        <v>0.06</v>
      </c>
      <c r="D63" s="175" t="s">
        <v>364</v>
      </c>
      <c r="E63" s="511">
        <v>0.08</v>
      </c>
      <c r="F63" s="82"/>
      <c r="G63" s="76">
        <f ca="1">(SUMIFS('Cash Flow'!$H$93:$EJ$93,'Cash Flow'!$H$62:$EJ$62,"&gt;"&amp;$C$46,'Cash Flow'!$H$62:$EJ$62,"&lt;="&amp;$C$46+12))/E63</f>
        <v>116658219.47753558</v>
      </c>
      <c r="H63" s="195" t="s">
        <v>62</v>
      </c>
      <c r="I63" s="194">
        <v>0.06</v>
      </c>
      <c r="J63" s="164"/>
      <c r="K63" s="164"/>
      <c r="L63" s="164"/>
      <c r="M63" s="164"/>
      <c r="N63" s="164"/>
      <c r="T63" s="176"/>
    </row>
    <row r="64" spans="1:20" x14ac:dyDescent="0.2">
      <c r="A64" s="82"/>
      <c r="B64" s="495" t="s">
        <v>624</v>
      </c>
      <c r="C64" s="163">
        <f>C63</f>
        <v>0.06</v>
      </c>
      <c r="D64" s="494" t="s">
        <v>335</v>
      </c>
      <c r="E64" s="180"/>
      <c r="F64" s="180"/>
      <c r="G64" s="182"/>
      <c r="H64" s="195"/>
      <c r="I64" s="198">
        <f>I63+$P$60</f>
        <v>6.5000000000000002E-2</v>
      </c>
      <c r="J64" s="164"/>
      <c r="K64" s="164"/>
      <c r="L64" s="164"/>
      <c r="M64" s="164"/>
      <c r="N64" s="164"/>
      <c r="T64" s="176"/>
    </row>
    <row r="65" spans="1:140" x14ac:dyDescent="0.2">
      <c r="A65" s="82"/>
      <c r="B65" s="175"/>
      <c r="D65" s="495" t="s">
        <v>11</v>
      </c>
      <c r="E65" s="37"/>
      <c r="F65" s="37"/>
      <c r="G65" s="163">
        <f>G48</f>
        <v>0.01</v>
      </c>
      <c r="H65" s="195"/>
      <c r="I65" s="198">
        <f>I64+$P$60</f>
        <v>7.0000000000000007E-2</v>
      </c>
      <c r="J65" s="164"/>
      <c r="K65" s="164"/>
      <c r="L65" s="164"/>
      <c r="M65" s="164"/>
      <c r="N65" s="164"/>
      <c r="T65" s="176"/>
    </row>
    <row r="66" spans="1:140" x14ac:dyDescent="0.2">
      <c r="B66" s="175"/>
      <c r="D66" s="495" t="s">
        <v>61</v>
      </c>
      <c r="E66" s="37"/>
      <c r="F66" s="37"/>
      <c r="G66" s="491">
        <f>37</f>
        <v>37</v>
      </c>
      <c r="H66" s="4"/>
      <c r="K66" s="5"/>
      <c r="M66" s="5"/>
      <c r="P66" s="5"/>
      <c r="T66" s="176"/>
    </row>
    <row r="67" spans="1:140" x14ac:dyDescent="0.2">
      <c r="B67" s="175"/>
      <c r="D67" s="495" t="s">
        <v>655</v>
      </c>
      <c r="E67" s="37"/>
      <c r="F67" s="37"/>
      <c r="G67" s="323">
        <f>YEARFRAC($E$3,G68)</f>
        <v>3.1666666666666665</v>
      </c>
      <c r="H67" s="4"/>
      <c r="K67" s="5"/>
      <c r="M67" s="5"/>
      <c r="P67" s="5"/>
      <c r="T67" s="176"/>
    </row>
    <row r="68" spans="1:140" x14ac:dyDescent="0.2">
      <c r="B68" s="175"/>
      <c r="D68" s="495" t="s">
        <v>647</v>
      </c>
      <c r="E68" s="37"/>
      <c r="F68" s="37"/>
      <c r="G68" s="185">
        <f>EOMONTH($E$3,G66)</f>
        <v>46783</v>
      </c>
      <c r="H68" s="4"/>
      <c r="K68" s="5"/>
      <c r="M68" s="5"/>
      <c r="P68" s="5"/>
      <c r="T68" s="176"/>
    </row>
    <row r="69" spans="1:140" x14ac:dyDescent="0.2">
      <c r="B69" s="175"/>
      <c r="D69" s="495" t="s">
        <v>644</v>
      </c>
      <c r="E69" s="37"/>
      <c r="F69" s="37"/>
      <c r="G69" s="193">
        <f>$E$44+(G67*0.1%)</f>
        <v>5.3166666666666668E-2</v>
      </c>
      <c r="H69" s="4"/>
      <c r="K69" s="5"/>
      <c r="M69" s="5"/>
      <c r="P69" s="5"/>
      <c r="T69" s="176"/>
    </row>
    <row r="70" spans="1:140" s="34" customFormat="1" ht="15" thickBot="1" x14ac:dyDescent="0.25">
      <c r="A70" s="82"/>
      <c r="B70" s="543"/>
      <c r="D70" s="240" t="s">
        <v>656</v>
      </c>
      <c r="E70" s="501"/>
      <c r="F70" s="501"/>
      <c r="G70" s="544">
        <v>0</v>
      </c>
      <c r="I70" s="36"/>
      <c r="J70" s="36"/>
      <c r="K70" s="36"/>
      <c r="M70" s="80"/>
      <c r="N70" s="81"/>
      <c r="O70" s="56"/>
      <c r="T70" s="601"/>
      <c r="EJ70" s="4"/>
    </row>
    <row r="71" spans="1:140" x14ac:dyDescent="0.2">
      <c r="A71" s="82"/>
      <c r="H71" s="166"/>
      <c r="I71" s="166"/>
      <c r="J71" s="166"/>
      <c r="K71" s="166"/>
      <c r="L71" s="166"/>
      <c r="M71" s="166"/>
      <c r="N71" s="166"/>
      <c r="O71" s="166"/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66"/>
      <c r="AA71" s="166"/>
      <c r="AB71" s="166"/>
      <c r="AC71" s="166"/>
      <c r="AD71" s="166"/>
      <c r="AE71" s="166"/>
      <c r="AF71" s="166"/>
      <c r="AG71" s="166"/>
      <c r="AH71" s="166"/>
      <c r="AI71" s="166"/>
      <c r="AJ71" s="166"/>
      <c r="AK71" s="166"/>
      <c r="AL71" s="166"/>
      <c r="AM71" s="166"/>
      <c r="AN71" s="166"/>
      <c r="AO71" s="166"/>
      <c r="AP71" s="166"/>
      <c r="AQ71" s="166"/>
      <c r="AR71" s="166"/>
      <c r="AS71" s="166"/>
      <c r="AT71" s="166"/>
      <c r="AU71" s="166"/>
      <c r="AV71" s="166"/>
      <c r="AW71" s="166"/>
      <c r="AX71" s="166"/>
      <c r="AY71" s="166"/>
      <c r="AZ71" s="166"/>
      <c r="BA71" s="166"/>
      <c r="BB71" s="166"/>
      <c r="BC71" s="166"/>
      <c r="BD71" s="166"/>
      <c r="BE71" s="166"/>
      <c r="BF71" s="166"/>
      <c r="BG71" s="166"/>
      <c r="BH71" s="166"/>
      <c r="BI71" s="166"/>
      <c r="BJ71" s="166"/>
      <c r="BK71" s="166"/>
      <c r="BL71" s="166"/>
      <c r="BM71" s="166"/>
      <c r="BN71" s="166"/>
      <c r="BO71" s="166"/>
      <c r="BP71" s="166"/>
      <c r="BQ71" s="166"/>
      <c r="BR71" s="166"/>
      <c r="BS71" s="166"/>
      <c r="BT71" s="166"/>
      <c r="BU71" s="166"/>
      <c r="BV71" s="166"/>
      <c r="BW71" s="166"/>
      <c r="BX71" s="166"/>
      <c r="BY71" s="166"/>
      <c r="BZ71" s="166"/>
      <c r="CA71" s="166"/>
      <c r="CB71" s="166"/>
      <c r="CC71" s="166"/>
      <c r="CD71" s="166"/>
      <c r="CE71" s="166"/>
      <c r="CF71" s="166"/>
      <c r="CG71" s="166"/>
      <c r="CH71" s="166"/>
      <c r="CI71" s="166"/>
      <c r="CJ71" s="166"/>
      <c r="CK71" s="166"/>
      <c r="CL71" s="166"/>
      <c r="CM71" s="166"/>
      <c r="CN71" s="166"/>
      <c r="CO71" s="166"/>
      <c r="CP71" s="166"/>
      <c r="CQ71" s="166"/>
      <c r="CR71" s="166"/>
      <c r="CS71" s="166"/>
      <c r="CT71" s="166"/>
      <c r="CU71" s="166"/>
      <c r="CV71" s="166"/>
      <c r="CW71" s="166"/>
      <c r="CX71" s="166"/>
      <c r="CY71" s="166"/>
      <c r="CZ71" s="166"/>
      <c r="DA71" s="166"/>
      <c r="DB71" s="166"/>
      <c r="DC71" s="166"/>
      <c r="DD71" s="166"/>
      <c r="DE71" s="166"/>
      <c r="DF71" s="166"/>
      <c r="DG71" s="166"/>
      <c r="DH71" s="166"/>
      <c r="DI71" s="166"/>
      <c r="DJ71" s="166"/>
      <c r="DK71" s="166"/>
      <c r="DL71" s="166"/>
      <c r="DM71" s="166"/>
      <c r="DN71" s="166"/>
      <c r="DO71" s="166"/>
      <c r="DP71" s="166"/>
      <c r="DQ71" s="166"/>
      <c r="DR71" s="166"/>
      <c r="DS71" s="166"/>
      <c r="DT71" s="166"/>
      <c r="DU71" s="166"/>
      <c r="DV71" s="166"/>
      <c r="DW71" s="166"/>
      <c r="DX71" s="166"/>
      <c r="DY71" s="166"/>
      <c r="DZ71" s="166"/>
      <c r="EA71" s="166"/>
      <c r="EB71" s="166"/>
      <c r="EC71" s="166"/>
      <c r="ED71" s="166"/>
      <c r="EE71" s="166"/>
      <c r="EF71" s="166"/>
      <c r="EG71" s="166"/>
      <c r="EH71" s="166"/>
      <c r="EI71" s="166"/>
    </row>
    <row r="72" spans="1:140" x14ac:dyDescent="0.2">
      <c r="A72" s="82"/>
    </row>
    <row r="73" spans="1:140" customFormat="1" ht="15" x14ac:dyDescent="0.2">
      <c r="B73" s="4"/>
      <c r="C73" s="4"/>
      <c r="D73" s="4"/>
      <c r="E73" s="4"/>
      <c r="F73" s="4"/>
      <c r="G73" s="4"/>
      <c r="H73" s="5"/>
      <c r="I73" s="5"/>
      <c r="J73" s="5"/>
      <c r="K73" s="4"/>
      <c r="L73" s="4"/>
      <c r="M73" s="4"/>
      <c r="N73" s="4"/>
    </row>
    <row r="74" spans="1:140" customFormat="1" ht="15" x14ac:dyDescent="0.2">
      <c r="B74" s="4"/>
      <c r="C74" s="4"/>
      <c r="D74" s="4"/>
      <c r="E74" s="4"/>
      <c r="F74" s="4"/>
      <c r="G74" s="4"/>
      <c r="H74" s="5"/>
      <c r="I74" s="5"/>
      <c r="J74" s="5"/>
      <c r="K74" s="4"/>
      <c r="L74" s="4"/>
      <c r="M74" s="4"/>
      <c r="N74" s="4"/>
    </row>
    <row r="75" spans="1:140" customFormat="1" ht="15" x14ac:dyDescent="0.2">
      <c r="B75" s="4"/>
      <c r="C75" s="4"/>
      <c r="D75" s="4"/>
      <c r="E75" s="4"/>
      <c r="F75" s="4"/>
      <c r="G75" s="4"/>
      <c r="H75" s="5"/>
      <c r="I75" s="5"/>
      <c r="J75" s="5"/>
      <c r="K75" s="4"/>
      <c r="L75" s="4"/>
      <c r="M75" s="4"/>
      <c r="N75" s="4"/>
    </row>
    <row r="76" spans="1:140" customFormat="1" ht="15" x14ac:dyDescent="0.2">
      <c r="B76" s="4"/>
      <c r="C76" s="4"/>
      <c r="D76" s="4"/>
      <c r="E76" s="4"/>
      <c r="F76" s="4"/>
      <c r="G76" s="4"/>
      <c r="H76" s="5"/>
      <c r="I76" s="5"/>
      <c r="J76" s="5"/>
      <c r="K76" s="4"/>
      <c r="L76" s="4"/>
      <c r="M76" s="4"/>
      <c r="N76" s="4"/>
    </row>
    <row r="77" spans="1:140" customFormat="1" ht="15" x14ac:dyDescent="0.2">
      <c r="B77" s="4"/>
      <c r="C77" s="4"/>
      <c r="D77" s="4"/>
      <c r="E77" s="4"/>
      <c r="F77" s="4"/>
      <c r="G77" s="4"/>
      <c r="H77" s="5"/>
      <c r="I77" s="5"/>
      <c r="J77" s="5"/>
      <c r="K77" s="4"/>
      <c r="L77" s="4"/>
      <c r="M77" s="4"/>
      <c r="N77" s="4"/>
    </row>
    <row r="78" spans="1:140" customFormat="1" ht="15" x14ac:dyDescent="0.2">
      <c r="B78" s="4"/>
      <c r="C78" s="4"/>
      <c r="D78" s="4"/>
      <c r="E78" s="4"/>
      <c r="F78" s="4"/>
      <c r="G78" s="4"/>
      <c r="H78" s="5"/>
      <c r="I78" s="5"/>
      <c r="J78" s="5"/>
      <c r="K78" s="4"/>
      <c r="L78" s="4"/>
      <c r="M78" s="4"/>
      <c r="N78" s="4"/>
    </row>
    <row r="79" spans="1:140" customFormat="1" ht="15" x14ac:dyDescent="0.2">
      <c r="B79" s="4"/>
      <c r="C79" s="4"/>
      <c r="D79" s="4"/>
      <c r="E79" s="4"/>
      <c r="F79" s="4"/>
      <c r="G79" s="4"/>
      <c r="H79" s="5"/>
      <c r="I79" s="5"/>
      <c r="J79" s="5"/>
      <c r="K79" s="4"/>
      <c r="L79" s="4"/>
      <c r="M79" s="4"/>
      <c r="N79" s="4"/>
    </row>
    <row r="80" spans="1:140" customFormat="1" ht="15" x14ac:dyDescent="0.2">
      <c r="B80" s="4"/>
      <c r="C80" s="4"/>
      <c r="D80" s="4"/>
      <c r="E80" s="4"/>
      <c r="F80" s="4"/>
      <c r="G80" s="4"/>
      <c r="H80" s="5"/>
      <c r="I80" s="5"/>
      <c r="J80" s="5"/>
      <c r="K80" s="4"/>
      <c r="L80" s="4"/>
      <c r="M80" s="4"/>
      <c r="N80" s="4"/>
    </row>
    <row r="81" spans="2:14" customFormat="1" ht="15" x14ac:dyDescent="0.2">
      <c r="B81" s="4"/>
      <c r="C81" s="4"/>
      <c r="D81" s="4"/>
      <c r="E81" s="4"/>
      <c r="F81" s="4"/>
      <c r="G81" s="4"/>
      <c r="H81" s="5"/>
      <c r="I81" s="5"/>
      <c r="J81" s="5"/>
      <c r="K81" s="4"/>
      <c r="L81" s="4"/>
      <c r="M81" s="4"/>
      <c r="N81" s="4"/>
    </row>
    <row r="82" spans="2:14" customFormat="1" ht="15" x14ac:dyDescent="0.2">
      <c r="B82" s="4"/>
      <c r="C82" s="4"/>
      <c r="D82" s="4"/>
      <c r="E82" s="4"/>
      <c r="F82" s="4"/>
      <c r="G82" s="4"/>
      <c r="H82" s="5"/>
      <c r="I82" s="5"/>
      <c r="J82" s="5"/>
      <c r="K82" s="4"/>
      <c r="L82" s="4"/>
      <c r="M82" s="4"/>
      <c r="N82" s="4"/>
    </row>
    <row r="83" spans="2:14" customFormat="1" ht="15" x14ac:dyDescent="0.2">
      <c r="B83" s="4"/>
      <c r="C83" s="4"/>
      <c r="D83" s="4"/>
      <c r="E83" s="4"/>
      <c r="F83" s="4"/>
      <c r="G83" s="4"/>
      <c r="H83" s="5"/>
      <c r="I83" s="5"/>
      <c r="J83" s="5"/>
      <c r="K83" s="4"/>
      <c r="L83" s="4"/>
      <c r="M83" s="4"/>
      <c r="N83" s="4"/>
    </row>
    <row r="84" spans="2:14" customFormat="1" ht="15" x14ac:dyDescent="0.2"/>
  </sheetData>
  <dataValidations disablePrompts="1" count="3">
    <dataValidation type="list" allowBlank="1" showInputMessage="1" showErrorMessage="1" sqref="S32 T11:T14 T33:T37" xr:uid="{C96477A6-0729-40EC-83B5-A8ECD8C17033}">
      <formula1>"TRUE, FALSE"</formula1>
    </dataValidation>
    <dataValidation type="list" allowBlank="1" showInputMessage="1" showErrorMessage="1" sqref="C53 E53" xr:uid="{E9E184F8-775E-451F-917E-1BDC53FB6DD4}">
      <formula1>$A$51:$A$52</formula1>
    </dataValidation>
    <dataValidation type="list" allowBlank="1" showInputMessage="1" showErrorMessage="1" sqref="E43" xr:uid="{B5A22DFD-6293-467A-A6E0-1962D0B511EE}">
      <formula1>$A$43:$A$46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6CD5A-691E-4B57-9BBD-96A4758BA7B4}">
  <dimension ref="B2:EF36"/>
  <sheetViews>
    <sheetView workbookViewId="0">
      <selection activeCell="H12" sqref="H12"/>
    </sheetView>
  </sheetViews>
  <sheetFormatPr baseColWidth="10" defaultColWidth="8.83203125" defaultRowHeight="15" x14ac:dyDescent="0.2"/>
  <cols>
    <col min="1" max="1" width="3" customWidth="1"/>
    <col min="2" max="2" width="18.6640625" bestFit="1" customWidth="1"/>
    <col min="3" max="3" width="9.33203125" bestFit="1" customWidth="1"/>
    <col min="4" max="4" width="0.5" customWidth="1"/>
    <col min="5" max="5" width="21.6640625" bestFit="1" customWidth="1"/>
    <col min="6" max="6" width="7.83203125" bestFit="1" customWidth="1"/>
    <col min="7" max="7" width="3.33203125" customWidth="1"/>
    <col min="10" max="10" width="12.83203125" bestFit="1" customWidth="1"/>
    <col min="11" max="11" width="14.6640625" bestFit="1" customWidth="1"/>
    <col min="14" max="14" width="2.6640625" customWidth="1"/>
  </cols>
  <sheetData>
    <row r="2" spans="2:136" x14ac:dyDescent="0.2">
      <c r="B2" s="180" t="s">
        <v>2</v>
      </c>
      <c r="C2" s="179"/>
      <c r="H2" s="225" t="s">
        <v>320</v>
      </c>
      <c r="I2" s="225"/>
      <c r="J2" s="225"/>
      <c r="K2" s="225"/>
      <c r="L2" s="225"/>
      <c r="M2" s="225"/>
    </row>
    <row r="3" spans="2:136" x14ac:dyDescent="0.2">
      <c r="B3" s="37" t="s">
        <v>0</v>
      </c>
      <c r="C3" s="183">
        <v>6.5</v>
      </c>
      <c r="H3" s="4"/>
      <c r="I3" s="4"/>
      <c r="J3" s="6" t="s">
        <v>323</v>
      </c>
      <c r="K3" s="47" t="s">
        <v>327</v>
      </c>
      <c r="L3" s="5"/>
      <c r="M3" s="4"/>
    </row>
    <row r="4" spans="2:136" x14ac:dyDescent="0.2">
      <c r="B4" s="37" t="s">
        <v>1</v>
      </c>
      <c r="C4" s="58">
        <f>C3*43560</f>
        <v>283140</v>
      </c>
      <c r="H4" s="4"/>
      <c r="I4" s="4"/>
      <c r="J4" s="6" t="s">
        <v>324</v>
      </c>
      <c r="K4" s="47" t="s">
        <v>328</v>
      </c>
      <c r="L4" s="5"/>
      <c r="M4" s="4"/>
    </row>
    <row r="5" spans="2:136" x14ac:dyDescent="0.2">
      <c r="B5" s="37" t="s">
        <v>76</v>
      </c>
      <c r="C5" s="58">
        <f>'Site-Zoning'!C16</f>
        <v>651078</v>
      </c>
      <c r="H5" s="4"/>
      <c r="I5" s="4"/>
      <c r="J5" s="5"/>
      <c r="K5" s="5"/>
      <c r="L5" s="5"/>
      <c r="M5" s="4"/>
    </row>
    <row r="6" spans="2:136" x14ac:dyDescent="0.2">
      <c r="B6" s="37" t="s">
        <v>322</v>
      </c>
      <c r="C6" s="169">
        <f>C5/C4</f>
        <v>2.2994914176732357</v>
      </c>
      <c r="H6" s="171"/>
      <c r="I6" s="172"/>
      <c r="J6" s="173"/>
      <c r="K6" s="173"/>
      <c r="L6" s="173"/>
      <c r="M6" s="174"/>
    </row>
    <row r="7" spans="2:136" x14ac:dyDescent="0.2">
      <c r="B7" s="37" t="s">
        <v>19</v>
      </c>
      <c r="C7" s="58">
        <f>Revenue!L28</f>
        <v>335125</v>
      </c>
      <c r="H7" s="175"/>
      <c r="I7" s="4"/>
      <c r="J7" s="5"/>
      <c r="K7" s="5"/>
      <c r="L7" s="5"/>
      <c r="M7" s="176"/>
    </row>
    <row r="8" spans="2:136" s="4" customFormat="1" ht="14" x14ac:dyDescent="0.2">
      <c r="B8" s="37"/>
      <c r="D8" s="3"/>
      <c r="F8" s="5"/>
      <c r="H8" s="175"/>
      <c r="J8" s="5"/>
      <c r="K8" s="5"/>
      <c r="L8" s="5"/>
      <c r="M8" s="176"/>
      <c r="EF8" s="4">
        <v>0</v>
      </c>
    </row>
    <row r="9" spans="2:136" s="4" customFormat="1" ht="14" x14ac:dyDescent="0.2">
      <c r="B9" s="225" t="s">
        <v>24</v>
      </c>
      <c r="C9" s="225"/>
      <c r="D9" s="225"/>
      <c r="E9" s="225"/>
      <c r="F9" s="225"/>
      <c r="H9" s="175"/>
      <c r="J9" s="5"/>
      <c r="K9" s="5"/>
      <c r="L9" s="5"/>
      <c r="M9" s="176"/>
      <c r="EF9" s="4">
        <v>0</v>
      </c>
    </row>
    <row r="10" spans="2:136" s="4" customFormat="1" ht="14" x14ac:dyDescent="0.2">
      <c r="B10" s="9" t="s">
        <v>74</v>
      </c>
      <c r="C10" s="3"/>
      <c r="D10" s="484"/>
      <c r="E10" s="9" t="s">
        <v>75</v>
      </c>
      <c r="H10" s="175"/>
      <c r="J10" s="5"/>
      <c r="K10" s="5"/>
      <c r="L10" s="5"/>
      <c r="M10" s="176"/>
      <c r="EF10" s="4">
        <v>0</v>
      </c>
    </row>
    <row r="11" spans="2:136" s="4" customFormat="1" ht="14" x14ac:dyDescent="0.2">
      <c r="B11" s="6" t="s">
        <v>70</v>
      </c>
      <c r="C11" s="11"/>
      <c r="D11" s="484"/>
      <c r="E11" s="6" t="s">
        <v>77</v>
      </c>
      <c r="F11" s="12">
        <v>210</v>
      </c>
      <c r="H11" s="175"/>
      <c r="J11" s="5"/>
      <c r="K11" s="5"/>
      <c r="L11" s="5"/>
      <c r="M11" s="176"/>
      <c r="EF11" s="4">
        <v>0</v>
      </c>
    </row>
    <row r="12" spans="2:136" s="4" customFormat="1" ht="14" x14ac:dyDescent="0.2">
      <c r="B12" s="6" t="s">
        <v>69</v>
      </c>
      <c r="C12" s="13">
        <v>0.1</v>
      </c>
      <c r="D12" s="484"/>
      <c r="E12" s="6" t="s">
        <v>78</v>
      </c>
      <c r="F12" s="12">
        <v>180</v>
      </c>
      <c r="H12" s="175"/>
      <c r="J12" s="5"/>
      <c r="K12" s="5"/>
      <c r="L12" s="5"/>
      <c r="M12" s="176"/>
      <c r="EF12" s="4">
        <v>0</v>
      </c>
    </row>
    <row r="13" spans="2:136" s="4" customFormat="1" ht="14" x14ac:dyDescent="0.2">
      <c r="B13" s="6" t="s">
        <v>68</v>
      </c>
      <c r="C13" s="13">
        <v>0.4</v>
      </c>
      <c r="D13" s="484"/>
      <c r="E13" s="6" t="s">
        <v>79</v>
      </c>
      <c r="F13" s="118">
        <f>F11*F12</f>
        <v>37800</v>
      </c>
      <c r="H13" s="175"/>
      <c r="J13" s="5"/>
      <c r="K13" s="5"/>
      <c r="L13" s="5"/>
      <c r="M13" s="176"/>
      <c r="EF13" s="4">
        <v>0</v>
      </c>
    </row>
    <row r="14" spans="2:136" s="4" customFormat="1" ht="14" x14ac:dyDescent="0.2">
      <c r="B14" s="6" t="s">
        <v>73</v>
      </c>
      <c r="C14" s="170">
        <f>(('Site-Zoning'!C4*(1-C12)-F13)*(1-C13))</f>
        <v>130215.59999999999</v>
      </c>
      <c r="D14" s="484"/>
      <c r="E14" s="6" t="s">
        <v>80</v>
      </c>
      <c r="F14" s="14">
        <v>5</v>
      </c>
      <c r="H14" s="175"/>
      <c r="J14" s="5"/>
      <c r="K14" s="5"/>
      <c r="L14" s="5"/>
      <c r="M14" s="176"/>
      <c r="EF14" s="4">
        <v>0</v>
      </c>
    </row>
    <row r="15" spans="2:136" s="4" customFormat="1" ht="14" x14ac:dyDescent="0.2">
      <c r="B15" s="6" t="s">
        <v>71</v>
      </c>
      <c r="C15" s="15">
        <v>5</v>
      </c>
      <c r="D15" s="484"/>
      <c r="E15" s="6" t="s">
        <v>72</v>
      </c>
      <c r="F15" s="7">
        <f>F13*F14</f>
        <v>189000</v>
      </c>
      <c r="H15" s="175"/>
      <c r="J15" s="5"/>
      <c r="K15" s="5"/>
      <c r="L15" s="5"/>
      <c r="M15" s="176"/>
      <c r="EF15" s="4">
        <v>0</v>
      </c>
    </row>
    <row r="16" spans="2:136" s="4" customFormat="1" ht="14" x14ac:dyDescent="0.2">
      <c r="B16" s="6" t="s">
        <v>76</v>
      </c>
      <c r="C16" s="7">
        <f>C14*C15</f>
        <v>651078</v>
      </c>
      <c r="D16" s="484"/>
      <c r="E16" s="6" t="s">
        <v>86</v>
      </c>
      <c r="F16" s="4">
        <f>F15/350</f>
        <v>540</v>
      </c>
      <c r="H16" s="175"/>
      <c r="J16" s="5"/>
      <c r="K16" s="5"/>
      <c r="L16" s="5"/>
      <c r="M16" s="176"/>
      <c r="EF16" s="4">
        <v>0</v>
      </c>
    </row>
    <row r="17" spans="2:136" s="4" customFormat="1" ht="14" x14ac:dyDescent="0.2">
      <c r="B17" s="6" t="s">
        <v>770</v>
      </c>
      <c r="C17" s="7">
        <f>SUM(C22,C27,C32)</f>
        <v>520862.4</v>
      </c>
      <c r="D17" s="484"/>
      <c r="E17" s="6"/>
      <c r="H17" s="175"/>
      <c r="J17" s="5"/>
      <c r="K17" s="5"/>
      <c r="L17" s="5"/>
      <c r="M17" s="176"/>
    </row>
    <row r="18" spans="2:136" s="4" customFormat="1" thickBot="1" x14ac:dyDescent="0.25">
      <c r="B18" s="486" t="s">
        <v>82</v>
      </c>
      <c r="C18" s="487"/>
      <c r="D18" s="488"/>
      <c r="E18" s="1"/>
      <c r="F18" s="1"/>
      <c r="H18" s="175"/>
      <c r="J18" s="5"/>
      <c r="K18" s="5"/>
      <c r="L18" s="5"/>
      <c r="M18" s="176"/>
      <c r="EF18" s="4">
        <v>0</v>
      </c>
    </row>
    <row r="19" spans="2:136" s="4" customFormat="1" ht="14" x14ac:dyDescent="0.2">
      <c r="B19" s="16" t="s">
        <v>85</v>
      </c>
      <c r="C19" s="147">
        <v>5</v>
      </c>
      <c r="D19" s="484"/>
      <c r="E19" s="6" t="s">
        <v>87</v>
      </c>
      <c r="F19" s="485">
        <v>5</v>
      </c>
      <c r="H19" s="175"/>
      <c r="J19" s="5"/>
      <c r="K19" s="5"/>
      <c r="L19" s="5"/>
      <c r="M19" s="176"/>
      <c r="EF19" s="4">
        <v>0</v>
      </c>
    </row>
    <row r="20" spans="2:136" s="4" customFormat="1" ht="14" x14ac:dyDescent="0.2">
      <c r="B20" s="16" t="s">
        <v>72</v>
      </c>
      <c r="C20" s="7">
        <f>C14*C19</f>
        <v>651078</v>
      </c>
      <c r="D20" s="484"/>
      <c r="E20" s="6" t="s">
        <v>88</v>
      </c>
      <c r="F20" s="4">
        <f>(F13*F19)/350</f>
        <v>540</v>
      </c>
      <c r="H20" s="175"/>
      <c r="J20" s="5"/>
      <c r="K20" s="5"/>
      <c r="L20" s="5"/>
      <c r="M20" s="176"/>
      <c r="EF20" s="4">
        <v>0</v>
      </c>
    </row>
    <row r="21" spans="2:136" s="4" customFormat="1" ht="14" x14ac:dyDescent="0.2">
      <c r="B21" s="16" t="s">
        <v>83</v>
      </c>
      <c r="C21" s="13">
        <v>0.8</v>
      </c>
      <c r="D21" s="484"/>
      <c r="E21" s="6" t="s">
        <v>91</v>
      </c>
      <c r="F21" s="119">
        <f>F20/Units</f>
        <v>1.2529002320185614</v>
      </c>
      <c r="H21" s="175"/>
      <c r="J21" s="5"/>
      <c r="K21" s="5"/>
      <c r="L21" s="5"/>
      <c r="M21" s="176"/>
      <c r="EF21" s="4">
        <v>0</v>
      </c>
    </row>
    <row r="22" spans="2:136" s="4" customFormat="1" ht="14" x14ac:dyDescent="0.2">
      <c r="B22" s="16" t="s">
        <v>92</v>
      </c>
      <c r="C22" s="7">
        <f>C20*C21</f>
        <v>520862.4</v>
      </c>
      <c r="D22" s="484"/>
      <c r="E22" s="6"/>
      <c r="H22" s="175"/>
      <c r="J22" s="5"/>
      <c r="K22" s="5"/>
      <c r="L22" s="5"/>
      <c r="M22" s="176"/>
      <c r="EF22" s="4">
        <v>0</v>
      </c>
    </row>
    <row r="23" spans="2:136" s="4" customFormat="1" thickBot="1" x14ac:dyDescent="0.25">
      <c r="B23" s="486" t="s">
        <v>81</v>
      </c>
      <c r="C23" s="487"/>
      <c r="D23" s="488"/>
      <c r="E23" s="1"/>
      <c r="F23" s="1"/>
      <c r="H23" s="175"/>
      <c r="J23" s="5"/>
      <c r="K23" s="5"/>
      <c r="L23" s="5"/>
      <c r="M23" s="176"/>
      <c r="EF23" s="4">
        <v>0</v>
      </c>
    </row>
    <row r="24" spans="2:136" s="4" customFormat="1" ht="14" x14ac:dyDescent="0.2">
      <c r="B24" s="16" t="s">
        <v>71</v>
      </c>
      <c r="C24" s="17">
        <v>0</v>
      </c>
      <c r="D24" s="484"/>
      <c r="E24" s="6" t="s">
        <v>257</v>
      </c>
      <c r="F24" s="67">
        <v>0</v>
      </c>
      <c r="H24" s="175"/>
      <c r="J24" s="5"/>
      <c r="K24" s="5"/>
      <c r="L24" s="5"/>
      <c r="M24" s="176"/>
      <c r="EF24" s="4">
        <v>0</v>
      </c>
    </row>
    <row r="25" spans="2:136" s="4" customFormat="1" ht="14" x14ac:dyDescent="0.2">
      <c r="B25" s="16" t="s">
        <v>72</v>
      </c>
      <c r="C25" s="3">
        <f>C14*C24</f>
        <v>0</v>
      </c>
      <c r="D25" s="484"/>
      <c r="E25" s="6" t="s">
        <v>89</v>
      </c>
      <c r="F25" s="4">
        <f>F24*F13</f>
        <v>0</v>
      </c>
      <c r="H25" s="175"/>
      <c r="J25" s="5"/>
      <c r="K25" s="5"/>
      <c r="L25" s="5"/>
      <c r="M25" s="176"/>
      <c r="EF25" s="4">
        <v>0</v>
      </c>
    </row>
    <row r="26" spans="2:136" s="4" customFormat="1" ht="14" x14ac:dyDescent="0.2">
      <c r="B26" s="16" t="s">
        <v>83</v>
      </c>
      <c r="C26" s="13">
        <v>0.88</v>
      </c>
      <c r="D26" s="484"/>
      <c r="H26" s="175"/>
      <c r="J26" s="5"/>
      <c r="K26" s="5"/>
      <c r="L26" s="5"/>
      <c r="M26" s="176"/>
      <c r="EF26" s="4">
        <v>0</v>
      </c>
    </row>
    <row r="27" spans="2:136" s="4" customFormat="1" ht="14" x14ac:dyDescent="0.2">
      <c r="B27" s="16" t="s">
        <v>92</v>
      </c>
      <c r="C27" s="7">
        <f>C25*C26</f>
        <v>0</v>
      </c>
      <c r="D27" s="484"/>
      <c r="H27" s="175"/>
      <c r="J27" s="5"/>
      <c r="K27" s="5"/>
      <c r="L27" s="5"/>
      <c r="M27" s="176"/>
      <c r="EF27" s="4">
        <v>0</v>
      </c>
    </row>
    <row r="28" spans="2:136" s="4" customFormat="1" thickBot="1" x14ac:dyDescent="0.25">
      <c r="B28" s="486" t="s">
        <v>84</v>
      </c>
      <c r="C28" s="487"/>
      <c r="D28" s="488"/>
      <c r="E28" s="1"/>
      <c r="F28" s="1"/>
      <c r="H28" s="175"/>
      <c r="J28" s="5"/>
      <c r="K28" s="5"/>
      <c r="L28" s="5"/>
      <c r="M28" s="176"/>
      <c r="EF28" s="4">
        <v>0</v>
      </c>
    </row>
    <row r="29" spans="2:136" s="4" customFormat="1" ht="14" x14ac:dyDescent="0.2">
      <c r="B29" s="16" t="s">
        <v>71</v>
      </c>
      <c r="C29" s="17">
        <v>0</v>
      </c>
      <c r="D29" s="484"/>
      <c r="E29" s="6" t="s">
        <v>256</v>
      </c>
      <c r="F29" s="67">
        <v>0</v>
      </c>
      <c r="H29" s="175"/>
      <c r="J29" s="5"/>
      <c r="K29" s="5"/>
      <c r="L29" s="5"/>
      <c r="M29" s="176"/>
      <c r="EF29" s="4">
        <v>0</v>
      </c>
    </row>
    <row r="30" spans="2:136" s="4" customFormat="1" ht="14" x14ac:dyDescent="0.2">
      <c r="B30" s="16" t="s">
        <v>72</v>
      </c>
      <c r="C30" s="3">
        <f>C14*C29</f>
        <v>0</v>
      </c>
      <c r="D30" s="484"/>
      <c r="E30" s="6" t="s">
        <v>90</v>
      </c>
      <c r="F30" s="4">
        <f>F29*F13</f>
        <v>0</v>
      </c>
      <c r="H30" s="175"/>
      <c r="J30" s="5"/>
      <c r="K30" s="5"/>
      <c r="L30" s="5"/>
      <c r="M30" s="176"/>
      <c r="EF30" s="4">
        <v>0</v>
      </c>
    </row>
    <row r="31" spans="2:136" s="4" customFormat="1" ht="14" x14ac:dyDescent="0.2">
      <c r="B31" s="16" t="s">
        <v>83</v>
      </c>
      <c r="C31" s="13">
        <v>0.88</v>
      </c>
      <c r="D31" s="484"/>
      <c r="H31" s="175"/>
      <c r="J31" s="5"/>
      <c r="K31" s="5"/>
      <c r="L31" s="5"/>
      <c r="M31" s="176"/>
      <c r="EF31" s="4">
        <v>0</v>
      </c>
    </row>
    <row r="32" spans="2:136" s="4" customFormat="1" ht="14" x14ac:dyDescent="0.2">
      <c r="B32" s="16" t="s">
        <v>92</v>
      </c>
      <c r="C32" s="3">
        <f>C30*C31</f>
        <v>0</v>
      </c>
      <c r="D32" s="484"/>
      <c r="H32" s="177"/>
      <c r="I32" s="30"/>
      <c r="J32" s="28"/>
      <c r="K32" s="28"/>
      <c r="L32" s="28"/>
      <c r="M32" s="178"/>
      <c r="EF32" s="4">
        <v>0</v>
      </c>
    </row>
    <row r="33" spans="2:136" s="4" customFormat="1" x14ac:dyDescent="0.2">
      <c r="B33" s="6"/>
      <c r="C33" s="3"/>
      <c r="D33" s="3"/>
      <c r="H33"/>
      <c r="I33"/>
      <c r="J33"/>
      <c r="K33"/>
      <c r="L33"/>
      <c r="M33"/>
      <c r="EF33" s="4">
        <v>0</v>
      </c>
    </row>
    <row r="34" spans="2:136" s="4" customFormat="1" x14ac:dyDescent="0.2">
      <c r="C34" s="489"/>
      <c r="D34" s="489"/>
      <c r="H34"/>
      <c r="I34"/>
      <c r="J34"/>
      <c r="K34"/>
      <c r="L34"/>
      <c r="M34"/>
      <c r="EF34" s="4">
        <v>0</v>
      </c>
    </row>
    <row r="35" spans="2:136" s="4" customFormat="1" x14ac:dyDescent="0.2">
      <c r="C35" s="489"/>
      <c r="D35" s="489"/>
      <c r="H35"/>
      <c r="I35"/>
      <c r="J35"/>
      <c r="K35"/>
      <c r="L35"/>
      <c r="M35"/>
      <c r="EF35" s="4">
        <v>0</v>
      </c>
    </row>
    <row r="36" spans="2:136" s="4" customFormat="1" x14ac:dyDescent="0.2">
      <c r="C36" s="489"/>
      <c r="D36" s="489"/>
      <c r="H36"/>
      <c r="I36"/>
      <c r="J36"/>
      <c r="K36"/>
      <c r="L36"/>
      <c r="M36"/>
      <c r="EF36" s="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BEF3C-726F-4630-AAC8-F07EEECF9261}">
  <dimension ref="A1:EJ95"/>
  <sheetViews>
    <sheetView showGridLines="0" zoomScale="70" zoomScaleNormal="70" workbookViewId="0">
      <selection activeCell="F25" sqref="F25"/>
    </sheetView>
  </sheetViews>
  <sheetFormatPr baseColWidth="10" defaultColWidth="9" defaultRowHeight="15" x14ac:dyDescent="0.2"/>
  <cols>
    <col min="1" max="1" width="9" style="472"/>
    <col min="2" max="2" width="19.6640625" style="472" bestFit="1" customWidth="1"/>
    <col min="3" max="3" width="9.83203125" style="472" bestFit="1" customWidth="1"/>
    <col min="4" max="4" width="8.6640625" style="472" bestFit="1" customWidth="1"/>
    <col min="5" max="5" width="8.1640625" style="472" bestFit="1" customWidth="1"/>
    <col min="6" max="6" width="7" style="472" bestFit="1" customWidth="1"/>
    <col min="7" max="7" width="11" style="472" bestFit="1" customWidth="1"/>
    <col min="8" max="8" width="7" style="472" bestFit="1" customWidth="1"/>
    <col min="9" max="9" width="11.6640625" style="472" bestFit="1" customWidth="1"/>
    <col min="10" max="10" width="15.1640625" style="472" bestFit="1" customWidth="1"/>
    <col min="11" max="11" width="7.6640625" style="472" bestFit="1" customWidth="1"/>
    <col min="12" max="12" width="20.6640625" style="472" bestFit="1" customWidth="1"/>
    <col min="13" max="13" width="10.33203125" style="472" bestFit="1" customWidth="1"/>
    <col min="14" max="16384" width="9" style="472"/>
  </cols>
  <sheetData>
    <row r="1" spans="1:140" s="473" customFormat="1" ht="14" x14ac:dyDescent="0.2">
      <c r="H1" s="474"/>
      <c r="I1" s="474"/>
      <c r="J1" s="474"/>
      <c r="L1" s="475"/>
      <c r="M1" s="476"/>
      <c r="N1" s="477"/>
      <c r="EJ1" s="473">
        <v>0</v>
      </c>
    </row>
    <row r="2" spans="1:140" s="473" customFormat="1" ht="14" x14ac:dyDescent="0.2">
      <c r="B2" s="225" t="s">
        <v>93</v>
      </c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477"/>
      <c r="EJ2" s="473">
        <v>0</v>
      </c>
    </row>
    <row r="3" spans="1:140" s="473" customFormat="1" ht="14" x14ac:dyDescent="0.2">
      <c r="B3" s="225" t="s">
        <v>109</v>
      </c>
      <c r="C3" s="225"/>
      <c r="D3" s="225"/>
      <c r="E3" s="225"/>
      <c r="F3" s="225"/>
      <c r="G3" s="225"/>
      <c r="H3" s="225"/>
      <c r="I3" s="225"/>
      <c r="J3" s="225"/>
      <c r="K3" s="225"/>
      <c r="L3" s="225"/>
      <c r="M3" s="225"/>
      <c r="EJ3" s="473">
        <v>0</v>
      </c>
    </row>
    <row r="4" spans="1:140" s="473" customFormat="1" ht="14" x14ac:dyDescent="0.2">
      <c r="A4" s="479"/>
      <c r="B4" s="9" t="s">
        <v>32</v>
      </c>
      <c r="C4" s="9"/>
      <c r="D4" s="9"/>
      <c r="E4" s="9"/>
      <c r="F4" s="9"/>
      <c r="G4" s="9"/>
      <c r="H4" s="5"/>
      <c r="I4" s="5"/>
      <c r="J4" s="4"/>
      <c r="K4" s="4"/>
      <c r="L4" s="4"/>
      <c r="M4" s="4"/>
      <c r="EJ4" s="473">
        <v>0</v>
      </c>
    </row>
    <row r="5" spans="1:140" s="473" customFormat="1" ht="14" x14ac:dyDescent="0.2">
      <c r="A5" s="480"/>
      <c r="B5" s="41" t="s">
        <v>33</v>
      </c>
      <c r="C5" s="42" t="s">
        <v>101</v>
      </c>
      <c r="D5" s="42" t="s">
        <v>94</v>
      </c>
      <c r="E5" s="42" t="s">
        <v>31</v>
      </c>
      <c r="F5" s="42" t="s">
        <v>30</v>
      </c>
      <c r="G5" s="42" t="s">
        <v>44</v>
      </c>
      <c r="H5" s="42" t="s">
        <v>107</v>
      </c>
      <c r="I5" s="42" t="s">
        <v>108</v>
      </c>
      <c r="J5" s="42" t="s">
        <v>41</v>
      </c>
      <c r="K5" s="42" t="s">
        <v>102</v>
      </c>
      <c r="L5" s="42" t="s">
        <v>43</v>
      </c>
      <c r="M5" s="42" t="s">
        <v>97</v>
      </c>
      <c r="EJ5" s="473">
        <v>0</v>
      </c>
    </row>
    <row r="6" spans="1:140" s="473" customFormat="1" ht="14" x14ac:dyDescent="0.2">
      <c r="B6" s="343" t="s">
        <v>587</v>
      </c>
      <c r="C6" s="43">
        <v>0</v>
      </c>
      <c r="D6" s="44">
        <v>1</v>
      </c>
      <c r="E6" s="45">
        <v>2.95</v>
      </c>
      <c r="F6" s="21">
        <f t="shared" ref="F6:F24" si="0">IF(OR(E6="",H6=""),"",E6*H6)</f>
        <v>1536.95</v>
      </c>
      <c r="G6" s="21">
        <f t="shared" ref="G6:G24" si="1">IF(OR(D6=0,D6="",C6=""),"",IF(C6=0,F6,F6/C6))</f>
        <v>1536.95</v>
      </c>
      <c r="H6" s="43">
        <v>521</v>
      </c>
      <c r="I6" s="43">
        <v>26</v>
      </c>
      <c r="J6" s="23">
        <f t="shared" ref="J6:J24" si="2">IF(OR(I6=0,I6=""),"",I6/$I$25)</f>
        <v>6.0324825986078884E-2</v>
      </c>
      <c r="K6" s="300">
        <f t="shared" ref="K6:K24" si="3" xml:space="preserve"> IF(OR(C6="",D6="",D6=0), "",  IF(C6=0,D6*I6,C6*I6))</f>
        <v>26</v>
      </c>
      <c r="L6" s="23">
        <f t="shared" ref="L6:L24" si="4">IF(OR(K6=0,K6=""),"",K6/$K$25)</f>
        <v>4.797047970479705E-2</v>
      </c>
      <c r="M6" s="346" t="b">
        <v>0</v>
      </c>
      <c r="EJ6" s="473">
        <v>0</v>
      </c>
    </row>
    <row r="7" spans="1:140" s="473" customFormat="1" ht="14" x14ac:dyDescent="0.2">
      <c r="B7" s="344" t="s">
        <v>98</v>
      </c>
      <c r="C7" s="47">
        <v>1</v>
      </c>
      <c r="D7" s="48">
        <v>1</v>
      </c>
      <c r="E7" s="49">
        <v>2.8</v>
      </c>
      <c r="F7" s="21">
        <f t="shared" si="0"/>
        <v>1688.3999999999999</v>
      </c>
      <c r="G7" s="21">
        <f t="shared" si="1"/>
        <v>1688.3999999999999</v>
      </c>
      <c r="H7" s="47">
        <v>603</v>
      </c>
      <c r="I7" s="47">
        <v>82</v>
      </c>
      <c r="J7" s="23">
        <f t="shared" si="2"/>
        <v>0.1902552204176334</v>
      </c>
      <c r="K7" s="300">
        <f t="shared" si="3"/>
        <v>82</v>
      </c>
      <c r="L7" s="23">
        <f t="shared" si="4"/>
        <v>0.15129151291512916</v>
      </c>
      <c r="M7" s="346" t="b">
        <v>0</v>
      </c>
      <c r="EJ7" s="473">
        <v>0</v>
      </c>
    </row>
    <row r="8" spans="1:140" s="473" customFormat="1" ht="14" x14ac:dyDescent="0.2">
      <c r="B8" s="344" t="s">
        <v>588</v>
      </c>
      <c r="C8" s="47">
        <v>1</v>
      </c>
      <c r="D8" s="48">
        <v>1</v>
      </c>
      <c r="E8" s="49">
        <v>2.65</v>
      </c>
      <c r="F8" s="21">
        <f t="shared" si="0"/>
        <v>1942.45</v>
      </c>
      <c r="G8" s="21">
        <f t="shared" si="1"/>
        <v>1942.45</v>
      </c>
      <c r="H8" s="47">
        <v>733</v>
      </c>
      <c r="I8" s="47">
        <v>125</v>
      </c>
      <c r="J8" s="23">
        <f t="shared" si="2"/>
        <v>0.29002320185614849</v>
      </c>
      <c r="K8" s="300">
        <f t="shared" si="3"/>
        <v>125</v>
      </c>
      <c r="L8" s="23">
        <f t="shared" si="4"/>
        <v>0.23062730627306274</v>
      </c>
      <c r="M8" s="346" t="b">
        <v>0</v>
      </c>
    </row>
    <row r="9" spans="1:140" s="473" customFormat="1" ht="14" x14ac:dyDescent="0.2">
      <c r="B9" s="344" t="s">
        <v>589</v>
      </c>
      <c r="C9" s="47">
        <v>1</v>
      </c>
      <c r="D9" s="48">
        <v>1</v>
      </c>
      <c r="E9" s="49">
        <v>2.65</v>
      </c>
      <c r="F9" s="21">
        <f t="shared" si="0"/>
        <v>1886.8</v>
      </c>
      <c r="G9" s="21">
        <f t="shared" si="1"/>
        <v>1886.8</v>
      </c>
      <c r="H9" s="47">
        <v>712</v>
      </c>
      <c r="I9" s="47">
        <v>50</v>
      </c>
      <c r="J9" s="23">
        <f t="shared" si="2"/>
        <v>0.11600928074245939</v>
      </c>
      <c r="K9" s="300">
        <f t="shared" si="3"/>
        <v>50</v>
      </c>
      <c r="L9" s="23">
        <f t="shared" si="4"/>
        <v>9.2250922509225092E-2</v>
      </c>
      <c r="M9" s="346" t="b">
        <v>0</v>
      </c>
    </row>
    <row r="10" spans="1:140" s="473" customFormat="1" ht="14" x14ac:dyDescent="0.2">
      <c r="B10" s="344" t="s">
        <v>590</v>
      </c>
      <c r="C10" s="47">
        <v>1</v>
      </c>
      <c r="D10" s="48">
        <v>1</v>
      </c>
      <c r="E10" s="49">
        <v>2.65</v>
      </c>
      <c r="F10" s="21">
        <f t="shared" si="0"/>
        <v>1908</v>
      </c>
      <c r="G10" s="21">
        <f t="shared" si="1"/>
        <v>1908</v>
      </c>
      <c r="H10" s="47">
        <v>720</v>
      </c>
      <c r="I10" s="47">
        <v>10</v>
      </c>
      <c r="J10" s="23">
        <f t="shared" si="2"/>
        <v>2.3201856148491878E-2</v>
      </c>
      <c r="K10" s="300">
        <f t="shared" si="3"/>
        <v>10</v>
      </c>
      <c r="L10" s="23">
        <f t="shared" si="4"/>
        <v>1.8450184501845018E-2</v>
      </c>
      <c r="M10" s="346" t="b">
        <v>0</v>
      </c>
    </row>
    <row r="11" spans="1:140" s="473" customFormat="1" ht="14" x14ac:dyDescent="0.2">
      <c r="B11" s="344" t="s">
        <v>591</v>
      </c>
      <c r="C11" s="47">
        <v>1</v>
      </c>
      <c r="D11" s="48">
        <v>1</v>
      </c>
      <c r="E11" s="49">
        <v>2.65</v>
      </c>
      <c r="F11" s="21">
        <f t="shared" si="0"/>
        <v>1886.8</v>
      </c>
      <c r="G11" s="21">
        <f t="shared" si="1"/>
        <v>1886.8</v>
      </c>
      <c r="H11" s="47">
        <v>712</v>
      </c>
      <c r="I11" s="47">
        <v>10</v>
      </c>
      <c r="J11" s="23">
        <f t="shared" si="2"/>
        <v>2.3201856148491878E-2</v>
      </c>
      <c r="K11" s="300">
        <f t="shared" si="3"/>
        <v>10</v>
      </c>
      <c r="L11" s="23">
        <f t="shared" si="4"/>
        <v>1.8450184501845018E-2</v>
      </c>
      <c r="M11" s="346" t="b">
        <v>0</v>
      </c>
    </row>
    <row r="12" spans="1:140" s="473" customFormat="1" ht="14" x14ac:dyDescent="0.2">
      <c r="B12" s="344" t="s">
        <v>592</v>
      </c>
      <c r="C12" s="47">
        <v>1</v>
      </c>
      <c r="D12" s="48">
        <v>1</v>
      </c>
      <c r="E12" s="49">
        <v>2.8</v>
      </c>
      <c r="F12" s="21">
        <f t="shared" si="0"/>
        <v>1736</v>
      </c>
      <c r="G12" s="21">
        <f t="shared" si="1"/>
        <v>1736</v>
      </c>
      <c r="H12" s="47">
        <v>620</v>
      </c>
      <c r="I12" s="47">
        <v>5</v>
      </c>
      <c r="J12" s="23">
        <f t="shared" si="2"/>
        <v>1.1600928074245939E-2</v>
      </c>
      <c r="K12" s="300">
        <f t="shared" si="3"/>
        <v>5</v>
      </c>
      <c r="L12" s="23">
        <f t="shared" si="4"/>
        <v>9.2250922509225092E-3</v>
      </c>
      <c r="M12" s="346" t="b">
        <v>0</v>
      </c>
    </row>
    <row r="13" spans="1:140" s="473" customFormat="1" ht="14" x14ac:dyDescent="0.2">
      <c r="B13" s="344" t="s">
        <v>593</v>
      </c>
      <c r="C13" s="47">
        <v>1</v>
      </c>
      <c r="D13" s="48">
        <v>1</v>
      </c>
      <c r="E13" s="49">
        <v>2.4</v>
      </c>
      <c r="F13" s="21">
        <f t="shared" si="0"/>
        <v>2354.4</v>
      </c>
      <c r="G13" s="21">
        <f t="shared" si="1"/>
        <v>2354.4</v>
      </c>
      <c r="H13" s="47">
        <v>981</v>
      </c>
      <c r="I13" s="47">
        <v>4</v>
      </c>
      <c r="J13" s="23">
        <f t="shared" si="2"/>
        <v>9.2807424593967514E-3</v>
      </c>
      <c r="K13" s="300">
        <f t="shared" si="3"/>
        <v>4</v>
      </c>
      <c r="L13" s="23">
        <f t="shared" si="4"/>
        <v>7.3800738007380072E-3</v>
      </c>
      <c r="M13" s="346" t="b">
        <v>0</v>
      </c>
    </row>
    <row r="14" spans="1:140" s="473" customFormat="1" ht="14" x14ac:dyDescent="0.2">
      <c r="B14" s="344" t="s">
        <v>594</v>
      </c>
      <c r="C14" s="47">
        <v>1</v>
      </c>
      <c r="D14" s="48">
        <v>1</v>
      </c>
      <c r="E14" s="49">
        <v>2.5499999999999998</v>
      </c>
      <c r="F14" s="21">
        <f t="shared" si="0"/>
        <v>2073.1499999999996</v>
      </c>
      <c r="G14" s="21">
        <f t="shared" si="1"/>
        <v>2073.1499999999996</v>
      </c>
      <c r="H14" s="47">
        <v>813</v>
      </c>
      <c r="I14" s="47">
        <v>5</v>
      </c>
      <c r="J14" s="23">
        <f t="shared" si="2"/>
        <v>1.1600928074245939E-2</v>
      </c>
      <c r="K14" s="300">
        <f t="shared" si="3"/>
        <v>5</v>
      </c>
      <c r="L14" s="23">
        <f t="shared" si="4"/>
        <v>9.2250922509225092E-3</v>
      </c>
      <c r="M14" s="346" t="b">
        <v>0</v>
      </c>
      <c r="EJ14" s="473">
        <v>0</v>
      </c>
    </row>
    <row r="15" spans="1:140" s="473" customFormat="1" ht="14" x14ac:dyDescent="0.2">
      <c r="B15" s="344" t="s">
        <v>595</v>
      </c>
      <c r="C15" s="47">
        <v>1</v>
      </c>
      <c r="D15" s="48">
        <v>1</v>
      </c>
      <c r="E15" s="49">
        <v>2.5499999999999998</v>
      </c>
      <c r="F15" s="21">
        <f t="shared" si="0"/>
        <v>2103.75</v>
      </c>
      <c r="G15" s="21">
        <f t="shared" si="1"/>
        <v>2103.75</v>
      </c>
      <c r="H15" s="47">
        <v>825</v>
      </c>
      <c r="I15" s="47">
        <v>1</v>
      </c>
      <c r="J15" s="23">
        <f t="shared" si="2"/>
        <v>2.3201856148491878E-3</v>
      </c>
      <c r="K15" s="300">
        <f t="shared" si="3"/>
        <v>1</v>
      </c>
      <c r="L15" s="23">
        <f t="shared" si="4"/>
        <v>1.8450184501845018E-3</v>
      </c>
      <c r="M15" s="346" t="b">
        <v>0</v>
      </c>
      <c r="EJ15" s="473">
        <v>0</v>
      </c>
    </row>
    <row r="16" spans="1:140" s="473" customFormat="1" ht="14" x14ac:dyDescent="0.2">
      <c r="B16" s="344" t="s">
        <v>596</v>
      </c>
      <c r="C16" s="47">
        <v>1</v>
      </c>
      <c r="D16" s="48">
        <v>1</v>
      </c>
      <c r="E16" s="49">
        <v>2.4500000000000002</v>
      </c>
      <c r="F16" s="21">
        <f t="shared" si="0"/>
        <v>2234.4</v>
      </c>
      <c r="G16" s="21">
        <f t="shared" si="1"/>
        <v>2234.4</v>
      </c>
      <c r="H16" s="47">
        <v>912</v>
      </c>
      <c r="I16" s="47">
        <v>1</v>
      </c>
      <c r="J16" s="23">
        <f t="shared" si="2"/>
        <v>2.3201856148491878E-3</v>
      </c>
      <c r="K16" s="300">
        <f t="shared" si="3"/>
        <v>1</v>
      </c>
      <c r="L16" s="23">
        <f t="shared" si="4"/>
        <v>1.8450184501845018E-3</v>
      </c>
      <c r="M16" s="346" t="b">
        <v>0</v>
      </c>
      <c r="EJ16" s="473">
        <v>0</v>
      </c>
    </row>
    <row r="17" spans="1:140" s="473" customFormat="1" ht="14" x14ac:dyDescent="0.2">
      <c r="B17" s="344" t="s">
        <v>597</v>
      </c>
      <c r="C17" s="47">
        <v>1</v>
      </c>
      <c r="D17" s="48">
        <v>1</v>
      </c>
      <c r="E17" s="49">
        <v>2.5499999999999998</v>
      </c>
      <c r="F17" s="21">
        <f t="shared" si="0"/>
        <v>2088.4499999999998</v>
      </c>
      <c r="G17" s="21">
        <f t="shared" si="1"/>
        <v>2088.4499999999998</v>
      </c>
      <c r="H17" s="47">
        <v>819</v>
      </c>
      <c r="I17" s="47">
        <v>1</v>
      </c>
      <c r="J17" s="23">
        <f t="shared" si="2"/>
        <v>2.3201856148491878E-3</v>
      </c>
      <c r="K17" s="300">
        <f t="shared" si="3"/>
        <v>1</v>
      </c>
      <c r="L17" s="23">
        <f t="shared" si="4"/>
        <v>1.8450184501845018E-3</v>
      </c>
      <c r="M17" s="346" t="b">
        <v>0</v>
      </c>
    </row>
    <row r="18" spans="1:140" s="473" customFormat="1" ht="14" x14ac:dyDescent="0.2">
      <c r="B18" s="344" t="s">
        <v>99</v>
      </c>
      <c r="C18" s="47">
        <v>2</v>
      </c>
      <c r="D18" s="48">
        <v>2</v>
      </c>
      <c r="E18" s="49">
        <v>2.4</v>
      </c>
      <c r="F18" s="21">
        <f t="shared" si="0"/>
        <v>2440.7999999999997</v>
      </c>
      <c r="G18" s="21">
        <f t="shared" si="1"/>
        <v>1220.3999999999999</v>
      </c>
      <c r="H18" s="47">
        <v>1017</v>
      </c>
      <c r="I18" s="47">
        <v>47</v>
      </c>
      <c r="J18" s="23">
        <f t="shared" si="2"/>
        <v>0.10904872389791183</v>
      </c>
      <c r="K18" s="300">
        <f t="shared" si="3"/>
        <v>94</v>
      </c>
      <c r="L18" s="23">
        <f t="shared" si="4"/>
        <v>0.17343173431734318</v>
      </c>
      <c r="M18" s="346" t="b">
        <v>0</v>
      </c>
    </row>
    <row r="19" spans="1:140" s="473" customFormat="1" ht="14" x14ac:dyDescent="0.2">
      <c r="B19" s="344" t="s">
        <v>598</v>
      </c>
      <c r="C19" s="47">
        <v>2</v>
      </c>
      <c r="D19" s="48">
        <v>2</v>
      </c>
      <c r="E19" s="49">
        <v>2.4</v>
      </c>
      <c r="F19" s="21">
        <f t="shared" si="0"/>
        <v>2306.4</v>
      </c>
      <c r="G19" s="21">
        <f t="shared" si="1"/>
        <v>1153.2</v>
      </c>
      <c r="H19" s="47">
        <v>961</v>
      </c>
      <c r="I19" s="47">
        <v>9</v>
      </c>
      <c r="J19" s="23">
        <f t="shared" si="2"/>
        <v>2.0881670533642691E-2</v>
      </c>
      <c r="K19" s="300">
        <f t="shared" si="3"/>
        <v>18</v>
      </c>
      <c r="L19" s="23">
        <f t="shared" si="4"/>
        <v>3.3210332103321034E-2</v>
      </c>
      <c r="M19" s="346" t="b">
        <v>0</v>
      </c>
    </row>
    <row r="20" spans="1:140" s="473" customFormat="1" ht="14" x14ac:dyDescent="0.2">
      <c r="B20" s="344" t="s">
        <v>599</v>
      </c>
      <c r="C20" s="47">
        <v>2</v>
      </c>
      <c r="D20" s="48">
        <v>2</v>
      </c>
      <c r="E20" s="49">
        <v>2.4</v>
      </c>
      <c r="F20" s="21">
        <f t="shared" si="0"/>
        <v>2412</v>
      </c>
      <c r="G20" s="21">
        <f t="shared" si="1"/>
        <v>1206</v>
      </c>
      <c r="H20" s="47">
        <v>1005</v>
      </c>
      <c r="I20" s="47">
        <v>8</v>
      </c>
      <c r="J20" s="23">
        <f t="shared" si="2"/>
        <v>1.8561484918793503E-2</v>
      </c>
      <c r="K20" s="300">
        <f t="shared" si="3"/>
        <v>16</v>
      </c>
      <c r="L20" s="23">
        <f t="shared" si="4"/>
        <v>2.9520295202952029E-2</v>
      </c>
      <c r="M20" s="346" t="b">
        <v>0</v>
      </c>
      <c r="EJ20" s="473">
        <v>0</v>
      </c>
    </row>
    <row r="21" spans="1:140" s="473" customFormat="1" ht="14" x14ac:dyDescent="0.2">
      <c r="B21" s="344" t="s">
        <v>600</v>
      </c>
      <c r="C21" s="47">
        <v>2</v>
      </c>
      <c r="D21" s="48">
        <v>2</v>
      </c>
      <c r="E21" s="49">
        <v>2.4</v>
      </c>
      <c r="F21" s="21">
        <f t="shared" si="0"/>
        <v>2661.6</v>
      </c>
      <c r="G21" s="21">
        <f t="shared" si="1"/>
        <v>1330.8</v>
      </c>
      <c r="H21" s="47">
        <v>1109</v>
      </c>
      <c r="I21" s="47">
        <v>43</v>
      </c>
      <c r="J21" s="23">
        <f t="shared" si="2"/>
        <v>9.9767981438515077E-2</v>
      </c>
      <c r="K21" s="300">
        <f t="shared" si="3"/>
        <v>86</v>
      </c>
      <c r="L21" s="23">
        <f t="shared" si="4"/>
        <v>0.15867158671586715</v>
      </c>
      <c r="M21" s="346" t="b">
        <v>0</v>
      </c>
    </row>
    <row r="22" spans="1:140" s="473" customFormat="1" ht="14" x14ac:dyDescent="0.2">
      <c r="B22" s="344" t="s">
        <v>601</v>
      </c>
      <c r="C22" s="47">
        <v>2</v>
      </c>
      <c r="D22" s="48">
        <v>2</v>
      </c>
      <c r="E22" s="49">
        <v>2.2999999999999998</v>
      </c>
      <c r="F22" s="21">
        <f t="shared" si="0"/>
        <v>2741.6</v>
      </c>
      <c r="G22" s="21">
        <f t="shared" si="1"/>
        <v>1370.8</v>
      </c>
      <c r="H22" s="47">
        <v>1192</v>
      </c>
      <c r="I22" s="47">
        <v>4</v>
      </c>
      <c r="J22" s="23">
        <f t="shared" si="2"/>
        <v>9.2807424593967514E-3</v>
      </c>
      <c r="K22" s="300">
        <f t="shared" si="3"/>
        <v>8</v>
      </c>
      <c r="L22" s="23">
        <f t="shared" si="4"/>
        <v>1.4760147601476014E-2</v>
      </c>
      <c r="M22" s="346" t="b">
        <v>0</v>
      </c>
      <c r="EJ22" s="473">
        <v>0</v>
      </c>
    </row>
    <row r="23" spans="1:140" s="473" customFormat="1" ht="14" x14ac:dyDescent="0.2">
      <c r="B23" s="344"/>
      <c r="C23" s="47"/>
      <c r="D23" s="47"/>
      <c r="E23" s="51"/>
      <c r="F23" s="21" t="str">
        <f t="shared" si="0"/>
        <v/>
      </c>
      <c r="G23" s="21" t="str">
        <f t="shared" si="1"/>
        <v/>
      </c>
      <c r="H23" s="50"/>
      <c r="I23" s="47"/>
      <c r="J23" s="23" t="str">
        <f t="shared" si="2"/>
        <v/>
      </c>
      <c r="K23" s="46" t="str">
        <f t="shared" si="3"/>
        <v/>
      </c>
      <c r="L23" s="23" t="str">
        <f t="shared" si="4"/>
        <v/>
      </c>
      <c r="M23" s="346"/>
      <c r="EJ23" s="473">
        <v>0</v>
      </c>
    </row>
    <row r="24" spans="1:140" s="473" customFormat="1" ht="14" x14ac:dyDescent="0.2">
      <c r="B24" s="345"/>
      <c r="C24" s="52"/>
      <c r="D24" s="52"/>
      <c r="E24" s="53"/>
      <c r="F24" s="26" t="str">
        <f t="shared" si="0"/>
        <v/>
      </c>
      <c r="G24" s="26" t="str">
        <f t="shared" si="1"/>
        <v/>
      </c>
      <c r="H24" s="54"/>
      <c r="I24" s="52"/>
      <c r="J24" s="29" t="str">
        <f t="shared" si="2"/>
        <v/>
      </c>
      <c r="K24" s="55" t="str">
        <f t="shared" si="3"/>
        <v/>
      </c>
      <c r="L24" s="29" t="str">
        <f t="shared" si="4"/>
        <v/>
      </c>
      <c r="M24" s="346"/>
      <c r="EJ24" s="473">
        <v>0</v>
      </c>
    </row>
    <row r="25" spans="1:140" s="473" customFormat="1" thickBot="1" x14ac:dyDescent="0.25">
      <c r="A25" s="481"/>
      <c r="B25" s="347" t="s">
        <v>40</v>
      </c>
      <c r="C25" s="347"/>
      <c r="D25" s="348"/>
      <c r="E25" s="349">
        <f>F25/H25</f>
        <v>2.5918093248787764</v>
      </c>
      <c r="F25" s="350">
        <f>SUMPRODUCT(F6:F24,I6:I24)/I25</f>
        <v>2015.267053364269</v>
      </c>
      <c r="G25" s="351">
        <f>SUMPRODUCT(G6:G24,K6:K24)/K25</f>
        <v>1602.5463099630995</v>
      </c>
      <c r="H25" s="352">
        <f>SUMPRODUCT(H6:H24,I6:I24)/I25</f>
        <v>777.55220417633416</v>
      </c>
      <c r="I25" s="353">
        <f>SUM(I6:I24)</f>
        <v>431</v>
      </c>
      <c r="J25" s="354">
        <f>SUM(J6:J24)</f>
        <v>1</v>
      </c>
      <c r="K25" s="353">
        <f>SUM(K6:K24)</f>
        <v>542</v>
      </c>
      <c r="L25" s="355">
        <f>SUM(L6:L24)</f>
        <v>0.99999999999999989</v>
      </c>
      <c r="M25" s="356"/>
      <c r="EJ25" s="473">
        <v>0</v>
      </c>
    </row>
    <row r="26" spans="1:140" s="473" customFormat="1" ht="14" x14ac:dyDescent="0.2">
      <c r="B26" s="356"/>
      <c r="C26" s="356"/>
      <c r="D26" s="357"/>
      <c r="E26" s="357" t="s">
        <v>96</v>
      </c>
      <c r="F26" s="357" t="s">
        <v>96</v>
      </c>
      <c r="G26" s="357" t="s">
        <v>96</v>
      </c>
      <c r="H26" s="357" t="s">
        <v>96</v>
      </c>
      <c r="I26" s="357" t="s">
        <v>95</v>
      </c>
      <c r="J26" s="357" t="s">
        <v>95</v>
      </c>
      <c r="K26" s="357" t="s">
        <v>95</v>
      </c>
      <c r="L26" s="357" t="s">
        <v>95</v>
      </c>
      <c r="M26" s="356"/>
      <c r="EJ26" s="473">
        <v>0</v>
      </c>
    </row>
    <row r="27" spans="1:140" s="473" customFormat="1" ht="14" x14ac:dyDescent="0.2">
      <c r="B27" s="356" t="s">
        <v>104</v>
      </c>
      <c r="C27" s="358">
        <v>0</v>
      </c>
      <c r="D27" s="357"/>
      <c r="E27" s="357"/>
      <c r="F27" s="357"/>
      <c r="G27" s="357"/>
      <c r="H27" s="357"/>
      <c r="I27" s="357"/>
      <c r="J27" s="357"/>
      <c r="K27" s="357"/>
      <c r="L27" s="357"/>
      <c r="M27" s="356"/>
      <c r="EJ27" s="473">
        <v>0</v>
      </c>
    </row>
    <row r="28" spans="1:140" s="473" customFormat="1" ht="14" x14ac:dyDescent="0.2">
      <c r="B28" s="356" t="s">
        <v>106</v>
      </c>
      <c r="C28" s="356">
        <f>C27*I25</f>
        <v>0</v>
      </c>
      <c r="D28" s="357"/>
      <c r="E28" s="359"/>
      <c r="F28" s="357"/>
      <c r="G28" s="357"/>
      <c r="H28" s="357"/>
      <c r="I28" s="357"/>
      <c r="J28" s="359" t="s">
        <v>384</v>
      </c>
      <c r="K28" s="357" t="s">
        <v>92</v>
      </c>
      <c r="L28" s="360">
        <f>H25*I25</f>
        <v>335125</v>
      </c>
      <c r="M28" s="356"/>
      <c r="EJ28" s="473">
        <v>0</v>
      </c>
    </row>
    <row r="29" spans="1:140" s="473" customFormat="1" ht="14" x14ac:dyDescent="0.2">
      <c r="B29" s="356" t="s">
        <v>105</v>
      </c>
      <c r="C29" s="361">
        <f>I58</f>
        <v>0</v>
      </c>
      <c r="D29" s="356"/>
      <c r="E29" s="356"/>
      <c r="F29" s="356"/>
      <c r="G29" s="356"/>
      <c r="H29" s="357"/>
      <c r="I29" s="357"/>
      <c r="J29" s="359" t="s">
        <v>383</v>
      </c>
      <c r="K29" s="357" t="s">
        <v>92</v>
      </c>
      <c r="L29" s="362">
        <f>'Site-Zoning'!C22</f>
        <v>520862.4</v>
      </c>
      <c r="M29" s="356"/>
      <c r="EJ29" s="473">
        <v>0</v>
      </c>
    </row>
    <row r="30" spans="1:140" s="473" customFormat="1" ht="14" x14ac:dyDescent="0.2">
      <c r="B30" s="356" t="s">
        <v>110</v>
      </c>
      <c r="C30" s="356" t="b">
        <f>C29&gt;=C28</f>
        <v>1</v>
      </c>
      <c r="D30" s="356"/>
      <c r="E30" s="356"/>
      <c r="F30" s="356"/>
      <c r="G30" s="356"/>
      <c r="H30" s="357"/>
      <c r="I30" s="357"/>
      <c r="J30" s="357"/>
      <c r="K30" s="357" t="s">
        <v>111</v>
      </c>
      <c r="L30" s="362">
        <f>L29-L28</f>
        <v>185737.40000000002</v>
      </c>
      <c r="M30" s="356"/>
      <c r="EJ30" s="473">
        <v>0</v>
      </c>
    </row>
    <row r="31" spans="1:140" s="473" customFormat="1" ht="14" x14ac:dyDescent="0.2">
      <c r="B31" s="356"/>
      <c r="C31" s="356"/>
      <c r="D31" s="356"/>
      <c r="E31" s="356"/>
      <c r="F31" s="356"/>
      <c r="G31" s="356"/>
      <c r="H31" s="357"/>
      <c r="I31" s="357"/>
      <c r="J31" s="357"/>
      <c r="K31" s="356"/>
      <c r="L31" s="356"/>
      <c r="M31" s="356"/>
      <c r="EJ31" s="473">
        <v>0</v>
      </c>
    </row>
    <row r="32" spans="1:140" s="473" customFormat="1" ht="14" x14ac:dyDescent="0.2">
      <c r="A32" s="480"/>
      <c r="B32" s="363" t="s">
        <v>33</v>
      </c>
      <c r="C32" s="363"/>
      <c r="D32" s="364"/>
      <c r="E32" s="365" t="s">
        <v>31</v>
      </c>
      <c r="F32" s="365" t="s">
        <v>30</v>
      </c>
      <c r="G32" s="365" t="s">
        <v>44</v>
      </c>
      <c r="H32" s="366" t="s">
        <v>107</v>
      </c>
      <c r="I32" s="366" t="s">
        <v>108</v>
      </c>
      <c r="J32" s="366" t="s">
        <v>41</v>
      </c>
      <c r="K32" s="366" t="s">
        <v>42</v>
      </c>
      <c r="L32" s="366" t="s">
        <v>43</v>
      </c>
      <c r="M32" s="356"/>
      <c r="EJ32" s="473">
        <v>0</v>
      </c>
    </row>
    <row r="33" spans="1:140" s="473" customFormat="1" ht="14" x14ac:dyDescent="0.2">
      <c r="A33" s="480"/>
      <c r="B33" s="363" t="s">
        <v>103</v>
      </c>
      <c r="C33" s="366" t="s">
        <v>101</v>
      </c>
      <c r="D33" s="356"/>
      <c r="E33" s="356"/>
      <c r="F33" s="356"/>
      <c r="G33" s="356"/>
      <c r="H33" s="357"/>
      <c r="I33" s="357"/>
      <c r="J33" s="357"/>
      <c r="K33" s="356"/>
      <c r="L33" s="356"/>
      <c r="M33" s="356"/>
      <c r="EJ33" s="473">
        <v>0</v>
      </c>
    </row>
    <row r="34" spans="1:140" s="473" customFormat="1" ht="14" x14ac:dyDescent="0.2">
      <c r="A34" s="482"/>
      <c r="B34" s="367" t="s">
        <v>34</v>
      </c>
      <c r="C34" s="367">
        <v>0</v>
      </c>
      <c r="D34" s="356"/>
      <c r="E34" s="368">
        <f t="shared" ref="E34:E39" si="5">IF(OR(F34=0,F34="",H34="",H34=0),"",F34/H34)</f>
        <v>2.9500000000000006</v>
      </c>
      <c r="F34" s="369" cm="1">
        <f t="array" ref="F34">IF(OR(I34=0,I34=""),"",SUMPRODUCT(--($C$6:$C$24=$C34),$F$6:$F$24,$I$6:$I$24)/I34)</f>
        <v>1536.9500000000003</v>
      </c>
      <c r="G34" s="369">
        <f t="shared" ref="G34:G39" si="6">IF(OR(F34=0,F34=""),"", IF(C34=0,F34,F34/C34))</f>
        <v>1536.9500000000003</v>
      </c>
      <c r="H34" s="370" cm="1">
        <f t="array" ref="H34">IF(OR(I34=0,I34=""),"",SUMPRODUCT(--($C$6:$C$24=$C34),$H$6:$H$24,$I$6:$I$24)/I34)</f>
        <v>521</v>
      </c>
      <c r="I34" s="357">
        <f t="shared" ref="I34:I39" si="7">IFERROR(
IF(
SUMIFS($I$6:$I$24,$C$6:$C$24,$C34)=0,"",
SUMIFS($I$6:$I$24,$C$6:$C$24,$C34)),"")</f>
        <v>26</v>
      </c>
      <c r="J34" s="371">
        <f t="shared" ref="J34:J39" si="8">IFERROR(
IF(I34/$I$40=0,"",I34/$I$40),"")</f>
        <v>6.0324825986078884E-2</v>
      </c>
      <c r="K34" s="356">
        <f t="shared" ref="K34:K39" si="9">IF(
SUMIFS($K$6:$K$24,$C$6:$C$24,$C34)=0,
"",
SUMIFS($K$6:$K$24,$C$6:$C$24,$C34)
)</f>
        <v>26</v>
      </c>
      <c r="L34" s="372">
        <f t="shared" ref="L34:L39" si="10">IFERROR(
K34/$K$40,"")</f>
        <v>4.797047970479705E-2</v>
      </c>
      <c r="M34" s="356"/>
      <c r="EJ34" s="473">
        <v>0</v>
      </c>
    </row>
    <row r="35" spans="1:140" s="473" customFormat="1" ht="14" x14ac:dyDescent="0.2">
      <c r="A35" s="482"/>
      <c r="B35" s="367" t="s">
        <v>35</v>
      </c>
      <c r="C35" s="367">
        <v>1</v>
      </c>
      <c r="D35" s="356"/>
      <c r="E35" s="368">
        <f t="shared" si="5"/>
        <v>2.6800416349029499</v>
      </c>
      <c r="F35" s="369" cm="1">
        <f t="array" ref="F35">IF(OR(I35=0,I35=""),"",SUMPRODUCT(--($C$6:$C$24=$C35),$F$6:$F$24,$I$6:$I$24)/I35)</f>
        <v>1865.4183673469388</v>
      </c>
      <c r="G35" s="369">
        <f t="shared" si="6"/>
        <v>1865.4183673469388</v>
      </c>
      <c r="H35" s="370" cm="1">
        <f t="array" ref="H35">IF(OR(I35=0,I35=""),"",SUMPRODUCT(--($C$6:$C$24=$C35),$H$6:$H$24,$I$6:$I$24)/I35)</f>
        <v>696.0408163265306</v>
      </c>
      <c r="I35" s="357">
        <f t="shared" si="7"/>
        <v>294</v>
      </c>
      <c r="J35" s="371">
        <f t="shared" si="8"/>
        <v>0.68213457076566131</v>
      </c>
      <c r="K35" s="356">
        <f t="shared" si="9"/>
        <v>294</v>
      </c>
      <c r="L35" s="372">
        <f t="shared" si="10"/>
        <v>0.54243542435424352</v>
      </c>
      <c r="M35" s="356"/>
      <c r="EJ35" s="473">
        <v>0</v>
      </c>
    </row>
    <row r="36" spans="1:140" s="473" customFormat="1" ht="14" x14ac:dyDescent="0.2">
      <c r="A36" s="482"/>
      <c r="B36" s="367" t="s">
        <v>36</v>
      </c>
      <c r="C36" s="367">
        <v>2</v>
      </c>
      <c r="D36" s="356"/>
      <c r="E36" s="368">
        <f t="shared" si="5"/>
        <v>2.3959227999965798</v>
      </c>
      <c r="F36" s="369" cm="1">
        <f t="array" ref="F36">IF(OR(I36=0,I36=""),"",SUMPRODUCT(--($C$6:$C$24=$C36),$F$6:$F$24,$I$6:$I$24)/I36)</f>
        <v>2524.201801801802</v>
      </c>
      <c r="G36" s="369">
        <f t="shared" si="6"/>
        <v>1262.100900900901</v>
      </c>
      <c r="H36" s="370" cm="1">
        <f t="array" ref="H36">IF(OR(I36=0,I36=""),"",SUMPRODUCT(--($C$6:$C$24=$C36),$H$6:$H$24,$I$6:$I$24)/I36)</f>
        <v>1053.5405405405406</v>
      </c>
      <c r="I36" s="357">
        <f t="shared" si="7"/>
        <v>111</v>
      </c>
      <c r="J36" s="371">
        <f t="shared" si="8"/>
        <v>0.25754060324825984</v>
      </c>
      <c r="K36" s="356">
        <f t="shared" si="9"/>
        <v>222</v>
      </c>
      <c r="L36" s="372">
        <f t="shared" si="10"/>
        <v>0.40959409594095941</v>
      </c>
      <c r="M36" s="356"/>
      <c r="EJ36" s="473">
        <v>0</v>
      </c>
    </row>
    <row r="37" spans="1:140" s="473" customFormat="1" ht="14" x14ac:dyDescent="0.2">
      <c r="A37" s="482"/>
      <c r="B37" s="367" t="s">
        <v>37</v>
      </c>
      <c r="C37" s="367">
        <v>3</v>
      </c>
      <c r="D37" s="356"/>
      <c r="E37" s="368" t="str">
        <f t="shared" si="5"/>
        <v/>
      </c>
      <c r="F37" s="369" t="str" cm="1">
        <f t="array" ref="F37">IF(OR(I37=0,I37=""),"",SUMPRODUCT(--($C$6:$C$24=$C37),$F$6:$F$24,$I$6:$I$24)/I37)</f>
        <v/>
      </c>
      <c r="G37" s="369" t="str">
        <f t="shared" si="6"/>
        <v/>
      </c>
      <c r="H37" s="370" t="str" cm="1">
        <f t="array" ref="H37">IF(OR(I37=0,I37=""),"",SUMPRODUCT(--($C$6:$C$24=$C37),$H$6:$H$24,$I$6:$I$24)/I37)</f>
        <v/>
      </c>
      <c r="I37" s="357" t="str">
        <f t="shared" si="7"/>
        <v/>
      </c>
      <c r="J37" s="371" t="str">
        <f t="shared" si="8"/>
        <v/>
      </c>
      <c r="K37" s="356" t="str">
        <f t="shared" si="9"/>
        <v/>
      </c>
      <c r="L37" s="372" t="str">
        <f t="shared" si="10"/>
        <v/>
      </c>
      <c r="M37" s="356"/>
      <c r="EJ37" s="473">
        <v>0</v>
      </c>
    </row>
    <row r="38" spans="1:140" s="473" customFormat="1" ht="14" x14ac:dyDescent="0.2">
      <c r="A38" s="482"/>
      <c r="B38" s="367" t="s">
        <v>38</v>
      </c>
      <c r="C38" s="367">
        <v>4</v>
      </c>
      <c r="D38" s="356"/>
      <c r="E38" s="368" t="str">
        <f t="shared" si="5"/>
        <v/>
      </c>
      <c r="F38" s="369" t="str" cm="1">
        <f t="array" ref="F38">IF(OR(I38=0,I38=""),"",SUMPRODUCT(--($C$6:$C$24=$C38),$F$6:$F$24,$I$6:$I$24)/I38)</f>
        <v/>
      </c>
      <c r="G38" s="369" t="str">
        <f t="shared" si="6"/>
        <v/>
      </c>
      <c r="H38" s="370" t="str" cm="1">
        <f t="array" ref="H38">IF(OR(I38=0,I38=""),"",SUMPRODUCT(--($C$6:$C$24=$C38),$H$6:$H$24,$I$6:$I$24)/I38)</f>
        <v/>
      </c>
      <c r="I38" s="357" t="str">
        <f t="shared" si="7"/>
        <v/>
      </c>
      <c r="J38" s="371" t="str">
        <f t="shared" si="8"/>
        <v/>
      </c>
      <c r="K38" s="356" t="str">
        <f t="shared" si="9"/>
        <v/>
      </c>
      <c r="L38" s="372" t="str">
        <f t="shared" si="10"/>
        <v/>
      </c>
      <c r="M38" s="356"/>
      <c r="EJ38" s="473">
        <v>0</v>
      </c>
    </row>
    <row r="39" spans="1:140" s="473" customFormat="1" ht="14" x14ac:dyDescent="0.2">
      <c r="A39" s="482"/>
      <c r="B39" s="367" t="s">
        <v>39</v>
      </c>
      <c r="C39" s="373">
        <v>5</v>
      </c>
      <c r="D39" s="374"/>
      <c r="E39" s="375" t="str">
        <f t="shared" si="5"/>
        <v/>
      </c>
      <c r="F39" s="351" t="str" cm="1">
        <f t="array" ref="F39">IF(OR(I39=0,I39=""),"",SUMPRODUCT(--($C$6:$C$24=$C39),$F$6:$F$24,$I$6:$I$24)/I39)</f>
        <v/>
      </c>
      <c r="G39" s="351" t="str">
        <f t="shared" si="6"/>
        <v/>
      </c>
      <c r="H39" s="376" t="str" cm="1">
        <f t="array" ref="H39">IF(OR(I39=0,I39=""),"",SUMPRODUCT(--($C$6:$C$24=$C39),$H$6:$H$24,$I$6:$I$24)/I39)</f>
        <v/>
      </c>
      <c r="I39" s="377" t="str">
        <f t="shared" si="7"/>
        <v/>
      </c>
      <c r="J39" s="378" t="str">
        <f t="shared" si="8"/>
        <v/>
      </c>
      <c r="K39" s="374" t="str">
        <f t="shared" si="9"/>
        <v/>
      </c>
      <c r="L39" s="379" t="str">
        <f t="shared" si="10"/>
        <v/>
      </c>
      <c r="M39" s="356"/>
      <c r="O39" s="478"/>
      <c r="EJ39" s="473">
        <v>0</v>
      </c>
    </row>
    <row r="40" spans="1:140" s="473" customFormat="1" ht="14" x14ac:dyDescent="0.2">
      <c r="A40" s="481"/>
      <c r="B40" s="380" t="s">
        <v>40</v>
      </c>
      <c r="C40" s="373"/>
      <c r="D40" s="374"/>
      <c r="E40" s="381">
        <f>F40/H40</f>
        <v>2.5918093248787764</v>
      </c>
      <c r="F40" s="351">
        <f>SUMPRODUCT(F34:F39,I34:I39)/I40</f>
        <v>2015.267053364269</v>
      </c>
      <c r="G40" s="351">
        <f>SUMPRODUCT(G34:G39,K34:K39)/K40</f>
        <v>1602.5463099630995</v>
      </c>
      <c r="H40" s="382">
        <f>SUMPRODUCT(H34:H39,I34:I39)/I40</f>
        <v>777.55220417633416</v>
      </c>
      <c r="I40" s="377">
        <f>SUM(I34:I39)</f>
        <v>431</v>
      </c>
      <c r="J40" s="378">
        <f>SUM(J34:J39)</f>
        <v>1</v>
      </c>
      <c r="K40" s="374">
        <f>SUM(K34:K39)</f>
        <v>542</v>
      </c>
      <c r="L40" s="378">
        <f>SUM(L34:L39)</f>
        <v>1</v>
      </c>
      <c r="M40" s="356"/>
      <c r="EJ40" s="473">
        <v>0</v>
      </c>
    </row>
    <row r="41" spans="1:140" s="473" customFormat="1" ht="14" x14ac:dyDescent="0.2">
      <c r="B41" s="356"/>
      <c r="C41" s="356"/>
      <c r="D41" s="356"/>
      <c r="E41" s="357" t="s">
        <v>96</v>
      </c>
      <c r="F41" s="357" t="s">
        <v>96</v>
      </c>
      <c r="G41" s="357" t="s">
        <v>96</v>
      </c>
      <c r="H41" s="357" t="s">
        <v>96</v>
      </c>
      <c r="I41" s="357" t="s">
        <v>95</v>
      </c>
      <c r="J41" s="357" t="s">
        <v>95</v>
      </c>
      <c r="K41" s="357" t="s">
        <v>95</v>
      </c>
      <c r="L41" s="357" t="s">
        <v>95</v>
      </c>
      <c r="M41" s="356"/>
      <c r="EJ41" s="473">
        <v>0</v>
      </c>
    </row>
    <row r="42" spans="1:140" s="473" customFormat="1" ht="14" x14ac:dyDescent="0.2">
      <c r="B42" s="356"/>
      <c r="C42" s="356"/>
      <c r="D42" s="356"/>
      <c r="E42" s="356"/>
      <c r="F42" s="356"/>
      <c r="G42" s="357"/>
      <c r="H42" s="357"/>
      <c r="I42" s="357"/>
      <c r="J42" s="356"/>
      <c r="K42" s="4"/>
      <c r="L42" s="356"/>
      <c r="M42" s="356"/>
      <c r="EJ42" s="473">
        <v>0</v>
      </c>
    </row>
    <row r="43" spans="1:140" s="473" customFormat="1" ht="14" x14ac:dyDescent="0.2">
      <c r="A43" s="483"/>
      <c r="B43" s="383" t="s">
        <v>100</v>
      </c>
      <c r="C43" s="366"/>
      <c r="D43" s="366"/>
      <c r="E43" s="365"/>
      <c r="F43" s="365"/>
      <c r="G43" s="365"/>
      <c r="H43" s="366"/>
      <c r="I43" s="366"/>
      <c r="J43" s="366"/>
      <c r="K43" s="366"/>
      <c r="L43" s="366"/>
      <c r="M43" s="356"/>
      <c r="EJ43" s="473">
        <v>0</v>
      </c>
    </row>
    <row r="44" spans="1:140" s="473" customFormat="1" ht="14" x14ac:dyDescent="0.2">
      <c r="A44" s="482"/>
      <c r="B44" s="367" t="s">
        <v>34</v>
      </c>
      <c r="C44" s="367">
        <v>0</v>
      </c>
      <c r="D44" s="356"/>
      <c r="E44" s="368">
        <f t="shared" ref="E44:E49" si="11">IF(OR(F44=0,F44="",H44="",H44=0),"",F44/H44)</f>
        <v>2.9500000000000006</v>
      </c>
      <c r="F44" s="369" cm="1">
        <f t="array" ref="F44">IF(OR(I44=0,I44=""),"",SUMPRODUCT(--($C$6:$C$24=$C44),--($M$6:$M$24=FALSE),$F$6:$F$24,$I$6:$I$24)/I44)</f>
        <v>1536.9500000000003</v>
      </c>
      <c r="G44" s="369">
        <f t="shared" ref="G44:G49" si="12">IF(OR(F44=0,F44=""),"", IF(C44=0,F44,F44/C44))</f>
        <v>1536.9500000000003</v>
      </c>
      <c r="H44" s="370" cm="1">
        <f t="array" ref="H44">IF(OR(I44=0,I44=""),"",SUMPRODUCT(--($C$6:$C$24=$C44),--($M$6:$M$24=FALSE),$H$6:$H$24,$I$6:$I$24)/I44)</f>
        <v>521</v>
      </c>
      <c r="I44" s="357">
        <f t="shared" ref="I44:I49" si="13">IFERROR(
IF(
SUMIFS($I$6:$I$24,$C$6:$C$24,$C44,$M$6:$M$24,FALSE)=0,"",
SUMIFS($I$6:$I$24,$C$6:$C$24,$C44,$M$6:$M$24,FALSE)),"")</f>
        <v>26</v>
      </c>
      <c r="J44" s="371">
        <f t="shared" ref="J44:J49" si="14">IFERROR(
IF(I44/$I$50=0,"",I44/$I$50),"")</f>
        <v>6.0324825986078884E-2</v>
      </c>
      <c r="K44" s="356">
        <f t="shared" ref="K44:K49" si="15">IF(
SUMIFS($K$6:$K$24,$C$6:$C$24,$C44,$M$6:$M$24,FALSE)=0,
"",
SUMIFS($K$6:$K$24,$C$6:$C$24,$C44,$M$6:$M$24,FALSE)
)</f>
        <v>26</v>
      </c>
      <c r="L44" s="372">
        <f t="shared" ref="L44:L49" si="16">IFERROR(
K44/$K$50,"")</f>
        <v>4.797047970479705E-2</v>
      </c>
      <c r="M44" s="356"/>
      <c r="EJ44" s="473">
        <v>0</v>
      </c>
    </row>
    <row r="45" spans="1:140" s="473" customFormat="1" ht="14" x14ac:dyDescent="0.2">
      <c r="A45" s="482"/>
      <c r="B45" s="367" t="s">
        <v>35</v>
      </c>
      <c r="C45" s="367">
        <v>1</v>
      </c>
      <c r="D45" s="356"/>
      <c r="E45" s="368">
        <f t="shared" si="11"/>
        <v>2.6800416349029499</v>
      </c>
      <c r="F45" s="369" cm="1">
        <f t="array" ref="F45">IF(OR(I45=0,I45=""),"",SUMPRODUCT(--($C$6:$C$24=$C45),--($M$6:$M$24=FALSE),$F$6:$F$24,$I$6:$I$24)/I45)</f>
        <v>1865.4183673469388</v>
      </c>
      <c r="G45" s="369">
        <f t="shared" si="12"/>
        <v>1865.4183673469388</v>
      </c>
      <c r="H45" s="370" cm="1">
        <f t="array" ref="H45">IF(OR(I45=0,I45=""),"",SUMPRODUCT(--($C$6:$C$24=$C45),--($M$6:$M$24=FALSE),$H$6:$H$24,$I$6:$I$24)/I45)</f>
        <v>696.0408163265306</v>
      </c>
      <c r="I45" s="357">
        <f t="shared" si="13"/>
        <v>294</v>
      </c>
      <c r="J45" s="371">
        <f t="shared" si="14"/>
        <v>0.68213457076566131</v>
      </c>
      <c r="K45" s="356">
        <f t="shared" si="15"/>
        <v>294</v>
      </c>
      <c r="L45" s="372">
        <f t="shared" si="16"/>
        <v>0.54243542435424352</v>
      </c>
      <c r="M45" s="356"/>
      <c r="EJ45" s="473">
        <v>0</v>
      </c>
    </row>
    <row r="46" spans="1:140" s="473" customFormat="1" ht="14" x14ac:dyDescent="0.2">
      <c r="A46" s="482"/>
      <c r="B46" s="367" t="s">
        <v>36</v>
      </c>
      <c r="C46" s="367">
        <v>2</v>
      </c>
      <c r="D46" s="356"/>
      <c r="E46" s="368">
        <f t="shared" si="11"/>
        <v>2.3959227999965798</v>
      </c>
      <c r="F46" s="369" cm="1">
        <f t="array" ref="F46">IF(OR(I46=0,I46=""),"",SUMPRODUCT(--($C$6:$C$24=$C46),--($M$6:$M$24=FALSE),$F$6:$F$24,$I$6:$I$24)/I46)</f>
        <v>2524.201801801802</v>
      </c>
      <c r="G46" s="369">
        <f t="shared" si="12"/>
        <v>1262.100900900901</v>
      </c>
      <c r="H46" s="370" cm="1">
        <f t="array" ref="H46">IF(OR(I46=0,I46=""),"",SUMPRODUCT(--($C$6:$C$24=$C46),--($M$6:$M$24=FALSE),$H$6:$H$24,$I$6:$I$24)/I46)</f>
        <v>1053.5405405405406</v>
      </c>
      <c r="I46" s="357">
        <f t="shared" si="13"/>
        <v>111</v>
      </c>
      <c r="J46" s="371">
        <f t="shared" si="14"/>
        <v>0.25754060324825984</v>
      </c>
      <c r="K46" s="356">
        <f t="shared" si="15"/>
        <v>222</v>
      </c>
      <c r="L46" s="372">
        <f t="shared" si="16"/>
        <v>0.40959409594095941</v>
      </c>
      <c r="M46" s="356"/>
      <c r="EJ46" s="473">
        <v>0</v>
      </c>
    </row>
    <row r="47" spans="1:140" s="473" customFormat="1" ht="14" x14ac:dyDescent="0.2">
      <c r="A47" s="482"/>
      <c r="B47" s="367" t="s">
        <v>37</v>
      </c>
      <c r="C47" s="367">
        <v>3</v>
      </c>
      <c r="D47" s="356"/>
      <c r="E47" s="368" t="str">
        <f t="shared" si="11"/>
        <v/>
      </c>
      <c r="F47" s="369" t="str" cm="1">
        <f t="array" ref="F47">IF(OR(I47=0,I47=""),"",SUMPRODUCT(--($C$6:$C$24=$C47),--($M$6:$M$24=FALSE),$F$6:$F$24,$I$6:$I$24)/I47)</f>
        <v/>
      </c>
      <c r="G47" s="369" t="str">
        <f t="shared" si="12"/>
        <v/>
      </c>
      <c r="H47" s="370" t="str" cm="1">
        <f t="array" ref="H47">IF(OR(I47=0,I47=""),"",SUMPRODUCT(--($C$6:$C$24=$C47),--($M$6:$M$24=FALSE),$H$6:$H$24,$I$6:$I$24)/I47)</f>
        <v/>
      </c>
      <c r="I47" s="357" t="str">
        <f t="shared" si="13"/>
        <v/>
      </c>
      <c r="J47" s="371" t="str">
        <f t="shared" si="14"/>
        <v/>
      </c>
      <c r="K47" s="356" t="str">
        <f t="shared" si="15"/>
        <v/>
      </c>
      <c r="L47" s="372" t="str">
        <f t="shared" si="16"/>
        <v/>
      </c>
      <c r="M47" s="356"/>
      <c r="EJ47" s="473">
        <v>0</v>
      </c>
    </row>
    <row r="48" spans="1:140" s="473" customFormat="1" ht="14" x14ac:dyDescent="0.2">
      <c r="A48" s="482"/>
      <c r="B48" s="367" t="s">
        <v>38</v>
      </c>
      <c r="C48" s="367">
        <v>4</v>
      </c>
      <c r="D48" s="356"/>
      <c r="E48" s="368" t="str">
        <f t="shared" si="11"/>
        <v/>
      </c>
      <c r="F48" s="369" t="str" cm="1">
        <f t="array" ref="F48">IF(OR(I48=0,I48=""),"",SUMPRODUCT(--($C$6:$C$24=$C48),--($M$6:$M$24=FALSE),$F$6:$F$24,$I$6:$I$24)/I48)</f>
        <v/>
      </c>
      <c r="G48" s="369" t="str">
        <f t="shared" si="12"/>
        <v/>
      </c>
      <c r="H48" s="370" t="str" cm="1">
        <f t="array" ref="H48">IF(OR(I48=0,I48=""),"",SUMPRODUCT(--($C$6:$C$24=$C48),--($M$6:$M$24=FALSE),$H$6:$H$24,$I$6:$I$24)/I48)</f>
        <v/>
      </c>
      <c r="I48" s="357" t="str">
        <f t="shared" si="13"/>
        <v/>
      </c>
      <c r="J48" s="371" t="str">
        <f t="shared" si="14"/>
        <v/>
      </c>
      <c r="K48" s="356" t="str">
        <f t="shared" si="15"/>
        <v/>
      </c>
      <c r="L48" s="372" t="str">
        <f t="shared" si="16"/>
        <v/>
      </c>
      <c r="M48" s="356"/>
      <c r="EJ48" s="473">
        <v>0</v>
      </c>
    </row>
    <row r="49" spans="1:140" s="473" customFormat="1" ht="14" x14ac:dyDescent="0.2">
      <c r="A49" s="482"/>
      <c r="B49" s="373" t="s">
        <v>39</v>
      </c>
      <c r="C49" s="373">
        <v>5</v>
      </c>
      <c r="D49" s="374"/>
      <c r="E49" s="375" t="str">
        <f t="shared" si="11"/>
        <v/>
      </c>
      <c r="F49" s="351" t="str" cm="1">
        <f t="array" ref="F49">IF(OR(I49=0,I49=""),"",SUMPRODUCT(--($C$6:$C$24=$C49),--($M$6:$M$24=FALSE),$F$6:$F$24,$I$6:$I$24)/I49)</f>
        <v/>
      </c>
      <c r="G49" s="351" t="str">
        <f t="shared" si="12"/>
        <v/>
      </c>
      <c r="H49" s="376" t="str" cm="1">
        <f t="array" ref="H49">IF(OR(I49=0,I49=""),"",SUMPRODUCT(--($C$6:$C$24=$C49),--($M$6:$M$24=FALSE),$H$6:$H$24,$I$6:$I$24)/I49)</f>
        <v/>
      </c>
      <c r="I49" s="377" t="str">
        <f t="shared" si="13"/>
        <v/>
      </c>
      <c r="J49" s="378" t="str">
        <f t="shared" si="14"/>
        <v/>
      </c>
      <c r="K49" s="374" t="str">
        <f t="shared" si="15"/>
        <v/>
      </c>
      <c r="L49" s="379" t="str">
        <f t="shared" si="16"/>
        <v/>
      </c>
      <c r="M49" s="356"/>
      <c r="EJ49" s="473">
        <v>0</v>
      </c>
    </row>
    <row r="50" spans="1:140" s="473" customFormat="1" ht="14" x14ac:dyDescent="0.2">
      <c r="A50" s="481"/>
      <c r="B50" s="380" t="s">
        <v>40</v>
      </c>
      <c r="C50" s="373"/>
      <c r="D50" s="374"/>
      <c r="E50" s="381">
        <f>F50/H50</f>
        <v>2.5918093248787764</v>
      </c>
      <c r="F50" s="351">
        <f>SUMPRODUCT(F44:F49,I44:I49)/I50</f>
        <v>2015.267053364269</v>
      </c>
      <c r="G50" s="351">
        <f>SUMPRODUCT(G44:G49,K44:K49)/K50</f>
        <v>1602.5463099630995</v>
      </c>
      <c r="H50" s="382">
        <f>SUMPRODUCT(H44:H49,I44:I49)/I50</f>
        <v>777.55220417633416</v>
      </c>
      <c r="I50" s="377">
        <f>SUM(I44:I49)</f>
        <v>431</v>
      </c>
      <c r="J50" s="378">
        <f>SUM(J44:J49)</f>
        <v>1</v>
      </c>
      <c r="K50" s="374">
        <f>SUM(K44:K49)</f>
        <v>542</v>
      </c>
      <c r="L50" s="378">
        <f>SUM(L44:L49)</f>
        <v>1</v>
      </c>
      <c r="M50" s="356"/>
      <c r="EJ50" s="473">
        <v>0</v>
      </c>
    </row>
    <row r="51" spans="1:140" s="473" customFormat="1" ht="14" x14ac:dyDescent="0.2">
      <c r="A51" s="483"/>
      <c r="B51" s="383" t="s">
        <v>97</v>
      </c>
      <c r="C51" s="383"/>
      <c r="D51" s="356"/>
      <c r="E51" s="356"/>
      <c r="F51" s="356"/>
      <c r="G51" s="356"/>
      <c r="H51" s="357"/>
      <c r="I51" s="357"/>
      <c r="J51" s="357"/>
      <c r="K51" s="356"/>
      <c r="L51" s="356"/>
      <c r="M51" s="356"/>
      <c r="EJ51" s="473">
        <v>0</v>
      </c>
    </row>
    <row r="52" spans="1:140" s="473" customFormat="1" ht="14" x14ac:dyDescent="0.2">
      <c r="A52" s="482"/>
      <c r="B52" s="367" t="s">
        <v>34</v>
      </c>
      <c r="C52" s="367">
        <v>0</v>
      </c>
      <c r="D52" s="356"/>
      <c r="E52" s="368" t="str">
        <f t="shared" ref="E52:E57" si="17">IF(OR(F52=0,F52="",H52="",H52=0),"",F52/H52)</f>
        <v/>
      </c>
      <c r="F52" s="369" t="str" cm="1">
        <f t="array" ref="F52">IF(OR(I52=0,I52=""),"",SUMPRODUCT(--($C$6:$C$24=$C52),--($M$6:$M$24=TRUE),$F$6:$F$24,$I$6:$I$24)/I52)</f>
        <v/>
      </c>
      <c r="G52" s="369" t="str">
        <f t="shared" ref="G52:G57" si="18">IF(OR(F52=0,F52=""),"", IF(C52=0,F52,F52/C52))</f>
        <v/>
      </c>
      <c r="H52" s="370" t="str" cm="1">
        <f t="array" ref="H52">IF(OR(I52=0,I52=""),"",SUMPRODUCT(--($C$6:$C$24=$C52),--($M$6:$M$24=TRUE),$H$6:$H$24,$I$6:$I$24)/I52)</f>
        <v/>
      </c>
      <c r="I52" s="357" t="str">
        <f t="shared" ref="I52:I57" si="19">IFERROR(
IF(
SUMIFS($I$6:$I$24,$C$6:$C$24,$C52,$M$6:$M$24,TRUE)=0,"",
SUMIFS($I$6:$I$24,$C$6:$C$24,$C52,$M$6:$M$24,TRUE)),"")</f>
        <v/>
      </c>
      <c r="J52" s="371" t="str">
        <f t="shared" ref="J52:J57" si="20">IFERROR(
IF(I52/$I$58=0,"",I52/$I$58),"")</f>
        <v/>
      </c>
      <c r="K52" s="356" t="str">
        <f t="shared" ref="K52:K57" si="21">IF(
SUMIFS($K$6:$K$24,$C$6:$C$24,$C52,$M$6:$M$24,TRUE)=0,
"",
SUMIFS($K$6:$K$24,$C$6:$C$24,$C52,$M$6:$M$24,TRUE)
)</f>
        <v/>
      </c>
      <c r="L52" s="384" t="str">
        <f t="shared" ref="L52:L57" si="22">IFERROR(
K52/$K$58,"")</f>
        <v/>
      </c>
      <c r="M52" s="356"/>
      <c r="EJ52" s="473">
        <v>0</v>
      </c>
    </row>
    <row r="53" spans="1:140" s="473" customFormat="1" ht="14" x14ac:dyDescent="0.2">
      <c r="A53" s="482"/>
      <c r="B53" s="367" t="s">
        <v>35</v>
      </c>
      <c r="C53" s="367">
        <v>1</v>
      </c>
      <c r="D53" s="356"/>
      <c r="E53" s="368" t="str">
        <f t="shared" si="17"/>
        <v/>
      </c>
      <c r="F53" s="369" t="str" cm="1">
        <f t="array" ref="F53">IF(OR(I53=0,I53=""),"",SUMPRODUCT(--($C$6:$C$24=$C53),--($M$6:$M$24=TRUE),$F$6:$F$24,$I$6:$I$24)/I53)</f>
        <v/>
      </c>
      <c r="G53" s="369" t="str">
        <f t="shared" si="18"/>
        <v/>
      </c>
      <c r="H53" s="370" t="str" cm="1">
        <f t="array" ref="H53">IF(OR(I53=0,I53=""),"",SUMPRODUCT(--($C$6:$C$24=$C53),--($M$6:$M$24=TRUE),$H$6:$H$24,$I$6:$I$24)/I53)</f>
        <v/>
      </c>
      <c r="I53" s="357" t="str">
        <f t="shared" si="19"/>
        <v/>
      </c>
      <c r="J53" s="371" t="str">
        <f t="shared" si="20"/>
        <v/>
      </c>
      <c r="K53" s="356" t="str">
        <f t="shared" si="21"/>
        <v/>
      </c>
      <c r="L53" s="384" t="str">
        <f t="shared" si="22"/>
        <v/>
      </c>
      <c r="M53" s="356"/>
      <c r="EJ53" s="473">
        <v>0</v>
      </c>
    </row>
    <row r="54" spans="1:140" s="473" customFormat="1" ht="14" x14ac:dyDescent="0.2">
      <c r="A54" s="482"/>
      <c r="B54" s="367" t="s">
        <v>36</v>
      </c>
      <c r="C54" s="367">
        <v>2</v>
      </c>
      <c r="D54" s="356"/>
      <c r="E54" s="368" t="str">
        <f t="shared" si="17"/>
        <v/>
      </c>
      <c r="F54" s="369" t="str" cm="1">
        <f t="array" ref="F54">IF(OR(I54=0,I54=""),"",SUMPRODUCT(--($C$6:$C$24=$C54),--($M$6:$M$24=TRUE),$F$6:$F$24,$I$6:$I$24)/I54)</f>
        <v/>
      </c>
      <c r="G54" s="369" t="str">
        <f t="shared" si="18"/>
        <v/>
      </c>
      <c r="H54" s="370" t="str" cm="1">
        <f t="array" ref="H54">IF(OR(I54=0,I54=""),"",SUMPRODUCT(--($C$6:$C$24=$C54),--($M$6:$M$24=TRUE),$H$6:$H$24,$I$6:$I$24)/I54)</f>
        <v/>
      </c>
      <c r="I54" s="357" t="str">
        <f t="shared" si="19"/>
        <v/>
      </c>
      <c r="J54" s="371" t="str">
        <f t="shared" si="20"/>
        <v/>
      </c>
      <c r="K54" s="356" t="str">
        <f t="shared" si="21"/>
        <v/>
      </c>
      <c r="L54" s="384" t="str">
        <f t="shared" si="22"/>
        <v/>
      </c>
      <c r="M54" s="356"/>
      <c r="EJ54" s="473">
        <v>0</v>
      </c>
    </row>
    <row r="55" spans="1:140" s="473" customFormat="1" ht="14" x14ac:dyDescent="0.2">
      <c r="A55" s="482"/>
      <c r="B55" s="367" t="s">
        <v>37</v>
      </c>
      <c r="C55" s="367">
        <v>3</v>
      </c>
      <c r="D55" s="356"/>
      <c r="E55" s="368" t="str">
        <f t="shared" si="17"/>
        <v/>
      </c>
      <c r="F55" s="369" t="str" cm="1">
        <f t="array" ref="F55">IF(OR(I55=0,I55=""),"",SUMPRODUCT(--($C$6:$C$24=$C55),--($M$6:$M$24=TRUE),$F$6:$F$24,$I$6:$I$24)/I55)</f>
        <v/>
      </c>
      <c r="G55" s="369" t="str">
        <f t="shared" si="18"/>
        <v/>
      </c>
      <c r="H55" s="370" t="str" cm="1">
        <f t="array" ref="H55">IF(OR(I55=0,I55=""),"",SUMPRODUCT(--($C$6:$C$24=$C55),--($M$6:$M$24=TRUE),$H$6:$H$24,$I$6:$I$24)/I55)</f>
        <v/>
      </c>
      <c r="I55" s="357" t="str">
        <f t="shared" si="19"/>
        <v/>
      </c>
      <c r="J55" s="371" t="str">
        <f t="shared" si="20"/>
        <v/>
      </c>
      <c r="K55" s="356" t="str">
        <f t="shared" si="21"/>
        <v/>
      </c>
      <c r="L55" s="384" t="str">
        <f t="shared" si="22"/>
        <v/>
      </c>
      <c r="M55" s="356"/>
      <c r="EJ55" s="473">
        <v>0</v>
      </c>
    </row>
    <row r="56" spans="1:140" s="473" customFormat="1" ht="14" x14ac:dyDescent="0.2">
      <c r="A56" s="482"/>
      <c r="B56" s="367" t="s">
        <v>38</v>
      </c>
      <c r="C56" s="367">
        <v>4</v>
      </c>
      <c r="D56" s="356"/>
      <c r="E56" s="368" t="str">
        <f t="shared" si="17"/>
        <v/>
      </c>
      <c r="F56" s="369" t="str" cm="1">
        <f t="array" ref="F56">IF(OR(I56=0,I56=""),"",SUMPRODUCT(--($C$6:$C$24=$C56),--($M$6:$M$24=TRUE),$F$6:$F$24,$I$6:$I$24)/I56)</f>
        <v/>
      </c>
      <c r="G56" s="369" t="str">
        <f t="shared" si="18"/>
        <v/>
      </c>
      <c r="H56" s="370" t="str" cm="1">
        <f t="array" ref="H56">IF(OR(I56=0,I56=""),"",SUMPRODUCT(--($C$6:$C$24=$C56),--($M$6:$M$24=TRUE),$H$6:$H$24,$I$6:$I$24)/I56)</f>
        <v/>
      </c>
      <c r="I56" s="357" t="str">
        <f t="shared" si="19"/>
        <v/>
      </c>
      <c r="J56" s="371" t="str">
        <f t="shared" si="20"/>
        <v/>
      </c>
      <c r="K56" s="356" t="str">
        <f t="shared" si="21"/>
        <v/>
      </c>
      <c r="L56" s="384" t="str">
        <f t="shared" si="22"/>
        <v/>
      </c>
      <c r="M56" s="356"/>
      <c r="EJ56" s="473">
        <v>0</v>
      </c>
    </row>
    <row r="57" spans="1:140" s="473" customFormat="1" ht="14" x14ac:dyDescent="0.2">
      <c r="A57" s="482"/>
      <c r="B57" s="367" t="s">
        <v>39</v>
      </c>
      <c r="C57" s="373">
        <v>5</v>
      </c>
      <c r="D57" s="374"/>
      <c r="E57" s="375" t="str">
        <f t="shared" si="17"/>
        <v/>
      </c>
      <c r="F57" s="351" t="str" cm="1">
        <f t="array" ref="F57">IF(OR(I57=0,I57=""),"",SUMPRODUCT(--($C$6:$C$24=$C57),--($M$6:$M$24=TRUE),$F$6:$F$24,$I$6:$I$24)/I57)</f>
        <v/>
      </c>
      <c r="G57" s="351" t="str">
        <f t="shared" si="18"/>
        <v/>
      </c>
      <c r="H57" s="376" t="str" cm="1">
        <f t="array" ref="H57">IF(OR(I57=0,I57=""),"",SUMPRODUCT(--($C$6:$C$24=$C57),--($M$6:$M$24=TRUE),$H$6:$H$24,$I$6:$I$24)/I57)</f>
        <v/>
      </c>
      <c r="I57" s="377" t="str">
        <f t="shared" si="19"/>
        <v/>
      </c>
      <c r="J57" s="378" t="str">
        <f t="shared" si="20"/>
        <v/>
      </c>
      <c r="K57" s="374" t="str">
        <f t="shared" si="21"/>
        <v/>
      </c>
      <c r="L57" s="385" t="str">
        <f t="shared" si="22"/>
        <v/>
      </c>
      <c r="M57" s="356"/>
      <c r="EJ57" s="473">
        <v>0</v>
      </c>
    </row>
    <row r="58" spans="1:140" s="473" customFormat="1" ht="14" x14ac:dyDescent="0.2">
      <c r="A58" s="481"/>
      <c r="B58" s="380" t="s">
        <v>40</v>
      </c>
      <c r="C58" s="373"/>
      <c r="D58" s="374"/>
      <c r="E58" s="381" t="str">
        <f>IFERROR(F58/H58,"-")</f>
        <v>-</v>
      </c>
      <c r="F58" s="351" t="str">
        <f>IFERROR(SUMPRODUCT(F52:F57,I52:I57)/I58,"-")</f>
        <v>-</v>
      </c>
      <c r="G58" s="351" t="str">
        <f>IFERROR(SUMPRODUCT(G52:G57,K52:K57)/K58,"-")</f>
        <v>-</v>
      </c>
      <c r="H58" s="382" t="str">
        <f>IFERROR(SUMPRODUCT(H52:H57,I52:I57)/I58,"-")</f>
        <v>-</v>
      </c>
      <c r="I58" s="377">
        <f>SUM(I52:I57)</f>
        <v>0</v>
      </c>
      <c r="J58" s="378">
        <f>SUM(J52:J57)</f>
        <v>0</v>
      </c>
      <c r="K58" s="374">
        <f>SUM(K52:K57)</f>
        <v>0</v>
      </c>
      <c r="L58" s="378">
        <f>SUM(L52:L57)</f>
        <v>0</v>
      </c>
      <c r="M58" s="356"/>
      <c r="EJ58" s="473">
        <v>0</v>
      </c>
    </row>
    <row r="59" spans="1:140" s="473" customFormat="1" ht="14" x14ac:dyDescent="0.2">
      <c r="B59" s="356"/>
      <c r="C59" s="356"/>
      <c r="D59" s="356"/>
      <c r="E59" s="356"/>
      <c r="F59" s="356"/>
      <c r="G59" s="356"/>
      <c r="H59" s="357"/>
      <c r="I59" s="357"/>
      <c r="J59" s="357"/>
      <c r="K59" s="356"/>
      <c r="L59" s="386" t="s">
        <v>116</v>
      </c>
      <c r="M59" s="387">
        <f>F25*I25*12</f>
        <v>10422961.199999999</v>
      </c>
      <c r="EJ59" s="473">
        <v>0</v>
      </c>
    </row>
    <row r="60" spans="1:140" s="473" customFormat="1" ht="14" x14ac:dyDescent="0.2">
      <c r="B60" s="4"/>
      <c r="C60" s="4"/>
      <c r="D60" s="4"/>
      <c r="E60" s="4"/>
      <c r="F60" s="4"/>
      <c r="G60" s="4"/>
      <c r="H60" s="5"/>
      <c r="I60" s="5"/>
      <c r="J60" s="5"/>
      <c r="K60" s="302">
        <v>0.05</v>
      </c>
      <c r="L60" s="37" t="s">
        <v>115</v>
      </c>
      <c r="M60" s="143">
        <f>-K60*M59</f>
        <v>-521148.06</v>
      </c>
    </row>
    <row r="61" spans="1:140" s="473" customFormat="1" ht="14" x14ac:dyDescent="0.2">
      <c r="B61" s="225" t="s">
        <v>276</v>
      </c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EJ61" s="473">
        <v>0</v>
      </c>
    </row>
    <row r="62" spans="1:140" s="473" customFormat="1" ht="14" x14ac:dyDescent="0.2">
      <c r="B62" s="111" t="s">
        <v>81</v>
      </c>
      <c r="C62" s="65" t="s">
        <v>128</v>
      </c>
      <c r="D62" s="65"/>
      <c r="E62" s="65" t="s">
        <v>126</v>
      </c>
      <c r="F62" s="65" t="s">
        <v>113</v>
      </c>
      <c r="G62" s="65" t="s">
        <v>114</v>
      </c>
      <c r="H62" s="5"/>
      <c r="I62" s="5"/>
      <c r="J62" s="5"/>
      <c r="K62" s="4"/>
      <c r="L62" s="4"/>
      <c r="M62" s="4"/>
      <c r="EJ62" s="473">
        <v>0</v>
      </c>
    </row>
    <row r="63" spans="1:140" s="473" customFormat="1" ht="14" x14ac:dyDescent="0.2">
      <c r="B63" s="4" t="s">
        <v>258</v>
      </c>
      <c r="C63" s="8">
        <v>0</v>
      </c>
      <c r="D63" s="20"/>
      <c r="E63" s="4">
        <v>1</v>
      </c>
      <c r="F63" s="47">
        <v>12</v>
      </c>
      <c r="G63" s="135">
        <f>C63*E63*F63</f>
        <v>0</v>
      </c>
      <c r="H63" s="5"/>
      <c r="I63" s="5"/>
      <c r="J63" s="5"/>
      <c r="K63" s="4"/>
      <c r="L63" s="4"/>
      <c r="M63" s="4"/>
      <c r="EJ63" s="473">
        <v>0</v>
      </c>
    </row>
    <row r="64" spans="1:140" s="473" customFormat="1" ht="14" x14ac:dyDescent="0.2">
      <c r="B64" s="4" t="s">
        <v>127</v>
      </c>
      <c r="C64" s="8"/>
      <c r="D64" s="4">
        <f>'Site-Zoning'!F24</f>
        <v>0</v>
      </c>
      <c r="E64" s="4"/>
      <c r="F64" s="47">
        <v>1</v>
      </c>
      <c r="G64" s="135">
        <f>C64*D64*F64</f>
        <v>0</v>
      </c>
      <c r="H64" s="5"/>
      <c r="I64" s="5"/>
      <c r="J64" s="5"/>
      <c r="K64" s="4"/>
      <c r="L64" s="4"/>
      <c r="M64" s="4"/>
      <c r="EJ64" s="473">
        <v>0</v>
      </c>
    </row>
    <row r="65" spans="2:140" s="473" customFormat="1" ht="14" x14ac:dyDescent="0.2">
      <c r="B65" s="4" t="s">
        <v>259</v>
      </c>
      <c r="C65" s="8">
        <v>0</v>
      </c>
      <c r="D65" s="8">
        <v>0</v>
      </c>
      <c r="E65" s="38">
        <f>C65-D65</f>
        <v>0</v>
      </c>
      <c r="F65" s="138">
        <v>6.7500000000000004E-2</v>
      </c>
      <c r="G65" s="20">
        <f>F65*E65</f>
        <v>0</v>
      </c>
      <c r="H65" s="5"/>
      <c r="I65" s="5"/>
      <c r="J65" s="5"/>
      <c r="K65" s="4"/>
      <c r="L65" s="4"/>
      <c r="M65" s="4"/>
      <c r="EJ65" s="473">
        <v>0</v>
      </c>
    </row>
    <row r="66" spans="2:140" s="473" customFormat="1" ht="14" x14ac:dyDescent="0.2">
      <c r="B66" s="6"/>
      <c r="C66" s="4" t="s">
        <v>260</v>
      </c>
      <c r="D66" s="4" t="s">
        <v>261</v>
      </c>
      <c r="E66" s="4" t="s">
        <v>262</v>
      </c>
      <c r="F66" s="4" t="s">
        <v>21</v>
      </c>
      <c r="G66" s="4"/>
      <c r="H66" s="5"/>
      <c r="I66" s="5"/>
      <c r="J66" s="5"/>
      <c r="K66" s="4"/>
      <c r="L66" s="4"/>
      <c r="M66" s="4"/>
      <c r="EJ66" s="473">
        <v>0</v>
      </c>
    </row>
    <row r="67" spans="2:140" s="473" customFormat="1" ht="14" x14ac:dyDescent="0.2">
      <c r="B67" s="167"/>
      <c r="C67" s="4"/>
      <c r="D67" s="4"/>
      <c r="E67" s="4"/>
      <c r="F67" s="4"/>
      <c r="G67" s="4"/>
      <c r="H67" s="5"/>
      <c r="I67" s="5"/>
      <c r="J67" s="5"/>
      <c r="K67" s="4"/>
      <c r="L67" s="4"/>
      <c r="M67" s="4"/>
      <c r="EJ67" s="473">
        <v>0</v>
      </c>
    </row>
    <row r="68" spans="2:140" s="473" customFormat="1" ht="14" x14ac:dyDescent="0.2">
      <c r="B68" s="111" t="s">
        <v>84</v>
      </c>
      <c r="C68" s="65" t="s">
        <v>128</v>
      </c>
      <c r="D68" s="65"/>
      <c r="E68" s="65" t="s">
        <v>126</v>
      </c>
      <c r="F68" s="65" t="s">
        <v>113</v>
      </c>
      <c r="G68" s="136" t="s">
        <v>114</v>
      </c>
      <c r="H68" s="5"/>
      <c r="I68" s="5"/>
      <c r="J68" s="5"/>
      <c r="K68" s="4"/>
      <c r="L68" s="4"/>
      <c r="M68" s="4"/>
      <c r="EJ68" s="473">
        <v>0</v>
      </c>
    </row>
    <row r="69" spans="2:140" s="473" customFormat="1" ht="14" x14ac:dyDescent="0.2">
      <c r="B69" s="4" t="s">
        <v>254</v>
      </c>
      <c r="C69" s="8">
        <v>0</v>
      </c>
      <c r="D69" s="20"/>
      <c r="E69" s="4">
        <f>'Site-Zoning'!C32</f>
        <v>0</v>
      </c>
      <c r="F69" s="47">
        <v>1</v>
      </c>
      <c r="G69" s="135">
        <f>C69*E69*F69</f>
        <v>0</v>
      </c>
      <c r="H69" s="5"/>
      <c r="I69" s="5"/>
      <c r="J69" s="5"/>
      <c r="K69" s="4"/>
      <c r="L69" s="4"/>
      <c r="M69" s="4"/>
      <c r="EJ69" s="473">
        <v>0</v>
      </c>
    </row>
    <row r="70" spans="2:140" s="473" customFormat="1" ht="14" x14ac:dyDescent="0.2">
      <c r="B70" s="4" t="s">
        <v>255</v>
      </c>
      <c r="C70" s="8"/>
      <c r="D70" s="4">
        <f>'Site-Zoning'!F29</f>
        <v>0</v>
      </c>
      <c r="E70" s="4"/>
      <c r="F70" s="47">
        <v>1</v>
      </c>
      <c r="G70" s="135">
        <f>C70*D70*F70</f>
        <v>0</v>
      </c>
      <c r="H70" s="5"/>
      <c r="I70" s="5"/>
      <c r="J70" s="5"/>
      <c r="K70" s="4"/>
      <c r="L70" s="4"/>
      <c r="M70" s="4"/>
      <c r="EJ70" s="473">
        <v>0</v>
      </c>
    </row>
    <row r="71" spans="2:140" s="473" customFormat="1" ht="14" x14ac:dyDescent="0.2">
      <c r="B71" s="4"/>
      <c r="C71" s="4"/>
      <c r="D71" s="4"/>
      <c r="E71" s="4"/>
      <c r="F71" s="4"/>
      <c r="G71" s="135"/>
      <c r="H71" s="5"/>
      <c r="I71" s="5"/>
      <c r="J71" s="5"/>
      <c r="K71" s="4"/>
      <c r="L71" s="4"/>
      <c r="M71" s="4"/>
      <c r="EJ71" s="473">
        <v>0</v>
      </c>
    </row>
    <row r="72" spans="2:140" s="473" customFormat="1" ht="14" x14ac:dyDescent="0.2">
      <c r="B72" s="10" t="s">
        <v>49</v>
      </c>
      <c r="C72" s="4"/>
      <c r="D72" s="4"/>
      <c r="E72" s="4"/>
      <c r="F72" s="4"/>
      <c r="G72" s="135"/>
      <c r="H72" s="5"/>
      <c r="I72" s="5"/>
      <c r="J72" s="5"/>
      <c r="K72" s="4"/>
      <c r="L72" s="4"/>
      <c r="M72" s="4"/>
      <c r="EJ72" s="473">
        <v>0</v>
      </c>
    </row>
    <row r="73" spans="2:140" s="473" customFormat="1" ht="14" x14ac:dyDescent="0.2">
      <c r="B73" s="111" t="s">
        <v>129</v>
      </c>
      <c r="C73" s="65"/>
      <c r="D73" s="64"/>
      <c r="E73" s="65" t="s">
        <v>108</v>
      </c>
      <c r="F73" s="65"/>
      <c r="G73" s="136"/>
      <c r="H73" s="5"/>
      <c r="I73" s="5"/>
      <c r="J73" s="5"/>
      <c r="K73" s="4"/>
      <c r="L73" s="4"/>
      <c r="M73" s="4"/>
      <c r="EJ73" s="473">
        <v>0</v>
      </c>
    </row>
    <row r="74" spans="2:140" s="473" customFormat="1" ht="14" x14ac:dyDescent="0.2">
      <c r="B74" s="4" t="s">
        <v>124</v>
      </c>
      <c r="C74" s="66">
        <v>0</v>
      </c>
      <c r="D74" s="4"/>
      <c r="E74" s="67">
        <v>70</v>
      </c>
      <c r="F74" s="43">
        <v>12</v>
      </c>
      <c r="G74" s="135">
        <f>C74*E74*F74</f>
        <v>0</v>
      </c>
      <c r="H74" s="5"/>
      <c r="I74" s="5"/>
      <c r="J74" s="5"/>
      <c r="K74" s="4"/>
      <c r="L74" s="4"/>
      <c r="M74" s="4"/>
      <c r="EJ74" s="473">
        <v>0</v>
      </c>
    </row>
    <row r="75" spans="2:140" s="473" customFormat="1" ht="14" x14ac:dyDescent="0.2">
      <c r="B75" s="4" t="s">
        <v>125</v>
      </c>
      <c r="C75" s="8">
        <v>75</v>
      </c>
      <c r="D75" s="4"/>
      <c r="E75" s="12">
        <v>40</v>
      </c>
      <c r="F75" s="47">
        <v>12</v>
      </c>
      <c r="G75" s="135">
        <f>C75*E75*F75</f>
        <v>36000</v>
      </c>
      <c r="H75" s="5"/>
      <c r="I75" s="5"/>
      <c r="J75" s="5"/>
      <c r="K75" s="4"/>
      <c r="L75" s="4"/>
      <c r="M75" s="4"/>
      <c r="EJ75" s="473">
        <v>0</v>
      </c>
    </row>
    <row r="76" spans="2:140" s="473" customFormat="1" ht="14" x14ac:dyDescent="0.2">
      <c r="B76" s="4" t="s">
        <v>614</v>
      </c>
      <c r="C76" s="8">
        <v>25</v>
      </c>
      <c r="D76" s="4"/>
      <c r="E76" s="12">
        <v>362</v>
      </c>
      <c r="F76" s="47">
        <v>12</v>
      </c>
      <c r="G76" s="135">
        <f>C76*E76*F76</f>
        <v>108600</v>
      </c>
      <c r="H76" s="5"/>
      <c r="I76" s="5"/>
      <c r="J76" s="5"/>
      <c r="K76" s="4"/>
      <c r="L76" s="4"/>
      <c r="M76" s="4"/>
    </row>
    <row r="77" spans="2:140" s="473" customFormat="1" ht="14" x14ac:dyDescent="0.2">
      <c r="B77" s="4" t="s">
        <v>118</v>
      </c>
      <c r="C77" s="8">
        <v>250</v>
      </c>
      <c r="D77" s="4"/>
      <c r="E77" s="12">
        <v>1</v>
      </c>
      <c r="F77" s="47">
        <v>0</v>
      </c>
      <c r="G77" s="135">
        <f>C77*E77*F77</f>
        <v>0</v>
      </c>
      <c r="H77" s="5"/>
      <c r="I77" s="5"/>
      <c r="J77" s="5"/>
      <c r="K77" s="4"/>
      <c r="L77" s="4"/>
      <c r="M77" s="4"/>
      <c r="EJ77" s="473">
        <v>0</v>
      </c>
    </row>
    <row r="78" spans="2:140" s="473" customFormat="1" ht="14" x14ac:dyDescent="0.2">
      <c r="B78" s="4"/>
      <c r="C78" s="4"/>
      <c r="D78" s="4"/>
      <c r="E78" s="4"/>
      <c r="F78" s="4"/>
      <c r="G78" s="135"/>
      <c r="H78" s="5"/>
      <c r="I78" s="5"/>
      <c r="J78" s="5"/>
      <c r="K78" s="4"/>
      <c r="L78" s="4"/>
      <c r="M78" s="4"/>
      <c r="EJ78" s="473">
        <v>0</v>
      </c>
    </row>
    <row r="79" spans="2:140" s="473" customFormat="1" ht="14" x14ac:dyDescent="0.2">
      <c r="B79" s="111" t="s">
        <v>130</v>
      </c>
      <c r="C79" s="65" t="s">
        <v>29</v>
      </c>
      <c r="D79" s="64" t="s">
        <v>112</v>
      </c>
      <c r="E79" s="65" t="s">
        <v>108</v>
      </c>
      <c r="F79" s="65"/>
      <c r="G79" s="136"/>
      <c r="H79" s="5" t="s">
        <v>613</v>
      </c>
      <c r="I79" s="311" t="s">
        <v>631</v>
      </c>
      <c r="J79" s="5"/>
      <c r="K79" s="4"/>
      <c r="L79" s="4"/>
      <c r="M79" s="4"/>
      <c r="EJ79" s="473">
        <v>0</v>
      </c>
    </row>
    <row r="80" spans="2:140" s="473" customFormat="1" ht="14" x14ac:dyDescent="0.2">
      <c r="B80" s="4" t="s">
        <v>117</v>
      </c>
      <c r="C80" s="8">
        <v>125</v>
      </c>
      <c r="D80" s="302">
        <v>0.75</v>
      </c>
      <c r="E80" s="4">
        <f t="shared" ref="E80:E87" si="23">ROUNDDOWN(D80*$I$40,0)</f>
        <v>323</v>
      </c>
      <c r="F80" s="47">
        <v>1</v>
      </c>
      <c r="G80" s="135">
        <f t="shared" ref="G80:G87" si="24">C80*D80*F80*$I$40</f>
        <v>40406.25</v>
      </c>
      <c r="H80" s="184">
        <f>C80*E80*F80</f>
        <v>40375</v>
      </c>
      <c r="I80" s="5"/>
      <c r="J80" s="5"/>
      <c r="K80" s="4"/>
      <c r="L80" s="4"/>
      <c r="M80" s="4"/>
      <c r="EJ80" s="473">
        <v>0</v>
      </c>
    </row>
    <row r="81" spans="2:140" s="473" customFormat="1" ht="14" x14ac:dyDescent="0.2">
      <c r="B81" s="4" t="s">
        <v>131</v>
      </c>
      <c r="C81" s="8">
        <v>250</v>
      </c>
      <c r="D81" s="302">
        <v>0.15</v>
      </c>
      <c r="E81" s="4">
        <f t="shared" si="23"/>
        <v>64</v>
      </c>
      <c r="F81" s="47">
        <v>1</v>
      </c>
      <c r="G81" s="135">
        <f t="shared" si="24"/>
        <v>16162.5</v>
      </c>
      <c r="H81" s="5"/>
      <c r="I81" s="5"/>
      <c r="J81" s="5"/>
      <c r="K81" s="4"/>
      <c r="L81" s="4"/>
      <c r="M81" s="4"/>
      <c r="EJ81" s="473">
        <v>0</v>
      </c>
    </row>
    <row r="82" spans="2:140" s="473" customFormat="1" ht="14" x14ac:dyDescent="0.2">
      <c r="B82" s="4" t="s">
        <v>122</v>
      </c>
      <c r="C82" s="8">
        <v>3851</v>
      </c>
      <c r="D82" s="302">
        <v>3.5000000000000003E-2</v>
      </c>
      <c r="E82" s="4">
        <f t="shared" si="23"/>
        <v>15</v>
      </c>
      <c r="F82" s="47">
        <v>1</v>
      </c>
      <c r="G82" s="135">
        <f t="shared" si="24"/>
        <v>58092.335000000014</v>
      </c>
      <c r="H82" s="5"/>
      <c r="I82" s="5"/>
      <c r="J82" s="5"/>
      <c r="K82" s="4"/>
      <c r="L82" s="4"/>
      <c r="M82" s="4"/>
      <c r="EJ82" s="473">
        <v>0</v>
      </c>
    </row>
    <row r="83" spans="2:140" s="473" customFormat="1" ht="14" x14ac:dyDescent="0.2">
      <c r="B83" s="4" t="s">
        <v>617</v>
      </c>
      <c r="C83" s="8">
        <v>300</v>
      </c>
      <c r="D83" s="302">
        <v>0.25</v>
      </c>
      <c r="E83" s="4">
        <f t="shared" si="23"/>
        <v>107</v>
      </c>
      <c r="F83" s="47">
        <v>1</v>
      </c>
      <c r="G83" s="135">
        <f t="shared" si="24"/>
        <v>32325</v>
      </c>
      <c r="H83" s="5"/>
      <c r="I83" s="5"/>
      <c r="J83" s="5"/>
      <c r="K83" s="4"/>
      <c r="L83" s="4"/>
      <c r="M83" s="4"/>
      <c r="EJ83" s="473">
        <v>0</v>
      </c>
    </row>
    <row r="84" spans="2:140" s="473" customFormat="1" ht="14" x14ac:dyDescent="0.2">
      <c r="B84" s="4" t="s">
        <v>253</v>
      </c>
      <c r="C84" s="8">
        <v>0</v>
      </c>
      <c r="D84" s="302">
        <v>0</v>
      </c>
      <c r="E84" s="4">
        <f t="shared" si="23"/>
        <v>0</v>
      </c>
      <c r="F84" s="47">
        <v>1</v>
      </c>
      <c r="G84" s="135">
        <f t="shared" si="24"/>
        <v>0</v>
      </c>
      <c r="H84" s="5"/>
      <c r="I84" s="5"/>
      <c r="J84" s="5"/>
      <c r="K84" s="4"/>
      <c r="L84" s="4"/>
      <c r="M84" s="4"/>
      <c r="EJ84" s="473">
        <v>0</v>
      </c>
    </row>
    <row r="85" spans="2:140" s="473" customFormat="1" ht="14" x14ac:dyDescent="0.2">
      <c r="B85" s="4" t="s">
        <v>120</v>
      </c>
      <c r="C85" s="8">
        <v>193</v>
      </c>
      <c r="D85" s="302">
        <v>1.4999999999999999E-2</v>
      </c>
      <c r="E85" s="4">
        <f t="shared" si="23"/>
        <v>6</v>
      </c>
      <c r="F85" s="47">
        <v>12</v>
      </c>
      <c r="G85" s="135">
        <f t="shared" si="24"/>
        <v>14972.94</v>
      </c>
      <c r="H85" s="5"/>
      <c r="I85" s="5"/>
      <c r="J85" s="5"/>
      <c r="K85" s="4"/>
      <c r="L85" s="4"/>
      <c r="M85" s="4"/>
      <c r="EJ85" s="473">
        <v>0</v>
      </c>
    </row>
    <row r="86" spans="2:140" s="473" customFormat="1" ht="14" x14ac:dyDescent="0.2">
      <c r="B86" s="4" t="s">
        <v>119</v>
      </c>
      <c r="C86" s="8">
        <v>35</v>
      </c>
      <c r="D86" s="302">
        <v>0.3</v>
      </c>
      <c r="E86" s="4">
        <f t="shared" si="23"/>
        <v>129</v>
      </c>
      <c r="F86" s="47">
        <v>12</v>
      </c>
      <c r="G86" s="135">
        <f t="shared" si="24"/>
        <v>54306</v>
      </c>
      <c r="H86" s="5"/>
      <c r="I86" s="5"/>
      <c r="J86" s="5"/>
      <c r="K86" s="4"/>
      <c r="L86" s="4"/>
      <c r="M86" s="4"/>
      <c r="EJ86" s="473">
        <v>0</v>
      </c>
    </row>
    <row r="87" spans="2:140" s="473" customFormat="1" ht="14" x14ac:dyDescent="0.2">
      <c r="B87" s="4" t="s">
        <v>123</v>
      </c>
      <c r="C87" s="8">
        <v>50</v>
      </c>
      <c r="D87" s="302">
        <v>1</v>
      </c>
      <c r="E87" s="4">
        <f t="shared" si="23"/>
        <v>431</v>
      </c>
      <c r="F87" s="47">
        <v>1</v>
      </c>
      <c r="G87" s="135">
        <f t="shared" si="24"/>
        <v>21550</v>
      </c>
      <c r="H87" s="5"/>
      <c r="I87" s="5"/>
      <c r="J87" s="5"/>
      <c r="K87" s="4"/>
      <c r="L87" s="4"/>
      <c r="M87" s="4"/>
      <c r="EJ87" s="473">
        <v>0</v>
      </c>
    </row>
    <row r="88" spans="2:140" s="473" customFormat="1" ht="14" x14ac:dyDescent="0.2">
      <c r="B88" s="4"/>
      <c r="C88" s="4"/>
      <c r="D88" s="4"/>
      <c r="E88" s="4"/>
      <c r="F88" s="4"/>
      <c r="G88" s="135"/>
      <c r="H88" s="5"/>
      <c r="I88" s="5"/>
      <c r="J88" s="5"/>
      <c r="K88" s="4"/>
      <c r="L88" s="4"/>
      <c r="M88" s="4"/>
      <c r="EJ88" s="473">
        <v>0</v>
      </c>
    </row>
    <row r="89" spans="2:140" s="473" customFormat="1" ht="14" x14ac:dyDescent="0.2">
      <c r="B89" s="111" t="s">
        <v>618</v>
      </c>
      <c r="C89" s="65"/>
      <c r="D89" s="64"/>
      <c r="E89" s="65"/>
      <c r="F89" s="65"/>
      <c r="G89" s="136"/>
      <c r="H89" s="5"/>
      <c r="I89" s="5"/>
      <c r="J89" s="5"/>
      <c r="K89" s="4"/>
      <c r="L89" s="4"/>
      <c r="M89" s="4"/>
      <c r="EJ89" s="473">
        <v>0</v>
      </c>
    </row>
    <row r="90" spans="2:140" s="473" customFormat="1" ht="14" x14ac:dyDescent="0.2">
      <c r="B90" s="4" t="s">
        <v>615</v>
      </c>
      <c r="C90" s="8">
        <v>510</v>
      </c>
      <c r="D90" s="302">
        <v>1</v>
      </c>
      <c r="E90" s="4">
        <f>ROUNDDOWN(D90*$I$40,0)</f>
        <v>431</v>
      </c>
      <c r="F90" s="47">
        <v>1</v>
      </c>
      <c r="G90" s="135">
        <f>C90*E90*F90</f>
        <v>219810</v>
      </c>
      <c r="H90" s="5"/>
      <c r="I90" s="5"/>
      <c r="J90" s="5"/>
      <c r="K90" s="4"/>
      <c r="L90" s="4"/>
      <c r="M90" s="4"/>
    </row>
    <row r="91" spans="2:140" s="473" customFormat="1" ht="14" x14ac:dyDescent="0.2">
      <c r="B91" s="4" t="s">
        <v>619</v>
      </c>
      <c r="C91" s="303">
        <v>35</v>
      </c>
      <c r="D91" s="304">
        <v>1</v>
      </c>
      <c r="E91" s="4">
        <f>ROUNDDOWN(D91*$I$40,0)</f>
        <v>431</v>
      </c>
      <c r="F91" s="305">
        <v>12</v>
      </c>
      <c r="G91" s="135">
        <f>C91*E91*F91</f>
        <v>181020</v>
      </c>
      <c r="H91" s="5"/>
      <c r="I91" s="5"/>
      <c r="J91" s="5"/>
      <c r="K91" s="4"/>
      <c r="L91" s="4"/>
      <c r="M91" s="4"/>
    </row>
    <row r="92" spans="2:140" s="473" customFormat="1" thickBot="1" x14ac:dyDescent="0.25">
      <c r="B92" s="34" t="s">
        <v>616</v>
      </c>
      <c r="C92" s="68">
        <v>70</v>
      </c>
      <c r="D92" s="306">
        <v>1</v>
      </c>
      <c r="E92" s="69">
        <f>ROUNDDOWN(D92*$I$40,0)</f>
        <v>431</v>
      </c>
      <c r="F92" s="70">
        <v>12</v>
      </c>
      <c r="G92" s="137">
        <f>C92*E92*F92</f>
        <v>362040</v>
      </c>
      <c r="H92" s="36"/>
      <c r="I92" s="36"/>
      <c r="J92" s="36"/>
      <c r="K92" s="34"/>
      <c r="L92" s="34"/>
      <c r="M92" s="34"/>
      <c r="EJ92" s="473">
        <v>0</v>
      </c>
    </row>
    <row r="93" spans="2:140" s="473" customFormat="1" ht="14" x14ac:dyDescent="0.2">
      <c r="B93" s="4"/>
      <c r="C93" s="4"/>
      <c r="D93" s="4"/>
      <c r="E93" s="4"/>
      <c r="F93" s="4"/>
      <c r="G93" s="5"/>
      <c r="H93" s="5"/>
      <c r="I93" s="5"/>
      <c r="J93" s="5"/>
      <c r="K93" s="4"/>
      <c r="L93" s="37" t="s">
        <v>132</v>
      </c>
      <c r="M93" s="21">
        <f>SUM(G74:G92)</f>
        <v>1145285.0249999999</v>
      </c>
      <c r="EJ93" s="473">
        <v>0</v>
      </c>
    </row>
    <row r="94" spans="2:140" s="473" customFormat="1" ht="14" x14ac:dyDescent="0.2">
      <c r="B94" s="4"/>
      <c r="C94" s="4"/>
      <c r="D94" s="4"/>
      <c r="E94" s="4"/>
      <c r="F94" s="4"/>
      <c r="G94" s="5"/>
      <c r="H94" s="5"/>
      <c r="I94" s="5"/>
      <c r="J94" s="5"/>
      <c r="K94" s="4"/>
      <c r="L94" s="37" t="s">
        <v>133</v>
      </c>
      <c r="M94" s="21">
        <f>M93/$I$40</f>
        <v>2657.2738399071923</v>
      </c>
      <c r="EJ94" s="473">
        <v>0</v>
      </c>
    </row>
    <row r="95" spans="2:140" s="473" customFormat="1" thickBot="1" x14ac:dyDescent="0.25">
      <c r="B95" s="34"/>
      <c r="C95" s="34"/>
      <c r="D95" s="34"/>
      <c r="E95" s="34"/>
      <c r="F95" s="34"/>
      <c r="G95" s="34"/>
      <c r="H95" s="36"/>
      <c r="I95" s="36"/>
      <c r="J95" s="36"/>
      <c r="K95" s="34"/>
      <c r="L95" s="34"/>
      <c r="M95" s="34"/>
      <c r="EJ95" s="473">
        <v>0</v>
      </c>
    </row>
  </sheetData>
  <conditionalFormatting sqref="L30">
    <cfRule type="cellIs" dxfId="29" priority="1" operator="greaterThan">
      <formula>0</formula>
    </cfRule>
    <cfRule type="cellIs" dxfId="28" priority="2" operator="lessThan">
      <formula>0</formula>
    </cfRule>
  </conditionalFormatting>
  <dataValidations disablePrompts="1" count="1">
    <dataValidation type="list" allowBlank="1" showInputMessage="1" showErrorMessage="1" sqref="M86:M95 M6:M24" xr:uid="{C96477A6-0729-40EC-83B5-A8ECD8C17033}">
      <formula1>"TRUE, 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44927-5B6F-4A32-B20C-F9F636050AB5}">
  <dimension ref="A2:EN262"/>
  <sheetViews>
    <sheetView topLeftCell="A118" workbookViewId="0">
      <selection activeCell="A146" sqref="A146"/>
    </sheetView>
  </sheetViews>
  <sheetFormatPr baseColWidth="10" defaultColWidth="8.83203125" defaultRowHeight="15" x14ac:dyDescent="0.2"/>
  <sheetData>
    <row r="2" spans="1:141" s="4" customFormat="1" ht="14" x14ac:dyDescent="0.2">
      <c r="A2" s="3"/>
      <c r="D2" s="123"/>
      <c r="E2" s="123"/>
      <c r="F2" s="123"/>
      <c r="H2" s="5"/>
      <c r="I2" s="5"/>
      <c r="J2" s="5"/>
      <c r="EK2" s="4">
        <v>0</v>
      </c>
    </row>
    <row r="3" spans="1:141" s="4" customFormat="1" ht="14" x14ac:dyDescent="0.2">
      <c r="A3" s="3"/>
      <c r="D3" s="123"/>
      <c r="E3" s="123"/>
      <c r="F3" s="123"/>
      <c r="H3" s="5"/>
      <c r="I3" s="221">
        <f t="shared" ref="I3:AN3" si="0">I4*$D$17</f>
        <v>998320.33959128393</v>
      </c>
      <c r="J3" s="221">
        <f t="shared" si="0"/>
        <v>1335508.3683198956</v>
      </c>
      <c r="K3" s="221">
        <f t="shared" si="0"/>
        <v>1737750.2691455507</v>
      </c>
      <c r="L3" s="221">
        <f t="shared" si="0"/>
        <v>2199339.0841868133</v>
      </c>
      <c r="M3" s="221">
        <f t="shared" si="0"/>
        <v>2707454.1754112467</v>
      </c>
      <c r="N3" s="221">
        <f t="shared" si="0"/>
        <v>3241859.1990333693</v>
      </c>
      <c r="O3" s="221">
        <f t="shared" si="0"/>
        <v>3775646.3372907871</v>
      </c>
      <c r="P3" s="221">
        <f t="shared" si="0"/>
        <v>4277131.5026913499</v>
      </c>
      <c r="Q3" s="221">
        <f t="shared" si="0"/>
        <v>4712789.5337923849</v>
      </c>
      <c r="R3" s="221">
        <f t="shared" si="0"/>
        <v>5050886.8717087545</v>
      </c>
      <c r="S3" s="221">
        <f t="shared" si="0"/>
        <v>5265279.0990501028</v>
      </c>
      <c r="T3" s="221">
        <f t="shared" si="0"/>
        <v>5338746.6895569153</v>
      </c>
      <c r="U3" s="221">
        <f t="shared" si="0"/>
        <v>5265279.0990501065</v>
      </c>
      <c r="V3" s="221">
        <f t="shared" si="0"/>
        <v>5050886.8717087507</v>
      </c>
      <c r="W3" s="221">
        <f t="shared" si="0"/>
        <v>4712789.5337923886</v>
      </c>
      <c r="X3" s="221">
        <f t="shared" si="0"/>
        <v>4277131.5026913453</v>
      </c>
      <c r="Y3" s="221">
        <f t="shared" si="0"/>
        <v>3775646.3372907871</v>
      </c>
      <c r="Z3" s="221">
        <f t="shared" si="0"/>
        <v>3241859.1990333693</v>
      </c>
      <c r="AA3" s="221">
        <f t="shared" si="0"/>
        <v>2707454.1754112528</v>
      </c>
      <c r="AB3" s="221">
        <f t="shared" si="0"/>
        <v>2199339.0841868091</v>
      </c>
      <c r="AC3" s="221">
        <f t="shared" si="0"/>
        <v>1737750.2691455507</v>
      </c>
      <c r="AD3" s="221">
        <f t="shared" si="0"/>
        <v>1335508.3683198977</v>
      </c>
      <c r="AE3" s="221">
        <f t="shared" si="0"/>
        <v>998320.33959128615</v>
      </c>
      <c r="AF3" s="221">
        <f t="shared" si="0"/>
        <v>725867.34560608573</v>
      </c>
      <c r="AG3" s="221">
        <f t="shared" si="0"/>
        <v>513344.14016710245</v>
      </c>
      <c r="AH3" s="221">
        <f t="shared" si="0"/>
        <v>353121.32181120536</v>
      </c>
      <c r="AI3" s="221">
        <f t="shared" si="0"/>
        <v>236267.08786683489</v>
      </c>
      <c r="AJ3" s="221">
        <f t="shared" si="0"/>
        <v>153761.08640840702</v>
      </c>
      <c r="AK3" s="221">
        <f t="shared" si="0"/>
        <v>97331.527711806848</v>
      </c>
      <c r="AL3" s="221">
        <f t="shared" si="0"/>
        <v>59927.27047387416</v>
      </c>
      <c r="AM3" s="221">
        <f t="shared" si="0"/>
        <v>35888.827768328185</v>
      </c>
      <c r="AN3" s="221">
        <f t="shared" si="0"/>
        <v>20905.368599903923</v>
      </c>
      <c r="AO3" s="221">
        <f t="shared" ref="AO3:BT3" si="1">AO4*$D$17</f>
        <v>11844.592517459059</v>
      </c>
      <c r="AP3" s="221">
        <f t="shared" si="1"/>
        <v>6527.4885074441536</v>
      </c>
      <c r="AQ3" s="221">
        <f t="shared" si="1"/>
        <v>3498.9340635835192</v>
      </c>
      <c r="AR3" s="221">
        <f t="shared" si="1"/>
        <v>1824.26953390669</v>
      </c>
      <c r="AS3" s="221">
        <f t="shared" si="1"/>
        <v>925.13648271661691</v>
      </c>
      <c r="AT3" s="221">
        <f t="shared" si="1"/>
        <v>456.33745374286303</v>
      </c>
      <c r="AU3" s="221">
        <f t="shared" si="1"/>
        <v>218.94239979032037</v>
      </c>
      <c r="AV3" s="221">
        <f t="shared" si="1"/>
        <v>102.17320830477642</v>
      </c>
      <c r="AW3" s="221">
        <f t="shared" si="1"/>
        <v>46.37752074731624</v>
      </c>
      <c r="AX3" s="221">
        <f t="shared" si="1"/>
        <v>20.475820283562516</v>
      </c>
      <c r="AY3" s="221">
        <f t="shared" si="1"/>
        <v>8.7930250823488301</v>
      </c>
      <c r="AZ3" s="221">
        <f t="shared" si="1"/>
        <v>3.6728101173963559</v>
      </c>
      <c r="BA3" s="221">
        <f t="shared" si="1"/>
        <v>1.492181794610554</v>
      </c>
      <c r="BB3" s="221">
        <f t="shared" si="1"/>
        <v>0.58966863646775713</v>
      </c>
      <c r="BC3" s="221">
        <f t="shared" si="1"/>
        <v>0.22665080914831989</v>
      </c>
      <c r="BD3" s="221">
        <f t="shared" si="1"/>
        <v>8.4736292757664908E-2</v>
      </c>
      <c r="BE3" s="221">
        <f t="shared" si="1"/>
        <v>3.0813733659174763E-2</v>
      </c>
      <c r="BF3" s="221">
        <f t="shared" si="1"/>
        <v>1.089889421996329E-2</v>
      </c>
      <c r="BG3" s="221">
        <f t="shared" si="1"/>
        <v>3.7495747429422501E-3</v>
      </c>
      <c r="BH3" s="221">
        <f t="shared" si="1"/>
        <v>1.2547132791495782E-3</v>
      </c>
      <c r="BI3" s="221">
        <f t="shared" si="1"/>
        <v>4.0839382635828335E-4</v>
      </c>
      <c r="BJ3" s="221">
        <f t="shared" si="1"/>
        <v>1.292830631255702E-4</v>
      </c>
      <c r="BK3" s="221">
        <f t="shared" si="1"/>
        <v>3.9813043255775826E-5</v>
      </c>
      <c r="BL3" s="221">
        <f t="shared" si="1"/>
        <v>1.19233861891317E-5</v>
      </c>
      <c r="BM3" s="221">
        <f t="shared" si="1"/>
        <v>3.4717045116558615E-6</v>
      </c>
      <c r="BN3" s="221">
        <f t="shared" si="1"/>
        <v>9.9064061900719952E-7</v>
      </c>
      <c r="BO3" s="221">
        <f t="shared" si="1"/>
        <v>2.6774070783978363E-7</v>
      </c>
      <c r="BP3" s="221">
        <f t="shared" si="1"/>
        <v>7.1397522090608969E-8</v>
      </c>
      <c r="BQ3" s="221">
        <f t="shared" si="1"/>
        <v>1.7849380522652242E-8</v>
      </c>
      <c r="BR3" s="221">
        <f t="shared" si="1"/>
        <v>8.9246902613261211E-9</v>
      </c>
      <c r="BS3" s="221">
        <f t="shared" si="1"/>
        <v>0</v>
      </c>
      <c r="BT3" s="221">
        <f t="shared" si="1"/>
        <v>0</v>
      </c>
      <c r="BU3" s="221">
        <f t="shared" ref="BU3:CZ3" si="2">BU4*$D$17</f>
        <v>0</v>
      </c>
      <c r="BV3" s="221">
        <f t="shared" si="2"/>
        <v>0</v>
      </c>
      <c r="BW3" s="221">
        <f t="shared" si="2"/>
        <v>0</v>
      </c>
      <c r="BX3" s="221">
        <f t="shared" si="2"/>
        <v>0</v>
      </c>
      <c r="BY3" s="221">
        <f t="shared" si="2"/>
        <v>0</v>
      </c>
      <c r="BZ3" s="221">
        <f t="shared" si="2"/>
        <v>0</v>
      </c>
      <c r="CA3" s="221">
        <f t="shared" si="2"/>
        <v>0</v>
      </c>
      <c r="CB3" s="221">
        <f t="shared" si="2"/>
        <v>0</v>
      </c>
      <c r="CC3" s="221">
        <f t="shared" si="2"/>
        <v>0</v>
      </c>
      <c r="CD3" s="221">
        <f t="shared" si="2"/>
        <v>0</v>
      </c>
      <c r="CE3" s="221">
        <f t="shared" si="2"/>
        <v>0</v>
      </c>
      <c r="CF3" s="221">
        <f t="shared" si="2"/>
        <v>0</v>
      </c>
      <c r="CG3" s="221">
        <f t="shared" si="2"/>
        <v>0</v>
      </c>
      <c r="CH3" s="221">
        <f t="shared" si="2"/>
        <v>0</v>
      </c>
      <c r="CI3" s="221">
        <f t="shared" si="2"/>
        <v>0</v>
      </c>
      <c r="CJ3" s="221">
        <f t="shared" si="2"/>
        <v>0</v>
      </c>
      <c r="CK3" s="221">
        <f t="shared" si="2"/>
        <v>0</v>
      </c>
      <c r="CL3" s="221">
        <f t="shared" si="2"/>
        <v>0</v>
      </c>
      <c r="CM3" s="221">
        <f t="shared" si="2"/>
        <v>0</v>
      </c>
      <c r="CN3" s="221">
        <f t="shared" si="2"/>
        <v>0</v>
      </c>
      <c r="CO3" s="221">
        <f t="shared" si="2"/>
        <v>0</v>
      </c>
      <c r="CP3" s="221">
        <f t="shared" si="2"/>
        <v>0</v>
      </c>
      <c r="CQ3" s="221">
        <f t="shared" si="2"/>
        <v>0</v>
      </c>
      <c r="CR3" s="221">
        <f t="shared" si="2"/>
        <v>0</v>
      </c>
      <c r="CS3" s="221">
        <f t="shared" si="2"/>
        <v>0</v>
      </c>
      <c r="CT3" s="221">
        <f t="shared" si="2"/>
        <v>0</v>
      </c>
      <c r="CU3" s="221">
        <f t="shared" si="2"/>
        <v>0</v>
      </c>
      <c r="CV3" s="221">
        <f t="shared" si="2"/>
        <v>0</v>
      </c>
      <c r="CW3" s="221">
        <f t="shared" si="2"/>
        <v>0</v>
      </c>
      <c r="CX3" s="221">
        <f t="shared" si="2"/>
        <v>0</v>
      </c>
      <c r="CY3" s="221">
        <f t="shared" si="2"/>
        <v>0</v>
      </c>
      <c r="CZ3" s="221">
        <f t="shared" si="2"/>
        <v>0</v>
      </c>
      <c r="DA3" s="221">
        <f t="shared" ref="DA3:EF3" si="3">DA4*$D$17</f>
        <v>0</v>
      </c>
      <c r="DB3" s="221">
        <f t="shared" si="3"/>
        <v>0</v>
      </c>
      <c r="DC3" s="221">
        <f t="shared" si="3"/>
        <v>0</v>
      </c>
      <c r="DD3" s="221">
        <f t="shared" si="3"/>
        <v>0</v>
      </c>
      <c r="DE3" s="221">
        <f t="shared" si="3"/>
        <v>0</v>
      </c>
      <c r="DF3" s="221">
        <f t="shared" si="3"/>
        <v>0</v>
      </c>
      <c r="DG3" s="221">
        <f t="shared" si="3"/>
        <v>0</v>
      </c>
      <c r="DH3" s="221">
        <f t="shared" si="3"/>
        <v>0</v>
      </c>
      <c r="DI3" s="221">
        <f t="shared" si="3"/>
        <v>0</v>
      </c>
      <c r="DJ3" s="221">
        <f t="shared" si="3"/>
        <v>0</v>
      </c>
      <c r="DK3" s="221">
        <f t="shared" si="3"/>
        <v>0</v>
      </c>
      <c r="DL3" s="221">
        <f t="shared" si="3"/>
        <v>0</v>
      </c>
      <c r="DM3" s="221">
        <f t="shared" si="3"/>
        <v>0</v>
      </c>
      <c r="DN3" s="221">
        <f t="shared" si="3"/>
        <v>0</v>
      </c>
      <c r="DO3" s="221">
        <f t="shared" si="3"/>
        <v>0</v>
      </c>
      <c r="DP3" s="221">
        <f t="shared" si="3"/>
        <v>0</v>
      </c>
      <c r="DQ3" s="221">
        <f t="shared" si="3"/>
        <v>0</v>
      </c>
      <c r="DR3" s="221">
        <f t="shared" si="3"/>
        <v>0</v>
      </c>
      <c r="DS3" s="221">
        <f t="shared" si="3"/>
        <v>0</v>
      </c>
      <c r="DT3" s="221">
        <f t="shared" si="3"/>
        <v>0</v>
      </c>
      <c r="DU3" s="221">
        <f t="shared" si="3"/>
        <v>0</v>
      </c>
      <c r="DV3" s="221">
        <f t="shared" si="3"/>
        <v>0</v>
      </c>
      <c r="DW3" s="221">
        <f t="shared" si="3"/>
        <v>0</v>
      </c>
      <c r="DX3" s="221">
        <f t="shared" si="3"/>
        <v>0</v>
      </c>
      <c r="DY3" s="221">
        <f t="shared" si="3"/>
        <v>0</v>
      </c>
      <c r="DZ3" s="221">
        <f t="shared" si="3"/>
        <v>0</v>
      </c>
      <c r="EA3" s="221">
        <f t="shared" si="3"/>
        <v>0</v>
      </c>
      <c r="EB3" s="221">
        <f t="shared" si="3"/>
        <v>0</v>
      </c>
      <c r="EC3" s="221">
        <f t="shared" si="3"/>
        <v>0</v>
      </c>
      <c r="ED3" s="221">
        <f t="shared" si="3"/>
        <v>0</v>
      </c>
      <c r="EE3" s="221">
        <f t="shared" si="3"/>
        <v>0</v>
      </c>
      <c r="EF3" s="221">
        <f t="shared" si="3"/>
        <v>0</v>
      </c>
      <c r="EG3" s="221">
        <f t="shared" ref="EG3:EJ3" si="4">EG4*$D$17</f>
        <v>0</v>
      </c>
      <c r="EH3" s="221">
        <f t="shared" si="4"/>
        <v>0</v>
      </c>
      <c r="EI3" s="221">
        <f t="shared" si="4"/>
        <v>0</v>
      </c>
      <c r="EJ3" s="221">
        <f t="shared" si="4"/>
        <v>0</v>
      </c>
      <c r="EK3" s="4">
        <v>0</v>
      </c>
    </row>
    <row r="4" spans="1:141" s="4" customFormat="1" ht="14" x14ac:dyDescent="0.2">
      <c r="A4" s="3"/>
      <c r="D4" s="123"/>
      <c r="E4" s="201"/>
      <c r="F4" s="123"/>
      <c r="G4" s="201">
        <f>(G17-F17)/2</f>
        <v>11.5</v>
      </c>
      <c r="H4" s="220"/>
      <c r="I4" s="220">
        <f t="shared" ref="I4:AN4" si="5">(_xlfn.NORM.DIST(I$12-$F$17+1,$G$4,$E$7,TRUE)
-_xlfn.NORM.DIST(H$12-$F$17+1,$G$4,$E$7,TRUE))
/(1-2*_xlfn.NORM.DIST(0,$G$4,$E$7,TRUE))</f>
        <v>1.3145709222899343E-2</v>
      </c>
      <c r="J4" s="220">
        <f t="shared" si="5"/>
        <v>1.758574275053805E-2</v>
      </c>
      <c r="K4" s="220">
        <f t="shared" si="5"/>
        <v>2.2882394392119552E-2</v>
      </c>
      <c r="L4" s="220">
        <f t="shared" si="5"/>
        <v>2.8960515915276472E-2</v>
      </c>
      <c r="M4" s="220">
        <f t="shared" si="5"/>
        <v>3.5651287380213267E-2</v>
      </c>
      <c r="N4" s="220">
        <f t="shared" si="5"/>
        <v>4.2688240118919557E-2</v>
      </c>
      <c r="O4" s="220">
        <f t="shared" si="5"/>
        <v>4.9717056650222899E-2</v>
      </c>
      <c r="P4" s="220">
        <f t="shared" si="5"/>
        <v>5.6320526400876605E-2</v>
      </c>
      <c r="Q4" s="220">
        <f t="shared" si="5"/>
        <v>6.2057195854911484E-2</v>
      </c>
      <c r="R4" s="220">
        <f t="shared" si="5"/>
        <v>6.6509203008351378E-2</v>
      </c>
      <c r="S4" s="220">
        <f t="shared" si="5"/>
        <v>6.9332282703825604E-2</v>
      </c>
      <c r="T4" s="220">
        <f t="shared" si="5"/>
        <v>7.0299691203691492E-2</v>
      </c>
      <c r="U4" s="220">
        <f t="shared" si="5"/>
        <v>6.9332282703825659E-2</v>
      </c>
      <c r="V4" s="220">
        <f t="shared" si="5"/>
        <v>6.6509203008351322E-2</v>
      </c>
      <c r="W4" s="220">
        <f t="shared" si="5"/>
        <v>6.205719585491154E-2</v>
      </c>
      <c r="X4" s="220">
        <f t="shared" si="5"/>
        <v>5.632052640087655E-2</v>
      </c>
      <c r="Y4" s="220">
        <f t="shared" si="5"/>
        <v>4.9717056650222899E-2</v>
      </c>
      <c r="Z4" s="220">
        <f t="shared" si="5"/>
        <v>4.2688240118919557E-2</v>
      </c>
      <c r="AA4" s="220">
        <f t="shared" si="5"/>
        <v>3.5651287380213344E-2</v>
      </c>
      <c r="AB4" s="220">
        <f t="shared" si="5"/>
        <v>2.8960515915276413E-2</v>
      </c>
      <c r="AC4" s="220">
        <f t="shared" si="5"/>
        <v>2.2882394392119552E-2</v>
      </c>
      <c r="AD4" s="220">
        <f t="shared" si="5"/>
        <v>1.7585742750538078E-2</v>
      </c>
      <c r="AE4" s="220">
        <f t="shared" si="5"/>
        <v>1.3145709222899373E-2</v>
      </c>
      <c r="AF4" s="220">
        <f t="shared" si="5"/>
        <v>9.558095414185324E-3</v>
      </c>
      <c r="AG4" s="220">
        <f t="shared" si="5"/>
        <v>6.7596266752200799E-3</v>
      </c>
      <c r="AH4" s="220">
        <f t="shared" si="5"/>
        <v>4.6498403697118242E-3</v>
      </c>
      <c r="AI4" s="220">
        <f t="shared" si="5"/>
        <v>3.1111240679621809E-3</v>
      </c>
      <c r="AJ4" s="220">
        <f t="shared" si="5"/>
        <v>2.0246993390413606E-3</v>
      </c>
      <c r="AK4" s="220">
        <f t="shared" si="5"/>
        <v>1.2816446893627461E-3</v>
      </c>
      <c r="AL4" s="220">
        <f t="shared" si="5"/>
        <v>7.8911191220857398E-4</v>
      </c>
      <c r="AM4" s="220">
        <f t="shared" si="5"/>
        <v>4.7257786452223143E-4</v>
      </c>
      <c r="AN4" s="220">
        <f t="shared" si="5"/>
        <v>2.7527827082475146E-4</v>
      </c>
      <c r="AO4" s="220">
        <f t="shared" ref="AO4:BT4" si="6">(_xlfn.NORM.DIST(AO$12-$F$17+1,$G$4,$E$7,TRUE)
-_xlfn.NORM.DIST(AN$12-$F$17+1,$G$4,$E$7,TRUE))
/(1-2*_xlfn.NORM.DIST(0,$G$4,$E$7,TRUE))</f>
        <v>1.559675416029213E-4</v>
      </c>
      <c r="AP4" s="220">
        <f t="shared" si="6"/>
        <v>8.59528374527643E-5</v>
      </c>
      <c r="AQ4" s="220">
        <f t="shared" si="6"/>
        <v>4.6073357384261518E-5</v>
      </c>
      <c r="AR4" s="220">
        <f t="shared" si="6"/>
        <v>2.4021665076712252E-5</v>
      </c>
      <c r="AS4" s="220">
        <f t="shared" si="6"/>
        <v>1.2182036878330542E-5</v>
      </c>
      <c r="AT4" s="220">
        <f t="shared" si="6"/>
        <v>6.0089725076401035E-6</v>
      </c>
      <c r="AU4" s="220">
        <f t="shared" si="6"/>
        <v>2.8829955777377595E-6</v>
      </c>
      <c r="AV4" s="220">
        <f t="shared" si="6"/>
        <v>1.3453991003480922E-6</v>
      </c>
      <c r="AW4" s="220">
        <f t="shared" si="6"/>
        <v>6.1069115597985314E-7</v>
      </c>
      <c r="AX4" s="220">
        <f t="shared" si="6"/>
        <v>2.6962205303585828E-7</v>
      </c>
      <c r="AY4" s="220">
        <f t="shared" si="6"/>
        <v>1.157850304537935E-7</v>
      </c>
      <c r="AZ4" s="220">
        <f t="shared" si="6"/>
        <v>4.8362927128162088E-8</v>
      </c>
      <c r="BA4" s="220">
        <f t="shared" si="6"/>
        <v>1.9648791276440616E-8</v>
      </c>
      <c r="BB4" s="220">
        <f t="shared" si="6"/>
        <v>7.764654415477715E-9</v>
      </c>
      <c r="BC4" s="220">
        <f t="shared" si="6"/>
        <v>2.9844985762971434E-9</v>
      </c>
      <c r="BD4" s="220">
        <f t="shared" si="6"/>
        <v>1.1157928182398617E-9</v>
      </c>
      <c r="BE4" s="220">
        <f t="shared" si="6"/>
        <v>4.057499048063211E-10</v>
      </c>
      <c r="BF4" s="220">
        <f t="shared" si="6"/>
        <v>1.4351475031093982E-10</v>
      </c>
      <c r="BG4" s="220">
        <f t="shared" si="6"/>
        <v>4.9373750414046677E-11</v>
      </c>
      <c r="BH4" s="220">
        <f t="shared" si="6"/>
        <v>1.6521847018126097E-11</v>
      </c>
      <c r="BI4" s="220">
        <f t="shared" si="6"/>
        <v>5.3776591308669257E-12</v>
      </c>
      <c r="BJ4" s="220">
        <f t="shared" si="6"/>
        <v>1.7023769704925326E-12</v>
      </c>
      <c r="BK4" s="220">
        <f t="shared" si="6"/>
        <v>5.2425125399469744E-13</v>
      </c>
      <c r="BL4" s="220">
        <f t="shared" si="6"/>
        <v>1.5700508301656935E-13</v>
      </c>
      <c r="BM4" s="220">
        <f t="shared" si="6"/>
        <v>4.5714803363357393E-14</v>
      </c>
      <c r="BN4" s="220">
        <f t="shared" si="6"/>
        <v>1.3044583993143111E-14</v>
      </c>
      <c r="BO4" s="220">
        <f t="shared" si="6"/>
        <v>3.52556324139003E-15</v>
      </c>
      <c r="BP4" s="220">
        <f t="shared" si="6"/>
        <v>9.4015019770400798E-16</v>
      </c>
      <c r="BQ4" s="220">
        <f t="shared" si="6"/>
        <v>2.3503754942600199E-16</v>
      </c>
      <c r="BR4" s="220">
        <f t="shared" si="6"/>
        <v>1.17518774713001E-16</v>
      </c>
      <c r="BS4" s="220">
        <f t="shared" si="6"/>
        <v>0</v>
      </c>
      <c r="BT4" s="220">
        <f t="shared" si="6"/>
        <v>0</v>
      </c>
      <c r="BU4" s="220">
        <f t="shared" ref="BU4:CZ4" si="7">(_xlfn.NORM.DIST(BU$12-$F$17+1,$G$4,$E$7,TRUE)
-_xlfn.NORM.DIST(BT$12-$F$17+1,$G$4,$E$7,TRUE))
/(1-2*_xlfn.NORM.DIST(0,$G$4,$E$7,TRUE))</f>
        <v>0</v>
      </c>
      <c r="BV4" s="220">
        <f t="shared" si="7"/>
        <v>0</v>
      </c>
      <c r="BW4" s="220">
        <f t="shared" si="7"/>
        <v>0</v>
      </c>
      <c r="BX4" s="220">
        <f t="shared" si="7"/>
        <v>0</v>
      </c>
      <c r="BY4" s="220">
        <f t="shared" si="7"/>
        <v>0</v>
      </c>
      <c r="BZ4" s="220">
        <f t="shared" si="7"/>
        <v>0</v>
      </c>
      <c r="CA4" s="220">
        <f t="shared" si="7"/>
        <v>0</v>
      </c>
      <c r="CB4" s="220">
        <f t="shared" si="7"/>
        <v>0</v>
      </c>
      <c r="CC4" s="220">
        <f t="shared" si="7"/>
        <v>0</v>
      </c>
      <c r="CD4" s="220">
        <f t="shared" si="7"/>
        <v>0</v>
      </c>
      <c r="CE4" s="220">
        <f t="shared" si="7"/>
        <v>0</v>
      </c>
      <c r="CF4" s="220">
        <f t="shared" si="7"/>
        <v>0</v>
      </c>
      <c r="CG4" s="220">
        <f t="shared" si="7"/>
        <v>0</v>
      </c>
      <c r="CH4" s="220">
        <f t="shared" si="7"/>
        <v>0</v>
      </c>
      <c r="CI4" s="220">
        <f t="shared" si="7"/>
        <v>0</v>
      </c>
      <c r="CJ4" s="220">
        <f t="shared" si="7"/>
        <v>0</v>
      </c>
      <c r="CK4" s="220">
        <f t="shared" si="7"/>
        <v>0</v>
      </c>
      <c r="CL4" s="220">
        <f t="shared" si="7"/>
        <v>0</v>
      </c>
      <c r="CM4" s="220">
        <f t="shared" si="7"/>
        <v>0</v>
      </c>
      <c r="CN4" s="220">
        <f t="shared" si="7"/>
        <v>0</v>
      </c>
      <c r="CO4" s="220">
        <f t="shared" si="7"/>
        <v>0</v>
      </c>
      <c r="CP4" s="220">
        <f t="shared" si="7"/>
        <v>0</v>
      </c>
      <c r="CQ4" s="220">
        <f t="shared" si="7"/>
        <v>0</v>
      </c>
      <c r="CR4" s="220">
        <f t="shared" si="7"/>
        <v>0</v>
      </c>
      <c r="CS4" s="220">
        <f t="shared" si="7"/>
        <v>0</v>
      </c>
      <c r="CT4" s="220">
        <f t="shared" si="7"/>
        <v>0</v>
      </c>
      <c r="CU4" s="220">
        <f t="shared" si="7"/>
        <v>0</v>
      </c>
      <c r="CV4" s="220">
        <f t="shared" si="7"/>
        <v>0</v>
      </c>
      <c r="CW4" s="220">
        <f t="shared" si="7"/>
        <v>0</v>
      </c>
      <c r="CX4" s="220">
        <f t="shared" si="7"/>
        <v>0</v>
      </c>
      <c r="CY4" s="220">
        <f t="shared" si="7"/>
        <v>0</v>
      </c>
      <c r="CZ4" s="220">
        <f t="shared" si="7"/>
        <v>0</v>
      </c>
      <c r="DA4" s="220">
        <f t="shared" ref="DA4:EJ4" si="8">(_xlfn.NORM.DIST(DA$12-$F$17+1,$G$4,$E$7,TRUE)
-_xlfn.NORM.DIST(CZ$12-$F$17+1,$G$4,$E$7,TRUE))
/(1-2*_xlfn.NORM.DIST(0,$G$4,$E$7,TRUE))</f>
        <v>0</v>
      </c>
      <c r="DB4" s="220">
        <f t="shared" si="8"/>
        <v>0</v>
      </c>
      <c r="DC4" s="220">
        <f t="shared" si="8"/>
        <v>0</v>
      </c>
      <c r="DD4" s="220">
        <f t="shared" si="8"/>
        <v>0</v>
      </c>
      <c r="DE4" s="220">
        <f t="shared" si="8"/>
        <v>0</v>
      </c>
      <c r="DF4" s="220">
        <f t="shared" si="8"/>
        <v>0</v>
      </c>
      <c r="DG4" s="220">
        <f t="shared" si="8"/>
        <v>0</v>
      </c>
      <c r="DH4" s="220">
        <f t="shared" si="8"/>
        <v>0</v>
      </c>
      <c r="DI4" s="220">
        <f t="shared" si="8"/>
        <v>0</v>
      </c>
      <c r="DJ4" s="220">
        <f t="shared" si="8"/>
        <v>0</v>
      </c>
      <c r="DK4" s="220">
        <f t="shared" si="8"/>
        <v>0</v>
      </c>
      <c r="DL4" s="220">
        <f t="shared" si="8"/>
        <v>0</v>
      </c>
      <c r="DM4" s="220">
        <f t="shared" si="8"/>
        <v>0</v>
      </c>
      <c r="DN4" s="220">
        <f t="shared" si="8"/>
        <v>0</v>
      </c>
      <c r="DO4" s="220">
        <f t="shared" si="8"/>
        <v>0</v>
      </c>
      <c r="DP4" s="220">
        <f t="shared" si="8"/>
        <v>0</v>
      </c>
      <c r="DQ4" s="220">
        <f t="shared" si="8"/>
        <v>0</v>
      </c>
      <c r="DR4" s="220">
        <f t="shared" si="8"/>
        <v>0</v>
      </c>
      <c r="DS4" s="220">
        <f t="shared" si="8"/>
        <v>0</v>
      </c>
      <c r="DT4" s="220">
        <f t="shared" si="8"/>
        <v>0</v>
      </c>
      <c r="DU4" s="220">
        <f t="shared" si="8"/>
        <v>0</v>
      </c>
      <c r="DV4" s="220">
        <f t="shared" si="8"/>
        <v>0</v>
      </c>
      <c r="DW4" s="220">
        <f t="shared" si="8"/>
        <v>0</v>
      </c>
      <c r="DX4" s="220">
        <f t="shared" si="8"/>
        <v>0</v>
      </c>
      <c r="DY4" s="220">
        <f t="shared" si="8"/>
        <v>0</v>
      </c>
      <c r="DZ4" s="220">
        <f t="shared" si="8"/>
        <v>0</v>
      </c>
      <c r="EA4" s="220">
        <f t="shared" si="8"/>
        <v>0</v>
      </c>
      <c r="EB4" s="220">
        <f t="shared" si="8"/>
        <v>0</v>
      </c>
      <c r="EC4" s="220">
        <f t="shared" si="8"/>
        <v>0</v>
      </c>
      <c r="ED4" s="220">
        <f t="shared" si="8"/>
        <v>0</v>
      </c>
      <c r="EE4" s="220">
        <f t="shared" si="8"/>
        <v>0</v>
      </c>
      <c r="EF4" s="220">
        <f t="shared" si="8"/>
        <v>0</v>
      </c>
      <c r="EG4" s="220">
        <f t="shared" si="8"/>
        <v>0</v>
      </c>
      <c r="EH4" s="220">
        <f t="shared" si="8"/>
        <v>0</v>
      </c>
      <c r="EI4" s="220">
        <f t="shared" si="8"/>
        <v>0</v>
      </c>
      <c r="EJ4" s="220">
        <f t="shared" si="8"/>
        <v>0</v>
      </c>
      <c r="EK4" s="4">
        <v>0</v>
      </c>
    </row>
    <row r="5" spans="1:141" s="4" customFormat="1" ht="14" x14ac:dyDescent="0.2">
      <c r="A5" s="3"/>
      <c r="C5" s="121"/>
      <c r="H5" s="214"/>
      <c r="I5" s="5"/>
      <c r="J5" s="5"/>
      <c r="EK5" s="4">
        <v>0</v>
      </c>
    </row>
    <row r="6" spans="1:141" s="172" customFormat="1" ht="15.75" customHeight="1" thickBot="1" x14ac:dyDescent="0.25">
      <c r="A6" s="212"/>
      <c r="C6" s="172" t="s">
        <v>237</v>
      </c>
      <c r="D6" s="215" t="s">
        <v>236</v>
      </c>
      <c r="E6" s="216">
        <v>0.06</v>
      </c>
      <c r="F6" s="172" t="s">
        <v>235</v>
      </c>
      <c r="G6" s="217">
        <f>(COUNTIF(H6:DZ6,"&gt;"&amp;0)-1)/2</f>
        <v>11</v>
      </c>
      <c r="H6" s="218" t="str">
        <f>IF(AND(H12&gt;0,H12&lt;SUM(Summary!$E$4,Summary!$E$6)),
          _xlfn.NORM.DIST(H12,$G$6,$E$7, FALSE),
           "")</f>
        <v/>
      </c>
      <c r="I6" s="218">
        <f>IF(AND(I12&gt;0,I12&lt;SUM(Summary!$E$4,Summary!$E$6)),
          _xlfn.NORM.DIST(I12,$G$4,$E$7, FALSE),
           "")</f>
        <v>1.4379553137751919E-2</v>
      </c>
      <c r="J6" s="218">
        <f>IF(AND(J12&gt;0,J12&lt;SUM(Summary!$E$4,Summary!$E$6)),
          _xlfn.NORM.DIST(J12,$G$4,$E$7, FALSE),
           "")</f>
        <v>1.8983782353365314E-2</v>
      </c>
      <c r="K6" s="218">
        <f>IF(AND(K12&gt;0,K12&lt;SUM(Summary!$E$4,Summary!$E$6)),
          _xlfn.NORM.DIST(K12,$G$4,$E$7, FALSE),
           "")</f>
        <v>2.4375659046589285E-2</v>
      </c>
      <c r="L6" s="218">
        <f>IF(AND(L12&gt;0,L12&lt;SUM(Summary!$E$4,Summary!$E$6)),
          _xlfn.NORM.DIST(L12,$G$4,$E$7, FALSE),
           "")</f>
        <v>3.0441514231503652E-2</v>
      </c>
      <c r="M6" s="218">
        <f>IF(AND(M12&gt;0,M12&lt;SUM(Summary!$E$4,Summary!$E$6)),
          _xlfn.NORM.DIST(M12,$G$4,$E$7, FALSE),
           "")</f>
        <v>3.6975359117622661E-2</v>
      </c>
      <c r="N6" s="218">
        <f>IF(AND(N12&gt;0,N12&lt;SUM(Summary!$E$4,Summary!$E$6)),
          _xlfn.NORM.DIST(N12,$G$4,$E$7, FALSE),
           "")</f>
        <v>4.3681225513050238E-2</v>
      </c>
      <c r="O6" s="218">
        <f>IF(AND(O12&gt;0,O12&lt;SUM(Summary!$E$4,Summary!$E$6)),
          _xlfn.NORM.DIST(O12,$G$4,$E$7, FALSE),
           "")</f>
        <v>5.0189572025800738E-2</v>
      </c>
      <c r="P6" s="218">
        <f>IF(AND(P12&gt;0,P12&lt;SUM(Summary!$E$4,Summary!$E$6)),
          _xlfn.NORM.DIST(P12,$G$4,$E$7, FALSE),
           "")</f>
        <v>5.6087803790825529E-2</v>
      </c>
      <c r="Q6" s="218">
        <f>IF(AND(Q12&gt;0,Q12&lt;SUM(Summary!$E$4,Summary!$E$6)),
          _xlfn.NORM.DIST(Q12,$G$4,$E$7, FALSE),
           "")</f>
        <v>6.0962061069000407E-2</v>
      </c>
      <c r="R6" s="218">
        <f>IF(AND(R12&gt;0,R12&lt;SUM(Summary!$E$4,Summary!$E$6)),
          _xlfn.NORM.DIST(R12,$G$4,$E$7, FALSE),
           "")</f>
        <v>6.4444686133808202E-2</v>
      </c>
      <c r="S6" s="218">
        <f>IF(AND(S12&gt;0,S12&lt;SUM(Summary!$E$4,Summary!$E$6)),
          _xlfn.NORM.DIST(S12,$G$4,$E$7, FALSE),
           "")</f>
        <v>6.6259911043056993E-2</v>
      </c>
      <c r="T6" s="218">
        <f>IF(AND(T12&gt;0,T12&lt;SUM(Summary!$E$4,Summary!$E$6)),
          _xlfn.NORM.DIST(T12,$G$4,$E$7, FALSE),
           "")</f>
        <v>6.6259911043056993E-2</v>
      </c>
      <c r="U6" s="218">
        <f>IF(AND(U12&gt;0,U12&lt;SUM(Summary!$E$4,Summary!$E$6)),
          _xlfn.NORM.DIST(U12,$G$4,$E$7, FALSE),
           "")</f>
        <v>6.4444686133808202E-2</v>
      </c>
      <c r="V6" s="218">
        <f>IF(AND(V12&gt;0,V12&lt;SUM(Summary!$E$4,Summary!$E$6)),
          _xlfn.NORM.DIST(V12,$G$4,$E$7, FALSE),
           "")</f>
        <v>6.0962061069000407E-2</v>
      </c>
      <c r="W6" s="218">
        <f>IF(AND(W12&gt;0,W12&lt;SUM(Summary!$E$4,Summary!$E$6)),
          _xlfn.NORM.DIST(W12,$G$4,$E$7, FALSE),
           "")</f>
        <v>5.6087803790825529E-2</v>
      </c>
      <c r="X6" s="218">
        <f>IF(AND(X12&gt;0,X12&lt;SUM(Summary!$E$4,Summary!$E$6)),
          _xlfn.NORM.DIST(X12,$G$4,$E$7, FALSE),
           "")</f>
        <v>5.0189572025800738E-2</v>
      </c>
      <c r="Y6" s="218">
        <f>IF(AND(Y12&gt;0,Y12&lt;SUM(Summary!$E$4,Summary!$E$6)),
          _xlfn.NORM.DIST(Y12,$G$4,$E$7, FALSE),
           "")</f>
        <v>4.3681225513050238E-2</v>
      </c>
      <c r="Z6" s="218">
        <f>IF(AND(Z12&gt;0,Z12&lt;SUM(Summary!$E$4,Summary!$E$6)),
          _xlfn.NORM.DIST(Z12,$G$4,$E$7, FALSE),
           "")</f>
        <v>3.6975359117622661E-2</v>
      </c>
      <c r="AA6" s="218">
        <f>IF(AND(AA12&gt;0,AA12&lt;SUM(Summary!$E$4,Summary!$E$6)),
          _xlfn.NORM.DIST(AA12,$G$4,$E$7, FALSE),
           "")</f>
        <v>3.0441514231503652E-2</v>
      </c>
      <c r="AB6" s="218">
        <f>IF(AND(AB12&gt;0,AB12&lt;SUM(Summary!$E$4,Summary!$E$6)),
          _xlfn.NORM.DIST(AB12,$G$4,$E$7, FALSE),
           "")</f>
        <v>2.4375659046589285E-2</v>
      </c>
      <c r="AC6" s="218">
        <f>IF(AND(AC12&gt;0,AC12&lt;SUM(Summary!$E$4,Summary!$E$6)),
          _xlfn.NORM.DIST(AC12,$G$4,$E$7, FALSE),
           "")</f>
        <v>1.8983782353365314E-2</v>
      </c>
      <c r="AD6" s="218">
        <f>IF(AND(AD12&gt;0,AD12&lt;SUM(Summary!$E$4,Summary!$E$6)),
          _xlfn.NORM.DIST(AD12,$G$4,$E$7, FALSE),
           "")</f>
        <v>1.4379553137751919E-2</v>
      </c>
      <c r="AE6" s="218">
        <f>IF(AND(AE12&gt;0,AE12&lt;SUM(Summary!$E$4,Summary!$E$6)),
          _xlfn.NORM.DIST(AE12,$G$4,$E$7, FALSE),
           "")</f>
        <v>1.0593617752827056E-2</v>
      </c>
      <c r="AF6" s="218" t="str">
        <f>IF(AND(AF12&gt;0,AF12&lt;SUM(Summary!$E$4,Summary!$E$6)),
          _xlfn.NORM.DIST(AF12,$G$4,$E$7, FALSE),
           "")</f>
        <v/>
      </c>
      <c r="AG6" s="218" t="str">
        <f>IF(AND(AG12&gt;0,AG12&lt;SUM(Summary!$E$4,Summary!$E$6)),
          _xlfn.NORM.DIST(AG12,$G$4,$E$7, FALSE),
           "")</f>
        <v/>
      </c>
      <c r="AH6" s="218" t="str">
        <f>IF(AND(AH12&gt;0,AH12&lt;SUM(Summary!$E$4,Summary!$E$6)),
          _xlfn.NORM.DIST(AH12,$G$4,$E$7, FALSE),
           "")</f>
        <v/>
      </c>
      <c r="AI6" s="218" t="str">
        <f>IF(AND(AI12&gt;0,AI12&lt;SUM(Summary!$E$4,Summary!$E$6)),
          _xlfn.NORM.DIST(AI12,$G$4,$E$7, FALSE),
           "")</f>
        <v/>
      </c>
      <c r="AJ6" s="218" t="str">
        <f>IF(AND(AJ12&gt;0,AJ12&lt;SUM(Summary!$E$4,Summary!$E$6)),
          _xlfn.NORM.DIST(AJ12,$G$4,$E$7, FALSE),
           "")</f>
        <v/>
      </c>
      <c r="AK6" s="218" t="str">
        <f>IF(AND(AK12&gt;0,AK12&lt;SUM(Summary!$E$4,Summary!$E$6)),
          _xlfn.NORM.DIST(AK12,$G$4,$E$7, FALSE),
           "")</f>
        <v/>
      </c>
      <c r="AL6" s="218" t="str">
        <f>IF(AND(AL12&gt;0,AL12&lt;SUM(Summary!$E$4,Summary!$E$6)),
          _xlfn.NORM.DIST(AL12,$G$4,$E$7, FALSE),
           "")</f>
        <v/>
      </c>
      <c r="AM6" s="218" t="str">
        <f>IF(AND(AM12&gt;0,AM12&lt;SUM(Summary!$E$4,Summary!$E$6)),
          _xlfn.NORM.DIST(AM12,$G$4,$E$7, FALSE),
           "")</f>
        <v/>
      </c>
      <c r="AN6" s="218" t="str">
        <f>IF(AND(AN12&gt;0,AN12&lt;SUM(Summary!$E$4,Summary!$E$6)),
          _xlfn.NORM.DIST(AN12,$G$4,$E$7, FALSE),
           "")</f>
        <v/>
      </c>
      <c r="AO6" s="218" t="str">
        <f>IF(AND(AO12&gt;0,AO12&lt;SUM(Summary!$E$4,Summary!$E$6)),
          _xlfn.NORM.DIST(AO12,$G$4,$E$7, FALSE),
           "")</f>
        <v/>
      </c>
      <c r="AP6" s="218" t="str">
        <f>IF(AND(AP12&gt;0,AP12&lt;SUM(Summary!$E$4,Summary!$E$6)),
          _xlfn.NORM.DIST(AP12,$G$4,$E$7, FALSE),
           "")</f>
        <v/>
      </c>
      <c r="AQ6" s="218" t="str">
        <f>IF(AND(AQ12&gt;0,AQ12&lt;SUM(Summary!$E$4,Summary!$E$6)),
          _xlfn.NORM.DIST(AQ12,$G$4,$E$7, FALSE),
           "")</f>
        <v/>
      </c>
      <c r="AR6" s="218" t="str">
        <f>IF(AND(AR12&gt;0,AR12&lt;SUM(Summary!$E$4,Summary!$E$6)),
          _xlfn.NORM.DIST(AR12,$G$4,$E$7, FALSE),
           "")</f>
        <v/>
      </c>
      <c r="AS6" s="218" t="str">
        <f>IF(AND(AS12&gt;0,AS12&lt;SUM(Summary!$E$4,Summary!$E$6)),
          _xlfn.NORM.DIST(AS12,$G$4,$E$7, FALSE),
           "")</f>
        <v/>
      </c>
      <c r="AT6" s="218" t="str">
        <f>IF(AND(AT12&gt;0,AT12&lt;SUM(Summary!$E$4,Summary!$E$6)),
          _xlfn.NORM.DIST(AT12,$G$4,$E$7, FALSE),
           "")</f>
        <v/>
      </c>
      <c r="AU6" s="218" t="str">
        <f>IF(AND(AU12&gt;0,AU12&lt;SUM(Summary!$E$4,Summary!$E$6)),
          _xlfn.NORM.DIST(AU12,$G$4,$E$7, FALSE),
           "")</f>
        <v/>
      </c>
      <c r="AV6" s="218" t="str">
        <f>IF(AND(AV12&gt;0,AV12&lt;SUM(Summary!$E$4,Summary!$E$6)),
          _xlfn.NORM.DIST(AV12,$G$4,$E$7, FALSE),
           "")</f>
        <v/>
      </c>
      <c r="AW6" s="218" t="str">
        <f>IF(AND(AW12&gt;0,AW12&lt;SUM(Summary!$E$4,Summary!$E$6)),
          _xlfn.NORM.DIST(AW12,$G$4,$E$7, FALSE),
           "")</f>
        <v/>
      </c>
      <c r="AX6" s="218" t="str">
        <f>IF(AND(AX12&gt;0,AX12&lt;SUM(Summary!$E$4,Summary!$E$6)),
          _xlfn.NORM.DIST(AX12,$G$4,$E$7, FALSE),
           "")</f>
        <v/>
      </c>
      <c r="AY6" s="218" t="str">
        <f>IF(AND(AY12&gt;0,AY12&lt;SUM(Summary!$E$4,Summary!$E$6)),
          _xlfn.NORM.DIST(AY12,$G$4,$E$7, FALSE),
           "")</f>
        <v/>
      </c>
      <c r="AZ6" s="218" t="str">
        <f>IF(AND(AZ12&gt;0,AZ12&lt;SUM(Summary!$E$4,Summary!$E$6)),
          _xlfn.NORM.DIST(AZ12,$G$4,$E$7, FALSE),
           "")</f>
        <v/>
      </c>
      <c r="BA6" s="218" t="str">
        <f>IF(AND(BA12&gt;0,BA12&lt;SUM(Summary!$E$4,Summary!$E$6)),
          _xlfn.NORM.DIST(BA12,$G$4,$E$7, FALSE),
           "")</f>
        <v/>
      </c>
      <c r="BB6" s="218" t="str">
        <f>IF(AND(BB12&gt;0,BB12&lt;SUM(Summary!$E$4,Summary!$E$6)),
          _xlfn.NORM.DIST(BB12,$G$4,$E$7, FALSE),
           "")</f>
        <v/>
      </c>
      <c r="BC6" s="218" t="str">
        <f>IF(AND(BC12&gt;0,BC12&lt;SUM(Summary!$E$4,Summary!$E$6)),
          _xlfn.NORM.DIST(BC12,$G$4,$E$7, FALSE),
           "")</f>
        <v/>
      </c>
      <c r="BD6" s="218" t="str">
        <f>IF(AND(BD12&gt;0,BD12&lt;SUM(Summary!$E$4,Summary!$E$6)),
          _xlfn.NORM.DIST(BD12,$G$4,$E$7, FALSE),
           "")</f>
        <v/>
      </c>
      <c r="BE6" s="218" t="str">
        <f>IF(AND(BE12&gt;0,BE12&lt;SUM(Summary!$E$4,Summary!$E$6)),
          _xlfn.NORM.DIST(BE12,$G$4,$E$7, FALSE),
           "")</f>
        <v/>
      </c>
      <c r="BF6" s="218" t="str">
        <f>IF(AND(BF12&gt;0,BF12&lt;SUM(Summary!$E$4,Summary!$E$6)),
          _xlfn.NORM.DIST(BF12,$G$4,$E$7, FALSE),
           "")</f>
        <v/>
      </c>
      <c r="BG6" s="218" t="str">
        <f>IF(AND(BG12&gt;0,BG12&lt;SUM(Summary!$E$4,Summary!$E$6)),
          _xlfn.NORM.DIST(BG12,$G$4,$E$7, FALSE),
           "")</f>
        <v/>
      </c>
      <c r="BH6" s="218" t="str">
        <f>IF(AND(BH12&gt;0,BH12&lt;SUM(Summary!$E$4,Summary!$E$6)),
          _xlfn.NORM.DIST(BH12,$G$4,$E$7, FALSE),
           "")</f>
        <v/>
      </c>
      <c r="BI6" s="218" t="str">
        <f>IF(AND(BI12&gt;0,BI12&lt;SUM(Summary!$E$4,Summary!$E$6)),
          _xlfn.NORM.DIST(BI12,$G$4,$E$7, FALSE),
           "")</f>
        <v/>
      </c>
      <c r="BJ6" s="218" t="str">
        <f>IF(AND(BJ12&gt;0,BJ12&lt;SUM(Summary!$E$4,Summary!$E$6)),
          _xlfn.NORM.DIST(BJ12,$G$4,$E$7, FALSE),
           "")</f>
        <v/>
      </c>
      <c r="BK6" s="218" t="str">
        <f>IF(AND(BK12&gt;0,BK12&lt;SUM(Summary!$E$4,Summary!$E$6)),
          _xlfn.NORM.DIST(BK12,$G$4,$E$7, FALSE),
           "")</f>
        <v/>
      </c>
      <c r="BL6" s="218" t="str">
        <f>IF(AND(BL12&gt;0,BL12&lt;SUM(Summary!$E$4,Summary!$E$6)),
          _xlfn.NORM.DIST(BL12,$G$4,$E$7, FALSE),
           "")</f>
        <v/>
      </c>
      <c r="BM6" s="218" t="str">
        <f>IF(AND(BM12&gt;0,BM12&lt;SUM(Summary!$E$4,Summary!$E$6)),
          _xlfn.NORM.DIST(BM12,$G$4,$E$7, FALSE),
           "")</f>
        <v/>
      </c>
      <c r="BN6" s="218" t="str">
        <f>IF(AND(BN12&gt;0,BN12&lt;SUM(Summary!$E$4,Summary!$E$6)),
          _xlfn.NORM.DIST(BN12,$G$4,$E$7, FALSE),
           "")</f>
        <v/>
      </c>
      <c r="BO6" s="218" t="str">
        <f>IF(AND(BO12&gt;0,BO12&lt;SUM(Summary!$E$4,Summary!$E$6)),
          _xlfn.NORM.DIST(BO12,$G$4,$E$7, FALSE),
           "")</f>
        <v/>
      </c>
      <c r="BP6" s="218" t="str">
        <f>IF(AND(BP12&gt;0,BP12&lt;SUM(Summary!$E$4,Summary!$E$6)),
          _xlfn.NORM.DIST(BP12,$G$4,$E$7, FALSE),
           "")</f>
        <v/>
      </c>
      <c r="BQ6" s="218" t="str">
        <f>IF(AND(BQ12&gt;0,BQ12&lt;SUM(Summary!$E$4,Summary!$E$6)),
          _xlfn.NORM.DIST(BQ12,$G$4,$E$7, FALSE),
           "")</f>
        <v/>
      </c>
      <c r="BR6" s="218" t="str">
        <f>IF(AND(BR12&gt;0,BR12&lt;SUM(Summary!$E$4,Summary!$E$6)),
          _xlfn.NORM.DIST(BR12,$G$4,$E$7, FALSE),
           "")</f>
        <v/>
      </c>
      <c r="BS6" s="218" t="str">
        <f>IF(AND(BS12&gt;0,BS12&lt;SUM(Summary!$E$4,Summary!$E$6)),
          _xlfn.NORM.DIST(BS12,$G$4,$E$7, FALSE),
           "")</f>
        <v/>
      </c>
      <c r="BT6" s="218" t="str">
        <f>IF(AND(BT12&gt;0,BT12&lt;SUM(Summary!$E$4,Summary!$E$6)),
          _xlfn.NORM.DIST(BT12,$G$4,$E$7, FALSE),
           "")</f>
        <v/>
      </c>
      <c r="BU6" s="218" t="str">
        <f>IF(AND(BU12&gt;0,BU12&lt;SUM(Summary!$E$4,Summary!$E$6)),
          _xlfn.NORM.DIST(BU12,$G$4,$E$7, FALSE),
           "")</f>
        <v/>
      </c>
      <c r="BV6" s="218" t="str">
        <f>IF(AND(BV12&gt;0,BV12&lt;SUM(Summary!$E$4,Summary!$E$6)),
          _xlfn.NORM.DIST(BV12,$G$4,$E$7, FALSE),
           "")</f>
        <v/>
      </c>
      <c r="BW6" s="218" t="str">
        <f>IF(AND(BW12&gt;0,BW12&lt;SUM(Summary!$E$4,Summary!$E$6)),
          _xlfn.NORM.DIST(BW12,$G$4,$E$7, FALSE),
           "")</f>
        <v/>
      </c>
      <c r="BX6" s="218" t="str">
        <f>IF(AND(BX12&gt;0,BX12&lt;SUM(Summary!$E$4,Summary!$E$6)),
          _xlfn.NORM.DIST(BX12,$G$4,$E$7, FALSE),
           "")</f>
        <v/>
      </c>
      <c r="BY6" s="218" t="str">
        <f>IF(AND(BY12&gt;0,BY12&lt;SUM(Summary!$E$4,Summary!$E$6)),
          _xlfn.NORM.DIST(BY12,$G$4,$E$7, FALSE),
           "")</f>
        <v/>
      </c>
      <c r="BZ6" s="218" t="str">
        <f>IF(AND(BZ12&gt;0,BZ12&lt;SUM(Summary!$E$4,Summary!$E$6)),
          _xlfn.NORM.DIST(BZ12,$G$4,$E$7, FALSE),
           "")</f>
        <v/>
      </c>
      <c r="CA6" s="218" t="str">
        <f>IF(AND(CA12&gt;0,CA12&lt;SUM(Summary!$E$4,Summary!$E$6)),
          _xlfn.NORM.DIST(CA12,$G$4,$E$7, FALSE),
           "")</f>
        <v/>
      </c>
      <c r="CB6" s="218" t="str">
        <f>IF(AND(CB12&gt;0,CB12&lt;SUM(Summary!$E$4,Summary!$E$6)),
          _xlfn.NORM.DIST(CB12,$G$4,$E$7, FALSE),
           "")</f>
        <v/>
      </c>
      <c r="CC6" s="218" t="str">
        <f>IF(AND(CC12&gt;0,CC12&lt;SUM(Summary!$E$4,Summary!$E$6)),
          _xlfn.NORM.DIST(CC12,$G$4,$E$7, FALSE),
           "")</f>
        <v/>
      </c>
      <c r="CD6" s="218" t="str">
        <f>IF(AND(CD12&gt;0,CD12&lt;SUM(Summary!$E$4,Summary!$E$6)),
          _xlfn.NORM.DIST(CD12,$G$4,$E$7, FALSE),
           "")</f>
        <v/>
      </c>
      <c r="CE6" s="218" t="str">
        <f>IF(AND(CE12&gt;0,CE12&lt;SUM(Summary!$E$4,Summary!$E$6)),
          _xlfn.NORM.DIST(CE12,$G$4,$E$7, FALSE),
           "")</f>
        <v/>
      </c>
      <c r="CF6" s="218" t="str">
        <f>IF(AND(CF12&gt;0,CF12&lt;SUM(Summary!$E$4,Summary!$E$6)),
          _xlfn.NORM.DIST(CF12,$G$4,$E$7, FALSE),
           "")</f>
        <v/>
      </c>
      <c r="CG6" s="218" t="str">
        <f>IF(AND(CG12&gt;0,CG12&lt;SUM(Summary!$E$4,Summary!$E$6)),
          _xlfn.NORM.DIST(CG12,$G$4,$E$7, FALSE),
           "")</f>
        <v/>
      </c>
      <c r="CH6" s="218" t="str">
        <f>IF(AND(CH12&gt;0,CH12&lt;SUM(Summary!$E$4,Summary!$E$6)),
          _xlfn.NORM.DIST(CH12,$G$4,$E$7, FALSE),
           "")</f>
        <v/>
      </c>
      <c r="CI6" s="218" t="str">
        <f>IF(AND(CI12&gt;0,CI12&lt;SUM(Summary!$E$4,Summary!$E$6)),
          _xlfn.NORM.DIST(CI12,$G$4,$E$7, FALSE),
           "")</f>
        <v/>
      </c>
      <c r="CJ6" s="218" t="str">
        <f>IF(AND(CJ12&gt;0,CJ12&lt;SUM(Summary!$E$4,Summary!$E$6)),
          _xlfn.NORM.DIST(CJ12,$G$4,$E$7, FALSE),
           "")</f>
        <v/>
      </c>
      <c r="CK6" s="218" t="str">
        <f>IF(AND(CK12&gt;0,CK12&lt;SUM(Summary!$E$4,Summary!$E$6)),
          _xlfn.NORM.DIST(CK12,$G$4,$E$7, FALSE),
           "")</f>
        <v/>
      </c>
      <c r="CL6" s="218" t="str">
        <f>IF(AND(CL12&gt;0,CL12&lt;SUM(Summary!$E$4,Summary!$E$6)),
          _xlfn.NORM.DIST(CL12,$G$4,$E$7, FALSE),
           "")</f>
        <v/>
      </c>
      <c r="CM6" s="218" t="str">
        <f>IF(AND(CM12&gt;0,CM12&lt;SUM(Summary!$E$4,Summary!$E$6)),
          _xlfn.NORM.DIST(CM12,$G$4,$E$7, FALSE),
           "")</f>
        <v/>
      </c>
      <c r="CN6" s="218" t="str">
        <f>IF(AND(CN12&gt;0,CN12&lt;SUM(Summary!$E$4,Summary!$E$6)),
          _xlfn.NORM.DIST(CN12,$G$4,$E$7, FALSE),
           "")</f>
        <v/>
      </c>
      <c r="CO6" s="218" t="str">
        <f>IF(AND(CO12&gt;0,CO12&lt;SUM(Summary!$E$4,Summary!$E$6)),
          _xlfn.NORM.DIST(CO12,$G$4,$E$7, FALSE),
           "")</f>
        <v/>
      </c>
      <c r="CP6" s="218" t="str">
        <f>IF(AND(CP12&gt;0,CP12&lt;SUM(Summary!$E$4,Summary!$E$6)),
          _xlfn.NORM.DIST(CP12,$G$4,$E$7, FALSE),
           "")</f>
        <v/>
      </c>
      <c r="CQ6" s="218" t="str">
        <f>IF(AND(CQ12&gt;0,CQ12&lt;SUM(Summary!$E$4,Summary!$E$6)),
          _xlfn.NORM.DIST(CQ12,$G$4,$E$7, FALSE),
           "")</f>
        <v/>
      </c>
      <c r="CR6" s="218" t="str">
        <f>IF(AND(CR12&gt;0,CR12&lt;SUM(Summary!$E$4,Summary!$E$6)),
          _xlfn.NORM.DIST(CR12,$G$4,$E$7, FALSE),
           "")</f>
        <v/>
      </c>
      <c r="CS6" s="218" t="str">
        <f>IF(AND(CS12&gt;0,CS12&lt;SUM(Summary!$E$4,Summary!$E$6)),
          _xlfn.NORM.DIST(CS12,$G$4,$E$7, FALSE),
           "")</f>
        <v/>
      </c>
      <c r="CT6" s="218" t="str">
        <f>IF(AND(CT12&gt;0,CT12&lt;SUM(Summary!$E$4,Summary!$E$6)),
          _xlfn.NORM.DIST(CT12,$G$4,$E$7, FALSE),
           "")</f>
        <v/>
      </c>
      <c r="CU6" s="218" t="str">
        <f>IF(AND(CU12&gt;0,CU12&lt;SUM(Summary!$E$4,Summary!$E$6)),
          _xlfn.NORM.DIST(CU12,$G$4,$E$7, FALSE),
           "")</f>
        <v/>
      </c>
      <c r="CV6" s="218" t="str">
        <f>IF(AND(CV12&gt;0,CV12&lt;SUM(Summary!$E$4,Summary!$E$6)),
          _xlfn.NORM.DIST(CV12,$G$4,$E$7, FALSE),
           "")</f>
        <v/>
      </c>
      <c r="CW6" s="218" t="str">
        <f>IF(AND(CW12&gt;0,CW12&lt;SUM(Summary!$E$4,Summary!$E$6)),
          _xlfn.NORM.DIST(CW12,$G$4,$E$7, FALSE),
           "")</f>
        <v/>
      </c>
      <c r="CX6" s="218" t="str">
        <f>IF(AND(CX12&gt;0,CX12&lt;SUM(Summary!$E$4,Summary!$E$6)),
          _xlfn.NORM.DIST(CX12,$G$4,$E$7, FALSE),
           "")</f>
        <v/>
      </c>
      <c r="CY6" s="218" t="str">
        <f>IF(AND(CY12&gt;0,CY12&lt;SUM(Summary!$E$4,Summary!$E$6)),
          _xlfn.NORM.DIST(CY12,$G$4,$E$7, FALSE),
           "")</f>
        <v/>
      </c>
      <c r="CZ6" s="218" t="str">
        <f>IF(AND(CZ12&gt;0,CZ12&lt;SUM(Summary!$E$4,Summary!$E$6)),
          _xlfn.NORM.DIST(CZ12,$G$4,$E$7, FALSE),
           "")</f>
        <v/>
      </c>
      <c r="DA6" s="218" t="str">
        <f>IF(AND(DA12&gt;0,DA12&lt;SUM(Summary!$E$4,Summary!$E$6)),
          _xlfn.NORM.DIST(DA12,$G$4,$E$7, FALSE),
           "")</f>
        <v/>
      </c>
      <c r="DB6" s="218" t="str">
        <f>IF(AND(DB12&gt;0,DB12&lt;SUM(Summary!$E$4,Summary!$E$6)),
          _xlfn.NORM.DIST(DB12,$G$4,$E$7, FALSE),
           "")</f>
        <v/>
      </c>
      <c r="DC6" s="218" t="str">
        <f>IF(AND(DC12&gt;0,DC12&lt;SUM(Summary!$E$4,Summary!$E$6)),
          _xlfn.NORM.DIST(DC12,$G$4,$E$7, FALSE),
           "")</f>
        <v/>
      </c>
      <c r="DD6" s="218" t="str">
        <f>IF(AND(DD12&gt;0,DD12&lt;SUM(Summary!$E$4,Summary!$E$6)),
          _xlfn.NORM.DIST(DD12,$G$4,$E$7, FALSE),
           "")</f>
        <v/>
      </c>
      <c r="DE6" s="218" t="str">
        <f>IF(AND(DE12&gt;0,DE12&lt;SUM(Summary!$E$4,Summary!$E$6)),
          _xlfn.NORM.DIST(DE12,$G$4,$E$7, FALSE),
           "")</f>
        <v/>
      </c>
      <c r="DF6" s="218" t="str">
        <f>IF(AND(DF12&gt;0,DF12&lt;SUM(Summary!$E$4,Summary!$E$6)),
          _xlfn.NORM.DIST(DF12,$G$4,$E$7, FALSE),
           "")</f>
        <v/>
      </c>
      <c r="DG6" s="218" t="str">
        <f>IF(AND(DG12&gt;0,DG12&lt;SUM(Summary!$E$4,Summary!$E$6)),
          _xlfn.NORM.DIST(DG12,$G$4,$E$7, FALSE),
           "")</f>
        <v/>
      </c>
      <c r="DH6" s="218" t="str">
        <f>IF(AND(DH12&gt;0,DH12&lt;SUM(Summary!$E$4,Summary!$E$6)),
          _xlfn.NORM.DIST(DH12,$G$4,$E$7, FALSE),
           "")</f>
        <v/>
      </c>
      <c r="DI6" s="218" t="str">
        <f>IF(AND(DI12&gt;0,DI12&lt;SUM(Summary!$E$4,Summary!$E$6)),
          _xlfn.NORM.DIST(DI12,$G$4,$E$7, FALSE),
           "")</f>
        <v/>
      </c>
      <c r="DJ6" s="218" t="str">
        <f>IF(AND(DJ12&gt;0,DJ12&lt;SUM(Summary!$E$4,Summary!$E$6)),
          _xlfn.NORM.DIST(DJ12,$G$4,$E$7, FALSE),
           "")</f>
        <v/>
      </c>
      <c r="DK6" s="218" t="str">
        <f>IF(AND(DK12&gt;0,DK12&lt;SUM(Summary!$E$4,Summary!$E$6)),
          _xlfn.NORM.DIST(DK12,$G$4,$E$7, FALSE),
           "")</f>
        <v/>
      </c>
      <c r="DL6" s="218" t="str">
        <f>IF(AND(DL12&gt;0,DL12&lt;SUM(Summary!$E$4,Summary!$E$6)),
          _xlfn.NORM.DIST(DL12,$G$4,$E$7, FALSE),
           "")</f>
        <v/>
      </c>
      <c r="DM6" s="218" t="str">
        <f>IF(AND(DM12&gt;0,DM12&lt;SUM(Summary!$E$4,Summary!$E$6)),
          _xlfn.NORM.DIST(DM12,$G$4,$E$7, FALSE),
           "")</f>
        <v/>
      </c>
      <c r="DN6" s="218" t="str">
        <f>IF(AND(DN12&gt;0,DN12&lt;SUM(Summary!$E$4,Summary!$E$6)),
          _xlfn.NORM.DIST(DN12,$G$4,$E$7, FALSE),
           "")</f>
        <v/>
      </c>
      <c r="DO6" s="218" t="str">
        <f>IF(AND(DO12&gt;0,DO12&lt;SUM(Summary!$E$4,Summary!$E$6)),
          _xlfn.NORM.DIST(DO12,$G$4,$E$7, FALSE),
           "")</f>
        <v/>
      </c>
      <c r="DP6" s="218" t="str">
        <f>IF(AND(DP12&gt;0,DP12&lt;SUM(Summary!$E$4,Summary!$E$6)),
          _xlfn.NORM.DIST(DP12,$G$4,$E$7, FALSE),
           "")</f>
        <v/>
      </c>
      <c r="DQ6" s="218" t="str">
        <f>IF(AND(DQ12&gt;0,DQ12&lt;SUM(Summary!$E$4,Summary!$E$6)),
          _xlfn.NORM.DIST(DQ12,$G$4,$E$7, FALSE),
           "")</f>
        <v/>
      </c>
      <c r="DR6" s="218" t="str">
        <f>IF(AND(DR12&gt;0,DR12&lt;SUM(Summary!$E$4,Summary!$E$6)),
          _xlfn.NORM.DIST(DR12,$G$4,$E$7, FALSE),
           "")</f>
        <v/>
      </c>
      <c r="DS6" s="218" t="str">
        <f>IF(AND(DS12&gt;0,DS12&lt;SUM(Summary!$E$4,Summary!$E$6)),
          _xlfn.NORM.DIST(DS12,$G$4,$E$7, FALSE),
           "")</f>
        <v/>
      </c>
      <c r="DT6" s="218" t="str">
        <f>IF(AND(DT12&gt;0,DT12&lt;SUM(Summary!$E$4,Summary!$E$6)),
          _xlfn.NORM.DIST(DT12,$G$4,$E$7, FALSE),
           "")</f>
        <v/>
      </c>
      <c r="DU6" s="218" t="str">
        <f>IF(AND(DU12&gt;0,DU12&lt;SUM(Summary!$E$4,Summary!$E$6)),
          _xlfn.NORM.DIST(DU12,$G$4,$E$7, FALSE),
           "")</f>
        <v/>
      </c>
      <c r="DV6" s="218" t="str">
        <f>IF(AND(DV12&gt;0,DV12&lt;SUM(Summary!$E$4,Summary!$E$6)),
          _xlfn.NORM.DIST(DV12,$G$4,$E$7, FALSE),
           "")</f>
        <v/>
      </c>
      <c r="DW6" s="218" t="str">
        <f>IF(AND(DW12&gt;0,DW12&lt;SUM(Summary!$E$4,Summary!$E$6)),
          _xlfn.NORM.DIST(DW12,$G$4,$E$7, FALSE),
           "")</f>
        <v/>
      </c>
      <c r="DX6" s="218" t="str">
        <f>IF(AND(DX12&gt;0,DX12&lt;SUM(Summary!$E$4,Summary!$E$6)),
          _xlfn.NORM.DIST(DX12,$G$4,$E$7, FALSE),
           "")</f>
        <v/>
      </c>
      <c r="DY6" s="218" t="str">
        <f>IF(AND(DY12&gt;0,DY12&lt;SUM(Summary!$E$4,Summary!$E$6)),
          _xlfn.NORM.DIST(DY12,$G$4,$E$7, FALSE),
           "")</f>
        <v/>
      </c>
      <c r="DZ6" s="218" t="str">
        <f>IF(AND(DZ12&gt;0,DZ12&lt;SUM(Summary!$E$4,Summary!$E$6)),
          _xlfn.NORM.DIST(DZ12,$G$4,$E$7, FALSE),
           "")</f>
        <v/>
      </c>
      <c r="EA6" s="218" t="str">
        <f>IF(AND(EA12&gt;0,EA12&lt;SUM(Summary!$E$4,Summary!$E$6)),
          _xlfn.NORM.DIST(EA12,$G$4,$E$7, FALSE),
           "")</f>
        <v/>
      </c>
      <c r="EB6" s="218" t="str">
        <f>IF(AND(EB12&gt;0,EB12&lt;SUM(Summary!$E$4,Summary!$E$6)),
          _xlfn.NORM.DIST(EB12,$G$4,$E$7, FALSE),
           "")</f>
        <v/>
      </c>
      <c r="EC6" s="218" t="str">
        <f>IF(AND(EC12&gt;0,EC12&lt;SUM(Summary!$E$4,Summary!$E$6)),
          _xlfn.NORM.DIST(EC12,$G$4,$E$7, FALSE),
           "")</f>
        <v/>
      </c>
      <c r="ED6" s="218" t="str">
        <f>IF(AND(ED12&gt;0,ED12&lt;SUM(Summary!$E$4,Summary!$E$6)),
          _xlfn.NORM.DIST(ED12,$G$4,$E$7, FALSE),
           "")</f>
        <v/>
      </c>
      <c r="EE6" s="218" t="str">
        <f>IF(AND(EE12&gt;0,EE12&lt;SUM(Summary!$E$4,Summary!$E$6)),
          _xlfn.NORM.DIST(EE12,$G$4,$E$7, FALSE),
           "")</f>
        <v/>
      </c>
      <c r="EF6" s="218" t="str">
        <f>IF(AND(EF12&gt;0,EF12&lt;SUM(Summary!$E$4,Summary!$E$6)),
          _xlfn.NORM.DIST(EF12,$G$4,$E$7, FALSE),
           "")</f>
        <v/>
      </c>
      <c r="EG6" s="218" t="str">
        <f>IF(AND(EG12&gt;0,EG12&lt;SUM(Summary!$E$4,Summary!$E$6)),
          _xlfn.NORM.DIST(EG12,$G$4,$E$7, FALSE),
           "")</f>
        <v/>
      </c>
      <c r="EH6" s="218" t="str">
        <f>IF(AND(EH12&gt;0,EH12&lt;SUM(Summary!$E$4,Summary!$E$6)),
          _xlfn.NORM.DIST(EH12,$G$4,$E$7, FALSE),
           "")</f>
        <v/>
      </c>
      <c r="EI6" s="218" t="str">
        <f>IF(AND(EI12&gt;0,EI12&lt;SUM(Summary!$E$4,Summary!$E$6)),
          _xlfn.NORM.DIST(EI12,$G$4,$E$7, FALSE),
           "")</f>
        <v/>
      </c>
      <c r="EJ6" s="218" t="str">
        <f>IF(AND(EJ12&gt;0,EJ12&lt;SUM(Summary!$E$4,Summary!$E$6)),
          _xlfn.NORM.DIST(EJ12,$G$4,$E$7, FALSE),
           "")</f>
        <v/>
      </c>
      <c r="EK6" s="4">
        <v>0</v>
      </c>
    </row>
    <row r="7" spans="1:141" s="30" customFormat="1" ht="14" x14ac:dyDescent="0.2">
      <c r="A7" s="205"/>
      <c r="C7" s="61"/>
      <c r="D7" s="208" t="s">
        <v>238</v>
      </c>
      <c r="E7" s="131">
        <v>6</v>
      </c>
      <c r="F7" s="61"/>
      <c r="G7" s="213"/>
      <c r="H7" s="61"/>
      <c r="I7" s="61"/>
      <c r="J7" s="209"/>
      <c r="K7" s="209"/>
      <c r="L7" s="209"/>
      <c r="M7" s="209"/>
      <c r="N7" s="209"/>
      <c r="O7" s="210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211"/>
      <c r="AE7" s="211"/>
      <c r="AF7" s="211"/>
      <c r="AG7" s="211"/>
      <c r="AH7" s="211"/>
      <c r="AI7" s="211"/>
      <c r="AJ7" s="211"/>
      <c r="AK7" s="211"/>
      <c r="AL7" s="211"/>
      <c r="AM7" s="210"/>
      <c r="AN7" s="210"/>
      <c r="AO7" s="210"/>
      <c r="AP7" s="210"/>
      <c r="AQ7" s="210"/>
      <c r="AR7" s="210"/>
      <c r="AS7" s="210"/>
      <c r="AT7" s="210"/>
      <c r="AU7" s="210"/>
      <c r="AV7" s="210"/>
      <c r="AW7" s="210"/>
      <c r="AX7" s="210"/>
      <c r="AY7" s="210"/>
      <c r="AZ7" s="210"/>
      <c r="BA7" s="210"/>
      <c r="BB7" s="210"/>
      <c r="BC7" s="210"/>
      <c r="BD7" s="210"/>
      <c r="BE7" s="210"/>
      <c r="BF7" s="210"/>
      <c r="BG7" s="210"/>
      <c r="BH7" s="210"/>
      <c r="BI7" s="210"/>
      <c r="BJ7" s="210"/>
      <c r="BK7" s="210"/>
      <c r="BL7" s="210"/>
      <c r="BM7" s="210"/>
      <c r="BN7" s="210"/>
      <c r="BO7" s="210"/>
      <c r="BP7" s="210"/>
      <c r="BQ7" s="210"/>
      <c r="BR7" s="210"/>
      <c r="BS7" s="210"/>
      <c r="BT7" s="210"/>
      <c r="BU7" s="210"/>
      <c r="BV7" s="210"/>
      <c r="BW7" s="210"/>
      <c r="BX7" s="210"/>
      <c r="BY7" s="210"/>
      <c r="BZ7" s="210"/>
      <c r="CA7" s="210"/>
      <c r="CB7" s="210"/>
      <c r="CC7" s="210"/>
      <c r="CD7" s="210"/>
      <c r="CE7" s="210"/>
      <c r="CF7" s="210"/>
      <c r="CG7" s="210"/>
      <c r="CH7" s="210"/>
      <c r="CI7" s="210"/>
      <c r="CJ7" s="210"/>
      <c r="CK7" s="210"/>
      <c r="CL7" s="210"/>
      <c r="CM7" s="210"/>
      <c r="CN7" s="210"/>
      <c r="CO7" s="210"/>
      <c r="CP7" s="210"/>
      <c r="CQ7" s="210"/>
      <c r="CR7" s="210"/>
      <c r="CS7" s="210"/>
      <c r="CT7" s="210"/>
      <c r="CU7" s="210"/>
      <c r="CV7" s="210"/>
      <c r="CW7" s="210"/>
      <c r="CX7" s="210"/>
      <c r="CY7" s="210"/>
      <c r="CZ7" s="210"/>
      <c r="DA7" s="210"/>
      <c r="DB7" s="210"/>
      <c r="DC7" s="210"/>
      <c r="DD7" s="210"/>
      <c r="DE7" s="210"/>
      <c r="DF7" s="210"/>
      <c r="DG7" s="210"/>
      <c r="DH7" s="210"/>
      <c r="DI7" s="210"/>
      <c r="DJ7" s="210"/>
      <c r="DK7" s="210"/>
      <c r="DL7" s="210"/>
      <c r="DM7" s="210"/>
      <c r="DN7" s="210"/>
      <c r="DO7" s="210"/>
      <c r="DP7" s="210"/>
      <c r="DQ7" s="210"/>
      <c r="DR7" s="210"/>
      <c r="DS7" s="210"/>
      <c r="DT7" s="210"/>
      <c r="DU7" s="210"/>
      <c r="DV7" s="210"/>
      <c r="DW7" s="210"/>
      <c r="DX7" s="210"/>
      <c r="DY7" s="210"/>
      <c r="DZ7" s="210"/>
      <c r="EK7" s="4">
        <v>0</v>
      </c>
    </row>
    <row r="8" spans="1:141" s="4" customFormat="1" ht="14" x14ac:dyDescent="0.2">
      <c r="A8" s="82"/>
      <c r="C8" s="6"/>
      <c r="D8" s="6"/>
      <c r="E8" s="6"/>
      <c r="F8" s="6"/>
      <c r="G8" s="6"/>
      <c r="H8" s="6"/>
      <c r="I8" s="6"/>
      <c r="J8" s="130"/>
      <c r="K8" s="130"/>
      <c r="L8" s="130"/>
      <c r="M8" s="130"/>
      <c r="N8" s="130"/>
      <c r="O8" s="125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5"/>
      <c r="AN8" s="125"/>
      <c r="AO8" s="125"/>
      <c r="AP8" s="125"/>
      <c r="AQ8" s="125"/>
      <c r="AR8" s="125"/>
      <c r="AS8" s="125"/>
      <c r="AT8" s="125"/>
      <c r="AU8" s="125"/>
      <c r="AV8" s="125"/>
      <c r="AW8" s="125"/>
      <c r="AX8" s="125"/>
      <c r="AY8" s="125"/>
      <c r="AZ8" s="125"/>
      <c r="BA8" s="125"/>
      <c r="BB8" s="125"/>
      <c r="BC8" s="125"/>
      <c r="BD8" s="125"/>
      <c r="BE8" s="125"/>
      <c r="BF8" s="125"/>
      <c r="BG8" s="125"/>
      <c r="BH8" s="125"/>
      <c r="BI8" s="125"/>
      <c r="BJ8" s="125"/>
      <c r="BK8" s="125"/>
      <c r="BL8" s="125"/>
      <c r="BM8" s="125"/>
      <c r="BN8" s="125"/>
      <c r="BO8" s="125"/>
      <c r="BP8" s="125"/>
      <c r="BQ8" s="125"/>
      <c r="BR8" s="125"/>
      <c r="BS8" s="125"/>
      <c r="BT8" s="125"/>
      <c r="BU8" s="125"/>
      <c r="BV8" s="125"/>
      <c r="BW8" s="125"/>
      <c r="BX8" s="125"/>
      <c r="BY8" s="125"/>
      <c r="BZ8" s="125"/>
      <c r="CA8" s="125"/>
      <c r="CB8" s="125"/>
      <c r="CC8" s="125"/>
      <c r="CD8" s="125"/>
      <c r="CE8" s="125"/>
      <c r="CF8" s="125"/>
      <c r="CG8" s="125"/>
      <c r="CH8" s="125"/>
      <c r="CI8" s="125"/>
      <c r="CJ8" s="125"/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/>
      <c r="CV8" s="125"/>
      <c r="CW8" s="125"/>
      <c r="CX8" s="125"/>
      <c r="CY8" s="125"/>
      <c r="CZ8" s="125"/>
      <c r="DA8" s="125"/>
      <c r="DB8" s="125"/>
      <c r="DC8" s="125"/>
      <c r="DD8" s="125"/>
      <c r="DE8" s="125"/>
      <c r="DF8" s="125"/>
      <c r="DG8" s="125"/>
      <c r="DH8" s="125"/>
      <c r="DI8" s="125"/>
      <c r="DJ8" s="125"/>
      <c r="DK8" s="125"/>
      <c r="DL8" s="125"/>
      <c r="DM8" s="125"/>
      <c r="DN8" s="125"/>
      <c r="DO8" s="125"/>
      <c r="DP8" s="125"/>
      <c r="DQ8" s="125"/>
      <c r="DR8" s="125"/>
      <c r="DS8" s="125"/>
      <c r="DT8" s="125"/>
      <c r="DU8" s="125"/>
      <c r="DV8" s="125"/>
      <c r="DW8" s="125"/>
      <c r="DX8" s="125"/>
      <c r="DY8" s="125"/>
      <c r="DZ8" s="125"/>
      <c r="EK8" s="4">
        <v>0</v>
      </c>
    </row>
    <row r="9" spans="1:141" s="4" customFormat="1" ht="14" x14ac:dyDescent="0.2">
      <c r="A9" s="3"/>
      <c r="C9" s="2" t="s">
        <v>216</v>
      </c>
      <c r="H9" s="4" t="str">
        <f>IF(H10=EOMONTH(Summary!$E$3,0),"land closing",
IF(H10=EOMONTH(Summary!$E$5,0),"break ground",
IF(AND(H10&gt;EOMONTH(Summary!$E$5,0), H10&lt;EOMONTH(Summary!$E$8,0)),"construction",
IF(H10=EOMONTH(Summary!$E$8,0), "delivery",
IF(AND(H10&gt;EOMONTH(Summary!$E$8,0),H10&lt;EOMONTH(Summary!$E$10,0)), "lease up",
IF(AND(H10&gt;=EOMONTH(Summary!$E$10,0),H10&lt;EOMONTH(Summary!$E$3,Summary!$G$66)),"stabilization",
IF(H10=EOMONTH(Summary!$E$3,Summary!$G$66),"end of hold period",
IF(H10&gt;EOMONTH(Summary!$E$3,Summary!$G$66),"post hold period",
""))))))))</f>
        <v>land closing</v>
      </c>
      <c r="I9" s="4" t="str">
        <f>IF(I10=EOMONTH(Summary!$E$3,0),"land closing",
IF(I10=EOMONTH(Summary!$E$5,0),"break ground",
IF(AND(I10&gt;EOMONTH(Summary!$E$5,0), I10&lt;EOMONTH(Summary!$E$8,0)),"construction",
IF(I10=EOMONTH(Summary!$E$8,0), "delivery",
IF(AND(I10&gt;EOMONTH(Summary!$E$8,0),I10&lt;EOMONTH(Summary!$E$10,0)), "lease up",
IF(AND(I10&gt;=EOMONTH(Summary!$E$10,0),I10&lt;EOMONTH(Summary!$E$3,Summary!$G$66)),"stabilization",
IF(I10=EOMONTH(Summary!$E$3,Summary!$G$66),"end of hold period",
IF(I10&gt;EOMONTH(Summary!$E$3,Summary!$G$66),"post hold period",
""))))))))</f>
        <v>break ground</v>
      </c>
      <c r="J9" s="4" t="str">
        <f>IF(J10=EOMONTH(Summary!$E$3,0),"land closing",
IF(J10=EOMONTH(Summary!$E$5,0),"break ground",
IF(AND(J10&gt;EOMONTH(Summary!$E$5,0), J10&lt;EOMONTH(Summary!$E$8,0)),"construction",
IF(J10=EOMONTH(Summary!$E$8,0), "delivery",
IF(AND(J10&gt;EOMONTH(Summary!$E$8,0),J10&lt;EOMONTH(Summary!$E$10,0)), "lease up",
IF(AND(J10&gt;=EOMONTH(Summary!$E$10,0),J10&lt;EOMONTH(Summary!$E$3,Summary!$G$66)),"stabilization",
IF(J10=EOMONTH(Summary!$E$3,Summary!$G$66),"end of hold period",
IF(J10&gt;EOMONTH(Summary!$E$3,Summary!$G$66),"post hold period",
""))))))))</f>
        <v>construction</v>
      </c>
      <c r="K9" s="4" t="str">
        <f>IF(K10=EOMONTH(Summary!$E$3,0),"land closing",
IF(K10=EOMONTH(Summary!$E$5,0),"break ground",
IF(AND(K10&gt;EOMONTH(Summary!$E$5,0), K10&lt;EOMONTH(Summary!$E$8,0)),"construction",
IF(K10=EOMONTH(Summary!$E$8,0), "delivery",
IF(AND(K10&gt;EOMONTH(Summary!$E$8,0),K10&lt;EOMONTH(Summary!$E$10,0)), "lease up",
IF(AND(K10&gt;=EOMONTH(Summary!$E$10,0),K10&lt;EOMONTH(Summary!$E$3,Summary!$G$66)),"stabilization",
IF(K10=EOMONTH(Summary!$E$3,Summary!$G$66),"end of hold period",
IF(K10&gt;EOMONTH(Summary!$E$3,Summary!$G$66),"post hold period",
""))))))))</f>
        <v>construction</v>
      </c>
      <c r="L9" s="4" t="str">
        <f>IF(L10=EOMONTH(Summary!$E$3,0),"land closing",
IF(L10=EOMONTH(Summary!$E$5,0),"break ground",
IF(AND(L10&gt;EOMONTH(Summary!$E$5,0), L10&lt;EOMONTH(Summary!$E$8,0)),"construction",
IF(L10=EOMONTH(Summary!$E$8,0), "delivery",
IF(AND(L10&gt;EOMONTH(Summary!$E$8,0),L10&lt;EOMONTH(Summary!$E$10,0)), "lease up",
IF(AND(L10&gt;=EOMONTH(Summary!$E$10,0),L10&lt;EOMONTH(Summary!$E$3,Summary!$G$66)),"stabilization",
IF(L10=EOMONTH(Summary!$E$3,Summary!$G$66),"end of hold period",
IF(L10&gt;EOMONTH(Summary!$E$3,Summary!$G$66),"post hold period",
""))))))))</f>
        <v>construction</v>
      </c>
      <c r="M9" s="4" t="str">
        <f>IF(M10=EOMONTH(Summary!$E$3,0),"land closing",
IF(M10=EOMONTH(Summary!$E$5,0),"break ground",
IF(AND(M10&gt;EOMONTH(Summary!$E$5,0), M10&lt;EOMONTH(Summary!$E$8,0)),"construction",
IF(M10=EOMONTH(Summary!$E$8,0), "delivery",
IF(AND(M10&gt;EOMONTH(Summary!$E$8,0),M10&lt;EOMONTH(Summary!$E$10,0)), "lease up",
IF(AND(M10&gt;=EOMONTH(Summary!$E$10,0),M10&lt;EOMONTH(Summary!$E$3,Summary!$G$66)),"stabilization",
IF(M10=EOMONTH(Summary!$E$3,Summary!$G$66),"end of hold period",
IF(M10&gt;EOMONTH(Summary!$E$3,Summary!$G$66),"post hold period",
""))))))))</f>
        <v>construction</v>
      </c>
      <c r="N9" s="4" t="str">
        <f>IF(N10=EOMONTH(Summary!$E$3,0),"land closing",
IF(N10=EOMONTH(Summary!$E$5,0),"break ground",
IF(AND(N10&gt;EOMONTH(Summary!$E$5,0), N10&lt;EOMONTH(Summary!$E$8,0)),"construction",
IF(N10=EOMONTH(Summary!$E$8,0), "delivery",
IF(AND(N10&gt;EOMONTH(Summary!$E$8,0),N10&lt;EOMONTH(Summary!$E$10,0)), "lease up",
IF(AND(N10&gt;=EOMONTH(Summary!$E$10,0),N10&lt;EOMONTH(Summary!$E$3,Summary!$G$66)),"stabilization",
IF(N10=EOMONTH(Summary!$E$3,Summary!$G$66),"end of hold period",
IF(N10&gt;EOMONTH(Summary!$E$3,Summary!$G$66),"post hold period",
""))))))))</f>
        <v>construction</v>
      </c>
      <c r="O9" s="4" t="str">
        <f>IF(O10=EOMONTH(Summary!$E$3,0),"land closing",
IF(O10=EOMONTH(Summary!$E$5,0),"break ground",
IF(AND(O10&gt;EOMONTH(Summary!$E$5,0), O10&lt;EOMONTH(Summary!$E$8,0)),"construction",
IF(O10=EOMONTH(Summary!$E$8,0), "delivery",
IF(AND(O10&gt;EOMONTH(Summary!$E$8,0),O10&lt;EOMONTH(Summary!$E$10,0)), "lease up",
IF(AND(O10&gt;=EOMONTH(Summary!$E$10,0),O10&lt;EOMONTH(Summary!$E$3,Summary!$G$66)),"stabilization",
IF(O10=EOMONTH(Summary!$E$3,Summary!$G$66),"end of hold period",
IF(O10&gt;EOMONTH(Summary!$E$3,Summary!$G$66),"post hold period",
""))))))))</f>
        <v>construction</v>
      </c>
      <c r="P9" s="4" t="str">
        <f>IF(P10=EOMONTH(Summary!$E$3,0),"land closing",
IF(P10=EOMONTH(Summary!$E$5,0),"break ground",
IF(AND(P10&gt;EOMONTH(Summary!$E$5,0), P10&lt;EOMONTH(Summary!$E$8,0)),"construction",
IF(P10=EOMONTH(Summary!$E$8,0), "delivery",
IF(AND(P10&gt;EOMONTH(Summary!$E$8,0),P10&lt;EOMONTH(Summary!$E$10,0)), "lease up",
IF(AND(P10&gt;=EOMONTH(Summary!$E$10,0),P10&lt;EOMONTH(Summary!$E$3,Summary!$G$66)),"stabilization",
IF(P10=EOMONTH(Summary!$E$3,Summary!$G$66),"end of hold period",
IF(P10&gt;EOMONTH(Summary!$E$3,Summary!$G$66),"post hold period",
""))))))))</f>
        <v>construction</v>
      </c>
      <c r="Q9" s="4" t="str">
        <f>IF(Q10=EOMONTH(Summary!$E$3,0),"land closing",
IF(Q10=EOMONTH(Summary!$E$5,0),"break ground",
IF(AND(Q10&gt;EOMONTH(Summary!$E$5,0), Q10&lt;EOMONTH(Summary!$E$8,0)),"construction",
IF(Q10=EOMONTH(Summary!$E$8,0), "delivery",
IF(AND(Q10&gt;EOMONTH(Summary!$E$8,0),Q10&lt;EOMONTH(Summary!$E$10,0)), "lease up",
IF(AND(Q10&gt;=EOMONTH(Summary!$E$10,0),Q10&lt;EOMONTH(Summary!$E$3,Summary!$G$66)),"stabilization",
IF(Q10=EOMONTH(Summary!$E$3,Summary!$G$66),"end of hold period",
IF(Q10&gt;EOMONTH(Summary!$E$3,Summary!$G$66),"post hold period",
""))))))))</f>
        <v>construction</v>
      </c>
      <c r="R9" s="4" t="str">
        <f>IF(R10=EOMONTH(Summary!$E$3,0),"land closing",
IF(R10=EOMONTH(Summary!$E$5,0),"break ground",
IF(AND(R10&gt;EOMONTH(Summary!$E$5,0), R10&lt;EOMONTH(Summary!$E$8,0)),"construction",
IF(R10=EOMONTH(Summary!$E$8,0), "delivery",
IF(AND(R10&gt;EOMONTH(Summary!$E$8,0),R10&lt;EOMONTH(Summary!$E$10,0)), "lease up",
IF(AND(R10&gt;=EOMONTH(Summary!$E$10,0),R10&lt;EOMONTH(Summary!$E$3,Summary!$G$66)),"stabilization",
IF(R10=EOMONTH(Summary!$E$3,Summary!$G$66),"end of hold period",
IF(R10&gt;EOMONTH(Summary!$E$3,Summary!$G$66),"post hold period",
""))))))))</f>
        <v>construction</v>
      </c>
      <c r="S9" s="4" t="str">
        <f>IF(S10=EOMONTH(Summary!$E$3,0),"land closing",
IF(S10=EOMONTH(Summary!$E$5,0),"break ground",
IF(AND(S10&gt;EOMONTH(Summary!$E$5,0), S10&lt;EOMONTH(Summary!$E$8,0)),"construction",
IF(S10=EOMONTH(Summary!$E$8,0), "delivery",
IF(AND(S10&gt;EOMONTH(Summary!$E$8,0),S10&lt;EOMONTH(Summary!$E$10,0)), "lease up",
IF(AND(S10&gt;=EOMONTH(Summary!$E$10,0),S10&lt;EOMONTH(Summary!$E$3,Summary!$G$66)),"stabilization",
IF(S10=EOMONTH(Summary!$E$3,Summary!$G$66),"end of hold period",
IF(S10&gt;EOMONTH(Summary!$E$3,Summary!$G$66),"post hold period",
""))))))))</f>
        <v>construction</v>
      </c>
      <c r="T9" s="4" t="str">
        <f>IF(T10=EOMONTH(Summary!$E$3,0),"land closing",
IF(T10=EOMONTH(Summary!$E$5,0),"break ground",
IF(AND(T10&gt;EOMONTH(Summary!$E$5,0), T10&lt;EOMONTH(Summary!$E$8,0)),"construction",
IF(T10=EOMONTH(Summary!$E$8,0), "delivery",
IF(AND(T10&gt;EOMONTH(Summary!$E$8,0),T10&lt;EOMONTH(Summary!$E$10,0)), "lease up",
IF(AND(T10&gt;=EOMONTH(Summary!$E$10,0),T10&lt;EOMONTH(Summary!$E$3,Summary!$G$66)),"stabilization",
IF(T10=EOMONTH(Summary!$E$3,Summary!$G$66),"end of hold period",
IF(T10&gt;EOMONTH(Summary!$E$3,Summary!$G$66),"post hold period",
""))))))))</f>
        <v>construction</v>
      </c>
      <c r="U9" s="4" t="str">
        <f>IF(U10=EOMONTH(Summary!$E$3,0),"land closing",
IF(U10=EOMONTH(Summary!$E$5,0),"break ground",
IF(AND(U10&gt;EOMONTH(Summary!$E$5,0), U10&lt;EOMONTH(Summary!$E$8,0)),"construction",
IF(U10=EOMONTH(Summary!$E$8,0), "delivery",
IF(AND(U10&gt;EOMONTH(Summary!$E$8,0),U10&lt;EOMONTH(Summary!$E$10,0)), "lease up",
IF(AND(U10&gt;=EOMONTH(Summary!$E$10,0),U10&lt;EOMONTH(Summary!$E$3,Summary!$G$66)),"stabilization",
IF(U10=EOMONTH(Summary!$E$3,Summary!$G$66),"end of hold period",
IF(U10&gt;EOMONTH(Summary!$E$3,Summary!$G$66),"post hold period",
""))))))))</f>
        <v>construction</v>
      </c>
      <c r="V9" s="4" t="str">
        <f>IF(V10=EOMONTH(Summary!$E$3,0),"land closing",
IF(V10=EOMONTH(Summary!$E$5,0),"break ground",
IF(AND(V10&gt;EOMONTH(Summary!$E$5,0), V10&lt;EOMONTH(Summary!$E$8,0)),"construction",
IF(V10=EOMONTH(Summary!$E$8,0), "delivery",
IF(AND(V10&gt;EOMONTH(Summary!$E$8,0),V10&lt;EOMONTH(Summary!$E$10,0)), "lease up",
IF(AND(V10&gt;=EOMONTH(Summary!$E$10,0),V10&lt;EOMONTH(Summary!$E$3,Summary!$G$66)),"stabilization",
IF(V10=EOMONTH(Summary!$E$3,Summary!$G$66),"end of hold period",
IF(V10&gt;EOMONTH(Summary!$E$3,Summary!$G$66),"post hold period",
""))))))))</f>
        <v>construction</v>
      </c>
      <c r="W9" s="4" t="str">
        <f>IF(W10=EOMONTH(Summary!$E$3,0),"land closing",
IF(W10=EOMONTH(Summary!$E$5,0),"break ground",
IF(AND(W10&gt;EOMONTH(Summary!$E$5,0), W10&lt;EOMONTH(Summary!$E$8,0)),"construction",
IF(W10=EOMONTH(Summary!$E$8,0), "delivery",
IF(AND(W10&gt;EOMONTH(Summary!$E$8,0),W10&lt;EOMONTH(Summary!$E$10,0)), "lease up",
IF(AND(W10&gt;=EOMONTH(Summary!$E$10,0),W10&lt;EOMONTH(Summary!$E$3,Summary!$G$66)),"stabilization",
IF(W10=EOMONTH(Summary!$E$3,Summary!$G$66),"end of hold period",
IF(W10&gt;EOMONTH(Summary!$E$3,Summary!$G$66),"post hold period",
""))))))))</f>
        <v>construction</v>
      </c>
      <c r="X9" s="4" t="str">
        <f>IF(X10=EOMONTH(Summary!$E$3,0),"land closing",
IF(X10=EOMONTH(Summary!$E$5,0),"break ground",
IF(AND(X10&gt;EOMONTH(Summary!$E$5,0), X10&lt;EOMONTH(Summary!$E$8,0)),"construction",
IF(X10=EOMONTH(Summary!$E$8,0), "delivery",
IF(AND(X10&gt;EOMONTH(Summary!$E$8,0),X10&lt;EOMONTH(Summary!$E$10,0)), "lease up",
IF(AND(X10&gt;=EOMONTH(Summary!$E$10,0),X10&lt;EOMONTH(Summary!$E$3,Summary!$G$66)),"stabilization",
IF(X10=EOMONTH(Summary!$E$3,Summary!$G$66),"end of hold period",
IF(X10&gt;EOMONTH(Summary!$E$3,Summary!$G$66),"post hold period",
""))))))))</f>
        <v>construction</v>
      </c>
      <c r="Y9" s="4" t="str">
        <f>IF(Y10=EOMONTH(Summary!$E$3,0),"land closing",
IF(Y10=EOMONTH(Summary!$E$5,0),"break ground",
IF(AND(Y10&gt;EOMONTH(Summary!$E$5,0), Y10&lt;EOMONTH(Summary!$E$8,0)),"construction",
IF(Y10=EOMONTH(Summary!$E$8,0), "delivery",
IF(AND(Y10&gt;EOMONTH(Summary!$E$8,0),Y10&lt;EOMONTH(Summary!$E$10,0)), "lease up",
IF(AND(Y10&gt;=EOMONTH(Summary!$E$10,0),Y10&lt;EOMONTH(Summary!$E$3,Summary!$G$66)),"stabilization",
IF(Y10=EOMONTH(Summary!$E$3,Summary!$G$66),"end of hold period",
IF(Y10&gt;EOMONTH(Summary!$E$3,Summary!$G$66),"post hold period",
""))))))))</f>
        <v>construction</v>
      </c>
      <c r="Z9" s="4" t="str">
        <f>IF(Z10=EOMONTH(Summary!$E$3,0),"land closing",
IF(Z10=EOMONTH(Summary!$E$5,0),"break ground",
IF(AND(Z10&gt;EOMONTH(Summary!$E$5,0), Z10&lt;EOMONTH(Summary!$E$8,0)),"construction",
IF(Z10=EOMONTH(Summary!$E$8,0), "delivery",
IF(AND(Z10&gt;EOMONTH(Summary!$E$8,0),Z10&lt;EOMONTH(Summary!$E$10,0)), "lease up",
IF(AND(Z10&gt;=EOMONTH(Summary!$E$10,0),Z10&lt;EOMONTH(Summary!$E$3,Summary!$G$66)),"stabilization",
IF(Z10=EOMONTH(Summary!$E$3,Summary!$G$66),"end of hold period",
IF(Z10&gt;EOMONTH(Summary!$E$3,Summary!$G$66),"post hold period",
""))))))))</f>
        <v>construction</v>
      </c>
      <c r="AA9" s="4" t="str">
        <f>IF(AA10=EOMONTH(Summary!$E$3,0),"land closing",
IF(AA10=EOMONTH(Summary!$E$5,0),"break ground",
IF(AND(AA10&gt;EOMONTH(Summary!$E$5,0), AA10&lt;EOMONTH(Summary!$E$8,0)),"construction",
IF(AA10=EOMONTH(Summary!$E$8,0), "delivery",
IF(AND(AA10&gt;EOMONTH(Summary!$E$8,0),AA10&lt;EOMONTH(Summary!$E$10,0)), "lease up",
IF(AND(AA10&gt;=EOMONTH(Summary!$E$10,0),AA10&lt;EOMONTH(Summary!$E$3,Summary!$G$66)),"stabilization",
IF(AA10=EOMONTH(Summary!$E$3,Summary!$G$66),"end of hold period",
IF(AA10&gt;EOMONTH(Summary!$E$3,Summary!$G$66),"post hold period",
""))))))))</f>
        <v>construction</v>
      </c>
      <c r="AB9" s="4" t="str">
        <f>IF(AB10=EOMONTH(Summary!$E$3,0),"land closing",
IF(AB10=EOMONTH(Summary!$E$5,0),"break ground",
IF(AND(AB10&gt;EOMONTH(Summary!$E$5,0), AB10&lt;EOMONTH(Summary!$E$8,0)),"construction",
IF(AB10=EOMONTH(Summary!$E$8,0), "delivery",
IF(AND(AB10&gt;EOMONTH(Summary!$E$8,0),AB10&lt;EOMONTH(Summary!$E$10,0)), "lease up",
IF(AND(AB10&gt;=EOMONTH(Summary!$E$10,0),AB10&lt;EOMONTH(Summary!$E$3,Summary!$G$66)),"stabilization",
IF(AB10=EOMONTH(Summary!$E$3,Summary!$G$66),"end of hold period",
IF(AB10&gt;EOMONTH(Summary!$E$3,Summary!$G$66),"post hold period",
""))))))))</f>
        <v>construction</v>
      </c>
      <c r="AC9" s="4" t="str">
        <f>IF(AC10=EOMONTH(Summary!$E$3,0),"land closing",
IF(AC10=EOMONTH(Summary!$E$5,0),"break ground",
IF(AND(AC10&gt;EOMONTH(Summary!$E$5,0), AC10&lt;EOMONTH(Summary!$E$8,0)),"construction",
IF(AC10=EOMONTH(Summary!$E$8,0), "delivery",
IF(AND(AC10&gt;EOMONTH(Summary!$E$8,0),AC10&lt;EOMONTH(Summary!$E$10,0)), "lease up",
IF(AND(AC10&gt;=EOMONTH(Summary!$E$10,0),AC10&lt;EOMONTH(Summary!$E$3,Summary!$G$66)),"stabilization",
IF(AC10=EOMONTH(Summary!$E$3,Summary!$G$66),"end of hold period",
IF(AC10&gt;EOMONTH(Summary!$E$3,Summary!$G$66),"post hold period",
""))))))))</f>
        <v>construction</v>
      </c>
      <c r="AD9" s="4" t="str">
        <f>IF(AD10=EOMONTH(Summary!$E$3,0),"land closing",
IF(AD10=EOMONTH(Summary!$E$5,0),"break ground",
IF(AND(AD10&gt;EOMONTH(Summary!$E$5,0), AD10&lt;EOMONTH(Summary!$E$8,0)),"construction",
IF(AD10=EOMONTH(Summary!$E$8,0), "delivery",
IF(AND(AD10&gt;EOMONTH(Summary!$E$8,0),AD10&lt;EOMONTH(Summary!$E$10,0)), "lease up",
IF(AND(AD10&gt;=EOMONTH(Summary!$E$10,0),AD10&lt;EOMONTH(Summary!$E$3,Summary!$G$66)),"stabilization",
IF(AD10=EOMONTH(Summary!$E$3,Summary!$G$66),"end of hold period",
IF(AD10&gt;EOMONTH(Summary!$E$3,Summary!$G$66),"post hold period",
""))))))))</f>
        <v>construction</v>
      </c>
      <c r="AE9" s="4" t="str">
        <f>IF(AE10=EOMONTH(Summary!$E$3,0),"land closing",
IF(AE10=EOMONTH(Summary!$E$5,0),"break ground",
IF(AND(AE10&gt;EOMONTH(Summary!$E$5,0), AE10&lt;EOMONTH(Summary!$E$8,0)),"construction",
IF(AE10=EOMONTH(Summary!$E$8,0), "delivery",
IF(AND(AE10&gt;EOMONTH(Summary!$E$8,0),AE10&lt;EOMONTH(Summary!$E$10,0)), "lease up",
IF(AND(AE10&gt;=EOMONTH(Summary!$E$10,0),AE10&lt;EOMONTH(Summary!$E$3,Summary!$G$66)),"stabilization",
IF(AE10=EOMONTH(Summary!$E$3,Summary!$G$66),"end of hold period",
IF(AE10&gt;EOMONTH(Summary!$E$3,Summary!$G$66),"post hold period",
""))))))))</f>
        <v>construction</v>
      </c>
      <c r="AF9" s="4" t="str">
        <f>IF(AF10=EOMONTH(Summary!$E$3,0),"land closing",
IF(AF10=EOMONTH(Summary!$E$5,0),"break ground",
IF(AND(AF10&gt;EOMONTH(Summary!$E$5,0), AF10&lt;EOMONTH(Summary!$E$8,0)),"construction",
IF(AF10=EOMONTH(Summary!$E$8,0), "delivery",
IF(AND(AF10&gt;EOMONTH(Summary!$E$8,0),AF10&lt;EOMONTH(Summary!$E$10,0)), "lease up",
IF(AND(AF10&gt;=EOMONTH(Summary!$E$10,0),AF10&lt;EOMONTH(Summary!$E$3,Summary!$G$66)),"stabilization",
IF(AF10=EOMONTH(Summary!$E$3,Summary!$G$66),"end of hold period",
IF(AF10&gt;EOMONTH(Summary!$E$3,Summary!$G$66),"post hold period",
""))))))))</f>
        <v>delivery</v>
      </c>
      <c r="AG9" s="4" t="str">
        <f>IF(AG10=EOMONTH(Summary!$E$3,0),"land closing",
IF(AG10=EOMONTH(Summary!$E$5,0),"break ground",
IF(AND(AG10&gt;EOMONTH(Summary!$E$5,0), AG10&lt;EOMONTH(Summary!$E$8,0)),"construction",
IF(AG10=EOMONTH(Summary!$E$8,0), "delivery",
IF(AND(AG10&gt;EOMONTH(Summary!$E$8,0),AG10&lt;EOMONTH(Summary!$E$10,0)), "lease up",
IF(AND(AG10&gt;=EOMONTH(Summary!$E$10,0),AG10&lt;EOMONTH(Summary!$E$3,Summary!$G$66)),"stabilization",
IF(AG10=EOMONTH(Summary!$E$3,Summary!$G$66),"end of hold period",
IF(AG10&gt;EOMONTH(Summary!$E$3,Summary!$G$66),"post hold period",
""))))))))</f>
        <v>lease up</v>
      </c>
      <c r="AH9" s="4" t="str">
        <f>IF(AH10=EOMONTH(Summary!$E$3,0),"land closing",
IF(AH10=EOMONTH(Summary!$E$5,0),"break ground",
IF(AND(AH10&gt;EOMONTH(Summary!$E$5,0), AH10&lt;EOMONTH(Summary!$E$8,0)),"construction",
IF(AH10=EOMONTH(Summary!$E$8,0), "delivery",
IF(AND(AH10&gt;EOMONTH(Summary!$E$8,0),AH10&lt;EOMONTH(Summary!$E$10,0)), "lease up",
IF(AND(AH10&gt;=EOMONTH(Summary!$E$10,0),AH10&lt;EOMONTH(Summary!$E$3,Summary!$G$66)),"stabilization",
IF(AH10=EOMONTH(Summary!$E$3,Summary!$G$66),"end of hold period",
IF(AH10&gt;EOMONTH(Summary!$E$3,Summary!$G$66),"post hold period",
""))))))))</f>
        <v>lease up</v>
      </c>
      <c r="AI9" s="4" t="str">
        <f>IF(AI10=EOMONTH(Summary!$E$3,0),"land closing",
IF(AI10=EOMONTH(Summary!$E$5,0),"break ground",
IF(AND(AI10&gt;EOMONTH(Summary!$E$5,0), AI10&lt;EOMONTH(Summary!$E$8,0)),"construction",
IF(AI10=EOMONTH(Summary!$E$8,0), "delivery",
IF(AND(AI10&gt;EOMONTH(Summary!$E$8,0),AI10&lt;EOMONTH(Summary!$E$10,0)), "lease up",
IF(AND(AI10&gt;=EOMONTH(Summary!$E$10,0),AI10&lt;EOMONTH(Summary!$E$3,Summary!$G$66)),"stabilization",
IF(AI10=EOMONTH(Summary!$E$3,Summary!$G$66),"end of hold period",
IF(AI10&gt;EOMONTH(Summary!$E$3,Summary!$G$66),"post hold period",
""))))))))</f>
        <v>lease up</v>
      </c>
      <c r="AJ9" s="4" t="str">
        <f>IF(AJ10=EOMONTH(Summary!$E$3,0),"land closing",
IF(AJ10=EOMONTH(Summary!$E$5,0),"break ground",
IF(AND(AJ10&gt;EOMONTH(Summary!$E$5,0), AJ10&lt;EOMONTH(Summary!$E$8,0)),"construction",
IF(AJ10=EOMONTH(Summary!$E$8,0), "delivery",
IF(AND(AJ10&gt;EOMONTH(Summary!$E$8,0),AJ10&lt;EOMONTH(Summary!$E$10,0)), "lease up",
IF(AND(AJ10&gt;=EOMONTH(Summary!$E$10,0),AJ10&lt;EOMONTH(Summary!$E$3,Summary!$G$66)),"stabilization",
IF(AJ10=EOMONTH(Summary!$E$3,Summary!$G$66),"end of hold period",
IF(AJ10&gt;EOMONTH(Summary!$E$3,Summary!$G$66),"post hold period",
""))))))))</f>
        <v>lease up</v>
      </c>
      <c r="AK9" s="4" t="str">
        <f>IF(AK10=EOMONTH(Summary!$E$3,0),"land closing",
IF(AK10=EOMONTH(Summary!$E$5,0),"break ground",
IF(AND(AK10&gt;EOMONTH(Summary!$E$5,0), AK10&lt;EOMONTH(Summary!$E$8,0)),"construction",
IF(AK10=EOMONTH(Summary!$E$8,0), "delivery",
IF(AND(AK10&gt;EOMONTH(Summary!$E$8,0),AK10&lt;EOMONTH(Summary!$E$10,0)), "lease up",
IF(AND(AK10&gt;=EOMONTH(Summary!$E$10,0),AK10&lt;EOMONTH(Summary!$E$3,Summary!$G$66)),"stabilization",
IF(AK10=EOMONTH(Summary!$E$3,Summary!$G$66),"end of hold period",
IF(AK10&gt;EOMONTH(Summary!$E$3,Summary!$G$66),"post hold period",
""))))))))</f>
        <v>lease up</v>
      </c>
      <c r="AL9" s="4" t="str">
        <f>IF(AL10=EOMONTH(Summary!$E$3,0),"land closing",
IF(AL10=EOMONTH(Summary!$E$5,0),"break ground",
IF(AND(AL10&gt;EOMONTH(Summary!$E$5,0), AL10&lt;EOMONTH(Summary!$E$8,0)),"construction",
IF(AL10=EOMONTH(Summary!$E$8,0), "delivery",
IF(AND(AL10&gt;EOMONTH(Summary!$E$8,0),AL10&lt;EOMONTH(Summary!$E$10,0)), "lease up",
IF(AND(AL10&gt;=EOMONTH(Summary!$E$10,0),AL10&lt;EOMONTH(Summary!$E$3,Summary!$G$66)),"stabilization",
IF(AL10=EOMONTH(Summary!$E$3,Summary!$G$66),"end of hold period",
IF(AL10&gt;EOMONTH(Summary!$E$3,Summary!$G$66),"post hold period",
""))))))))</f>
        <v>lease up</v>
      </c>
      <c r="AM9" s="4" t="str">
        <f>IF(AM10=EOMONTH(Summary!$E$3,0),"land closing",
IF(AM10=EOMONTH(Summary!$E$5,0),"break ground",
IF(AND(AM10&gt;EOMONTH(Summary!$E$5,0), AM10&lt;EOMONTH(Summary!$E$8,0)),"construction",
IF(AM10=EOMONTH(Summary!$E$8,0), "delivery",
IF(AND(AM10&gt;EOMONTH(Summary!$E$8,0),AM10&lt;EOMONTH(Summary!$E$10,0)), "lease up",
IF(AND(AM10&gt;=EOMONTH(Summary!$E$10,0),AM10&lt;EOMONTH(Summary!$E$3,Summary!$G$66)),"stabilization",
IF(AM10=EOMONTH(Summary!$E$3,Summary!$G$66),"end of hold period",
IF(AM10&gt;EOMONTH(Summary!$E$3,Summary!$G$66),"post hold period",
""))))))))</f>
        <v>lease up</v>
      </c>
      <c r="AN9" s="4" t="str">
        <f>IF(AN10=EOMONTH(Summary!$E$3,0),"land closing",
IF(AN10=EOMONTH(Summary!$E$5,0),"break ground",
IF(AND(AN10&gt;EOMONTH(Summary!$E$5,0), AN10&lt;EOMONTH(Summary!$E$8,0)),"construction",
IF(AN10=EOMONTH(Summary!$E$8,0), "delivery",
IF(AND(AN10&gt;EOMONTH(Summary!$E$8,0),AN10&lt;EOMONTH(Summary!$E$10,0)), "lease up",
IF(AND(AN10&gt;=EOMONTH(Summary!$E$10,0),AN10&lt;EOMONTH(Summary!$E$3,Summary!$G$66)),"stabilization",
IF(AN10=EOMONTH(Summary!$E$3,Summary!$G$66),"end of hold period",
IF(AN10&gt;EOMONTH(Summary!$E$3,Summary!$G$66),"post hold period",
""))))))))</f>
        <v>lease up</v>
      </c>
      <c r="AO9" s="4" t="str">
        <f>IF(AO10=EOMONTH(Summary!$E$3,0),"land closing",
IF(AO10=EOMONTH(Summary!$E$5,0),"break ground",
IF(AND(AO10&gt;EOMONTH(Summary!$E$5,0), AO10&lt;EOMONTH(Summary!$E$8,0)),"construction",
IF(AO10=EOMONTH(Summary!$E$8,0), "delivery",
IF(AND(AO10&gt;EOMONTH(Summary!$E$8,0),AO10&lt;EOMONTH(Summary!$E$10,0)), "lease up",
IF(AND(AO10&gt;=EOMONTH(Summary!$E$10,0),AO10&lt;EOMONTH(Summary!$E$3,Summary!$G$66)),"stabilization",
IF(AO10=EOMONTH(Summary!$E$3,Summary!$G$66),"end of hold period",
IF(AO10&gt;EOMONTH(Summary!$E$3,Summary!$G$66),"post hold period",
""))))))))</f>
        <v>lease up</v>
      </c>
      <c r="AP9" s="4" t="str">
        <f>IF(AP10=EOMONTH(Summary!$E$3,0),"land closing",
IF(AP10=EOMONTH(Summary!$E$5,0),"break ground",
IF(AND(AP10&gt;EOMONTH(Summary!$E$5,0), AP10&lt;EOMONTH(Summary!$E$8,0)),"construction",
IF(AP10=EOMONTH(Summary!$E$8,0), "delivery",
IF(AND(AP10&gt;EOMONTH(Summary!$E$8,0),AP10&lt;EOMONTH(Summary!$E$10,0)), "lease up",
IF(AND(AP10&gt;=EOMONTH(Summary!$E$10,0),AP10&lt;EOMONTH(Summary!$E$3,Summary!$G$66)),"stabilization",
IF(AP10=EOMONTH(Summary!$E$3,Summary!$G$66),"end of hold period",
IF(AP10&gt;EOMONTH(Summary!$E$3,Summary!$G$66),"post hold period",
""))))))))</f>
        <v>lease up</v>
      </c>
      <c r="AQ9" s="4" t="str">
        <f>IF(AQ10=EOMONTH(Summary!$E$3,0),"land closing",
IF(AQ10=EOMONTH(Summary!$E$5,0),"break ground",
IF(AND(AQ10&gt;EOMONTH(Summary!$E$5,0), AQ10&lt;EOMONTH(Summary!$E$8,0)),"construction",
IF(AQ10=EOMONTH(Summary!$E$8,0), "delivery",
IF(AND(AQ10&gt;EOMONTH(Summary!$E$8,0),AQ10&lt;EOMONTH(Summary!$E$10,0)), "lease up",
IF(AND(AQ10&gt;=EOMONTH(Summary!$E$10,0),AQ10&lt;EOMONTH(Summary!$E$3,Summary!$G$66)),"stabilization",
IF(AQ10=EOMONTH(Summary!$E$3,Summary!$G$66),"end of hold period",
IF(AQ10&gt;EOMONTH(Summary!$E$3,Summary!$G$66),"post hold period",
""))))))))</f>
        <v>lease up</v>
      </c>
      <c r="AR9" s="4" t="str">
        <f>IF(AR10=EOMONTH(Summary!$E$3,0),"land closing",
IF(AR10=EOMONTH(Summary!$E$5,0),"break ground",
IF(AND(AR10&gt;EOMONTH(Summary!$E$5,0), AR10&lt;EOMONTH(Summary!$E$8,0)),"construction",
IF(AR10=EOMONTH(Summary!$E$8,0), "delivery",
IF(AND(AR10&gt;EOMONTH(Summary!$E$8,0),AR10&lt;EOMONTH(Summary!$E$10,0)), "lease up",
IF(AND(AR10&gt;=EOMONTH(Summary!$E$10,0),AR10&lt;EOMONTH(Summary!$E$3,Summary!$G$66)),"stabilization",
IF(AR10=EOMONTH(Summary!$E$3,Summary!$G$66),"end of hold period",
IF(AR10&gt;EOMONTH(Summary!$E$3,Summary!$G$66),"post hold period",
""))))))))</f>
        <v>lease up</v>
      </c>
      <c r="AS9" s="4" t="str">
        <f>IF(AS10=EOMONTH(Summary!$E$3,0),"land closing",
IF(AS10=EOMONTH(Summary!$E$5,0),"break ground",
IF(AND(AS10&gt;EOMONTH(Summary!$E$5,0), AS10&lt;EOMONTH(Summary!$E$8,0)),"construction",
IF(AS10=EOMONTH(Summary!$E$8,0), "delivery",
IF(AND(AS10&gt;EOMONTH(Summary!$E$8,0),AS10&lt;EOMONTH(Summary!$E$10,0)), "lease up",
IF(AND(AS10&gt;=EOMONTH(Summary!$E$10,0),AS10&lt;EOMONTH(Summary!$E$3,Summary!$G$66)),"stabilization",
IF(AS10=EOMONTH(Summary!$E$3,Summary!$G$66),"end of hold period",
IF(AS10&gt;EOMONTH(Summary!$E$3,Summary!$G$66),"post hold period",
""))))))))</f>
        <v>end of hold period</v>
      </c>
      <c r="AT9" s="4" t="str">
        <f>IF(AT10=EOMONTH(Summary!$E$3,0),"land closing",
IF(AT10=EOMONTH(Summary!$E$5,0),"break ground",
IF(AND(AT10&gt;EOMONTH(Summary!$E$5,0), AT10&lt;EOMONTH(Summary!$E$8,0)),"construction",
IF(AT10=EOMONTH(Summary!$E$8,0), "delivery",
IF(AND(AT10&gt;EOMONTH(Summary!$E$8,0),AT10&lt;EOMONTH(Summary!$E$10,0)), "lease up",
IF(AND(AT10&gt;=EOMONTH(Summary!$E$10,0),AT10&lt;EOMONTH(Summary!$E$3,Summary!$G$66)),"stabilization",
IF(AT10=EOMONTH(Summary!$E$3,Summary!$G$66),"end of hold period",
IF(AT10&gt;EOMONTH(Summary!$E$3,Summary!$G$66),"post hold period",
""))))))))</f>
        <v>post hold period</v>
      </c>
      <c r="AU9" s="4" t="str">
        <f>IF(AU10=EOMONTH(Summary!$E$3,0),"land closing",
IF(AU10=EOMONTH(Summary!$E$5,0),"break ground",
IF(AND(AU10&gt;EOMONTH(Summary!$E$5,0), AU10&lt;EOMONTH(Summary!$E$8,0)),"construction",
IF(AU10=EOMONTH(Summary!$E$8,0), "delivery",
IF(AND(AU10&gt;EOMONTH(Summary!$E$8,0),AU10&lt;EOMONTH(Summary!$E$10,0)), "lease up",
IF(AND(AU10&gt;=EOMONTH(Summary!$E$10,0),AU10&lt;EOMONTH(Summary!$E$3,Summary!$G$66)),"stabilization",
IF(AU10=EOMONTH(Summary!$E$3,Summary!$G$66),"end of hold period",
IF(AU10&gt;EOMONTH(Summary!$E$3,Summary!$G$66),"post hold period",
""))))))))</f>
        <v>post hold period</v>
      </c>
      <c r="AV9" s="4" t="str">
        <f>IF(AV10=EOMONTH(Summary!$E$3,0),"land closing",
IF(AV10=EOMONTH(Summary!$E$5,0),"break ground",
IF(AND(AV10&gt;EOMONTH(Summary!$E$5,0), AV10&lt;EOMONTH(Summary!$E$8,0)),"construction",
IF(AV10=EOMONTH(Summary!$E$8,0), "delivery",
IF(AND(AV10&gt;EOMONTH(Summary!$E$8,0),AV10&lt;EOMONTH(Summary!$E$10,0)), "lease up",
IF(AND(AV10&gt;=EOMONTH(Summary!$E$10,0),AV10&lt;EOMONTH(Summary!$E$3,Summary!$G$66)),"stabilization",
IF(AV10=EOMONTH(Summary!$E$3,Summary!$G$66),"end of hold period",
IF(AV10&gt;EOMONTH(Summary!$E$3,Summary!$G$66),"post hold period",
""))))))))</f>
        <v>post hold period</v>
      </c>
      <c r="AW9" s="4" t="str">
        <f>IF(AW10=EOMONTH(Summary!$E$3,0),"land closing",
IF(AW10=EOMONTH(Summary!$E$5,0),"break ground",
IF(AND(AW10&gt;EOMONTH(Summary!$E$5,0), AW10&lt;EOMONTH(Summary!$E$8,0)),"construction",
IF(AW10=EOMONTH(Summary!$E$8,0), "delivery",
IF(AND(AW10&gt;EOMONTH(Summary!$E$8,0),AW10&lt;EOMONTH(Summary!$E$10,0)), "lease up",
IF(AND(AW10&gt;=EOMONTH(Summary!$E$10,0),AW10&lt;EOMONTH(Summary!$E$3,Summary!$G$66)),"stabilization",
IF(AW10=EOMONTH(Summary!$E$3,Summary!$G$66),"end of hold period",
IF(AW10&gt;EOMONTH(Summary!$E$3,Summary!$G$66),"post hold period",
""))))))))</f>
        <v>post hold period</v>
      </c>
      <c r="AX9" s="4" t="str">
        <f>IF(AX10=EOMONTH(Summary!$E$3,0),"land closing",
IF(AX10=EOMONTH(Summary!$E$5,0),"break ground",
IF(AND(AX10&gt;EOMONTH(Summary!$E$5,0), AX10&lt;EOMONTH(Summary!$E$8,0)),"construction",
IF(AX10=EOMONTH(Summary!$E$8,0), "delivery",
IF(AND(AX10&gt;EOMONTH(Summary!$E$8,0),AX10&lt;EOMONTH(Summary!$E$10,0)), "lease up",
IF(AND(AX10&gt;=EOMONTH(Summary!$E$10,0),AX10&lt;EOMONTH(Summary!$E$3,Summary!$G$66)),"stabilization",
IF(AX10=EOMONTH(Summary!$E$3,Summary!$G$66),"end of hold period",
IF(AX10&gt;EOMONTH(Summary!$E$3,Summary!$G$66),"post hold period",
""))))))))</f>
        <v>post hold period</v>
      </c>
      <c r="AY9" s="4" t="str">
        <f>IF(AY10=EOMONTH(Summary!$E$3,0),"land closing",
IF(AY10=EOMONTH(Summary!$E$5,0),"break ground",
IF(AND(AY10&gt;EOMONTH(Summary!$E$5,0), AY10&lt;EOMONTH(Summary!$E$8,0)),"construction",
IF(AY10=EOMONTH(Summary!$E$8,0), "delivery",
IF(AND(AY10&gt;EOMONTH(Summary!$E$8,0),AY10&lt;EOMONTH(Summary!$E$10,0)), "lease up",
IF(AND(AY10&gt;=EOMONTH(Summary!$E$10,0),AY10&lt;EOMONTH(Summary!$E$3,Summary!$G$66)),"stabilization",
IF(AY10=EOMONTH(Summary!$E$3,Summary!$G$66),"end of hold period",
IF(AY10&gt;EOMONTH(Summary!$E$3,Summary!$G$66),"post hold period",
""))))))))</f>
        <v>post hold period</v>
      </c>
      <c r="AZ9" s="4" t="str">
        <f>IF(AZ10=EOMONTH(Summary!$E$3,0),"land closing",
IF(AZ10=EOMONTH(Summary!$E$5,0),"break ground",
IF(AND(AZ10&gt;EOMONTH(Summary!$E$5,0), AZ10&lt;EOMONTH(Summary!$E$8,0)),"construction",
IF(AZ10=EOMONTH(Summary!$E$8,0), "delivery",
IF(AND(AZ10&gt;EOMONTH(Summary!$E$8,0),AZ10&lt;EOMONTH(Summary!$E$10,0)), "lease up",
IF(AND(AZ10&gt;=EOMONTH(Summary!$E$10,0),AZ10&lt;EOMONTH(Summary!$E$3,Summary!$G$66)),"stabilization",
IF(AZ10=EOMONTH(Summary!$E$3,Summary!$G$66),"end of hold period",
IF(AZ10&gt;EOMONTH(Summary!$E$3,Summary!$G$66),"post hold period",
""))))))))</f>
        <v>post hold period</v>
      </c>
      <c r="BA9" s="4" t="str">
        <f>IF(BA10=EOMONTH(Summary!$E$3,0),"land closing",
IF(BA10=EOMONTH(Summary!$E$5,0),"break ground",
IF(AND(BA10&gt;EOMONTH(Summary!$E$5,0), BA10&lt;EOMONTH(Summary!$E$8,0)),"construction",
IF(BA10=EOMONTH(Summary!$E$8,0), "delivery",
IF(AND(BA10&gt;EOMONTH(Summary!$E$8,0),BA10&lt;EOMONTH(Summary!$E$10,0)), "lease up",
IF(AND(BA10&gt;=EOMONTH(Summary!$E$10,0),BA10&lt;EOMONTH(Summary!$E$3,Summary!$G$66)),"stabilization",
IF(BA10=EOMONTH(Summary!$E$3,Summary!$G$66),"end of hold period",
IF(BA10&gt;EOMONTH(Summary!$E$3,Summary!$G$66),"post hold period",
""))))))))</f>
        <v>post hold period</v>
      </c>
      <c r="BB9" s="4" t="str">
        <f>IF(BB10=EOMONTH(Summary!$E$3,0),"land closing",
IF(BB10=EOMONTH(Summary!$E$5,0),"break ground",
IF(AND(BB10&gt;EOMONTH(Summary!$E$5,0), BB10&lt;EOMONTH(Summary!$E$8,0)),"construction",
IF(BB10=EOMONTH(Summary!$E$8,0), "delivery",
IF(AND(BB10&gt;EOMONTH(Summary!$E$8,0),BB10&lt;EOMONTH(Summary!$E$10,0)), "lease up",
IF(AND(BB10&gt;=EOMONTH(Summary!$E$10,0),BB10&lt;EOMONTH(Summary!$E$3,Summary!$G$66)),"stabilization",
IF(BB10=EOMONTH(Summary!$E$3,Summary!$G$66),"end of hold period",
IF(BB10&gt;EOMONTH(Summary!$E$3,Summary!$G$66),"post hold period",
""))))))))</f>
        <v>post hold period</v>
      </c>
      <c r="BC9" s="4" t="str">
        <f>IF(BC10=EOMONTH(Summary!$E$3,0),"land closing",
IF(BC10=EOMONTH(Summary!$E$5,0),"break ground",
IF(AND(BC10&gt;EOMONTH(Summary!$E$5,0), BC10&lt;EOMONTH(Summary!$E$8,0)),"construction",
IF(BC10=EOMONTH(Summary!$E$8,0), "delivery",
IF(AND(BC10&gt;EOMONTH(Summary!$E$8,0),BC10&lt;EOMONTH(Summary!$E$10,0)), "lease up",
IF(AND(BC10&gt;=EOMONTH(Summary!$E$10,0),BC10&lt;EOMONTH(Summary!$E$3,Summary!$G$66)),"stabilization",
IF(BC10=EOMONTH(Summary!$E$3,Summary!$G$66),"end of hold period",
IF(BC10&gt;EOMONTH(Summary!$E$3,Summary!$G$66),"post hold period",
""))))))))</f>
        <v>post hold period</v>
      </c>
      <c r="BD9" s="4" t="str">
        <f>IF(BD10=EOMONTH(Summary!$E$3,0),"land closing",
IF(BD10=EOMONTH(Summary!$E$5,0),"break ground",
IF(AND(BD10&gt;EOMONTH(Summary!$E$5,0), BD10&lt;EOMONTH(Summary!$E$8,0)),"construction",
IF(BD10=EOMONTH(Summary!$E$8,0), "delivery",
IF(AND(BD10&gt;EOMONTH(Summary!$E$8,0),BD10&lt;EOMONTH(Summary!$E$10,0)), "lease up",
IF(AND(BD10&gt;=EOMONTH(Summary!$E$10,0),BD10&lt;EOMONTH(Summary!$E$3,Summary!$G$66)),"stabilization",
IF(BD10=EOMONTH(Summary!$E$3,Summary!$G$66),"end of hold period",
IF(BD10&gt;EOMONTH(Summary!$E$3,Summary!$G$66),"post hold period",
""))))))))</f>
        <v>post hold period</v>
      </c>
      <c r="BE9" s="4" t="str">
        <f>IF(BE10=EOMONTH(Summary!$E$3,0),"land closing",
IF(BE10=EOMONTH(Summary!$E$5,0),"break ground",
IF(AND(BE10&gt;EOMONTH(Summary!$E$5,0), BE10&lt;EOMONTH(Summary!$E$8,0)),"construction",
IF(BE10=EOMONTH(Summary!$E$8,0), "delivery",
IF(AND(BE10&gt;EOMONTH(Summary!$E$8,0),BE10&lt;EOMONTH(Summary!$E$10,0)), "lease up",
IF(AND(BE10&gt;=EOMONTH(Summary!$E$10,0),BE10&lt;EOMONTH(Summary!$E$3,Summary!$G$66)),"stabilization",
IF(BE10=EOMONTH(Summary!$E$3,Summary!$G$66),"end of hold period",
IF(BE10&gt;EOMONTH(Summary!$E$3,Summary!$G$66),"post hold period",
""))))))))</f>
        <v>post hold period</v>
      </c>
      <c r="BF9" s="4" t="str">
        <f>IF(BF10=EOMONTH(Summary!$E$3,0),"land closing",
IF(BF10=EOMONTH(Summary!$E$5,0),"break ground",
IF(AND(BF10&gt;EOMONTH(Summary!$E$5,0), BF10&lt;EOMONTH(Summary!$E$8,0)),"construction",
IF(BF10=EOMONTH(Summary!$E$8,0), "delivery",
IF(AND(BF10&gt;EOMONTH(Summary!$E$8,0),BF10&lt;EOMONTH(Summary!$E$10,0)), "lease up",
IF(AND(BF10&gt;=EOMONTH(Summary!$E$10,0),BF10&lt;EOMONTH(Summary!$E$3,Summary!$G$66)),"stabilization",
IF(BF10=EOMONTH(Summary!$E$3,Summary!$G$66),"end of hold period",
IF(BF10&gt;EOMONTH(Summary!$E$3,Summary!$G$66),"post hold period",
""))))))))</f>
        <v>post hold period</v>
      </c>
      <c r="BG9" s="4" t="str">
        <f>IF(BG10=EOMONTH(Summary!$E$3,0),"land closing",
IF(BG10=EOMONTH(Summary!$E$5,0),"break ground",
IF(AND(BG10&gt;EOMONTH(Summary!$E$5,0), BG10&lt;EOMONTH(Summary!$E$8,0)),"construction",
IF(BG10=EOMONTH(Summary!$E$8,0), "delivery",
IF(AND(BG10&gt;EOMONTH(Summary!$E$8,0),BG10&lt;EOMONTH(Summary!$E$10,0)), "lease up",
IF(AND(BG10&gt;=EOMONTH(Summary!$E$10,0),BG10&lt;EOMONTH(Summary!$E$3,Summary!$G$66)),"stabilization",
IF(BG10=EOMONTH(Summary!$E$3,Summary!$G$66),"end of hold period",
IF(BG10&gt;EOMONTH(Summary!$E$3,Summary!$G$66),"post hold period",
""))))))))</f>
        <v>post hold period</v>
      </c>
      <c r="BH9" s="4" t="str">
        <f>IF(BH10=EOMONTH(Summary!$E$3,0),"land closing",
IF(BH10=EOMONTH(Summary!$E$5,0),"break ground",
IF(AND(BH10&gt;EOMONTH(Summary!$E$5,0), BH10&lt;EOMONTH(Summary!$E$8,0)),"construction",
IF(BH10=EOMONTH(Summary!$E$8,0), "delivery",
IF(AND(BH10&gt;EOMONTH(Summary!$E$8,0),BH10&lt;EOMONTH(Summary!$E$10,0)), "lease up",
IF(AND(BH10&gt;=EOMONTH(Summary!$E$10,0),BH10&lt;EOMONTH(Summary!$E$3,Summary!$G$66)),"stabilization",
IF(BH10=EOMONTH(Summary!$E$3,Summary!$G$66),"end of hold period",
IF(BH10&gt;EOMONTH(Summary!$E$3,Summary!$G$66),"post hold period",
""))))))))</f>
        <v>post hold period</v>
      </c>
      <c r="BI9" s="4" t="str">
        <f>IF(BI10=EOMONTH(Summary!$E$3,0),"land closing",
IF(BI10=EOMONTH(Summary!$E$5,0),"break ground",
IF(AND(BI10&gt;EOMONTH(Summary!$E$5,0), BI10&lt;EOMONTH(Summary!$E$8,0)),"construction",
IF(BI10=EOMONTH(Summary!$E$8,0), "delivery",
IF(AND(BI10&gt;EOMONTH(Summary!$E$8,0),BI10&lt;EOMONTH(Summary!$E$10,0)), "lease up",
IF(AND(BI10&gt;=EOMONTH(Summary!$E$10,0),BI10&lt;EOMONTH(Summary!$E$3,Summary!$G$66)),"stabilization",
IF(BI10=EOMONTH(Summary!$E$3,Summary!$G$66),"end of hold period",
IF(BI10&gt;EOMONTH(Summary!$E$3,Summary!$G$66),"post hold period",
""))))))))</f>
        <v>post hold period</v>
      </c>
      <c r="BJ9" s="4" t="str">
        <f>IF(BJ10=EOMONTH(Summary!$E$3,0),"land closing",
IF(BJ10=EOMONTH(Summary!$E$5,0),"break ground",
IF(AND(BJ10&gt;EOMONTH(Summary!$E$5,0), BJ10&lt;EOMONTH(Summary!$E$8,0)),"construction",
IF(BJ10=EOMONTH(Summary!$E$8,0), "delivery",
IF(AND(BJ10&gt;EOMONTH(Summary!$E$8,0),BJ10&lt;EOMONTH(Summary!$E$10,0)), "lease up",
IF(AND(BJ10&gt;=EOMONTH(Summary!$E$10,0),BJ10&lt;EOMONTH(Summary!$E$3,Summary!$G$66)),"stabilization",
IF(BJ10=EOMONTH(Summary!$E$3,Summary!$G$66),"end of hold period",
IF(BJ10&gt;EOMONTH(Summary!$E$3,Summary!$G$66),"post hold period",
""))))))))</f>
        <v>post hold period</v>
      </c>
      <c r="BK9" s="4" t="str">
        <f>IF(BK10=EOMONTH(Summary!$E$3,0),"land closing",
IF(BK10=EOMONTH(Summary!$E$5,0),"break ground",
IF(AND(BK10&gt;EOMONTH(Summary!$E$5,0), BK10&lt;EOMONTH(Summary!$E$8,0)),"construction",
IF(BK10=EOMONTH(Summary!$E$8,0), "delivery",
IF(AND(BK10&gt;EOMONTH(Summary!$E$8,0),BK10&lt;EOMONTH(Summary!$E$10,0)), "lease up",
IF(AND(BK10&gt;=EOMONTH(Summary!$E$10,0),BK10&lt;EOMONTH(Summary!$E$3,Summary!$G$66)),"stabilization",
IF(BK10=EOMONTH(Summary!$E$3,Summary!$G$66),"end of hold period",
IF(BK10&gt;EOMONTH(Summary!$E$3,Summary!$G$66),"post hold period",
""))))))))</f>
        <v>post hold period</v>
      </c>
      <c r="BL9" s="4" t="str">
        <f>IF(BL10=EOMONTH(Summary!$E$3,0),"land closing",
IF(BL10=EOMONTH(Summary!$E$5,0),"break ground",
IF(AND(BL10&gt;EOMONTH(Summary!$E$5,0), BL10&lt;EOMONTH(Summary!$E$8,0)),"construction",
IF(BL10=EOMONTH(Summary!$E$8,0), "delivery",
IF(AND(BL10&gt;EOMONTH(Summary!$E$8,0),BL10&lt;EOMONTH(Summary!$E$10,0)), "lease up",
IF(AND(BL10&gt;=EOMONTH(Summary!$E$10,0),BL10&lt;EOMONTH(Summary!$E$3,Summary!$G$66)),"stabilization",
IF(BL10=EOMONTH(Summary!$E$3,Summary!$G$66),"end of hold period",
IF(BL10&gt;EOMONTH(Summary!$E$3,Summary!$G$66),"post hold period",
""))))))))</f>
        <v>post hold period</v>
      </c>
      <c r="BM9" s="4" t="str">
        <f>IF(BM10=EOMONTH(Summary!$E$3,0),"land closing",
IF(BM10=EOMONTH(Summary!$E$5,0),"break ground",
IF(AND(BM10&gt;EOMONTH(Summary!$E$5,0), BM10&lt;EOMONTH(Summary!$E$8,0)),"construction",
IF(BM10=EOMONTH(Summary!$E$8,0), "delivery",
IF(AND(BM10&gt;EOMONTH(Summary!$E$8,0),BM10&lt;EOMONTH(Summary!$E$10,0)), "lease up",
IF(AND(BM10&gt;=EOMONTH(Summary!$E$10,0),BM10&lt;EOMONTH(Summary!$E$3,Summary!$G$66)),"stabilization",
IF(BM10=EOMONTH(Summary!$E$3,Summary!$G$66),"end of hold period",
IF(BM10&gt;EOMONTH(Summary!$E$3,Summary!$G$66),"post hold period",
""))))))))</f>
        <v>post hold period</v>
      </c>
      <c r="BN9" s="4" t="str">
        <f>IF(BN10=EOMONTH(Summary!$E$3,0),"land closing",
IF(BN10=EOMONTH(Summary!$E$5,0),"break ground",
IF(AND(BN10&gt;EOMONTH(Summary!$E$5,0), BN10&lt;EOMONTH(Summary!$E$8,0)),"construction",
IF(BN10=EOMONTH(Summary!$E$8,0), "delivery",
IF(AND(BN10&gt;EOMONTH(Summary!$E$8,0),BN10&lt;EOMONTH(Summary!$E$10,0)), "lease up",
IF(AND(BN10&gt;=EOMONTH(Summary!$E$10,0),BN10&lt;EOMONTH(Summary!$E$3,Summary!$G$66)),"stabilization",
IF(BN10=EOMONTH(Summary!$E$3,Summary!$G$66),"end of hold period",
IF(BN10&gt;EOMONTH(Summary!$E$3,Summary!$G$66),"post hold period",
""))))))))</f>
        <v>post hold period</v>
      </c>
      <c r="BO9" s="4" t="str">
        <f>IF(BO10=EOMONTH(Summary!$E$3,0),"land closing",
IF(BO10=EOMONTH(Summary!$E$5,0),"break ground",
IF(AND(BO10&gt;EOMONTH(Summary!$E$5,0), BO10&lt;EOMONTH(Summary!$E$8,0)),"construction",
IF(BO10=EOMONTH(Summary!$E$8,0), "delivery",
IF(AND(BO10&gt;EOMONTH(Summary!$E$8,0),BO10&lt;EOMONTH(Summary!$E$10,0)), "lease up",
IF(AND(BO10&gt;=EOMONTH(Summary!$E$10,0),BO10&lt;EOMONTH(Summary!$E$3,Summary!$G$66)),"stabilization",
IF(BO10=EOMONTH(Summary!$E$3,Summary!$G$66),"end of hold period",
IF(BO10&gt;EOMONTH(Summary!$E$3,Summary!$G$66),"post hold period",
""))))))))</f>
        <v>post hold period</v>
      </c>
      <c r="BP9" s="4" t="str">
        <f>IF(BP10=EOMONTH(Summary!$E$3,0),"land closing",
IF(BP10=EOMONTH(Summary!$E$5,0),"break ground",
IF(AND(BP10&gt;EOMONTH(Summary!$E$5,0), BP10&lt;EOMONTH(Summary!$E$8,0)),"construction",
IF(BP10=EOMONTH(Summary!$E$8,0), "delivery",
IF(AND(BP10&gt;EOMONTH(Summary!$E$8,0),BP10&lt;EOMONTH(Summary!$E$10,0)), "lease up",
IF(AND(BP10&gt;=EOMONTH(Summary!$E$10,0),BP10&lt;EOMONTH(Summary!$E$3,Summary!$G$66)),"stabilization",
IF(BP10=EOMONTH(Summary!$E$3,Summary!$G$66),"end of hold period",
IF(BP10&gt;EOMONTH(Summary!$E$3,Summary!$G$66),"post hold period",
""))))))))</f>
        <v>post hold period</v>
      </c>
      <c r="BQ9" s="4" t="str">
        <f>IF(BQ10=EOMONTH(Summary!$E$3,0),"land closing",
IF(BQ10=EOMONTH(Summary!$E$5,0),"break ground",
IF(AND(BQ10&gt;EOMONTH(Summary!$E$5,0), BQ10&lt;EOMONTH(Summary!$E$8,0)),"construction",
IF(BQ10=EOMONTH(Summary!$E$8,0), "delivery",
IF(AND(BQ10&gt;EOMONTH(Summary!$E$8,0),BQ10&lt;EOMONTH(Summary!$E$10,0)), "lease up",
IF(AND(BQ10&gt;=EOMONTH(Summary!$E$10,0),BQ10&lt;EOMONTH(Summary!$E$3,Summary!$G$66)),"stabilization",
IF(BQ10=EOMONTH(Summary!$E$3,Summary!$G$66),"end of hold period",
IF(BQ10&gt;EOMONTH(Summary!$E$3,Summary!$G$66),"post hold period",
""))))))))</f>
        <v>post hold period</v>
      </c>
      <c r="BR9" s="4" t="str">
        <f>IF(BR10=EOMONTH(Summary!$E$3,0),"land closing",
IF(BR10=EOMONTH(Summary!$E$5,0),"break ground",
IF(AND(BR10&gt;EOMONTH(Summary!$E$5,0), BR10&lt;EOMONTH(Summary!$E$8,0)),"construction",
IF(BR10=EOMONTH(Summary!$E$8,0), "delivery",
IF(AND(BR10&gt;EOMONTH(Summary!$E$8,0),BR10&lt;EOMONTH(Summary!$E$10,0)), "lease up",
IF(AND(BR10&gt;=EOMONTH(Summary!$E$10,0),BR10&lt;EOMONTH(Summary!$E$3,Summary!$G$66)),"stabilization",
IF(BR10=EOMONTH(Summary!$E$3,Summary!$G$66),"end of hold period",
IF(BR10&gt;EOMONTH(Summary!$E$3,Summary!$G$66),"post hold period",
""))))))))</f>
        <v>post hold period</v>
      </c>
      <c r="BS9" s="4" t="str">
        <f>IF(BS10=EOMONTH(Summary!$E$3,0),"land closing",
IF(BS10=EOMONTH(Summary!$E$5,0),"break ground",
IF(AND(BS10&gt;EOMONTH(Summary!$E$5,0), BS10&lt;EOMONTH(Summary!$E$8,0)),"construction",
IF(BS10=EOMONTH(Summary!$E$8,0), "delivery",
IF(AND(BS10&gt;EOMONTH(Summary!$E$8,0),BS10&lt;EOMONTH(Summary!$E$10,0)), "lease up",
IF(AND(BS10&gt;=EOMONTH(Summary!$E$10,0),BS10&lt;EOMONTH(Summary!$E$3,Summary!$G$66)),"stabilization",
IF(BS10=EOMONTH(Summary!$E$3,Summary!$G$66),"end of hold period",
IF(BS10&gt;EOMONTH(Summary!$E$3,Summary!$G$66),"post hold period",
""))))))))</f>
        <v>post hold period</v>
      </c>
      <c r="BT9" s="4" t="str">
        <f>IF(BT10=EOMONTH(Summary!$E$3,0),"land closing",
IF(BT10=EOMONTH(Summary!$E$5,0),"break ground",
IF(AND(BT10&gt;EOMONTH(Summary!$E$5,0), BT10&lt;EOMONTH(Summary!$E$8,0)),"construction",
IF(BT10=EOMONTH(Summary!$E$8,0), "delivery",
IF(AND(BT10&gt;EOMONTH(Summary!$E$8,0),BT10&lt;EOMONTH(Summary!$E$10,0)), "lease up",
IF(AND(BT10&gt;=EOMONTH(Summary!$E$10,0),BT10&lt;EOMONTH(Summary!$E$3,Summary!$G$66)),"stabilization",
IF(BT10=EOMONTH(Summary!$E$3,Summary!$G$66),"end of hold period",
IF(BT10&gt;EOMONTH(Summary!$E$3,Summary!$G$66),"post hold period",
""))))))))</f>
        <v>post hold period</v>
      </c>
      <c r="BU9" s="4" t="str">
        <f>IF(BU10=EOMONTH(Summary!$E$3,0),"land closing",
IF(BU10=EOMONTH(Summary!$E$5,0),"break ground",
IF(AND(BU10&gt;EOMONTH(Summary!$E$5,0), BU10&lt;EOMONTH(Summary!$E$8,0)),"construction",
IF(BU10=EOMONTH(Summary!$E$8,0), "delivery",
IF(AND(BU10&gt;EOMONTH(Summary!$E$8,0),BU10&lt;EOMONTH(Summary!$E$10,0)), "lease up",
IF(AND(BU10&gt;=EOMONTH(Summary!$E$10,0),BU10&lt;EOMONTH(Summary!$E$3,Summary!$G$66)),"stabilization",
IF(BU10=EOMONTH(Summary!$E$3,Summary!$G$66),"end of hold period",
IF(BU10&gt;EOMONTH(Summary!$E$3,Summary!$G$66),"post hold period",
""))))))))</f>
        <v>post hold period</v>
      </c>
      <c r="BV9" s="4" t="str">
        <f>IF(BV10=EOMONTH(Summary!$E$3,0),"land closing",
IF(BV10=EOMONTH(Summary!$E$5,0),"break ground",
IF(AND(BV10&gt;EOMONTH(Summary!$E$5,0), BV10&lt;EOMONTH(Summary!$E$8,0)),"construction",
IF(BV10=EOMONTH(Summary!$E$8,0), "delivery",
IF(AND(BV10&gt;EOMONTH(Summary!$E$8,0),BV10&lt;EOMONTH(Summary!$E$10,0)), "lease up",
IF(AND(BV10&gt;=EOMONTH(Summary!$E$10,0),BV10&lt;EOMONTH(Summary!$E$3,Summary!$G$66)),"stabilization",
IF(BV10=EOMONTH(Summary!$E$3,Summary!$G$66),"end of hold period",
IF(BV10&gt;EOMONTH(Summary!$E$3,Summary!$G$66),"post hold period",
""))))))))</f>
        <v>post hold period</v>
      </c>
      <c r="BW9" s="4" t="str">
        <f>IF(BW10=EOMONTH(Summary!$E$3,0),"land closing",
IF(BW10=EOMONTH(Summary!$E$5,0),"break ground",
IF(AND(BW10&gt;EOMONTH(Summary!$E$5,0), BW10&lt;EOMONTH(Summary!$E$8,0)),"construction",
IF(BW10=EOMONTH(Summary!$E$8,0), "delivery",
IF(AND(BW10&gt;EOMONTH(Summary!$E$8,0),BW10&lt;EOMONTH(Summary!$E$10,0)), "lease up",
IF(AND(BW10&gt;=EOMONTH(Summary!$E$10,0),BW10&lt;EOMONTH(Summary!$E$3,Summary!$G$66)),"stabilization",
IF(BW10=EOMONTH(Summary!$E$3,Summary!$G$66),"end of hold period",
IF(BW10&gt;EOMONTH(Summary!$E$3,Summary!$G$66),"post hold period",
""))))))))</f>
        <v>post hold period</v>
      </c>
      <c r="BX9" s="4" t="str">
        <f>IF(BX10=EOMONTH(Summary!$E$3,0),"land closing",
IF(BX10=EOMONTH(Summary!$E$5,0),"break ground",
IF(AND(BX10&gt;EOMONTH(Summary!$E$5,0), BX10&lt;EOMONTH(Summary!$E$8,0)),"construction",
IF(BX10=EOMONTH(Summary!$E$8,0), "delivery",
IF(AND(BX10&gt;EOMONTH(Summary!$E$8,0),BX10&lt;EOMONTH(Summary!$E$10,0)), "lease up",
IF(AND(BX10&gt;=EOMONTH(Summary!$E$10,0),BX10&lt;EOMONTH(Summary!$E$3,Summary!$G$66)),"stabilization",
IF(BX10=EOMONTH(Summary!$E$3,Summary!$G$66),"end of hold period",
IF(BX10&gt;EOMONTH(Summary!$E$3,Summary!$G$66),"post hold period",
""))))))))</f>
        <v>post hold period</v>
      </c>
      <c r="BY9" s="4" t="str">
        <f>IF(BY10=EOMONTH(Summary!$E$3,0),"land closing",
IF(BY10=EOMONTH(Summary!$E$5,0),"break ground",
IF(AND(BY10&gt;EOMONTH(Summary!$E$5,0), BY10&lt;EOMONTH(Summary!$E$8,0)),"construction",
IF(BY10=EOMONTH(Summary!$E$8,0), "delivery",
IF(AND(BY10&gt;EOMONTH(Summary!$E$8,0),BY10&lt;EOMONTH(Summary!$E$10,0)), "lease up",
IF(AND(BY10&gt;=EOMONTH(Summary!$E$10,0),BY10&lt;EOMONTH(Summary!$E$3,Summary!$G$66)),"stabilization",
IF(BY10=EOMONTH(Summary!$E$3,Summary!$G$66),"end of hold period",
IF(BY10&gt;EOMONTH(Summary!$E$3,Summary!$G$66),"post hold period",
""))))))))</f>
        <v>post hold period</v>
      </c>
      <c r="BZ9" s="4" t="str">
        <f>IF(BZ10=EOMONTH(Summary!$E$3,0),"land closing",
IF(BZ10=EOMONTH(Summary!$E$5,0),"break ground",
IF(AND(BZ10&gt;EOMONTH(Summary!$E$5,0), BZ10&lt;EOMONTH(Summary!$E$8,0)),"construction",
IF(BZ10=EOMONTH(Summary!$E$8,0), "delivery",
IF(AND(BZ10&gt;EOMONTH(Summary!$E$8,0),BZ10&lt;EOMONTH(Summary!$E$10,0)), "lease up",
IF(AND(BZ10&gt;=EOMONTH(Summary!$E$10,0),BZ10&lt;EOMONTH(Summary!$E$3,Summary!$G$66)),"stabilization",
IF(BZ10=EOMONTH(Summary!$E$3,Summary!$G$66),"end of hold period",
IF(BZ10&gt;EOMONTH(Summary!$E$3,Summary!$G$66),"post hold period",
""))))))))</f>
        <v>post hold period</v>
      </c>
      <c r="CA9" s="4" t="str">
        <f>IF(CA10=EOMONTH(Summary!$E$3,0),"land closing",
IF(CA10=EOMONTH(Summary!$E$5,0),"break ground",
IF(AND(CA10&gt;EOMONTH(Summary!$E$5,0), CA10&lt;EOMONTH(Summary!$E$8,0)),"construction",
IF(CA10=EOMONTH(Summary!$E$8,0), "delivery",
IF(AND(CA10&gt;EOMONTH(Summary!$E$8,0),CA10&lt;EOMONTH(Summary!$E$10,0)), "lease up",
IF(AND(CA10&gt;=EOMONTH(Summary!$E$10,0),CA10&lt;EOMONTH(Summary!$E$3,Summary!$G$66)),"stabilization",
IF(CA10=EOMONTH(Summary!$E$3,Summary!$G$66),"end of hold period",
IF(CA10&gt;EOMONTH(Summary!$E$3,Summary!$G$66),"post hold period",
""))))))))</f>
        <v>post hold period</v>
      </c>
      <c r="CB9" s="4" t="str">
        <f>IF(CB10=EOMONTH(Summary!$E$3,0),"land closing",
IF(CB10=EOMONTH(Summary!$E$5,0),"break ground",
IF(AND(CB10&gt;EOMONTH(Summary!$E$5,0), CB10&lt;EOMONTH(Summary!$E$8,0)),"construction",
IF(CB10=EOMONTH(Summary!$E$8,0), "delivery",
IF(AND(CB10&gt;EOMONTH(Summary!$E$8,0),CB10&lt;EOMONTH(Summary!$E$10,0)), "lease up",
IF(AND(CB10&gt;=EOMONTH(Summary!$E$10,0),CB10&lt;EOMONTH(Summary!$E$3,Summary!$G$66)),"stabilization",
IF(CB10=EOMONTH(Summary!$E$3,Summary!$G$66),"end of hold period",
IF(CB10&gt;EOMONTH(Summary!$E$3,Summary!$G$66),"post hold period",
""))))))))</f>
        <v>post hold period</v>
      </c>
      <c r="CC9" s="4" t="str">
        <f>IF(CC10=EOMONTH(Summary!$E$3,0),"land closing",
IF(CC10=EOMONTH(Summary!$E$5,0),"break ground",
IF(AND(CC10&gt;EOMONTH(Summary!$E$5,0), CC10&lt;EOMONTH(Summary!$E$8,0)),"construction",
IF(CC10=EOMONTH(Summary!$E$8,0), "delivery",
IF(AND(CC10&gt;EOMONTH(Summary!$E$8,0),CC10&lt;EOMONTH(Summary!$E$10,0)), "lease up",
IF(AND(CC10&gt;=EOMONTH(Summary!$E$10,0),CC10&lt;EOMONTH(Summary!$E$3,Summary!$G$66)),"stabilization",
IF(CC10=EOMONTH(Summary!$E$3,Summary!$G$66),"end of hold period",
IF(CC10&gt;EOMONTH(Summary!$E$3,Summary!$G$66),"post hold period",
""))))))))</f>
        <v>post hold period</v>
      </c>
      <c r="CD9" s="4" t="str">
        <f>IF(CD10=EOMONTH(Summary!$E$3,0),"land closing",
IF(CD10=EOMONTH(Summary!$E$5,0),"break ground",
IF(AND(CD10&gt;EOMONTH(Summary!$E$5,0), CD10&lt;EOMONTH(Summary!$E$8,0)),"construction",
IF(CD10=EOMONTH(Summary!$E$8,0), "delivery",
IF(AND(CD10&gt;EOMONTH(Summary!$E$8,0),CD10&lt;EOMONTH(Summary!$E$10,0)), "lease up",
IF(AND(CD10&gt;=EOMONTH(Summary!$E$10,0),CD10&lt;EOMONTH(Summary!$E$3,Summary!$G$66)),"stabilization",
IF(CD10=EOMONTH(Summary!$E$3,Summary!$G$66),"end of hold period",
IF(CD10&gt;EOMONTH(Summary!$E$3,Summary!$G$66),"post hold period",
""))))))))</f>
        <v>post hold period</v>
      </c>
      <c r="CE9" s="4" t="str">
        <f>IF(CE10=EOMONTH(Summary!$E$3,0),"land closing",
IF(CE10=EOMONTH(Summary!$E$5,0),"break ground",
IF(AND(CE10&gt;EOMONTH(Summary!$E$5,0), CE10&lt;EOMONTH(Summary!$E$8,0)),"construction",
IF(CE10=EOMONTH(Summary!$E$8,0), "delivery",
IF(AND(CE10&gt;EOMONTH(Summary!$E$8,0),CE10&lt;EOMONTH(Summary!$E$10,0)), "lease up",
IF(AND(CE10&gt;=EOMONTH(Summary!$E$10,0),CE10&lt;EOMONTH(Summary!$E$3,Summary!$G$66)),"stabilization",
IF(CE10=EOMONTH(Summary!$E$3,Summary!$G$66),"end of hold period",
IF(CE10&gt;EOMONTH(Summary!$E$3,Summary!$G$66),"post hold period",
""))))))))</f>
        <v>post hold period</v>
      </c>
      <c r="CF9" s="4" t="str">
        <f>IF(CF10=EOMONTH(Summary!$E$3,0),"land closing",
IF(CF10=EOMONTH(Summary!$E$5,0),"break ground",
IF(AND(CF10&gt;EOMONTH(Summary!$E$5,0), CF10&lt;EOMONTH(Summary!$E$8,0)),"construction",
IF(CF10=EOMONTH(Summary!$E$8,0), "delivery",
IF(AND(CF10&gt;EOMONTH(Summary!$E$8,0),CF10&lt;EOMONTH(Summary!$E$10,0)), "lease up",
IF(AND(CF10&gt;=EOMONTH(Summary!$E$10,0),CF10&lt;EOMONTH(Summary!$E$3,Summary!$G$66)),"stabilization",
IF(CF10=EOMONTH(Summary!$E$3,Summary!$G$66),"end of hold period",
IF(CF10&gt;EOMONTH(Summary!$E$3,Summary!$G$66),"post hold period",
""))))))))</f>
        <v>post hold period</v>
      </c>
      <c r="CG9" s="4" t="str">
        <f>IF(CG10=EOMONTH(Summary!$E$3,0),"land closing",
IF(CG10=EOMONTH(Summary!$E$5,0),"break ground",
IF(AND(CG10&gt;EOMONTH(Summary!$E$5,0), CG10&lt;EOMONTH(Summary!$E$8,0)),"construction",
IF(CG10=EOMONTH(Summary!$E$8,0), "delivery",
IF(AND(CG10&gt;EOMONTH(Summary!$E$8,0),CG10&lt;EOMONTH(Summary!$E$10,0)), "lease up",
IF(AND(CG10&gt;=EOMONTH(Summary!$E$10,0),CG10&lt;EOMONTH(Summary!$E$3,Summary!$G$66)),"stabilization",
IF(CG10=EOMONTH(Summary!$E$3,Summary!$G$66),"end of hold period",
IF(CG10&gt;EOMONTH(Summary!$E$3,Summary!$G$66),"post hold period",
""))))))))</f>
        <v>post hold period</v>
      </c>
      <c r="CH9" s="4" t="str">
        <f>IF(CH10=EOMONTH(Summary!$E$3,0),"land closing",
IF(CH10=EOMONTH(Summary!$E$5,0),"break ground",
IF(AND(CH10&gt;EOMONTH(Summary!$E$5,0), CH10&lt;EOMONTH(Summary!$E$8,0)),"construction",
IF(CH10=EOMONTH(Summary!$E$8,0), "delivery",
IF(AND(CH10&gt;EOMONTH(Summary!$E$8,0),CH10&lt;EOMONTH(Summary!$E$10,0)), "lease up",
IF(AND(CH10&gt;=EOMONTH(Summary!$E$10,0),CH10&lt;EOMONTH(Summary!$E$3,Summary!$G$66)),"stabilization",
IF(CH10=EOMONTH(Summary!$E$3,Summary!$G$66),"end of hold period",
IF(CH10&gt;EOMONTH(Summary!$E$3,Summary!$G$66),"post hold period",
""))))))))</f>
        <v>post hold period</v>
      </c>
      <c r="CI9" s="4" t="str">
        <f>IF(CI10=EOMONTH(Summary!$E$3,0),"land closing",
IF(CI10=EOMONTH(Summary!$E$5,0),"break ground",
IF(AND(CI10&gt;EOMONTH(Summary!$E$5,0), CI10&lt;EOMONTH(Summary!$E$8,0)),"construction",
IF(CI10=EOMONTH(Summary!$E$8,0), "delivery",
IF(AND(CI10&gt;EOMONTH(Summary!$E$8,0),CI10&lt;EOMONTH(Summary!$E$10,0)), "lease up",
IF(AND(CI10&gt;=EOMONTH(Summary!$E$10,0),CI10&lt;EOMONTH(Summary!$E$3,Summary!$G$66)),"stabilization",
IF(CI10=EOMONTH(Summary!$E$3,Summary!$G$66),"end of hold period",
IF(CI10&gt;EOMONTH(Summary!$E$3,Summary!$G$66),"post hold period",
""))))))))</f>
        <v>post hold period</v>
      </c>
      <c r="CJ9" s="4" t="str">
        <f>IF(CJ10=EOMONTH(Summary!$E$3,0),"land closing",
IF(CJ10=EOMONTH(Summary!$E$5,0),"break ground",
IF(AND(CJ10&gt;EOMONTH(Summary!$E$5,0), CJ10&lt;EOMONTH(Summary!$E$8,0)),"construction",
IF(CJ10=EOMONTH(Summary!$E$8,0), "delivery",
IF(AND(CJ10&gt;EOMONTH(Summary!$E$8,0),CJ10&lt;EOMONTH(Summary!$E$10,0)), "lease up",
IF(AND(CJ10&gt;=EOMONTH(Summary!$E$10,0),CJ10&lt;EOMONTH(Summary!$E$3,Summary!$G$66)),"stabilization",
IF(CJ10=EOMONTH(Summary!$E$3,Summary!$G$66),"end of hold period",
IF(CJ10&gt;EOMONTH(Summary!$E$3,Summary!$G$66),"post hold period",
""))))))))</f>
        <v>post hold period</v>
      </c>
      <c r="CK9" s="4" t="str">
        <f>IF(CK10=EOMONTH(Summary!$E$3,0),"land closing",
IF(CK10=EOMONTH(Summary!$E$5,0),"break ground",
IF(AND(CK10&gt;EOMONTH(Summary!$E$5,0), CK10&lt;EOMONTH(Summary!$E$8,0)),"construction",
IF(CK10=EOMONTH(Summary!$E$8,0), "delivery",
IF(AND(CK10&gt;EOMONTH(Summary!$E$8,0),CK10&lt;EOMONTH(Summary!$E$10,0)), "lease up",
IF(AND(CK10&gt;=EOMONTH(Summary!$E$10,0),CK10&lt;EOMONTH(Summary!$E$3,Summary!$G$66)),"stabilization",
IF(CK10=EOMONTH(Summary!$E$3,Summary!$G$66),"end of hold period",
IF(CK10&gt;EOMONTH(Summary!$E$3,Summary!$G$66),"post hold period",
""))))))))</f>
        <v>post hold period</v>
      </c>
      <c r="CL9" s="4" t="str">
        <f>IF(CL10=EOMONTH(Summary!$E$3,0),"land closing",
IF(CL10=EOMONTH(Summary!$E$5,0),"break ground",
IF(AND(CL10&gt;EOMONTH(Summary!$E$5,0), CL10&lt;EOMONTH(Summary!$E$8,0)),"construction",
IF(CL10=EOMONTH(Summary!$E$8,0), "delivery",
IF(AND(CL10&gt;EOMONTH(Summary!$E$8,0),CL10&lt;EOMONTH(Summary!$E$10,0)), "lease up",
IF(AND(CL10&gt;=EOMONTH(Summary!$E$10,0),CL10&lt;EOMONTH(Summary!$E$3,Summary!$G$66)),"stabilization",
IF(CL10=EOMONTH(Summary!$E$3,Summary!$G$66),"end of hold period",
IF(CL10&gt;EOMONTH(Summary!$E$3,Summary!$G$66),"post hold period",
""))))))))</f>
        <v>post hold period</v>
      </c>
      <c r="CM9" s="4" t="str">
        <f>IF(CM10=EOMONTH(Summary!$E$3,0),"land closing",
IF(CM10=EOMONTH(Summary!$E$5,0),"break ground",
IF(AND(CM10&gt;EOMONTH(Summary!$E$5,0), CM10&lt;EOMONTH(Summary!$E$8,0)),"construction",
IF(CM10=EOMONTH(Summary!$E$8,0), "delivery",
IF(AND(CM10&gt;EOMONTH(Summary!$E$8,0),CM10&lt;EOMONTH(Summary!$E$10,0)), "lease up",
IF(AND(CM10&gt;=EOMONTH(Summary!$E$10,0),CM10&lt;EOMONTH(Summary!$E$3,Summary!$G$66)),"stabilization",
IF(CM10=EOMONTH(Summary!$E$3,Summary!$G$66),"end of hold period",
IF(CM10&gt;EOMONTH(Summary!$E$3,Summary!$G$66),"post hold period",
""))))))))</f>
        <v>post hold period</v>
      </c>
      <c r="CN9" s="4" t="str">
        <f>IF(CN10=EOMONTH(Summary!$E$3,0),"land closing",
IF(CN10=EOMONTH(Summary!$E$5,0),"break ground",
IF(AND(CN10&gt;EOMONTH(Summary!$E$5,0), CN10&lt;EOMONTH(Summary!$E$8,0)),"construction",
IF(CN10=EOMONTH(Summary!$E$8,0), "delivery",
IF(AND(CN10&gt;EOMONTH(Summary!$E$8,0),CN10&lt;EOMONTH(Summary!$E$10,0)), "lease up",
IF(AND(CN10&gt;=EOMONTH(Summary!$E$10,0),CN10&lt;EOMONTH(Summary!$E$3,Summary!$G$66)),"stabilization",
IF(CN10=EOMONTH(Summary!$E$3,Summary!$G$66),"end of hold period",
IF(CN10&gt;EOMONTH(Summary!$E$3,Summary!$G$66),"post hold period",
""))))))))</f>
        <v>post hold period</v>
      </c>
      <c r="CO9" s="4" t="str">
        <f>IF(CO10=EOMONTH(Summary!$E$3,0),"land closing",
IF(CO10=EOMONTH(Summary!$E$5,0),"break ground",
IF(AND(CO10&gt;EOMONTH(Summary!$E$5,0), CO10&lt;EOMONTH(Summary!$E$8,0)),"construction",
IF(CO10=EOMONTH(Summary!$E$8,0), "delivery",
IF(AND(CO10&gt;EOMONTH(Summary!$E$8,0),CO10&lt;EOMONTH(Summary!$E$10,0)), "lease up",
IF(AND(CO10&gt;=EOMONTH(Summary!$E$10,0),CO10&lt;EOMONTH(Summary!$E$3,Summary!$G$66)),"stabilization",
IF(CO10=EOMONTH(Summary!$E$3,Summary!$G$66),"end of hold period",
IF(CO10&gt;EOMONTH(Summary!$E$3,Summary!$G$66),"post hold period",
""))))))))</f>
        <v>post hold period</v>
      </c>
      <c r="CP9" s="4" t="str">
        <f>IF(CP10=EOMONTH(Summary!$E$3,0),"land closing",
IF(CP10=EOMONTH(Summary!$E$5,0),"break ground",
IF(AND(CP10&gt;EOMONTH(Summary!$E$5,0), CP10&lt;EOMONTH(Summary!$E$8,0)),"construction",
IF(CP10=EOMONTH(Summary!$E$8,0), "delivery",
IF(AND(CP10&gt;EOMONTH(Summary!$E$8,0),CP10&lt;EOMONTH(Summary!$E$10,0)), "lease up",
IF(AND(CP10&gt;=EOMONTH(Summary!$E$10,0),CP10&lt;EOMONTH(Summary!$E$3,Summary!$G$66)),"stabilization",
IF(CP10=EOMONTH(Summary!$E$3,Summary!$G$66),"end of hold period",
IF(CP10&gt;EOMONTH(Summary!$E$3,Summary!$G$66),"post hold period",
""))))))))</f>
        <v>post hold period</v>
      </c>
      <c r="CQ9" s="4" t="str">
        <f>IF(CQ10=EOMONTH(Summary!$E$3,0),"land closing",
IF(CQ10=EOMONTH(Summary!$E$5,0),"break ground",
IF(AND(CQ10&gt;EOMONTH(Summary!$E$5,0), CQ10&lt;EOMONTH(Summary!$E$8,0)),"construction",
IF(CQ10=EOMONTH(Summary!$E$8,0), "delivery",
IF(AND(CQ10&gt;EOMONTH(Summary!$E$8,0),CQ10&lt;EOMONTH(Summary!$E$10,0)), "lease up",
IF(AND(CQ10&gt;=EOMONTH(Summary!$E$10,0),CQ10&lt;EOMONTH(Summary!$E$3,Summary!$G$66)),"stabilization",
IF(CQ10=EOMONTH(Summary!$E$3,Summary!$G$66),"end of hold period",
IF(CQ10&gt;EOMONTH(Summary!$E$3,Summary!$G$66),"post hold period",
""))))))))</f>
        <v>post hold period</v>
      </c>
      <c r="CR9" s="4" t="str">
        <f>IF(CR10=EOMONTH(Summary!$E$3,0),"land closing",
IF(CR10=EOMONTH(Summary!$E$5,0),"break ground",
IF(AND(CR10&gt;EOMONTH(Summary!$E$5,0), CR10&lt;EOMONTH(Summary!$E$8,0)),"construction",
IF(CR10=EOMONTH(Summary!$E$8,0), "delivery",
IF(AND(CR10&gt;EOMONTH(Summary!$E$8,0),CR10&lt;EOMONTH(Summary!$E$10,0)), "lease up",
IF(AND(CR10&gt;=EOMONTH(Summary!$E$10,0),CR10&lt;EOMONTH(Summary!$E$3,Summary!$G$66)),"stabilization",
IF(CR10=EOMONTH(Summary!$E$3,Summary!$G$66),"end of hold period",
IF(CR10&gt;EOMONTH(Summary!$E$3,Summary!$G$66),"post hold period",
""))))))))</f>
        <v>post hold period</v>
      </c>
      <c r="CS9" s="4" t="str">
        <f>IF(CS10=EOMONTH(Summary!$E$3,0),"land closing",
IF(CS10=EOMONTH(Summary!$E$5,0),"break ground",
IF(AND(CS10&gt;EOMONTH(Summary!$E$5,0), CS10&lt;EOMONTH(Summary!$E$8,0)),"construction",
IF(CS10=EOMONTH(Summary!$E$8,0), "delivery",
IF(AND(CS10&gt;EOMONTH(Summary!$E$8,0),CS10&lt;EOMONTH(Summary!$E$10,0)), "lease up",
IF(AND(CS10&gt;=EOMONTH(Summary!$E$10,0),CS10&lt;EOMONTH(Summary!$E$3,Summary!$G$66)),"stabilization",
IF(CS10=EOMONTH(Summary!$E$3,Summary!$G$66),"end of hold period",
IF(CS10&gt;EOMONTH(Summary!$E$3,Summary!$G$66),"post hold period",
""))))))))</f>
        <v>post hold period</v>
      </c>
      <c r="CT9" s="4" t="str">
        <f>IF(CT10=EOMONTH(Summary!$E$3,0),"land closing",
IF(CT10=EOMONTH(Summary!$E$5,0),"break ground",
IF(AND(CT10&gt;EOMONTH(Summary!$E$5,0), CT10&lt;EOMONTH(Summary!$E$8,0)),"construction",
IF(CT10=EOMONTH(Summary!$E$8,0), "delivery",
IF(AND(CT10&gt;EOMONTH(Summary!$E$8,0),CT10&lt;EOMONTH(Summary!$E$10,0)), "lease up",
IF(AND(CT10&gt;=EOMONTH(Summary!$E$10,0),CT10&lt;EOMONTH(Summary!$E$3,Summary!$G$66)),"stabilization",
IF(CT10=EOMONTH(Summary!$E$3,Summary!$G$66),"end of hold period",
IF(CT10&gt;EOMONTH(Summary!$E$3,Summary!$G$66),"post hold period",
""))))))))</f>
        <v>post hold period</v>
      </c>
      <c r="CU9" s="4" t="str">
        <f>IF(CU10=EOMONTH(Summary!$E$3,0),"land closing",
IF(CU10=EOMONTH(Summary!$E$5,0),"break ground",
IF(AND(CU10&gt;EOMONTH(Summary!$E$5,0), CU10&lt;EOMONTH(Summary!$E$8,0)),"construction",
IF(CU10=EOMONTH(Summary!$E$8,0), "delivery",
IF(AND(CU10&gt;EOMONTH(Summary!$E$8,0),CU10&lt;EOMONTH(Summary!$E$10,0)), "lease up",
IF(AND(CU10&gt;=EOMONTH(Summary!$E$10,0),CU10&lt;EOMONTH(Summary!$E$3,Summary!$G$66)),"stabilization",
IF(CU10=EOMONTH(Summary!$E$3,Summary!$G$66),"end of hold period",
IF(CU10&gt;EOMONTH(Summary!$E$3,Summary!$G$66),"post hold period",
""))))))))</f>
        <v>post hold period</v>
      </c>
      <c r="CV9" s="4" t="str">
        <f>IF(CV10=EOMONTH(Summary!$E$3,0),"land closing",
IF(CV10=EOMONTH(Summary!$E$5,0),"break ground",
IF(AND(CV10&gt;EOMONTH(Summary!$E$5,0), CV10&lt;EOMONTH(Summary!$E$8,0)),"construction",
IF(CV10=EOMONTH(Summary!$E$8,0), "delivery",
IF(AND(CV10&gt;EOMONTH(Summary!$E$8,0),CV10&lt;EOMONTH(Summary!$E$10,0)), "lease up",
IF(AND(CV10&gt;=EOMONTH(Summary!$E$10,0),CV10&lt;EOMONTH(Summary!$E$3,Summary!$G$66)),"stabilization",
IF(CV10=EOMONTH(Summary!$E$3,Summary!$G$66),"end of hold period",
IF(CV10&gt;EOMONTH(Summary!$E$3,Summary!$G$66),"post hold period",
""))))))))</f>
        <v>post hold period</v>
      </c>
      <c r="CW9" s="4" t="str">
        <f>IF(CW10=EOMONTH(Summary!$E$3,0),"land closing",
IF(CW10=EOMONTH(Summary!$E$5,0),"break ground",
IF(AND(CW10&gt;EOMONTH(Summary!$E$5,0), CW10&lt;EOMONTH(Summary!$E$8,0)),"construction",
IF(CW10=EOMONTH(Summary!$E$8,0), "delivery",
IF(AND(CW10&gt;EOMONTH(Summary!$E$8,0),CW10&lt;EOMONTH(Summary!$E$10,0)), "lease up",
IF(AND(CW10&gt;=EOMONTH(Summary!$E$10,0),CW10&lt;EOMONTH(Summary!$E$3,Summary!$G$66)),"stabilization",
IF(CW10=EOMONTH(Summary!$E$3,Summary!$G$66),"end of hold period",
IF(CW10&gt;EOMONTH(Summary!$E$3,Summary!$G$66),"post hold period",
""))))))))</f>
        <v>post hold period</v>
      </c>
      <c r="CX9" s="4" t="str">
        <f>IF(CX10=EOMONTH(Summary!$E$3,0),"land closing",
IF(CX10=EOMONTH(Summary!$E$5,0),"break ground",
IF(AND(CX10&gt;EOMONTH(Summary!$E$5,0), CX10&lt;EOMONTH(Summary!$E$8,0)),"construction",
IF(CX10=EOMONTH(Summary!$E$8,0), "delivery",
IF(AND(CX10&gt;EOMONTH(Summary!$E$8,0),CX10&lt;EOMONTH(Summary!$E$10,0)), "lease up",
IF(AND(CX10&gt;=EOMONTH(Summary!$E$10,0),CX10&lt;EOMONTH(Summary!$E$3,Summary!$G$66)),"stabilization",
IF(CX10=EOMONTH(Summary!$E$3,Summary!$G$66),"end of hold period",
IF(CX10&gt;EOMONTH(Summary!$E$3,Summary!$G$66),"post hold period",
""))))))))</f>
        <v>post hold period</v>
      </c>
      <c r="CY9" s="4" t="str">
        <f>IF(CY10=EOMONTH(Summary!$E$3,0),"land closing",
IF(CY10=EOMONTH(Summary!$E$5,0),"break ground",
IF(AND(CY10&gt;EOMONTH(Summary!$E$5,0), CY10&lt;EOMONTH(Summary!$E$8,0)),"construction",
IF(CY10=EOMONTH(Summary!$E$8,0), "delivery",
IF(AND(CY10&gt;EOMONTH(Summary!$E$8,0),CY10&lt;EOMONTH(Summary!$E$10,0)), "lease up",
IF(AND(CY10&gt;=EOMONTH(Summary!$E$10,0),CY10&lt;EOMONTH(Summary!$E$3,Summary!$G$66)),"stabilization",
IF(CY10=EOMONTH(Summary!$E$3,Summary!$G$66),"end of hold period",
IF(CY10&gt;EOMONTH(Summary!$E$3,Summary!$G$66),"post hold period",
""))))))))</f>
        <v>post hold period</v>
      </c>
      <c r="CZ9" s="4" t="str">
        <f>IF(CZ10=EOMONTH(Summary!$E$3,0),"land closing",
IF(CZ10=EOMONTH(Summary!$E$5,0),"break ground",
IF(AND(CZ10&gt;EOMONTH(Summary!$E$5,0), CZ10&lt;EOMONTH(Summary!$E$8,0)),"construction",
IF(CZ10=EOMONTH(Summary!$E$8,0), "delivery",
IF(AND(CZ10&gt;EOMONTH(Summary!$E$8,0),CZ10&lt;EOMONTH(Summary!$E$10,0)), "lease up",
IF(AND(CZ10&gt;=EOMONTH(Summary!$E$10,0),CZ10&lt;EOMONTH(Summary!$E$3,Summary!$G$66)),"stabilization",
IF(CZ10=EOMONTH(Summary!$E$3,Summary!$G$66),"end of hold period",
IF(CZ10&gt;EOMONTH(Summary!$E$3,Summary!$G$66),"post hold period",
""))))))))</f>
        <v>post hold period</v>
      </c>
      <c r="DA9" s="4" t="str">
        <f>IF(DA10=EOMONTH(Summary!$E$3,0),"land closing",
IF(DA10=EOMONTH(Summary!$E$5,0),"break ground",
IF(AND(DA10&gt;EOMONTH(Summary!$E$5,0), DA10&lt;EOMONTH(Summary!$E$8,0)),"construction",
IF(DA10=EOMONTH(Summary!$E$8,0), "delivery",
IF(AND(DA10&gt;EOMONTH(Summary!$E$8,0),DA10&lt;EOMONTH(Summary!$E$10,0)), "lease up",
IF(AND(DA10&gt;=EOMONTH(Summary!$E$10,0),DA10&lt;EOMONTH(Summary!$E$3,Summary!$G$66)),"stabilization",
IF(DA10=EOMONTH(Summary!$E$3,Summary!$G$66),"end of hold period",
IF(DA10&gt;EOMONTH(Summary!$E$3,Summary!$G$66),"post hold period",
""))))))))</f>
        <v>post hold period</v>
      </c>
      <c r="DB9" s="4" t="str">
        <f>IF(DB10=EOMONTH(Summary!$E$3,0),"land closing",
IF(DB10=EOMONTH(Summary!$E$5,0),"break ground",
IF(AND(DB10&gt;EOMONTH(Summary!$E$5,0), DB10&lt;EOMONTH(Summary!$E$8,0)),"construction",
IF(DB10=EOMONTH(Summary!$E$8,0), "delivery",
IF(AND(DB10&gt;EOMONTH(Summary!$E$8,0),DB10&lt;EOMONTH(Summary!$E$10,0)), "lease up",
IF(AND(DB10&gt;=EOMONTH(Summary!$E$10,0),DB10&lt;EOMONTH(Summary!$E$3,Summary!$G$66)),"stabilization",
IF(DB10=EOMONTH(Summary!$E$3,Summary!$G$66),"end of hold period",
IF(DB10&gt;EOMONTH(Summary!$E$3,Summary!$G$66),"post hold period",
""))))))))</f>
        <v>post hold period</v>
      </c>
      <c r="DC9" s="4" t="str">
        <f>IF(DC10=EOMONTH(Summary!$E$3,0),"land closing",
IF(DC10=EOMONTH(Summary!$E$5,0),"break ground",
IF(AND(DC10&gt;EOMONTH(Summary!$E$5,0), DC10&lt;EOMONTH(Summary!$E$8,0)),"construction",
IF(DC10=EOMONTH(Summary!$E$8,0), "delivery",
IF(AND(DC10&gt;EOMONTH(Summary!$E$8,0),DC10&lt;EOMONTH(Summary!$E$10,0)), "lease up",
IF(AND(DC10&gt;=EOMONTH(Summary!$E$10,0),DC10&lt;EOMONTH(Summary!$E$3,Summary!$G$66)),"stabilization",
IF(DC10=EOMONTH(Summary!$E$3,Summary!$G$66),"end of hold period",
IF(DC10&gt;EOMONTH(Summary!$E$3,Summary!$G$66),"post hold period",
""))))))))</f>
        <v>post hold period</v>
      </c>
      <c r="DD9" s="4" t="str">
        <f>IF(DD10=EOMONTH(Summary!$E$3,0),"land closing",
IF(DD10=EOMONTH(Summary!$E$5,0),"break ground",
IF(AND(DD10&gt;EOMONTH(Summary!$E$5,0), DD10&lt;EOMONTH(Summary!$E$8,0)),"construction",
IF(DD10=EOMONTH(Summary!$E$8,0), "delivery",
IF(AND(DD10&gt;EOMONTH(Summary!$E$8,0),DD10&lt;EOMONTH(Summary!$E$10,0)), "lease up",
IF(AND(DD10&gt;=EOMONTH(Summary!$E$10,0),DD10&lt;EOMONTH(Summary!$E$3,Summary!$G$66)),"stabilization",
IF(DD10=EOMONTH(Summary!$E$3,Summary!$G$66),"end of hold period",
IF(DD10&gt;EOMONTH(Summary!$E$3,Summary!$G$66),"post hold period",
""))))))))</f>
        <v>post hold period</v>
      </c>
      <c r="DE9" s="4" t="str">
        <f>IF(DE10=EOMONTH(Summary!$E$3,0),"land closing",
IF(DE10=EOMONTH(Summary!$E$5,0),"break ground",
IF(AND(DE10&gt;EOMONTH(Summary!$E$5,0), DE10&lt;EOMONTH(Summary!$E$8,0)),"construction",
IF(DE10=EOMONTH(Summary!$E$8,0), "delivery",
IF(AND(DE10&gt;EOMONTH(Summary!$E$8,0),DE10&lt;EOMONTH(Summary!$E$10,0)), "lease up",
IF(AND(DE10&gt;=EOMONTH(Summary!$E$10,0),DE10&lt;EOMONTH(Summary!$E$3,Summary!$G$66)),"stabilization",
IF(DE10=EOMONTH(Summary!$E$3,Summary!$G$66),"end of hold period",
IF(DE10&gt;EOMONTH(Summary!$E$3,Summary!$G$66),"post hold period",
""))))))))</f>
        <v>post hold period</v>
      </c>
      <c r="DF9" s="4" t="str">
        <f>IF(DF10=EOMONTH(Summary!$E$3,0),"land closing",
IF(DF10=EOMONTH(Summary!$E$5,0),"break ground",
IF(AND(DF10&gt;EOMONTH(Summary!$E$5,0), DF10&lt;EOMONTH(Summary!$E$8,0)),"construction",
IF(DF10=EOMONTH(Summary!$E$8,0), "delivery",
IF(AND(DF10&gt;EOMONTH(Summary!$E$8,0),DF10&lt;EOMONTH(Summary!$E$10,0)), "lease up",
IF(AND(DF10&gt;=EOMONTH(Summary!$E$10,0),DF10&lt;EOMONTH(Summary!$E$3,Summary!$G$66)),"stabilization",
IF(DF10=EOMONTH(Summary!$E$3,Summary!$G$66),"end of hold period",
IF(DF10&gt;EOMONTH(Summary!$E$3,Summary!$G$66),"post hold period",
""))))))))</f>
        <v>post hold period</v>
      </c>
      <c r="DG9" s="4" t="str">
        <f>IF(DG10=EOMONTH(Summary!$E$3,0),"land closing",
IF(DG10=EOMONTH(Summary!$E$5,0),"break ground",
IF(AND(DG10&gt;EOMONTH(Summary!$E$5,0), DG10&lt;EOMONTH(Summary!$E$8,0)),"construction",
IF(DG10=EOMONTH(Summary!$E$8,0), "delivery",
IF(AND(DG10&gt;EOMONTH(Summary!$E$8,0),DG10&lt;EOMONTH(Summary!$E$10,0)), "lease up",
IF(AND(DG10&gt;=EOMONTH(Summary!$E$10,0),DG10&lt;EOMONTH(Summary!$E$3,Summary!$G$66)),"stabilization",
IF(DG10=EOMONTH(Summary!$E$3,Summary!$G$66),"end of hold period",
IF(DG10&gt;EOMONTH(Summary!$E$3,Summary!$G$66),"post hold period",
""))))))))</f>
        <v>post hold period</v>
      </c>
      <c r="DH9" s="4" t="str">
        <f>IF(DH10=EOMONTH(Summary!$E$3,0),"land closing",
IF(DH10=EOMONTH(Summary!$E$5,0),"break ground",
IF(AND(DH10&gt;EOMONTH(Summary!$E$5,0), DH10&lt;EOMONTH(Summary!$E$8,0)),"construction",
IF(DH10=EOMONTH(Summary!$E$8,0), "delivery",
IF(AND(DH10&gt;EOMONTH(Summary!$E$8,0),DH10&lt;EOMONTH(Summary!$E$10,0)), "lease up",
IF(AND(DH10&gt;=EOMONTH(Summary!$E$10,0),DH10&lt;EOMONTH(Summary!$E$3,Summary!$G$66)),"stabilization",
IF(DH10=EOMONTH(Summary!$E$3,Summary!$G$66),"end of hold period",
IF(DH10&gt;EOMONTH(Summary!$E$3,Summary!$G$66),"post hold period",
""))))))))</f>
        <v>post hold period</v>
      </c>
      <c r="DI9" s="4" t="str">
        <f>IF(DI10=EOMONTH(Summary!$E$3,0),"land closing",
IF(DI10=EOMONTH(Summary!$E$5,0),"break ground",
IF(AND(DI10&gt;EOMONTH(Summary!$E$5,0), DI10&lt;EOMONTH(Summary!$E$8,0)),"construction",
IF(DI10=EOMONTH(Summary!$E$8,0), "delivery",
IF(AND(DI10&gt;EOMONTH(Summary!$E$8,0),DI10&lt;EOMONTH(Summary!$E$10,0)), "lease up",
IF(AND(DI10&gt;=EOMONTH(Summary!$E$10,0),DI10&lt;EOMONTH(Summary!$E$3,Summary!$G$66)),"stabilization",
IF(DI10=EOMONTH(Summary!$E$3,Summary!$G$66),"end of hold period",
IF(DI10&gt;EOMONTH(Summary!$E$3,Summary!$G$66),"post hold period",
""))))))))</f>
        <v>post hold period</v>
      </c>
      <c r="DJ9" s="4" t="str">
        <f>IF(DJ10=EOMONTH(Summary!$E$3,0),"land closing",
IF(DJ10=EOMONTH(Summary!$E$5,0),"break ground",
IF(AND(DJ10&gt;EOMONTH(Summary!$E$5,0), DJ10&lt;EOMONTH(Summary!$E$8,0)),"construction",
IF(DJ10=EOMONTH(Summary!$E$8,0), "delivery",
IF(AND(DJ10&gt;EOMONTH(Summary!$E$8,0),DJ10&lt;EOMONTH(Summary!$E$10,0)), "lease up",
IF(AND(DJ10&gt;=EOMONTH(Summary!$E$10,0),DJ10&lt;EOMONTH(Summary!$E$3,Summary!$G$66)),"stabilization",
IF(DJ10=EOMONTH(Summary!$E$3,Summary!$G$66),"end of hold period",
IF(DJ10&gt;EOMONTH(Summary!$E$3,Summary!$G$66),"post hold period",
""))))))))</f>
        <v>post hold period</v>
      </c>
      <c r="DK9" s="4" t="str">
        <f>IF(DK10=EOMONTH(Summary!$E$3,0),"land closing",
IF(DK10=EOMONTH(Summary!$E$5,0),"break ground",
IF(AND(DK10&gt;EOMONTH(Summary!$E$5,0), DK10&lt;EOMONTH(Summary!$E$8,0)),"construction",
IF(DK10=EOMONTH(Summary!$E$8,0), "delivery",
IF(AND(DK10&gt;EOMONTH(Summary!$E$8,0),DK10&lt;EOMONTH(Summary!$E$10,0)), "lease up",
IF(AND(DK10&gt;=EOMONTH(Summary!$E$10,0),DK10&lt;EOMONTH(Summary!$E$3,Summary!$G$66)),"stabilization",
IF(DK10=EOMONTH(Summary!$E$3,Summary!$G$66),"end of hold period",
IF(DK10&gt;EOMONTH(Summary!$E$3,Summary!$G$66),"post hold period",
""))))))))</f>
        <v>post hold period</v>
      </c>
      <c r="DL9" s="4" t="str">
        <f>IF(DL10=EOMONTH(Summary!$E$3,0),"land closing",
IF(DL10=EOMONTH(Summary!$E$5,0),"break ground",
IF(AND(DL10&gt;EOMONTH(Summary!$E$5,0), DL10&lt;EOMONTH(Summary!$E$8,0)),"construction",
IF(DL10=EOMONTH(Summary!$E$8,0), "delivery",
IF(AND(DL10&gt;EOMONTH(Summary!$E$8,0),DL10&lt;EOMONTH(Summary!$E$10,0)), "lease up",
IF(AND(DL10&gt;=EOMONTH(Summary!$E$10,0),DL10&lt;EOMONTH(Summary!$E$3,Summary!$G$66)),"stabilization",
IF(DL10=EOMONTH(Summary!$E$3,Summary!$G$66),"end of hold period",
IF(DL10&gt;EOMONTH(Summary!$E$3,Summary!$G$66),"post hold period",
""))))))))</f>
        <v>post hold period</v>
      </c>
      <c r="DM9" s="4" t="str">
        <f>IF(DM10=EOMONTH(Summary!$E$3,0),"land closing",
IF(DM10=EOMONTH(Summary!$E$5,0),"break ground",
IF(AND(DM10&gt;EOMONTH(Summary!$E$5,0), DM10&lt;EOMONTH(Summary!$E$8,0)),"construction",
IF(DM10=EOMONTH(Summary!$E$8,0), "delivery",
IF(AND(DM10&gt;EOMONTH(Summary!$E$8,0),DM10&lt;EOMONTH(Summary!$E$10,0)), "lease up",
IF(AND(DM10&gt;=EOMONTH(Summary!$E$10,0),DM10&lt;EOMONTH(Summary!$E$3,Summary!$G$66)),"stabilization",
IF(DM10=EOMONTH(Summary!$E$3,Summary!$G$66),"end of hold period",
IF(DM10&gt;EOMONTH(Summary!$E$3,Summary!$G$66),"post hold period",
""))))))))</f>
        <v>post hold period</v>
      </c>
      <c r="DN9" s="4" t="str">
        <f>IF(DN10=EOMONTH(Summary!$E$3,0),"land closing",
IF(DN10=EOMONTH(Summary!$E$5,0),"break ground",
IF(AND(DN10&gt;EOMONTH(Summary!$E$5,0), DN10&lt;EOMONTH(Summary!$E$8,0)),"construction",
IF(DN10=EOMONTH(Summary!$E$8,0), "delivery",
IF(AND(DN10&gt;EOMONTH(Summary!$E$8,0),DN10&lt;EOMONTH(Summary!$E$10,0)), "lease up",
IF(AND(DN10&gt;=EOMONTH(Summary!$E$10,0),DN10&lt;EOMONTH(Summary!$E$3,Summary!$G$66)),"stabilization",
IF(DN10=EOMONTH(Summary!$E$3,Summary!$G$66),"end of hold period",
IF(DN10&gt;EOMONTH(Summary!$E$3,Summary!$G$66),"post hold period",
""))))))))</f>
        <v>post hold period</v>
      </c>
      <c r="DO9" s="4" t="str">
        <f>IF(DO10=EOMONTH(Summary!$E$3,0),"land closing",
IF(DO10=EOMONTH(Summary!$E$5,0),"break ground",
IF(AND(DO10&gt;EOMONTH(Summary!$E$5,0), DO10&lt;EOMONTH(Summary!$E$8,0)),"construction",
IF(DO10=EOMONTH(Summary!$E$8,0), "delivery",
IF(AND(DO10&gt;EOMONTH(Summary!$E$8,0),DO10&lt;EOMONTH(Summary!$E$10,0)), "lease up",
IF(AND(DO10&gt;=EOMONTH(Summary!$E$10,0),DO10&lt;EOMONTH(Summary!$E$3,Summary!$G$66)),"stabilization",
IF(DO10=EOMONTH(Summary!$E$3,Summary!$G$66),"end of hold period",
IF(DO10&gt;EOMONTH(Summary!$E$3,Summary!$G$66),"post hold period",
""))))))))</f>
        <v>post hold period</v>
      </c>
      <c r="DP9" s="4" t="str">
        <f>IF(DP10=EOMONTH(Summary!$E$3,0),"land closing",
IF(DP10=EOMONTH(Summary!$E$5,0),"break ground",
IF(AND(DP10&gt;EOMONTH(Summary!$E$5,0), DP10&lt;EOMONTH(Summary!$E$8,0)),"construction",
IF(DP10=EOMONTH(Summary!$E$8,0), "delivery",
IF(AND(DP10&gt;EOMONTH(Summary!$E$8,0),DP10&lt;EOMONTH(Summary!$E$10,0)), "lease up",
IF(AND(DP10&gt;=EOMONTH(Summary!$E$10,0),DP10&lt;EOMONTH(Summary!$E$3,Summary!$G$66)),"stabilization",
IF(DP10=EOMONTH(Summary!$E$3,Summary!$G$66),"end of hold period",
IF(DP10&gt;EOMONTH(Summary!$E$3,Summary!$G$66),"post hold period",
""))))))))</f>
        <v>post hold period</v>
      </c>
      <c r="DQ9" s="4" t="str">
        <f>IF(DQ10=EOMONTH(Summary!$E$3,0),"land closing",
IF(DQ10=EOMONTH(Summary!$E$5,0),"break ground",
IF(AND(DQ10&gt;EOMONTH(Summary!$E$5,0), DQ10&lt;EOMONTH(Summary!$E$8,0)),"construction",
IF(DQ10=EOMONTH(Summary!$E$8,0), "delivery",
IF(AND(DQ10&gt;EOMONTH(Summary!$E$8,0),DQ10&lt;EOMONTH(Summary!$E$10,0)), "lease up",
IF(AND(DQ10&gt;=EOMONTH(Summary!$E$10,0),DQ10&lt;EOMONTH(Summary!$E$3,Summary!$G$66)),"stabilization",
IF(DQ10=EOMONTH(Summary!$E$3,Summary!$G$66),"end of hold period",
IF(DQ10&gt;EOMONTH(Summary!$E$3,Summary!$G$66),"post hold period",
""))))))))</f>
        <v>post hold period</v>
      </c>
      <c r="DR9" s="4" t="str">
        <f>IF(DR10=EOMONTH(Summary!$E$3,0),"land closing",
IF(DR10=EOMONTH(Summary!$E$5,0),"break ground",
IF(AND(DR10&gt;EOMONTH(Summary!$E$5,0), DR10&lt;EOMONTH(Summary!$E$8,0)),"construction",
IF(DR10=EOMONTH(Summary!$E$8,0), "delivery",
IF(AND(DR10&gt;EOMONTH(Summary!$E$8,0),DR10&lt;EOMONTH(Summary!$E$10,0)), "lease up",
IF(AND(DR10&gt;=EOMONTH(Summary!$E$10,0),DR10&lt;EOMONTH(Summary!$E$3,Summary!$G$66)),"stabilization",
IF(DR10=EOMONTH(Summary!$E$3,Summary!$G$66),"end of hold period",
IF(DR10&gt;EOMONTH(Summary!$E$3,Summary!$G$66),"post hold period",
""))))))))</f>
        <v>post hold period</v>
      </c>
      <c r="DS9" s="4" t="str">
        <f>IF(DS10=EOMONTH(Summary!$E$3,0),"land closing",
IF(DS10=EOMONTH(Summary!$E$5,0),"break ground",
IF(AND(DS10&gt;EOMONTH(Summary!$E$5,0), DS10&lt;EOMONTH(Summary!$E$8,0)),"construction",
IF(DS10=EOMONTH(Summary!$E$8,0), "delivery",
IF(AND(DS10&gt;EOMONTH(Summary!$E$8,0),DS10&lt;EOMONTH(Summary!$E$10,0)), "lease up",
IF(AND(DS10&gt;=EOMONTH(Summary!$E$10,0),DS10&lt;EOMONTH(Summary!$E$3,Summary!$G$66)),"stabilization",
IF(DS10=EOMONTH(Summary!$E$3,Summary!$G$66),"end of hold period",
IF(DS10&gt;EOMONTH(Summary!$E$3,Summary!$G$66),"post hold period",
""))))))))</f>
        <v>post hold period</v>
      </c>
      <c r="DT9" s="4" t="str">
        <f>IF(DT10=EOMONTH(Summary!$E$3,0),"land closing",
IF(DT10=EOMONTH(Summary!$E$5,0),"break ground",
IF(AND(DT10&gt;EOMONTH(Summary!$E$5,0), DT10&lt;EOMONTH(Summary!$E$8,0)),"construction",
IF(DT10=EOMONTH(Summary!$E$8,0), "delivery",
IF(AND(DT10&gt;EOMONTH(Summary!$E$8,0),DT10&lt;EOMONTH(Summary!$E$10,0)), "lease up",
IF(AND(DT10&gt;=EOMONTH(Summary!$E$10,0),DT10&lt;EOMONTH(Summary!$E$3,Summary!$G$66)),"stabilization",
IF(DT10=EOMONTH(Summary!$E$3,Summary!$G$66),"end of hold period",
IF(DT10&gt;EOMONTH(Summary!$E$3,Summary!$G$66),"post hold period",
""))))))))</f>
        <v>post hold period</v>
      </c>
      <c r="DU9" s="4" t="str">
        <f>IF(DU10=EOMONTH(Summary!$E$3,0),"land closing",
IF(DU10=EOMONTH(Summary!$E$5,0),"break ground",
IF(AND(DU10&gt;EOMONTH(Summary!$E$5,0), DU10&lt;EOMONTH(Summary!$E$8,0)),"construction",
IF(DU10=EOMONTH(Summary!$E$8,0), "delivery",
IF(AND(DU10&gt;EOMONTH(Summary!$E$8,0),DU10&lt;EOMONTH(Summary!$E$10,0)), "lease up",
IF(AND(DU10&gt;=EOMONTH(Summary!$E$10,0),DU10&lt;EOMONTH(Summary!$E$3,Summary!$G$66)),"stabilization",
IF(DU10=EOMONTH(Summary!$E$3,Summary!$G$66),"end of hold period",
IF(DU10&gt;EOMONTH(Summary!$E$3,Summary!$G$66),"post hold period",
""))))))))</f>
        <v>post hold period</v>
      </c>
      <c r="DV9" s="4" t="str">
        <f>IF(DV10=EOMONTH(Summary!$E$3,0),"land closing",
IF(DV10=EOMONTH(Summary!$E$5,0),"break ground",
IF(AND(DV10&gt;EOMONTH(Summary!$E$5,0), DV10&lt;EOMONTH(Summary!$E$8,0)),"construction",
IF(DV10=EOMONTH(Summary!$E$8,0), "delivery",
IF(AND(DV10&gt;EOMONTH(Summary!$E$8,0),DV10&lt;EOMONTH(Summary!$E$10,0)), "lease up",
IF(AND(DV10&gt;=EOMONTH(Summary!$E$10,0),DV10&lt;EOMONTH(Summary!$E$3,Summary!$G$66)),"stabilization",
IF(DV10=EOMONTH(Summary!$E$3,Summary!$G$66),"end of hold period",
IF(DV10&gt;EOMONTH(Summary!$E$3,Summary!$G$66),"post hold period",
""))))))))</f>
        <v>post hold period</v>
      </c>
      <c r="DW9" s="4" t="str">
        <f>IF(DW10=EOMONTH(Summary!$E$3,0),"land closing",
IF(DW10=EOMONTH(Summary!$E$5,0),"break ground",
IF(AND(DW10&gt;EOMONTH(Summary!$E$5,0), DW10&lt;EOMONTH(Summary!$E$8,0)),"construction",
IF(DW10=EOMONTH(Summary!$E$8,0), "delivery",
IF(AND(DW10&gt;EOMONTH(Summary!$E$8,0),DW10&lt;EOMONTH(Summary!$E$10,0)), "lease up",
IF(AND(DW10&gt;=EOMONTH(Summary!$E$10,0),DW10&lt;EOMONTH(Summary!$E$3,Summary!$G$66)),"stabilization",
IF(DW10=EOMONTH(Summary!$E$3,Summary!$G$66),"end of hold period",
IF(DW10&gt;EOMONTH(Summary!$E$3,Summary!$G$66),"post hold period",
""))))))))</f>
        <v>post hold period</v>
      </c>
      <c r="DX9" s="4" t="str">
        <f>IF(DX10=EOMONTH(Summary!$E$3,0),"land closing",
IF(DX10=EOMONTH(Summary!$E$5,0),"break ground",
IF(AND(DX10&gt;EOMONTH(Summary!$E$5,0), DX10&lt;EOMONTH(Summary!$E$8,0)),"construction",
IF(DX10=EOMONTH(Summary!$E$8,0), "delivery",
IF(AND(DX10&gt;EOMONTH(Summary!$E$8,0),DX10&lt;EOMONTH(Summary!$E$10,0)), "lease up",
IF(AND(DX10&gt;=EOMONTH(Summary!$E$10,0),DX10&lt;EOMONTH(Summary!$E$3,Summary!$G$66)),"stabilization",
IF(DX10=EOMONTH(Summary!$E$3,Summary!$G$66),"end of hold period",
IF(DX10&gt;EOMONTH(Summary!$E$3,Summary!$G$66),"post hold period",
""))))))))</f>
        <v>post hold period</v>
      </c>
      <c r="DY9" s="4" t="str">
        <f>IF(DY10=EOMONTH(Summary!$E$3,0),"land closing",
IF(DY10=EOMONTH(Summary!$E$5,0),"break ground",
IF(AND(DY10&gt;EOMONTH(Summary!$E$5,0), DY10&lt;EOMONTH(Summary!$E$8,0)),"construction",
IF(DY10=EOMONTH(Summary!$E$8,0), "delivery",
IF(AND(DY10&gt;EOMONTH(Summary!$E$8,0),DY10&lt;EOMONTH(Summary!$E$10,0)), "lease up",
IF(AND(DY10&gt;=EOMONTH(Summary!$E$10,0),DY10&lt;EOMONTH(Summary!$E$3,Summary!$G$66)),"stabilization",
IF(DY10=EOMONTH(Summary!$E$3,Summary!$G$66),"end of hold period",
IF(DY10&gt;EOMONTH(Summary!$E$3,Summary!$G$66),"post hold period",
""))))))))</f>
        <v>post hold period</v>
      </c>
      <c r="DZ9" s="4" t="str">
        <f>IF(DZ10=EOMONTH(Summary!$E$3,0),"land closing",
IF(DZ10=EOMONTH(Summary!$E$5,0),"break ground",
IF(AND(DZ10&gt;EOMONTH(Summary!$E$5,0), DZ10&lt;EOMONTH(Summary!$E$8,0)),"construction",
IF(DZ10=EOMONTH(Summary!$E$8,0), "delivery",
IF(AND(DZ10&gt;EOMONTH(Summary!$E$8,0),DZ10&lt;EOMONTH(Summary!$E$10,0)), "lease up",
IF(AND(DZ10&gt;=EOMONTH(Summary!$E$10,0),DZ10&lt;EOMONTH(Summary!$E$3,Summary!$G$66)),"stabilization",
IF(DZ10=EOMONTH(Summary!$E$3,Summary!$G$66),"end of hold period",
IF(DZ10&gt;EOMONTH(Summary!$E$3,Summary!$G$66),"post hold period",
""))))))))</f>
        <v>post hold period</v>
      </c>
      <c r="EA9" s="4" t="str">
        <f>IF(EA10=EOMONTH(Summary!$E$3,0),"land closing",
IF(EA10=EOMONTH(Summary!$E$5,0),"break ground",
IF(AND(EA10&gt;EOMONTH(Summary!$E$5,0), EA10&lt;EOMONTH(Summary!$E$8,0)),"construction",
IF(EA10=EOMONTH(Summary!$E$8,0), "delivery",
IF(AND(EA10&gt;EOMONTH(Summary!$E$8,0),EA10&lt;EOMONTH(Summary!$E$10,0)), "lease up",
IF(AND(EA10&gt;=EOMONTH(Summary!$E$10,0),EA10&lt;EOMONTH(Summary!$E$3,Summary!$G$66)),"stabilization",
IF(EA10=EOMONTH(Summary!$E$3,Summary!$G$66),"end of hold period",
IF(EA10&gt;EOMONTH(Summary!$E$3,Summary!$G$66),"post hold period",
""))))))))</f>
        <v>post hold period</v>
      </c>
      <c r="EB9" s="4" t="str">
        <f>IF(EB10=EOMONTH(Summary!$E$3,0),"land closing",
IF(EB10=EOMONTH(Summary!$E$5,0),"break ground",
IF(AND(EB10&gt;EOMONTH(Summary!$E$5,0), EB10&lt;EOMONTH(Summary!$E$8,0)),"construction",
IF(EB10=EOMONTH(Summary!$E$8,0), "delivery",
IF(AND(EB10&gt;EOMONTH(Summary!$E$8,0),EB10&lt;EOMONTH(Summary!$E$10,0)), "lease up",
IF(AND(EB10&gt;=EOMONTH(Summary!$E$10,0),EB10&lt;EOMONTH(Summary!$E$3,Summary!$G$66)),"stabilization",
IF(EB10=EOMONTH(Summary!$E$3,Summary!$G$66),"end of hold period",
IF(EB10&gt;EOMONTH(Summary!$E$3,Summary!$G$66),"post hold period",
""))))))))</f>
        <v>post hold period</v>
      </c>
      <c r="EC9" s="4" t="str">
        <f>IF(EC10=EOMONTH(Summary!$E$3,0),"land closing",
IF(EC10=EOMONTH(Summary!$E$5,0),"break ground",
IF(AND(EC10&gt;EOMONTH(Summary!$E$5,0), EC10&lt;EOMONTH(Summary!$E$8,0)),"construction",
IF(EC10=EOMONTH(Summary!$E$8,0), "delivery",
IF(AND(EC10&gt;EOMONTH(Summary!$E$8,0),EC10&lt;EOMONTH(Summary!$E$10,0)), "lease up",
IF(AND(EC10&gt;=EOMONTH(Summary!$E$10,0),EC10&lt;EOMONTH(Summary!$E$3,Summary!$G$66)),"stabilization",
IF(EC10=EOMONTH(Summary!$E$3,Summary!$G$66),"end of hold period",
IF(EC10&gt;EOMONTH(Summary!$E$3,Summary!$G$66),"post hold period",
""))))))))</f>
        <v>post hold period</v>
      </c>
      <c r="ED9" s="4" t="str">
        <f>IF(ED10=EOMONTH(Summary!$E$3,0),"land closing",
IF(ED10=EOMONTH(Summary!$E$5,0),"break ground",
IF(AND(ED10&gt;EOMONTH(Summary!$E$5,0), ED10&lt;EOMONTH(Summary!$E$8,0)),"construction",
IF(ED10=EOMONTH(Summary!$E$8,0), "delivery",
IF(AND(ED10&gt;EOMONTH(Summary!$E$8,0),ED10&lt;EOMONTH(Summary!$E$10,0)), "lease up",
IF(AND(ED10&gt;=EOMONTH(Summary!$E$10,0),ED10&lt;EOMONTH(Summary!$E$3,Summary!$G$66)),"stabilization",
IF(ED10=EOMONTH(Summary!$E$3,Summary!$G$66),"end of hold period",
IF(ED10&gt;EOMONTH(Summary!$E$3,Summary!$G$66),"post hold period",
""))))))))</f>
        <v>post hold period</v>
      </c>
      <c r="EE9" s="4" t="str">
        <f>IF(EE10=EOMONTH(Summary!$E$3,0),"land closing",
IF(EE10=EOMONTH(Summary!$E$5,0),"break ground",
IF(AND(EE10&gt;EOMONTH(Summary!$E$5,0), EE10&lt;EOMONTH(Summary!$E$8,0)),"construction",
IF(EE10=EOMONTH(Summary!$E$8,0), "delivery",
IF(AND(EE10&gt;EOMONTH(Summary!$E$8,0),EE10&lt;EOMONTH(Summary!$E$10,0)), "lease up",
IF(AND(EE10&gt;=EOMONTH(Summary!$E$10,0),EE10&lt;EOMONTH(Summary!$E$3,Summary!$G$66)),"stabilization",
IF(EE10=EOMONTH(Summary!$E$3,Summary!$G$66),"end of hold period",
IF(EE10&gt;EOMONTH(Summary!$E$3,Summary!$G$66),"post hold period",
""))))))))</f>
        <v>post hold period</v>
      </c>
      <c r="EF9" s="4" t="str">
        <f>IF(EF10=EOMONTH(Summary!$E$3,0),"land closing",
IF(EF10=EOMONTH(Summary!$E$5,0),"break ground",
IF(AND(EF10&gt;EOMONTH(Summary!$E$5,0), EF10&lt;EOMONTH(Summary!$E$8,0)),"construction",
IF(EF10=EOMONTH(Summary!$E$8,0), "delivery",
IF(AND(EF10&gt;EOMONTH(Summary!$E$8,0),EF10&lt;EOMONTH(Summary!$E$10,0)), "lease up",
IF(AND(EF10&gt;=EOMONTH(Summary!$E$10,0),EF10&lt;EOMONTH(Summary!$E$3,Summary!$G$66)),"stabilization",
IF(EF10=EOMONTH(Summary!$E$3,Summary!$G$66),"end of hold period",
IF(EF10&gt;EOMONTH(Summary!$E$3,Summary!$G$66),"post hold period",
""))))))))</f>
        <v>post hold period</v>
      </c>
      <c r="EG9" s="4" t="str">
        <f>IF(EG10=EOMONTH(Summary!$E$3,0),"land closing",
IF(EG10=EOMONTH(Summary!$E$5,0),"break ground",
IF(AND(EG10&gt;EOMONTH(Summary!$E$5,0), EG10&lt;EOMONTH(Summary!$E$8,0)),"construction",
IF(EG10=EOMONTH(Summary!$E$8,0), "delivery",
IF(AND(EG10&gt;EOMONTH(Summary!$E$8,0),EG10&lt;EOMONTH(Summary!$E$10,0)), "lease up",
IF(AND(EG10&gt;=EOMONTH(Summary!$E$10,0),EG10&lt;EOMONTH(Summary!$E$3,Summary!$G$66)),"stabilization",
IF(EG10=EOMONTH(Summary!$E$3,Summary!$G$66),"end of hold period",
IF(EG10&gt;EOMONTH(Summary!$E$3,Summary!$G$66),"post hold period",
""))))))))</f>
        <v>post hold period</v>
      </c>
      <c r="EH9" s="4" t="str">
        <f>IF(EH10=EOMONTH(Summary!$E$3,0),"land closing",
IF(EH10=EOMONTH(Summary!$E$5,0),"break ground",
IF(AND(EH10&gt;EOMONTH(Summary!$E$5,0), EH10&lt;EOMONTH(Summary!$E$8,0)),"construction",
IF(EH10=EOMONTH(Summary!$E$8,0), "delivery",
IF(AND(EH10&gt;EOMONTH(Summary!$E$8,0),EH10&lt;EOMONTH(Summary!$E$10,0)), "lease up",
IF(AND(EH10&gt;=EOMONTH(Summary!$E$10,0),EH10&lt;EOMONTH(Summary!$E$3,Summary!$G$66)),"stabilization",
IF(EH10=EOMONTH(Summary!$E$3,Summary!$G$66),"end of hold period",
IF(EH10&gt;EOMONTH(Summary!$E$3,Summary!$G$66),"post hold period",
""))))))))</f>
        <v>post hold period</v>
      </c>
      <c r="EI9" s="4" t="str">
        <f>IF(EI10=EOMONTH(Summary!$E$3,0),"land closing",
IF(EI10=EOMONTH(Summary!$E$5,0),"break ground",
IF(AND(EI10&gt;EOMONTH(Summary!$E$5,0), EI10&lt;EOMONTH(Summary!$E$8,0)),"construction",
IF(EI10=EOMONTH(Summary!$E$8,0), "delivery",
IF(AND(EI10&gt;EOMONTH(Summary!$E$8,0),EI10&lt;EOMONTH(Summary!$E$10,0)), "lease up",
IF(AND(EI10&gt;=EOMONTH(Summary!$E$10,0),EI10&lt;EOMONTH(Summary!$E$3,Summary!$G$66)),"stabilization",
IF(EI10=EOMONTH(Summary!$E$3,Summary!$G$66),"end of hold period",
IF(EI10&gt;EOMONTH(Summary!$E$3,Summary!$G$66),"post hold period",
""))))))))</f>
        <v>post hold period</v>
      </c>
      <c r="EJ9" s="4" t="str">
        <f>IF(EJ10=EOMONTH(Summary!$E$3,0),"land closing",
IF(EJ10=EOMONTH(Summary!$E$5,0),"break ground",
IF(AND(EJ10&gt;EOMONTH(Summary!$E$5,0), EJ10&lt;EOMONTH(Summary!$E$8,0)),"construction",
IF(EJ10=EOMONTH(Summary!$E$8,0), "delivery",
IF(AND(EJ10&gt;EOMONTH(Summary!$E$8,0),EJ10&lt;EOMONTH(Summary!$E$10,0)), "lease up",
IF(AND(EJ10&gt;=EOMONTH(Summary!$E$10,0),EJ10&lt;EOMONTH(Summary!$E$3,Summary!$G$66)),"stabilization",
IF(EJ10=EOMONTH(Summary!$E$3,Summary!$G$66),"end of hold period",
IF(EJ10&gt;EOMONTH(Summary!$E$3,Summary!$G$66),"post hold period",
""))))))))</f>
        <v>post hold period</v>
      </c>
      <c r="EK9" s="4">
        <v>0</v>
      </c>
    </row>
    <row r="10" spans="1:141" s="4" customFormat="1" ht="14" x14ac:dyDescent="0.2">
      <c r="A10" s="228"/>
      <c r="B10" s="229"/>
      <c r="C10" s="225" t="s">
        <v>226</v>
      </c>
      <c r="D10" s="225"/>
      <c r="E10" s="225"/>
      <c r="F10" s="225"/>
      <c r="G10" s="225" t="s">
        <v>382</v>
      </c>
      <c r="H10" s="226">
        <f>EOMONTH(Summary!$E$3,0)</f>
        <v>45657</v>
      </c>
      <c r="I10" s="226">
        <f t="shared" ref="I10:AN10" si="9">EOMONTH(H10,1)</f>
        <v>45688</v>
      </c>
      <c r="J10" s="226">
        <f t="shared" si="9"/>
        <v>45716</v>
      </c>
      <c r="K10" s="226">
        <f t="shared" si="9"/>
        <v>45747</v>
      </c>
      <c r="L10" s="226">
        <f t="shared" si="9"/>
        <v>45777</v>
      </c>
      <c r="M10" s="226">
        <f t="shared" si="9"/>
        <v>45808</v>
      </c>
      <c r="N10" s="226">
        <f t="shared" si="9"/>
        <v>45838</v>
      </c>
      <c r="O10" s="226">
        <f t="shared" si="9"/>
        <v>45869</v>
      </c>
      <c r="P10" s="226">
        <f t="shared" si="9"/>
        <v>45900</v>
      </c>
      <c r="Q10" s="226">
        <f t="shared" si="9"/>
        <v>45930</v>
      </c>
      <c r="R10" s="226">
        <f t="shared" si="9"/>
        <v>45961</v>
      </c>
      <c r="S10" s="226">
        <f t="shared" si="9"/>
        <v>45991</v>
      </c>
      <c r="T10" s="226">
        <f t="shared" si="9"/>
        <v>46022</v>
      </c>
      <c r="U10" s="226">
        <f t="shared" si="9"/>
        <v>46053</v>
      </c>
      <c r="V10" s="226">
        <f t="shared" si="9"/>
        <v>46081</v>
      </c>
      <c r="W10" s="226">
        <f t="shared" si="9"/>
        <v>46112</v>
      </c>
      <c r="X10" s="226">
        <f t="shared" si="9"/>
        <v>46142</v>
      </c>
      <c r="Y10" s="226">
        <f t="shared" si="9"/>
        <v>46173</v>
      </c>
      <c r="Z10" s="226">
        <f t="shared" si="9"/>
        <v>46203</v>
      </c>
      <c r="AA10" s="226">
        <f t="shared" si="9"/>
        <v>46234</v>
      </c>
      <c r="AB10" s="226">
        <f t="shared" si="9"/>
        <v>46265</v>
      </c>
      <c r="AC10" s="226">
        <f t="shared" si="9"/>
        <v>46295</v>
      </c>
      <c r="AD10" s="226">
        <f t="shared" si="9"/>
        <v>46326</v>
      </c>
      <c r="AE10" s="226">
        <f t="shared" si="9"/>
        <v>46356</v>
      </c>
      <c r="AF10" s="226">
        <f t="shared" si="9"/>
        <v>46387</v>
      </c>
      <c r="AG10" s="226">
        <f t="shared" si="9"/>
        <v>46418</v>
      </c>
      <c r="AH10" s="226">
        <f t="shared" si="9"/>
        <v>46446</v>
      </c>
      <c r="AI10" s="226">
        <f t="shared" si="9"/>
        <v>46477</v>
      </c>
      <c r="AJ10" s="226">
        <f t="shared" si="9"/>
        <v>46507</v>
      </c>
      <c r="AK10" s="226">
        <f t="shared" si="9"/>
        <v>46538</v>
      </c>
      <c r="AL10" s="226">
        <f t="shared" si="9"/>
        <v>46568</v>
      </c>
      <c r="AM10" s="226">
        <f t="shared" si="9"/>
        <v>46599</v>
      </c>
      <c r="AN10" s="226">
        <f t="shared" si="9"/>
        <v>46630</v>
      </c>
      <c r="AO10" s="226">
        <f t="shared" ref="AO10:BT10" si="10">EOMONTH(AN10,1)</f>
        <v>46660</v>
      </c>
      <c r="AP10" s="226">
        <f t="shared" si="10"/>
        <v>46691</v>
      </c>
      <c r="AQ10" s="226">
        <f t="shared" si="10"/>
        <v>46721</v>
      </c>
      <c r="AR10" s="226">
        <f t="shared" si="10"/>
        <v>46752</v>
      </c>
      <c r="AS10" s="226">
        <f t="shared" si="10"/>
        <v>46783</v>
      </c>
      <c r="AT10" s="226">
        <f t="shared" si="10"/>
        <v>46812</v>
      </c>
      <c r="AU10" s="226">
        <f t="shared" si="10"/>
        <v>46843</v>
      </c>
      <c r="AV10" s="226">
        <f t="shared" si="10"/>
        <v>46873</v>
      </c>
      <c r="AW10" s="226">
        <f t="shared" si="10"/>
        <v>46904</v>
      </c>
      <c r="AX10" s="226">
        <f t="shared" si="10"/>
        <v>46934</v>
      </c>
      <c r="AY10" s="226">
        <f t="shared" si="10"/>
        <v>46965</v>
      </c>
      <c r="AZ10" s="226">
        <f t="shared" si="10"/>
        <v>46996</v>
      </c>
      <c r="BA10" s="226">
        <f t="shared" si="10"/>
        <v>47026</v>
      </c>
      <c r="BB10" s="226">
        <f t="shared" si="10"/>
        <v>47057</v>
      </c>
      <c r="BC10" s="226">
        <f t="shared" si="10"/>
        <v>47087</v>
      </c>
      <c r="BD10" s="226">
        <f t="shared" si="10"/>
        <v>47118</v>
      </c>
      <c r="BE10" s="226">
        <f t="shared" si="10"/>
        <v>47149</v>
      </c>
      <c r="BF10" s="226">
        <f t="shared" si="10"/>
        <v>47177</v>
      </c>
      <c r="BG10" s="226">
        <f t="shared" si="10"/>
        <v>47208</v>
      </c>
      <c r="BH10" s="226">
        <f t="shared" si="10"/>
        <v>47238</v>
      </c>
      <c r="BI10" s="226">
        <f t="shared" si="10"/>
        <v>47269</v>
      </c>
      <c r="BJ10" s="226">
        <f t="shared" si="10"/>
        <v>47299</v>
      </c>
      <c r="BK10" s="226">
        <f t="shared" si="10"/>
        <v>47330</v>
      </c>
      <c r="BL10" s="226">
        <f t="shared" si="10"/>
        <v>47361</v>
      </c>
      <c r="BM10" s="226">
        <f t="shared" si="10"/>
        <v>47391</v>
      </c>
      <c r="BN10" s="226">
        <f t="shared" si="10"/>
        <v>47422</v>
      </c>
      <c r="BO10" s="226">
        <f t="shared" si="10"/>
        <v>47452</v>
      </c>
      <c r="BP10" s="226">
        <f t="shared" si="10"/>
        <v>47483</v>
      </c>
      <c r="BQ10" s="226">
        <f t="shared" si="10"/>
        <v>47514</v>
      </c>
      <c r="BR10" s="226">
        <f t="shared" si="10"/>
        <v>47542</v>
      </c>
      <c r="BS10" s="226">
        <f t="shared" si="10"/>
        <v>47573</v>
      </c>
      <c r="BT10" s="226">
        <f t="shared" si="10"/>
        <v>47603</v>
      </c>
      <c r="BU10" s="226">
        <f t="shared" ref="BU10:CZ10" si="11">EOMONTH(BT10,1)</f>
        <v>47634</v>
      </c>
      <c r="BV10" s="226">
        <f t="shared" si="11"/>
        <v>47664</v>
      </c>
      <c r="BW10" s="226">
        <f t="shared" si="11"/>
        <v>47695</v>
      </c>
      <c r="BX10" s="226">
        <f t="shared" si="11"/>
        <v>47726</v>
      </c>
      <c r="BY10" s="226">
        <f t="shared" si="11"/>
        <v>47756</v>
      </c>
      <c r="BZ10" s="226">
        <f t="shared" si="11"/>
        <v>47787</v>
      </c>
      <c r="CA10" s="226">
        <f t="shared" si="11"/>
        <v>47817</v>
      </c>
      <c r="CB10" s="226">
        <f t="shared" si="11"/>
        <v>47848</v>
      </c>
      <c r="CC10" s="226">
        <f t="shared" si="11"/>
        <v>47879</v>
      </c>
      <c r="CD10" s="226">
        <f t="shared" si="11"/>
        <v>47907</v>
      </c>
      <c r="CE10" s="226">
        <f t="shared" si="11"/>
        <v>47938</v>
      </c>
      <c r="CF10" s="226">
        <f t="shared" si="11"/>
        <v>47968</v>
      </c>
      <c r="CG10" s="226">
        <f t="shared" si="11"/>
        <v>47999</v>
      </c>
      <c r="CH10" s="226">
        <f t="shared" si="11"/>
        <v>48029</v>
      </c>
      <c r="CI10" s="226">
        <f t="shared" si="11"/>
        <v>48060</v>
      </c>
      <c r="CJ10" s="226">
        <f t="shared" si="11"/>
        <v>48091</v>
      </c>
      <c r="CK10" s="226">
        <f t="shared" si="11"/>
        <v>48121</v>
      </c>
      <c r="CL10" s="226">
        <f t="shared" si="11"/>
        <v>48152</v>
      </c>
      <c r="CM10" s="226">
        <f t="shared" si="11"/>
        <v>48182</v>
      </c>
      <c r="CN10" s="226">
        <f t="shared" si="11"/>
        <v>48213</v>
      </c>
      <c r="CO10" s="226">
        <f t="shared" si="11"/>
        <v>48244</v>
      </c>
      <c r="CP10" s="226">
        <f t="shared" si="11"/>
        <v>48273</v>
      </c>
      <c r="CQ10" s="226">
        <f t="shared" si="11"/>
        <v>48304</v>
      </c>
      <c r="CR10" s="226">
        <f t="shared" si="11"/>
        <v>48334</v>
      </c>
      <c r="CS10" s="226">
        <f t="shared" si="11"/>
        <v>48365</v>
      </c>
      <c r="CT10" s="226">
        <f t="shared" si="11"/>
        <v>48395</v>
      </c>
      <c r="CU10" s="226">
        <f t="shared" si="11"/>
        <v>48426</v>
      </c>
      <c r="CV10" s="226">
        <f t="shared" si="11"/>
        <v>48457</v>
      </c>
      <c r="CW10" s="226">
        <f t="shared" si="11"/>
        <v>48487</v>
      </c>
      <c r="CX10" s="226">
        <f t="shared" si="11"/>
        <v>48518</v>
      </c>
      <c r="CY10" s="226">
        <f t="shared" si="11"/>
        <v>48548</v>
      </c>
      <c r="CZ10" s="226">
        <f t="shared" si="11"/>
        <v>48579</v>
      </c>
      <c r="DA10" s="226">
        <f t="shared" ref="DA10:EJ10" si="12">EOMONTH(CZ10,1)</f>
        <v>48610</v>
      </c>
      <c r="DB10" s="226">
        <f t="shared" si="12"/>
        <v>48638</v>
      </c>
      <c r="DC10" s="226">
        <f t="shared" si="12"/>
        <v>48669</v>
      </c>
      <c r="DD10" s="226">
        <f t="shared" si="12"/>
        <v>48699</v>
      </c>
      <c r="DE10" s="226">
        <f t="shared" si="12"/>
        <v>48730</v>
      </c>
      <c r="DF10" s="226">
        <f t="shared" si="12"/>
        <v>48760</v>
      </c>
      <c r="DG10" s="226">
        <f t="shared" si="12"/>
        <v>48791</v>
      </c>
      <c r="DH10" s="226">
        <f t="shared" si="12"/>
        <v>48822</v>
      </c>
      <c r="DI10" s="226">
        <f t="shared" si="12"/>
        <v>48852</v>
      </c>
      <c r="DJ10" s="226">
        <f t="shared" si="12"/>
        <v>48883</v>
      </c>
      <c r="DK10" s="226">
        <f t="shared" si="12"/>
        <v>48913</v>
      </c>
      <c r="DL10" s="226">
        <f t="shared" si="12"/>
        <v>48944</v>
      </c>
      <c r="DM10" s="226">
        <f t="shared" si="12"/>
        <v>48975</v>
      </c>
      <c r="DN10" s="226">
        <f t="shared" si="12"/>
        <v>49003</v>
      </c>
      <c r="DO10" s="226">
        <f t="shared" si="12"/>
        <v>49034</v>
      </c>
      <c r="DP10" s="226">
        <f t="shared" si="12"/>
        <v>49064</v>
      </c>
      <c r="DQ10" s="226">
        <f t="shared" si="12"/>
        <v>49095</v>
      </c>
      <c r="DR10" s="226">
        <f t="shared" si="12"/>
        <v>49125</v>
      </c>
      <c r="DS10" s="226">
        <f t="shared" si="12"/>
        <v>49156</v>
      </c>
      <c r="DT10" s="226">
        <f t="shared" si="12"/>
        <v>49187</v>
      </c>
      <c r="DU10" s="226">
        <f t="shared" si="12"/>
        <v>49217</v>
      </c>
      <c r="DV10" s="226">
        <f t="shared" si="12"/>
        <v>49248</v>
      </c>
      <c r="DW10" s="226">
        <f t="shared" si="12"/>
        <v>49278</v>
      </c>
      <c r="DX10" s="226">
        <f t="shared" si="12"/>
        <v>49309</v>
      </c>
      <c r="DY10" s="226">
        <f t="shared" si="12"/>
        <v>49340</v>
      </c>
      <c r="DZ10" s="226">
        <f t="shared" si="12"/>
        <v>49368</v>
      </c>
      <c r="EA10" s="226">
        <f t="shared" si="12"/>
        <v>49399</v>
      </c>
      <c r="EB10" s="226">
        <f t="shared" si="12"/>
        <v>49429</v>
      </c>
      <c r="EC10" s="226">
        <f t="shared" si="12"/>
        <v>49460</v>
      </c>
      <c r="ED10" s="226">
        <f t="shared" si="12"/>
        <v>49490</v>
      </c>
      <c r="EE10" s="226">
        <f t="shared" si="12"/>
        <v>49521</v>
      </c>
      <c r="EF10" s="226">
        <f t="shared" si="12"/>
        <v>49552</v>
      </c>
      <c r="EG10" s="226">
        <f t="shared" si="12"/>
        <v>49582</v>
      </c>
      <c r="EH10" s="226">
        <f t="shared" si="12"/>
        <v>49613</v>
      </c>
      <c r="EI10" s="226">
        <f t="shared" si="12"/>
        <v>49643</v>
      </c>
      <c r="EJ10" s="226">
        <f t="shared" si="12"/>
        <v>49674</v>
      </c>
      <c r="EK10" s="4">
        <v>0</v>
      </c>
    </row>
    <row r="11" spans="1:141" s="4" customFormat="1" ht="14" x14ac:dyDescent="0.2">
      <c r="A11" s="228"/>
      <c r="B11" s="229"/>
      <c r="C11" s="225"/>
      <c r="D11" s="225"/>
      <c r="E11" s="225"/>
      <c r="F11" s="225"/>
      <c r="G11" s="225" t="s">
        <v>46</v>
      </c>
      <c r="H11" s="227">
        <f>ROUNDUP(H12/12,0)</f>
        <v>0</v>
      </c>
      <c r="I11" s="227">
        <f>MAX(ROUNDUP((COUNT($H$48:I$48)-1)/12,0),1)</f>
        <v>1</v>
      </c>
      <c r="J11" s="227">
        <f>MAX(ROUNDUP((COUNT($H$48:J$48)-1)/12,0),1)</f>
        <v>1</v>
      </c>
      <c r="K11" s="227">
        <f>MAX(ROUNDUP((COUNT($H$48:K$48)-1)/12,0),1)</f>
        <v>1</v>
      </c>
      <c r="L11" s="227">
        <f>MAX(ROUNDUP((COUNT($H$48:L$48)-1)/12,0),1)</f>
        <v>1</v>
      </c>
      <c r="M11" s="227">
        <f>MAX(ROUNDUP((COUNT($H$48:M$48)-1)/12,0),1)</f>
        <v>1</v>
      </c>
      <c r="N11" s="227">
        <f>MAX(ROUNDUP((COUNT($H$48:N$48)-1)/12,0),1)</f>
        <v>1</v>
      </c>
      <c r="O11" s="227">
        <f>MAX(ROUNDUP((COUNT($H$48:O$48)-1)/12,0),1)</f>
        <v>1</v>
      </c>
      <c r="P11" s="227">
        <f>MAX(ROUNDUP((COUNT($H$48:P$48)-1)/12,0),1)</f>
        <v>1</v>
      </c>
      <c r="Q11" s="227">
        <f>MAX(ROUNDUP((COUNT($H$48:Q$48)-1)/12,0),1)</f>
        <v>1</v>
      </c>
      <c r="R11" s="227">
        <f>MAX(ROUNDUP((COUNT($H$48:R$48)-1)/12,0),1)</f>
        <v>1</v>
      </c>
      <c r="S11" s="227">
        <f>MAX(ROUNDUP((COUNT($H$48:S$48)-1)/12,0),1)</f>
        <v>1</v>
      </c>
      <c r="T11" s="227">
        <f>MAX(ROUNDUP((COUNT($H$48:T$48)-1)/12,0),1)</f>
        <v>1</v>
      </c>
      <c r="U11" s="227">
        <f>MAX(ROUNDUP((COUNT($H$48:U$48)-1)/12,0),1)</f>
        <v>2</v>
      </c>
      <c r="V11" s="227">
        <f>MAX(ROUNDUP((COUNT($H$48:V$48)-1)/12,0),1)</f>
        <v>2</v>
      </c>
      <c r="W11" s="227">
        <f>MAX(ROUNDUP((COUNT($H$48:W$48)-1)/12,0),1)</f>
        <v>2</v>
      </c>
      <c r="X11" s="227">
        <f>MAX(ROUNDUP((COUNT($H$48:X$48)-1)/12,0),1)</f>
        <v>2</v>
      </c>
      <c r="Y11" s="227">
        <f>MAX(ROUNDUP((COUNT($H$48:Y$48)-1)/12,0),1)</f>
        <v>2</v>
      </c>
      <c r="Z11" s="227">
        <f>MAX(ROUNDUP((COUNT($H$48:Z$48)-1)/12,0),1)</f>
        <v>2</v>
      </c>
      <c r="AA11" s="227">
        <f>MAX(ROUNDUP((COUNT($H$48:AA$48)-1)/12,0),1)</f>
        <v>2</v>
      </c>
      <c r="AB11" s="227">
        <f>MAX(ROUNDUP((COUNT($H$48:AB$48)-1)/12,0),1)</f>
        <v>2</v>
      </c>
      <c r="AC11" s="227">
        <f>MAX(ROUNDUP((COUNT($H$48:AC$48)-1)/12,0),1)</f>
        <v>2</v>
      </c>
      <c r="AD11" s="227">
        <f>MAX(ROUNDUP((COUNT($H$48:AD$48)-1)/12,0),1)</f>
        <v>2</v>
      </c>
      <c r="AE11" s="227">
        <f>MAX(ROUNDUP((COUNT($H$48:AE$48)-1)/12,0),1)</f>
        <v>2</v>
      </c>
      <c r="AF11" s="227">
        <f>MAX(ROUNDUP((COUNT($H$48:AF$48)-1)/12,0),1)</f>
        <v>2</v>
      </c>
      <c r="AG11" s="227">
        <f>MAX(ROUNDUP((COUNT($H$48:AG$48)-1)/12,0),1)</f>
        <v>3</v>
      </c>
      <c r="AH11" s="227">
        <f>MAX(ROUNDUP((COUNT($H$48:AH$48)-1)/12,0),1)</f>
        <v>3</v>
      </c>
      <c r="AI11" s="227">
        <f>MAX(ROUNDUP((COUNT($H$48:AI$48)-1)/12,0),1)</f>
        <v>3</v>
      </c>
      <c r="AJ11" s="227">
        <f>MAX(ROUNDUP((COUNT($H$48:AJ$48)-1)/12,0),1)</f>
        <v>3</v>
      </c>
      <c r="AK11" s="227">
        <f>MAX(ROUNDUP((COUNT($H$48:AK$48)-1)/12,0),1)</f>
        <v>3</v>
      </c>
      <c r="AL11" s="227">
        <f>MAX(ROUNDUP((COUNT($H$48:AL$48)-1)/12,0),1)</f>
        <v>3</v>
      </c>
      <c r="AM11" s="227">
        <f>MAX(ROUNDUP((COUNT($H$48:AM$48)-1)/12,0),1)</f>
        <v>3</v>
      </c>
      <c r="AN11" s="227">
        <f>MAX(ROUNDUP((COUNT($H$48:AN$48)-1)/12,0),1)</f>
        <v>3</v>
      </c>
      <c r="AO11" s="227">
        <f>MAX(ROUNDUP((COUNT($H$48:AO$48)-1)/12,0),1)</f>
        <v>3</v>
      </c>
      <c r="AP11" s="227">
        <f>MAX(ROUNDUP((COUNT($H$48:AP$48)-1)/12,0),1)</f>
        <v>3</v>
      </c>
      <c r="AQ11" s="227">
        <f>MAX(ROUNDUP((COUNT($H$48:AQ$48)-1)/12,0),1)</f>
        <v>3</v>
      </c>
      <c r="AR11" s="227">
        <f>MAX(ROUNDUP((COUNT($H$48:AR$48)-1)/12,0),1)</f>
        <v>3</v>
      </c>
      <c r="AS11" s="227">
        <f>MAX(ROUNDUP((COUNT($H$48:AS$48)-1)/12,0),1)</f>
        <v>4</v>
      </c>
      <c r="AT11" s="227">
        <f>MAX(ROUNDUP((COUNT($H$48:AT$48)-1)/12,0),1)</f>
        <v>4</v>
      </c>
      <c r="AU11" s="227">
        <f>MAX(ROUNDUP((COUNT($H$48:AU$48)-1)/12,0),1)</f>
        <v>4</v>
      </c>
      <c r="AV11" s="227">
        <f>MAX(ROUNDUP((COUNT($H$48:AV$48)-1)/12,0),1)</f>
        <v>4</v>
      </c>
      <c r="AW11" s="227">
        <f>MAX(ROUNDUP((COUNT($H$48:AW$48)-1)/12,0),1)</f>
        <v>4</v>
      </c>
      <c r="AX11" s="227">
        <f>MAX(ROUNDUP((COUNT($H$48:AX$48)-1)/12,0),1)</f>
        <v>4</v>
      </c>
      <c r="AY11" s="227">
        <f>MAX(ROUNDUP((COUNT($H$48:AY$48)-1)/12,0),1)</f>
        <v>4</v>
      </c>
      <c r="AZ11" s="227">
        <f>MAX(ROUNDUP((COUNT($H$48:AZ$48)-1)/12,0),1)</f>
        <v>4</v>
      </c>
      <c r="BA11" s="227">
        <f>MAX(ROUNDUP((COUNT($H$48:BA$48)-1)/12,0),1)</f>
        <v>4</v>
      </c>
      <c r="BB11" s="227">
        <f>MAX(ROUNDUP((COUNT($H$48:BB$48)-1)/12,0),1)</f>
        <v>4</v>
      </c>
      <c r="BC11" s="227">
        <f>MAX(ROUNDUP((COUNT($H$48:BC$48)-1)/12,0),1)</f>
        <v>4</v>
      </c>
      <c r="BD11" s="227">
        <f>MAX(ROUNDUP((COUNT($H$48:BD$48)-1)/12,0),1)</f>
        <v>4</v>
      </c>
      <c r="BE11" s="227">
        <f>MAX(ROUNDUP((COUNT($H$48:BE$48)-1)/12,0),1)</f>
        <v>5</v>
      </c>
      <c r="BF11" s="227">
        <f>MAX(ROUNDUP((COUNT($H$48:BF$48)-1)/12,0),1)</f>
        <v>5</v>
      </c>
      <c r="BG11" s="227">
        <f>MAX(ROUNDUP((COUNT($H$48:BG$48)-1)/12,0),1)</f>
        <v>5</v>
      </c>
      <c r="BH11" s="227">
        <f>MAX(ROUNDUP((COUNT($H$48:BH$48)-1)/12,0),1)</f>
        <v>5</v>
      </c>
      <c r="BI11" s="227">
        <f>MAX(ROUNDUP((COUNT($H$48:BI$48)-1)/12,0),1)</f>
        <v>5</v>
      </c>
      <c r="BJ11" s="227">
        <f>MAX(ROUNDUP((COUNT($H$48:BJ$48)-1)/12,0),1)</f>
        <v>5</v>
      </c>
      <c r="BK11" s="227">
        <f>MAX(ROUNDUP((COUNT($H$48:BK$48)-1)/12,0),1)</f>
        <v>5</v>
      </c>
      <c r="BL11" s="227">
        <f>MAX(ROUNDUP((COUNT($H$48:BL$48)-1)/12,0),1)</f>
        <v>5</v>
      </c>
      <c r="BM11" s="227">
        <f>MAX(ROUNDUP((COUNT($H$48:BM$48)-1)/12,0),1)</f>
        <v>5</v>
      </c>
      <c r="BN11" s="227">
        <f>MAX(ROUNDUP((COUNT($H$48:BN$48)-1)/12,0),1)</f>
        <v>5</v>
      </c>
      <c r="BO11" s="227">
        <f>MAX(ROUNDUP((COUNT($H$48:BO$48)-1)/12,0),1)</f>
        <v>5</v>
      </c>
      <c r="BP11" s="227">
        <f>MAX(ROUNDUP((COUNT($H$48:BP$48)-1)/12,0),1)</f>
        <v>5</v>
      </c>
      <c r="BQ11" s="227">
        <f>MAX(ROUNDUP((COUNT($H$48:BQ$48)-1)/12,0),1)</f>
        <v>6</v>
      </c>
      <c r="BR11" s="227">
        <f>MAX(ROUNDUP((COUNT($H$48:BR$48)-1)/12,0),1)</f>
        <v>6</v>
      </c>
      <c r="BS11" s="227">
        <f>MAX(ROUNDUP((COUNT($H$48:BS$48)-1)/12,0),1)</f>
        <v>6</v>
      </c>
      <c r="BT11" s="227">
        <f>MAX(ROUNDUP((COUNT($H$48:BT$48)-1)/12,0),1)</f>
        <v>6</v>
      </c>
      <c r="BU11" s="227">
        <f>MAX(ROUNDUP((COUNT($H$48:BU$48)-1)/12,0),1)</f>
        <v>6</v>
      </c>
      <c r="BV11" s="227">
        <f>MAX(ROUNDUP((COUNT($H$48:BV$48)-1)/12,0),1)</f>
        <v>6</v>
      </c>
      <c r="BW11" s="227">
        <f>MAX(ROUNDUP((COUNT($H$48:BW$48)-1)/12,0),1)</f>
        <v>6</v>
      </c>
      <c r="BX11" s="227">
        <f>MAX(ROUNDUP((COUNT($H$48:BX$48)-1)/12,0),1)</f>
        <v>6</v>
      </c>
      <c r="BY11" s="227">
        <f>MAX(ROUNDUP((COUNT($H$48:BY$48)-1)/12,0),1)</f>
        <v>6</v>
      </c>
      <c r="BZ11" s="227">
        <f>MAX(ROUNDUP((COUNT($H$48:BZ$48)-1)/12,0),1)</f>
        <v>6</v>
      </c>
      <c r="CA11" s="227">
        <f>MAX(ROUNDUP((COUNT($H$48:CA$48)-1)/12,0),1)</f>
        <v>6</v>
      </c>
      <c r="CB11" s="227">
        <f>MAX(ROUNDUP((COUNT($H$48:CB$48)-1)/12,0),1)</f>
        <v>6</v>
      </c>
      <c r="CC11" s="227">
        <f>MAX(ROUNDUP((COUNT($H$48:CC$48)-1)/12,0),1)</f>
        <v>7</v>
      </c>
      <c r="CD11" s="227">
        <f>MAX(ROUNDUP((COUNT($H$48:CD$48)-1)/12,0),1)</f>
        <v>7</v>
      </c>
      <c r="CE11" s="227">
        <f>MAX(ROUNDUP((COUNT($H$48:CE$48)-1)/12,0),1)</f>
        <v>7</v>
      </c>
      <c r="CF11" s="227">
        <f>MAX(ROUNDUP((COUNT($H$48:CF$48)-1)/12,0),1)</f>
        <v>7</v>
      </c>
      <c r="CG11" s="227">
        <f>MAX(ROUNDUP((COUNT($H$48:CG$48)-1)/12,0),1)</f>
        <v>7</v>
      </c>
      <c r="CH11" s="227">
        <f>MAX(ROUNDUP((COUNT($H$48:CH$48)-1)/12,0),1)</f>
        <v>7</v>
      </c>
      <c r="CI11" s="227">
        <f>MAX(ROUNDUP((COUNT($H$48:CI$48)-1)/12,0),1)</f>
        <v>7</v>
      </c>
      <c r="CJ11" s="227">
        <f>MAX(ROUNDUP((COUNT($H$48:CJ$48)-1)/12,0),1)</f>
        <v>7</v>
      </c>
      <c r="CK11" s="227">
        <f>MAX(ROUNDUP((COUNT($H$48:CK$48)-1)/12,0),1)</f>
        <v>7</v>
      </c>
      <c r="CL11" s="227">
        <f>MAX(ROUNDUP((COUNT($H$48:CL$48)-1)/12,0),1)</f>
        <v>7</v>
      </c>
      <c r="CM11" s="227">
        <f>MAX(ROUNDUP((COUNT($H$48:CM$48)-1)/12,0),1)</f>
        <v>7</v>
      </c>
      <c r="CN11" s="227">
        <f>MAX(ROUNDUP((COUNT($H$48:CN$48)-1)/12,0),1)</f>
        <v>7</v>
      </c>
      <c r="CO11" s="227">
        <f>MAX(ROUNDUP((COUNT($H$48:CO$48)-1)/12,0),1)</f>
        <v>8</v>
      </c>
      <c r="CP11" s="227">
        <f>MAX(ROUNDUP((COUNT($H$48:CP$48)-1)/12,0),1)</f>
        <v>8</v>
      </c>
      <c r="CQ11" s="227">
        <f>MAX(ROUNDUP((COUNT($H$48:CQ$48)-1)/12,0),1)</f>
        <v>8</v>
      </c>
      <c r="CR11" s="227">
        <f>MAX(ROUNDUP((COUNT($H$48:CR$48)-1)/12,0),1)</f>
        <v>8</v>
      </c>
      <c r="CS11" s="227">
        <f>MAX(ROUNDUP((COUNT($H$48:CS$48)-1)/12,0),1)</f>
        <v>8</v>
      </c>
      <c r="CT11" s="227">
        <f>MAX(ROUNDUP((COUNT($H$48:CT$48)-1)/12,0),1)</f>
        <v>8</v>
      </c>
      <c r="CU11" s="227">
        <f>MAX(ROUNDUP((COUNT($H$48:CU$48)-1)/12,0),1)</f>
        <v>8</v>
      </c>
      <c r="CV11" s="227">
        <f>MAX(ROUNDUP((COUNT($H$48:CV$48)-1)/12,0),1)</f>
        <v>8</v>
      </c>
      <c r="CW11" s="227">
        <f>MAX(ROUNDUP((COUNT($H$48:CW$48)-1)/12,0),1)</f>
        <v>8</v>
      </c>
      <c r="CX11" s="227">
        <f>MAX(ROUNDUP((COUNT($H$48:CX$48)-1)/12,0),1)</f>
        <v>8</v>
      </c>
      <c r="CY11" s="227">
        <f>MAX(ROUNDUP((COUNT($H$48:CY$48)-1)/12,0),1)</f>
        <v>8</v>
      </c>
      <c r="CZ11" s="227">
        <f>MAX(ROUNDUP((COUNT($H$48:CZ$48)-1)/12,0),1)</f>
        <v>8</v>
      </c>
      <c r="DA11" s="227">
        <f>MAX(ROUNDUP((COUNT($H$48:DA$48)-1)/12,0),1)</f>
        <v>9</v>
      </c>
      <c r="DB11" s="227">
        <f>MAX(ROUNDUP((COUNT($H$48:DB$48)-1)/12,0),1)</f>
        <v>9</v>
      </c>
      <c r="DC11" s="227">
        <f>MAX(ROUNDUP((COUNT($H$48:DC$48)-1)/12,0),1)</f>
        <v>9</v>
      </c>
      <c r="DD11" s="227">
        <f>MAX(ROUNDUP((COUNT($H$48:DD$48)-1)/12,0),1)</f>
        <v>9</v>
      </c>
      <c r="DE11" s="227">
        <f>MAX(ROUNDUP((COUNT($H$48:DE$48)-1)/12,0),1)</f>
        <v>9</v>
      </c>
      <c r="DF11" s="227">
        <f>MAX(ROUNDUP((COUNT($H$48:DF$48)-1)/12,0),1)</f>
        <v>9</v>
      </c>
      <c r="DG11" s="227">
        <f>MAX(ROUNDUP((COUNT($H$48:DG$48)-1)/12,0),1)</f>
        <v>9</v>
      </c>
      <c r="DH11" s="227">
        <f>MAX(ROUNDUP((COUNT($H$48:DH$48)-1)/12,0),1)</f>
        <v>9</v>
      </c>
      <c r="DI11" s="227">
        <f>MAX(ROUNDUP((COUNT($H$48:DI$48)-1)/12,0),1)</f>
        <v>9</v>
      </c>
      <c r="DJ11" s="227">
        <f>MAX(ROUNDUP((COUNT($H$48:DJ$48)-1)/12,0),1)</f>
        <v>9</v>
      </c>
      <c r="DK11" s="227">
        <f>MAX(ROUNDUP((COUNT($H$48:DK$48)-1)/12,0),1)</f>
        <v>9</v>
      </c>
      <c r="DL11" s="227">
        <f>MAX(ROUNDUP((COUNT($H$48:DL$48)-1)/12,0),1)</f>
        <v>9</v>
      </c>
      <c r="DM11" s="227">
        <f>MAX(ROUNDUP((COUNT($H$48:DM$48)-1)/12,0),1)</f>
        <v>10</v>
      </c>
      <c r="DN11" s="227">
        <f>MAX(ROUNDUP((COUNT($H$48:DN$48)-1)/12,0),1)</f>
        <v>10</v>
      </c>
      <c r="DO11" s="227">
        <f>MAX(ROUNDUP((COUNT($H$48:DO$48)-1)/12,0),1)</f>
        <v>10</v>
      </c>
      <c r="DP11" s="227">
        <f>MAX(ROUNDUP((COUNT($H$48:DP$48)-1)/12,0),1)</f>
        <v>10</v>
      </c>
      <c r="DQ11" s="227">
        <f>MAX(ROUNDUP((COUNT($H$48:DQ$48)-1)/12,0),1)</f>
        <v>10</v>
      </c>
      <c r="DR11" s="227">
        <f>MAX(ROUNDUP((COUNT($H$48:DR$48)-1)/12,0),1)</f>
        <v>10</v>
      </c>
      <c r="DS11" s="227">
        <f>MAX(ROUNDUP((COUNT($H$48:DS$48)-1)/12,0),1)</f>
        <v>10</v>
      </c>
      <c r="DT11" s="227">
        <f>MAX(ROUNDUP((COUNT($H$48:DT$48)-1)/12,0),1)</f>
        <v>10</v>
      </c>
      <c r="DU11" s="227">
        <f>MAX(ROUNDUP((COUNT($H$48:DU$48)-1)/12,0),1)</f>
        <v>10</v>
      </c>
      <c r="DV11" s="227">
        <f>MAX(ROUNDUP((COUNT($H$48:DV$48)-1)/12,0),1)</f>
        <v>10</v>
      </c>
      <c r="DW11" s="227">
        <f>MAX(ROUNDUP((COUNT($H$48:DW$48)-1)/12,0),1)</f>
        <v>10</v>
      </c>
      <c r="DX11" s="227">
        <f>MAX(ROUNDUP((COUNT($H$48:DX$48)-1)/12,0),1)</f>
        <v>10</v>
      </c>
      <c r="DY11" s="227">
        <f>MAX(ROUNDUP((COUNT($H$48:DY$48)-1)/12,0),1)</f>
        <v>11</v>
      </c>
      <c r="DZ11" s="227">
        <f>MAX(ROUNDUP((COUNT($H$48:DZ$48)-1)/12,0),1)</f>
        <v>11</v>
      </c>
      <c r="EA11" s="227">
        <f>MAX(ROUNDUP((COUNT($H$48:EA$48)-1)/12,0),1)</f>
        <v>11</v>
      </c>
      <c r="EB11" s="227">
        <f>MAX(ROUNDUP((COUNT($H$48:EB$48)-1)/12,0),1)</f>
        <v>11</v>
      </c>
      <c r="EC11" s="227">
        <f>MAX(ROUNDUP((COUNT($H$48:EC$48)-1)/12,0),1)</f>
        <v>11</v>
      </c>
      <c r="ED11" s="227">
        <f>MAX(ROUNDUP((COUNT($H$48:ED$48)-1)/12,0),1)</f>
        <v>11</v>
      </c>
      <c r="EE11" s="227">
        <f>MAX(ROUNDUP((COUNT($H$48:EE$48)-1)/12,0),1)</f>
        <v>11</v>
      </c>
      <c r="EF11" s="227">
        <f>MAX(ROUNDUP((COUNT($H$48:EF$48)-1)/12,0),1)</f>
        <v>11</v>
      </c>
      <c r="EG11" s="227">
        <f>MAX(ROUNDUP((COUNT($H$48:EG$48)-1)/12,0),1)</f>
        <v>11</v>
      </c>
      <c r="EH11" s="227">
        <f>MAX(ROUNDUP((COUNT($H$48:EH$48)-1)/12,0),1)</f>
        <v>11</v>
      </c>
      <c r="EI11" s="227">
        <f>MAX(ROUNDUP((COUNT($H$48:EI$48)-1)/12,0),1)</f>
        <v>11</v>
      </c>
      <c r="EJ11" s="227">
        <f>MAX(ROUNDUP((COUNT($H$48:EJ$48)-1)/12,0),1)</f>
        <v>11</v>
      </c>
      <c r="EK11" s="4">
        <v>0</v>
      </c>
    </row>
    <row r="12" spans="1:141" s="4" customFormat="1" ht="14" x14ac:dyDescent="0.2">
      <c r="A12" s="228"/>
      <c r="B12" s="229"/>
      <c r="C12" s="225"/>
      <c r="D12" s="225"/>
      <c r="E12" s="225"/>
      <c r="F12" s="225"/>
      <c r="G12" s="225" t="s">
        <v>244</v>
      </c>
      <c r="H12" s="227">
        <f>IF(H10=EOMONTH(Summary!$E$3,0), 0, G12+1)</f>
        <v>0</v>
      </c>
      <c r="I12" s="227">
        <f>IF(I10=EOMONTH(Summary!$E$3,0), 0, H12+1)</f>
        <v>1</v>
      </c>
      <c r="J12" s="227">
        <f>IF(J10=EOMONTH(Summary!$E$3,0), 0, I12+1)</f>
        <v>2</v>
      </c>
      <c r="K12" s="227">
        <f>IF(K10=EOMONTH(Summary!$E$3,0), 0, J12+1)</f>
        <v>3</v>
      </c>
      <c r="L12" s="227">
        <f>IF(L10=EOMONTH(Summary!$E$3,0), 0, K12+1)</f>
        <v>4</v>
      </c>
      <c r="M12" s="227">
        <f>IF(M10=EOMONTH(Summary!$E$3,0), 0, L12+1)</f>
        <v>5</v>
      </c>
      <c r="N12" s="227">
        <f>IF(N10=EOMONTH(Summary!$E$3,0), 0, M12+1)</f>
        <v>6</v>
      </c>
      <c r="O12" s="227">
        <f>IF(O10=EOMONTH(Summary!$E$3,0), 0, N12+1)</f>
        <v>7</v>
      </c>
      <c r="P12" s="227">
        <f>IF(P10=EOMONTH(Summary!$E$3,0), 0, O12+1)</f>
        <v>8</v>
      </c>
      <c r="Q12" s="227">
        <f>IF(Q10=EOMONTH(Summary!$E$3,0), 0, P12+1)</f>
        <v>9</v>
      </c>
      <c r="R12" s="227">
        <f>IF(R10=EOMONTH(Summary!$E$3,0), 0, Q12+1)</f>
        <v>10</v>
      </c>
      <c r="S12" s="227">
        <f>IF(S10=EOMONTH(Summary!$E$3,0), 0, R12+1)</f>
        <v>11</v>
      </c>
      <c r="T12" s="227">
        <f>IF(T10=EOMONTH(Summary!$E$3,0), 0, S12+1)</f>
        <v>12</v>
      </c>
      <c r="U12" s="227">
        <f>IF(U10=EOMONTH(Summary!$E$3,0), 0, T12+1)</f>
        <v>13</v>
      </c>
      <c r="V12" s="227">
        <f>IF(V10=EOMONTH(Summary!$E$3,0), 0, U12+1)</f>
        <v>14</v>
      </c>
      <c r="W12" s="227">
        <f>IF(W10=EOMONTH(Summary!$E$3,0), 0, V12+1)</f>
        <v>15</v>
      </c>
      <c r="X12" s="227">
        <f>IF(X10=EOMONTH(Summary!$E$3,0), 0, W12+1)</f>
        <v>16</v>
      </c>
      <c r="Y12" s="227">
        <f>IF(Y10=EOMONTH(Summary!$E$3,0), 0, X12+1)</f>
        <v>17</v>
      </c>
      <c r="Z12" s="227">
        <f>IF(Z10=EOMONTH(Summary!$E$3,0), 0, Y12+1)</f>
        <v>18</v>
      </c>
      <c r="AA12" s="227">
        <f>IF(AA10=EOMONTH(Summary!$E$3,0), 0, Z12+1)</f>
        <v>19</v>
      </c>
      <c r="AB12" s="227">
        <f>IF(AB10=EOMONTH(Summary!$E$3,0), 0, AA12+1)</f>
        <v>20</v>
      </c>
      <c r="AC12" s="227">
        <f>IF(AC10=EOMONTH(Summary!$E$3,0), 0, AB12+1)</f>
        <v>21</v>
      </c>
      <c r="AD12" s="227">
        <f>IF(AD10=EOMONTH(Summary!$E$3,0), 0, AC12+1)</f>
        <v>22</v>
      </c>
      <c r="AE12" s="227">
        <f>IF(AE10=EOMONTH(Summary!$E$3,0), 0, AD12+1)</f>
        <v>23</v>
      </c>
      <c r="AF12" s="227">
        <f>IF(AF10=EOMONTH(Summary!$E$3,0), 0, AE12+1)</f>
        <v>24</v>
      </c>
      <c r="AG12" s="227">
        <f>IF(AG10=EOMONTH(Summary!$E$3,0), 0, AF12+1)</f>
        <v>25</v>
      </c>
      <c r="AH12" s="227">
        <f>IF(AH10=EOMONTH(Summary!$E$3,0), 0, AG12+1)</f>
        <v>26</v>
      </c>
      <c r="AI12" s="227">
        <f>IF(AI10=EOMONTH(Summary!$E$3,0), 0, AH12+1)</f>
        <v>27</v>
      </c>
      <c r="AJ12" s="227">
        <f>IF(AJ10=EOMONTH(Summary!$E$3,0), 0, AI12+1)</f>
        <v>28</v>
      </c>
      <c r="AK12" s="227">
        <f>IF(AK10=EOMONTH(Summary!$E$3,0), 0, AJ12+1)</f>
        <v>29</v>
      </c>
      <c r="AL12" s="227">
        <f>IF(AL10=EOMONTH(Summary!$E$3,0), 0, AK12+1)</f>
        <v>30</v>
      </c>
      <c r="AM12" s="227">
        <f>IF(AM10=EOMONTH(Summary!$E$3,0), 0, AL12+1)</f>
        <v>31</v>
      </c>
      <c r="AN12" s="227">
        <f>IF(AN10=EOMONTH(Summary!$E$3,0), 0, AM12+1)</f>
        <v>32</v>
      </c>
      <c r="AO12" s="227">
        <f>IF(AO10=EOMONTH(Summary!$E$3,0), 0, AN12+1)</f>
        <v>33</v>
      </c>
      <c r="AP12" s="227">
        <f>IF(AP10=EOMONTH(Summary!$E$3,0), 0, AO12+1)</f>
        <v>34</v>
      </c>
      <c r="AQ12" s="227">
        <f>IF(AQ10=EOMONTH(Summary!$E$3,0), 0, AP12+1)</f>
        <v>35</v>
      </c>
      <c r="AR12" s="227">
        <f>IF(AR10=EOMONTH(Summary!$E$3,0), 0, AQ12+1)</f>
        <v>36</v>
      </c>
      <c r="AS12" s="227">
        <f>IF(AS10=EOMONTH(Summary!$E$3,0), 0, AR12+1)</f>
        <v>37</v>
      </c>
      <c r="AT12" s="227">
        <f>IF(AT10=EOMONTH(Summary!$E$3,0), 0, AS12+1)</f>
        <v>38</v>
      </c>
      <c r="AU12" s="227">
        <f>IF(AU10=EOMONTH(Summary!$E$3,0), 0, AT12+1)</f>
        <v>39</v>
      </c>
      <c r="AV12" s="227">
        <f>IF(AV10=EOMONTH(Summary!$E$3,0), 0, AU12+1)</f>
        <v>40</v>
      </c>
      <c r="AW12" s="227">
        <f>IF(AW10=EOMONTH(Summary!$E$3,0), 0, AV12+1)</f>
        <v>41</v>
      </c>
      <c r="AX12" s="227">
        <f>IF(AX10=EOMONTH(Summary!$E$3,0), 0, AW12+1)</f>
        <v>42</v>
      </c>
      <c r="AY12" s="227">
        <f>IF(AY10=EOMONTH(Summary!$E$3,0), 0, AX12+1)</f>
        <v>43</v>
      </c>
      <c r="AZ12" s="227">
        <f>IF(AZ10=EOMONTH(Summary!$E$3,0), 0, AY12+1)</f>
        <v>44</v>
      </c>
      <c r="BA12" s="227">
        <f>IF(BA10=EOMONTH(Summary!$E$3,0), 0, AZ12+1)</f>
        <v>45</v>
      </c>
      <c r="BB12" s="227">
        <f>IF(BB10=EOMONTH(Summary!$E$3,0), 0, BA12+1)</f>
        <v>46</v>
      </c>
      <c r="BC12" s="227">
        <f>IF(BC10=EOMONTH(Summary!$E$3,0), 0, BB12+1)</f>
        <v>47</v>
      </c>
      <c r="BD12" s="227">
        <f>IF(BD10=EOMONTH(Summary!$E$3,0), 0, BC12+1)</f>
        <v>48</v>
      </c>
      <c r="BE12" s="227">
        <f>IF(BE10=EOMONTH(Summary!$E$3,0), 0, BD12+1)</f>
        <v>49</v>
      </c>
      <c r="BF12" s="227">
        <f>IF(BF10=EOMONTH(Summary!$E$3,0), 0, BE12+1)</f>
        <v>50</v>
      </c>
      <c r="BG12" s="227">
        <f>IF(BG10=EOMONTH(Summary!$E$3,0), 0, BF12+1)</f>
        <v>51</v>
      </c>
      <c r="BH12" s="227">
        <f>IF(BH10=EOMONTH(Summary!$E$3,0), 0, BG12+1)</f>
        <v>52</v>
      </c>
      <c r="BI12" s="227">
        <f>IF(BI10=EOMONTH(Summary!$E$3,0), 0, BH12+1)</f>
        <v>53</v>
      </c>
      <c r="BJ12" s="227">
        <f>IF(BJ10=EOMONTH(Summary!$E$3,0), 0, BI12+1)</f>
        <v>54</v>
      </c>
      <c r="BK12" s="227">
        <f>IF(BK10=EOMONTH(Summary!$E$3,0), 0, BJ12+1)</f>
        <v>55</v>
      </c>
      <c r="BL12" s="227">
        <f>IF(BL10=EOMONTH(Summary!$E$3,0), 0, BK12+1)</f>
        <v>56</v>
      </c>
      <c r="BM12" s="227">
        <f>IF(BM10=EOMONTH(Summary!$E$3,0), 0, BL12+1)</f>
        <v>57</v>
      </c>
      <c r="BN12" s="227">
        <f>IF(BN10=EOMONTH(Summary!$E$3,0), 0, BM12+1)</f>
        <v>58</v>
      </c>
      <c r="BO12" s="227">
        <f>IF(BO10=EOMONTH(Summary!$E$3,0), 0, BN12+1)</f>
        <v>59</v>
      </c>
      <c r="BP12" s="227">
        <f>IF(BP10=EOMONTH(Summary!$E$3,0), 0, BO12+1)</f>
        <v>60</v>
      </c>
      <c r="BQ12" s="227">
        <f>IF(BQ10=EOMONTH(Summary!$E$3,0), 0, BP12+1)</f>
        <v>61</v>
      </c>
      <c r="BR12" s="227">
        <f>IF(BR10=EOMONTH(Summary!$E$3,0), 0, BQ12+1)</f>
        <v>62</v>
      </c>
      <c r="BS12" s="227">
        <f>IF(BS10=EOMONTH(Summary!$E$3,0), 0, BR12+1)</f>
        <v>63</v>
      </c>
      <c r="BT12" s="227">
        <f>IF(BT10=EOMONTH(Summary!$E$3,0), 0, BS12+1)</f>
        <v>64</v>
      </c>
      <c r="BU12" s="227">
        <f>IF(BU10=EOMONTH(Summary!$E$3,0), 0, BT12+1)</f>
        <v>65</v>
      </c>
      <c r="BV12" s="227">
        <f>IF(BV10=EOMONTH(Summary!$E$3,0), 0, BU12+1)</f>
        <v>66</v>
      </c>
      <c r="BW12" s="227">
        <f>IF(BW10=EOMONTH(Summary!$E$3,0), 0, BV12+1)</f>
        <v>67</v>
      </c>
      <c r="BX12" s="227">
        <f>IF(BX10=EOMONTH(Summary!$E$3,0), 0, BW12+1)</f>
        <v>68</v>
      </c>
      <c r="BY12" s="227">
        <f>IF(BY10=EOMONTH(Summary!$E$3,0), 0, BX12+1)</f>
        <v>69</v>
      </c>
      <c r="BZ12" s="227">
        <f>IF(BZ10=EOMONTH(Summary!$E$3,0), 0, BY12+1)</f>
        <v>70</v>
      </c>
      <c r="CA12" s="227">
        <f>IF(CA10=EOMONTH(Summary!$E$3,0), 0, BZ12+1)</f>
        <v>71</v>
      </c>
      <c r="CB12" s="227">
        <f>IF(CB10=EOMONTH(Summary!$E$3,0), 0, CA12+1)</f>
        <v>72</v>
      </c>
      <c r="CC12" s="227">
        <f>IF(CC10=EOMONTH(Summary!$E$3,0), 0, CB12+1)</f>
        <v>73</v>
      </c>
      <c r="CD12" s="227">
        <f>IF(CD10=EOMONTH(Summary!$E$3,0), 0, CC12+1)</f>
        <v>74</v>
      </c>
      <c r="CE12" s="227">
        <f>IF(CE10=EOMONTH(Summary!$E$3,0), 0, CD12+1)</f>
        <v>75</v>
      </c>
      <c r="CF12" s="227">
        <f>IF(CF10=EOMONTH(Summary!$E$3,0), 0, CE12+1)</f>
        <v>76</v>
      </c>
      <c r="CG12" s="227">
        <f>IF(CG10=EOMONTH(Summary!$E$3,0), 0, CF12+1)</f>
        <v>77</v>
      </c>
      <c r="CH12" s="227">
        <f>IF(CH10=EOMONTH(Summary!$E$3,0), 0, CG12+1)</f>
        <v>78</v>
      </c>
      <c r="CI12" s="227">
        <f>IF(CI10=EOMONTH(Summary!$E$3,0), 0, CH12+1)</f>
        <v>79</v>
      </c>
      <c r="CJ12" s="227">
        <f>IF(CJ10=EOMONTH(Summary!$E$3,0), 0, CI12+1)</f>
        <v>80</v>
      </c>
      <c r="CK12" s="227">
        <f>IF(CK10=EOMONTH(Summary!$E$3,0), 0, CJ12+1)</f>
        <v>81</v>
      </c>
      <c r="CL12" s="227">
        <f>IF(CL10=EOMONTH(Summary!$E$3,0), 0, CK12+1)</f>
        <v>82</v>
      </c>
      <c r="CM12" s="227">
        <f>IF(CM10=EOMONTH(Summary!$E$3,0), 0, CL12+1)</f>
        <v>83</v>
      </c>
      <c r="CN12" s="227">
        <f>IF(CN10=EOMONTH(Summary!$E$3,0), 0, CM12+1)</f>
        <v>84</v>
      </c>
      <c r="CO12" s="227">
        <f>IF(CO10=EOMONTH(Summary!$E$3,0), 0, CN12+1)</f>
        <v>85</v>
      </c>
      <c r="CP12" s="227">
        <f>IF(CP10=EOMONTH(Summary!$E$3,0), 0, CO12+1)</f>
        <v>86</v>
      </c>
      <c r="CQ12" s="227">
        <f>IF(CQ10=EOMONTH(Summary!$E$3,0), 0, CP12+1)</f>
        <v>87</v>
      </c>
      <c r="CR12" s="227">
        <f>IF(CR10=EOMONTH(Summary!$E$3,0), 0, CQ12+1)</f>
        <v>88</v>
      </c>
      <c r="CS12" s="227">
        <f>IF(CS10=EOMONTH(Summary!$E$3,0), 0, CR12+1)</f>
        <v>89</v>
      </c>
      <c r="CT12" s="227">
        <f>IF(CT10=EOMONTH(Summary!$E$3,0), 0, CS12+1)</f>
        <v>90</v>
      </c>
      <c r="CU12" s="227">
        <f>IF(CU10=EOMONTH(Summary!$E$3,0), 0, CT12+1)</f>
        <v>91</v>
      </c>
      <c r="CV12" s="227">
        <f>IF(CV10=EOMONTH(Summary!$E$3,0), 0, CU12+1)</f>
        <v>92</v>
      </c>
      <c r="CW12" s="227">
        <f>IF(CW10=EOMONTH(Summary!$E$3,0), 0, CV12+1)</f>
        <v>93</v>
      </c>
      <c r="CX12" s="227">
        <f>IF(CX10=EOMONTH(Summary!$E$3,0), 0, CW12+1)</f>
        <v>94</v>
      </c>
      <c r="CY12" s="227">
        <f>IF(CY10=EOMONTH(Summary!$E$3,0), 0, CX12+1)</f>
        <v>95</v>
      </c>
      <c r="CZ12" s="227">
        <f>IF(CZ10=EOMONTH(Summary!$E$3,0), 0, CY12+1)</f>
        <v>96</v>
      </c>
      <c r="DA12" s="227">
        <f>IF(DA10=EOMONTH(Summary!$E$3,0), 0, CZ12+1)</f>
        <v>97</v>
      </c>
      <c r="DB12" s="227">
        <f>IF(DB10=EOMONTH(Summary!$E$3,0), 0, DA12+1)</f>
        <v>98</v>
      </c>
      <c r="DC12" s="227">
        <f>IF(DC10=EOMONTH(Summary!$E$3,0), 0, DB12+1)</f>
        <v>99</v>
      </c>
      <c r="DD12" s="227">
        <f>IF(DD10=EOMONTH(Summary!$E$3,0), 0, DC12+1)</f>
        <v>100</v>
      </c>
      <c r="DE12" s="227">
        <f>IF(DE10=EOMONTH(Summary!$E$3,0), 0, DD12+1)</f>
        <v>101</v>
      </c>
      <c r="DF12" s="227">
        <f>IF(DF10=EOMONTH(Summary!$E$3,0), 0, DE12+1)</f>
        <v>102</v>
      </c>
      <c r="DG12" s="227">
        <f>IF(DG10=EOMONTH(Summary!$E$3,0), 0, DF12+1)</f>
        <v>103</v>
      </c>
      <c r="DH12" s="227">
        <f>IF(DH10=EOMONTH(Summary!$E$3,0), 0, DG12+1)</f>
        <v>104</v>
      </c>
      <c r="DI12" s="227">
        <f>IF(DI10=EOMONTH(Summary!$E$3,0), 0, DH12+1)</f>
        <v>105</v>
      </c>
      <c r="DJ12" s="227">
        <f>IF(DJ10=EOMONTH(Summary!$E$3,0), 0, DI12+1)</f>
        <v>106</v>
      </c>
      <c r="DK12" s="227">
        <f>IF(DK10=EOMONTH(Summary!$E$3,0), 0, DJ12+1)</f>
        <v>107</v>
      </c>
      <c r="DL12" s="227">
        <f>IF(DL10=EOMONTH(Summary!$E$3,0), 0, DK12+1)</f>
        <v>108</v>
      </c>
      <c r="DM12" s="227">
        <f>IF(DM10=EOMONTH(Summary!$E$3,0), 0, DL12+1)</f>
        <v>109</v>
      </c>
      <c r="DN12" s="227">
        <f>IF(DN10=EOMONTH(Summary!$E$3,0), 0, DM12+1)</f>
        <v>110</v>
      </c>
      <c r="DO12" s="227">
        <f>IF(DO10=EOMONTH(Summary!$E$3,0), 0, DN12+1)</f>
        <v>111</v>
      </c>
      <c r="DP12" s="227">
        <f>IF(DP10=EOMONTH(Summary!$E$3,0), 0, DO12+1)</f>
        <v>112</v>
      </c>
      <c r="DQ12" s="227">
        <f>IF(DQ10=EOMONTH(Summary!$E$3,0), 0, DP12+1)</f>
        <v>113</v>
      </c>
      <c r="DR12" s="227">
        <f>IF(DR10=EOMONTH(Summary!$E$3,0), 0, DQ12+1)</f>
        <v>114</v>
      </c>
      <c r="DS12" s="227">
        <f>IF(DS10=EOMONTH(Summary!$E$3,0), 0, DR12+1)</f>
        <v>115</v>
      </c>
      <c r="DT12" s="227">
        <f>IF(DT10=EOMONTH(Summary!$E$3,0), 0, DS12+1)</f>
        <v>116</v>
      </c>
      <c r="DU12" s="227">
        <f>IF(DU10=EOMONTH(Summary!$E$3,0), 0, DT12+1)</f>
        <v>117</v>
      </c>
      <c r="DV12" s="227">
        <f>IF(DV10=EOMONTH(Summary!$E$3,0), 0, DU12+1)</f>
        <v>118</v>
      </c>
      <c r="DW12" s="227">
        <f>IF(DW10=EOMONTH(Summary!$E$3,0), 0, DV12+1)</f>
        <v>119</v>
      </c>
      <c r="DX12" s="227">
        <f>IF(DX10=EOMONTH(Summary!$E$3,0), 0, DW12+1)</f>
        <v>120</v>
      </c>
      <c r="DY12" s="227">
        <f>IF(DY10=EOMONTH(Summary!$E$3,0), 0, DX12+1)</f>
        <v>121</v>
      </c>
      <c r="DZ12" s="227">
        <f>IF(DZ10=EOMONTH(Summary!$E$3,0), 0, DY12+1)</f>
        <v>122</v>
      </c>
      <c r="EA12" s="227">
        <f>IF(EA10=EOMONTH(Summary!$E$3,0), 0, DZ12+1)</f>
        <v>123</v>
      </c>
      <c r="EB12" s="227">
        <f>IF(EB10=EOMONTH(Summary!$E$3,0), 0, EA12+1)</f>
        <v>124</v>
      </c>
      <c r="EC12" s="227">
        <f>IF(EC10=EOMONTH(Summary!$E$3,0), 0, EB12+1)</f>
        <v>125</v>
      </c>
      <c r="ED12" s="227">
        <f>IF(ED10=EOMONTH(Summary!$E$3,0), 0, EC12+1)</f>
        <v>126</v>
      </c>
      <c r="EE12" s="227">
        <f>IF(EE10=EOMONTH(Summary!$E$3,0), 0, ED12+1)</f>
        <v>127</v>
      </c>
      <c r="EF12" s="227">
        <f>IF(EF10=EOMONTH(Summary!$E$3,0), 0, EE12+1)</f>
        <v>128</v>
      </c>
      <c r="EG12" s="227">
        <f>IF(EG10=EOMONTH(Summary!$E$3,0), 0, EF12+1)</f>
        <v>129</v>
      </c>
      <c r="EH12" s="227">
        <f>IF(EH10=EOMONTH(Summary!$E$3,0), 0, EG12+1)</f>
        <v>130</v>
      </c>
      <c r="EI12" s="227">
        <f>IF(EI10=EOMONTH(Summary!$E$3,0), 0, EH12+1)</f>
        <v>131</v>
      </c>
      <c r="EJ12" s="227">
        <f>IF(EJ10=EOMONTH(Summary!$E$3,0), 0, EI12+1)</f>
        <v>132</v>
      </c>
      <c r="EK12" s="4">
        <v>0</v>
      </c>
    </row>
    <row r="13" spans="1:141" s="4" customFormat="1" ht="14" x14ac:dyDescent="0.2">
      <c r="A13" s="3"/>
      <c r="D13" s="4" t="s">
        <v>220</v>
      </c>
      <c r="E13" s="4" t="s">
        <v>219</v>
      </c>
      <c r="F13" s="4" t="s">
        <v>217</v>
      </c>
      <c r="G13" s="4" t="s">
        <v>218</v>
      </c>
      <c r="H13" s="5"/>
      <c r="I13" s="5"/>
      <c r="AG13" s="4" t="s">
        <v>312</v>
      </c>
      <c r="EK13" s="4">
        <v>0</v>
      </c>
    </row>
    <row r="14" spans="1:141" s="4" customFormat="1" ht="14" x14ac:dyDescent="0.2">
      <c r="A14" s="3"/>
      <c r="C14" s="64" t="s">
        <v>22</v>
      </c>
      <c r="D14" s="113">
        <f>Capex!D8</f>
        <v>7210000</v>
      </c>
      <c r="E14" s="21"/>
      <c r="F14" s="5"/>
      <c r="G14" s="5"/>
      <c r="H14" s="76">
        <f>D14</f>
        <v>7210000</v>
      </c>
      <c r="I14" s="5"/>
      <c r="EK14" s="4">
        <v>0</v>
      </c>
    </row>
    <row r="15" spans="1:141" s="4" customFormat="1" ht="14" x14ac:dyDescent="0.2">
      <c r="A15" s="3"/>
      <c r="D15" s="5"/>
      <c r="E15" s="5"/>
      <c r="F15" s="163">
        <f>SUM(H15:EJ15)</f>
        <v>1.0000000000000004</v>
      </c>
      <c r="G15" s="37" t="s">
        <v>622</v>
      </c>
      <c r="H15" s="308">
        <v>0</v>
      </c>
      <c r="I15" s="308">
        <v>0.02</v>
      </c>
      <c r="J15" s="308">
        <v>0.02</v>
      </c>
      <c r="K15" s="308">
        <v>0.03</v>
      </c>
      <c r="L15" s="308">
        <v>0.03</v>
      </c>
      <c r="M15" s="308">
        <v>0.03</v>
      </c>
      <c r="N15" s="308">
        <v>0.04</v>
      </c>
      <c r="O15" s="308">
        <v>0.04</v>
      </c>
      <c r="P15" s="71">
        <v>0.04</v>
      </c>
      <c r="Q15" s="71">
        <v>0.05</v>
      </c>
      <c r="R15" s="71">
        <v>0.05</v>
      </c>
      <c r="S15" s="71">
        <v>0.05</v>
      </c>
      <c r="T15" s="71">
        <v>0.06</v>
      </c>
      <c r="U15" s="71">
        <v>0.06</v>
      </c>
      <c r="V15" s="71">
        <v>0.05</v>
      </c>
      <c r="W15" s="71">
        <v>0.05</v>
      </c>
      <c r="X15" s="71">
        <v>0.05</v>
      </c>
      <c r="Y15" s="71">
        <v>0.04</v>
      </c>
      <c r="Z15" s="71">
        <v>0.04</v>
      </c>
      <c r="AA15" s="71">
        <v>0.04</v>
      </c>
      <c r="AB15" s="71">
        <v>0.04</v>
      </c>
      <c r="AC15" s="71">
        <v>0.04</v>
      </c>
      <c r="AD15" s="71">
        <v>0.04</v>
      </c>
      <c r="AE15" s="71">
        <v>0.09</v>
      </c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  <c r="BH15" s="71"/>
      <c r="BI15" s="71"/>
      <c r="BJ15" s="71"/>
      <c r="BK15" s="71"/>
      <c r="BL15" s="71"/>
      <c r="BM15" s="71"/>
      <c r="BN15" s="71"/>
      <c r="BO15" s="71"/>
      <c r="BP15" s="71"/>
      <c r="BQ15" s="71"/>
      <c r="BR15" s="71"/>
      <c r="BS15" s="71"/>
      <c r="BT15" s="71"/>
      <c r="BU15" s="71"/>
      <c r="BV15" s="71"/>
      <c r="BW15" s="71"/>
      <c r="BX15" s="71"/>
      <c r="BY15" s="71"/>
      <c r="BZ15" s="71"/>
      <c r="CA15" s="71"/>
      <c r="CB15" s="71"/>
      <c r="CC15" s="71"/>
      <c r="CD15" s="71"/>
      <c r="CE15" s="71"/>
      <c r="CF15" s="71"/>
      <c r="CG15" s="71"/>
      <c r="CH15" s="71"/>
      <c r="CI15" s="71"/>
      <c r="CJ15" s="71"/>
      <c r="CK15" s="71"/>
      <c r="CL15" s="71"/>
      <c r="CM15" s="71"/>
      <c r="CN15" s="71"/>
      <c r="CO15" s="71"/>
      <c r="CP15" s="71"/>
      <c r="CQ15" s="71"/>
      <c r="CR15" s="71"/>
      <c r="CS15" s="71"/>
      <c r="CT15" s="71"/>
      <c r="CU15" s="71"/>
      <c r="CV15" s="71"/>
      <c r="CW15" s="71"/>
      <c r="CX15" s="71"/>
      <c r="CY15" s="71"/>
      <c r="CZ15" s="71"/>
      <c r="DA15" s="71"/>
      <c r="DB15" s="71"/>
      <c r="DC15" s="71"/>
      <c r="DD15" s="71"/>
      <c r="DE15" s="71"/>
      <c r="DF15" s="71"/>
      <c r="DG15" s="71"/>
      <c r="DH15" s="71"/>
      <c r="DI15" s="71"/>
      <c r="DJ15" s="71"/>
      <c r="DK15" s="71"/>
      <c r="DL15" s="71"/>
      <c r="DM15" s="71"/>
      <c r="DN15" s="71"/>
      <c r="DO15" s="71"/>
      <c r="DP15" s="71"/>
      <c r="DQ15" s="71"/>
      <c r="DR15" s="71"/>
      <c r="DS15" s="71"/>
      <c r="DT15" s="71"/>
      <c r="DU15" s="71"/>
      <c r="DV15" s="71"/>
      <c r="DW15" s="71"/>
      <c r="DX15" s="71"/>
      <c r="DY15" s="71"/>
      <c r="DZ15" s="71"/>
      <c r="EA15" s="71"/>
      <c r="EB15" s="71"/>
      <c r="EC15" s="71"/>
      <c r="ED15" s="71"/>
      <c r="EE15" s="71"/>
      <c r="EF15" s="71"/>
      <c r="EG15" s="71"/>
      <c r="EH15" s="71"/>
      <c r="EI15" s="71"/>
      <c r="EJ15" s="71"/>
      <c r="EK15" s="4">
        <v>0</v>
      </c>
    </row>
    <row r="16" spans="1:141" s="4" customFormat="1" ht="14" x14ac:dyDescent="0.2">
      <c r="A16" s="3"/>
      <c r="C16" s="64" t="s">
        <v>23</v>
      </c>
      <c r="D16" s="222">
        <f>SUM(D17:D22)</f>
        <v>80839810.0625</v>
      </c>
      <c r="E16" s="222">
        <f>SUM(E17:E22)</f>
        <v>3505902.7313179341</v>
      </c>
      <c r="F16" s="163">
        <f>SUM(H16:DZ16)</f>
        <v>1.0000000000000004</v>
      </c>
      <c r="H16" s="122">
        <f xml:space="preserve">
IF(H15,H15,
IF(AND(AND(H12&gt;0,H12&lt;SUM(Summary!$E$4,Summary!$E$6)),AND(I12&gt;0,I12&lt;SUM(Summary!$E$4,Summary!$E$6))),
H6/(SUMIF($H$12:$EJ$12,"&lt;="&amp;$G$6*2,$H$6:$EJ$6)/(1-$E$6)),
IF(AND(H12&gt;0,H12&lt;SUM(Summary!$E$4,Summary!$E$6)),$E$6,0)
))</f>
        <v>0</v>
      </c>
      <c r="I16" s="122">
        <f xml:space="preserve">
IF(I15,I15,
IF(AND(AND(I12&gt;0,I12&lt;SUM(Summary!$E$4,Summary!$E$6)),AND(J12&gt;0,J12&lt;SUM(Summary!$E$4,Summary!$E$6))),
I6/(SUMIF($H$12:$EJ$12,"&lt;="&amp;$G$6*2,$H$6:$EJ$6)/(1-$E$6)),
IF(AND(I12&gt;0,I12&lt;SUM(Summary!$E$4,Summary!$E$6)),$E$6,0)
))</f>
        <v>0.02</v>
      </c>
      <c r="J16" s="122">
        <f xml:space="preserve">
IF(J15,J15,
IF(AND(AND(J12&gt;0,J12&lt;SUM(Summary!$E$4,Summary!$E$6)),AND(K12&gt;0,K12&lt;SUM(Summary!$E$4,Summary!$E$6))),
J6/(SUMIF($H$12:$EJ$12,"&lt;="&amp;$G$6*2,$H$6:$EJ$6)/(1-$E$6)),
IF(AND(J12&gt;0,J12&lt;SUM(Summary!$E$4,Summary!$E$6)),$E$6,0)
))</f>
        <v>0.02</v>
      </c>
      <c r="K16" s="122">
        <f xml:space="preserve">
IF(K15,K15,
IF(AND(AND(K12&gt;0,K12&lt;SUM(Summary!$E$4,Summary!$E$6)),AND(L12&gt;0,L12&lt;SUM(Summary!$E$4,Summary!$E$6))),
K6/(SUMIF($H$12:$EJ$12,"&lt;="&amp;$G$6*2,$H$6:$EJ$6)/(1-$E$6)),
IF(AND(K12&gt;0,K12&lt;SUM(Summary!$E$4,Summary!$E$6)),$E$6,0)
))</f>
        <v>0.03</v>
      </c>
      <c r="L16" s="122">
        <f xml:space="preserve">
IF(L15,L15,
IF(AND(AND(L12&gt;0,L12&lt;SUM(Summary!$E$4,Summary!$E$6)),AND(M12&gt;0,M12&lt;SUM(Summary!$E$4,Summary!$E$6))),
L6/(SUMIF($H$12:$EJ$12,"&lt;="&amp;$G$6*2,$H$6:$EJ$6)/(1-$E$6)),
IF(AND(L12&gt;0,L12&lt;SUM(Summary!$E$4,Summary!$E$6)),$E$6,0)
))</f>
        <v>0.03</v>
      </c>
      <c r="M16" s="122">
        <f xml:space="preserve">
IF(M15,M15,
IF(AND(AND(M12&gt;0,M12&lt;SUM(Summary!$E$4,Summary!$E$6)),AND(N12&gt;0,N12&lt;SUM(Summary!$E$4,Summary!$E$6))),
M6/(SUMIF($H$12:$EJ$12,"&lt;="&amp;$G$6*2,$H$6:$EJ$6)/(1-$E$6)),
IF(AND(M12&gt;0,M12&lt;SUM(Summary!$E$4,Summary!$E$6)),$E$6,0)
))</f>
        <v>0.03</v>
      </c>
      <c r="N16" s="122">
        <f xml:space="preserve">
IF(N15,N15,
IF(AND(AND(N12&gt;0,N12&lt;SUM(Summary!$E$4,Summary!$E$6)),AND(O12&gt;0,O12&lt;SUM(Summary!$E$4,Summary!$E$6))),
N6/(SUMIF($H$12:$EJ$12,"&lt;="&amp;$G$6*2,$H$6:$EJ$6)/(1-$E$6)),
IF(AND(N12&gt;0,N12&lt;SUM(Summary!$E$4,Summary!$E$6)),$E$6,0)
))</f>
        <v>0.04</v>
      </c>
      <c r="O16" s="122">
        <f xml:space="preserve">
IF(O15,O15,
IF(AND(AND(O12&gt;0,O12&lt;SUM(Summary!$E$4,Summary!$E$6)),AND(P12&gt;0,P12&lt;SUM(Summary!$E$4,Summary!$E$6))),
O6/(SUMIF($H$12:$EJ$12,"&lt;="&amp;$G$6*2,$H$6:$EJ$6)/(1-$E$6)),
IF(AND(O12&gt;0,O12&lt;SUM(Summary!$E$4,Summary!$E$6)),$E$6,0)
))</f>
        <v>0.04</v>
      </c>
      <c r="P16" s="122">
        <f xml:space="preserve">
IF(P15,P15,
IF(AND(AND(P12&gt;0,P12&lt;SUM(Summary!$E$4,Summary!$E$6)),AND(Q12&gt;0,Q12&lt;SUM(Summary!$E$4,Summary!$E$6))),
P6/(SUMIF($H$12:$EJ$12,"&lt;="&amp;$G$6*2,$H$6:$EJ$6)/(1-$E$6)),
IF(AND(P12&gt;0,P12&lt;SUM(Summary!$E$4,Summary!$E$6)),$E$6,0)
))</f>
        <v>0.04</v>
      </c>
      <c r="Q16" s="122">
        <f xml:space="preserve">
IF(Q15,Q15,
IF(AND(AND(Q12&gt;0,Q12&lt;SUM(Summary!$E$4,Summary!$E$6)),AND(R12&gt;0,R12&lt;SUM(Summary!$E$4,Summary!$E$6))),
Q6/(SUMIF($H$12:$EJ$12,"&lt;="&amp;$G$6*2,$H$6:$EJ$6)/(1-$E$6)),
IF(AND(Q12&gt;0,Q12&lt;SUM(Summary!$E$4,Summary!$E$6)),$E$6,0)
))</f>
        <v>0.05</v>
      </c>
      <c r="R16" s="122">
        <f xml:space="preserve">
IF(R15,R15,
IF(AND(AND(R12&gt;0,R12&lt;SUM(Summary!$E$4,Summary!$E$6)),AND(S12&gt;0,S12&lt;SUM(Summary!$E$4,Summary!$E$6))),
R6/(SUMIF($H$12:$EJ$12,"&lt;="&amp;$G$6*2,$H$6:$EJ$6)/(1-$E$6)),
IF(AND(R12&gt;0,R12&lt;SUM(Summary!$E$4,Summary!$E$6)),$E$6,0)
))</f>
        <v>0.05</v>
      </c>
      <c r="S16" s="122">
        <f xml:space="preserve">
IF(S15,S15,
IF(AND(AND(S12&gt;0,S12&lt;SUM(Summary!$E$4,Summary!$E$6)),AND(T12&gt;0,T12&lt;SUM(Summary!$E$4,Summary!$E$6))),
S6/(SUMIF($H$12:$EJ$12,"&lt;="&amp;$G$6*2,$H$6:$EJ$6)/(1-$E$6)),
IF(AND(S12&gt;0,S12&lt;SUM(Summary!$E$4,Summary!$E$6)),$E$6,0)
))</f>
        <v>0.05</v>
      </c>
      <c r="T16" s="122">
        <f xml:space="preserve">
IF(T15,T15,
IF(AND(AND(T12&gt;0,T12&lt;SUM(Summary!$E$4,Summary!$E$6)),AND(U12&gt;0,U12&lt;SUM(Summary!$E$4,Summary!$E$6))),
T6/(SUMIF($H$12:$EJ$12,"&lt;="&amp;$G$6*2,$H$6:$EJ$6)/(1-$E$6)),
IF(AND(T12&gt;0,T12&lt;SUM(Summary!$E$4,Summary!$E$6)),$E$6,0)
))</f>
        <v>0.06</v>
      </c>
      <c r="U16" s="122">
        <f xml:space="preserve">
IF(U15,U15,
IF(AND(AND(U12&gt;0,U12&lt;SUM(Summary!$E$4,Summary!$E$6)),AND(V12&gt;0,V12&lt;SUM(Summary!$E$4,Summary!$E$6))),
U6/(SUMIF($H$12:$EJ$12,"&lt;="&amp;$G$6*2,$H$6:$EJ$6)/(1-$E$6)),
IF(AND(U12&gt;0,U12&lt;SUM(Summary!$E$4,Summary!$E$6)),$E$6,0)
))</f>
        <v>0.06</v>
      </c>
      <c r="V16" s="122">
        <f xml:space="preserve">
IF(V15,V15,
IF(AND(AND(V12&gt;0,V12&lt;SUM(Summary!$E$4,Summary!$E$6)),AND(W12&gt;0,W12&lt;SUM(Summary!$E$4,Summary!$E$6))),
V6/(SUMIF($H$12:$EJ$12,"&lt;="&amp;$G$6*2,$H$6:$EJ$6)/(1-$E$6)),
IF(AND(V12&gt;0,V12&lt;SUM(Summary!$E$4,Summary!$E$6)),$E$6,0)
))</f>
        <v>0.05</v>
      </c>
      <c r="W16" s="122">
        <f xml:space="preserve">
IF(W15,W15,
IF(AND(AND(W12&gt;0,W12&lt;SUM(Summary!$E$4,Summary!$E$6)),AND(X12&gt;0,X12&lt;SUM(Summary!$E$4,Summary!$E$6))),
W6/(SUMIF($H$12:$EJ$12,"&lt;="&amp;$G$6*2,$H$6:$EJ$6)/(1-$E$6)),
IF(AND(W12&gt;0,W12&lt;SUM(Summary!$E$4,Summary!$E$6)),$E$6,0)
))</f>
        <v>0.05</v>
      </c>
      <c r="X16" s="122">
        <f xml:space="preserve">
IF(X15,X15,
IF(AND(AND(X12&gt;0,X12&lt;SUM(Summary!$E$4,Summary!$E$6)),AND(Y12&gt;0,Y12&lt;SUM(Summary!$E$4,Summary!$E$6))),
X6/(SUMIF($H$12:$EJ$12,"&lt;="&amp;$G$6*2,$H$6:$EJ$6)/(1-$E$6)),
IF(AND(X12&gt;0,X12&lt;SUM(Summary!$E$4,Summary!$E$6)),$E$6,0)
))</f>
        <v>0.05</v>
      </c>
      <c r="Y16" s="122">
        <f xml:space="preserve">
IF(Y15,Y15,
IF(AND(AND(Y12&gt;0,Y12&lt;SUM(Summary!$E$4,Summary!$E$6)),AND(Z12&gt;0,Z12&lt;SUM(Summary!$E$4,Summary!$E$6))),
Y6/(SUMIF($H$12:$EJ$12,"&lt;="&amp;$G$6*2,$H$6:$EJ$6)/(1-$E$6)),
IF(AND(Y12&gt;0,Y12&lt;SUM(Summary!$E$4,Summary!$E$6)),$E$6,0)
))</f>
        <v>0.04</v>
      </c>
      <c r="Z16" s="122">
        <f xml:space="preserve">
IF(Z15,Z15,
IF(AND(AND(Z12&gt;0,Z12&lt;SUM(Summary!$E$4,Summary!$E$6)),AND(AA12&gt;0,AA12&lt;SUM(Summary!$E$4,Summary!$E$6))),
Z6/(SUMIF($H$12:$EJ$12,"&lt;="&amp;$G$6*2,$H$6:$EJ$6)/(1-$E$6)),
IF(AND(Z12&gt;0,Z12&lt;SUM(Summary!$E$4,Summary!$E$6)),$E$6,0)
))</f>
        <v>0.04</v>
      </c>
      <c r="AA16" s="122">
        <f xml:space="preserve">
IF(AA15,AA15,
IF(AND(AND(AA12&gt;0,AA12&lt;SUM(Summary!$E$4,Summary!$E$6)),AND(AB12&gt;0,AB12&lt;SUM(Summary!$E$4,Summary!$E$6))),
AA6/(SUMIF($H$12:$EJ$12,"&lt;="&amp;$G$6*2,$H$6:$EJ$6)/(1-$E$6)),
IF(AND(AA12&gt;0,AA12&lt;SUM(Summary!$E$4,Summary!$E$6)),$E$6,0)
))</f>
        <v>0.04</v>
      </c>
      <c r="AB16" s="122">
        <f xml:space="preserve">
IF(AB15,AB15,
IF(AND(AND(AB12&gt;0,AB12&lt;SUM(Summary!$E$4,Summary!$E$6)),AND(AC12&gt;0,AC12&lt;SUM(Summary!$E$4,Summary!$E$6))),
AB6/(SUMIF($H$12:$EJ$12,"&lt;="&amp;$G$6*2,$H$6:$EJ$6)/(1-$E$6)),
IF(AND(AB12&gt;0,AB12&lt;SUM(Summary!$E$4,Summary!$E$6)),$E$6,0)
))</f>
        <v>0.04</v>
      </c>
      <c r="AC16" s="122">
        <f xml:space="preserve">
IF(AC15,AC15,
IF(AND(AND(AC12&gt;0,AC12&lt;SUM(Summary!$E$4,Summary!$E$6)),AND(AD12&gt;0,AD12&lt;SUM(Summary!$E$4,Summary!$E$6))),
AC6/(SUMIF($H$12:$EJ$12,"&lt;="&amp;$G$6*2,$H$6:$EJ$6)/(1-$E$6)),
IF(AND(AC12&gt;0,AC12&lt;SUM(Summary!$E$4,Summary!$E$6)),$E$6,0)
))</f>
        <v>0.04</v>
      </c>
      <c r="AD16" s="122">
        <f xml:space="preserve">
IF(AD15,AD15,
IF(AND(AND(AD12&gt;0,AD12&lt;SUM(Summary!$E$4,Summary!$E$6)),AND(AE12&gt;0,AE12&lt;SUM(Summary!$E$4,Summary!$E$6))),
AD6/(SUMIF($H$12:$EJ$12,"&lt;="&amp;$G$6*2,$H$6:$EJ$6)/(1-$E$6)),
IF(AND(AD12&gt;0,AD12&lt;SUM(Summary!$E$4,Summary!$E$6)),$E$6,0)
))</f>
        <v>0.04</v>
      </c>
      <c r="AE16" s="122">
        <f xml:space="preserve">
IF(AE15,AE15,
IF(AND(AND(AE12&gt;0,AE12&lt;SUM(Summary!$E$4,Summary!$E$6)),AND(AF12&gt;0,AF12&lt;SUM(Summary!$E$4,Summary!$E$6))),
AE6/(SUMIF($H$12:$EJ$12,"&lt;="&amp;$G$6*2,$H$6:$EJ$6)/(1-$E$6)),
IF(AND(AE12&gt;0,AE12&lt;SUM(Summary!$E$4,Summary!$E$6)),$E$6,0)
))</f>
        <v>0.09</v>
      </c>
      <c r="AF16" s="122">
        <f xml:space="preserve">
IF(AF15,AF15,
IF(AND(AND(AF12&gt;0,AF12&lt;SUM(Summary!$E$4,Summary!$E$6)),AND(AG12&gt;0,AG12&lt;SUM(Summary!$E$4,Summary!$E$6))),
AF6/(SUMIF($H$12:$EJ$12,"&lt;="&amp;$G$6*2,$H$6:$EJ$6)/(1-$E$6)),
IF(AND(AF12&gt;0,AF12&lt;SUM(Summary!$E$4,Summary!$E$6)),$E$6,0)
))</f>
        <v>0</v>
      </c>
      <c r="AG16" s="122">
        <f xml:space="preserve">
IF(AG15,AG15,
IF(AND(AND(AG12&gt;0,AG12&lt;SUM(Summary!$E$4,Summary!$E$6)),AND(AH12&gt;0,AH12&lt;SUM(Summary!$E$4,Summary!$E$6))),
AG6/(SUMIF($H$12:$EJ$12,"&lt;="&amp;$G$6*2,$H$6:$EJ$6)/(1-$E$6)),
IF(AND(AG12&gt;0,AG12&lt;SUM(Summary!$E$4,Summary!$E$6)),$E$6,0)
))</f>
        <v>0</v>
      </c>
      <c r="AH16" s="122">
        <f xml:space="preserve">
IF(AH15,AH15,
IF(AND(AND(AH12&gt;0,AH12&lt;SUM(Summary!$E$4,Summary!$E$6)),AND(AI12&gt;0,AI12&lt;SUM(Summary!$E$4,Summary!$E$6))),
AH6/(SUMIF($H$12:$EJ$12,"&lt;="&amp;$G$6*2,$H$6:$EJ$6)/(1-$E$6)),
IF(AND(AH12&gt;0,AH12&lt;SUM(Summary!$E$4,Summary!$E$6)),$E$6,0)
))</f>
        <v>0</v>
      </c>
      <c r="AI16" s="122">
        <f xml:space="preserve">
IF(AI15,AI15,
IF(AND(AND(AI12&gt;0,AI12&lt;SUM(Summary!$E$4,Summary!$E$6)),AND(AJ12&gt;0,AJ12&lt;SUM(Summary!$E$4,Summary!$E$6))),
AI6/(SUMIF($H$12:$EJ$12,"&lt;="&amp;$G$6*2,$H$6:$EJ$6)/(1-$E$6)),
IF(AND(AI12&gt;0,AI12&lt;SUM(Summary!$E$4,Summary!$E$6)),$E$6,0)
))</f>
        <v>0</v>
      </c>
      <c r="AJ16" s="122">
        <f xml:space="preserve">
IF(AJ15,AJ15,
IF(AND(AND(AJ12&gt;0,AJ12&lt;SUM(Summary!$E$4,Summary!$E$6)),AND(AK12&gt;0,AK12&lt;SUM(Summary!$E$4,Summary!$E$6))),
AJ6/(SUMIF($H$12:$EJ$12,"&lt;="&amp;$G$6*2,$H$6:$EJ$6)/(1-$E$6)),
IF(AND(AJ12&gt;0,AJ12&lt;SUM(Summary!$E$4,Summary!$E$6)),$E$6,0)
))</f>
        <v>0</v>
      </c>
      <c r="AK16" s="122">
        <f xml:space="preserve">
IF(AK15,AK15,
IF(AND(AND(AK12&gt;0,AK12&lt;SUM(Summary!$E$4,Summary!$E$6)),AND(AL12&gt;0,AL12&lt;SUM(Summary!$E$4,Summary!$E$6))),
AK6/(SUMIF($H$12:$EJ$12,"&lt;="&amp;$G$6*2,$H$6:$EJ$6)/(1-$E$6)),
IF(AND(AK12&gt;0,AK12&lt;SUM(Summary!$E$4,Summary!$E$6)),$E$6,0)
))</f>
        <v>0</v>
      </c>
      <c r="AL16" s="122">
        <f xml:space="preserve">
IF(AL15,AL15,
IF(AND(AND(AL12&gt;0,AL12&lt;SUM(Summary!$E$4,Summary!$E$6)),AND(AM12&gt;0,AM12&lt;SUM(Summary!$E$4,Summary!$E$6))),
AL6/(SUMIF($H$12:$EJ$12,"&lt;="&amp;$G$6*2,$H$6:$EJ$6)/(1-$E$6)),
IF(AND(AL12&gt;0,AL12&lt;SUM(Summary!$E$4,Summary!$E$6)),$E$6,0)
))</f>
        <v>0</v>
      </c>
      <c r="AM16" s="122">
        <f xml:space="preserve">
IF(AM15,AM15,
IF(AND(AND(AM12&gt;0,AM12&lt;SUM(Summary!$E$4,Summary!$E$6)),AND(AN12&gt;0,AN12&lt;SUM(Summary!$E$4,Summary!$E$6))),
AM6/(SUMIF($H$12:$EJ$12,"&lt;="&amp;$G$6*2,$H$6:$EJ$6)/(1-$E$6)),
IF(AND(AM12&gt;0,AM12&lt;SUM(Summary!$E$4,Summary!$E$6)),$E$6,0)
))</f>
        <v>0</v>
      </c>
      <c r="AN16" s="122">
        <f xml:space="preserve">
IF(AN15,AN15,
IF(AND(AND(AN12&gt;0,AN12&lt;SUM(Summary!$E$4,Summary!$E$6)),AND(AO12&gt;0,AO12&lt;SUM(Summary!$E$4,Summary!$E$6))),
AN6/(SUMIF($H$12:$EJ$12,"&lt;="&amp;$G$6*2,$H$6:$EJ$6)/(1-$E$6)),
IF(AND(AN12&gt;0,AN12&lt;SUM(Summary!$E$4,Summary!$E$6)),$E$6,0)
))</f>
        <v>0</v>
      </c>
      <c r="AO16" s="122">
        <f xml:space="preserve">
IF(AO15,AO15,
IF(AND(AND(AO12&gt;0,AO12&lt;SUM(Summary!$E$4,Summary!$E$6)),AND(AP12&gt;0,AP12&lt;SUM(Summary!$E$4,Summary!$E$6))),
AO6/(SUMIF($H$12:$EJ$12,"&lt;="&amp;$G$6*2,$H$6:$EJ$6)/(1-$E$6)),
IF(AND(AO12&gt;0,AO12&lt;SUM(Summary!$E$4,Summary!$E$6)),$E$6,0)
))</f>
        <v>0</v>
      </c>
      <c r="AP16" s="122">
        <f xml:space="preserve">
IF(AP15,AP15,
IF(AND(AND(AP12&gt;0,AP12&lt;SUM(Summary!$E$4,Summary!$E$6)),AND(AQ12&gt;0,AQ12&lt;SUM(Summary!$E$4,Summary!$E$6))),
AP6/(SUMIF($H$12:$EJ$12,"&lt;="&amp;$G$6*2,$H$6:$EJ$6)/(1-$E$6)),
IF(AND(AP12&gt;0,AP12&lt;SUM(Summary!$E$4,Summary!$E$6)),$E$6,0)
))</f>
        <v>0</v>
      </c>
      <c r="AQ16" s="122">
        <f xml:space="preserve">
IF(AQ15,AQ15,
IF(AND(AND(AQ12&gt;0,AQ12&lt;SUM(Summary!$E$4,Summary!$E$6)),AND(AR12&gt;0,AR12&lt;SUM(Summary!$E$4,Summary!$E$6))),
AQ6/(SUMIF($H$12:$EJ$12,"&lt;="&amp;$G$6*2,$H$6:$EJ$6)/(1-$E$6)),
IF(AND(AQ12&gt;0,AQ12&lt;SUM(Summary!$E$4,Summary!$E$6)),$E$6,0)
))</f>
        <v>0</v>
      </c>
      <c r="AR16" s="122">
        <f xml:space="preserve">
IF(AR15,AR15,
IF(AND(AND(AR12&gt;0,AR12&lt;SUM(Summary!$E$4,Summary!$E$6)),AND(AS12&gt;0,AS12&lt;SUM(Summary!$E$4,Summary!$E$6))),
AR6/(SUMIF($H$12:$EJ$12,"&lt;="&amp;$G$6*2,$H$6:$EJ$6)/(1-$E$6)),
IF(AND(AR12&gt;0,AR12&lt;SUM(Summary!$E$4,Summary!$E$6)),$E$6,0)
))</f>
        <v>0</v>
      </c>
      <c r="AS16" s="122">
        <f xml:space="preserve">
IF(AS15,AS15,
IF(AND(AND(AS12&gt;0,AS12&lt;SUM(Summary!$E$4,Summary!$E$6)),AND(AT12&gt;0,AT12&lt;SUM(Summary!$E$4,Summary!$E$6))),
AS6/(SUMIF($H$12:$EJ$12,"&lt;="&amp;$G$6*2,$H$6:$EJ$6)/(1-$E$6)),
IF(AND(AS12&gt;0,AS12&lt;SUM(Summary!$E$4,Summary!$E$6)),$E$6,0)
))</f>
        <v>0</v>
      </c>
      <c r="AT16" s="122">
        <f xml:space="preserve">
IF(AT15,AT15,
IF(AND(AND(AT12&gt;0,AT12&lt;SUM(Summary!$E$4,Summary!$E$6)),AND(AU12&gt;0,AU12&lt;SUM(Summary!$E$4,Summary!$E$6))),
AT6/(SUMIF($H$12:$EJ$12,"&lt;="&amp;$G$6*2,$H$6:$EJ$6)/(1-$E$6)),
IF(AND(AT12&gt;0,AT12&lt;SUM(Summary!$E$4,Summary!$E$6)),$E$6,0)
))</f>
        <v>0</v>
      </c>
      <c r="AU16" s="122">
        <f xml:space="preserve">
IF(AU15,AU15,
IF(AND(AND(AU12&gt;0,AU12&lt;SUM(Summary!$E$4,Summary!$E$6)),AND(AV12&gt;0,AV12&lt;SUM(Summary!$E$4,Summary!$E$6))),
AU6/(SUMIF($H$12:$EJ$12,"&lt;="&amp;$G$6*2,$H$6:$EJ$6)/(1-$E$6)),
IF(AND(AU12&gt;0,AU12&lt;SUM(Summary!$E$4,Summary!$E$6)),$E$6,0)
))</f>
        <v>0</v>
      </c>
      <c r="AV16" s="122">
        <f xml:space="preserve">
IF(AV15,AV15,
IF(AND(AND(AV12&gt;0,AV12&lt;SUM(Summary!$E$4,Summary!$E$6)),AND(AW12&gt;0,AW12&lt;SUM(Summary!$E$4,Summary!$E$6))),
AV6/(SUMIF($H$12:$EJ$12,"&lt;="&amp;$G$6*2,$H$6:$EJ$6)/(1-$E$6)),
IF(AND(AV12&gt;0,AV12&lt;SUM(Summary!$E$4,Summary!$E$6)),$E$6,0)
))</f>
        <v>0</v>
      </c>
      <c r="AW16" s="122">
        <f xml:space="preserve">
IF(AW15,AW15,
IF(AND(AND(AW12&gt;0,AW12&lt;SUM(Summary!$E$4,Summary!$E$6)),AND(AX12&gt;0,AX12&lt;SUM(Summary!$E$4,Summary!$E$6))),
AW6/(SUMIF($H$12:$EJ$12,"&lt;="&amp;$G$6*2,$H$6:$EJ$6)/(1-$E$6)),
IF(AND(AW12&gt;0,AW12&lt;SUM(Summary!$E$4,Summary!$E$6)),$E$6,0)
))</f>
        <v>0</v>
      </c>
      <c r="AX16" s="122">
        <f xml:space="preserve">
IF(AX15,AX15,
IF(AND(AND(AX12&gt;0,AX12&lt;SUM(Summary!$E$4,Summary!$E$6)),AND(AY12&gt;0,AY12&lt;SUM(Summary!$E$4,Summary!$E$6))),
AX6/(SUMIF($H$12:$EJ$12,"&lt;="&amp;$G$6*2,$H$6:$EJ$6)/(1-$E$6)),
IF(AND(AX12&gt;0,AX12&lt;SUM(Summary!$E$4,Summary!$E$6)),$E$6,0)
))</f>
        <v>0</v>
      </c>
      <c r="AY16" s="122">
        <f xml:space="preserve">
IF(AY15,AY15,
IF(AND(AND(AY12&gt;0,AY12&lt;SUM(Summary!$E$4,Summary!$E$6)),AND(AZ12&gt;0,AZ12&lt;SUM(Summary!$E$4,Summary!$E$6))),
AY6/(SUMIF($H$12:$EJ$12,"&lt;="&amp;$G$6*2,$H$6:$EJ$6)/(1-$E$6)),
IF(AND(AY12&gt;0,AY12&lt;SUM(Summary!$E$4,Summary!$E$6)),$E$6,0)
))</f>
        <v>0</v>
      </c>
      <c r="AZ16" s="122">
        <f xml:space="preserve">
IF(AZ15,AZ15,
IF(AND(AND(AZ12&gt;0,AZ12&lt;SUM(Summary!$E$4,Summary!$E$6)),AND(BA12&gt;0,BA12&lt;SUM(Summary!$E$4,Summary!$E$6))),
AZ6/(SUMIF($H$12:$EJ$12,"&lt;="&amp;$G$6*2,$H$6:$EJ$6)/(1-$E$6)),
IF(AND(AZ12&gt;0,AZ12&lt;SUM(Summary!$E$4,Summary!$E$6)),$E$6,0)
))</f>
        <v>0</v>
      </c>
      <c r="BA16" s="122">
        <f xml:space="preserve">
IF(BA15,BA15,
IF(AND(AND(BA12&gt;0,BA12&lt;SUM(Summary!$E$4,Summary!$E$6)),AND(BB12&gt;0,BB12&lt;SUM(Summary!$E$4,Summary!$E$6))),
BA6/(SUMIF($H$12:$EJ$12,"&lt;="&amp;$G$6*2,$H$6:$EJ$6)/(1-$E$6)),
IF(AND(BA12&gt;0,BA12&lt;SUM(Summary!$E$4,Summary!$E$6)),$E$6,0)
))</f>
        <v>0</v>
      </c>
      <c r="BB16" s="122">
        <f xml:space="preserve">
IF(BB15,BB15,
IF(AND(AND(BB12&gt;0,BB12&lt;SUM(Summary!$E$4,Summary!$E$6)),AND(BC12&gt;0,BC12&lt;SUM(Summary!$E$4,Summary!$E$6))),
BB6/(SUMIF($H$12:$EJ$12,"&lt;="&amp;$G$6*2,$H$6:$EJ$6)/(1-$E$6)),
IF(AND(BB12&gt;0,BB12&lt;SUM(Summary!$E$4,Summary!$E$6)),$E$6,0)
))</f>
        <v>0</v>
      </c>
      <c r="BC16" s="122">
        <f xml:space="preserve">
IF(BC15,BC15,
IF(AND(AND(BC12&gt;0,BC12&lt;SUM(Summary!$E$4,Summary!$E$6)),AND(BD12&gt;0,BD12&lt;SUM(Summary!$E$4,Summary!$E$6))),
BC6/(SUMIF($H$12:$EJ$12,"&lt;="&amp;$G$6*2,$H$6:$EJ$6)/(1-$E$6)),
IF(AND(BC12&gt;0,BC12&lt;SUM(Summary!$E$4,Summary!$E$6)),$E$6,0)
))</f>
        <v>0</v>
      </c>
      <c r="BD16" s="122">
        <f xml:space="preserve">
IF(BD15,BD15,
IF(AND(AND(BD12&gt;0,BD12&lt;SUM(Summary!$E$4,Summary!$E$6)),AND(BE12&gt;0,BE12&lt;SUM(Summary!$E$4,Summary!$E$6))),
BD6/(SUMIF($H$12:$EJ$12,"&lt;="&amp;$G$6*2,$H$6:$EJ$6)/(1-$E$6)),
IF(AND(BD12&gt;0,BD12&lt;SUM(Summary!$E$4,Summary!$E$6)),$E$6,0)
))</f>
        <v>0</v>
      </c>
      <c r="BE16" s="122">
        <f xml:space="preserve">
IF(BE15,BE15,
IF(AND(AND(BE12&gt;0,BE12&lt;SUM(Summary!$E$4,Summary!$E$6)),AND(BF12&gt;0,BF12&lt;SUM(Summary!$E$4,Summary!$E$6))),
BE6/(SUMIF($H$12:$EJ$12,"&lt;="&amp;$G$6*2,$H$6:$EJ$6)/(1-$E$6)),
IF(AND(BE12&gt;0,BE12&lt;SUM(Summary!$E$4,Summary!$E$6)),$E$6,0)
))</f>
        <v>0</v>
      </c>
      <c r="BF16" s="122">
        <f xml:space="preserve">
IF(BF15,BF15,
IF(AND(AND(BF12&gt;0,BF12&lt;SUM(Summary!$E$4,Summary!$E$6)),AND(BG12&gt;0,BG12&lt;SUM(Summary!$E$4,Summary!$E$6))),
BF6/(SUMIF($H$12:$EJ$12,"&lt;="&amp;$G$6*2,$H$6:$EJ$6)/(1-$E$6)),
IF(AND(BF12&gt;0,BF12&lt;SUM(Summary!$E$4,Summary!$E$6)),$E$6,0)
))</f>
        <v>0</v>
      </c>
      <c r="BG16" s="122">
        <f xml:space="preserve">
IF(BG15,BG15,
IF(AND(AND(BG12&gt;0,BG12&lt;SUM(Summary!$E$4,Summary!$E$6)),AND(BH12&gt;0,BH12&lt;SUM(Summary!$E$4,Summary!$E$6))),
BG6/(SUMIF($H$12:$EJ$12,"&lt;="&amp;$G$6*2,$H$6:$EJ$6)/(1-$E$6)),
IF(AND(BG12&gt;0,BG12&lt;SUM(Summary!$E$4,Summary!$E$6)),$E$6,0)
))</f>
        <v>0</v>
      </c>
      <c r="BH16" s="122">
        <f xml:space="preserve">
IF(BH15,BH15,
IF(AND(AND(BH12&gt;0,BH12&lt;SUM(Summary!$E$4,Summary!$E$6)),AND(BI12&gt;0,BI12&lt;SUM(Summary!$E$4,Summary!$E$6))),
BH6/(SUMIF($H$12:$EJ$12,"&lt;="&amp;$G$6*2,$H$6:$EJ$6)/(1-$E$6)),
IF(AND(BH12&gt;0,BH12&lt;SUM(Summary!$E$4,Summary!$E$6)),$E$6,0)
))</f>
        <v>0</v>
      </c>
      <c r="BI16" s="122">
        <f xml:space="preserve">
IF(BI15,BI15,
IF(AND(AND(BI12&gt;0,BI12&lt;SUM(Summary!$E$4,Summary!$E$6)),AND(BJ12&gt;0,BJ12&lt;SUM(Summary!$E$4,Summary!$E$6))),
BI6/(SUMIF($H$12:$EJ$12,"&lt;="&amp;$G$6*2,$H$6:$EJ$6)/(1-$E$6)),
IF(AND(BI12&gt;0,BI12&lt;SUM(Summary!$E$4,Summary!$E$6)),$E$6,0)
))</f>
        <v>0</v>
      </c>
      <c r="BJ16" s="122">
        <f xml:space="preserve">
IF(BJ15,BJ15,
IF(AND(AND(BJ12&gt;0,BJ12&lt;SUM(Summary!$E$4,Summary!$E$6)),AND(BK12&gt;0,BK12&lt;SUM(Summary!$E$4,Summary!$E$6))),
BJ6/(SUMIF($H$12:$EJ$12,"&lt;="&amp;$G$6*2,$H$6:$EJ$6)/(1-$E$6)),
IF(AND(BJ12&gt;0,BJ12&lt;SUM(Summary!$E$4,Summary!$E$6)),$E$6,0)
))</f>
        <v>0</v>
      </c>
      <c r="BK16" s="122">
        <f xml:space="preserve">
IF(BK15,BK15,
IF(AND(AND(BK12&gt;0,BK12&lt;SUM(Summary!$E$4,Summary!$E$6)),AND(BL12&gt;0,BL12&lt;SUM(Summary!$E$4,Summary!$E$6))),
BK6/(SUMIF($H$12:$EJ$12,"&lt;="&amp;$G$6*2,$H$6:$EJ$6)/(1-$E$6)),
IF(AND(BK12&gt;0,BK12&lt;SUM(Summary!$E$4,Summary!$E$6)),$E$6,0)
))</f>
        <v>0</v>
      </c>
      <c r="BL16" s="122">
        <f xml:space="preserve">
IF(BL15,BL15,
IF(AND(AND(BL12&gt;0,BL12&lt;SUM(Summary!$E$4,Summary!$E$6)),AND(BM12&gt;0,BM12&lt;SUM(Summary!$E$4,Summary!$E$6))),
BL6/(SUMIF($H$12:$EJ$12,"&lt;="&amp;$G$6*2,$H$6:$EJ$6)/(1-$E$6)),
IF(AND(BL12&gt;0,BL12&lt;SUM(Summary!$E$4,Summary!$E$6)),$E$6,0)
))</f>
        <v>0</v>
      </c>
      <c r="BM16" s="122">
        <f xml:space="preserve">
IF(BM15,BM15,
IF(AND(AND(BM12&gt;0,BM12&lt;SUM(Summary!$E$4,Summary!$E$6)),AND(BN12&gt;0,BN12&lt;SUM(Summary!$E$4,Summary!$E$6))),
BM6/(SUMIF($H$12:$EJ$12,"&lt;="&amp;$G$6*2,$H$6:$EJ$6)/(1-$E$6)),
IF(AND(BM12&gt;0,BM12&lt;SUM(Summary!$E$4,Summary!$E$6)),$E$6,0)
))</f>
        <v>0</v>
      </c>
      <c r="BN16" s="122">
        <f xml:space="preserve">
IF(BN15,BN15,
IF(AND(AND(BN12&gt;0,BN12&lt;SUM(Summary!$E$4,Summary!$E$6)),AND(BO12&gt;0,BO12&lt;SUM(Summary!$E$4,Summary!$E$6))),
BN6/(SUMIF($H$12:$EJ$12,"&lt;="&amp;$G$6*2,$H$6:$EJ$6)/(1-$E$6)),
IF(AND(BN12&gt;0,BN12&lt;SUM(Summary!$E$4,Summary!$E$6)),$E$6,0)
))</f>
        <v>0</v>
      </c>
      <c r="BO16" s="122">
        <f xml:space="preserve">
IF(BO15,BO15,
IF(AND(AND(BO12&gt;0,BO12&lt;SUM(Summary!$E$4,Summary!$E$6)),AND(BP12&gt;0,BP12&lt;SUM(Summary!$E$4,Summary!$E$6))),
BO6/(SUMIF($H$12:$EJ$12,"&lt;="&amp;$G$6*2,$H$6:$EJ$6)/(1-$E$6)),
IF(AND(BO12&gt;0,BO12&lt;SUM(Summary!$E$4,Summary!$E$6)),$E$6,0)
))</f>
        <v>0</v>
      </c>
      <c r="BP16" s="122">
        <f xml:space="preserve">
IF(BP15,BP15,
IF(AND(AND(BP12&gt;0,BP12&lt;SUM(Summary!$E$4,Summary!$E$6)),AND(BQ12&gt;0,BQ12&lt;SUM(Summary!$E$4,Summary!$E$6))),
BP6/(SUMIF($H$12:$EJ$12,"&lt;="&amp;$G$6*2,$H$6:$EJ$6)/(1-$E$6)),
IF(AND(BP12&gt;0,BP12&lt;SUM(Summary!$E$4,Summary!$E$6)),$E$6,0)
))</f>
        <v>0</v>
      </c>
      <c r="BQ16" s="122">
        <f xml:space="preserve">
IF(BQ15,BQ15,
IF(AND(AND(BQ12&gt;0,BQ12&lt;SUM(Summary!$E$4,Summary!$E$6)),AND(BR12&gt;0,BR12&lt;SUM(Summary!$E$4,Summary!$E$6))),
BQ6/(SUMIF($H$12:$EJ$12,"&lt;="&amp;$G$6*2,$H$6:$EJ$6)/(1-$E$6)),
IF(AND(BQ12&gt;0,BQ12&lt;SUM(Summary!$E$4,Summary!$E$6)),$E$6,0)
))</f>
        <v>0</v>
      </c>
      <c r="BR16" s="122">
        <f xml:space="preserve">
IF(BR15,BR15,
IF(AND(AND(BR12&gt;0,BR12&lt;SUM(Summary!$E$4,Summary!$E$6)),AND(BS12&gt;0,BS12&lt;SUM(Summary!$E$4,Summary!$E$6))),
BR6/(SUMIF($H$12:$EJ$12,"&lt;="&amp;$G$6*2,$H$6:$EJ$6)/(1-$E$6)),
IF(AND(BR12&gt;0,BR12&lt;SUM(Summary!$E$4,Summary!$E$6)),$E$6,0)
))</f>
        <v>0</v>
      </c>
      <c r="BS16" s="122">
        <f xml:space="preserve">
IF(BS15,BS15,
IF(AND(AND(BS12&gt;0,BS12&lt;SUM(Summary!$E$4,Summary!$E$6)),AND(BT12&gt;0,BT12&lt;SUM(Summary!$E$4,Summary!$E$6))),
BS6/(SUMIF($H$12:$EJ$12,"&lt;="&amp;$G$6*2,$H$6:$EJ$6)/(1-$E$6)),
IF(AND(BS12&gt;0,BS12&lt;SUM(Summary!$E$4,Summary!$E$6)),$E$6,0)
))</f>
        <v>0</v>
      </c>
      <c r="BT16" s="122">
        <f xml:space="preserve">
IF(BT15,BT15,
IF(AND(AND(BT12&gt;0,BT12&lt;SUM(Summary!$E$4,Summary!$E$6)),AND(BU12&gt;0,BU12&lt;SUM(Summary!$E$4,Summary!$E$6))),
BT6/(SUMIF($H$12:$EJ$12,"&lt;="&amp;$G$6*2,$H$6:$EJ$6)/(1-$E$6)),
IF(AND(BT12&gt;0,BT12&lt;SUM(Summary!$E$4,Summary!$E$6)),$E$6,0)
))</f>
        <v>0</v>
      </c>
      <c r="BU16" s="122">
        <f xml:space="preserve">
IF(BU15,BU15,
IF(AND(AND(BU12&gt;0,BU12&lt;SUM(Summary!$E$4,Summary!$E$6)),AND(BV12&gt;0,BV12&lt;SUM(Summary!$E$4,Summary!$E$6))),
BU6/(SUMIF($H$12:$EJ$12,"&lt;="&amp;$G$6*2,$H$6:$EJ$6)/(1-$E$6)),
IF(AND(BU12&gt;0,BU12&lt;SUM(Summary!$E$4,Summary!$E$6)),$E$6,0)
))</f>
        <v>0</v>
      </c>
      <c r="BV16" s="122">
        <f xml:space="preserve">
IF(BV15,BV15,
IF(AND(AND(BV12&gt;0,BV12&lt;SUM(Summary!$E$4,Summary!$E$6)),AND(BW12&gt;0,BW12&lt;SUM(Summary!$E$4,Summary!$E$6))),
BV6/(SUMIF($H$12:$EJ$12,"&lt;="&amp;$G$6*2,$H$6:$EJ$6)/(1-$E$6)),
IF(AND(BV12&gt;0,BV12&lt;SUM(Summary!$E$4,Summary!$E$6)),$E$6,0)
))</f>
        <v>0</v>
      </c>
      <c r="BW16" s="122">
        <f xml:space="preserve">
IF(BW15,BW15,
IF(AND(AND(BW12&gt;0,BW12&lt;SUM(Summary!$E$4,Summary!$E$6)),AND(BX12&gt;0,BX12&lt;SUM(Summary!$E$4,Summary!$E$6))),
BW6/(SUMIF($H$12:$EJ$12,"&lt;="&amp;$G$6*2,$H$6:$EJ$6)/(1-$E$6)),
IF(AND(BW12&gt;0,BW12&lt;SUM(Summary!$E$4,Summary!$E$6)),$E$6,0)
))</f>
        <v>0</v>
      </c>
      <c r="BX16" s="122">
        <f xml:space="preserve">
IF(BX15,BX15,
IF(AND(AND(BX12&gt;0,BX12&lt;SUM(Summary!$E$4,Summary!$E$6)),AND(BY12&gt;0,BY12&lt;SUM(Summary!$E$4,Summary!$E$6))),
BX6/(SUMIF($H$12:$EJ$12,"&lt;="&amp;$G$6*2,$H$6:$EJ$6)/(1-$E$6)),
IF(AND(BX12&gt;0,BX12&lt;SUM(Summary!$E$4,Summary!$E$6)),$E$6,0)
))</f>
        <v>0</v>
      </c>
      <c r="BY16" s="122">
        <f xml:space="preserve">
IF(BY15,BY15,
IF(AND(AND(BY12&gt;0,BY12&lt;SUM(Summary!$E$4,Summary!$E$6)),AND(BZ12&gt;0,BZ12&lt;SUM(Summary!$E$4,Summary!$E$6))),
BY6/(SUMIF($H$12:$EJ$12,"&lt;="&amp;$G$6*2,$H$6:$EJ$6)/(1-$E$6)),
IF(AND(BY12&gt;0,BY12&lt;SUM(Summary!$E$4,Summary!$E$6)),$E$6,0)
))</f>
        <v>0</v>
      </c>
      <c r="BZ16" s="122">
        <f xml:space="preserve">
IF(BZ15,BZ15,
IF(AND(AND(BZ12&gt;0,BZ12&lt;SUM(Summary!$E$4,Summary!$E$6)),AND(CA12&gt;0,CA12&lt;SUM(Summary!$E$4,Summary!$E$6))),
BZ6/(SUMIF($H$12:$EJ$12,"&lt;="&amp;$G$6*2,$H$6:$EJ$6)/(1-$E$6)),
IF(AND(BZ12&gt;0,BZ12&lt;SUM(Summary!$E$4,Summary!$E$6)),$E$6,0)
))</f>
        <v>0</v>
      </c>
      <c r="CA16" s="122">
        <f xml:space="preserve">
IF(CA15,CA15,
IF(AND(AND(CA12&gt;0,CA12&lt;SUM(Summary!$E$4,Summary!$E$6)),AND(CB12&gt;0,CB12&lt;SUM(Summary!$E$4,Summary!$E$6))),
CA6/(SUMIF($H$12:$EJ$12,"&lt;="&amp;$G$6*2,$H$6:$EJ$6)/(1-$E$6)),
IF(AND(CA12&gt;0,CA12&lt;SUM(Summary!$E$4,Summary!$E$6)),$E$6,0)
))</f>
        <v>0</v>
      </c>
      <c r="CB16" s="122">
        <f xml:space="preserve">
IF(CB15,CB15,
IF(AND(AND(CB12&gt;0,CB12&lt;SUM(Summary!$E$4,Summary!$E$6)),AND(CC12&gt;0,CC12&lt;SUM(Summary!$E$4,Summary!$E$6))),
CB6/(SUMIF($H$12:$EJ$12,"&lt;="&amp;$G$6*2,$H$6:$EJ$6)/(1-$E$6)),
IF(AND(CB12&gt;0,CB12&lt;SUM(Summary!$E$4,Summary!$E$6)),$E$6,0)
))</f>
        <v>0</v>
      </c>
      <c r="CC16" s="122">
        <f xml:space="preserve">
IF(CC15,CC15,
IF(AND(AND(CC12&gt;0,CC12&lt;SUM(Summary!$E$4,Summary!$E$6)),AND(CD12&gt;0,CD12&lt;SUM(Summary!$E$4,Summary!$E$6))),
CC6/(SUMIF($H$12:$EJ$12,"&lt;="&amp;$G$6*2,$H$6:$EJ$6)/(1-$E$6)),
IF(AND(CC12&gt;0,CC12&lt;SUM(Summary!$E$4,Summary!$E$6)),$E$6,0)
))</f>
        <v>0</v>
      </c>
      <c r="CD16" s="122">
        <f xml:space="preserve">
IF(CD15,CD15,
IF(AND(AND(CD12&gt;0,CD12&lt;SUM(Summary!$E$4,Summary!$E$6)),AND(CE12&gt;0,CE12&lt;SUM(Summary!$E$4,Summary!$E$6))),
CD6/(SUMIF($H$12:$EJ$12,"&lt;="&amp;$G$6*2,$H$6:$EJ$6)/(1-$E$6)),
IF(AND(CD12&gt;0,CD12&lt;SUM(Summary!$E$4,Summary!$E$6)),$E$6,0)
))</f>
        <v>0</v>
      </c>
      <c r="CE16" s="122">
        <f xml:space="preserve">
IF(CE15,CE15,
IF(AND(AND(CE12&gt;0,CE12&lt;SUM(Summary!$E$4,Summary!$E$6)),AND(CF12&gt;0,CF12&lt;SUM(Summary!$E$4,Summary!$E$6))),
CE6/(SUMIF($H$12:$EJ$12,"&lt;="&amp;$G$6*2,$H$6:$EJ$6)/(1-$E$6)),
IF(AND(CE12&gt;0,CE12&lt;SUM(Summary!$E$4,Summary!$E$6)),$E$6,0)
))</f>
        <v>0</v>
      </c>
      <c r="CF16" s="122">
        <f xml:space="preserve">
IF(CF15,CF15,
IF(AND(AND(CF12&gt;0,CF12&lt;SUM(Summary!$E$4,Summary!$E$6)),AND(CG12&gt;0,CG12&lt;SUM(Summary!$E$4,Summary!$E$6))),
CF6/(SUMIF($H$12:$EJ$12,"&lt;="&amp;$G$6*2,$H$6:$EJ$6)/(1-$E$6)),
IF(AND(CF12&gt;0,CF12&lt;SUM(Summary!$E$4,Summary!$E$6)),$E$6,0)
))</f>
        <v>0</v>
      </c>
      <c r="CG16" s="122">
        <f xml:space="preserve">
IF(CG15,CG15,
IF(AND(AND(CG12&gt;0,CG12&lt;SUM(Summary!$E$4,Summary!$E$6)),AND(CH12&gt;0,CH12&lt;SUM(Summary!$E$4,Summary!$E$6))),
CG6/(SUMIF($H$12:$EJ$12,"&lt;="&amp;$G$6*2,$H$6:$EJ$6)/(1-$E$6)),
IF(AND(CG12&gt;0,CG12&lt;SUM(Summary!$E$4,Summary!$E$6)),$E$6,0)
))</f>
        <v>0</v>
      </c>
      <c r="CH16" s="122">
        <f xml:space="preserve">
IF(CH15,CH15,
IF(AND(AND(CH12&gt;0,CH12&lt;SUM(Summary!$E$4,Summary!$E$6)),AND(CI12&gt;0,CI12&lt;SUM(Summary!$E$4,Summary!$E$6))),
CH6/(SUMIF($H$12:$EJ$12,"&lt;="&amp;$G$6*2,$H$6:$EJ$6)/(1-$E$6)),
IF(AND(CH12&gt;0,CH12&lt;SUM(Summary!$E$4,Summary!$E$6)),$E$6,0)
))</f>
        <v>0</v>
      </c>
      <c r="CI16" s="122">
        <f xml:space="preserve">
IF(CI15,CI15,
IF(AND(AND(CI12&gt;0,CI12&lt;SUM(Summary!$E$4,Summary!$E$6)),AND(CJ12&gt;0,CJ12&lt;SUM(Summary!$E$4,Summary!$E$6))),
CI6/(SUMIF($H$12:$EJ$12,"&lt;="&amp;$G$6*2,$H$6:$EJ$6)/(1-$E$6)),
IF(AND(CI12&gt;0,CI12&lt;SUM(Summary!$E$4,Summary!$E$6)),$E$6,0)
))</f>
        <v>0</v>
      </c>
      <c r="CJ16" s="122">
        <f xml:space="preserve">
IF(CJ15,CJ15,
IF(AND(AND(CJ12&gt;0,CJ12&lt;SUM(Summary!$E$4,Summary!$E$6)),AND(CK12&gt;0,CK12&lt;SUM(Summary!$E$4,Summary!$E$6))),
CJ6/(SUMIF($H$12:$EJ$12,"&lt;="&amp;$G$6*2,$H$6:$EJ$6)/(1-$E$6)),
IF(AND(CJ12&gt;0,CJ12&lt;SUM(Summary!$E$4,Summary!$E$6)),$E$6,0)
))</f>
        <v>0</v>
      </c>
      <c r="CK16" s="122">
        <f xml:space="preserve">
IF(CK15,CK15,
IF(AND(AND(CK12&gt;0,CK12&lt;SUM(Summary!$E$4,Summary!$E$6)),AND(CL12&gt;0,CL12&lt;SUM(Summary!$E$4,Summary!$E$6))),
CK6/(SUMIF($H$12:$EJ$12,"&lt;="&amp;$G$6*2,$H$6:$EJ$6)/(1-$E$6)),
IF(AND(CK12&gt;0,CK12&lt;SUM(Summary!$E$4,Summary!$E$6)),$E$6,0)
))</f>
        <v>0</v>
      </c>
      <c r="CL16" s="122">
        <f xml:space="preserve">
IF(CL15,CL15,
IF(AND(AND(CL12&gt;0,CL12&lt;SUM(Summary!$E$4,Summary!$E$6)),AND(CM12&gt;0,CM12&lt;SUM(Summary!$E$4,Summary!$E$6))),
CL6/(SUMIF($H$12:$EJ$12,"&lt;="&amp;$G$6*2,$H$6:$EJ$6)/(1-$E$6)),
IF(AND(CL12&gt;0,CL12&lt;SUM(Summary!$E$4,Summary!$E$6)),$E$6,0)
))</f>
        <v>0</v>
      </c>
      <c r="CM16" s="122">
        <f xml:space="preserve">
IF(CM15,CM15,
IF(AND(AND(CM12&gt;0,CM12&lt;SUM(Summary!$E$4,Summary!$E$6)),AND(CN12&gt;0,CN12&lt;SUM(Summary!$E$4,Summary!$E$6))),
CM6/(SUMIF($H$12:$EJ$12,"&lt;="&amp;$G$6*2,$H$6:$EJ$6)/(1-$E$6)),
IF(AND(CM12&gt;0,CM12&lt;SUM(Summary!$E$4,Summary!$E$6)),$E$6,0)
))</f>
        <v>0</v>
      </c>
      <c r="CN16" s="122">
        <f xml:space="preserve">
IF(CN15,CN15,
IF(AND(AND(CN12&gt;0,CN12&lt;SUM(Summary!$E$4,Summary!$E$6)),AND(CO12&gt;0,CO12&lt;SUM(Summary!$E$4,Summary!$E$6))),
CN6/(SUMIF($H$12:$EJ$12,"&lt;="&amp;$G$6*2,$H$6:$EJ$6)/(1-$E$6)),
IF(AND(CN12&gt;0,CN12&lt;SUM(Summary!$E$4,Summary!$E$6)),$E$6,0)
))</f>
        <v>0</v>
      </c>
      <c r="CO16" s="122">
        <f xml:space="preserve">
IF(CO15,CO15,
IF(AND(AND(CO12&gt;0,CO12&lt;SUM(Summary!$E$4,Summary!$E$6)),AND(CP12&gt;0,CP12&lt;SUM(Summary!$E$4,Summary!$E$6))),
CO6/(SUMIF($H$12:$EJ$12,"&lt;="&amp;$G$6*2,$H$6:$EJ$6)/(1-$E$6)),
IF(AND(CO12&gt;0,CO12&lt;SUM(Summary!$E$4,Summary!$E$6)),$E$6,0)
))</f>
        <v>0</v>
      </c>
      <c r="CP16" s="122">
        <f xml:space="preserve">
IF(CP15,CP15,
IF(AND(AND(CP12&gt;0,CP12&lt;SUM(Summary!$E$4,Summary!$E$6)),AND(CQ12&gt;0,CQ12&lt;SUM(Summary!$E$4,Summary!$E$6))),
CP6/(SUMIF($H$12:$EJ$12,"&lt;="&amp;$G$6*2,$H$6:$EJ$6)/(1-$E$6)),
IF(AND(CP12&gt;0,CP12&lt;SUM(Summary!$E$4,Summary!$E$6)),$E$6,0)
))</f>
        <v>0</v>
      </c>
      <c r="CQ16" s="122">
        <f xml:space="preserve">
IF(CQ15,CQ15,
IF(AND(AND(CQ12&gt;0,CQ12&lt;SUM(Summary!$E$4,Summary!$E$6)),AND(CR12&gt;0,CR12&lt;SUM(Summary!$E$4,Summary!$E$6))),
CQ6/(SUMIF($H$12:$EJ$12,"&lt;="&amp;$G$6*2,$H$6:$EJ$6)/(1-$E$6)),
IF(AND(CQ12&gt;0,CQ12&lt;SUM(Summary!$E$4,Summary!$E$6)),$E$6,0)
))</f>
        <v>0</v>
      </c>
      <c r="CR16" s="122">
        <f xml:space="preserve">
IF(CR15,CR15,
IF(AND(AND(CR12&gt;0,CR12&lt;SUM(Summary!$E$4,Summary!$E$6)),AND(CS12&gt;0,CS12&lt;SUM(Summary!$E$4,Summary!$E$6))),
CR6/(SUMIF($H$12:$EJ$12,"&lt;="&amp;$G$6*2,$H$6:$EJ$6)/(1-$E$6)),
IF(AND(CR12&gt;0,CR12&lt;SUM(Summary!$E$4,Summary!$E$6)),$E$6,0)
))</f>
        <v>0</v>
      </c>
      <c r="CS16" s="122">
        <f xml:space="preserve">
IF(CS15,CS15,
IF(AND(AND(CS12&gt;0,CS12&lt;SUM(Summary!$E$4,Summary!$E$6)),AND(CT12&gt;0,CT12&lt;SUM(Summary!$E$4,Summary!$E$6))),
CS6/(SUMIF($H$12:$EJ$12,"&lt;="&amp;$G$6*2,$H$6:$EJ$6)/(1-$E$6)),
IF(AND(CS12&gt;0,CS12&lt;SUM(Summary!$E$4,Summary!$E$6)),$E$6,0)
))</f>
        <v>0</v>
      </c>
      <c r="CT16" s="122">
        <f xml:space="preserve">
IF(CT15,CT15,
IF(AND(AND(CT12&gt;0,CT12&lt;SUM(Summary!$E$4,Summary!$E$6)),AND(CU12&gt;0,CU12&lt;SUM(Summary!$E$4,Summary!$E$6))),
CT6/(SUMIF($H$12:$EJ$12,"&lt;="&amp;$G$6*2,$H$6:$EJ$6)/(1-$E$6)),
IF(AND(CT12&gt;0,CT12&lt;SUM(Summary!$E$4,Summary!$E$6)),$E$6,0)
))</f>
        <v>0</v>
      </c>
      <c r="CU16" s="122">
        <f xml:space="preserve">
IF(CU15,CU15,
IF(AND(AND(CU12&gt;0,CU12&lt;SUM(Summary!$E$4,Summary!$E$6)),AND(CV12&gt;0,CV12&lt;SUM(Summary!$E$4,Summary!$E$6))),
CU6/(SUMIF($H$12:$EJ$12,"&lt;="&amp;$G$6*2,$H$6:$EJ$6)/(1-$E$6)),
IF(AND(CU12&gt;0,CU12&lt;SUM(Summary!$E$4,Summary!$E$6)),$E$6,0)
))</f>
        <v>0</v>
      </c>
      <c r="CV16" s="122">
        <f xml:space="preserve">
IF(CV15,CV15,
IF(AND(AND(CV12&gt;0,CV12&lt;SUM(Summary!$E$4,Summary!$E$6)),AND(CW12&gt;0,CW12&lt;SUM(Summary!$E$4,Summary!$E$6))),
CV6/(SUMIF($H$12:$EJ$12,"&lt;="&amp;$G$6*2,$H$6:$EJ$6)/(1-$E$6)),
IF(AND(CV12&gt;0,CV12&lt;SUM(Summary!$E$4,Summary!$E$6)),$E$6,0)
))</f>
        <v>0</v>
      </c>
      <c r="CW16" s="122">
        <f xml:space="preserve">
IF(CW15,CW15,
IF(AND(AND(CW12&gt;0,CW12&lt;SUM(Summary!$E$4,Summary!$E$6)),AND(CX12&gt;0,CX12&lt;SUM(Summary!$E$4,Summary!$E$6))),
CW6/(SUMIF($H$12:$EJ$12,"&lt;="&amp;$G$6*2,$H$6:$EJ$6)/(1-$E$6)),
IF(AND(CW12&gt;0,CW12&lt;SUM(Summary!$E$4,Summary!$E$6)),$E$6,0)
))</f>
        <v>0</v>
      </c>
      <c r="CX16" s="122">
        <f xml:space="preserve">
IF(CX15,CX15,
IF(AND(AND(CX12&gt;0,CX12&lt;SUM(Summary!$E$4,Summary!$E$6)),AND(CY12&gt;0,CY12&lt;SUM(Summary!$E$4,Summary!$E$6))),
CX6/(SUMIF($H$12:$EJ$12,"&lt;="&amp;$G$6*2,$H$6:$EJ$6)/(1-$E$6)),
IF(AND(CX12&gt;0,CX12&lt;SUM(Summary!$E$4,Summary!$E$6)),$E$6,0)
))</f>
        <v>0</v>
      </c>
      <c r="CY16" s="122">
        <f xml:space="preserve">
IF(CY15,CY15,
IF(AND(AND(CY12&gt;0,CY12&lt;SUM(Summary!$E$4,Summary!$E$6)),AND(CZ12&gt;0,CZ12&lt;SUM(Summary!$E$4,Summary!$E$6))),
CY6/(SUMIF($H$12:$EJ$12,"&lt;="&amp;$G$6*2,$H$6:$EJ$6)/(1-$E$6)),
IF(AND(CY12&gt;0,CY12&lt;SUM(Summary!$E$4,Summary!$E$6)),$E$6,0)
))</f>
        <v>0</v>
      </c>
      <c r="CZ16" s="122">
        <f xml:space="preserve">
IF(CZ15,CZ15,
IF(AND(AND(CZ12&gt;0,CZ12&lt;SUM(Summary!$E$4,Summary!$E$6)),AND(DA12&gt;0,DA12&lt;SUM(Summary!$E$4,Summary!$E$6))),
CZ6/(SUMIF($H$12:$EJ$12,"&lt;="&amp;$G$6*2,$H$6:$EJ$6)/(1-$E$6)),
IF(AND(CZ12&gt;0,CZ12&lt;SUM(Summary!$E$4,Summary!$E$6)),$E$6,0)
))</f>
        <v>0</v>
      </c>
      <c r="DA16" s="122">
        <f xml:space="preserve">
IF(DA15,DA15,
IF(AND(AND(DA12&gt;0,DA12&lt;SUM(Summary!$E$4,Summary!$E$6)),AND(DB12&gt;0,DB12&lt;SUM(Summary!$E$4,Summary!$E$6))),
DA6/(SUMIF($H$12:$EJ$12,"&lt;="&amp;$G$6*2,$H$6:$EJ$6)/(1-$E$6)),
IF(AND(DA12&gt;0,DA12&lt;SUM(Summary!$E$4,Summary!$E$6)),$E$6,0)
))</f>
        <v>0</v>
      </c>
      <c r="DB16" s="122">
        <f xml:space="preserve">
IF(DB15,DB15,
IF(AND(AND(DB12&gt;0,DB12&lt;SUM(Summary!$E$4,Summary!$E$6)),AND(DC12&gt;0,DC12&lt;SUM(Summary!$E$4,Summary!$E$6))),
DB6/(SUMIF($H$12:$EJ$12,"&lt;="&amp;$G$6*2,$H$6:$EJ$6)/(1-$E$6)),
IF(AND(DB12&gt;0,DB12&lt;SUM(Summary!$E$4,Summary!$E$6)),$E$6,0)
))</f>
        <v>0</v>
      </c>
      <c r="DC16" s="122">
        <f xml:space="preserve">
IF(DC15,DC15,
IF(AND(AND(DC12&gt;0,DC12&lt;SUM(Summary!$E$4,Summary!$E$6)),AND(DD12&gt;0,DD12&lt;SUM(Summary!$E$4,Summary!$E$6))),
DC6/(SUMIF($H$12:$EJ$12,"&lt;="&amp;$G$6*2,$H$6:$EJ$6)/(1-$E$6)),
IF(AND(DC12&gt;0,DC12&lt;SUM(Summary!$E$4,Summary!$E$6)),$E$6,0)
))</f>
        <v>0</v>
      </c>
      <c r="DD16" s="122">
        <f xml:space="preserve">
IF(DD15,DD15,
IF(AND(AND(DD12&gt;0,DD12&lt;SUM(Summary!$E$4,Summary!$E$6)),AND(DE12&gt;0,DE12&lt;SUM(Summary!$E$4,Summary!$E$6))),
DD6/(SUMIF($H$12:$EJ$12,"&lt;="&amp;$G$6*2,$H$6:$EJ$6)/(1-$E$6)),
IF(AND(DD12&gt;0,DD12&lt;SUM(Summary!$E$4,Summary!$E$6)),$E$6,0)
))</f>
        <v>0</v>
      </c>
      <c r="DE16" s="122">
        <f xml:space="preserve">
IF(DE15,DE15,
IF(AND(AND(DE12&gt;0,DE12&lt;SUM(Summary!$E$4,Summary!$E$6)),AND(DF12&gt;0,DF12&lt;SUM(Summary!$E$4,Summary!$E$6))),
DE6/(SUMIF($H$12:$EJ$12,"&lt;="&amp;$G$6*2,$H$6:$EJ$6)/(1-$E$6)),
IF(AND(DE12&gt;0,DE12&lt;SUM(Summary!$E$4,Summary!$E$6)),$E$6,0)
))</f>
        <v>0</v>
      </c>
      <c r="DF16" s="122">
        <f xml:space="preserve">
IF(DF15,DF15,
IF(AND(AND(DF12&gt;0,DF12&lt;SUM(Summary!$E$4,Summary!$E$6)),AND(DG12&gt;0,DG12&lt;SUM(Summary!$E$4,Summary!$E$6))),
DF6/(SUMIF($H$12:$EJ$12,"&lt;="&amp;$G$6*2,$H$6:$EJ$6)/(1-$E$6)),
IF(AND(DF12&gt;0,DF12&lt;SUM(Summary!$E$4,Summary!$E$6)),$E$6,0)
))</f>
        <v>0</v>
      </c>
      <c r="DG16" s="122">
        <f xml:space="preserve">
IF(DG15,DG15,
IF(AND(AND(DG12&gt;0,DG12&lt;SUM(Summary!$E$4,Summary!$E$6)),AND(DH12&gt;0,DH12&lt;SUM(Summary!$E$4,Summary!$E$6))),
DG6/(SUMIF($H$12:$EJ$12,"&lt;="&amp;$G$6*2,$H$6:$EJ$6)/(1-$E$6)),
IF(AND(DG12&gt;0,DG12&lt;SUM(Summary!$E$4,Summary!$E$6)),$E$6,0)
))</f>
        <v>0</v>
      </c>
      <c r="DH16" s="122">
        <f xml:space="preserve">
IF(DH15,DH15,
IF(AND(AND(DH12&gt;0,DH12&lt;SUM(Summary!$E$4,Summary!$E$6)),AND(DI12&gt;0,DI12&lt;SUM(Summary!$E$4,Summary!$E$6))),
DH6/(SUMIF($H$12:$EJ$12,"&lt;="&amp;$G$6*2,$H$6:$EJ$6)/(1-$E$6)),
IF(AND(DH12&gt;0,DH12&lt;SUM(Summary!$E$4,Summary!$E$6)),$E$6,0)
))</f>
        <v>0</v>
      </c>
      <c r="DI16" s="122">
        <f xml:space="preserve">
IF(DI15,DI15,
IF(AND(AND(DI12&gt;0,DI12&lt;SUM(Summary!$E$4,Summary!$E$6)),AND(DJ12&gt;0,DJ12&lt;SUM(Summary!$E$4,Summary!$E$6))),
DI6/(SUMIF($H$12:$EJ$12,"&lt;="&amp;$G$6*2,$H$6:$EJ$6)/(1-$E$6)),
IF(AND(DI12&gt;0,DI12&lt;SUM(Summary!$E$4,Summary!$E$6)),$E$6,0)
))</f>
        <v>0</v>
      </c>
      <c r="DJ16" s="122">
        <f xml:space="preserve">
IF(DJ15,DJ15,
IF(AND(AND(DJ12&gt;0,DJ12&lt;SUM(Summary!$E$4,Summary!$E$6)),AND(DK12&gt;0,DK12&lt;SUM(Summary!$E$4,Summary!$E$6))),
DJ6/(SUMIF($H$12:$EJ$12,"&lt;="&amp;$G$6*2,$H$6:$EJ$6)/(1-$E$6)),
IF(AND(DJ12&gt;0,DJ12&lt;SUM(Summary!$E$4,Summary!$E$6)),$E$6,0)
))</f>
        <v>0</v>
      </c>
      <c r="DK16" s="122">
        <f xml:space="preserve">
IF(DK15,DK15,
IF(AND(AND(DK12&gt;0,DK12&lt;SUM(Summary!$E$4,Summary!$E$6)),AND(DL12&gt;0,DL12&lt;SUM(Summary!$E$4,Summary!$E$6))),
DK6/(SUMIF($H$12:$EJ$12,"&lt;="&amp;$G$6*2,$H$6:$EJ$6)/(1-$E$6)),
IF(AND(DK12&gt;0,DK12&lt;SUM(Summary!$E$4,Summary!$E$6)),$E$6,0)
))</f>
        <v>0</v>
      </c>
      <c r="DL16" s="122">
        <f xml:space="preserve">
IF(DL15,DL15,
IF(AND(AND(DL12&gt;0,DL12&lt;SUM(Summary!$E$4,Summary!$E$6)),AND(DM12&gt;0,DM12&lt;SUM(Summary!$E$4,Summary!$E$6))),
DL6/(SUMIF($H$12:$EJ$12,"&lt;="&amp;$G$6*2,$H$6:$EJ$6)/(1-$E$6)),
IF(AND(DL12&gt;0,DL12&lt;SUM(Summary!$E$4,Summary!$E$6)),$E$6,0)
))</f>
        <v>0</v>
      </c>
      <c r="DM16" s="122">
        <f xml:space="preserve">
IF(DM15,DM15,
IF(AND(AND(DM12&gt;0,DM12&lt;SUM(Summary!$E$4,Summary!$E$6)),AND(DN12&gt;0,DN12&lt;SUM(Summary!$E$4,Summary!$E$6))),
DM6/(SUMIF($H$12:$EJ$12,"&lt;="&amp;$G$6*2,$H$6:$EJ$6)/(1-$E$6)),
IF(AND(DM12&gt;0,DM12&lt;SUM(Summary!$E$4,Summary!$E$6)),$E$6,0)
))</f>
        <v>0</v>
      </c>
      <c r="DN16" s="122">
        <f xml:space="preserve">
IF(DN15,DN15,
IF(AND(AND(DN12&gt;0,DN12&lt;SUM(Summary!$E$4,Summary!$E$6)),AND(DO12&gt;0,DO12&lt;SUM(Summary!$E$4,Summary!$E$6))),
DN6/(SUMIF($H$12:$EJ$12,"&lt;="&amp;$G$6*2,$H$6:$EJ$6)/(1-$E$6)),
IF(AND(DN12&gt;0,DN12&lt;SUM(Summary!$E$4,Summary!$E$6)),$E$6,0)
))</f>
        <v>0</v>
      </c>
      <c r="DO16" s="122">
        <f xml:space="preserve">
IF(DO15,DO15,
IF(AND(AND(DO12&gt;0,DO12&lt;SUM(Summary!$E$4,Summary!$E$6)),AND(DP12&gt;0,DP12&lt;SUM(Summary!$E$4,Summary!$E$6))),
DO6/(SUMIF($H$12:$EJ$12,"&lt;="&amp;$G$6*2,$H$6:$EJ$6)/(1-$E$6)),
IF(AND(DO12&gt;0,DO12&lt;SUM(Summary!$E$4,Summary!$E$6)),$E$6,0)
))</f>
        <v>0</v>
      </c>
      <c r="DP16" s="122">
        <f xml:space="preserve">
IF(DP15,DP15,
IF(AND(AND(DP12&gt;0,DP12&lt;SUM(Summary!$E$4,Summary!$E$6)),AND(DQ12&gt;0,DQ12&lt;SUM(Summary!$E$4,Summary!$E$6))),
DP6/(SUMIF($H$12:$EJ$12,"&lt;="&amp;$G$6*2,$H$6:$EJ$6)/(1-$E$6)),
IF(AND(DP12&gt;0,DP12&lt;SUM(Summary!$E$4,Summary!$E$6)),$E$6,0)
))</f>
        <v>0</v>
      </c>
      <c r="DQ16" s="122">
        <f xml:space="preserve">
IF(DQ15,DQ15,
IF(AND(AND(DQ12&gt;0,DQ12&lt;SUM(Summary!$E$4,Summary!$E$6)),AND(DR12&gt;0,DR12&lt;SUM(Summary!$E$4,Summary!$E$6))),
DQ6/(SUMIF($H$12:$EJ$12,"&lt;="&amp;$G$6*2,$H$6:$EJ$6)/(1-$E$6)),
IF(AND(DQ12&gt;0,DQ12&lt;SUM(Summary!$E$4,Summary!$E$6)),$E$6,0)
))</f>
        <v>0</v>
      </c>
      <c r="DR16" s="122">
        <f xml:space="preserve">
IF(DR15,DR15,
IF(AND(AND(DR12&gt;0,DR12&lt;SUM(Summary!$E$4,Summary!$E$6)),AND(DS12&gt;0,DS12&lt;SUM(Summary!$E$4,Summary!$E$6))),
DR6/(SUMIF($H$12:$EJ$12,"&lt;="&amp;$G$6*2,$H$6:$EJ$6)/(1-$E$6)),
IF(AND(DR12&gt;0,DR12&lt;SUM(Summary!$E$4,Summary!$E$6)),$E$6,0)
))</f>
        <v>0</v>
      </c>
      <c r="DS16" s="122">
        <f xml:space="preserve">
IF(DS15,DS15,
IF(AND(AND(DS12&gt;0,DS12&lt;SUM(Summary!$E$4,Summary!$E$6)),AND(DT12&gt;0,DT12&lt;SUM(Summary!$E$4,Summary!$E$6))),
DS6/(SUMIF($H$12:$EJ$12,"&lt;="&amp;$G$6*2,$H$6:$EJ$6)/(1-$E$6)),
IF(AND(DS12&gt;0,DS12&lt;SUM(Summary!$E$4,Summary!$E$6)),$E$6,0)
))</f>
        <v>0</v>
      </c>
      <c r="DT16" s="122">
        <f xml:space="preserve">
IF(DT15,DT15,
IF(AND(AND(DT12&gt;0,DT12&lt;SUM(Summary!$E$4,Summary!$E$6)),AND(DU12&gt;0,DU12&lt;SUM(Summary!$E$4,Summary!$E$6))),
DT6/(SUMIF($H$12:$EJ$12,"&lt;="&amp;$G$6*2,$H$6:$EJ$6)/(1-$E$6)),
IF(AND(DT12&gt;0,DT12&lt;SUM(Summary!$E$4,Summary!$E$6)),$E$6,0)
))</f>
        <v>0</v>
      </c>
      <c r="DU16" s="122">
        <f xml:space="preserve">
IF(DU15,DU15,
IF(AND(AND(DU12&gt;0,DU12&lt;SUM(Summary!$E$4,Summary!$E$6)),AND(DV12&gt;0,DV12&lt;SUM(Summary!$E$4,Summary!$E$6))),
DU6/(SUMIF($H$12:$EJ$12,"&lt;="&amp;$G$6*2,$H$6:$EJ$6)/(1-$E$6)),
IF(AND(DU12&gt;0,DU12&lt;SUM(Summary!$E$4,Summary!$E$6)),$E$6,0)
))</f>
        <v>0</v>
      </c>
      <c r="DV16" s="122">
        <f xml:space="preserve">
IF(DV15,DV15,
IF(AND(AND(DV12&gt;0,DV12&lt;SUM(Summary!$E$4,Summary!$E$6)),AND(DW12&gt;0,DW12&lt;SUM(Summary!$E$4,Summary!$E$6))),
DV6/(SUMIF($H$12:$EJ$12,"&lt;="&amp;$G$6*2,$H$6:$EJ$6)/(1-$E$6)),
IF(AND(DV12&gt;0,DV12&lt;SUM(Summary!$E$4,Summary!$E$6)),$E$6,0)
))</f>
        <v>0</v>
      </c>
      <c r="DW16" s="122">
        <f xml:space="preserve">
IF(DW15,DW15,
IF(AND(AND(DW12&gt;0,DW12&lt;SUM(Summary!$E$4,Summary!$E$6)),AND(DX12&gt;0,DX12&lt;SUM(Summary!$E$4,Summary!$E$6))),
DW6/(SUMIF($H$12:$EJ$12,"&lt;="&amp;$G$6*2,$H$6:$EJ$6)/(1-$E$6)),
IF(AND(DW12&gt;0,DW12&lt;SUM(Summary!$E$4,Summary!$E$6)),$E$6,0)
))</f>
        <v>0</v>
      </c>
      <c r="DX16" s="122">
        <f xml:space="preserve">
IF(DX15,DX15,
IF(AND(AND(DX12&gt;0,DX12&lt;SUM(Summary!$E$4,Summary!$E$6)),AND(DY12&gt;0,DY12&lt;SUM(Summary!$E$4,Summary!$E$6))),
DX6/(SUMIF($H$12:$EJ$12,"&lt;="&amp;$G$6*2,$H$6:$EJ$6)/(1-$E$6)),
IF(AND(DX12&gt;0,DX12&lt;SUM(Summary!$E$4,Summary!$E$6)),$E$6,0)
))</f>
        <v>0</v>
      </c>
      <c r="DY16" s="122">
        <f xml:space="preserve">
IF(DY15,DY15,
IF(AND(AND(DY12&gt;0,DY12&lt;SUM(Summary!$E$4,Summary!$E$6)),AND(DZ12&gt;0,DZ12&lt;SUM(Summary!$E$4,Summary!$E$6))),
DY6/(SUMIF($H$12:$EJ$12,"&lt;="&amp;$G$6*2,$H$6:$EJ$6)/(1-$E$6)),
IF(AND(DY12&gt;0,DY12&lt;SUM(Summary!$E$4,Summary!$E$6)),$E$6,0)
))</f>
        <v>0</v>
      </c>
      <c r="DZ16" s="122">
        <f xml:space="preserve">
IF(DZ15,DZ15,
IF(AND(AND(DZ12&gt;0,DZ12&lt;SUM(Summary!$E$4,Summary!$E$6)),AND(EA12&gt;0,EA12&lt;SUM(Summary!$E$4,Summary!$E$6))),
DZ6/(SUMIF($H$12:$EJ$12,"&lt;="&amp;$G$6*2,$H$6:$EJ$6)/(1-$E$6)),
IF(AND(DZ12&gt;0,DZ12&lt;SUM(Summary!$E$4,Summary!$E$6)),$E$6,0)
))</f>
        <v>0</v>
      </c>
      <c r="EA16" s="122">
        <f xml:space="preserve">
IF(EA15,EA15,
IF(AND(AND(EA12&gt;0,EA12&lt;SUM(Summary!$E$4,Summary!$E$6)),AND(EB12&gt;0,EB12&lt;SUM(Summary!$E$4,Summary!$E$6))),
EA6/(SUMIF($H$12:$EJ$12,"&lt;="&amp;$G$6*2,$H$6:$EJ$6)/(1-$E$6)),
IF(AND(EA12&gt;0,EA12&lt;SUM(Summary!$E$4,Summary!$E$6)),$E$6,0)
))</f>
        <v>0</v>
      </c>
      <c r="EB16" s="122">
        <f xml:space="preserve">
IF(EB15,EB15,
IF(AND(AND(EB12&gt;0,EB12&lt;SUM(Summary!$E$4,Summary!$E$6)),AND(EC12&gt;0,EC12&lt;SUM(Summary!$E$4,Summary!$E$6))),
EB6/(SUMIF($H$12:$EJ$12,"&lt;="&amp;$G$6*2,$H$6:$EJ$6)/(1-$E$6)),
IF(AND(EB12&gt;0,EB12&lt;SUM(Summary!$E$4,Summary!$E$6)),$E$6,0)
))</f>
        <v>0</v>
      </c>
      <c r="EC16" s="122">
        <f xml:space="preserve">
IF(EC15,EC15,
IF(AND(AND(EC12&gt;0,EC12&lt;SUM(Summary!$E$4,Summary!$E$6)),AND(ED12&gt;0,ED12&lt;SUM(Summary!$E$4,Summary!$E$6))),
EC6/(SUMIF($H$12:$EJ$12,"&lt;="&amp;$G$6*2,$H$6:$EJ$6)/(1-$E$6)),
IF(AND(EC12&gt;0,EC12&lt;SUM(Summary!$E$4,Summary!$E$6)),$E$6,0)
))</f>
        <v>0</v>
      </c>
      <c r="ED16" s="122">
        <f xml:space="preserve">
IF(ED15,ED15,
IF(AND(AND(ED12&gt;0,ED12&lt;SUM(Summary!$E$4,Summary!$E$6)),AND(EE12&gt;0,EE12&lt;SUM(Summary!$E$4,Summary!$E$6))),
ED6/(SUMIF($H$12:$EJ$12,"&lt;="&amp;$G$6*2,$H$6:$EJ$6)/(1-$E$6)),
IF(AND(ED12&gt;0,ED12&lt;SUM(Summary!$E$4,Summary!$E$6)),$E$6,0)
))</f>
        <v>0</v>
      </c>
      <c r="EE16" s="122">
        <f xml:space="preserve">
IF(EE15,EE15,
IF(AND(AND(EE12&gt;0,EE12&lt;SUM(Summary!$E$4,Summary!$E$6)),AND(EF12&gt;0,EF12&lt;SUM(Summary!$E$4,Summary!$E$6))),
EE6/(SUMIF($H$12:$EJ$12,"&lt;="&amp;$G$6*2,$H$6:$EJ$6)/(1-$E$6)),
IF(AND(EE12&gt;0,EE12&lt;SUM(Summary!$E$4,Summary!$E$6)),$E$6,0)
))</f>
        <v>0</v>
      </c>
      <c r="EF16" s="122">
        <f xml:space="preserve">
IF(EF15,EF15,
IF(AND(AND(EF12&gt;0,EF12&lt;SUM(Summary!$E$4,Summary!$E$6)),AND(EG12&gt;0,EG12&lt;SUM(Summary!$E$4,Summary!$E$6))),
EF6/(SUMIF($H$12:$EJ$12,"&lt;="&amp;$G$6*2,$H$6:$EJ$6)/(1-$E$6)),
IF(AND(EF12&gt;0,EF12&lt;SUM(Summary!$E$4,Summary!$E$6)),$E$6,0)
))</f>
        <v>0</v>
      </c>
      <c r="EG16" s="122">
        <f xml:space="preserve">
IF(EG15,EG15,
IF(AND(AND(EG12&gt;0,EG12&lt;SUM(Summary!$E$4,Summary!$E$6)),AND(EH12&gt;0,EH12&lt;SUM(Summary!$E$4,Summary!$E$6))),
EG6/(SUMIF($H$12:$EJ$12,"&lt;="&amp;$G$6*2,$H$6:$EJ$6)/(1-$E$6)),
IF(AND(EG12&gt;0,EG12&lt;SUM(Summary!$E$4,Summary!$E$6)),$E$6,0)
))</f>
        <v>0</v>
      </c>
      <c r="EH16" s="122">
        <f xml:space="preserve">
IF(EH15,EH15,
IF(AND(AND(EH12&gt;0,EH12&lt;SUM(Summary!$E$4,Summary!$E$6)),AND(EI12&gt;0,EI12&lt;SUM(Summary!$E$4,Summary!$E$6))),
EH6/(SUMIF($H$12:$EJ$12,"&lt;="&amp;$G$6*2,$H$6:$EJ$6)/(1-$E$6)),
IF(AND(EH12&gt;0,EH12&lt;SUM(Summary!$E$4,Summary!$E$6)),$E$6,0)
))</f>
        <v>0</v>
      </c>
      <c r="EI16" s="122">
        <f xml:space="preserve">
IF(EI15,EI15,
IF(AND(AND(EI12&gt;0,EI12&lt;SUM(Summary!$E$4,Summary!$E$6)),AND(EJ12&gt;0,EJ12&lt;SUM(Summary!$E$4,Summary!$E$6))),
EI6/(SUMIF($H$12:$EJ$12,"&lt;="&amp;$G$6*2,$H$6:$EJ$6)/(1-$E$6)),
IF(AND(EI12&gt;0,EI12&lt;SUM(Summary!$E$4,Summary!$E$6)),$E$6,0)
))</f>
        <v>0</v>
      </c>
      <c r="EJ16" s="122">
        <f xml:space="preserve">
IF(EJ15,EJ15,
IF(AND(AND(EJ12&gt;0,EJ12&lt;SUM(Summary!$E$4,Summary!$E$6)),AND(EK12&gt;0,EK12&lt;SUM(Summary!$E$4,Summary!$E$6))),
EJ6/(SUMIF($H$12:$EJ$12,"&lt;="&amp;$G$6*2,$H$6:$EJ$6)/(1-$E$6)),
IF(AND(EJ12&gt;0,EJ12&lt;SUM(Summary!$E$4,Summary!$E$6)),$E$6,0)
))</f>
        <v>0</v>
      </c>
      <c r="EK16" s="4">
        <v>0</v>
      </c>
    </row>
    <row r="17" spans="1:141" s="4" customFormat="1" ht="14" x14ac:dyDescent="0.2">
      <c r="A17" s="3"/>
      <c r="C17" s="6" t="s">
        <v>149</v>
      </c>
      <c r="D17" s="76">
        <f>Capex!D11</f>
        <v>75942676.25</v>
      </c>
      <c r="E17" s="76">
        <f>AVERAGEIF(H17:DZ17,"&gt;0",H17:DZ17)</f>
        <v>3301855.4891304341</v>
      </c>
      <c r="F17" s="219">
        <v>1</v>
      </c>
      <c r="G17" s="219">
        <f>Summary!E4+Summary!E6</f>
        <v>24</v>
      </c>
      <c r="H17" s="7">
        <f t="shared" ref="H17:AM17" si="13">$D$17*H16</f>
        <v>0</v>
      </c>
      <c r="I17" s="7">
        <f t="shared" si="13"/>
        <v>1518853.5250000001</v>
      </c>
      <c r="J17" s="7">
        <f t="shared" si="13"/>
        <v>1518853.5250000001</v>
      </c>
      <c r="K17" s="7">
        <f t="shared" si="13"/>
        <v>2278280.2875000001</v>
      </c>
      <c r="L17" s="7">
        <f t="shared" si="13"/>
        <v>2278280.2875000001</v>
      </c>
      <c r="M17" s="7">
        <f t="shared" si="13"/>
        <v>2278280.2875000001</v>
      </c>
      <c r="N17" s="7">
        <f t="shared" si="13"/>
        <v>3037707.0500000003</v>
      </c>
      <c r="O17" s="7">
        <f t="shared" si="13"/>
        <v>3037707.0500000003</v>
      </c>
      <c r="P17" s="7">
        <f t="shared" si="13"/>
        <v>3037707.0500000003</v>
      </c>
      <c r="Q17" s="7">
        <f t="shared" si="13"/>
        <v>3797133.8125</v>
      </c>
      <c r="R17" s="7">
        <f t="shared" si="13"/>
        <v>3797133.8125</v>
      </c>
      <c r="S17" s="7">
        <f t="shared" si="13"/>
        <v>3797133.8125</v>
      </c>
      <c r="T17" s="7">
        <f t="shared" si="13"/>
        <v>4556560.5750000002</v>
      </c>
      <c r="U17" s="7">
        <f t="shared" si="13"/>
        <v>4556560.5750000002</v>
      </c>
      <c r="V17" s="7">
        <f t="shared" si="13"/>
        <v>3797133.8125</v>
      </c>
      <c r="W17" s="7">
        <f t="shared" si="13"/>
        <v>3797133.8125</v>
      </c>
      <c r="X17" s="7">
        <f t="shared" si="13"/>
        <v>3797133.8125</v>
      </c>
      <c r="Y17" s="7">
        <f t="shared" si="13"/>
        <v>3037707.0500000003</v>
      </c>
      <c r="Z17" s="7">
        <f t="shared" si="13"/>
        <v>3037707.0500000003</v>
      </c>
      <c r="AA17" s="7">
        <f t="shared" si="13"/>
        <v>3037707.0500000003</v>
      </c>
      <c r="AB17" s="7">
        <f t="shared" si="13"/>
        <v>3037707.0500000003</v>
      </c>
      <c r="AC17" s="7">
        <f t="shared" si="13"/>
        <v>3037707.0500000003</v>
      </c>
      <c r="AD17" s="7">
        <f t="shared" si="13"/>
        <v>3037707.0500000003</v>
      </c>
      <c r="AE17" s="7">
        <f t="shared" si="13"/>
        <v>6834840.8624999998</v>
      </c>
      <c r="AF17" s="7">
        <f t="shared" si="13"/>
        <v>0</v>
      </c>
      <c r="AG17" s="7">
        <f t="shared" si="13"/>
        <v>0</v>
      </c>
      <c r="AH17" s="7">
        <f t="shared" si="13"/>
        <v>0</v>
      </c>
      <c r="AI17" s="7">
        <f t="shared" si="13"/>
        <v>0</v>
      </c>
      <c r="AJ17" s="7">
        <f t="shared" si="13"/>
        <v>0</v>
      </c>
      <c r="AK17" s="7">
        <f t="shared" si="13"/>
        <v>0</v>
      </c>
      <c r="AL17" s="7">
        <f t="shared" si="13"/>
        <v>0</v>
      </c>
      <c r="AM17" s="7">
        <f t="shared" si="13"/>
        <v>0</v>
      </c>
      <c r="AN17" s="7">
        <f t="shared" ref="AN17:BS17" si="14">$D$17*AN16</f>
        <v>0</v>
      </c>
      <c r="AO17" s="7">
        <f t="shared" si="14"/>
        <v>0</v>
      </c>
      <c r="AP17" s="7">
        <f t="shared" si="14"/>
        <v>0</v>
      </c>
      <c r="AQ17" s="7">
        <f t="shared" si="14"/>
        <v>0</v>
      </c>
      <c r="AR17" s="7">
        <f t="shared" si="14"/>
        <v>0</v>
      </c>
      <c r="AS17" s="7">
        <f t="shared" si="14"/>
        <v>0</v>
      </c>
      <c r="AT17" s="7">
        <f t="shared" si="14"/>
        <v>0</v>
      </c>
      <c r="AU17" s="7">
        <f t="shared" si="14"/>
        <v>0</v>
      </c>
      <c r="AV17" s="7">
        <f t="shared" si="14"/>
        <v>0</v>
      </c>
      <c r="AW17" s="7">
        <f t="shared" si="14"/>
        <v>0</v>
      </c>
      <c r="AX17" s="7">
        <f t="shared" si="14"/>
        <v>0</v>
      </c>
      <c r="AY17" s="7">
        <f t="shared" si="14"/>
        <v>0</v>
      </c>
      <c r="AZ17" s="7">
        <f t="shared" si="14"/>
        <v>0</v>
      </c>
      <c r="BA17" s="7">
        <f t="shared" si="14"/>
        <v>0</v>
      </c>
      <c r="BB17" s="7">
        <f t="shared" si="14"/>
        <v>0</v>
      </c>
      <c r="BC17" s="7">
        <f t="shared" si="14"/>
        <v>0</v>
      </c>
      <c r="BD17" s="7">
        <f t="shared" si="14"/>
        <v>0</v>
      </c>
      <c r="BE17" s="7">
        <f t="shared" si="14"/>
        <v>0</v>
      </c>
      <c r="BF17" s="7">
        <f t="shared" si="14"/>
        <v>0</v>
      </c>
      <c r="BG17" s="7">
        <f t="shared" si="14"/>
        <v>0</v>
      </c>
      <c r="BH17" s="7">
        <f t="shared" si="14"/>
        <v>0</v>
      </c>
      <c r="BI17" s="7">
        <f t="shared" si="14"/>
        <v>0</v>
      </c>
      <c r="BJ17" s="7">
        <f t="shared" si="14"/>
        <v>0</v>
      </c>
      <c r="BK17" s="7">
        <f t="shared" si="14"/>
        <v>0</v>
      </c>
      <c r="BL17" s="7">
        <f t="shared" si="14"/>
        <v>0</v>
      </c>
      <c r="BM17" s="7">
        <f t="shared" si="14"/>
        <v>0</v>
      </c>
      <c r="BN17" s="7">
        <f t="shared" si="14"/>
        <v>0</v>
      </c>
      <c r="BO17" s="7">
        <f t="shared" si="14"/>
        <v>0</v>
      </c>
      <c r="BP17" s="7">
        <f t="shared" si="14"/>
        <v>0</v>
      </c>
      <c r="BQ17" s="7">
        <f t="shared" si="14"/>
        <v>0</v>
      </c>
      <c r="BR17" s="7">
        <f t="shared" si="14"/>
        <v>0</v>
      </c>
      <c r="BS17" s="7">
        <f t="shared" si="14"/>
        <v>0</v>
      </c>
      <c r="BT17" s="7">
        <f t="shared" ref="BT17:CY17" si="15">$D$17*BT16</f>
        <v>0</v>
      </c>
      <c r="BU17" s="7">
        <f t="shared" si="15"/>
        <v>0</v>
      </c>
      <c r="BV17" s="7">
        <f t="shared" si="15"/>
        <v>0</v>
      </c>
      <c r="BW17" s="7">
        <f t="shared" si="15"/>
        <v>0</v>
      </c>
      <c r="BX17" s="7">
        <f t="shared" si="15"/>
        <v>0</v>
      </c>
      <c r="BY17" s="7">
        <f t="shared" si="15"/>
        <v>0</v>
      </c>
      <c r="BZ17" s="7">
        <f t="shared" si="15"/>
        <v>0</v>
      </c>
      <c r="CA17" s="7">
        <f t="shared" si="15"/>
        <v>0</v>
      </c>
      <c r="CB17" s="7">
        <f t="shared" si="15"/>
        <v>0</v>
      </c>
      <c r="CC17" s="7">
        <f t="shared" si="15"/>
        <v>0</v>
      </c>
      <c r="CD17" s="7">
        <f t="shared" si="15"/>
        <v>0</v>
      </c>
      <c r="CE17" s="7">
        <f t="shared" si="15"/>
        <v>0</v>
      </c>
      <c r="CF17" s="7">
        <f t="shared" si="15"/>
        <v>0</v>
      </c>
      <c r="CG17" s="7">
        <f t="shared" si="15"/>
        <v>0</v>
      </c>
      <c r="CH17" s="7">
        <f t="shared" si="15"/>
        <v>0</v>
      </c>
      <c r="CI17" s="7">
        <f t="shared" si="15"/>
        <v>0</v>
      </c>
      <c r="CJ17" s="7">
        <f t="shared" si="15"/>
        <v>0</v>
      </c>
      <c r="CK17" s="7">
        <f t="shared" si="15"/>
        <v>0</v>
      </c>
      <c r="CL17" s="7">
        <f t="shared" si="15"/>
        <v>0</v>
      </c>
      <c r="CM17" s="7">
        <f t="shared" si="15"/>
        <v>0</v>
      </c>
      <c r="CN17" s="7">
        <f t="shared" si="15"/>
        <v>0</v>
      </c>
      <c r="CO17" s="7">
        <f t="shared" si="15"/>
        <v>0</v>
      </c>
      <c r="CP17" s="7">
        <f t="shared" si="15"/>
        <v>0</v>
      </c>
      <c r="CQ17" s="7">
        <f t="shared" si="15"/>
        <v>0</v>
      </c>
      <c r="CR17" s="7">
        <f t="shared" si="15"/>
        <v>0</v>
      </c>
      <c r="CS17" s="7">
        <f t="shared" si="15"/>
        <v>0</v>
      </c>
      <c r="CT17" s="7">
        <f t="shared" si="15"/>
        <v>0</v>
      </c>
      <c r="CU17" s="7">
        <f t="shared" si="15"/>
        <v>0</v>
      </c>
      <c r="CV17" s="7">
        <f t="shared" si="15"/>
        <v>0</v>
      </c>
      <c r="CW17" s="7">
        <f t="shared" si="15"/>
        <v>0</v>
      </c>
      <c r="CX17" s="7">
        <f t="shared" si="15"/>
        <v>0</v>
      </c>
      <c r="CY17" s="7">
        <f t="shared" si="15"/>
        <v>0</v>
      </c>
      <c r="CZ17" s="7">
        <f t="shared" ref="CZ17:EE17" si="16">$D$17*CZ16</f>
        <v>0</v>
      </c>
      <c r="DA17" s="7">
        <f t="shared" si="16"/>
        <v>0</v>
      </c>
      <c r="DB17" s="7">
        <f t="shared" si="16"/>
        <v>0</v>
      </c>
      <c r="DC17" s="7">
        <f t="shared" si="16"/>
        <v>0</v>
      </c>
      <c r="DD17" s="7">
        <f t="shared" si="16"/>
        <v>0</v>
      </c>
      <c r="DE17" s="7">
        <f t="shared" si="16"/>
        <v>0</v>
      </c>
      <c r="DF17" s="7">
        <f t="shared" si="16"/>
        <v>0</v>
      </c>
      <c r="DG17" s="7">
        <f t="shared" si="16"/>
        <v>0</v>
      </c>
      <c r="DH17" s="7">
        <f t="shared" si="16"/>
        <v>0</v>
      </c>
      <c r="DI17" s="7">
        <f t="shared" si="16"/>
        <v>0</v>
      </c>
      <c r="DJ17" s="7">
        <f t="shared" si="16"/>
        <v>0</v>
      </c>
      <c r="DK17" s="7">
        <f t="shared" si="16"/>
        <v>0</v>
      </c>
      <c r="DL17" s="7">
        <f t="shared" si="16"/>
        <v>0</v>
      </c>
      <c r="DM17" s="7">
        <f t="shared" si="16"/>
        <v>0</v>
      </c>
      <c r="DN17" s="7">
        <f t="shared" si="16"/>
        <v>0</v>
      </c>
      <c r="DO17" s="7">
        <f t="shared" si="16"/>
        <v>0</v>
      </c>
      <c r="DP17" s="7">
        <f t="shared" si="16"/>
        <v>0</v>
      </c>
      <c r="DQ17" s="7">
        <f t="shared" si="16"/>
        <v>0</v>
      </c>
      <c r="DR17" s="7">
        <f t="shared" si="16"/>
        <v>0</v>
      </c>
      <c r="DS17" s="7">
        <f t="shared" si="16"/>
        <v>0</v>
      </c>
      <c r="DT17" s="7">
        <f t="shared" si="16"/>
        <v>0</v>
      </c>
      <c r="DU17" s="7">
        <f t="shared" si="16"/>
        <v>0</v>
      </c>
      <c r="DV17" s="7">
        <f t="shared" si="16"/>
        <v>0</v>
      </c>
      <c r="DW17" s="7">
        <f t="shared" si="16"/>
        <v>0</v>
      </c>
      <c r="DX17" s="7">
        <f t="shared" si="16"/>
        <v>0</v>
      </c>
      <c r="DY17" s="7">
        <f t="shared" si="16"/>
        <v>0</v>
      </c>
      <c r="DZ17" s="7">
        <f t="shared" si="16"/>
        <v>0</v>
      </c>
      <c r="EA17" s="7">
        <f t="shared" si="16"/>
        <v>0</v>
      </c>
      <c r="EB17" s="7">
        <f t="shared" si="16"/>
        <v>0</v>
      </c>
      <c r="EC17" s="7">
        <f t="shared" si="16"/>
        <v>0</v>
      </c>
      <c r="ED17" s="7">
        <f t="shared" si="16"/>
        <v>0</v>
      </c>
      <c r="EE17" s="7">
        <f t="shared" si="16"/>
        <v>0</v>
      </c>
      <c r="EF17" s="7">
        <f t="shared" ref="EF17:EJ17" si="17">$D$17*EF16</f>
        <v>0</v>
      </c>
      <c r="EG17" s="7">
        <f t="shared" si="17"/>
        <v>0</v>
      </c>
      <c r="EH17" s="7">
        <f t="shared" si="17"/>
        <v>0</v>
      </c>
      <c r="EI17" s="7">
        <f t="shared" si="17"/>
        <v>0</v>
      </c>
      <c r="EJ17" s="7">
        <f t="shared" si="17"/>
        <v>0</v>
      </c>
      <c r="EK17" s="4">
        <v>0</v>
      </c>
    </row>
    <row r="18" spans="1:141" s="4" customFormat="1" ht="14" x14ac:dyDescent="0.2">
      <c r="A18" s="3"/>
      <c r="C18" s="6" t="s">
        <v>151</v>
      </c>
      <c r="D18" s="76">
        <f>Capex!D12</f>
        <v>1100000.0000000002</v>
      </c>
      <c r="E18" s="76">
        <f>D18/(G18-F18+1)</f>
        <v>45833.333333333343</v>
      </c>
      <c r="F18" s="207">
        <v>1</v>
      </c>
      <c r="G18" s="207">
        <v>24</v>
      </c>
      <c r="H18" s="7">
        <f t="shared" ref="H18:Q22" si="18">IF(AND($F18&lt;=H$12,$G18&gt;=H$12),$E18,0)</f>
        <v>0</v>
      </c>
      <c r="I18" s="7">
        <f t="shared" si="18"/>
        <v>45833.333333333343</v>
      </c>
      <c r="J18" s="7">
        <f t="shared" si="18"/>
        <v>45833.333333333343</v>
      </c>
      <c r="K18" s="7">
        <f t="shared" si="18"/>
        <v>45833.333333333343</v>
      </c>
      <c r="L18" s="7">
        <f t="shared" si="18"/>
        <v>45833.333333333343</v>
      </c>
      <c r="M18" s="7">
        <f t="shared" si="18"/>
        <v>45833.333333333343</v>
      </c>
      <c r="N18" s="7">
        <f t="shared" si="18"/>
        <v>45833.333333333343</v>
      </c>
      <c r="O18" s="7">
        <f t="shared" si="18"/>
        <v>45833.333333333343</v>
      </c>
      <c r="P18" s="7">
        <f t="shared" si="18"/>
        <v>45833.333333333343</v>
      </c>
      <c r="Q18" s="7">
        <f t="shared" si="18"/>
        <v>45833.333333333343</v>
      </c>
      <c r="R18" s="7">
        <f t="shared" ref="R18:AA22" si="19">IF(AND($F18&lt;=R$12,$G18&gt;=R$12),$E18,0)</f>
        <v>45833.333333333343</v>
      </c>
      <c r="S18" s="7">
        <f t="shared" si="19"/>
        <v>45833.333333333343</v>
      </c>
      <c r="T18" s="7">
        <f t="shared" si="19"/>
        <v>45833.333333333343</v>
      </c>
      <c r="U18" s="7">
        <f t="shared" si="19"/>
        <v>45833.333333333343</v>
      </c>
      <c r="V18" s="7">
        <f t="shared" si="19"/>
        <v>45833.333333333343</v>
      </c>
      <c r="W18" s="7">
        <f t="shared" si="19"/>
        <v>45833.333333333343</v>
      </c>
      <c r="X18" s="7">
        <f t="shared" si="19"/>
        <v>45833.333333333343</v>
      </c>
      <c r="Y18" s="7">
        <f t="shared" si="19"/>
        <v>45833.333333333343</v>
      </c>
      <c r="Z18" s="7">
        <f t="shared" si="19"/>
        <v>45833.333333333343</v>
      </c>
      <c r="AA18" s="7">
        <f t="shared" si="19"/>
        <v>45833.333333333343</v>
      </c>
      <c r="AB18" s="7">
        <f t="shared" ref="AB18:AK22" si="20">IF(AND($F18&lt;=AB$12,$G18&gt;=AB$12),$E18,0)</f>
        <v>45833.333333333343</v>
      </c>
      <c r="AC18" s="7">
        <f t="shared" si="20"/>
        <v>45833.333333333343</v>
      </c>
      <c r="AD18" s="7">
        <f t="shared" si="20"/>
        <v>45833.333333333343</v>
      </c>
      <c r="AE18" s="7">
        <f t="shared" si="20"/>
        <v>45833.333333333343</v>
      </c>
      <c r="AF18" s="7">
        <f t="shared" si="20"/>
        <v>45833.333333333343</v>
      </c>
      <c r="AG18" s="7">
        <f t="shared" si="20"/>
        <v>0</v>
      </c>
      <c r="AH18" s="7">
        <f t="shared" si="20"/>
        <v>0</v>
      </c>
      <c r="AI18" s="7">
        <f t="shared" si="20"/>
        <v>0</v>
      </c>
      <c r="AJ18" s="7">
        <f t="shared" si="20"/>
        <v>0</v>
      </c>
      <c r="AK18" s="7">
        <f t="shared" si="20"/>
        <v>0</v>
      </c>
      <c r="AL18" s="7">
        <f t="shared" ref="AL18:AU22" si="21">IF(AND($F18&lt;=AL$12,$G18&gt;=AL$12),$E18,0)</f>
        <v>0</v>
      </c>
      <c r="AM18" s="7">
        <f t="shared" si="21"/>
        <v>0</v>
      </c>
      <c r="AN18" s="7">
        <f t="shared" si="21"/>
        <v>0</v>
      </c>
      <c r="AO18" s="7">
        <f t="shared" si="21"/>
        <v>0</v>
      </c>
      <c r="AP18" s="7">
        <f t="shared" si="21"/>
        <v>0</v>
      </c>
      <c r="AQ18" s="7">
        <f t="shared" si="21"/>
        <v>0</v>
      </c>
      <c r="AR18" s="7">
        <f t="shared" si="21"/>
        <v>0</v>
      </c>
      <c r="AS18" s="7">
        <f t="shared" si="21"/>
        <v>0</v>
      </c>
      <c r="AT18" s="7">
        <f t="shared" si="21"/>
        <v>0</v>
      </c>
      <c r="AU18" s="7">
        <f t="shared" si="21"/>
        <v>0</v>
      </c>
      <c r="AV18" s="7">
        <f t="shared" ref="AV18:BE22" si="22">IF(AND($F18&lt;=AV$12,$G18&gt;=AV$12),$E18,0)</f>
        <v>0</v>
      </c>
      <c r="AW18" s="7">
        <f t="shared" si="22"/>
        <v>0</v>
      </c>
      <c r="AX18" s="7">
        <f t="shared" si="22"/>
        <v>0</v>
      </c>
      <c r="AY18" s="7">
        <f t="shared" si="22"/>
        <v>0</v>
      </c>
      <c r="AZ18" s="7">
        <f t="shared" si="22"/>
        <v>0</v>
      </c>
      <c r="BA18" s="7">
        <f t="shared" si="22"/>
        <v>0</v>
      </c>
      <c r="BB18" s="7">
        <f t="shared" si="22"/>
        <v>0</v>
      </c>
      <c r="BC18" s="7">
        <f t="shared" si="22"/>
        <v>0</v>
      </c>
      <c r="BD18" s="7">
        <f t="shared" si="22"/>
        <v>0</v>
      </c>
      <c r="BE18" s="7">
        <f t="shared" si="22"/>
        <v>0</v>
      </c>
      <c r="BF18" s="7">
        <f t="shared" ref="BF18:BO22" si="23">IF(AND($F18&lt;=BF$12,$G18&gt;=BF$12),$E18,0)</f>
        <v>0</v>
      </c>
      <c r="BG18" s="7">
        <f t="shared" si="23"/>
        <v>0</v>
      </c>
      <c r="BH18" s="7">
        <f t="shared" si="23"/>
        <v>0</v>
      </c>
      <c r="BI18" s="7">
        <f t="shared" si="23"/>
        <v>0</v>
      </c>
      <c r="BJ18" s="7">
        <f t="shared" si="23"/>
        <v>0</v>
      </c>
      <c r="BK18" s="7">
        <f t="shared" si="23"/>
        <v>0</v>
      </c>
      <c r="BL18" s="7">
        <f t="shared" si="23"/>
        <v>0</v>
      </c>
      <c r="BM18" s="7">
        <f t="shared" si="23"/>
        <v>0</v>
      </c>
      <c r="BN18" s="7">
        <f t="shared" si="23"/>
        <v>0</v>
      </c>
      <c r="BO18" s="7">
        <f t="shared" si="23"/>
        <v>0</v>
      </c>
      <c r="BP18" s="7">
        <f t="shared" ref="BP18:BY22" si="24">IF(AND($F18&lt;=BP$12,$G18&gt;=BP$12),$E18,0)</f>
        <v>0</v>
      </c>
      <c r="BQ18" s="7">
        <f t="shared" si="24"/>
        <v>0</v>
      </c>
      <c r="BR18" s="7">
        <f t="shared" si="24"/>
        <v>0</v>
      </c>
      <c r="BS18" s="7">
        <f t="shared" si="24"/>
        <v>0</v>
      </c>
      <c r="BT18" s="7">
        <f t="shared" si="24"/>
        <v>0</v>
      </c>
      <c r="BU18" s="7">
        <f t="shared" si="24"/>
        <v>0</v>
      </c>
      <c r="BV18" s="7">
        <f t="shared" si="24"/>
        <v>0</v>
      </c>
      <c r="BW18" s="7">
        <f t="shared" si="24"/>
        <v>0</v>
      </c>
      <c r="BX18" s="7">
        <f t="shared" si="24"/>
        <v>0</v>
      </c>
      <c r="BY18" s="7">
        <f t="shared" si="24"/>
        <v>0</v>
      </c>
      <c r="BZ18" s="7">
        <f t="shared" ref="BZ18:CI22" si="25">IF(AND($F18&lt;=BZ$12,$G18&gt;=BZ$12),$E18,0)</f>
        <v>0</v>
      </c>
      <c r="CA18" s="7">
        <f t="shared" si="25"/>
        <v>0</v>
      </c>
      <c r="CB18" s="7">
        <f t="shared" si="25"/>
        <v>0</v>
      </c>
      <c r="CC18" s="7">
        <f t="shared" si="25"/>
        <v>0</v>
      </c>
      <c r="CD18" s="7">
        <f t="shared" si="25"/>
        <v>0</v>
      </c>
      <c r="CE18" s="7">
        <f t="shared" si="25"/>
        <v>0</v>
      </c>
      <c r="CF18" s="7">
        <f t="shared" si="25"/>
        <v>0</v>
      </c>
      <c r="CG18" s="7">
        <f t="shared" si="25"/>
        <v>0</v>
      </c>
      <c r="CH18" s="7">
        <f t="shared" si="25"/>
        <v>0</v>
      </c>
      <c r="CI18" s="7">
        <f t="shared" si="25"/>
        <v>0</v>
      </c>
      <c r="CJ18" s="7">
        <f t="shared" ref="CJ18:CS22" si="26">IF(AND($F18&lt;=CJ$12,$G18&gt;=CJ$12),$E18,0)</f>
        <v>0</v>
      </c>
      <c r="CK18" s="7">
        <f t="shared" si="26"/>
        <v>0</v>
      </c>
      <c r="CL18" s="7">
        <f t="shared" si="26"/>
        <v>0</v>
      </c>
      <c r="CM18" s="7">
        <f t="shared" si="26"/>
        <v>0</v>
      </c>
      <c r="CN18" s="7">
        <f t="shared" si="26"/>
        <v>0</v>
      </c>
      <c r="CO18" s="7">
        <f t="shared" si="26"/>
        <v>0</v>
      </c>
      <c r="CP18" s="7">
        <f t="shared" si="26"/>
        <v>0</v>
      </c>
      <c r="CQ18" s="7">
        <f t="shared" si="26"/>
        <v>0</v>
      </c>
      <c r="CR18" s="7">
        <f t="shared" si="26"/>
        <v>0</v>
      </c>
      <c r="CS18" s="7">
        <f t="shared" si="26"/>
        <v>0</v>
      </c>
      <c r="CT18" s="7">
        <f t="shared" ref="CT18:DC22" si="27">IF(AND($F18&lt;=CT$12,$G18&gt;=CT$12),$E18,0)</f>
        <v>0</v>
      </c>
      <c r="CU18" s="7">
        <f t="shared" si="27"/>
        <v>0</v>
      </c>
      <c r="CV18" s="7">
        <f t="shared" si="27"/>
        <v>0</v>
      </c>
      <c r="CW18" s="7">
        <f t="shared" si="27"/>
        <v>0</v>
      </c>
      <c r="CX18" s="7">
        <f t="shared" si="27"/>
        <v>0</v>
      </c>
      <c r="CY18" s="7">
        <f t="shared" si="27"/>
        <v>0</v>
      </c>
      <c r="CZ18" s="7">
        <f t="shared" si="27"/>
        <v>0</v>
      </c>
      <c r="DA18" s="7">
        <f t="shared" si="27"/>
        <v>0</v>
      </c>
      <c r="DB18" s="7">
        <f t="shared" si="27"/>
        <v>0</v>
      </c>
      <c r="DC18" s="7">
        <f t="shared" si="27"/>
        <v>0</v>
      </c>
      <c r="DD18" s="7">
        <f t="shared" ref="DD18:DM22" si="28">IF(AND($F18&lt;=DD$12,$G18&gt;=DD$12),$E18,0)</f>
        <v>0</v>
      </c>
      <c r="DE18" s="7">
        <f t="shared" si="28"/>
        <v>0</v>
      </c>
      <c r="DF18" s="7">
        <f t="shared" si="28"/>
        <v>0</v>
      </c>
      <c r="DG18" s="7">
        <f t="shared" si="28"/>
        <v>0</v>
      </c>
      <c r="DH18" s="7">
        <f t="shared" si="28"/>
        <v>0</v>
      </c>
      <c r="DI18" s="7">
        <f t="shared" si="28"/>
        <v>0</v>
      </c>
      <c r="DJ18" s="7">
        <f t="shared" si="28"/>
        <v>0</v>
      </c>
      <c r="DK18" s="7">
        <f t="shared" si="28"/>
        <v>0</v>
      </c>
      <c r="DL18" s="7">
        <f t="shared" si="28"/>
        <v>0</v>
      </c>
      <c r="DM18" s="7">
        <f t="shared" si="28"/>
        <v>0</v>
      </c>
      <c r="DN18" s="7">
        <f t="shared" ref="DN18:DW22" si="29">IF(AND($F18&lt;=DN$12,$G18&gt;=DN$12),$E18,0)</f>
        <v>0</v>
      </c>
      <c r="DO18" s="7">
        <f t="shared" si="29"/>
        <v>0</v>
      </c>
      <c r="DP18" s="7">
        <f t="shared" si="29"/>
        <v>0</v>
      </c>
      <c r="DQ18" s="7">
        <f t="shared" si="29"/>
        <v>0</v>
      </c>
      <c r="DR18" s="7">
        <f t="shared" si="29"/>
        <v>0</v>
      </c>
      <c r="DS18" s="7">
        <f t="shared" si="29"/>
        <v>0</v>
      </c>
      <c r="DT18" s="7">
        <f t="shared" si="29"/>
        <v>0</v>
      </c>
      <c r="DU18" s="7">
        <f t="shared" si="29"/>
        <v>0</v>
      </c>
      <c r="DV18" s="7">
        <f t="shared" si="29"/>
        <v>0</v>
      </c>
      <c r="DW18" s="7">
        <f t="shared" si="29"/>
        <v>0</v>
      </c>
      <c r="DX18" s="7">
        <f t="shared" ref="DX18:EJ22" si="30">IF(AND($F18&lt;=DX$12,$G18&gt;=DX$12),$E18,0)</f>
        <v>0</v>
      </c>
      <c r="DY18" s="7">
        <f t="shared" si="30"/>
        <v>0</v>
      </c>
      <c r="DZ18" s="7">
        <f t="shared" si="30"/>
        <v>0</v>
      </c>
      <c r="EA18" s="7">
        <f t="shared" si="30"/>
        <v>0</v>
      </c>
      <c r="EB18" s="7">
        <f t="shared" si="30"/>
        <v>0</v>
      </c>
      <c r="EC18" s="7">
        <f t="shared" si="30"/>
        <v>0</v>
      </c>
      <c r="ED18" s="7">
        <f t="shared" si="30"/>
        <v>0</v>
      </c>
      <c r="EE18" s="7">
        <f t="shared" si="30"/>
        <v>0</v>
      </c>
      <c r="EF18" s="7">
        <f t="shared" si="30"/>
        <v>0</v>
      </c>
      <c r="EG18" s="7">
        <f t="shared" si="30"/>
        <v>0</v>
      </c>
      <c r="EH18" s="7">
        <f t="shared" si="30"/>
        <v>0</v>
      </c>
      <c r="EI18" s="7">
        <f t="shared" si="30"/>
        <v>0</v>
      </c>
      <c r="EJ18" s="7">
        <f t="shared" si="30"/>
        <v>0</v>
      </c>
      <c r="EK18" s="4">
        <v>0</v>
      </c>
    </row>
    <row r="19" spans="1:141" s="4" customFormat="1" ht="14" x14ac:dyDescent="0.2">
      <c r="A19" s="3"/>
      <c r="C19" s="6" t="s">
        <v>152</v>
      </c>
      <c r="D19" s="76">
        <f>Capex!D13</f>
        <v>3797133.8125</v>
      </c>
      <c r="E19" s="76">
        <f>D19/(G19-F19+1)</f>
        <v>158213.90885416666</v>
      </c>
      <c r="F19" s="207">
        <v>1</v>
      </c>
      <c r="G19" s="207">
        <v>24</v>
      </c>
      <c r="H19" s="7">
        <f t="shared" si="18"/>
        <v>0</v>
      </c>
      <c r="I19" s="7">
        <f t="shared" si="18"/>
        <v>158213.90885416666</v>
      </c>
      <c r="J19" s="7">
        <f t="shared" si="18"/>
        <v>158213.90885416666</v>
      </c>
      <c r="K19" s="7">
        <f t="shared" si="18"/>
        <v>158213.90885416666</v>
      </c>
      <c r="L19" s="7">
        <f t="shared" si="18"/>
        <v>158213.90885416666</v>
      </c>
      <c r="M19" s="7">
        <f t="shared" si="18"/>
        <v>158213.90885416666</v>
      </c>
      <c r="N19" s="7">
        <f t="shared" si="18"/>
        <v>158213.90885416666</v>
      </c>
      <c r="O19" s="7">
        <f t="shared" si="18"/>
        <v>158213.90885416666</v>
      </c>
      <c r="P19" s="7">
        <f t="shared" si="18"/>
        <v>158213.90885416666</v>
      </c>
      <c r="Q19" s="7">
        <f t="shared" si="18"/>
        <v>158213.90885416666</v>
      </c>
      <c r="R19" s="7">
        <f t="shared" si="19"/>
        <v>158213.90885416666</v>
      </c>
      <c r="S19" s="7">
        <f t="shared" si="19"/>
        <v>158213.90885416666</v>
      </c>
      <c r="T19" s="7">
        <f t="shared" si="19"/>
        <v>158213.90885416666</v>
      </c>
      <c r="U19" s="7">
        <f t="shared" si="19"/>
        <v>158213.90885416666</v>
      </c>
      <c r="V19" s="7">
        <f t="shared" si="19"/>
        <v>158213.90885416666</v>
      </c>
      <c r="W19" s="7">
        <f t="shared" si="19"/>
        <v>158213.90885416666</v>
      </c>
      <c r="X19" s="7">
        <f t="shared" si="19"/>
        <v>158213.90885416666</v>
      </c>
      <c r="Y19" s="7">
        <f t="shared" si="19"/>
        <v>158213.90885416666</v>
      </c>
      <c r="Z19" s="7">
        <f t="shared" si="19"/>
        <v>158213.90885416666</v>
      </c>
      <c r="AA19" s="7">
        <f t="shared" si="19"/>
        <v>158213.90885416666</v>
      </c>
      <c r="AB19" s="7">
        <f t="shared" si="20"/>
        <v>158213.90885416666</v>
      </c>
      <c r="AC19" s="7">
        <f t="shared" si="20"/>
        <v>158213.90885416666</v>
      </c>
      <c r="AD19" s="7">
        <f t="shared" si="20"/>
        <v>158213.90885416666</v>
      </c>
      <c r="AE19" s="7">
        <f t="shared" si="20"/>
        <v>158213.90885416666</v>
      </c>
      <c r="AF19" s="7">
        <f t="shared" si="20"/>
        <v>158213.90885416666</v>
      </c>
      <c r="AG19" s="7">
        <f t="shared" si="20"/>
        <v>0</v>
      </c>
      <c r="AH19" s="7">
        <f t="shared" si="20"/>
        <v>0</v>
      </c>
      <c r="AI19" s="7">
        <f t="shared" si="20"/>
        <v>0</v>
      </c>
      <c r="AJ19" s="7">
        <f t="shared" si="20"/>
        <v>0</v>
      </c>
      <c r="AK19" s="7">
        <f t="shared" si="20"/>
        <v>0</v>
      </c>
      <c r="AL19" s="7">
        <f t="shared" si="21"/>
        <v>0</v>
      </c>
      <c r="AM19" s="7">
        <f t="shared" si="21"/>
        <v>0</v>
      </c>
      <c r="AN19" s="7">
        <f t="shared" si="21"/>
        <v>0</v>
      </c>
      <c r="AO19" s="7">
        <f t="shared" si="21"/>
        <v>0</v>
      </c>
      <c r="AP19" s="7">
        <f t="shared" si="21"/>
        <v>0</v>
      </c>
      <c r="AQ19" s="7">
        <f t="shared" si="21"/>
        <v>0</v>
      </c>
      <c r="AR19" s="7">
        <f t="shared" si="21"/>
        <v>0</v>
      </c>
      <c r="AS19" s="7">
        <f t="shared" si="21"/>
        <v>0</v>
      </c>
      <c r="AT19" s="7">
        <f t="shared" si="21"/>
        <v>0</v>
      </c>
      <c r="AU19" s="7">
        <f t="shared" si="21"/>
        <v>0</v>
      </c>
      <c r="AV19" s="7">
        <f t="shared" si="22"/>
        <v>0</v>
      </c>
      <c r="AW19" s="7">
        <f t="shared" si="22"/>
        <v>0</v>
      </c>
      <c r="AX19" s="7">
        <f t="shared" si="22"/>
        <v>0</v>
      </c>
      <c r="AY19" s="7">
        <f t="shared" si="22"/>
        <v>0</v>
      </c>
      <c r="AZ19" s="7">
        <f t="shared" si="22"/>
        <v>0</v>
      </c>
      <c r="BA19" s="7">
        <f t="shared" si="22"/>
        <v>0</v>
      </c>
      <c r="BB19" s="7">
        <f t="shared" si="22"/>
        <v>0</v>
      </c>
      <c r="BC19" s="7">
        <f t="shared" si="22"/>
        <v>0</v>
      </c>
      <c r="BD19" s="7">
        <f t="shared" si="22"/>
        <v>0</v>
      </c>
      <c r="BE19" s="7">
        <f t="shared" si="22"/>
        <v>0</v>
      </c>
      <c r="BF19" s="7">
        <f t="shared" si="23"/>
        <v>0</v>
      </c>
      <c r="BG19" s="7">
        <f t="shared" si="23"/>
        <v>0</v>
      </c>
      <c r="BH19" s="7">
        <f t="shared" si="23"/>
        <v>0</v>
      </c>
      <c r="BI19" s="7">
        <f t="shared" si="23"/>
        <v>0</v>
      </c>
      <c r="BJ19" s="7">
        <f t="shared" si="23"/>
        <v>0</v>
      </c>
      <c r="BK19" s="7">
        <f t="shared" si="23"/>
        <v>0</v>
      </c>
      <c r="BL19" s="7">
        <f t="shared" si="23"/>
        <v>0</v>
      </c>
      <c r="BM19" s="7">
        <f t="shared" si="23"/>
        <v>0</v>
      </c>
      <c r="BN19" s="7">
        <f t="shared" si="23"/>
        <v>0</v>
      </c>
      <c r="BO19" s="7">
        <f t="shared" si="23"/>
        <v>0</v>
      </c>
      <c r="BP19" s="7">
        <f t="shared" si="24"/>
        <v>0</v>
      </c>
      <c r="BQ19" s="7">
        <f t="shared" si="24"/>
        <v>0</v>
      </c>
      <c r="BR19" s="7">
        <f t="shared" si="24"/>
        <v>0</v>
      </c>
      <c r="BS19" s="7">
        <f t="shared" si="24"/>
        <v>0</v>
      </c>
      <c r="BT19" s="7">
        <f t="shared" si="24"/>
        <v>0</v>
      </c>
      <c r="BU19" s="7">
        <f t="shared" si="24"/>
        <v>0</v>
      </c>
      <c r="BV19" s="7">
        <f t="shared" si="24"/>
        <v>0</v>
      </c>
      <c r="BW19" s="7">
        <f t="shared" si="24"/>
        <v>0</v>
      </c>
      <c r="BX19" s="7">
        <f t="shared" si="24"/>
        <v>0</v>
      </c>
      <c r="BY19" s="7">
        <f t="shared" si="24"/>
        <v>0</v>
      </c>
      <c r="BZ19" s="7">
        <f t="shared" si="25"/>
        <v>0</v>
      </c>
      <c r="CA19" s="7">
        <f t="shared" si="25"/>
        <v>0</v>
      </c>
      <c r="CB19" s="7">
        <f t="shared" si="25"/>
        <v>0</v>
      </c>
      <c r="CC19" s="7">
        <f t="shared" si="25"/>
        <v>0</v>
      </c>
      <c r="CD19" s="7">
        <f t="shared" si="25"/>
        <v>0</v>
      </c>
      <c r="CE19" s="7">
        <f t="shared" si="25"/>
        <v>0</v>
      </c>
      <c r="CF19" s="7">
        <f t="shared" si="25"/>
        <v>0</v>
      </c>
      <c r="CG19" s="7">
        <f t="shared" si="25"/>
        <v>0</v>
      </c>
      <c r="CH19" s="7">
        <f t="shared" si="25"/>
        <v>0</v>
      </c>
      <c r="CI19" s="7">
        <f t="shared" si="25"/>
        <v>0</v>
      </c>
      <c r="CJ19" s="7">
        <f t="shared" si="26"/>
        <v>0</v>
      </c>
      <c r="CK19" s="7">
        <f t="shared" si="26"/>
        <v>0</v>
      </c>
      <c r="CL19" s="7">
        <f t="shared" si="26"/>
        <v>0</v>
      </c>
      <c r="CM19" s="7">
        <f t="shared" si="26"/>
        <v>0</v>
      </c>
      <c r="CN19" s="7">
        <f t="shared" si="26"/>
        <v>0</v>
      </c>
      <c r="CO19" s="7">
        <f t="shared" si="26"/>
        <v>0</v>
      </c>
      <c r="CP19" s="7">
        <f t="shared" si="26"/>
        <v>0</v>
      </c>
      <c r="CQ19" s="7">
        <f t="shared" si="26"/>
        <v>0</v>
      </c>
      <c r="CR19" s="7">
        <f t="shared" si="26"/>
        <v>0</v>
      </c>
      <c r="CS19" s="7">
        <f t="shared" si="26"/>
        <v>0</v>
      </c>
      <c r="CT19" s="7">
        <f t="shared" si="27"/>
        <v>0</v>
      </c>
      <c r="CU19" s="7">
        <f t="shared" si="27"/>
        <v>0</v>
      </c>
      <c r="CV19" s="7">
        <f t="shared" si="27"/>
        <v>0</v>
      </c>
      <c r="CW19" s="7">
        <f t="shared" si="27"/>
        <v>0</v>
      </c>
      <c r="CX19" s="7">
        <f t="shared" si="27"/>
        <v>0</v>
      </c>
      <c r="CY19" s="7">
        <f t="shared" si="27"/>
        <v>0</v>
      </c>
      <c r="CZ19" s="7">
        <f t="shared" si="27"/>
        <v>0</v>
      </c>
      <c r="DA19" s="7">
        <f t="shared" si="27"/>
        <v>0</v>
      </c>
      <c r="DB19" s="7">
        <f t="shared" si="27"/>
        <v>0</v>
      </c>
      <c r="DC19" s="7">
        <f t="shared" si="27"/>
        <v>0</v>
      </c>
      <c r="DD19" s="7">
        <f t="shared" si="28"/>
        <v>0</v>
      </c>
      <c r="DE19" s="7">
        <f t="shared" si="28"/>
        <v>0</v>
      </c>
      <c r="DF19" s="7">
        <f t="shared" si="28"/>
        <v>0</v>
      </c>
      <c r="DG19" s="7">
        <f t="shared" si="28"/>
        <v>0</v>
      </c>
      <c r="DH19" s="7">
        <f t="shared" si="28"/>
        <v>0</v>
      </c>
      <c r="DI19" s="7">
        <f t="shared" si="28"/>
        <v>0</v>
      </c>
      <c r="DJ19" s="7">
        <f t="shared" si="28"/>
        <v>0</v>
      </c>
      <c r="DK19" s="7">
        <f t="shared" si="28"/>
        <v>0</v>
      </c>
      <c r="DL19" s="7">
        <f t="shared" si="28"/>
        <v>0</v>
      </c>
      <c r="DM19" s="7">
        <f t="shared" si="28"/>
        <v>0</v>
      </c>
      <c r="DN19" s="7">
        <f t="shared" si="29"/>
        <v>0</v>
      </c>
      <c r="DO19" s="7">
        <f t="shared" si="29"/>
        <v>0</v>
      </c>
      <c r="DP19" s="7">
        <f t="shared" si="29"/>
        <v>0</v>
      </c>
      <c r="DQ19" s="7">
        <f t="shared" si="29"/>
        <v>0</v>
      </c>
      <c r="DR19" s="7">
        <f t="shared" si="29"/>
        <v>0</v>
      </c>
      <c r="DS19" s="7">
        <f t="shared" si="29"/>
        <v>0</v>
      </c>
      <c r="DT19" s="7">
        <f t="shared" si="29"/>
        <v>0</v>
      </c>
      <c r="DU19" s="7">
        <f t="shared" si="29"/>
        <v>0</v>
      </c>
      <c r="DV19" s="7">
        <f t="shared" si="29"/>
        <v>0</v>
      </c>
      <c r="DW19" s="7">
        <f t="shared" si="29"/>
        <v>0</v>
      </c>
      <c r="DX19" s="7">
        <f t="shared" si="30"/>
        <v>0</v>
      </c>
      <c r="DY19" s="7">
        <f t="shared" si="30"/>
        <v>0</v>
      </c>
      <c r="DZ19" s="7">
        <f t="shared" si="30"/>
        <v>0</v>
      </c>
      <c r="EA19" s="7">
        <f t="shared" si="30"/>
        <v>0</v>
      </c>
      <c r="EB19" s="7">
        <f t="shared" si="30"/>
        <v>0</v>
      </c>
      <c r="EC19" s="7">
        <f t="shared" si="30"/>
        <v>0</v>
      </c>
      <c r="ED19" s="7">
        <f t="shared" si="30"/>
        <v>0</v>
      </c>
      <c r="EE19" s="7">
        <f t="shared" si="30"/>
        <v>0</v>
      </c>
      <c r="EF19" s="7">
        <f t="shared" si="30"/>
        <v>0</v>
      </c>
      <c r="EG19" s="7">
        <f t="shared" si="30"/>
        <v>0</v>
      </c>
      <c r="EH19" s="7">
        <f t="shared" si="30"/>
        <v>0</v>
      </c>
      <c r="EI19" s="7">
        <f t="shared" si="30"/>
        <v>0</v>
      </c>
      <c r="EJ19" s="7">
        <f t="shared" si="30"/>
        <v>0</v>
      </c>
      <c r="EK19" s="4">
        <v>0</v>
      </c>
    </row>
    <row r="20" spans="1:141" s="4" customFormat="1" ht="14" x14ac:dyDescent="0.2">
      <c r="A20" s="3"/>
      <c r="C20" s="6" t="s">
        <v>153</v>
      </c>
      <c r="D20" s="76">
        <f>Capex!D14</f>
        <v>0</v>
      </c>
      <c r="E20" s="76">
        <f>D20/(G20-F20+1)</f>
        <v>0</v>
      </c>
      <c r="F20" s="207">
        <v>0</v>
      </c>
      <c r="G20" s="207">
        <v>0</v>
      </c>
      <c r="H20" s="7">
        <f t="shared" si="18"/>
        <v>0</v>
      </c>
      <c r="I20" s="7">
        <f t="shared" si="18"/>
        <v>0</v>
      </c>
      <c r="J20" s="7">
        <f t="shared" si="18"/>
        <v>0</v>
      </c>
      <c r="K20" s="7">
        <f t="shared" si="18"/>
        <v>0</v>
      </c>
      <c r="L20" s="7">
        <f t="shared" si="18"/>
        <v>0</v>
      </c>
      <c r="M20" s="7">
        <f t="shared" si="18"/>
        <v>0</v>
      </c>
      <c r="N20" s="7">
        <f t="shared" si="18"/>
        <v>0</v>
      </c>
      <c r="O20" s="7">
        <f t="shared" si="18"/>
        <v>0</v>
      </c>
      <c r="P20" s="7">
        <f t="shared" si="18"/>
        <v>0</v>
      </c>
      <c r="Q20" s="7">
        <f t="shared" si="18"/>
        <v>0</v>
      </c>
      <c r="R20" s="7">
        <f t="shared" si="19"/>
        <v>0</v>
      </c>
      <c r="S20" s="7">
        <f t="shared" si="19"/>
        <v>0</v>
      </c>
      <c r="T20" s="7">
        <f t="shared" si="19"/>
        <v>0</v>
      </c>
      <c r="U20" s="7">
        <f t="shared" si="19"/>
        <v>0</v>
      </c>
      <c r="V20" s="7">
        <f t="shared" si="19"/>
        <v>0</v>
      </c>
      <c r="W20" s="7">
        <f t="shared" si="19"/>
        <v>0</v>
      </c>
      <c r="X20" s="7">
        <f t="shared" si="19"/>
        <v>0</v>
      </c>
      <c r="Y20" s="7">
        <f t="shared" si="19"/>
        <v>0</v>
      </c>
      <c r="Z20" s="7">
        <f t="shared" si="19"/>
        <v>0</v>
      </c>
      <c r="AA20" s="7">
        <f t="shared" si="19"/>
        <v>0</v>
      </c>
      <c r="AB20" s="7">
        <f t="shared" si="20"/>
        <v>0</v>
      </c>
      <c r="AC20" s="7">
        <f t="shared" si="20"/>
        <v>0</v>
      </c>
      <c r="AD20" s="7">
        <f t="shared" si="20"/>
        <v>0</v>
      </c>
      <c r="AE20" s="7">
        <f t="shared" si="20"/>
        <v>0</v>
      </c>
      <c r="AF20" s="7">
        <f t="shared" si="20"/>
        <v>0</v>
      </c>
      <c r="AG20" s="7">
        <f t="shared" si="20"/>
        <v>0</v>
      </c>
      <c r="AH20" s="7">
        <f t="shared" si="20"/>
        <v>0</v>
      </c>
      <c r="AI20" s="7">
        <f t="shared" si="20"/>
        <v>0</v>
      </c>
      <c r="AJ20" s="7">
        <f t="shared" si="20"/>
        <v>0</v>
      </c>
      <c r="AK20" s="7">
        <f t="shared" si="20"/>
        <v>0</v>
      </c>
      <c r="AL20" s="7">
        <f t="shared" si="21"/>
        <v>0</v>
      </c>
      <c r="AM20" s="7">
        <f t="shared" si="21"/>
        <v>0</v>
      </c>
      <c r="AN20" s="7">
        <f t="shared" si="21"/>
        <v>0</v>
      </c>
      <c r="AO20" s="7">
        <f t="shared" si="21"/>
        <v>0</v>
      </c>
      <c r="AP20" s="7">
        <f t="shared" si="21"/>
        <v>0</v>
      </c>
      <c r="AQ20" s="7">
        <f t="shared" si="21"/>
        <v>0</v>
      </c>
      <c r="AR20" s="7">
        <f t="shared" si="21"/>
        <v>0</v>
      </c>
      <c r="AS20" s="7">
        <f t="shared" si="21"/>
        <v>0</v>
      </c>
      <c r="AT20" s="7">
        <f t="shared" si="21"/>
        <v>0</v>
      </c>
      <c r="AU20" s="7">
        <f t="shared" si="21"/>
        <v>0</v>
      </c>
      <c r="AV20" s="7">
        <f t="shared" si="22"/>
        <v>0</v>
      </c>
      <c r="AW20" s="7">
        <f t="shared" si="22"/>
        <v>0</v>
      </c>
      <c r="AX20" s="7">
        <f t="shared" si="22"/>
        <v>0</v>
      </c>
      <c r="AY20" s="7">
        <f t="shared" si="22"/>
        <v>0</v>
      </c>
      <c r="AZ20" s="7">
        <f t="shared" si="22"/>
        <v>0</v>
      </c>
      <c r="BA20" s="7">
        <f t="shared" si="22"/>
        <v>0</v>
      </c>
      <c r="BB20" s="7">
        <f t="shared" si="22"/>
        <v>0</v>
      </c>
      <c r="BC20" s="7">
        <f t="shared" si="22"/>
        <v>0</v>
      </c>
      <c r="BD20" s="7">
        <f t="shared" si="22"/>
        <v>0</v>
      </c>
      <c r="BE20" s="7">
        <f t="shared" si="22"/>
        <v>0</v>
      </c>
      <c r="BF20" s="7">
        <f t="shared" si="23"/>
        <v>0</v>
      </c>
      <c r="BG20" s="7">
        <f t="shared" si="23"/>
        <v>0</v>
      </c>
      <c r="BH20" s="7">
        <f t="shared" si="23"/>
        <v>0</v>
      </c>
      <c r="BI20" s="7">
        <f t="shared" si="23"/>
        <v>0</v>
      </c>
      <c r="BJ20" s="7">
        <f t="shared" si="23"/>
        <v>0</v>
      </c>
      <c r="BK20" s="7">
        <f t="shared" si="23"/>
        <v>0</v>
      </c>
      <c r="BL20" s="7">
        <f t="shared" si="23"/>
        <v>0</v>
      </c>
      <c r="BM20" s="7">
        <f t="shared" si="23"/>
        <v>0</v>
      </c>
      <c r="BN20" s="7">
        <f t="shared" si="23"/>
        <v>0</v>
      </c>
      <c r="BO20" s="7">
        <f t="shared" si="23"/>
        <v>0</v>
      </c>
      <c r="BP20" s="7">
        <f t="shared" si="24"/>
        <v>0</v>
      </c>
      <c r="BQ20" s="7">
        <f t="shared" si="24"/>
        <v>0</v>
      </c>
      <c r="BR20" s="7">
        <f t="shared" si="24"/>
        <v>0</v>
      </c>
      <c r="BS20" s="7">
        <f t="shared" si="24"/>
        <v>0</v>
      </c>
      <c r="BT20" s="7">
        <f t="shared" si="24"/>
        <v>0</v>
      </c>
      <c r="BU20" s="7">
        <f t="shared" si="24"/>
        <v>0</v>
      </c>
      <c r="BV20" s="7">
        <f t="shared" si="24"/>
        <v>0</v>
      </c>
      <c r="BW20" s="7">
        <f t="shared" si="24"/>
        <v>0</v>
      </c>
      <c r="BX20" s="7">
        <f t="shared" si="24"/>
        <v>0</v>
      </c>
      <c r="BY20" s="7">
        <f t="shared" si="24"/>
        <v>0</v>
      </c>
      <c r="BZ20" s="7">
        <f t="shared" si="25"/>
        <v>0</v>
      </c>
      <c r="CA20" s="7">
        <f t="shared" si="25"/>
        <v>0</v>
      </c>
      <c r="CB20" s="7">
        <f t="shared" si="25"/>
        <v>0</v>
      </c>
      <c r="CC20" s="7">
        <f t="shared" si="25"/>
        <v>0</v>
      </c>
      <c r="CD20" s="7">
        <f t="shared" si="25"/>
        <v>0</v>
      </c>
      <c r="CE20" s="7">
        <f t="shared" si="25"/>
        <v>0</v>
      </c>
      <c r="CF20" s="7">
        <f t="shared" si="25"/>
        <v>0</v>
      </c>
      <c r="CG20" s="7">
        <f t="shared" si="25"/>
        <v>0</v>
      </c>
      <c r="CH20" s="7">
        <f t="shared" si="25"/>
        <v>0</v>
      </c>
      <c r="CI20" s="7">
        <f t="shared" si="25"/>
        <v>0</v>
      </c>
      <c r="CJ20" s="7">
        <f t="shared" si="26"/>
        <v>0</v>
      </c>
      <c r="CK20" s="7">
        <f t="shared" si="26"/>
        <v>0</v>
      </c>
      <c r="CL20" s="7">
        <f t="shared" si="26"/>
        <v>0</v>
      </c>
      <c r="CM20" s="7">
        <f t="shared" si="26"/>
        <v>0</v>
      </c>
      <c r="CN20" s="7">
        <f t="shared" si="26"/>
        <v>0</v>
      </c>
      <c r="CO20" s="7">
        <f t="shared" si="26"/>
        <v>0</v>
      </c>
      <c r="CP20" s="7">
        <f t="shared" si="26"/>
        <v>0</v>
      </c>
      <c r="CQ20" s="7">
        <f t="shared" si="26"/>
        <v>0</v>
      </c>
      <c r="CR20" s="7">
        <f t="shared" si="26"/>
        <v>0</v>
      </c>
      <c r="CS20" s="7">
        <f t="shared" si="26"/>
        <v>0</v>
      </c>
      <c r="CT20" s="7">
        <f t="shared" si="27"/>
        <v>0</v>
      </c>
      <c r="CU20" s="7">
        <f t="shared" si="27"/>
        <v>0</v>
      </c>
      <c r="CV20" s="7">
        <f t="shared" si="27"/>
        <v>0</v>
      </c>
      <c r="CW20" s="7">
        <f t="shared" si="27"/>
        <v>0</v>
      </c>
      <c r="CX20" s="7">
        <f t="shared" si="27"/>
        <v>0</v>
      </c>
      <c r="CY20" s="7">
        <f t="shared" si="27"/>
        <v>0</v>
      </c>
      <c r="CZ20" s="7">
        <f t="shared" si="27"/>
        <v>0</v>
      </c>
      <c r="DA20" s="7">
        <f t="shared" si="27"/>
        <v>0</v>
      </c>
      <c r="DB20" s="7">
        <f t="shared" si="27"/>
        <v>0</v>
      </c>
      <c r="DC20" s="7">
        <f t="shared" si="27"/>
        <v>0</v>
      </c>
      <c r="DD20" s="7">
        <f t="shared" si="28"/>
        <v>0</v>
      </c>
      <c r="DE20" s="7">
        <f t="shared" si="28"/>
        <v>0</v>
      </c>
      <c r="DF20" s="7">
        <f t="shared" si="28"/>
        <v>0</v>
      </c>
      <c r="DG20" s="7">
        <f t="shared" si="28"/>
        <v>0</v>
      </c>
      <c r="DH20" s="7">
        <f t="shared" si="28"/>
        <v>0</v>
      </c>
      <c r="DI20" s="7">
        <f t="shared" si="28"/>
        <v>0</v>
      </c>
      <c r="DJ20" s="7">
        <f t="shared" si="28"/>
        <v>0</v>
      </c>
      <c r="DK20" s="7">
        <f t="shared" si="28"/>
        <v>0</v>
      </c>
      <c r="DL20" s="7">
        <f t="shared" si="28"/>
        <v>0</v>
      </c>
      <c r="DM20" s="7">
        <f t="shared" si="28"/>
        <v>0</v>
      </c>
      <c r="DN20" s="7">
        <f t="shared" si="29"/>
        <v>0</v>
      </c>
      <c r="DO20" s="7">
        <f t="shared" si="29"/>
        <v>0</v>
      </c>
      <c r="DP20" s="7">
        <f t="shared" si="29"/>
        <v>0</v>
      </c>
      <c r="DQ20" s="7">
        <f t="shared" si="29"/>
        <v>0</v>
      </c>
      <c r="DR20" s="7">
        <f t="shared" si="29"/>
        <v>0</v>
      </c>
      <c r="DS20" s="7">
        <f t="shared" si="29"/>
        <v>0</v>
      </c>
      <c r="DT20" s="7">
        <f t="shared" si="29"/>
        <v>0</v>
      </c>
      <c r="DU20" s="7">
        <f t="shared" si="29"/>
        <v>0</v>
      </c>
      <c r="DV20" s="7">
        <f t="shared" si="29"/>
        <v>0</v>
      </c>
      <c r="DW20" s="7">
        <f t="shared" si="29"/>
        <v>0</v>
      </c>
      <c r="DX20" s="7">
        <f t="shared" si="30"/>
        <v>0</v>
      </c>
      <c r="DY20" s="7">
        <f t="shared" si="30"/>
        <v>0</v>
      </c>
      <c r="DZ20" s="7">
        <f t="shared" si="30"/>
        <v>0</v>
      </c>
      <c r="EA20" s="7">
        <f t="shared" si="30"/>
        <v>0</v>
      </c>
      <c r="EB20" s="7">
        <f t="shared" si="30"/>
        <v>0</v>
      </c>
      <c r="EC20" s="7">
        <f t="shared" si="30"/>
        <v>0</v>
      </c>
      <c r="ED20" s="7">
        <f t="shared" si="30"/>
        <v>0</v>
      </c>
      <c r="EE20" s="7">
        <f t="shared" si="30"/>
        <v>0</v>
      </c>
      <c r="EF20" s="7">
        <f t="shared" si="30"/>
        <v>0</v>
      </c>
      <c r="EG20" s="7">
        <f t="shared" si="30"/>
        <v>0</v>
      </c>
      <c r="EH20" s="7">
        <f t="shared" si="30"/>
        <v>0</v>
      </c>
      <c r="EI20" s="7">
        <f t="shared" si="30"/>
        <v>0</v>
      </c>
      <c r="EJ20" s="7">
        <f t="shared" si="30"/>
        <v>0</v>
      </c>
      <c r="EK20" s="4">
        <v>0</v>
      </c>
    </row>
    <row r="21" spans="1:141" s="4" customFormat="1" ht="14" x14ac:dyDescent="0.2">
      <c r="A21" s="3"/>
      <c r="C21" s="6" t="s">
        <v>154</v>
      </c>
      <c r="D21" s="76">
        <f>Capex!D15</f>
        <v>0</v>
      </c>
      <c r="E21" s="76">
        <f>D21/(G21-F21+1)</f>
        <v>0</v>
      </c>
      <c r="F21" s="207">
        <v>0</v>
      </c>
      <c r="G21" s="207">
        <v>0</v>
      </c>
      <c r="H21" s="7">
        <f t="shared" si="18"/>
        <v>0</v>
      </c>
      <c r="I21" s="7">
        <f t="shared" si="18"/>
        <v>0</v>
      </c>
      <c r="J21" s="7">
        <f t="shared" si="18"/>
        <v>0</v>
      </c>
      <c r="K21" s="7">
        <f t="shared" si="18"/>
        <v>0</v>
      </c>
      <c r="L21" s="7">
        <f t="shared" si="18"/>
        <v>0</v>
      </c>
      <c r="M21" s="7">
        <f t="shared" si="18"/>
        <v>0</v>
      </c>
      <c r="N21" s="7">
        <f t="shared" si="18"/>
        <v>0</v>
      </c>
      <c r="O21" s="7">
        <f t="shared" si="18"/>
        <v>0</v>
      </c>
      <c r="P21" s="7">
        <f t="shared" si="18"/>
        <v>0</v>
      </c>
      <c r="Q21" s="7">
        <f t="shared" si="18"/>
        <v>0</v>
      </c>
      <c r="R21" s="7">
        <f t="shared" si="19"/>
        <v>0</v>
      </c>
      <c r="S21" s="7">
        <f t="shared" si="19"/>
        <v>0</v>
      </c>
      <c r="T21" s="7">
        <f t="shared" si="19"/>
        <v>0</v>
      </c>
      <c r="U21" s="7">
        <f t="shared" si="19"/>
        <v>0</v>
      </c>
      <c r="V21" s="7">
        <f t="shared" si="19"/>
        <v>0</v>
      </c>
      <c r="W21" s="7">
        <f t="shared" si="19"/>
        <v>0</v>
      </c>
      <c r="X21" s="7">
        <f t="shared" si="19"/>
        <v>0</v>
      </c>
      <c r="Y21" s="7">
        <f t="shared" si="19"/>
        <v>0</v>
      </c>
      <c r="Z21" s="7">
        <f t="shared" si="19"/>
        <v>0</v>
      </c>
      <c r="AA21" s="7">
        <f t="shared" si="19"/>
        <v>0</v>
      </c>
      <c r="AB21" s="7">
        <f t="shared" si="20"/>
        <v>0</v>
      </c>
      <c r="AC21" s="7">
        <f t="shared" si="20"/>
        <v>0</v>
      </c>
      <c r="AD21" s="7">
        <f t="shared" si="20"/>
        <v>0</v>
      </c>
      <c r="AE21" s="7">
        <f t="shared" si="20"/>
        <v>0</v>
      </c>
      <c r="AF21" s="7">
        <f t="shared" si="20"/>
        <v>0</v>
      </c>
      <c r="AG21" s="7">
        <f t="shared" si="20"/>
        <v>0</v>
      </c>
      <c r="AH21" s="7">
        <f t="shared" si="20"/>
        <v>0</v>
      </c>
      <c r="AI21" s="7">
        <f t="shared" si="20"/>
        <v>0</v>
      </c>
      <c r="AJ21" s="7">
        <f t="shared" si="20"/>
        <v>0</v>
      </c>
      <c r="AK21" s="7">
        <f t="shared" si="20"/>
        <v>0</v>
      </c>
      <c r="AL21" s="7">
        <f t="shared" si="21"/>
        <v>0</v>
      </c>
      <c r="AM21" s="7">
        <f t="shared" si="21"/>
        <v>0</v>
      </c>
      <c r="AN21" s="7">
        <f t="shared" si="21"/>
        <v>0</v>
      </c>
      <c r="AO21" s="7">
        <f t="shared" si="21"/>
        <v>0</v>
      </c>
      <c r="AP21" s="7">
        <f t="shared" si="21"/>
        <v>0</v>
      </c>
      <c r="AQ21" s="7">
        <f t="shared" si="21"/>
        <v>0</v>
      </c>
      <c r="AR21" s="7">
        <f t="shared" si="21"/>
        <v>0</v>
      </c>
      <c r="AS21" s="7">
        <f t="shared" si="21"/>
        <v>0</v>
      </c>
      <c r="AT21" s="7">
        <f t="shared" si="21"/>
        <v>0</v>
      </c>
      <c r="AU21" s="7">
        <f t="shared" si="21"/>
        <v>0</v>
      </c>
      <c r="AV21" s="7">
        <f t="shared" si="22"/>
        <v>0</v>
      </c>
      <c r="AW21" s="7">
        <f t="shared" si="22"/>
        <v>0</v>
      </c>
      <c r="AX21" s="7">
        <f t="shared" si="22"/>
        <v>0</v>
      </c>
      <c r="AY21" s="7">
        <f t="shared" si="22"/>
        <v>0</v>
      </c>
      <c r="AZ21" s="7">
        <f t="shared" si="22"/>
        <v>0</v>
      </c>
      <c r="BA21" s="7">
        <f t="shared" si="22"/>
        <v>0</v>
      </c>
      <c r="BB21" s="7">
        <f t="shared" si="22"/>
        <v>0</v>
      </c>
      <c r="BC21" s="7">
        <f t="shared" si="22"/>
        <v>0</v>
      </c>
      <c r="BD21" s="7">
        <f t="shared" si="22"/>
        <v>0</v>
      </c>
      <c r="BE21" s="7">
        <f t="shared" si="22"/>
        <v>0</v>
      </c>
      <c r="BF21" s="7">
        <f t="shared" si="23"/>
        <v>0</v>
      </c>
      <c r="BG21" s="7">
        <f t="shared" si="23"/>
        <v>0</v>
      </c>
      <c r="BH21" s="7">
        <f t="shared" si="23"/>
        <v>0</v>
      </c>
      <c r="BI21" s="7">
        <f t="shared" si="23"/>
        <v>0</v>
      </c>
      <c r="BJ21" s="7">
        <f t="shared" si="23"/>
        <v>0</v>
      </c>
      <c r="BK21" s="7">
        <f t="shared" si="23"/>
        <v>0</v>
      </c>
      <c r="BL21" s="7">
        <f t="shared" si="23"/>
        <v>0</v>
      </c>
      <c r="BM21" s="7">
        <f t="shared" si="23"/>
        <v>0</v>
      </c>
      <c r="BN21" s="7">
        <f t="shared" si="23"/>
        <v>0</v>
      </c>
      <c r="BO21" s="7">
        <f t="shared" si="23"/>
        <v>0</v>
      </c>
      <c r="BP21" s="7">
        <f t="shared" si="24"/>
        <v>0</v>
      </c>
      <c r="BQ21" s="7">
        <f t="shared" si="24"/>
        <v>0</v>
      </c>
      <c r="BR21" s="7">
        <f t="shared" si="24"/>
        <v>0</v>
      </c>
      <c r="BS21" s="7">
        <f t="shared" si="24"/>
        <v>0</v>
      </c>
      <c r="BT21" s="7">
        <f t="shared" si="24"/>
        <v>0</v>
      </c>
      <c r="BU21" s="7">
        <f t="shared" si="24"/>
        <v>0</v>
      </c>
      <c r="BV21" s="7">
        <f t="shared" si="24"/>
        <v>0</v>
      </c>
      <c r="BW21" s="7">
        <f t="shared" si="24"/>
        <v>0</v>
      </c>
      <c r="BX21" s="7">
        <f t="shared" si="24"/>
        <v>0</v>
      </c>
      <c r="BY21" s="7">
        <f t="shared" si="24"/>
        <v>0</v>
      </c>
      <c r="BZ21" s="7">
        <f t="shared" si="25"/>
        <v>0</v>
      </c>
      <c r="CA21" s="7">
        <f t="shared" si="25"/>
        <v>0</v>
      </c>
      <c r="CB21" s="7">
        <f t="shared" si="25"/>
        <v>0</v>
      </c>
      <c r="CC21" s="7">
        <f t="shared" si="25"/>
        <v>0</v>
      </c>
      <c r="CD21" s="7">
        <f t="shared" si="25"/>
        <v>0</v>
      </c>
      <c r="CE21" s="7">
        <f t="shared" si="25"/>
        <v>0</v>
      </c>
      <c r="CF21" s="7">
        <f t="shared" si="25"/>
        <v>0</v>
      </c>
      <c r="CG21" s="7">
        <f t="shared" si="25"/>
        <v>0</v>
      </c>
      <c r="CH21" s="7">
        <f t="shared" si="25"/>
        <v>0</v>
      </c>
      <c r="CI21" s="7">
        <f t="shared" si="25"/>
        <v>0</v>
      </c>
      <c r="CJ21" s="7">
        <f t="shared" si="26"/>
        <v>0</v>
      </c>
      <c r="CK21" s="7">
        <f t="shared" si="26"/>
        <v>0</v>
      </c>
      <c r="CL21" s="7">
        <f t="shared" si="26"/>
        <v>0</v>
      </c>
      <c r="CM21" s="7">
        <f t="shared" si="26"/>
        <v>0</v>
      </c>
      <c r="CN21" s="7">
        <f t="shared" si="26"/>
        <v>0</v>
      </c>
      <c r="CO21" s="7">
        <f t="shared" si="26"/>
        <v>0</v>
      </c>
      <c r="CP21" s="7">
        <f t="shared" si="26"/>
        <v>0</v>
      </c>
      <c r="CQ21" s="7">
        <f t="shared" si="26"/>
        <v>0</v>
      </c>
      <c r="CR21" s="7">
        <f t="shared" si="26"/>
        <v>0</v>
      </c>
      <c r="CS21" s="7">
        <f t="shared" si="26"/>
        <v>0</v>
      </c>
      <c r="CT21" s="7">
        <f t="shared" si="27"/>
        <v>0</v>
      </c>
      <c r="CU21" s="7">
        <f t="shared" si="27"/>
        <v>0</v>
      </c>
      <c r="CV21" s="7">
        <f t="shared" si="27"/>
        <v>0</v>
      </c>
      <c r="CW21" s="7">
        <f t="shared" si="27"/>
        <v>0</v>
      </c>
      <c r="CX21" s="7">
        <f t="shared" si="27"/>
        <v>0</v>
      </c>
      <c r="CY21" s="7">
        <f t="shared" si="27"/>
        <v>0</v>
      </c>
      <c r="CZ21" s="7">
        <f t="shared" si="27"/>
        <v>0</v>
      </c>
      <c r="DA21" s="7">
        <f t="shared" si="27"/>
        <v>0</v>
      </c>
      <c r="DB21" s="7">
        <f t="shared" si="27"/>
        <v>0</v>
      </c>
      <c r="DC21" s="7">
        <f t="shared" si="27"/>
        <v>0</v>
      </c>
      <c r="DD21" s="7">
        <f t="shared" si="28"/>
        <v>0</v>
      </c>
      <c r="DE21" s="7">
        <f t="shared" si="28"/>
        <v>0</v>
      </c>
      <c r="DF21" s="7">
        <f t="shared" si="28"/>
        <v>0</v>
      </c>
      <c r="DG21" s="7">
        <f t="shared" si="28"/>
        <v>0</v>
      </c>
      <c r="DH21" s="7">
        <f t="shared" si="28"/>
        <v>0</v>
      </c>
      <c r="DI21" s="7">
        <f t="shared" si="28"/>
        <v>0</v>
      </c>
      <c r="DJ21" s="7">
        <f t="shared" si="28"/>
        <v>0</v>
      </c>
      <c r="DK21" s="7">
        <f t="shared" si="28"/>
        <v>0</v>
      </c>
      <c r="DL21" s="7">
        <f t="shared" si="28"/>
        <v>0</v>
      </c>
      <c r="DM21" s="7">
        <f t="shared" si="28"/>
        <v>0</v>
      </c>
      <c r="DN21" s="7">
        <f t="shared" si="29"/>
        <v>0</v>
      </c>
      <c r="DO21" s="7">
        <f t="shared" si="29"/>
        <v>0</v>
      </c>
      <c r="DP21" s="7">
        <f t="shared" si="29"/>
        <v>0</v>
      </c>
      <c r="DQ21" s="7">
        <f t="shared" si="29"/>
        <v>0</v>
      </c>
      <c r="DR21" s="7">
        <f t="shared" si="29"/>
        <v>0</v>
      </c>
      <c r="DS21" s="7">
        <f t="shared" si="29"/>
        <v>0</v>
      </c>
      <c r="DT21" s="7">
        <f t="shared" si="29"/>
        <v>0</v>
      </c>
      <c r="DU21" s="7">
        <f t="shared" si="29"/>
        <v>0</v>
      </c>
      <c r="DV21" s="7">
        <f t="shared" si="29"/>
        <v>0</v>
      </c>
      <c r="DW21" s="7">
        <f t="shared" si="29"/>
        <v>0</v>
      </c>
      <c r="DX21" s="7">
        <f t="shared" si="30"/>
        <v>0</v>
      </c>
      <c r="DY21" s="7">
        <f t="shared" si="30"/>
        <v>0</v>
      </c>
      <c r="DZ21" s="7">
        <f t="shared" si="30"/>
        <v>0</v>
      </c>
      <c r="EA21" s="7">
        <f t="shared" si="30"/>
        <v>0</v>
      </c>
      <c r="EB21" s="7">
        <f t="shared" si="30"/>
        <v>0</v>
      </c>
      <c r="EC21" s="7">
        <f t="shared" si="30"/>
        <v>0</v>
      </c>
      <c r="ED21" s="7">
        <f t="shared" si="30"/>
        <v>0</v>
      </c>
      <c r="EE21" s="7">
        <f t="shared" si="30"/>
        <v>0</v>
      </c>
      <c r="EF21" s="7">
        <f t="shared" si="30"/>
        <v>0</v>
      </c>
      <c r="EG21" s="7">
        <f t="shared" si="30"/>
        <v>0</v>
      </c>
      <c r="EH21" s="7">
        <f t="shared" si="30"/>
        <v>0</v>
      </c>
      <c r="EI21" s="7">
        <f t="shared" si="30"/>
        <v>0</v>
      </c>
      <c r="EJ21" s="7">
        <f t="shared" si="30"/>
        <v>0</v>
      </c>
      <c r="EK21" s="4">
        <v>0</v>
      </c>
    </row>
    <row r="22" spans="1:141" s="4" customFormat="1" ht="14" x14ac:dyDescent="0.2">
      <c r="A22" s="3"/>
      <c r="C22" s="6" t="s">
        <v>221</v>
      </c>
      <c r="D22" s="76">
        <f>Capex!D16</f>
        <v>0</v>
      </c>
      <c r="E22" s="76">
        <f>D22/(G22-F22+1)</f>
        <v>0</v>
      </c>
      <c r="F22" s="207">
        <v>0</v>
      </c>
      <c r="G22" s="207">
        <v>0</v>
      </c>
      <c r="H22" s="7">
        <f t="shared" si="18"/>
        <v>0</v>
      </c>
      <c r="I22" s="7">
        <f t="shared" si="18"/>
        <v>0</v>
      </c>
      <c r="J22" s="7">
        <f t="shared" si="18"/>
        <v>0</v>
      </c>
      <c r="K22" s="7">
        <f t="shared" si="18"/>
        <v>0</v>
      </c>
      <c r="L22" s="7">
        <f t="shared" si="18"/>
        <v>0</v>
      </c>
      <c r="M22" s="7">
        <f t="shared" si="18"/>
        <v>0</v>
      </c>
      <c r="N22" s="7">
        <f t="shared" si="18"/>
        <v>0</v>
      </c>
      <c r="O22" s="7">
        <f t="shared" si="18"/>
        <v>0</v>
      </c>
      <c r="P22" s="7">
        <f t="shared" si="18"/>
        <v>0</v>
      </c>
      <c r="Q22" s="7">
        <f t="shared" si="18"/>
        <v>0</v>
      </c>
      <c r="R22" s="7">
        <f t="shared" si="19"/>
        <v>0</v>
      </c>
      <c r="S22" s="7">
        <f t="shared" si="19"/>
        <v>0</v>
      </c>
      <c r="T22" s="7">
        <f t="shared" si="19"/>
        <v>0</v>
      </c>
      <c r="U22" s="7">
        <f t="shared" si="19"/>
        <v>0</v>
      </c>
      <c r="V22" s="7">
        <f t="shared" si="19"/>
        <v>0</v>
      </c>
      <c r="W22" s="7">
        <f t="shared" si="19"/>
        <v>0</v>
      </c>
      <c r="X22" s="7">
        <f t="shared" si="19"/>
        <v>0</v>
      </c>
      <c r="Y22" s="7">
        <f t="shared" si="19"/>
        <v>0</v>
      </c>
      <c r="Z22" s="7">
        <f t="shared" si="19"/>
        <v>0</v>
      </c>
      <c r="AA22" s="7">
        <f t="shared" si="19"/>
        <v>0</v>
      </c>
      <c r="AB22" s="7">
        <f t="shared" si="20"/>
        <v>0</v>
      </c>
      <c r="AC22" s="7">
        <f t="shared" si="20"/>
        <v>0</v>
      </c>
      <c r="AD22" s="7">
        <f t="shared" si="20"/>
        <v>0</v>
      </c>
      <c r="AE22" s="7">
        <f t="shared" si="20"/>
        <v>0</v>
      </c>
      <c r="AF22" s="7">
        <f t="shared" si="20"/>
        <v>0</v>
      </c>
      <c r="AG22" s="7">
        <f t="shared" si="20"/>
        <v>0</v>
      </c>
      <c r="AH22" s="7">
        <f t="shared" si="20"/>
        <v>0</v>
      </c>
      <c r="AI22" s="7">
        <f t="shared" si="20"/>
        <v>0</v>
      </c>
      <c r="AJ22" s="7">
        <f t="shared" si="20"/>
        <v>0</v>
      </c>
      <c r="AK22" s="7">
        <f t="shared" si="20"/>
        <v>0</v>
      </c>
      <c r="AL22" s="7">
        <f t="shared" si="21"/>
        <v>0</v>
      </c>
      <c r="AM22" s="7">
        <f t="shared" si="21"/>
        <v>0</v>
      </c>
      <c r="AN22" s="7">
        <f t="shared" si="21"/>
        <v>0</v>
      </c>
      <c r="AO22" s="7">
        <f t="shared" si="21"/>
        <v>0</v>
      </c>
      <c r="AP22" s="7">
        <f t="shared" si="21"/>
        <v>0</v>
      </c>
      <c r="AQ22" s="7">
        <f t="shared" si="21"/>
        <v>0</v>
      </c>
      <c r="AR22" s="7">
        <f t="shared" si="21"/>
        <v>0</v>
      </c>
      <c r="AS22" s="7">
        <f t="shared" si="21"/>
        <v>0</v>
      </c>
      <c r="AT22" s="7">
        <f t="shared" si="21"/>
        <v>0</v>
      </c>
      <c r="AU22" s="7">
        <f t="shared" si="21"/>
        <v>0</v>
      </c>
      <c r="AV22" s="7">
        <f t="shared" si="22"/>
        <v>0</v>
      </c>
      <c r="AW22" s="7">
        <f t="shared" si="22"/>
        <v>0</v>
      </c>
      <c r="AX22" s="7">
        <f t="shared" si="22"/>
        <v>0</v>
      </c>
      <c r="AY22" s="7">
        <f t="shared" si="22"/>
        <v>0</v>
      </c>
      <c r="AZ22" s="7">
        <f t="shared" si="22"/>
        <v>0</v>
      </c>
      <c r="BA22" s="7">
        <f t="shared" si="22"/>
        <v>0</v>
      </c>
      <c r="BB22" s="7">
        <f t="shared" si="22"/>
        <v>0</v>
      </c>
      <c r="BC22" s="7">
        <f t="shared" si="22"/>
        <v>0</v>
      </c>
      <c r="BD22" s="7">
        <f t="shared" si="22"/>
        <v>0</v>
      </c>
      <c r="BE22" s="7">
        <f t="shared" si="22"/>
        <v>0</v>
      </c>
      <c r="BF22" s="7">
        <f t="shared" si="23"/>
        <v>0</v>
      </c>
      <c r="BG22" s="7">
        <f t="shared" si="23"/>
        <v>0</v>
      </c>
      <c r="BH22" s="7">
        <f t="shared" si="23"/>
        <v>0</v>
      </c>
      <c r="BI22" s="7">
        <f t="shared" si="23"/>
        <v>0</v>
      </c>
      <c r="BJ22" s="7">
        <f t="shared" si="23"/>
        <v>0</v>
      </c>
      <c r="BK22" s="7">
        <f t="shared" si="23"/>
        <v>0</v>
      </c>
      <c r="BL22" s="7">
        <f t="shared" si="23"/>
        <v>0</v>
      </c>
      <c r="BM22" s="7">
        <f t="shared" si="23"/>
        <v>0</v>
      </c>
      <c r="BN22" s="7">
        <f t="shared" si="23"/>
        <v>0</v>
      </c>
      <c r="BO22" s="7">
        <f t="shared" si="23"/>
        <v>0</v>
      </c>
      <c r="BP22" s="7">
        <f t="shared" si="24"/>
        <v>0</v>
      </c>
      <c r="BQ22" s="7">
        <f t="shared" si="24"/>
        <v>0</v>
      </c>
      <c r="BR22" s="7">
        <f t="shared" si="24"/>
        <v>0</v>
      </c>
      <c r="BS22" s="7">
        <f t="shared" si="24"/>
        <v>0</v>
      </c>
      <c r="BT22" s="7">
        <f t="shared" si="24"/>
        <v>0</v>
      </c>
      <c r="BU22" s="7">
        <f t="shared" si="24"/>
        <v>0</v>
      </c>
      <c r="BV22" s="7">
        <f t="shared" si="24"/>
        <v>0</v>
      </c>
      <c r="BW22" s="7">
        <f t="shared" si="24"/>
        <v>0</v>
      </c>
      <c r="BX22" s="7">
        <f t="shared" si="24"/>
        <v>0</v>
      </c>
      <c r="BY22" s="7">
        <f t="shared" si="24"/>
        <v>0</v>
      </c>
      <c r="BZ22" s="7">
        <f t="shared" si="25"/>
        <v>0</v>
      </c>
      <c r="CA22" s="7">
        <f t="shared" si="25"/>
        <v>0</v>
      </c>
      <c r="CB22" s="7">
        <f t="shared" si="25"/>
        <v>0</v>
      </c>
      <c r="CC22" s="7">
        <f t="shared" si="25"/>
        <v>0</v>
      </c>
      <c r="CD22" s="7">
        <f t="shared" si="25"/>
        <v>0</v>
      </c>
      <c r="CE22" s="7">
        <f t="shared" si="25"/>
        <v>0</v>
      </c>
      <c r="CF22" s="7">
        <f t="shared" si="25"/>
        <v>0</v>
      </c>
      <c r="CG22" s="7">
        <f t="shared" si="25"/>
        <v>0</v>
      </c>
      <c r="CH22" s="7">
        <f t="shared" si="25"/>
        <v>0</v>
      </c>
      <c r="CI22" s="7">
        <f t="shared" si="25"/>
        <v>0</v>
      </c>
      <c r="CJ22" s="7">
        <f t="shared" si="26"/>
        <v>0</v>
      </c>
      <c r="CK22" s="7">
        <f t="shared" si="26"/>
        <v>0</v>
      </c>
      <c r="CL22" s="7">
        <f t="shared" si="26"/>
        <v>0</v>
      </c>
      <c r="CM22" s="7">
        <f t="shared" si="26"/>
        <v>0</v>
      </c>
      <c r="CN22" s="7">
        <f t="shared" si="26"/>
        <v>0</v>
      </c>
      <c r="CO22" s="7">
        <f t="shared" si="26"/>
        <v>0</v>
      </c>
      <c r="CP22" s="7">
        <f t="shared" si="26"/>
        <v>0</v>
      </c>
      <c r="CQ22" s="7">
        <f t="shared" si="26"/>
        <v>0</v>
      </c>
      <c r="CR22" s="7">
        <f t="shared" si="26"/>
        <v>0</v>
      </c>
      <c r="CS22" s="7">
        <f t="shared" si="26"/>
        <v>0</v>
      </c>
      <c r="CT22" s="7">
        <f t="shared" si="27"/>
        <v>0</v>
      </c>
      <c r="CU22" s="7">
        <f t="shared" si="27"/>
        <v>0</v>
      </c>
      <c r="CV22" s="7">
        <f t="shared" si="27"/>
        <v>0</v>
      </c>
      <c r="CW22" s="7">
        <f t="shared" si="27"/>
        <v>0</v>
      </c>
      <c r="CX22" s="7">
        <f t="shared" si="27"/>
        <v>0</v>
      </c>
      <c r="CY22" s="7">
        <f t="shared" si="27"/>
        <v>0</v>
      </c>
      <c r="CZ22" s="7">
        <f t="shared" si="27"/>
        <v>0</v>
      </c>
      <c r="DA22" s="7">
        <f t="shared" si="27"/>
        <v>0</v>
      </c>
      <c r="DB22" s="7">
        <f t="shared" si="27"/>
        <v>0</v>
      </c>
      <c r="DC22" s="7">
        <f t="shared" si="27"/>
        <v>0</v>
      </c>
      <c r="DD22" s="7">
        <f t="shared" si="28"/>
        <v>0</v>
      </c>
      <c r="DE22" s="7">
        <f t="shared" si="28"/>
        <v>0</v>
      </c>
      <c r="DF22" s="7">
        <f t="shared" si="28"/>
        <v>0</v>
      </c>
      <c r="DG22" s="7">
        <f t="shared" si="28"/>
        <v>0</v>
      </c>
      <c r="DH22" s="7">
        <f t="shared" si="28"/>
        <v>0</v>
      </c>
      <c r="DI22" s="7">
        <f t="shared" si="28"/>
        <v>0</v>
      </c>
      <c r="DJ22" s="7">
        <f t="shared" si="28"/>
        <v>0</v>
      </c>
      <c r="DK22" s="7">
        <f t="shared" si="28"/>
        <v>0</v>
      </c>
      <c r="DL22" s="7">
        <f t="shared" si="28"/>
        <v>0</v>
      </c>
      <c r="DM22" s="7">
        <f t="shared" si="28"/>
        <v>0</v>
      </c>
      <c r="DN22" s="7">
        <f t="shared" si="29"/>
        <v>0</v>
      </c>
      <c r="DO22" s="7">
        <f t="shared" si="29"/>
        <v>0</v>
      </c>
      <c r="DP22" s="7">
        <f t="shared" si="29"/>
        <v>0</v>
      </c>
      <c r="DQ22" s="7">
        <f t="shared" si="29"/>
        <v>0</v>
      </c>
      <c r="DR22" s="7">
        <f t="shared" si="29"/>
        <v>0</v>
      </c>
      <c r="DS22" s="7">
        <f t="shared" si="29"/>
        <v>0</v>
      </c>
      <c r="DT22" s="7">
        <f t="shared" si="29"/>
        <v>0</v>
      </c>
      <c r="DU22" s="7">
        <f t="shared" si="29"/>
        <v>0</v>
      </c>
      <c r="DV22" s="7">
        <f t="shared" si="29"/>
        <v>0</v>
      </c>
      <c r="DW22" s="7">
        <f t="shared" si="29"/>
        <v>0</v>
      </c>
      <c r="DX22" s="7">
        <f t="shared" si="30"/>
        <v>0</v>
      </c>
      <c r="DY22" s="7">
        <f t="shared" si="30"/>
        <v>0</v>
      </c>
      <c r="DZ22" s="7">
        <f t="shared" si="30"/>
        <v>0</v>
      </c>
      <c r="EA22" s="7">
        <f t="shared" si="30"/>
        <v>0</v>
      </c>
      <c r="EB22" s="7">
        <f t="shared" si="30"/>
        <v>0</v>
      </c>
      <c r="EC22" s="7">
        <f t="shared" si="30"/>
        <v>0</v>
      </c>
      <c r="ED22" s="7">
        <f t="shared" si="30"/>
        <v>0</v>
      </c>
      <c r="EE22" s="7">
        <f t="shared" si="30"/>
        <v>0</v>
      </c>
      <c r="EF22" s="7">
        <f t="shared" si="30"/>
        <v>0</v>
      </c>
      <c r="EG22" s="7">
        <f t="shared" si="30"/>
        <v>0</v>
      </c>
      <c r="EH22" s="7">
        <f t="shared" si="30"/>
        <v>0</v>
      </c>
      <c r="EI22" s="7">
        <f t="shared" si="30"/>
        <v>0</v>
      </c>
      <c r="EJ22" s="7">
        <f t="shared" si="30"/>
        <v>0</v>
      </c>
      <c r="EK22" s="4">
        <v>0</v>
      </c>
    </row>
    <row r="23" spans="1:141" s="4" customFormat="1" ht="14" x14ac:dyDescent="0.2">
      <c r="A23" s="3"/>
      <c r="D23" s="5"/>
      <c r="E23" s="76"/>
      <c r="H23" s="59"/>
      <c r="I23" s="166"/>
      <c r="J23" s="166"/>
      <c r="K23" s="166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59"/>
      <c r="DI23" s="59"/>
      <c r="DJ23" s="59"/>
      <c r="DK23" s="59"/>
      <c r="DL23" s="59"/>
      <c r="DM23" s="59"/>
      <c r="DN23" s="59"/>
      <c r="DO23" s="59"/>
      <c r="DP23" s="59"/>
      <c r="DQ23" s="59"/>
      <c r="DR23" s="59"/>
      <c r="DS23" s="59"/>
      <c r="DT23" s="59"/>
      <c r="DU23" s="59"/>
      <c r="DV23" s="59"/>
      <c r="DW23" s="59"/>
      <c r="DX23" s="59"/>
      <c r="DY23" s="59"/>
      <c r="DZ23" s="59"/>
      <c r="EA23" s="59"/>
      <c r="EB23" s="59"/>
      <c r="EC23" s="59"/>
      <c r="ED23" s="59"/>
      <c r="EE23" s="59"/>
      <c r="EF23" s="59"/>
      <c r="EG23" s="59"/>
      <c r="EH23" s="59"/>
      <c r="EI23" s="59"/>
      <c r="EJ23" s="59"/>
      <c r="EK23" s="4">
        <v>0</v>
      </c>
    </row>
    <row r="24" spans="1:141" s="4" customFormat="1" ht="14" x14ac:dyDescent="0.2">
      <c r="A24" s="3"/>
      <c r="C24" s="64" t="s">
        <v>25</v>
      </c>
      <c r="D24" s="223">
        <f>SUM(D25:D37)</f>
        <v>13436579.116549999</v>
      </c>
      <c r="E24" s="223">
        <f>SUM(E25:E37)</f>
        <v>8364751.7342249993</v>
      </c>
      <c r="H24" s="59"/>
      <c r="I24" s="166"/>
      <c r="J24" s="166"/>
      <c r="K24" s="166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59"/>
      <c r="DO24" s="59"/>
      <c r="DP24" s="59"/>
      <c r="DQ24" s="59"/>
      <c r="DR24" s="59"/>
      <c r="DS24" s="59"/>
      <c r="DT24" s="59"/>
      <c r="DU24" s="59"/>
      <c r="DV24" s="59"/>
      <c r="DW24" s="59"/>
      <c r="DX24" s="59"/>
      <c r="DY24" s="59"/>
      <c r="DZ24" s="59"/>
      <c r="EA24" s="59"/>
      <c r="EB24" s="59"/>
      <c r="EC24" s="59"/>
      <c r="ED24" s="59"/>
      <c r="EE24" s="59"/>
      <c r="EF24" s="59"/>
      <c r="EG24" s="59"/>
      <c r="EH24" s="59"/>
      <c r="EI24" s="59"/>
      <c r="EJ24" s="59"/>
      <c r="EK24" s="4">
        <v>0</v>
      </c>
    </row>
    <row r="25" spans="1:141" s="4" customFormat="1" ht="14" x14ac:dyDescent="0.2">
      <c r="A25" s="3"/>
      <c r="C25" s="6" t="s">
        <v>155</v>
      </c>
      <c r="D25" s="76">
        <f>Capex!D19</f>
        <v>112500</v>
      </c>
      <c r="E25" s="76">
        <f>D25/(G25-F25+1)</f>
        <v>112500</v>
      </c>
      <c r="F25" s="207">
        <v>0</v>
      </c>
      <c r="G25" s="207">
        <v>0</v>
      </c>
      <c r="H25" s="7">
        <f t="shared" ref="H25:Q29" si="31">IF(AND($F25&lt;=H$12,$G25&gt;=H$12),$E25,0)</f>
        <v>112500</v>
      </c>
      <c r="I25" s="7">
        <f t="shared" si="31"/>
        <v>0</v>
      </c>
      <c r="J25" s="7">
        <f t="shared" si="31"/>
        <v>0</v>
      </c>
      <c r="K25" s="7">
        <f t="shared" si="31"/>
        <v>0</v>
      </c>
      <c r="L25" s="7">
        <f t="shared" si="31"/>
        <v>0</v>
      </c>
      <c r="M25" s="7">
        <f t="shared" si="31"/>
        <v>0</v>
      </c>
      <c r="N25" s="7">
        <f t="shared" si="31"/>
        <v>0</v>
      </c>
      <c r="O25" s="7">
        <f t="shared" si="31"/>
        <v>0</v>
      </c>
      <c r="P25" s="7">
        <f t="shared" si="31"/>
        <v>0</v>
      </c>
      <c r="Q25" s="7">
        <f t="shared" si="31"/>
        <v>0</v>
      </c>
      <c r="R25" s="7">
        <f t="shared" ref="R25:AA29" si="32">IF(AND($F25&lt;=R$12,$G25&gt;=R$12),$E25,0)</f>
        <v>0</v>
      </c>
      <c r="S25" s="7">
        <f t="shared" si="32"/>
        <v>0</v>
      </c>
      <c r="T25" s="7">
        <f t="shared" si="32"/>
        <v>0</v>
      </c>
      <c r="U25" s="7">
        <f t="shared" si="32"/>
        <v>0</v>
      </c>
      <c r="V25" s="7">
        <f t="shared" si="32"/>
        <v>0</v>
      </c>
      <c r="W25" s="7">
        <f t="shared" si="32"/>
        <v>0</v>
      </c>
      <c r="X25" s="7">
        <f t="shared" si="32"/>
        <v>0</v>
      </c>
      <c r="Y25" s="7">
        <f t="shared" si="32"/>
        <v>0</v>
      </c>
      <c r="Z25" s="7">
        <f t="shared" si="32"/>
        <v>0</v>
      </c>
      <c r="AA25" s="7">
        <f t="shared" si="32"/>
        <v>0</v>
      </c>
      <c r="AB25" s="7">
        <f t="shared" ref="AB25:AK29" si="33">IF(AND($F25&lt;=AB$12,$G25&gt;=AB$12),$E25,0)</f>
        <v>0</v>
      </c>
      <c r="AC25" s="7">
        <f t="shared" si="33"/>
        <v>0</v>
      </c>
      <c r="AD25" s="7">
        <f t="shared" si="33"/>
        <v>0</v>
      </c>
      <c r="AE25" s="7">
        <f t="shared" si="33"/>
        <v>0</v>
      </c>
      <c r="AF25" s="7">
        <f t="shared" si="33"/>
        <v>0</v>
      </c>
      <c r="AG25" s="7">
        <f t="shared" si="33"/>
        <v>0</v>
      </c>
      <c r="AH25" s="7">
        <f t="shared" si="33"/>
        <v>0</v>
      </c>
      <c r="AI25" s="7">
        <f t="shared" si="33"/>
        <v>0</v>
      </c>
      <c r="AJ25" s="7">
        <f t="shared" si="33"/>
        <v>0</v>
      </c>
      <c r="AK25" s="7">
        <f t="shared" si="33"/>
        <v>0</v>
      </c>
      <c r="AL25" s="7">
        <f t="shared" ref="AL25:AU29" si="34">IF(AND($F25&lt;=AL$12,$G25&gt;=AL$12),$E25,0)</f>
        <v>0</v>
      </c>
      <c r="AM25" s="7">
        <f t="shared" si="34"/>
        <v>0</v>
      </c>
      <c r="AN25" s="7">
        <f t="shared" si="34"/>
        <v>0</v>
      </c>
      <c r="AO25" s="7">
        <f t="shared" si="34"/>
        <v>0</v>
      </c>
      <c r="AP25" s="7">
        <f t="shared" si="34"/>
        <v>0</v>
      </c>
      <c r="AQ25" s="7">
        <f t="shared" si="34"/>
        <v>0</v>
      </c>
      <c r="AR25" s="7">
        <f t="shared" si="34"/>
        <v>0</v>
      </c>
      <c r="AS25" s="7">
        <f t="shared" si="34"/>
        <v>0</v>
      </c>
      <c r="AT25" s="7">
        <f t="shared" si="34"/>
        <v>0</v>
      </c>
      <c r="AU25" s="7">
        <f t="shared" si="34"/>
        <v>0</v>
      </c>
      <c r="AV25" s="7">
        <f t="shared" ref="AV25:BE29" si="35">IF(AND($F25&lt;=AV$12,$G25&gt;=AV$12),$E25,0)</f>
        <v>0</v>
      </c>
      <c r="AW25" s="7">
        <f t="shared" si="35"/>
        <v>0</v>
      </c>
      <c r="AX25" s="7">
        <f t="shared" si="35"/>
        <v>0</v>
      </c>
      <c r="AY25" s="7">
        <f t="shared" si="35"/>
        <v>0</v>
      </c>
      <c r="AZ25" s="7">
        <f t="shared" si="35"/>
        <v>0</v>
      </c>
      <c r="BA25" s="7">
        <f t="shared" si="35"/>
        <v>0</v>
      </c>
      <c r="BB25" s="7">
        <f t="shared" si="35"/>
        <v>0</v>
      </c>
      <c r="BC25" s="7">
        <f t="shared" si="35"/>
        <v>0</v>
      </c>
      <c r="BD25" s="7">
        <f t="shared" si="35"/>
        <v>0</v>
      </c>
      <c r="BE25" s="7">
        <f t="shared" si="35"/>
        <v>0</v>
      </c>
      <c r="BF25" s="7">
        <f t="shared" ref="BF25:BO29" si="36">IF(AND($F25&lt;=BF$12,$G25&gt;=BF$12),$E25,0)</f>
        <v>0</v>
      </c>
      <c r="BG25" s="7">
        <f t="shared" si="36"/>
        <v>0</v>
      </c>
      <c r="BH25" s="7">
        <f t="shared" si="36"/>
        <v>0</v>
      </c>
      <c r="BI25" s="7">
        <f t="shared" si="36"/>
        <v>0</v>
      </c>
      <c r="BJ25" s="7">
        <f t="shared" si="36"/>
        <v>0</v>
      </c>
      <c r="BK25" s="7">
        <f t="shared" si="36"/>
        <v>0</v>
      </c>
      <c r="BL25" s="7">
        <f t="shared" si="36"/>
        <v>0</v>
      </c>
      <c r="BM25" s="7">
        <f t="shared" si="36"/>
        <v>0</v>
      </c>
      <c r="BN25" s="7">
        <f t="shared" si="36"/>
        <v>0</v>
      </c>
      <c r="BO25" s="7">
        <f t="shared" si="36"/>
        <v>0</v>
      </c>
      <c r="BP25" s="7">
        <f t="shared" ref="BP25:BY29" si="37">IF(AND($F25&lt;=BP$12,$G25&gt;=BP$12),$E25,0)</f>
        <v>0</v>
      </c>
      <c r="BQ25" s="7">
        <f t="shared" si="37"/>
        <v>0</v>
      </c>
      <c r="BR25" s="7">
        <f t="shared" si="37"/>
        <v>0</v>
      </c>
      <c r="BS25" s="7">
        <f t="shared" si="37"/>
        <v>0</v>
      </c>
      <c r="BT25" s="7">
        <f t="shared" si="37"/>
        <v>0</v>
      </c>
      <c r="BU25" s="7">
        <f t="shared" si="37"/>
        <v>0</v>
      </c>
      <c r="BV25" s="7">
        <f t="shared" si="37"/>
        <v>0</v>
      </c>
      <c r="BW25" s="7">
        <f t="shared" si="37"/>
        <v>0</v>
      </c>
      <c r="BX25" s="7">
        <f t="shared" si="37"/>
        <v>0</v>
      </c>
      <c r="BY25" s="7">
        <f t="shared" si="37"/>
        <v>0</v>
      </c>
      <c r="BZ25" s="7">
        <f t="shared" ref="BZ25:CI29" si="38">IF(AND($F25&lt;=BZ$12,$G25&gt;=BZ$12),$E25,0)</f>
        <v>0</v>
      </c>
      <c r="CA25" s="7">
        <f t="shared" si="38"/>
        <v>0</v>
      </c>
      <c r="CB25" s="7">
        <f t="shared" si="38"/>
        <v>0</v>
      </c>
      <c r="CC25" s="7">
        <f t="shared" si="38"/>
        <v>0</v>
      </c>
      <c r="CD25" s="7">
        <f t="shared" si="38"/>
        <v>0</v>
      </c>
      <c r="CE25" s="7">
        <f t="shared" si="38"/>
        <v>0</v>
      </c>
      <c r="CF25" s="7">
        <f t="shared" si="38"/>
        <v>0</v>
      </c>
      <c r="CG25" s="7">
        <f t="shared" si="38"/>
        <v>0</v>
      </c>
      <c r="CH25" s="7">
        <f t="shared" si="38"/>
        <v>0</v>
      </c>
      <c r="CI25" s="7">
        <f t="shared" si="38"/>
        <v>0</v>
      </c>
      <c r="CJ25" s="7">
        <f t="shared" ref="CJ25:CS29" si="39">IF(AND($F25&lt;=CJ$12,$G25&gt;=CJ$12),$E25,0)</f>
        <v>0</v>
      </c>
      <c r="CK25" s="7">
        <f t="shared" si="39"/>
        <v>0</v>
      </c>
      <c r="CL25" s="7">
        <f t="shared" si="39"/>
        <v>0</v>
      </c>
      <c r="CM25" s="7">
        <f t="shared" si="39"/>
        <v>0</v>
      </c>
      <c r="CN25" s="7">
        <f t="shared" si="39"/>
        <v>0</v>
      </c>
      <c r="CO25" s="7">
        <f t="shared" si="39"/>
        <v>0</v>
      </c>
      <c r="CP25" s="7">
        <f t="shared" si="39"/>
        <v>0</v>
      </c>
      <c r="CQ25" s="7">
        <f t="shared" si="39"/>
        <v>0</v>
      </c>
      <c r="CR25" s="7">
        <f t="shared" si="39"/>
        <v>0</v>
      </c>
      <c r="CS25" s="7">
        <f t="shared" si="39"/>
        <v>0</v>
      </c>
      <c r="CT25" s="7">
        <f t="shared" ref="CT25:DC29" si="40">IF(AND($F25&lt;=CT$12,$G25&gt;=CT$12),$E25,0)</f>
        <v>0</v>
      </c>
      <c r="CU25" s="7">
        <f t="shared" si="40"/>
        <v>0</v>
      </c>
      <c r="CV25" s="7">
        <f t="shared" si="40"/>
        <v>0</v>
      </c>
      <c r="CW25" s="7">
        <f t="shared" si="40"/>
        <v>0</v>
      </c>
      <c r="CX25" s="7">
        <f t="shared" si="40"/>
        <v>0</v>
      </c>
      <c r="CY25" s="7">
        <f t="shared" si="40"/>
        <v>0</v>
      </c>
      <c r="CZ25" s="7">
        <f t="shared" si="40"/>
        <v>0</v>
      </c>
      <c r="DA25" s="7">
        <f t="shared" si="40"/>
        <v>0</v>
      </c>
      <c r="DB25" s="7">
        <f t="shared" si="40"/>
        <v>0</v>
      </c>
      <c r="DC25" s="7">
        <f t="shared" si="40"/>
        <v>0</v>
      </c>
      <c r="DD25" s="7">
        <f t="shared" ref="DD25:DM29" si="41">IF(AND($F25&lt;=DD$12,$G25&gt;=DD$12),$E25,0)</f>
        <v>0</v>
      </c>
      <c r="DE25" s="7">
        <f t="shared" si="41"/>
        <v>0</v>
      </c>
      <c r="DF25" s="7">
        <f t="shared" si="41"/>
        <v>0</v>
      </c>
      <c r="DG25" s="7">
        <f t="shared" si="41"/>
        <v>0</v>
      </c>
      <c r="DH25" s="7">
        <f t="shared" si="41"/>
        <v>0</v>
      </c>
      <c r="DI25" s="7">
        <f t="shared" si="41"/>
        <v>0</v>
      </c>
      <c r="DJ25" s="7">
        <f t="shared" si="41"/>
        <v>0</v>
      </c>
      <c r="DK25" s="7">
        <f t="shared" si="41"/>
        <v>0</v>
      </c>
      <c r="DL25" s="7">
        <f t="shared" si="41"/>
        <v>0</v>
      </c>
      <c r="DM25" s="7">
        <f t="shared" si="41"/>
        <v>0</v>
      </c>
      <c r="DN25" s="7">
        <f t="shared" ref="DN25:DW29" si="42">IF(AND($F25&lt;=DN$12,$G25&gt;=DN$12),$E25,0)</f>
        <v>0</v>
      </c>
      <c r="DO25" s="7">
        <f t="shared" si="42"/>
        <v>0</v>
      </c>
      <c r="DP25" s="7">
        <f t="shared" si="42"/>
        <v>0</v>
      </c>
      <c r="DQ25" s="7">
        <f t="shared" si="42"/>
        <v>0</v>
      </c>
      <c r="DR25" s="7">
        <f t="shared" si="42"/>
        <v>0</v>
      </c>
      <c r="DS25" s="7">
        <f t="shared" si="42"/>
        <v>0</v>
      </c>
      <c r="DT25" s="7">
        <f t="shared" si="42"/>
        <v>0</v>
      </c>
      <c r="DU25" s="7">
        <f t="shared" si="42"/>
        <v>0</v>
      </c>
      <c r="DV25" s="7">
        <f t="shared" si="42"/>
        <v>0</v>
      </c>
      <c r="DW25" s="7">
        <f t="shared" si="42"/>
        <v>0</v>
      </c>
      <c r="DX25" s="7">
        <f t="shared" ref="DX25:EJ29" si="43">IF(AND($F25&lt;=DX$12,$G25&gt;=DX$12),$E25,0)</f>
        <v>0</v>
      </c>
      <c r="DY25" s="7">
        <f t="shared" si="43"/>
        <v>0</v>
      </c>
      <c r="DZ25" s="7">
        <f t="shared" si="43"/>
        <v>0</v>
      </c>
      <c r="EA25" s="7">
        <f t="shared" si="43"/>
        <v>0</v>
      </c>
      <c r="EB25" s="7">
        <f t="shared" si="43"/>
        <v>0</v>
      </c>
      <c r="EC25" s="7">
        <f t="shared" si="43"/>
        <v>0</v>
      </c>
      <c r="ED25" s="7">
        <f t="shared" si="43"/>
        <v>0</v>
      </c>
      <c r="EE25" s="7">
        <f t="shared" si="43"/>
        <v>0</v>
      </c>
      <c r="EF25" s="7">
        <f t="shared" si="43"/>
        <v>0</v>
      </c>
      <c r="EG25" s="7">
        <f t="shared" si="43"/>
        <v>0</v>
      </c>
      <c r="EH25" s="7">
        <f t="shared" si="43"/>
        <v>0</v>
      </c>
      <c r="EI25" s="7">
        <f t="shared" si="43"/>
        <v>0</v>
      </c>
      <c r="EJ25" s="7">
        <f t="shared" si="43"/>
        <v>0</v>
      </c>
      <c r="EK25" s="4">
        <v>0</v>
      </c>
    </row>
    <row r="26" spans="1:141" s="4" customFormat="1" ht="14" x14ac:dyDescent="0.2">
      <c r="A26" s="3"/>
      <c r="C26" s="6" t="s">
        <v>163</v>
      </c>
      <c r="D26" s="76">
        <f>Capex!D27</f>
        <v>2827780</v>
      </c>
      <c r="E26" s="76">
        <f>D26/(G26-F26+1)</f>
        <v>2827780</v>
      </c>
      <c r="F26" s="207">
        <v>0</v>
      </c>
      <c r="G26" s="207">
        <v>0</v>
      </c>
      <c r="H26" s="7">
        <f t="shared" si="31"/>
        <v>2827780</v>
      </c>
      <c r="I26" s="7">
        <f t="shared" si="31"/>
        <v>0</v>
      </c>
      <c r="J26" s="7">
        <f t="shared" si="31"/>
        <v>0</v>
      </c>
      <c r="K26" s="7">
        <f t="shared" si="31"/>
        <v>0</v>
      </c>
      <c r="L26" s="7">
        <f t="shared" si="31"/>
        <v>0</v>
      </c>
      <c r="M26" s="7">
        <f t="shared" si="31"/>
        <v>0</v>
      </c>
      <c r="N26" s="7">
        <f t="shared" si="31"/>
        <v>0</v>
      </c>
      <c r="O26" s="7">
        <f t="shared" si="31"/>
        <v>0</v>
      </c>
      <c r="P26" s="7">
        <f t="shared" si="31"/>
        <v>0</v>
      </c>
      <c r="Q26" s="7">
        <f t="shared" si="31"/>
        <v>0</v>
      </c>
      <c r="R26" s="7">
        <f t="shared" si="32"/>
        <v>0</v>
      </c>
      <c r="S26" s="7">
        <f t="shared" si="32"/>
        <v>0</v>
      </c>
      <c r="T26" s="7">
        <f t="shared" si="32"/>
        <v>0</v>
      </c>
      <c r="U26" s="7">
        <f t="shared" si="32"/>
        <v>0</v>
      </c>
      <c r="V26" s="7">
        <f t="shared" si="32"/>
        <v>0</v>
      </c>
      <c r="W26" s="7">
        <f t="shared" si="32"/>
        <v>0</v>
      </c>
      <c r="X26" s="7">
        <f t="shared" si="32"/>
        <v>0</v>
      </c>
      <c r="Y26" s="7">
        <f t="shared" si="32"/>
        <v>0</v>
      </c>
      <c r="Z26" s="7">
        <f t="shared" si="32"/>
        <v>0</v>
      </c>
      <c r="AA26" s="7">
        <f t="shared" si="32"/>
        <v>0</v>
      </c>
      <c r="AB26" s="7">
        <f t="shared" si="33"/>
        <v>0</v>
      </c>
      <c r="AC26" s="7">
        <f t="shared" si="33"/>
        <v>0</v>
      </c>
      <c r="AD26" s="7">
        <f t="shared" si="33"/>
        <v>0</v>
      </c>
      <c r="AE26" s="7">
        <f t="shared" si="33"/>
        <v>0</v>
      </c>
      <c r="AF26" s="7">
        <f t="shared" si="33"/>
        <v>0</v>
      </c>
      <c r="AG26" s="7">
        <f t="shared" si="33"/>
        <v>0</v>
      </c>
      <c r="AH26" s="7">
        <f t="shared" si="33"/>
        <v>0</v>
      </c>
      <c r="AI26" s="7">
        <f t="shared" si="33"/>
        <v>0</v>
      </c>
      <c r="AJ26" s="7">
        <f t="shared" si="33"/>
        <v>0</v>
      </c>
      <c r="AK26" s="7">
        <f t="shared" si="33"/>
        <v>0</v>
      </c>
      <c r="AL26" s="7">
        <f t="shared" si="34"/>
        <v>0</v>
      </c>
      <c r="AM26" s="7">
        <f t="shared" si="34"/>
        <v>0</v>
      </c>
      <c r="AN26" s="7">
        <f t="shared" si="34"/>
        <v>0</v>
      </c>
      <c r="AO26" s="7">
        <f t="shared" si="34"/>
        <v>0</v>
      </c>
      <c r="AP26" s="7">
        <f t="shared" si="34"/>
        <v>0</v>
      </c>
      <c r="AQ26" s="7">
        <f t="shared" si="34"/>
        <v>0</v>
      </c>
      <c r="AR26" s="7">
        <f t="shared" si="34"/>
        <v>0</v>
      </c>
      <c r="AS26" s="7">
        <f t="shared" si="34"/>
        <v>0</v>
      </c>
      <c r="AT26" s="7">
        <f t="shared" si="34"/>
        <v>0</v>
      </c>
      <c r="AU26" s="7">
        <f t="shared" si="34"/>
        <v>0</v>
      </c>
      <c r="AV26" s="7">
        <f t="shared" si="35"/>
        <v>0</v>
      </c>
      <c r="AW26" s="7">
        <f t="shared" si="35"/>
        <v>0</v>
      </c>
      <c r="AX26" s="7">
        <f t="shared" si="35"/>
        <v>0</v>
      </c>
      <c r="AY26" s="7">
        <f t="shared" si="35"/>
        <v>0</v>
      </c>
      <c r="AZ26" s="7">
        <f t="shared" si="35"/>
        <v>0</v>
      </c>
      <c r="BA26" s="7">
        <f t="shared" si="35"/>
        <v>0</v>
      </c>
      <c r="BB26" s="7">
        <f t="shared" si="35"/>
        <v>0</v>
      </c>
      <c r="BC26" s="7">
        <f t="shared" si="35"/>
        <v>0</v>
      </c>
      <c r="BD26" s="7">
        <f t="shared" si="35"/>
        <v>0</v>
      </c>
      <c r="BE26" s="7">
        <f t="shared" si="35"/>
        <v>0</v>
      </c>
      <c r="BF26" s="7">
        <f t="shared" si="36"/>
        <v>0</v>
      </c>
      <c r="BG26" s="7">
        <f t="shared" si="36"/>
        <v>0</v>
      </c>
      <c r="BH26" s="7">
        <f t="shared" si="36"/>
        <v>0</v>
      </c>
      <c r="BI26" s="7">
        <f t="shared" si="36"/>
        <v>0</v>
      </c>
      <c r="BJ26" s="7">
        <f t="shared" si="36"/>
        <v>0</v>
      </c>
      <c r="BK26" s="7">
        <f t="shared" si="36"/>
        <v>0</v>
      </c>
      <c r="BL26" s="7">
        <f t="shared" si="36"/>
        <v>0</v>
      </c>
      <c r="BM26" s="7">
        <f t="shared" si="36"/>
        <v>0</v>
      </c>
      <c r="BN26" s="7">
        <f t="shared" si="36"/>
        <v>0</v>
      </c>
      <c r="BO26" s="7">
        <f t="shared" si="36"/>
        <v>0</v>
      </c>
      <c r="BP26" s="7">
        <f t="shared" si="37"/>
        <v>0</v>
      </c>
      <c r="BQ26" s="7">
        <f t="shared" si="37"/>
        <v>0</v>
      </c>
      <c r="BR26" s="7">
        <f t="shared" si="37"/>
        <v>0</v>
      </c>
      <c r="BS26" s="7">
        <f t="shared" si="37"/>
        <v>0</v>
      </c>
      <c r="BT26" s="7">
        <f t="shared" si="37"/>
        <v>0</v>
      </c>
      <c r="BU26" s="7">
        <f t="shared" si="37"/>
        <v>0</v>
      </c>
      <c r="BV26" s="7">
        <f t="shared" si="37"/>
        <v>0</v>
      </c>
      <c r="BW26" s="7">
        <f t="shared" si="37"/>
        <v>0</v>
      </c>
      <c r="BX26" s="7">
        <f t="shared" si="37"/>
        <v>0</v>
      </c>
      <c r="BY26" s="7">
        <f t="shared" si="37"/>
        <v>0</v>
      </c>
      <c r="BZ26" s="7">
        <f t="shared" si="38"/>
        <v>0</v>
      </c>
      <c r="CA26" s="7">
        <f t="shared" si="38"/>
        <v>0</v>
      </c>
      <c r="CB26" s="7">
        <f t="shared" si="38"/>
        <v>0</v>
      </c>
      <c r="CC26" s="7">
        <f t="shared" si="38"/>
        <v>0</v>
      </c>
      <c r="CD26" s="7">
        <f t="shared" si="38"/>
        <v>0</v>
      </c>
      <c r="CE26" s="7">
        <f t="shared" si="38"/>
        <v>0</v>
      </c>
      <c r="CF26" s="7">
        <f t="shared" si="38"/>
        <v>0</v>
      </c>
      <c r="CG26" s="7">
        <f t="shared" si="38"/>
        <v>0</v>
      </c>
      <c r="CH26" s="7">
        <f t="shared" si="38"/>
        <v>0</v>
      </c>
      <c r="CI26" s="7">
        <f t="shared" si="38"/>
        <v>0</v>
      </c>
      <c r="CJ26" s="7">
        <f t="shared" si="39"/>
        <v>0</v>
      </c>
      <c r="CK26" s="7">
        <f t="shared" si="39"/>
        <v>0</v>
      </c>
      <c r="CL26" s="7">
        <f t="shared" si="39"/>
        <v>0</v>
      </c>
      <c r="CM26" s="7">
        <f t="shared" si="39"/>
        <v>0</v>
      </c>
      <c r="CN26" s="7">
        <f t="shared" si="39"/>
        <v>0</v>
      </c>
      <c r="CO26" s="7">
        <f t="shared" si="39"/>
        <v>0</v>
      </c>
      <c r="CP26" s="7">
        <f t="shared" si="39"/>
        <v>0</v>
      </c>
      <c r="CQ26" s="7">
        <f t="shared" si="39"/>
        <v>0</v>
      </c>
      <c r="CR26" s="7">
        <f t="shared" si="39"/>
        <v>0</v>
      </c>
      <c r="CS26" s="7">
        <f t="shared" si="39"/>
        <v>0</v>
      </c>
      <c r="CT26" s="7">
        <f t="shared" si="40"/>
        <v>0</v>
      </c>
      <c r="CU26" s="7">
        <f t="shared" si="40"/>
        <v>0</v>
      </c>
      <c r="CV26" s="7">
        <f t="shared" si="40"/>
        <v>0</v>
      </c>
      <c r="CW26" s="7">
        <f t="shared" si="40"/>
        <v>0</v>
      </c>
      <c r="CX26" s="7">
        <f t="shared" si="40"/>
        <v>0</v>
      </c>
      <c r="CY26" s="7">
        <f t="shared" si="40"/>
        <v>0</v>
      </c>
      <c r="CZ26" s="7">
        <f t="shared" si="40"/>
        <v>0</v>
      </c>
      <c r="DA26" s="7">
        <f t="shared" si="40"/>
        <v>0</v>
      </c>
      <c r="DB26" s="7">
        <f t="shared" si="40"/>
        <v>0</v>
      </c>
      <c r="DC26" s="7">
        <f t="shared" si="40"/>
        <v>0</v>
      </c>
      <c r="DD26" s="7">
        <f t="shared" si="41"/>
        <v>0</v>
      </c>
      <c r="DE26" s="7">
        <f t="shared" si="41"/>
        <v>0</v>
      </c>
      <c r="DF26" s="7">
        <f t="shared" si="41"/>
        <v>0</v>
      </c>
      <c r="DG26" s="7">
        <f t="shared" si="41"/>
        <v>0</v>
      </c>
      <c r="DH26" s="7">
        <f t="shared" si="41"/>
        <v>0</v>
      </c>
      <c r="DI26" s="7">
        <f t="shared" si="41"/>
        <v>0</v>
      </c>
      <c r="DJ26" s="7">
        <f t="shared" si="41"/>
        <v>0</v>
      </c>
      <c r="DK26" s="7">
        <f t="shared" si="41"/>
        <v>0</v>
      </c>
      <c r="DL26" s="7">
        <f t="shared" si="41"/>
        <v>0</v>
      </c>
      <c r="DM26" s="7">
        <f t="shared" si="41"/>
        <v>0</v>
      </c>
      <c r="DN26" s="7">
        <f t="shared" si="42"/>
        <v>0</v>
      </c>
      <c r="DO26" s="7">
        <f t="shared" si="42"/>
        <v>0</v>
      </c>
      <c r="DP26" s="7">
        <f t="shared" si="42"/>
        <v>0</v>
      </c>
      <c r="DQ26" s="7">
        <f t="shared" si="42"/>
        <v>0</v>
      </c>
      <c r="DR26" s="7">
        <f t="shared" si="42"/>
        <v>0</v>
      </c>
      <c r="DS26" s="7">
        <f t="shared" si="42"/>
        <v>0</v>
      </c>
      <c r="DT26" s="7">
        <f t="shared" si="42"/>
        <v>0</v>
      </c>
      <c r="DU26" s="7">
        <f t="shared" si="42"/>
        <v>0</v>
      </c>
      <c r="DV26" s="7">
        <f t="shared" si="42"/>
        <v>0</v>
      </c>
      <c r="DW26" s="7">
        <f t="shared" si="42"/>
        <v>0</v>
      </c>
      <c r="DX26" s="7">
        <f t="shared" si="43"/>
        <v>0</v>
      </c>
      <c r="DY26" s="7">
        <f t="shared" si="43"/>
        <v>0</v>
      </c>
      <c r="DZ26" s="7">
        <f t="shared" si="43"/>
        <v>0</v>
      </c>
      <c r="EA26" s="7">
        <f t="shared" si="43"/>
        <v>0</v>
      </c>
      <c r="EB26" s="7">
        <f t="shared" si="43"/>
        <v>0</v>
      </c>
      <c r="EC26" s="7">
        <f t="shared" si="43"/>
        <v>0</v>
      </c>
      <c r="ED26" s="7">
        <f t="shared" si="43"/>
        <v>0</v>
      </c>
      <c r="EE26" s="7">
        <f t="shared" si="43"/>
        <v>0</v>
      </c>
      <c r="EF26" s="7">
        <f t="shared" si="43"/>
        <v>0</v>
      </c>
      <c r="EG26" s="7">
        <f t="shared" si="43"/>
        <v>0</v>
      </c>
      <c r="EH26" s="7">
        <f t="shared" si="43"/>
        <v>0</v>
      </c>
      <c r="EI26" s="7">
        <f t="shared" si="43"/>
        <v>0</v>
      </c>
      <c r="EJ26" s="7">
        <f t="shared" si="43"/>
        <v>0</v>
      </c>
      <c r="EK26" s="4">
        <v>0</v>
      </c>
    </row>
    <row r="27" spans="1:141" s="4" customFormat="1" ht="14" x14ac:dyDescent="0.2">
      <c r="A27" s="3"/>
      <c r="C27" s="6" t="s">
        <v>188</v>
      </c>
      <c r="D27" s="76">
        <f>Capex!D40</f>
        <v>325000</v>
      </c>
      <c r="E27" s="76">
        <f>D27/(G27-F27+1)</f>
        <v>325000</v>
      </c>
      <c r="F27" s="207">
        <v>0</v>
      </c>
      <c r="G27" s="207">
        <v>0</v>
      </c>
      <c r="H27" s="7">
        <f t="shared" si="31"/>
        <v>325000</v>
      </c>
      <c r="I27" s="7">
        <f t="shared" si="31"/>
        <v>0</v>
      </c>
      <c r="J27" s="7">
        <f t="shared" si="31"/>
        <v>0</v>
      </c>
      <c r="K27" s="7">
        <f t="shared" si="31"/>
        <v>0</v>
      </c>
      <c r="L27" s="7">
        <f t="shared" si="31"/>
        <v>0</v>
      </c>
      <c r="M27" s="7">
        <f t="shared" si="31"/>
        <v>0</v>
      </c>
      <c r="N27" s="7">
        <f t="shared" si="31"/>
        <v>0</v>
      </c>
      <c r="O27" s="7">
        <f t="shared" si="31"/>
        <v>0</v>
      </c>
      <c r="P27" s="7">
        <f t="shared" si="31"/>
        <v>0</v>
      </c>
      <c r="Q27" s="7">
        <f t="shared" si="31"/>
        <v>0</v>
      </c>
      <c r="R27" s="7">
        <f t="shared" si="32"/>
        <v>0</v>
      </c>
      <c r="S27" s="7">
        <f t="shared" si="32"/>
        <v>0</v>
      </c>
      <c r="T27" s="7">
        <f t="shared" si="32"/>
        <v>0</v>
      </c>
      <c r="U27" s="7">
        <f t="shared" si="32"/>
        <v>0</v>
      </c>
      <c r="V27" s="7">
        <f t="shared" si="32"/>
        <v>0</v>
      </c>
      <c r="W27" s="7">
        <f t="shared" si="32"/>
        <v>0</v>
      </c>
      <c r="X27" s="7">
        <f t="shared" si="32"/>
        <v>0</v>
      </c>
      <c r="Y27" s="7">
        <f t="shared" si="32"/>
        <v>0</v>
      </c>
      <c r="Z27" s="7">
        <f t="shared" si="32"/>
        <v>0</v>
      </c>
      <c r="AA27" s="7">
        <f t="shared" si="32"/>
        <v>0</v>
      </c>
      <c r="AB27" s="7">
        <f t="shared" si="33"/>
        <v>0</v>
      </c>
      <c r="AC27" s="7">
        <f t="shared" si="33"/>
        <v>0</v>
      </c>
      <c r="AD27" s="7">
        <f t="shared" si="33"/>
        <v>0</v>
      </c>
      <c r="AE27" s="7">
        <f t="shared" si="33"/>
        <v>0</v>
      </c>
      <c r="AF27" s="7">
        <f t="shared" si="33"/>
        <v>0</v>
      </c>
      <c r="AG27" s="7">
        <f t="shared" si="33"/>
        <v>0</v>
      </c>
      <c r="AH27" s="7">
        <f t="shared" si="33"/>
        <v>0</v>
      </c>
      <c r="AI27" s="7">
        <f t="shared" si="33"/>
        <v>0</v>
      </c>
      <c r="AJ27" s="7">
        <f t="shared" si="33"/>
        <v>0</v>
      </c>
      <c r="AK27" s="7">
        <f t="shared" si="33"/>
        <v>0</v>
      </c>
      <c r="AL27" s="7">
        <f t="shared" si="34"/>
        <v>0</v>
      </c>
      <c r="AM27" s="7">
        <f t="shared" si="34"/>
        <v>0</v>
      </c>
      <c r="AN27" s="7">
        <f t="shared" si="34"/>
        <v>0</v>
      </c>
      <c r="AO27" s="7">
        <f t="shared" si="34"/>
        <v>0</v>
      </c>
      <c r="AP27" s="7">
        <f t="shared" si="34"/>
        <v>0</v>
      </c>
      <c r="AQ27" s="7">
        <f t="shared" si="34"/>
        <v>0</v>
      </c>
      <c r="AR27" s="7">
        <f t="shared" si="34"/>
        <v>0</v>
      </c>
      <c r="AS27" s="7">
        <f t="shared" si="34"/>
        <v>0</v>
      </c>
      <c r="AT27" s="7">
        <f t="shared" si="34"/>
        <v>0</v>
      </c>
      <c r="AU27" s="7">
        <f t="shared" si="34"/>
        <v>0</v>
      </c>
      <c r="AV27" s="7">
        <f t="shared" si="35"/>
        <v>0</v>
      </c>
      <c r="AW27" s="7">
        <f t="shared" si="35"/>
        <v>0</v>
      </c>
      <c r="AX27" s="7">
        <f t="shared" si="35"/>
        <v>0</v>
      </c>
      <c r="AY27" s="7">
        <f t="shared" si="35"/>
        <v>0</v>
      </c>
      <c r="AZ27" s="7">
        <f t="shared" si="35"/>
        <v>0</v>
      </c>
      <c r="BA27" s="7">
        <f t="shared" si="35"/>
        <v>0</v>
      </c>
      <c r="BB27" s="7">
        <f t="shared" si="35"/>
        <v>0</v>
      </c>
      <c r="BC27" s="7">
        <f t="shared" si="35"/>
        <v>0</v>
      </c>
      <c r="BD27" s="7">
        <f t="shared" si="35"/>
        <v>0</v>
      </c>
      <c r="BE27" s="7">
        <f t="shared" si="35"/>
        <v>0</v>
      </c>
      <c r="BF27" s="7">
        <f t="shared" si="36"/>
        <v>0</v>
      </c>
      <c r="BG27" s="7">
        <f t="shared" si="36"/>
        <v>0</v>
      </c>
      <c r="BH27" s="7">
        <f t="shared" si="36"/>
        <v>0</v>
      </c>
      <c r="BI27" s="7">
        <f t="shared" si="36"/>
        <v>0</v>
      </c>
      <c r="BJ27" s="7">
        <f t="shared" si="36"/>
        <v>0</v>
      </c>
      <c r="BK27" s="7">
        <f t="shared" si="36"/>
        <v>0</v>
      </c>
      <c r="BL27" s="7">
        <f t="shared" si="36"/>
        <v>0</v>
      </c>
      <c r="BM27" s="7">
        <f t="shared" si="36"/>
        <v>0</v>
      </c>
      <c r="BN27" s="7">
        <f t="shared" si="36"/>
        <v>0</v>
      </c>
      <c r="BO27" s="7">
        <f t="shared" si="36"/>
        <v>0</v>
      </c>
      <c r="BP27" s="7">
        <f t="shared" si="37"/>
        <v>0</v>
      </c>
      <c r="BQ27" s="7">
        <f t="shared" si="37"/>
        <v>0</v>
      </c>
      <c r="BR27" s="7">
        <f t="shared" si="37"/>
        <v>0</v>
      </c>
      <c r="BS27" s="7">
        <f t="shared" si="37"/>
        <v>0</v>
      </c>
      <c r="BT27" s="7">
        <f t="shared" si="37"/>
        <v>0</v>
      </c>
      <c r="BU27" s="7">
        <f t="shared" si="37"/>
        <v>0</v>
      </c>
      <c r="BV27" s="7">
        <f t="shared" si="37"/>
        <v>0</v>
      </c>
      <c r="BW27" s="7">
        <f t="shared" si="37"/>
        <v>0</v>
      </c>
      <c r="BX27" s="7">
        <f t="shared" si="37"/>
        <v>0</v>
      </c>
      <c r="BY27" s="7">
        <f t="shared" si="37"/>
        <v>0</v>
      </c>
      <c r="BZ27" s="7">
        <f t="shared" si="38"/>
        <v>0</v>
      </c>
      <c r="CA27" s="7">
        <f t="shared" si="38"/>
        <v>0</v>
      </c>
      <c r="CB27" s="7">
        <f t="shared" si="38"/>
        <v>0</v>
      </c>
      <c r="CC27" s="7">
        <f t="shared" si="38"/>
        <v>0</v>
      </c>
      <c r="CD27" s="7">
        <f t="shared" si="38"/>
        <v>0</v>
      </c>
      <c r="CE27" s="7">
        <f t="shared" si="38"/>
        <v>0</v>
      </c>
      <c r="CF27" s="7">
        <f t="shared" si="38"/>
        <v>0</v>
      </c>
      <c r="CG27" s="7">
        <f t="shared" si="38"/>
        <v>0</v>
      </c>
      <c r="CH27" s="7">
        <f t="shared" si="38"/>
        <v>0</v>
      </c>
      <c r="CI27" s="7">
        <f t="shared" si="38"/>
        <v>0</v>
      </c>
      <c r="CJ27" s="7">
        <f t="shared" si="39"/>
        <v>0</v>
      </c>
      <c r="CK27" s="7">
        <f t="shared" si="39"/>
        <v>0</v>
      </c>
      <c r="CL27" s="7">
        <f t="shared" si="39"/>
        <v>0</v>
      </c>
      <c r="CM27" s="7">
        <f t="shared" si="39"/>
        <v>0</v>
      </c>
      <c r="CN27" s="7">
        <f t="shared" si="39"/>
        <v>0</v>
      </c>
      <c r="CO27" s="7">
        <f t="shared" si="39"/>
        <v>0</v>
      </c>
      <c r="CP27" s="7">
        <f t="shared" si="39"/>
        <v>0</v>
      </c>
      <c r="CQ27" s="7">
        <f t="shared" si="39"/>
        <v>0</v>
      </c>
      <c r="CR27" s="7">
        <f t="shared" si="39"/>
        <v>0</v>
      </c>
      <c r="CS27" s="7">
        <f t="shared" si="39"/>
        <v>0</v>
      </c>
      <c r="CT27" s="7">
        <f t="shared" si="40"/>
        <v>0</v>
      </c>
      <c r="CU27" s="7">
        <f t="shared" si="40"/>
        <v>0</v>
      </c>
      <c r="CV27" s="7">
        <f t="shared" si="40"/>
        <v>0</v>
      </c>
      <c r="CW27" s="7">
        <f t="shared" si="40"/>
        <v>0</v>
      </c>
      <c r="CX27" s="7">
        <f t="shared" si="40"/>
        <v>0</v>
      </c>
      <c r="CY27" s="7">
        <f t="shared" si="40"/>
        <v>0</v>
      </c>
      <c r="CZ27" s="7">
        <f t="shared" si="40"/>
        <v>0</v>
      </c>
      <c r="DA27" s="7">
        <f t="shared" si="40"/>
        <v>0</v>
      </c>
      <c r="DB27" s="7">
        <f t="shared" si="40"/>
        <v>0</v>
      </c>
      <c r="DC27" s="7">
        <f t="shared" si="40"/>
        <v>0</v>
      </c>
      <c r="DD27" s="7">
        <f t="shared" si="41"/>
        <v>0</v>
      </c>
      <c r="DE27" s="7">
        <f t="shared" si="41"/>
        <v>0</v>
      </c>
      <c r="DF27" s="7">
        <f t="shared" si="41"/>
        <v>0</v>
      </c>
      <c r="DG27" s="7">
        <f t="shared" si="41"/>
        <v>0</v>
      </c>
      <c r="DH27" s="7">
        <f t="shared" si="41"/>
        <v>0</v>
      </c>
      <c r="DI27" s="7">
        <f t="shared" si="41"/>
        <v>0</v>
      </c>
      <c r="DJ27" s="7">
        <f t="shared" si="41"/>
        <v>0</v>
      </c>
      <c r="DK27" s="7">
        <f t="shared" si="41"/>
        <v>0</v>
      </c>
      <c r="DL27" s="7">
        <f t="shared" si="41"/>
        <v>0</v>
      </c>
      <c r="DM27" s="7">
        <f t="shared" si="41"/>
        <v>0</v>
      </c>
      <c r="DN27" s="7">
        <f t="shared" si="42"/>
        <v>0</v>
      </c>
      <c r="DO27" s="7">
        <f t="shared" si="42"/>
        <v>0</v>
      </c>
      <c r="DP27" s="7">
        <f t="shared" si="42"/>
        <v>0</v>
      </c>
      <c r="DQ27" s="7">
        <f t="shared" si="42"/>
        <v>0</v>
      </c>
      <c r="DR27" s="7">
        <f t="shared" si="42"/>
        <v>0</v>
      </c>
      <c r="DS27" s="7">
        <f t="shared" si="42"/>
        <v>0</v>
      </c>
      <c r="DT27" s="7">
        <f t="shared" si="42"/>
        <v>0</v>
      </c>
      <c r="DU27" s="7">
        <f t="shared" si="42"/>
        <v>0</v>
      </c>
      <c r="DV27" s="7">
        <f t="shared" si="42"/>
        <v>0</v>
      </c>
      <c r="DW27" s="7">
        <f t="shared" si="42"/>
        <v>0</v>
      </c>
      <c r="DX27" s="7">
        <f t="shared" si="43"/>
        <v>0</v>
      </c>
      <c r="DY27" s="7">
        <f t="shared" si="43"/>
        <v>0</v>
      </c>
      <c r="DZ27" s="7">
        <f t="shared" si="43"/>
        <v>0</v>
      </c>
      <c r="EA27" s="7">
        <f t="shared" si="43"/>
        <v>0</v>
      </c>
      <c r="EB27" s="7">
        <f t="shared" si="43"/>
        <v>0</v>
      </c>
      <c r="EC27" s="7">
        <f t="shared" si="43"/>
        <v>0</v>
      </c>
      <c r="ED27" s="7">
        <f t="shared" si="43"/>
        <v>0</v>
      </c>
      <c r="EE27" s="7">
        <f t="shared" si="43"/>
        <v>0</v>
      </c>
      <c r="EF27" s="7">
        <f t="shared" si="43"/>
        <v>0</v>
      </c>
      <c r="EG27" s="7">
        <f t="shared" si="43"/>
        <v>0</v>
      </c>
      <c r="EH27" s="7">
        <f t="shared" si="43"/>
        <v>0</v>
      </c>
      <c r="EI27" s="7">
        <f t="shared" si="43"/>
        <v>0</v>
      </c>
      <c r="EJ27" s="7">
        <f t="shared" si="43"/>
        <v>0</v>
      </c>
      <c r="EK27" s="4">
        <v>0</v>
      </c>
    </row>
    <row r="28" spans="1:141" s="4" customFormat="1" ht="14" x14ac:dyDescent="0.2">
      <c r="A28" s="3"/>
      <c r="C28" s="6" t="s">
        <v>183</v>
      </c>
      <c r="D28" s="76">
        <f>Capex!D50</f>
        <v>175000</v>
      </c>
      <c r="E28" s="76">
        <f>D28/(G28-F28+1)</f>
        <v>175000</v>
      </c>
      <c r="F28" s="207">
        <v>0</v>
      </c>
      <c r="G28" s="207">
        <v>0</v>
      </c>
      <c r="H28" s="7">
        <f t="shared" si="31"/>
        <v>175000</v>
      </c>
      <c r="I28" s="7">
        <f t="shared" si="31"/>
        <v>0</v>
      </c>
      <c r="J28" s="7">
        <f t="shared" si="31"/>
        <v>0</v>
      </c>
      <c r="K28" s="7">
        <f t="shared" si="31"/>
        <v>0</v>
      </c>
      <c r="L28" s="7">
        <f t="shared" si="31"/>
        <v>0</v>
      </c>
      <c r="M28" s="7">
        <f t="shared" si="31"/>
        <v>0</v>
      </c>
      <c r="N28" s="7">
        <f t="shared" si="31"/>
        <v>0</v>
      </c>
      <c r="O28" s="7">
        <f t="shared" si="31"/>
        <v>0</v>
      </c>
      <c r="P28" s="7">
        <f t="shared" si="31"/>
        <v>0</v>
      </c>
      <c r="Q28" s="7">
        <f t="shared" si="31"/>
        <v>0</v>
      </c>
      <c r="R28" s="7">
        <f t="shared" si="32"/>
        <v>0</v>
      </c>
      <c r="S28" s="7">
        <f t="shared" si="32"/>
        <v>0</v>
      </c>
      <c r="T28" s="7">
        <f t="shared" si="32"/>
        <v>0</v>
      </c>
      <c r="U28" s="7">
        <f t="shared" si="32"/>
        <v>0</v>
      </c>
      <c r="V28" s="7">
        <f t="shared" si="32"/>
        <v>0</v>
      </c>
      <c r="W28" s="7">
        <f t="shared" si="32"/>
        <v>0</v>
      </c>
      <c r="X28" s="7">
        <f t="shared" si="32"/>
        <v>0</v>
      </c>
      <c r="Y28" s="7">
        <f t="shared" si="32"/>
        <v>0</v>
      </c>
      <c r="Z28" s="7">
        <f t="shared" si="32"/>
        <v>0</v>
      </c>
      <c r="AA28" s="7">
        <f t="shared" si="32"/>
        <v>0</v>
      </c>
      <c r="AB28" s="7">
        <f t="shared" si="33"/>
        <v>0</v>
      </c>
      <c r="AC28" s="7">
        <f t="shared" si="33"/>
        <v>0</v>
      </c>
      <c r="AD28" s="7">
        <f t="shared" si="33"/>
        <v>0</v>
      </c>
      <c r="AE28" s="7">
        <f t="shared" si="33"/>
        <v>0</v>
      </c>
      <c r="AF28" s="7">
        <f t="shared" si="33"/>
        <v>0</v>
      </c>
      <c r="AG28" s="7">
        <f t="shared" si="33"/>
        <v>0</v>
      </c>
      <c r="AH28" s="7">
        <f t="shared" si="33"/>
        <v>0</v>
      </c>
      <c r="AI28" s="7">
        <f t="shared" si="33"/>
        <v>0</v>
      </c>
      <c r="AJ28" s="7">
        <f t="shared" si="33"/>
        <v>0</v>
      </c>
      <c r="AK28" s="7">
        <f t="shared" si="33"/>
        <v>0</v>
      </c>
      <c r="AL28" s="7">
        <f t="shared" si="34"/>
        <v>0</v>
      </c>
      <c r="AM28" s="7">
        <f t="shared" si="34"/>
        <v>0</v>
      </c>
      <c r="AN28" s="7">
        <f t="shared" si="34"/>
        <v>0</v>
      </c>
      <c r="AO28" s="7">
        <f t="shared" si="34"/>
        <v>0</v>
      </c>
      <c r="AP28" s="7">
        <f t="shared" si="34"/>
        <v>0</v>
      </c>
      <c r="AQ28" s="7">
        <f t="shared" si="34"/>
        <v>0</v>
      </c>
      <c r="AR28" s="7">
        <f t="shared" si="34"/>
        <v>0</v>
      </c>
      <c r="AS28" s="7">
        <f t="shared" si="34"/>
        <v>0</v>
      </c>
      <c r="AT28" s="7">
        <f t="shared" si="34"/>
        <v>0</v>
      </c>
      <c r="AU28" s="7">
        <f t="shared" si="34"/>
        <v>0</v>
      </c>
      <c r="AV28" s="7">
        <f t="shared" si="35"/>
        <v>0</v>
      </c>
      <c r="AW28" s="7">
        <f t="shared" si="35"/>
        <v>0</v>
      </c>
      <c r="AX28" s="7">
        <f t="shared" si="35"/>
        <v>0</v>
      </c>
      <c r="AY28" s="7">
        <f t="shared" si="35"/>
        <v>0</v>
      </c>
      <c r="AZ28" s="7">
        <f t="shared" si="35"/>
        <v>0</v>
      </c>
      <c r="BA28" s="7">
        <f t="shared" si="35"/>
        <v>0</v>
      </c>
      <c r="BB28" s="7">
        <f t="shared" si="35"/>
        <v>0</v>
      </c>
      <c r="BC28" s="7">
        <f t="shared" si="35"/>
        <v>0</v>
      </c>
      <c r="BD28" s="7">
        <f t="shared" si="35"/>
        <v>0</v>
      </c>
      <c r="BE28" s="7">
        <f t="shared" si="35"/>
        <v>0</v>
      </c>
      <c r="BF28" s="7">
        <f t="shared" si="36"/>
        <v>0</v>
      </c>
      <c r="BG28" s="7">
        <f t="shared" si="36"/>
        <v>0</v>
      </c>
      <c r="BH28" s="7">
        <f t="shared" si="36"/>
        <v>0</v>
      </c>
      <c r="BI28" s="7">
        <f t="shared" si="36"/>
        <v>0</v>
      </c>
      <c r="BJ28" s="7">
        <f t="shared" si="36"/>
        <v>0</v>
      </c>
      <c r="BK28" s="7">
        <f t="shared" si="36"/>
        <v>0</v>
      </c>
      <c r="BL28" s="7">
        <f t="shared" si="36"/>
        <v>0</v>
      </c>
      <c r="BM28" s="7">
        <f t="shared" si="36"/>
        <v>0</v>
      </c>
      <c r="BN28" s="7">
        <f t="shared" si="36"/>
        <v>0</v>
      </c>
      <c r="BO28" s="7">
        <f t="shared" si="36"/>
        <v>0</v>
      </c>
      <c r="BP28" s="7">
        <f t="shared" si="37"/>
        <v>0</v>
      </c>
      <c r="BQ28" s="7">
        <f t="shared" si="37"/>
        <v>0</v>
      </c>
      <c r="BR28" s="7">
        <f t="shared" si="37"/>
        <v>0</v>
      </c>
      <c r="BS28" s="7">
        <f t="shared" si="37"/>
        <v>0</v>
      </c>
      <c r="BT28" s="7">
        <f t="shared" si="37"/>
        <v>0</v>
      </c>
      <c r="BU28" s="7">
        <f t="shared" si="37"/>
        <v>0</v>
      </c>
      <c r="BV28" s="7">
        <f t="shared" si="37"/>
        <v>0</v>
      </c>
      <c r="BW28" s="7">
        <f t="shared" si="37"/>
        <v>0</v>
      </c>
      <c r="BX28" s="7">
        <f t="shared" si="37"/>
        <v>0</v>
      </c>
      <c r="BY28" s="7">
        <f t="shared" si="37"/>
        <v>0</v>
      </c>
      <c r="BZ28" s="7">
        <f t="shared" si="38"/>
        <v>0</v>
      </c>
      <c r="CA28" s="7">
        <f t="shared" si="38"/>
        <v>0</v>
      </c>
      <c r="CB28" s="7">
        <f t="shared" si="38"/>
        <v>0</v>
      </c>
      <c r="CC28" s="7">
        <f t="shared" si="38"/>
        <v>0</v>
      </c>
      <c r="CD28" s="7">
        <f t="shared" si="38"/>
        <v>0</v>
      </c>
      <c r="CE28" s="7">
        <f t="shared" si="38"/>
        <v>0</v>
      </c>
      <c r="CF28" s="7">
        <f t="shared" si="38"/>
        <v>0</v>
      </c>
      <c r="CG28" s="7">
        <f t="shared" si="38"/>
        <v>0</v>
      </c>
      <c r="CH28" s="7">
        <f t="shared" si="38"/>
        <v>0</v>
      </c>
      <c r="CI28" s="7">
        <f t="shared" si="38"/>
        <v>0</v>
      </c>
      <c r="CJ28" s="7">
        <f t="shared" si="39"/>
        <v>0</v>
      </c>
      <c r="CK28" s="7">
        <f t="shared" si="39"/>
        <v>0</v>
      </c>
      <c r="CL28" s="7">
        <f t="shared" si="39"/>
        <v>0</v>
      </c>
      <c r="CM28" s="7">
        <f t="shared" si="39"/>
        <v>0</v>
      </c>
      <c r="CN28" s="7">
        <f t="shared" si="39"/>
        <v>0</v>
      </c>
      <c r="CO28" s="7">
        <f t="shared" si="39"/>
        <v>0</v>
      </c>
      <c r="CP28" s="7">
        <f t="shared" si="39"/>
        <v>0</v>
      </c>
      <c r="CQ28" s="7">
        <f t="shared" si="39"/>
        <v>0</v>
      </c>
      <c r="CR28" s="7">
        <f t="shared" si="39"/>
        <v>0</v>
      </c>
      <c r="CS28" s="7">
        <f t="shared" si="39"/>
        <v>0</v>
      </c>
      <c r="CT28" s="7">
        <f t="shared" si="40"/>
        <v>0</v>
      </c>
      <c r="CU28" s="7">
        <f t="shared" si="40"/>
        <v>0</v>
      </c>
      <c r="CV28" s="7">
        <f t="shared" si="40"/>
        <v>0</v>
      </c>
      <c r="CW28" s="7">
        <f t="shared" si="40"/>
        <v>0</v>
      </c>
      <c r="CX28" s="7">
        <f t="shared" si="40"/>
        <v>0</v>
      </c>
      <c r="CY28" s="7">
        <f t="shared" si="40"/>
        <v>0</v>
      </c>
      <c r="CZ28" s="7">
        <f t="shared" si="40"/>
        <v>0</v>
      </c>
      <c r="DA28" s="7">
        <f t="shared" si="40"/>
        <v>0</v>
      </c>
      <c r="DB28" s="7">
        <f t="shared" si="40"/>
        <v>0</v>
      </c>
      <c r="DC28" s="7">
        <f t="shared" si="40"/>
        <v>0</v>
      </c>
      <c r="DD28" s="7">
        <f t="shared" si="41"/>
        <v>0</v>
      </c>
      <c r="DE28" s="7">
        <f t="shared" si="41"/>
        <v>0</v>
      </c>
      <c r="DF28" s="7">
        <f t="shared" si="41"/>
        <v>0</v>
      </c>
      <c r="DG28" s="7">
        <f t="shared" si="41"/>
        <v>0</v>
      </c>
      <c r="DH28" s="7">
        <f t="shared" si="41"/>
        <v>0</v>
      </c>
      <c r="DI28" s="7">
        <f t="shared" si="41"/>
        <v>0</v>
      </c>
      <c r="DJ28" s="7">
        <f t="shared" si="41"/>
        <v>0</v>
      </c>
      <c r="DK28" s="7">
        <f t="shared" si="41"/>
        <v>0</v>
      </c>
      <c r="DL28" s="7">
        <f t="shared" si="41"/>
        <v>0</v>
      </c>
      <c r="DM28" s="7">
        <f t="shared" si="41"/>
        <v>0</v>
      </c>
      <c r="DN28" s="7">
        <f t="shared" si="42"/>
        <v>0</v>
      </c>
      <c r="DO28" s="7">
        <f t="shared" si="42"/>
        <v>0</v>
      </c>
      <c r="DP28" s="7">
        <f t="shared" si="42"/>
        <v>0</v>
      </c>
      <c r="DQ28" s="7">
        <f t="shared" si="42"/>
        <v>0</v>
      </c>
      <c r="DR28" s="7">
        <f t="shared" si="42"/>
        <v>0</v>
      </c>
      <c r="DS28" s="7">
        <f t="shared" si="42"/>
        <v>0</v>
      </c>
      <c r="DT28" s="7">
        <f t="shared" si="42"/>
        <v>0</v>
      </c>
      <c r="DU28" s="7">
        <f t="shared" si="42"/>
        <v>0</v>
      </c>
      <c r="DV28" s="7">
        <f t="shared" si="42"/>
        <v>0</v>
      </c>
      <c r="DW28" s="7">
        <f t="shared" si="42"/>
        <v>0</v>
      </c>
      <c r="DX28" s="7">
        <f t="shared" si="43"/>
        <v>0</v>
      </c>
      <c r="DY28" s="7">
        <f t="shared" si="43"/>
        <v>0</v>
      </c>
      <c r="DZ28" s="7">
        <f t="shared" si="43"/>
        <v>0</v>
      </c>
      <c r="EA28" s="7">
        <f t="shared" si="43"/>
        <v>0</v>
      </c>
      <c r="EB28" s="7">
        <f t="shared" si="43"/>
        <v>0</v>
      </c>
      <c r="EC28" s="7">
        <f t="shared" si="43"/>
        <v>0</v>
      </c>
      <c r="ED28" s="7">
        <f t="shared" si="43"/>
        <v>0</v>
      </c>
      <c r="EE28" s="7">
        <f t="shared" si="43"/>
        <v>0</v>
      </c>
      <c r="EF28" s="7">
        <f t="shared" si="43"/>
        <v>0</v>
      </c>
      <c r="EG28" s="7">
        <f t="shared" si="43"/>
        <v>0</v>
      </c>
      <c r="EH28" s="7">
        <f t="shared" si="43"/>
        <v>0</v>
      </c>
      <c r="EI28" s="7">
        <f t="shared" si="43"/>
        <v>0</v>
      </c>
      <c r="EJ28" s="7">
        <f t="shared" si="43"/>
        <v>0</v>
      </c>
      <c r="EK28" s="4">
        <v>0</v>
      </c>
    </row>
    <row r="29" spans="1:141" s="4" customFormat="1" ht="14" x14ac:dyDescent="0.2">
      <c r="A29" s="3"/>
      <c r="C29" s="6" t="s">
        <v>189</v>
      </c>
      <c r="D29" s="76">
        <f>Capex!D58</f>
        <v>0</v>
      </c>
      <c r="E29" s="76">
        <f>D29/(G29-F29+1)</f>
        <v>0</v>
      </c>
      <c r="F29" s="207">
        <v>0</v>
      </c>
      <c r="G29" s="207">
        <v>0</v>
      </c>
      <c r="H29" s="7">
        <f t="shared" si="31"/>
        <v>0</v>
      </c>
      <c r="I29" s="7">
        <f t="shared" si="31"/>
        <v>0</v>
      </c>
      <c r="J29" s="7">
        <f t="shared" si="31"/>
        <v>0</v>
      </c>
      <c r="K29" s="7">
        <f t="shared" si="31"/>
        <v>0</v>
      </c>
      <c r="L29" s="7">
        <f t="shared" si="31"/>
        <v>0</v>
      </c>
      <c r="M29" s="7">
        <f t="shared" si="31"/>
        <v>0</v>
      </c>
      <c r="N29" s="7">
        <f t="shared" si="31"/>
        <v>0</v>
      </c>
      <c r="O29" s="7">
        <f t="shared" si="31"/>
        <v>0</v>
      </c>
      <c r="P29" s="7">
        <f t="shared" si="31"/>
        <v>0</v>
      </c>
      <c r="Q29" s="7">
        <f t="shared" si="31"/>
        <v>0</v>
      </c>
      <c r="R29" s="7">
        <f t="shared" si="32"/>
        <v>0</v>
      </c>
      <c r="S29" s="7">
        <f t="shared" si="32"/>
        <v>0</v>
      </c>
      <c r="T29" s="7">
        <f t="shared" si="32"/>
        <v>0</v>
      </c>
      <c r="U29" s="7">
        <f t="shared" si="32"/>
        <v>0</v>
      </c>
      <c r="V29" s="7">
        <f t="shared" si="32"/>
        <v>0</v>
      </c>
      <c r="W29" s="7">
        <f t="shared" si="32"/>
        <v>0</v>
      </c>
      <c r="X29" s="7">
        <f t="shared" si="32"/>
        <v>0</v>
      </c>
      <c r="Y29" s="7">
        <f t="shared" si="32"/>
        <v>0</v>
      </c>
      <c r="Z29" s="7">
        <f t="shared" si="32"/>
        <v>0</v>
      </c>
      <c r="AA29" s="7">
        <f t="shared" si="32"/>
        <v>0</v>
      </c>
      <c r="AB29" s="7">
        <f t="shared" si="33"/>
        <v>0</v>
      </c>
      <c r="AC29" s="7">
        <f t="shared" si="33"/>
        <v>0</v>
      </c>
      <c r="AD29" s="7">
        <f t="shared" si="33"/>
        <v>0</v>
      </c>
      <c r="AE29" s="7">
        <f t="shared" si="33"/>
        <v>0</v>
      </c>
      <c r="AF29" s="7">
        <f t="shared" si="33"/>
        <v>0</v>
      </c>
      <c r="AG29" s="7">
        <f t="shared" si="33"/>
        <v>0</v>
      </c>
      <c r="AH29" s="7">
        <f t="shared" si="33"/>
        <v>0</v>
      </c>
      <c r="AI29" s="7">
        <f t="shared" si="33"/>
        <v>0</v>
      </c>
      <c r="AJ29" s="7">
        <f t="shared" si="33"/>
        <v>0</v>
      </c>
      <c r="AK29" s="7">
        <f t="shared" si="33"/>
        <v>0</v>
      </c>
      <c r="AL29" s="7">
        <f t="shared" si="34"/>
        <v>0</v>
      </c>
      <c r="AM29" s="7">
        <f t="shared" si="34"/>
        <v>0</v>
      </c>
      <c r="AN29" s="7">
        <f t="shared" si="34"/>
        <v>0</v>
      </c>
      <c r="AO29" s="7">
        <f t="shared" si="34"/>
        <v>0</v>
      </c>
      <c r="AP29" s="7">
        <f t="shared" si="34"/>
        <v>0</v>
      </c>
      <c r="AQ29" s="7">
        <f t="shared" si="34"/>
        <v>0</v>
      </c>
      <c r="AR29" s="7">
        <f t="shared" si="34"/>
        <v>0</v>
      </c>
      <c r="AS29" s="7">
        <f t="shared" si="34"/>
        <v>0</v>
      </c>
      <c r="AT29" s="7">
        <f t="shared" si="34"/>
        <v>0</v>
      </c>
      <c r="AU29" s="7">
        <f t="shared" si="34"/>
        <v>0</v>
      </c>
      <c r="AV29" s="7">
        <f t="shared" si="35"/>
        <v>0</v>
      </c>
      <c r="AW29" s="7">
        <f t="shared" si="35"/>
        <v>0</v>
      </c>
      <c r="AX29" s="7">
        <f t="shared" si="35"/>
        <v>0</v>
      </c>
      <c r="AY29" s="7">
        <f t="shared" si="35"/>
        <v>0</v>
      </c>
      <c r="AZ29" s="7">
        <f t="shared" si="35"/>
        <v>0</v>
      </c>
      <c r="BA29" s="7">
        <f t="shared" si="35"/>
        <v>0</v>
      </c>
      <c r="BB29" s="7">
        <f t="shared" si="35"/>
        <v>0</v>
      </c>
      <c r="BC29" s="7">
        <f t="shared" si="35"/>
        <v>0</v>
      </c>
      <c r="BD29" s="7">
        <f t="shared" si="35"/>
        <v>0</v>
      </c>
      <c r="BE29" s="7">
        <f t="shared" si="35"/>
        <v>0</v>
      </c>
      <c r="BF29" s="7">
        <f t="shared" si="36"/>
        <v>0</v>
      </c>
      <c r="BG29" s="7">
        <f t="shared" si="36"/>
        <v>0</v>
      </c>
      <c r="BH29" s="7">
        <f t="shared" si="36"/>
        <v>0</v>
      </c>
      <c r="BI29" s="7">
        <f t="shared" si="36"/>
        <v>0</v>
      </c>
      <c r="BJ29" s="7">
        <f t="shared" si="36"/>
        <v>0</v>
      </c>
      <c r="BK29" s="7">
        <f t="shared" si="36"/>
        <v>0</v>
      </c>
      <c r="BL29" s="7">
        <f t="shared" si="36"/>
        <v>0</v>
      </c>
      <c r="BM29" s="7">
        <f t="shared" si="36"/>
        <v>0</v>
      </c>
      <c r="BN29" s="7">
        <f t="shared" si="36"/>
        <v>0</v>
      </c>
      <c r="BO29" s="7">
        <f t="shared" si="36"/>
        <v>0</v>
      </c>
      <c r="BP29" s="7">
        <f t="shared" si="37"/>
        <v>0</v>
      </c>
      <c r="BQ29" s="7">
        <f t="shared" si="37"/>
        <v>0</v>
      </c>
      <c r="BR29" s="7">
        <f t="shared" si="37"/>
        <v>0</v>
      </c>
      <c r="BS29" s="7">
        <f t="shared" si="37"/>
        <v>0</v>
      </c>
      <c r="BT29" s="7">
        <f t="shared" si="37"/>
        <v>0</v>
      </c>
      <c r="BU29" s="7">
        <f t="shared" si="37"/>
        <v>0</v>
      </c>
      <c r="BV29" s="7">
        <f t="shared" si="37"/>
        <v>0</v>
      </c>
      <c r="BW29" s="7">
        <f t="shared" si="37"/>
        <v>0</v>
      </c>
      <c r="BX29" s="7">
        <f t="shared" si="37"/>
        <v>0</v>
      </c>
      <c r="BY29" s="7">
        <f t="shared" si="37"/>
        <v>0</v>
      </c>
      <c r="BZ29" s="7">
        <f t="shared" si="38"/>
        <v>0</v>
      </c>
      <c r="CA29" s="7">
        <f t="shared" si="38"/>
        <v>0</v>
      </c>
      <c r="CB29" s="7">
        <f t="shared" si="38"/>
        <v>0</v>
      </c>
      <c r="CC29" s="7">
        <f t="shared" si="38"/>
        <v>0</v>
      </c>
      <c r="CD29" s="7">
        <f t="shared" si="38"/>
        <v>0</v>
      </c>
      <c r="CE29" s="7">
        <f t="shared" si="38"/>
        <v>0</v>
      </c>
      <c r="CF29" s="7">
        <f t="shared" si="38"/>
        <v>0</v>
      </c>
      <c r="CG29" s="7">
        <f t="shared" si="38"/>
        <v>0</v>
      </c>
      <c r="CH29" s="7">
        <f t="shared" si="38"/>
        <v>0</v>
      </c>
      <c r="CI29" s="7">
        <f t="shared" si="38"/>
        <v>0</v>
      </c>
      <c r="CJ29" s="7">
        <f t="shared" si="39"/>
        <v>0</v>
      </c>
      <c r="CK29" s="7">
        <f t="shared" si="39"/>
        <v>0</v>
      </c>
      <c r="CL29" s="7">
        <f t="shared" si="39"/>
        <v>0</v>
      </c>
      <c r="CM29" s="7">
        <f t="shared" si="39"/>
        <v>0</v>
      </c>
      <c r="CN29" s="7">
        <f t="shared" si="39"/>
        <v>0</v>
      </c>
      <c r="CO29" s="7">
        <f t="shared" si="39"/>
        <v>0</v>
      </c>
      <c r="CP29" s="7">
        <f t="shared" si="39"/>
        <v>0</v>
      </c>
      <c r="CQ29" s="7">
        <f t="shared" si="39"/>
        <v>0</v>
      </c>
      <c r="CR29" s="7">
        <f t="shared" si="39"/>
        <v>0</v>
      </c>
      <c r="CS29" s="7">
        <f t="shared" si="39"/>
        <v>0</v>
      </c>
      <c r="CT29" s="7">
        <f t="shared" si="40"/>
        <v>0</v>
      </c>
      <c r="CU29" s="7">
        <f t="shared" si="40"/>
        <v>0</v>
      </c>
      <c r="CV29" s="7">
        <f t="shared" si="40"/>
        <v>0</v>
      </c>
      <c r="CW29" s="7">
        <f t="shared" si="40"/>
        <v>0</v>
      </c>
      <c r="CX29" s="7">
        <f t="shared" si="40"/>
        <v>0</v>
      </c>
      <c r="CY29" s="7">
        <f t="shared" si="40"/>
        <v>0</v>
      </c>
      <c r="CZ29" s="7">
        <f t="shared" si="40"/>
        <v>0</v>
      </c>
      <c r="DA29" s="7">
        <f t="shared" si="40"/>
        <v>0</v>
      </c>
      <c r="DB29" s="7">
        <f t="shared" si="40"/>
        <v>0</v>
      </c>
      <c r="DC29" s="7">
        <f t="shared" si="40"/>
        <v>0</v>
      </c>
      <c r="DD29" s="7">
        <f t="shared" si="41"/>
        <v>0</v>
      </c>
      <c r="DE29" s="7">
        <f t="shared" si="41"/>
        <v>0</v>
      </c>
      <c r="DF29" s="7">
        <f t="shared" si="41"/>
        <v>0</v>
      </c>
      <c r="DG29" s="7">
        <f t="shared" si="41"/>
        <v>0</v>
      </c>
      <c r="DH29" s="7">
        <f t="shared" si="41"/>
        <v>0</v>
      </c>
      <c r="DI29" s="7">
        <f t="shared" si="41"/>
        <v>0</v>
      </c>
      <c r="DJ29" s="7">
        <f t="shared" si="41"/>
        <v>0</v>
      </c>
      <c r="DK29" s="7">
        <f t="shared" si="41"/>
        <v>0</v>
      </c>
      <c r="DL29" s="7">
        <f t="shared" si="41"/>
        <v>0</v>
      </c>
      <c r="DM29" s="7">
        <f t="shared" si="41"/>
        <v>0</v>
      </c>
      <c r="DN29" s="7">
        <f t="shared" si="42"/>
        <v>0</v>
      </c>
      <c r="DO29" s="7">
        <f t="shared" si="42"/>
        <v>0</v>
      </c>
      <c r="DP29" s="7">
        <f t="shared" si="42"/>
        <v>0</v>
      </c>
      <c r="DQ29" s="7">
        <f t="shared" si="42"/>
        <v>0</v>
      </c>
      <c r="DR29" s="7">
        <f t="shared" si="42"/>
        <v>0</v>
      </c>
      <c r="DS29" s="7">
        <f t="shared" si="42"/>
        <v>0</v>
      </c>
      <c r="DT29" s="7">
        <f t="shared" si="42"/>
        <v>0</v>
      </c>
      <c r="DU29" s="7">
        <f t="shared" si="42"/>
        <v>0</v>
      </c>
      <c r="DV29" s="7">
        <f t="shared" si="42"/>
        <v>0</v>
      </c>
      <c r="DW29" s="7">
        <f t="shared" si="42"/>
        <v>0</v>
      </c>
      <c r="DX29" s="7">
        <f t="shared" si="43"/>
        <v>0</v>
      </c>
      <c r="DY29" s="7">
        <f t="shared" si="43"/>
        <v>0</v>
      </c>
      <c r="DZ29" s="7">
        <f t="shared" si="43"/>
        <v>0</v>
      </c>
      <c r="EA29" s="7">
        <f t="shared" si="43"/>
        <v>0</v>
      </c>
      <c r="EB29" s="7">
        <f t="shared" si="43"/>
        <v>0</v>
      </c>
      <c r="EC29" s="7">
        <f t="shared" si="43"/>
        <v>0</v>
      </c>
      <c r="ED29" s="7">
        <f t="shared" si="43"/>
        <v>0</v>
      </c>
      <c r="EE29" s="7">
        <f t="shared" si="43"/>
        <v>0</v>
      </c>
      <c r="EF29" s="7">
        <f t="shared" si="43"/>
        <v>0</v>
      </c>
      <c r="EG29" s="7">
        <f t="shared" si="43"/>
        <v>0</v>
      </c>
      <c r="EH29" s="7">
        <f t="shared" si="43"/>
        <v>0</v>
      </c>
      <c r="EI29" s="7">
        <f t="shared" si="43"/>
        <v>0</v>
      </c>
      <c r="EJ29" s="7">
        <f t="shared" si="43"/>
        <v>0</v>
      </c>
      <c r="EK29" s="4">
        <v>0</v>
      </c>
    </row>
    <row r="30" spans="1:141" s="4" customFormat="1" ht="14" x14ac:dyDescent="0.2">
      <c r="A30" s="3"/>
      <c r="C30" s="6" t="s">
        <v>430</v>
      </c>
      <c r="D30" s="76">
        <f>Capex!D59</f>
        <v>0</v>
      </c>
      <c r="E30" s="76">
        <f>D30</f>
        <v>0</v>
      </c>
      <c r="H30" s="341" cm="1">
        <f t="array" ref="H30">IF(H12&lt;Summary!$E$7,
     IFERROR(INDEX(Taxes!$C$19:$F$19,0,MATCH(H10,Taxes!$C$16:$F$16,0)),0)+
IF(H12+1=Summary!$E$7, INDEX(Taxes!$C$19:$F$19,0,MATCH(EOMONTH(H10,12-MONTH(H10)),Taxes!$C$16:$F$16,0)),
0),0)</f>
        <v>0</v>
      </c>
      <c r="I30" s="341" cm="1">
        <f t="array" ref="I30">IF(I12&lt;Summary!$E$7,
     IFERROR(INDEX(Taxes!$C$19:$F$19,0,MATCH(I10,Taxes!$C$16:$F$16,0)),0)+
IF(I12+1=Summary!$E$7, INDEX(Taxes!$C$19:$F$19,0,MATCH(EOMONTH(I10,12-MONTH(I10)),Taxes!$C$16:$F$16,0)),
0),0)</f>
        <v>0</v>
      </c>
      <c r="J30" s="341" cm="1">
        <f t="array" ref="J30">IF(J12&lt;Summary!$E$7,
     IFERROR(INDEX(Taxes!$C$19:$F$19,0,MATCH(J10,Taxes!$C$16:$F$16,0)),0)+
IF(J12+1=Summary!$E$7, INDEX(Taxes!$C$19:$F$19,0,MATCH(EOMONTH(J10,12-MONTH(J10)),Taxes!$C$16:$F$16,0)),
0),0)</f>
        <v>0</v>
      </c>
      <c r="K30" s="341" cm="1">
        <f t="array" ref="K30">IF(K12&lt;Summary!$E$7,
     IFERROR(INDEX(Taxes!$C$19:$F$19,0,MATCH(K10,Taxes!$C$16:$F$16,0)),0)+
IF(K12+1=Summary!$E$7, INDEX(Taxes!$C$19:$F$19,0,MATCH(EOMONTH(K10,12-MONTH(K10)),Taxes!$C$16:$F$16,0)),
0),0)</f>
        <v>0</v>
      </c>
      <c r="L30" s="341" cm="1">
        <f t="array" ref="L30">IF(L12&lt;Summary!$E$7,
     IFERROR(INDEX(Taxes!$C$19:$F$19,0,MATCH(L10,Taxes!$C$16:$F$16,0)),0)+
IF(L12+1=Summary!$E$7, INDEX(Taxes!$C$19:$F$19,0,MATCH(EOMONTH(L10,12-MONTH(L10)),Taxes!$C$16:$F$16,0)),
0),0)</f>
        <v>0</v>
      </c>
      <c r="M30" s="341" cm="1">
        <f t="array" ref="M30">IF(M12&lt;Summary!$E$7,
     IFERROR(INDEX(Taxes!$C$19:$F$19,0,MATCH(M10,Taxes!$C$16:$F$16,0)),0)+
IF(M12+1=Summary!$E$7, INDEX(Taxes!$C$19:$F$19,0,MATCH(EOMONTH(M10,12-MONTH(M10)),Taxes!$C$16:$F$16,0)),
0),0)</f>
        <v>0</v>
      </c>
      <c r="N30" s="341" cm="1">
        <f t="array" ref="N30">IF(N12&lt;Summary!$E$7,
     IFERROR(INDEX(Taxes!$C$19:$F$19,0,MATCH(N10,Taxes!$C$16:$F$16,0)),0)+
IF(N12+1=Summary!$E$7, INDEX(Taxes!$C$19:$F$19,0,MATCH(EOMONTH(N10,12-MONTH(N10)),Taxes!$C$16:$F$16,0)),
0),0)</f>
        <v>0</v>
      </c>
      <c r="O30" s="341" cm="1">
        <f t="array" ref="O30">IF(O12&lt;Summary!$E$7,
     IFERROR(INDEX(Taxes!$C$19:$F$19,0,MATCH(O10,Taxes!$C$16:$F$16,0)),0)+
IF(O12+1=Summary!$E$7, INDEX(Taxes!$C$19:$F$19,0,MATCH(EOMONTH(O10,12-MONTH(O10)),Taxes!$C$16:$F$16,0)),
0),0)</f>
        <v>0</v>
      </c>
      <c r="P30" s="341" cm="1">
        <f t="array" ref="P30">IF(P12&lt;Summary!$E$7,
     IFERROR(INDEX(Taxes!$C$19:$F$19,0,MATCH(P10,Taxes!$C$16:$F$16,0)),0)+
IF(P12+1=Summary!$E$7, INDEX(Taxes!$C$19:$F$19,0,MATCH(EOMONTH(P10,12-MONTH(P10)),Taxes!$C$16:$F$16,0)),
0),0)</f>
        <v>0</v>
      </c>
      <c r="Q30" s="341" cm="1">
        <f t="array" ref="Q30">IF(Q12&lt;Summary!$E$7,
     IFERROR(INDEX(Taxes!$C$19:$F$19,0,MATCH(Q10,Taxes!$C$16:$F$16,0)),0)+
IF(Q12+1=Summary!$E$7, INDEX(Taxes!$C$19:$F$19,0,MATCH(EOMONTH(Q10,12-MONTH(Q10)),Taxes!$C$16:$F$16,0)),
0),0)</f>
        <v>0</v>
      </c>
      <c r="R30" s="341" cm="1">
        <f t="array" ref="R30">IF(R12&lt;Summary!$E$7,
     IFERROR(INDEX(Taxes!$C$19:$F$19,0,MATCH(R10,Taxes!$C$16:$F$16,0)),0)+
IF(R12+1=Summary!$E$7, INDEX(Taxes!$C$19:$F$19,0,MATCH(EOMONTH(R10,12-MONTH(R10)),Taxes!$C$16:$F$16,0)),
0),0)</f>
        <v>0</v>
      </c>
      <c r="S30" s="341" cm="1">
        <f t="array" ref="S30">IF(S12&lt;Summary!$E$7,
     IFERROR(INDEX(Taxes!$C$19:$F$19,0,MATCH(S10,Taxes!$C$16:$F$16,0)),0)+
IF(S12+1=Summary!$E$7, INDEX(Taxes!$C$19:$F$19,0,MATCH(EOMONTH(S10,12-MONTH(S10)),Taxes!$C$16:$F$16,0)),
0),0)</f>
        <v>0</v>
      </c>
      <c r="T30" s="341" cm="1">
        <f t="array" aca="1" ref="T30" ca="1">IF(T12&lt;Summary!$E$7,
     IFERROR(INDEX(Taxes!$C$19:$F$19,0,MATCH(T10,Taxes!$C$16:$F$16,0)),0)+
IF(T12+1=Summary!$E$7, INDEX(Taxes!$C$19:$F$19,0,MATCH(EOMONTH(T10,12-MONTH(T10)),Taxes!$C$16:$F$16,0)),
0),0)</f>
        <v>0</v>
      </c>
      <c r="U30" s="341" cm="1">
        <f t="array" ref="U30">IF(U12&lt;Summary!$E$7,
     IFERROR(INDEX(Taxes!$C$19:$F$19,0,MATCH(U10,Taxes!$C$16:$F$16,0)),0)+
IF(U12+1=Summary!$E$7, INDEX(Taxes!$C$19:$F$19,0,MATCH(EOMONTH(U10,12-MONTH(U10)),Taxes!$C$16:$F$16,0)),
0),0)</f>
        <v>0</v>
      </c>
      <c r="V30" s="341" cm="1">
        <f t="array" ref="V30">IF(V12&lt;Summary!$E$7,
     IFERROR(INDEX(Taxes!$C$19:$F$19,0,MATCH(V10,Taxes!$C$16:$F$16,0)),0)+
IF(V12+1=Summary!$E$7, INDEX(Taxes!$C$19:$F$19,0,MATCH(EOMONTH(V10,12-MONTH(V10)),Taxes!$C$16:$F$16,0)),
0),0)</f>
        <v>0</v>
      </c>
      <c r="W30" s="341" cm="1">
        <f t="array" ref="W30">IF(W12&lt;Summary!$E$7,
     IFERROR(INDEX(Taxes!$C$19:$F$19,0,MATCH(W10,Taxes!$C$16:$F$16,0)),0)+
IF(W12+1=Summary!$E$7, INDEX(Taxes!$C$19:$F$19,0,MATCH(EOMONTH(W10,12-MONTH(W10)),Taxes!$C$16:$F$16,0)),
0),0)</f>
        <v>0</v>
      </c>
      <c r="X30" s="341" cm="1">
        <f t="array" ref="X30">IF(X12&lt;Summary!$E$7,
     IFERROR(INDEX(Taxes!$C$19:$F$19,0,MATCH(X10,Taxes!$C$16:$F$16,0)),0)+
IF(X12+1=Summary!$E$7, INDEX(Taxes!$C$19:$F$19,0,MATCH(EOMONTH(X10,12-MONTH(X10)),Taxes!$C$16:$F$16,0)),
0),0)</f>
        <v>0</v>
      </c>
      <c r="Y30" s="341" cm="1">
        <f t="array" ref="Y30">IF(Y12&lt;Summary!$E$7,
     IFERROR(INDEX(Taxes!$C$19:$F$19,0,MATCH(Y10,Taxes!$C$16:$F$16,0)),0)+
IF(Y12+1=Summary!$E$7, INDEX(Taxes!$C$19:$F$19,0,MATCH(EOMONTH(Y10,12-MONTH(Y10)),Taxes!$C$16:$F$16,0)),
0),0)</f>
        <v>0</v>
      </c>
      <c r="Z30" s="341" cm="1">
        <f t="array" ref="Z30">IF(Z12&lt;Summary!$E$7,
     IFERROR(INDEX(Taxes!$C$19:$F$19,0,MATCH(Z10,Taxes!$C$16:$F$16,0)),0)+
IF(Z12+1=Summary!$E$7, INDEX(Taxes!$C$19:$F$19,0,MATCH(EOMONTH(Z10,12-MONTH(Z10)),Taxes!$C$16:$F$16,0)),
0),0)</f>
        <v>0</v>
      </c>
      <c r="AA30" s="341" cm="1">
        <f t="array" ref="AA30">IF(AA12&lt;Summary!$E$7,
     IFERROR(INDEX(Taxes!$C$19:$F$19,0,MATCH(AA10,Taxes!$C$16:$F$16,0)),0)+
IF(AA12+1=Summary!$E$7, INDEX(Taxes!$C$19:$F$19,0,MATCH(EOMONTH(AA10,12-MONTH(AA10)),Taxes!$C$16:$F$16,0)),
0),0)</f>
        <v>0</v>
      </c>
      <c r="AB30" s="341" cm="1">
        <f t="array" ref="AB30">IF(AB12&lt;Summary!$E$7,
     IFERROR(INDEX(Taxes!$C$19:$F$19,0,MATCH(AB10,Taxes!$C$16:$F$16,0)),0)+
IF(AB12+1=Summary!$E$7, INDEX(Taxes!$C$19:$F$19,0,MATCH(EOMONTH(AB10,12-MONTH(AB10)),Taxes!$C$16:$F$16,0)),
0),0)</f>
        <v>0</v>
      </c>
      <c r="AC30" s="341" cm="1">
        <f t="array" ref="AC30">IF(AC12&lt;Summary!$E$7,
     IFERROR(INDEX(Taxes!$C$19:$F$19,0,MATCH(AC10,Taxes!$C$16:$F$16,0)),0)+
IF(AC12+1=Summary!$E$7, INDEX(Taxes!$C$19:$F$19,0,MATCH(EOMONTH(AC10,12-MONTH(AC10)),Taxes!$C$16:$F$16,0)),
0),0)</f>
        <v>0</v>
      </c>
      <c r="AD30" s="341" cm="1">
        <f t="array" ref="AD30">IF(AD12&lt;Summary!$E$7,
     IFERROR(INDEX(Taxes!$C$19:$F$19,0,MATCH(AD10,Taxes!$C$16:$F$16,0)),0)+
IF(AD12+1=Summary!$E$7, INDEX(Taxes!$C$19:$F$19,0,MATCH(EOMONTH(AD10,12-MONTH(AD10)),Taxes!$C$16:$F$16,0)),
0),0)</f>
        <v>0</v>
      </c>
      <c r="AE30" s="341" cm="1">
        <f t="array" aca="1" ref="AE30" ca="1">IF(AE12&lt;Summary!$E$7,
     IFERROR(INDEX(Taxes!$C$19:$F$19,0,MATCH(AE10,Taxes!$C$16:$F$16,0)),0)+
IF(AE12+1=Summary!$E$7, INDEX(Taxes!$C$19:$F$19,0,MATCH(EOMONTH(AE10,12-MONTH(AE10)),Taxes!$C$16:$F$16,0)),
0),0)</f>
        <v>0</v>
      </c>
      <c r="AF30" s="341" cm="1">
        <f t="array" ref="AF30">IF(AF12&lt;Summary!$E$7,
     IFERROR(INDEX(Taxes!$C$19:$F$19,0,MATCH(AF10,Taxes!$C$16:$F$16,0)),0)+
IF(AF12+1=Summary!$E$7, INDEX(Taxes!$C$19:$F$19,0,MATCH(EOMONTH(AF10,12-MONTH(AF10)),Taxes!$C$16:$F$16,0)),
0),0)</f>
        <v>0</v>
      </c>
      <c r="AG30" s="341" cm="1">
        <f t="array" ref="AG30">IF(AG12&lt;Summary!$E$7,
     IFERROR(INDEX(Taxes!$C$19:$F$19,0,MATCH(AG10,Taxes!$C$16:$F$16,0)),0)+
IF(AG12+1=Summary!$E$7, INDEX(Taxes!$C$19:$F$19,0,MATCH(EOMONTH(AG10,12-MONTH(AG10)),Taxes!$C$16:$F$16,0)),
0),0)</f>
        <v>0</v>
      </c>
      <c r="AH30" s="341" cm="1">
        <f t="array" ref="AH30">IF(AH12&lt;Summary!$E$7,
     IFERROR(INDEX(Taxes!$C$19:$F$19,0,MATCH(AH10,Taxes!$C$16:$F$16,0)),0)+
IF(AH12+1=Summary!$E$7, INDEX(Taxes!$C$19:$F$19,0,MATCH(EOMONTH(AH10,12-MONTH(AH10)),Taxes!$C$16:$F$16,0)),
0),0)</f>
        <v>0</v>
      </c>
      <c r="AI30" s="341" cm="1">
        <f t="array" ref="AI30">IF(AI12&lt;Summary!$E$7,
     IFERROR(INDEX(Taxes!$C$19:$F$19,0,MATCH(AI10,Taxes!$C$16:$F$16,0)),0)+
IF(AI12+1=Summary!$E$7, INDEX(Taxes!$C$19:$F$19,0,MATCH(EOMONTH(AI10,12-MONTH(AI10)),Taxes!$C$16:$F$16,0)),
0),0)</f>
        <v>0</v>
      </c>
      <c r="AJ30" s="341" cm="1">
        <f t="array" ref="AJ30">IF(AJ12&lt;Summary!$E$7,
     IFERROR(INDEX(Taxes!$C$19:$F$19,0,MATCH(AJ10,Taxes!$C$16:$F$16,0)),0)+
IF(AJ12+1=Summary!$E$7, INDEX(Taxes!$C$19:$F$19,0,MATCH(EOMONTH(AJ10,12-MONTH(AJ10)),Taxes!$C$16:$F$16,0)),
0),0)</f>
        <v>0</v>
      </c>
      <c r="AK30" s="341" cm="1">
        <f t="array" ref="AK30">IF(AK12&lt;Summary!$E$7,
     IFERROR(INDEX(Taxes!$C$19:$F$19,0,MATCH(AK10,Taxes!$C$16:$F$16,0)),0)+
IF(AK12+1=Summary!$E$7, INDEX(Taxes!$C$19:$F$19,0,MATCH(EOMONTH(AK10,12-MONTH(AK10)),Taxes!$C$16:$F$16,0)),
0),0)</f>
        <v>0</v>
      </c>
      <c r="AL30" s="341" cm="1">
        <f t="array" ref="AL30">IF(AL12&lt;Summary!$E$7,
     IFERROR(INDEX(Taxes!$C$19:$F$19,0,MATCH(AL10,Taxes!$C$16:$F$16,0)),0)+
IF(AL12+1=Summary!$E$7, INDEX(Taxes!$C$19:$F$19,0,MATCH(EOMONTH(AL10,12-MONTH(AL10)),Taxes!$C$16:$F$16,0)),
0),0)</f>
        <v>0</v>
      </c>
      <c r="AM30" s="341" cm="1">
        <f t="array" ref="AM30">IF(AM12&lt;Summary!$E$7,
     IFERROR(INDEX(Taxes!$C$19:$F$19,0,MATCH(AM10,Taxes!$C$16:$F$16,0)),0)+
IF(AM12+1=Summary!$E$7, INDEX(Taxes!$C$19:$F$19,0,MATCH(EOMONTH(AM10,12-MONTH(AM10)),Taxes!$C$16:$F$16,0)),
0),0)</f>
        <v>0</v>
      </c>
      <c r="AN30" s="341" cm="1">
        <f t="array" ref="AN30">IF(AN12&lt;Summary!$E$7,
     IFERROR(INDEX(Taxes!$C$19:$F$19,0,MATCH(AN10,Taxes!$C$16:$F$16,0)),0)+
IF(AN12+1=Summary!$E$7, INDEX(Taxes!$C$19:$F$19,0,MATCH(EOMONTH(AN10,12-MONTH(AN10)),Taxes!$C$16:$F$16,0)),
0),0)</f>
        <v>0</v>
      </c>
      <c r="AO30" s="341" cm="1">
        <f t="array" ref="AO30">IF(AO12&lt;Summary!$E$7,
     IFERROR(INDEX(Taxes!$C$19:$F$19,0,MATCH(AO10,Taxes!$C$16:$F$16,0)),0)+
IF(AO12+1=Summary!$E$7, INDEX(Taxes!$C$19:$F$19,0,MATCH(EOMONTH(AO10,12-MONTH(AO10)),Taxes!$C$16:$F$16,0)),
0),0)</f>
        <v>0</v>
      </c>
      <c r="AP30" s="341" cm="1">
        <f t="array" ref="AP30">IF(AP12&lt;Summary!$E$7,
     IFERROR(INDEX(Taxes!$C$19:$F$19,0,MATCH(AP10,Taxes!$C$16:$F$16,0)),0)+
IF(AP12+1=Summary!$E$7, INDEX(Taxes!$C$19:$F$19,0,MATCH(EOMONTH(AP10,12-MONTH(AP10)),Taxes!$C$16:$F$16,0)),
0),0)</f>
        <v>0</v>
      </c>
      <c r="AQ30" s="341" cm="1">
        <f t="array" ref="AQ30">IF(AQ12&lt;Summary!$E$7,
     IFERROR(INDEX(Taxes!$C$19:$F$19,0,MATCH(AQ10,Taxes!$C$16:$F$16,0)),0)+
IF(AQ12+1=Summary!$E$7, INDEX(Taxes!$C$19:$F$19,0,MATCH(EOMONTH(AQ10,12-MONTH(AQ10)),Taxes!$C$16:$F$16,0)),
0),0)</f>
        <v>0</v>
      </c>
      <c r="AR30" s="341" cm="1">
        <f t="array" ref="AR30">IF(AR12&lt;Summary!$E$7,
     IFERROR(INDEX(Taxes!$C$19:$F$19,0,MATCH(AR10,Taxes!$C$16:$F$16,0)),0)+
IF(AR12+1=Summary!$E$7, INDEX(Taxes!$C$19:$F$19,0,MATCH(EOMONTH(AR10,12-MONTH(AR10)),Taxes!$C$16:$F$16,0)),
0),0)</f>
        <v>0</v>
      </c>
      <c r="AS30" s="341" cm="1">
        <f t="array" ref="AS30">IF(AS12&lt;Summary!$E$7,
     IFERROR(INDEX(Taxes!$C$19:$F$19,0,MATCH(AS10,Taxes!$C$16:$F$16,0)),0)+
IF(AS12+1=Summary!$E$7, INDEX(Taxes!$C$19:$F$19,0,MATCH(EOMONTH(AS10,12-MONTH(AS10)),Taxes!$C$16:$F$16,0)),
0),0)</f>
        <v>0</v>
      </c>
      <c r="AT30" s="341" cm="1">
        <f t="array" ref="AT30">IF(AT12&lt;Summary!$E$7,
     IFERROR(INDEX(Taxes!$C$19:$F$19,0,MATCH(AT10,Taxes!$C$16:$F$16,0)),0)+
IF(AT12+1=Summary!$E$7, INDEX(Taxes!$C$19:$F$19,0,MATCH(EOMONTH(AT10,12-MONTH(AT10)),Taxes!$C$16:$F$16,0)),
0),0)</f>
        <v>0</v>
      </c>
      <c r="AU30" s="341" cm="1">
        <f t="array" ref="AU30">IF(AU12&lt;Summary!$E$7,
     IFERROR(INDEX(Taxes!$C$19:$F$19,0,MATCH(AU10,Taxes!$C$16:$F$16,0)),0)+
IF(AU12+1=Summary!$E$7, INDEX(Taxes!$C$19:$F$19,0,MATCH(EOMONTH(AU10,12-MONTH(AU10)),Taxes!$C$16:$F$16,0)),
0),0)</f>
        <v>0</v>
      </c>
      <c r="AV30" s="341" cm="1">
        <f t="array" ref="AV30">IF(AV12&lt;Summary!$E$7,
     IFERROR(INDEX(Taxes!$C$19:$F$19,0,MATCH(AV10,Taxes!$C$16:$F$16,0)),0)+
IF(AV12+1=Summary!$E$7, INDEX(Taxes!$C$19:$F$19,0,MATCH(EOMONTH(AV10,12-MONTH(AV10)),Taxes!$C$16:$F$16,0)),
0),0)</f>
        <v>0</v>
      </c>
      <c r="AW30" s="341" cm="1">
        <f t="array" ref="AW30">IF(AW12&lt;Summary!$E$7,
     IFERROR(INDEX(Taxes!$C$19:$F$19,0,MATCH(AW10,Taxes!$C$16:$F$16,0)),0)+
IF(AW12+1=Summary!$E$7, INDEX(Taxes!$C$19:$F$19,0,MATCH(EOMONTH(AW10,12-MONTH(AW10)),Taxes!$C$16:$F$16,0)),
0),0)</f>
        <v>0</v>
      </c>
      <c r="AX30" s="341" cm="1">
        <f t="array" ref="AX30">IF(AX12&lt;Summary!$E$7,
     IFERROR(INDEX(Taxes!$C$19:$F$19,0,MATCH(AX10,Taxes!$C$16:$F$16,0)),0)+
IF(AX12+1=Summary!$E$7, INDEX(Taxes!$C$19:$F$19,0,MATCH(EOMONTH(AX10,12-MONTH(AX10)),Taxes!$C$16:$F$16,0)),
0),0)</f>
        <v>0</v>
      </c>
      <c r="AY30" s="341" cm="1">
        <f t="array" ref="AY30">IF(AY12&lt;Summary!$E$7,
     IFERROR(INDEX(Taxes!$C$19:$F$19,0,MATCH(AY10,Taxes!$C$16:$F$16,0)),0)+
IF(AY12+1=Summary!$E$7, INDEX(Taxes!$C$19:$F$19,0,MATCH(EOMONTH(AY10,12-MONTH(AY10)),Taxes!$C$16:$F$16,0)),
0),0)</f>
        <v>0</v>
      </c>
      <c r="AZ30" s="341" cm="1">
        <f t="array" ref="AZ30">IF(AZ12&lt;Summary!$E$7,
     IFERROR(INDEX(Taxes!$C$19:$F$19,0,MATCH(AZ10,Taxes!$C$16:$F$16,0)),0)+
IF(AZ12+1=Summary!$E$7, INDEX(Taxes!$C$19:$F$19,0,MATCH(EOMONTH(AZ10,12-MONTH(AZ10)),Taxes!$C$16:$F$16,0)),
0),0)</f>
        <v>0</v>
      </c>
      <c r="BA30" s="341" cm="1">
        <f t="array" ref="BA30">IF(BA12&lt;Summary!$E$7,
     IFERROR(INDEX(Taxes!$C$19:$F$19,0,MATCH(BA10,Taxes!$C$16:$F$16,0)),0)+
IF(BA12+1=Summary!$E$7, INDEX(Taxes!$C$19:$F$19,0,MATCH(EOMONTH(BA10,12-MONTH(BA10)),Taxes!$C$16:$F$16,0)),
0),0)</f>
        <v>0</v>
      </c>
      <c r="BB30" s="341" cm="1">
        <f t="array" ref="BB30">IF(BB12&lt;Summary!$E$7,
     IFERROR(INDEX(Taxes!$C$19:$F$19,0,MATCH(BB10,Taxes!$C$16:$F$16,0)),0)+
IF(BB12+1=Summary!$E$7, INDEX(Taxes!$C$19:$F$19,0,MATCH(EOMONTH(BB10,12-MONTH(BB10)),Taxes!$C$16:$F$16,0)),
0),0)</f>
        <v>0</v>
      </c>
      <c r="BC30" s="341" cm="1">
        <f t="array" ref="BC30">IF(BC12&lt;Summary!$E$7,
     IFERROR(INDEX(Taxes!$C$19:$F$19,0,MATCH(BC10,Taxes!$C$16:$F$16,0)),0)+
IF(BC12+1=Summary!$E$7, INDEX(Taxes!$C$19:$F$19,0,MATCH(EOMONTH(BC10,12-MONTH(BC10)),Taxes!$C$16:$F$16,0)),
0),0)</f>
        <v>0</v>
      </c>
      <c r="BD30" s="341" cm="1">
        <f t="array" ref="BD30">IF(BD12&lt;Summary!$E$7,
     IFERROR(INDEX(Taxes!$C$19:$F$19,0,MATCH(BD10,Taxes!$C$16:$F$16,0)),0)+
IF(BD12+1=Summary!$E$7, INDEX(Taxes!$C$19:$F$19,0,MATCH(EOMONTH(BD10,12-MONTH(BD10)),Taxes!$C$16:$F$16,0)),
0),0)</f>
        <v>0</v>
      </c>
      <c r="BE30" s="341" cm="1">
        <f t="array" ref="BE30">IF(BE12&lt;Summary!$E$7,
     IFERROR(INDEX(Taxes!$C$19:$F$19,0,MATCH(BE10,Taxes!$C$16:$F$16,0)),0)+
IF(BE12+1=Summary!$E$7, INDEX(Taxes!$C$19:$F$19,0,MATCH(EOMONTH(BE10,12-MONTH(BE10)),Taxes!$C$16:$F$16,0)),
0),0)</f>
        <v>0</v>
      </c>
      <c r="BF30" s="341" cm="1">
        <f t="array" ref="BF30">IF(BF12&lt;Summary!$E$7,
     IFERROR(INDEX(Taxes!$C$19:$F$19,0,MATCH(BF10,Taxes!$C$16:$F$16,0)),0)+
IF(BF12+1=Summary!$E$7, INDEX(Taxes!$C$19:$F$19,0,MATCH(EOMONTH(BF10,12-MONTH(BF10)),Taxes!$C$16:$F$16,0)),
0),0)</f>
        <v>0</v>
      </c>
      <c r="BG30" s="341" cm="1">
        <f t="array" ref="BG30">IF(BG12&lt;Summary!$E$7,
     IFERROR(INDEX(Taxes!$C$19:$F$19,0,MATCH(BG10,Taxes!$C$16:$F$16,0)),0)+
IF(BG12+1=Summary!$E$7, INDEX(Taxes!$C$19:$F$19,0,MATCH(EOMONTH(BG10,12-MONTH(BG10)),Taxes!$C$16:$F$16,0)),
0),0)</f>
        <v>0</v>
      </c>
      <c r="BH30" s="341" cm="1">
        <f t="array" ref="BH30">IF(BH12&lt;Summary!$E$7,
     IFERROR(INDEX(Taxes!$C$19:$F$19,0,MATCH(BH10,Taxes!$C$16:$F$16,0)),0)+
IF(BH12+1=Summary!$E$7, INDEX(Taxes!$C$19:$F$19,0,MATCH(EOMONTH(BH10,12-MONTH(BH10)),Taxes!$C$16:$F$16,0)),
0),0)</f>
        <v>0</v>
      </c>
      <c r="BI30" s="341" cm="1">
        <f t="array" ref="BI30">IF(BI12&lt;Summary!$E$7,
     IFERROR(INDEX(Taxes!$C$19:$F$19,0,MATCH(BI10,Taxes!$C$16:$F$16,0)),0)+
IF(BI12+1=Summary!$E$7, INDEX(Taxes!$C$19:$F$19,0,MATCH(EOMONTH(BI10,12-MONTH(BI10)),Taxes!$C$16:$F$16,0)),
0),0)</f>
        <v>0</v>
      </c>
      <c r="BJ30" s="341" cm="1">
        <f t="array" ref="BJ30">IF(BJ12&lt;Summary!$E$7,
     IFERROR(INDEX(Taxes!$C$19:$F$19,0,MATCH(BJ10,Taxes!$C$16:$F$16,0)),0)+
IF(BJ12+1=Summary!$E$7, INDEX(Taxes!$C$19:$F$19,0,MATCH(EOMONTH(BJ10,12-MONTH(BJ10)),Taxes!$C$16:$F$16,0)),
0),0)</f>
        <v>0</v>
      </c>
      <c r="BK30" s="341" cm="1">
        <f t="array" ref="BK30">IF(BK12&lt;Summary!$E$7,
     IFERROR(INDEX(Taxes!$C$19:$F$19,0,MATCH(BK10,Taxes!$C$16:$F$16,0)),0)+
IF(BK12+1=Summary!$E$7, INDEX(Taxes!$C$19:$F$19,0,MATCH(EOMONTH(BK10,12-MONTH(BK10)),Taxes!$C$16:$F$16,0)),
0),0)</f>
        <v>0</v>
      </c>
      <c r="BL30" s="341" cm="1">
        <f t="array" ref="BL30">IF(BL12&lt;Summary!$E$7,
     IFERROR(INDEX(Taxes!$C$19:$F$19,0,MATCH(BL10,Taxes!$C$16:$F$16,0)),0)+
IF(BL12+1=Summary!$E$7, INDEX(Taxes!$C$19:$F$19,0,MATCH(EOMONTH(BL10,12-MONTH(BL10)),Taxes!$C$16:$F$16,0)),
0),0)</f>
        <v>0</v>
      </c>
      <c r="BM30" s="341" cm="1">
        <f t="array" ref="BM30">IF(BM12&lt;Summary!$E$7,
     IFERROR(INDEX(Taxes!$C$19:$F$19,0,MATCH(BM10,Taxes!$C$16:$F$16,0)),0)+
IF(BM12+1=Summary!$E$7, INDEX(Taxes!$C$19:$F$19,0,MATCH(EOMONTH(BM10,12-MONTH(BM10)),Taxes!$C$16:$F$16,0)),
0),0)</f>
        <v>0</v>
      </c>
      <c r="BN30" s="341" cm="1">
        <f t="array" ref="BN30">IF(BN12&lt;Summary!$E$7,
     IFERROR(INDEX(Taxes!$C$19:$F$19,0,MATCH(BN10,Taxes!$C$16:$F$16,0)),0)+
IF(BN12+1=Summary!$E$7, INDEX(Taxes!$C$19:$F$19,0,MATCH(EOMONTH(BN10,12-MONTH(BN10)),Taxes!$C$16:$F$16,0)),
0),0)</f>
        <v>0</v>
      </c>
      <c r="BO30" s="341" cm="1">
        <f t="array" ref="BO30">IF(BO12&lt;Summary!$E$7,
     IFERROR(INDEX(Taxes!$C$19:$F$19,0,MATCH(BO10,Taxes!$C$16:$F$16,0)),0)+
IF(BO12+1=Summary!$E$7, INDEX(Taxes!$C$19:$F$19,0,MATCH(EOMONTH(BO10,12-MONTH(BO10)),Taxes!$C$16:$F$16,0)),
0),0)</f>
        <v>0</v>
      </c>
      <c r="BP30" s="341" cm="1">
        <f t="array" ref="BP30">IF(BP12&lt;Summary!$E$7,
     IFERROR(INDEX(Taxes!$C$19:$F$19,0,MATCH(BP10,Taxes!$C$16:$F$16,0)),0)+
IF(BP12+1=Summary!$E$7, INDEX(Taxes!$C$19:$F$19,0,MATCH(EOMONTH(BP10,12-MONTH(BP10)),Taxes!$C$16:$F$16,0)),
0),0)</f>
        <v>0</v>
      </c>
      <c r="BQ30" s="341" cm="1">
        <f t="array" ref="BQ30">IF(BQ12&lt;Summary!$E$7,
     IFERROR(INDEX(Taxes!$C$19:$F$19,0,MATCH(BQ10,Taxes!$C$16:$F$16,0)),0)+
IF(BQ12+1=Summary!$E$7, INDEX(Taxes!$C$19:$F$19,0,MATCH(EOMONTH(BQ10,12-MONTH(BQ10)),Taxes!$C$16:$F$16,0)),
0),0)</f>
        <v>0</v>
      </c>
      <c r="BR30" s="341" cm="1">
        <f t="array" ref="BR30">IF(BR12&lt;Summary!$E$7,
     IFERROR(INDEX(Taxes!$C$19:$F$19,0,MATCH(BR10,Taxes!$C$16:$F$16,0)),0)+
IF(BR12+1=Summary!$E$7, INDEX(Taxes!$C$19:$F$19,0,MATCH(EOMONTH(BR10,12-MONTH(BR10)),Taxes!$C$16:$F$16,0)),
0),0)</f>
        <v>0</v>
      </c>
      <c r="BS30" s="341" cm="1">
        <f t="array" ref="BS30">IF(BS12&lt;Summary!$E$7,
     IFERROR(INDEX(Taxes!$C$19:$F$19,0,MATCH(BS10,Taxes!$C$16:$F$16,0)),0)+
IF(BS12+1=Summary!$E$7, INDEX(Taxes!$C$19:$F$19,0,MATCH(EOMONTH(BS10,12-MONTH(BS10)),Taxes!$C$16:$F$16,0)),
0),0)</f>
        <v>0</v>
      </c>
      <c r="BT30" s="341" cm="1">
        <f t="array" ref="BT30">IF(BT12&lt;Summary!$E$7,
     IFERROR(INDEX(Taxes!$C$19:$F$19,0,MATCH(BT10,Taxes!$C$16:$F$16,0)),0)+
IF(BT12+1=Summary!$E$7, INDEX(Taxes!$C$19:$F$19,0,MATCH(EOMONTH(BT10,12-MONTH(BT10)),Taxes!$C$16:$F$16,0)),
0),0)</f>
        <v>0</v>
      </c>
      <c r="BU30" s="341" cm="1">
        <f t="array" ref="BU30">IF(BU12&lt;Summary!$E$7,
     IFERROR(INDEX(Taxes!$C$19:$F$19,0,MATCH(BU10,Taxes!$C$16:$F$16,0)),0)+
IF(BU12+1=Summary!$E$7, INDEX(Taxes!$C$19:$F$19,0,MATCH(EOMONTH(BU10,12-MONTH(BU10)),Taxes!$C$16:$F$16,0)),
0),0)</f>
        <v>0</v>
      </c>
      <c r="BV30" s="341" cm="1">
        <f t="array" ref="BV30">IF(BV12&lt;Summary!$E$7,
     IFERROR(INDEX(Taxes!$C$19:$F$19,0,MATCH(BV10,Taxes!$C$16:$F$16,0)),0)+
IF(BV12+1=Summary!$E$7, INDEX(Taxes!$C$19:$F$19,0,MATCH(EOMONTH(BV10,12-MONTH(BV10)),Taxes!$C$16:$F$16,0)),
0),0)</f>
        <v>0</v>
      </c>
      <c r="BW30" s="341" cm="1">
        <f t="array" ref="BW30">IF(BW12&lt;Summary!$E$7,
     IFERROR(INDEX(Taxes!$C$19:$F$19,0,MATCH(BW10,Taxes!$C$16:$F$16,0)),0)+
IF(BW12+1=Summary!$E$7, INDEX(Taxes!$C$19:$F$19,0,MATCH(EOMONTH(BW10,12-MONTH(BW10)),Taxes!$C$16:$F$16,0)),
0),0)</f>
        <v>0</v>
      </c>
      <c r="BX30" s="341" cm="1">
        <f t="array" ref="BX30">IF(BX12&lt;Summary!$E$7,
     IFERROR(INDEX(Taxes!$C$19:$F$19,0,MATCH(BX10,Taxes!$C$16:$F$16,0)),0)+
IF(BX12+1=Summary!$E$7, INDEX(Taxes!$C$19:$F$19,0,MATCH(EOMONTH(BX10,12-MONTH(BX10)),Taxes!$C$16:$F$16,0)),
0),0)</f>
        <v>0</v>
      </c>
      <c r="BY30" s="341" cm="1">
        <f t="array" ref="BY30">IF(BY12&lt;Summary!$E$7,
     IFERROR(INDEX(Taxes!$C$19:$F$19,0,MATCH(BY10,Taxes!$C$16:$F$16,0)),0)+
IF(BY12+1=Summary!$E$7, INDEX(Taxes!$C$19:$F$19,0,MATCH(EOMONTH(BY10,12-MONTH(BY10)),Taxes!$C$16:$F$16,0)),
0),0)</f>
        <v>0</v>
      </c>
      <c r="BZ30" s="341" cm="1">
        <f t="array" ref="BZ30">IF(BZ12&lt;Summary!$E$7,
     IFERROR(INDEX(Taxes!$C$19:$F$19,0,MATCH(BZ10,Taxes!$C$16:$F$16,0)),0)+
IF(BZ12+1=Summary!$E$7, INDEX(Taxes!$C$19:$F$19,0,MATCH(EOMONTH(BZ10,12-MONTH(BZ10)),Taxes!$C$16:$F$16,0)),
0),0)</f>
        <v>0</v>
      </c>
      <c r="CA30" s="341" cm="1">
        <f t="array" ref="CA30">IF(CA12&lt;Summary!$E$7,
     IFERROR(INDEX(Taxes!$C$19:$F$19,0,MATCH(CA10,Taxes!$C$16:$F$16,0)),0)+
IF(CA12+1=Summary!$E$7, INDEX(Taxes!$C$19:$F$19,0,MATCH(EOMONTH(CA10,12-MONTH(CA10)),Taxes!$C$16:$F$16,0)),
0),0)</f>
        <v>0</v>
      </c>
      <c r="CB30" s="341" cm="1">
        <f t="array" ref="CB30">IF(CB12&lt;Summary!$E$7,
     IFERROR(INDEX(Taxes!$C$19:$F$19,0,MATCH(CB10,Taxes!$C$16:$F$16,0)),0)+
IF(CB12+1=Summary!$E$7, INDEX(Taxes!$C$19:$F$19,0,MATCH(EOMONTH(CB10,12-MONTH(CB10)),Taxes!$C$16:$F$16,0)),
0),0)</f>
        <v>0</v>
      </c>
      <c r="CC30" s="341" cm="1">
        <f t="array" ref="CC30">IF(CC12&lt;Summary!$E$7,
     IFERROR(INDEX(Taxes!$C$19:$F$19,0,MATCH(CC10,Taxes!$C$16:$F$16,0)),0)+
IF(CC12+1=Summary!$E$7, INDEX(Taxes!$C$19:$F$19,0,MATCH(EOMONTH(CC10,12-MONTH(CC10)),Taxes!$C$16:$F$16,0)),
0),0)</f>
        <v>0</v>
      </c>
      <c r="CD30" s="341" cm="1">
        <f t="array" ref="CD30">IF(CD12&lt;Summary!$E$7,
     IFERROR(INDEX(Taxes!$C$19:$F$19,0,MATCH(CD10,Taxes!$C$16:$F$16,0)),0)+
IF(CD12+1=Summary!$E$7, INDEX(Taxes!$C$19:$F$19,0,MATCH(EOMONTH(CD10,12-MONTH(CD10)),Taxes!$C$16:$F$16,0)),
0),0)</f>
        <v>0</v>
      </c>
      <c r="CE30" s="341" cm="1">
        <f t="array" ref="CE30">IF(CE12&lt;Summary!$E$7,
     IFERROR(INDEX(Taxes!$C$19:$F$19,0,MATCH(CE10,Taxes!$C$16:$F$16,0)),0)+
IF(CE12+1=Summary!$E$7, INDEX(Taxes!$C$19:$F$19,0,MATCH(EOMONTH(CE10,12-MONTH(CE10)),Taxes!$C$16:$F$16,0)),
0),0)</f>
        <v>0</v>
      </c>
      <c r="CF30" s="341" cm="1">
        <f t="array" ref="CF30">IF(CF12&lt;Summary!$E$7,
     IFERROR(INDEX(Taxes!$C$19:$F$19,0,MATCH(CF10,Taxes!$C$16:$F$16,0)),0)+
IF(CF12+1=Summary!$E$7, INDEX(Taxes!$C$19:$F$19,0,MATCH(EOMONTH(CF10,12-MONTH(CF10)),Taxes!$C$16:$F$16,0)),
0),0)</f>
        <v>0</v>
      </c>
      <c r="CG30" s="341" cm="1">
        <f t="array" ref="CG30">IF(CG12&lt;Summary!$E$7,
     IFERROR(INDEX(Taxes!$C$19:$F$19,0,MATCH(CG10,Taxes!$C$16:$F$16,0)),0)+
IF(CG12+1=Summary!$E$7, INDEX(Taxes!$C$19:$F$19,0,MATCH(EOMONTH(CG10,12-MONTH(CG10)),Taxes!$C$16:$F$16,0)),
0),0)</f>
        <v>0</v>
      </c>
      <c r="CH30" s="341" cm="1">
        <f t="array" ref="CH30">IF(CH12&lt;Summary!$E$7,
     IFERROR(INDEX(Taxes!$C$19:$F$19,0,MATCH(CH10,Taxes!$C$16:$F$16,0)),0)+
IF(CH12+1=Summary!$E$7, INDEX(Taxes!$C$19:$F$19,0,MATCH(EOMONTH(CH10,12-MONTH(CH10)),Taxes!$C$16:$F$16,0)),
0),0)</f>
        <v>0</v>
      </c>
      <c r="CI30" s="341" cm="1">
        <f t="array" ref="CI30">IF(CI12&lt;Summary!$E$7,
     IFERROR(INDEX(Taxes!$C$19:$F$19,0,MATCH(CI10,Taxes!$C$16:$F$16,0)),0)+
IF(CI12+1=Summary!$E$7, INDEX(Taxes!$C$19:$F$19,0,MATCH(EOMONTH(CI10,12-MONTH(CI10)),Taxes!$C$16:$F$16,0)),
0),0)</f>
        <v>0</v>
      </c>
      <c r="CJ30" s="341" cm="1">
        <f t="array" ref="CJ30">IF(CJ12&lt;Summary!$E$7,
     IFERROR(INDEX(Taxes!$C$19:$F$19,0,MATCH(CJ10,Taxes!$C$16:$F$16,0)),0)+
IF(CJ12+1=Summary!$E$7, INDEX(Taxes!$C$19:$F$19,0,MATCH(EOMONTH(CJ10,12-MONTH(CJ10)),Taxes!$C$16:$F$16,0)),
0),0)</f>
        <v>0</v>
      </c>
      <c r="CK30" s="341" cm="1">
        <f t="array" ref="CK30">IF(CK12&lt;Summary!$E$7,
     IFERROR(INDEX(Taxes!$C$19:$F$19,0,MATCH(CK10,Taxes!$C$16:$F$16,0)),0)+
IF(CK12+1=Summary!$E$7, INDEX(Taxes!$C$19:$F$19,0,MATCH(EOMONTH(CK10,12-MONTH(CK10)),Taxes!$C$16:$F$16,0)),
0),0)</f>
        <v>0</v>
      </c>
      <c r="CL30" s="341" cm="1">
        <f t="array" ref="CL30">IF(CL12&lt;Summary!$E$7,
     IFERROR(INDEX(Taxes!$C$19:$F$19,0,MATCH(CL10,Taxes!$C$16:$F$16,0)),0)+
IF(CL12+1=Summary!$E$7, INDEX(Taxes!$C$19:$F$19,0,MATCH(EOMONTH(CL10,12-MONTH(CL10)),Taxes!$C$16:$F$16,0)),
0),0)</f>
        <v>0</v>
      </c>
      <c r="CM30" s="341" cm="1">
        <f t="array" ref="CM30">IF(CM12&lt;Summary!$E$7,
     IFERROR(INDEX(Taxes!$C$19:$F$19,0,MATCH(CM10,Taxes!$C$16:$F$16,0)),0)+
IF(CM12+1=Summary!$E$7, INDEX(Taxes!$C$19:$F$19,0,MATCH(EOMONTH(CM10,12-MONTH(CM10)),Taxes!$C$16:$F$16,0)),
0),0)</f>
        <v>0</v>
      </c>
      <c r="CN30" s="341" cm="1">
        <f t="array" ref="CN30">IF(CN12&lt;Summary!$E$7,
     IFERROR(INDEX(Taxes!$C$19:$F$19,0,MATCH(CN10,Taxes!$C$16:$F$16,0)),0)+
IF(CN12+1=Summary!$E$7, INDEX(Taxes!$C$19:$F$19,0,MATCH(EOMONTH(CN10,12-MONTH(CN10)),Taxes!$C$16:$F$16,0)),
0),0)</f>
        <v>0</v>
      </c>
      <c r="CO30" s="341" cm="1">
        <f t="array" ref="CO30">IF(CO12&lt;Summary!$E$7,
     IFERROR(INDEX(Taxes!$C$19:$F$19,0,MATCH(CO10,Taxes!$C$16:$F$16,0)),0)+
IF(CO12+1=Summary!$E$7, INDEX(Taxes!$C$19:$F$19,0,MATCH(EOMONTH(CO10,12-MONTH(CO10)),Taxes!$C$16:$F$16,0)),
0),0)</f>
        <v>0</v>
      </c>
      <c r="CP30" s="341" cm="1">
        <f t="array" ref="CP30">IF(CP12&lt;Summary!$E$7,
     IFERROR(INDEX(Taxes!$C$19:$F$19,0,MATCH(CP10,Taxes!$C$16:$F$16,0)),0)+
IF(CP12+1=Summary!$E$7, INDEX(Taxes!$C$19:$F$19,0,MATCH(EOMONTH(CP10,12-MONTH(CP10)),Taxes!$C$16:$F$16,0)),
0),0)</f>
        <v>0</v>
      </c>
      <c r="CQ30" s="341" cm="1">
        <f t="array" ref="CQ30">IF(CQ12&lt;Summary!$E$7,
     IFERROR(INDEX(Taxes!$C$19:$F$19,0,MATCH(CQ10,Taxes!$C$16:$F$16,0)),0)+
IF(CQ12+1=Summary!$E$7, INDEX(Taxes!$C$19:$F$19,0,MATCH(EOMONTH(CQ10,12-MONTH(CQ10)),Taxes!$C$16:$F$16,0)),
0),0)</f>
        <v>0</v>
      </c>
      <c r="CR30" s="341" cm="1">
        <f t="array" ref="CR30">IF(CR12&lt;Summary!$E$7,
     IFERROR(INDEX(Taxes!$C$19:$F$19,0,MATCH(CR10,Taxes!$C$16:$F$16,0)),0)+
IF(CR12+1=Summary!$E$7, INDEX(Taxes!$C$19:$F$19,0,MATCH(EOMONTH(CR10,12-MONTH(CR10)),Taxes!$C$16:$F$16,0)),
0),0)</f>
        <v>0</v>
      </c>
      <c r="CS30" s="341" cm="1">
        <f t="array" ref="CS30">IF(CS12&lt;Summary!$E$7,
     IFERROR(INDEX(Taxes!$C$19:$F$19,0,MATCH(CS10,Taxes!$C$16:$F$16,0)),0)+
IF(CS12+1=Summary!$E$7, INDEX(Taxes!$C$19:$F$19,0,MATCH(EOMONTH(CS10,12-MONTH(CS10)),Taxes!$C$16:$F$16,0)),
0),0)</f>
        <v>0</v>
      </c>
      <c r="CT30" s="341" cm="1">
        <f t="array" ref="CT30">IF(CT12&lt;Summary!$E$7,
     IFERROR(INDEX(Taxes!$C$19:$F$19,0,MATCH(CT10,Taxes!$C$16:$F$16,0)),0)+
IF(CT12+1=Summary!$E$7, INDEX(Taxes!$C$19:$F$19,0,MATCH(EOMONTH(CT10,12-MONTH(CT10)),Taxes!$C$16:$F$16,0)),
0),0)</f>
        <v>0</v>
      </c>
      <c r="CU30" s="341" cm="1">
        <f t="array" ref="CU30">IF(CU12&lt;Summary!$E$7,
     IFERROR(INDEX(Taxes!$C$19:$F$19,0,MATCH(CU10,Taxes!$C$16:$F$16,0)),0)+
IF(CU12+1=Summary!$E$7, INDEX(Taxes!$C$19:$F$19,0,MATCH(EOMONTH(CU10,12-MONTH(CU10)),Taxes!$C$16:$F$16,0)),
0),0)</f>
        <v>0</v>
      </c>
      <c r="CV30" s="341" cm="1">
        <f t="array" ref="CV30">IF(CV12&lt;Summary!$E$7,
     IFERROR(INDEX(Taxes!$C$19:$F$19,0,MATCH(CV10,Taxes!$C$16:$F$16,0)),0)+
IF(CV12+1=Summary!$E$7, INDEX(Taxes!$C$19:$F$19,0,MATCH(EOMONTH(CV10,12-MONTH(CV10)),Taxes!$C$16:$F$16,0)),
0),0)</f>
        <v>0</v>
      </c>
      <c r="CW30" s="341" cm="1">
        <f t="array" ref="CW30">IF(CW12&lt;Summary!$E$7,
     IFERROR(INDEX(Taxes!$C$19:$F$19,0,MATCH(CW10,Taxes!$C$16:$F$16,0)),0)+
IF(CW12+1=Summary!$E$7, INDEX(Taxes!$C$19:$F$19,0,MATCH(EOMONTH(CW10,12-MONTH(CW10)),Taxes!$C$16:$F$16,0)),
0),0)</f>
        <v>0</v>
      </c>
      <c r="CX30" s="341" cm="1">
        <f t="array" ref="CX30">IF(CX12&lt;Summary!$E$7,
     IFERROR(INDEX(Taxes!$C$19:$F$19,0,MATCH(CX10,Taxes!$C$16:$F$16,0)),0)+
IF(CX12+1=Summary!$E$7, INDEX(Taxes!$C$19:$F$19,0,MATCH(EOMONTH(CX10,12-MONTH(CX10)),Taxes!$C$16:$F$16,0)),
0),0)</f>
        <v>0</v>
      </c>
      <c r="CY30" s="341" cm="1">
        <f t="array" ref="CY30">IF(CY12&lt;Summary!$E$7,
     IFERROR(INDEX(Taxes!$C$19:$F$19,0,MATCH(CY10,Taxes!$C$16:$F$16,0)),0)+
IF(CY12+1=Summary!$E$7, INDEX(Taxes!$C$19:$F$19,0,MATCH(EOMONTH(CY10,12-MONTH(CY10)),Taxes!$C$16:$F$16,0)),
0),0)</f>
        <v>0</v>
      </c>
      <c r="CZ30" s="341" cm="1">
        <f t="array" ref="CZ30">IF(CZ12&lt;Summary!$E$7,
     IFERROR(INDEX(Taxes!$C$19:$F$19,0,MATCH(CZ10,Taxes!$C$16:$F$16,0)),0)+
IF(CZ12+1=Summary!$E$7, INDEX(Taxes!$C$19:$F$19,0,MATCH(EOMONTH(CZ10,12-MONTH(CZ10)),Taxes!$C$16:$F$16,0)),
0),0)</f>
        <v>0</v>
      </c>
      <c r="DA30" s="341" cm="1">
        <f t="array" ref="DA30">IF(DA12&lt;Summary!$E$7,
     IFERROR(INDEX(Taxes!$C$19:$F$19,0,MATCH(DA10,Taxes!$C$16:$F$16,0)),0)+
IF(DA12+1=Summary!$E$7, INDEX(Taxes!$C$19:$F$19,0,MATCH(EOMONTH(DA10,12-MONTH(DA10)),Taxes!$C$16:$F$16,0)),
0),0)</f>
        <v>0</v>
      </c>
      <c r="DB30" s="341" cm="1">
        <f t="array" ref="DB30">IF(DB12&lt;Summary!$E$7,
     IFERROR(INDEX(Taxes!$C$19:$F$19,0,MATCH(DB10,Taxes!$C$16:$F$16,0)),0)+
IF(DB12+1=Summary!$E$7, INDEX(Taxes!$C$19:$F$19,0,MATCH(EOMONTH(DB10,12-MONTH(DB10)),Taxes!$C$16:$F$16,0)),
0),0)</f>
        <v>0</v>
      </c>
      <c r="DC30" s="341" cm="1">
        <f t="array" ref="DC30">IF(DC12&lt;Summary!$E$7,
     IFERROR(INDEX(Taxes!$C$19:$F$19,0,MATCH(DC10,Taxes!$C$16:$F$16,0)),0)+
IF(DC12+1=Summary!$E$7, INDEX(Taxes!$C$19:$F$19,0,MATCH(EOMONTH(DC10,12-MONTH(DC10)),Taxes!$C$16:$F$16,0)),
0),0)</f>
        <v>0</v>
      </c>
      <c r="DD30" s="341" cm="1">
        <f t="array" ref="DD30">IF(DD12&lt;Summary!$E$7,
     IFERROR(INDEX(Taxes!$C$19:$F$19,0,MATCH(DD10,Taxes!$C$16:$F$16,0)),0)+
IF(DD12+1=Summary!$E$7, INDEX(Taxes!$C$19:$F$19,0,MATCH(EOMONTH(DD10,12-MONTH(DD10)),Taxes!$C$16:$F$16,0)),
0),0)</f>
        <v>0</v>
      </c>
      <c r="DE30" s="341" cm="1">
        <f t="array" ref="DE30">IF(DE12&lt;Summary!$E$7,
     IFERROR(INDEX(Taxes!$C$19:$F$19,0,MATCH(DE10,Taxes!$C$16:$F$16,0)),0)+
IF(DE12+1=Summary!$E$7, INDEX(Taxes!$C$19:$F$19,0,MATCH(EOMONTH(DE10,12-MONTH(DE10)),Taxes!$C$16:$F$16,0)),
0),0)</f>
        <v>0</v>
      </c>
      <c r="DF30" s="341" cm="1">
        <f t="array" ref="DF30">IF(DF12&lt;Summary!$E$7,
     IFERROR(INDEX(Taxes!$C$19:$F$19,0,MATCH(DF10,Taxes!$C$16:$F$16,0)),0)+
IF(DF12+1=Summary!$E$7, INDEX(Taxes!$C$19:$F$19,0,MATCH(EOMONTH(DF10,12-MONTH(DF10)),Taxes!$C$16:$F$16,0)),
0),0)</f>
        <v>0</v>
      </c>
      <c r="DG30" s="341" cm="1">
        <f t="array" ref="DG30">IF(DG12&lt;Summary!$E$7,
     IFERROR(INDEX(Taxes!$C$19:$F$19,0,MATCH(DG10,Taxes!$C$16:$F$16,0)),0)+
IF(DG12+1=Summary!$E$7, INDEX(Taxes!$C$19:$F$19,0,MATCH(EOMONTH(DG10,12-MONTH(DG10)),Taxes!$C$16:$F$16,0)),
0),0)</f>
        <v>0</v>
      </c>
      <c r="DH30" s="341" cm="1">
        <f t="array" ref="DH30">IF(DH12&lt;Summary!$E$7,
     IFERROR(INDEX(Taxes!$C$19:$F$19,0,MATCH(DH10,Taxes!$C$16:$F$16,0)),0)+
IF(DH12+1=Summary!$E$7, INDEX(Taxes!$C$19:$F$19,0,MATCH(EOMONTH(DH10,12-MONTH(DH10)),Taxes!$C$16:$F$16,0)),
0),0)</f>
        <v>0</v>
      </c>
      <c r="DI30" s="341" cm="1">
        <f t="array" ref="DI30">IF(DI12&lt;Summary!$E$7,
     IFERROR(INDEX(Taxes!$C$19:$F$19,0,MATCH(DI10,Taxes!$C$16:$F$16,0)),0)+
IF(DI12+1=Summary!$E$7, INDEX(Taxes!$C$19:$F$19,0,MATCH(EOMONTH(DI10,12-MONTH(DI10)),Taxes!$C$16:$F$16,0)),
0),0)</f>
        <v>0</v>
      </c>
      <c r="DJ30" s="341" cm="1">
        <f t="array" ref="DJ30">IF(DJ12&lt;Summary!$E$7,
     IFERROR(INDEX(Taxes!$C$19:$F$19,0,MATCH(DJ10,Taxes!$C$16:$F$16,0)),0)+
IF(DJ12+1=Summary!$E$7, INDEX(Taxes!$C$19:$F$19,0,MATCH(EOMONTH(DJ10,12-MONTH(DJ10)),Taxes!$C$16:$F$16,0)),
0),0)</f>
        <v>0</v>
      </c>
      <c r="DK30" s="341" cm="1">
        <f t="array" ref="DK30">IF(DK12&lt;Summary!$E$7,
     IFERROR(INDEX(Taxes!$C$19:$F$19,0,MATCH(DK10,Taxes!$C$16:$F$16,0)),0)+
IF(DK12+1=Summary!$E$7, INDEX(Taxes!$C$19:$F$19,0,MATCH(EOMONTH(DK10,12-MONTH(DK10)),Taxes!$C$16:$F$16,0)),
0),0)</f>
        <v>0</v>
      </c>
      <c r="DL30" s="341" cm="1">
        <f t="array" ref="DL30">IF(DL12&lt;Summary!$E$7,
     IFERROR(INDEX(Taxes!$C$19:$F$19,0,MATCH(DL10,Taxes!$C$16:$F$16,0)),0)+
IF(DL12+1=Summary!$E$7, INDEX(Taxes!$C$19:$F$19,0,MATCH(EOMONTH(DL10,12-MONTH(DL10)),Taxes!$C$16:$F$16,0)),
0),0)</f>
        <v>0</v>
      </c>
      <c r="DM30" s="341" cm="1">
        <f t="array" ref="DM30">IF(DM12&lt;Summary!$E$7,
     IFERROR(INDEX(Taxes!$C$19:$F$19,0,MATCH(DM10,Taxes!$C$16:$F$16,0)),0)+
IF(DM12+1=Summary!$E$7, INDEX(Taxes!$C$19:$F$19,0,MATCH(EOMONTH(DM10,12-MONTH(DM10)),Taxes!$C$16:$F$16,0)),
0),0)</f>
        <v>0</v>
      </c>
      <c r="DN30" s="341" cm="1">
        <f t="array" ref="DN30">IF(DN12&lt;Summary!$E$7,
     IFERROR(INDEX(Taxes!$C$19:$F$19,0,MATCH(DN10,Taxes!$C$16:$F$16,0)),0)+
IF(DN12+1=Summary!$E$7, INDEX(Taxes!$C$19:$F$19,0,MATCH(EOMONTH(DN10,12-MONTH(DN10)),Taxes!$C$16:$F$16,0)),
0),0)</f>
        <v>0</v>
      </c>
      <c r="DO30" s="341" cm="1">
        <f t="array" ref="DO30">IF(DO12&lt;Summary!$E$7,
     IFERROR(INDEX(Taxes!$C$19:$F$19,0,MATCH(DO10,Taxes!$C$16:$F$16,0)),0)+
IF(DO12+1=Summary!$E$7, INDEX(Taxes!$C$19:$F$19,0,MATCH(EOMONTH(DO10,12-MONTH(DO10)),Taxes!$C$16:$F$16,0)),
0),0)</f>
        <v>0</v>
      </c>
      <c r="DP30" s="341" cm="1">
        <f t="array" ref="DP30">IF(DP12&lt;Summary!$E$7,
     IFERROR(INDEX(Taxes!$C$19:$F$19,0,MATCH(DP10,Taxes!$C$16:$F$16,0)),0)+
IF(DP12+1=Summary!$E$7, INDEX(Taxes!$C$19:$F$19,0,MATCH(EOMONTH(DP10,12-MONTH(DP10)),Taxes!$C$16:$F$16,0)),
0),0)</f>
        <v>0</v>
      </c>
      <c r="DQ30" s="341" cm="1">
        <f t="array" ref="DQ30">IF(DQ12&lt;Summary!$E$7,
     IFERROR(INDEX(Taxes!$C$19:$F$19,0,MATCH(DQ10,Taxes!$C$16:$F$16,0)),0)+
IF(DQ12+1=Summary!$E$7, INDEX(Taxes!$C$19:$F$19,0,MATCH(EOMONTH(DQ10,12-MONTH(DQ10)),Taxes!$C$16:$F$16,0)),
0),0)</f>
        <v>0</v>
      </c>
      <c r="DR30" s="341" cm="1">
        <f t="array" ref="DR30">IF(DR12&lt;Summary!$E$7,
     IFERROR(INDEX(Taxes!$C$19:$F$19,0,MATCH(DR10,Taxes!$C$16:$F$16,0)),0)+
IF(DR12+1=Summary!$E$7, INDEX(Taxes!$C$19:$F$19,0,MATCH(EOMONTH(DR10,12-MONTH(DR10)),Taxes!$C$16:$F$16,0)),
0),0)</f>
        <v>0</v>
      </c>
      <c r="DS30" s="341" cm="1">
        <f t="array" ref="DS30">IF(DS12&lt;Summary!$E$7,
     IFERROR(INDEX(Taxes!$C$19:$F$19,0,MATCH(DS10,Taxes!$C$16:$F$16,0)),0)+
IF(DS12+1=Summary!$E$7, INDEX(Taxes!$C$19:$F$19,0,MATCH(EOMONTH(DS10,12-MONTH(DS10)),Taxes!$C$16:$F$16,0)),
0),0)</f>
        <v>0</v>
      </c>
      <c r="DT30" s="341" cm="1">
        <f t="array" ref="DT30">IF(DT12&lt;Summary!$E$7,
     IFERROR(INDEX(Taxes!$C$19:$F$19,0,MATCH(DT10,Taxes!$C$16:$F$16,0)),0)+
IF(DT12+1=Summary!$E$7, INDEX(Taxes!$C$19:$F$19,0,MATCH(EOMONTH(DT10,12-MONTH(DT10)),Taxes!$C$16:$F$16,0)),
0),0)</f>
        <v>0</v>
      </c>
      <c r="DU30" s="341" cm="1">
        <f t="array" ref="DU30">IF(DU12&lt;Summary!$E$7,
     IFERROR(INDEX(Taxes!$C$19:$F$19,0,MATCH(DU10,Taxes!$C$16:$F$16,0)),0)+
IF(DU12+1=Summary!$E$7, INDEX(Taxes!$C$19:$F$19,0,MATCH(EOMONTH(DU10,12-MONTH(DU10)),Taxes!$C$16:$F$16,0)),
0),0)</f>
        <v>0</v>
      </c>
      <c r="DV30" s="341" cm="1">
        <f t="array" ref="DV30">IF(DV12&lt;Summary!$E$7,
     IFERROR(INDEX(Taxes!$C$19:$F$19,0,MATCH(DV10,Taxes!$C$16:$F$16,0)),0)+
IF(DV12+1=Summary!$E$7, INDEX(Taxes!$C$19:$F$19,0,MATCH(EOMONTH(DV10,12-MONTH(DV10)),Taxes!$C$16:$F$16,0)),
0),0)</f>
        <v>0</v>
      </c>
      <c r="DW30" s="341" cm="1">
        <f t="array" ref="DW30">IF(DW12&lt;Summary!$E$7,
     IFERROR(INDEX(Taxes!$C$19:$F$19,0,MATCH(DW10,Taxes!$C$16:$F$16,0)),0)+
IF(DW12+1=Summary!$E$7, INDEX(Taxes!$C$19:$F$19,0,MATCH(EOMONTH(DW10,12-MONTH(DW10)),Taxes!$C$16:$F$16,0)),
0),0)</f>
        <v>0</v>
      </c>
      <c r="DX30" s="341" cm="1">
        <f t="array" ref="DX30">IF(DX12&lt;Summary!$E$7,
     IFERROR(INDEX(Taxes!$C$19:$F$19,0,MATCH(DX10,Taxes!$C$16:$F$16,0)),0)+
IF(DX12+1=Summary!$E$7, INDEX(Taxes!$C$19:$F$19,0,MATCH(EOMONTH(DX10,12-MONTH(DX10)),Taxes!$C$16:$F$16,0)),
0),0)</f>
        <v>0</v>
      </c>
      <c r="DY30" s="341" cm="1">
        <f t="array" ref="DY30">IF(DY12&lt;Summary!$E$7,
     IFERROR(INDEX(Taxes!$C$19:$F$19,0,MATCH(DY10,Taxes!$C$16:$F$16,0)),0)+
IF(DY12+1=Summary!$E$7, INDEX(Taxes!$C$19:$F$19,0,MATCH(EOMONTH(DY10,12-MONTH(DY10)),Taxes!$C$16:$F$16,0)),
0),0)</f>
        <v>0</v>
      </c>
      <c r="DZ30" s="341" cm="1">
        <f t="array" ref="DZ30">IF(DZ12&lt;Summary!$E$7,
     IFERROR(INDEX(Taxes!$C$19:$F$19,0,MATCH(DZ10,Taxes!$C$16:$F$16,0)),0)+
IF(DZ12+1=Summary!$E$7, INDEX(Taxes!$C$19:$F$19,0,MATCH(EOMONTH(DZ10,12-MONTH(DZ10)),Taxes!$C$16:$F$16,0)),
0),0)</f>
        <v>0</v>
      </c>
      <c r="EA30" s="341" cm="1">
        <f t="array" ref="EA30">IF(EA12&lt;Summary!$E$7,
     IFERROR(INDEX(Taxes!$C$19:$F$19,0,MATCH(EA10,Taxes!$C$16:$F$16,0)),0)+
IF(EA12+1=Summary!$E$7, INDEX(Taxes!$C$19:$F$19,0,MATCH(EOMONTH(EA10,12-MONTH(EA10)),Taxes!$C$16:$F$16,0)),
0),0)</f>
        <v>0</v>
      </c>
      <c r="EB30" s="341" cm="1">
        <f t="array" ref="EB30">IF(EB12&lt;Summary!$E$7,
     IFERROR(INDEX(Taxes!$C$19:$F$19,0,MATCH(EB10,Taxes!$C$16:$F$16,0)),0)+
IF(EB12+1=Summary!$E$7, INDEX(Taxes!$C$19:$F$19,0,MATCH(EOMONTH(EB10,12-MONTH(EB10)),Taxes!$C$16:$F$16,0)),
0),0)</f>
        <v>0</v>
      </c>
      <c r="EC30" s="341" cm="1">
        <f t="array" ref="EC30">IF(EC12&lt;Summary!$E$7,
     IFERROR(INDEX(Taxes!$C$19:$F$19,0,MATCH(EC10,Taxes!$C$16:$F$16,0)),0)+
IF(EC12+1=Summary!$E$7, INDEX(Taxes!$C$19:$F$19,0,MATCH(EOMONTH(EC10,12-MONTH(EC10)),Taxes!$C$16:$F$16,0)),
0),0)</f>
        <v>0</v>
      </c>
      <c r="ED30" s="341" cm="1">
        <f t="array" ref="ED30">IF(ED12&lt;Summary!$E$7,
     IFERROR(INDEX(Taxes!$C$19:$F$19,0,MATCH(ED10,Taxes!$C$16:$F$16,0)),0)+
IF(ED12+1=Summary!$E$7, INDEX(Taxes!$C$19:$F$19,0,MATCH(EOMONTH(ED10,12-MONTH(ED10)),Taxes!$C$16:$F$16,0)),
0),0)</f>
        <v>0</v>
      </c>
      <c r="EE30" s="341" cm="1">
        <f t="array" ref="EE30">IF(EE12&lt;Summary!$E$7,
     IFERROR(INDEX(Taxes!$C$19:$F$19,0,MATCH(EE10,Taxes!$C$16:$F$16,0)),0)+
IF(EE12+1=Summary!$E$7, INDEX(Taxes!$C$19:$F$19,0,MATCH(EOMONTH(EE10,12-MONTH(EE10)),Taxes!$C$16:$F$16,0)),
0),0)</f>
        <v>0</v>
      </c>
      <c r="EF30" s="341" cm="1">
        <f t="array" ref="EF30">IF(EF12&lt;Summary!$E$7,
     IFERROR(INDEX(Taxes!$C$19:$F$19,0,MATCH(EF10,Taxes!$C$16:$F$16,0)),0)+
IF(EF12+1=Summary!$E$7, INDEX(Taxes!$C$19:$F$19,0,MATCH(EOMONTH(EF10,12-MONTH(EF10)),Taxes!$C$16:$F$16,0)),
0),0)</f>
        <v>0</v>
      </c>
      <c r="EG30" s="341" cm="1">
        <f t="array" ref="EG30">IF(EG12&lt;Summary!$E$7,
     IFERROR(INDEX(Taxes!$C$19:$F$19,0,MATCH(EG10,Taxes!$C$16:$F$16,0)),0)+
IF(EG12+1=Summary!$E$7, INDEX(Taxes!$C$19:$F$19,0,MATCH(EOMONTH(EG10,12-MONTH(EG10)),Taxes!$C$16:$F$16,0)),
0),0)</f>
        <v>0</v>
      </c>
      <c r="EH30" s="341" cm="1">
        <f t="array" ref="EH30">IF(EH12&lt;Summary!$E$7,
     IFERROR(INDEX(Taxes!$C$19:$F$19,0,MATCH(EH10,Taxes!$C$16:$F$16,0)),0)+
IF(EH12+1=Summary!$E$7, INDEX(Taxes!$C$19:$F$19,0,MATCH(EOMONTH(EH10,12-MONTH(EH10)),Taxes!$C$16:$F$16,0)),
0),0)</f>
        <v>0</v>
      </c>
      <c r="EI30" s="341" cm="1">
        <f t="array" ref="EI30">IF(EI12&lt;Summary!$E$7,
     IFERROR(INDEX(Taxes!$C$19:$F$19,0,MATCH(EI10,Taxes!$C$16:$F$16,0)),0)+
IF(EI12+1=Summary!$E$7, INDEX(Taxes!$C$19:$F$19,0,MATCH(EOMONTH(EI10,12-MONTH(EI10)),Taxes!$C$16:$F$16,0)),
0),0)</f>
        <v>0</v>
      </c>
      <c r="EJ30" s="341" cm="1">
        <f t="array" ref="EJ30">IF(EJ12&lt;Summary!$E$7,
     IFERROR(INDEX(Taxes!$C$19:$F$19,0,MATCH(EJ10,Taxes!$C$16:$F$16,0)),0)+
IF(EJ12+1=Summary!$E$7, INDEX(Taxes!$C$19:$F$19,0,MATCH(EOMONTH(EJ10,12-MONTH(EJ10)),Taxes!$C$16:$F$16,0)),
0),0)</f>
        <v>0</v>
      </c>
      <c r="EK30" s="4">
        <v>0</v>
      </c>
    </row>
    <row r="31" spans="1:141" s="4" customFormat="1" ht="14" x14ac:dyDescent="0.2">
      <c r="A31" s="3"/>
      <c r="C31" s="6" t="s">
        <v>191</v>
      </c>
      <c r="D31" s="76">
        <f>Capex!D60</f>
        <v>150000</v>
      </c>
      <c r="E31" s="76">
        <f t="shared" ref="E31:E37" si="44">D31/(G31-F31+1)</f>
        <v>30000</v>
      </c>
      <c r="F31" s="207">
        <v>20</v>
      </c>
      <c r="G31" s="207">
        <v>24</v>
      </c>
      <c r="H31" s="7">
        <f t="shared" ref="H31:Q37" si="45">IF(AND($F31&lt;=H$12,$G31&gt;=H$12),$E31,0)</f>
        <v>0</v>
      </c>
      <c r="I31" s="7">
        <f t="shared" si="45"/>
        <v>0</v>
      </c>
      <c r="J31" s="7">
        <f t="shared" si="45"/>
        <v>0</v>
      </c>
      <c r="K31" s="7">
        <f t="shared" si="45"/>
        <v>0</v>
      </c>
      <c r="L31" s="7">
        <f t="shared" si="45"/>
        <v>0</v>
      </c>
      <c r="M31" s="7">
        <f t="shared" si="45"/>
        <v>0</v>
      </c>
      <c r="N31" s="7">
        <f t="shared" si="45"/>
        <v>0</v>
      </c>
      <c r="O31" s="7">
        <f t="shared" si="45"/>
        <v>0</v>
      </c>
      <c r="P31" s="7">
        <f t="shared" si="45"/>
        <v>0</v>
      </c>
      <c r="Q31" s="7">
        <f t="shared" si="45"/>
        <v>0</v>
      </c>
      <c r="R31" s="7">
        <f t="shared" ref="R31:AA37" si="46">IF(AND($F31&lt;=R$12,$G31&gt;=R$12),$E31,0)</f>
        <v>0</v>
      </c>
      <c r="S31" s="7">
        <f t="shared" si="46"/>
        <v>0</v>
      </c>
      <c r="T31" s="7">
        <f t="shared" si="46"/>
        <v>0</v>
      </c>
      <c r="U31" s="7">
        <f t="shared" si="46"/>
        <v>0</v>
      </c>
      <c r="V31" s="7">
        <f t="shared" si="46"/>
        <v>0</v>
      </c>
      <c r="W31" s="7">
        <f t="shared" si="46"/>
        <v>0</v>
      </c>
      <c r="X31" s="7">
        <f t="shared" si="46"/>
        <v>0</v>
      </c>
      <c r="Y31" s="7">
        <f t="shared" si="46"/>
        <v>0</v>
      </c>
      <c r="Z31" s="7">
        <f t="shared" si="46"/>
        <v>0</v>
      </c>
      <c r="AA31" s="7">
        <f t="shared" si="46"/>
        <v>0</v>
      </c>
      <c r="AB31" s="7">
        <f t="shared" ref="AB31:AK37" si="47">IF(AND($F31&lt;=AB$12,$G31&gt;=AB$12),$E31,0)</f>
        <v>30000</v>
      </c>
      <c r="AC31" s="7">
        <f t="shared" si="47"/>
        <v>30000</v>
      </c>
      <c r="AD31" s="7">
        <f t="shared" si="47"/>
        <v>30000</v>
      </c>
      <c r="AE31" s="7">
        <f t="shared" si="47"/>
        <v>30000</v>
      </c>
      <c r="AF31" s="7">
        <f t="shared" si="47"/>
        <v>30000</v>
      </c>
      <c r="AG31" s="7">
        <f t="shared" si="47"/>
        <v>0</v>
      </c>
      <c r="AH31" s="7">
        <f t="shared" si="47"/>
        <v>0</v>
      </c>
      <c r="AI31" s="7">
        <f t="shared" si="47"/>
        <v>0</v>
      </c>
      <c r="AJ31" s="7">
        <f t="shared" si="47"/>
        <v>0</v>
      </c>
      <c r="AK31" s="7">
        <f t="shared" si="47"/>
        <v>0</v>
      </c>
      <c r="AL31" s="7">
        <f t="shared" ref="AL31:AU37" si="48">IF(AND($F31&lt;=AL$12,$G31&gt;=AL$12),$E31,0)</f>
        <v>0</v>
      </c>
      <c r="AM31" s="7">
        <f t="shared" si="48"/>
        <v>0</v>
      </c>
      <c r="AN31" s="7">
        <f t="shared" si="48"/>
        <v>0</v>
      </c>
      <c r="AO31" s="7">
        <f t="shared" si="48"/>
        <v>0</v>
      </c>
      <c r="AP31" s="7">
        <f t="shared" si="48"/>
        <v>0</v>
      </c>
      <c r="AQ31" s="7">
        <f t="shared" si="48"/>
        <v>0</v>
      </c>
      <c r="AR31" s="7">
        <f t="shared" si="48"/>
        <v>0</v>
      </c>
      <c r="AS31" s="7">
        <f t="shared" si="48"/>
        <v>0</v>
      </c>
      <c r="AT31" s="7">
        <f t="shared" si="48"/>
        <v>0</v>
      </c>
      <c r="AU31" s="7">
        <f t="shared" si="48"/>
        <v>0</v>
      </c>
      <c r="AV31" s="7">
        <f t="shared" ref="AV31:BE37" si="49">IF(AND($F31&lt;=AV$12,$G31&gt;=AV$12),$E31,0)</f>
        <v>0</v>
      </c>
      <c r="AW31" s="7">
        <f t="shared" si="49"/>
        <v>0</v>
      </c>
      <c r="AX31" s="7">
        <f t="shared" si="49"/>
        <v>0</v>
      </c>
      <c r="AY31" s="7">
        <f t="shared" si="49"/>
        <v>0</v>
      </c>
      <c r="AZ31" s="7">
        <f t="shared" si="49"/>
        <v>0</v>
      </c>
      <c r="BA31" s="7">
        <f t="shared" si="49"/>
        <v>0</v>
      </c>
      <c r="BB31" s="7">
        <f t="shared" si="49"/>
        <v>0</v>
      </c>
      <c r="BC31" s="7">
        <f t="shared" si="49"/>
        <v>0</v>
      </c>
      <c r="BD31" s="7">
        <f t="shared" si="49"/>
        <v>0</v>
      </c>
      <c r="BE31" s="7">
        <f t="shared" si="49"/>
        <v>0</v>
      </c>
      <c r="BF31" s="7">
        <f t="shared" ref="BF31:BO37" si="50">IF(AND($F31&lt;=BF$12,$G31&gt;=BF$12),$E31,0)</f>
        <v>0</v>
      </c>
      <c r="BG31" s="7">
        <f t="shared" si="50"/>
        <v>0</v>
      </c>
      <c r="BH31" s="7">
        <f t="shared" si="50"/>
        <v>0</v>
      </c>
      <c r="BI31" s="7">
        <f t="shared" si="50"/>
        <v>0</v>
      </c>
      <c r="BJ31" s="7">
        <f t="shared" si="50"/>
        <v>0</v>
      </c>
      <c r="BK31" s="7">
        <f t="shared" si="50"/>
        <v>0</v>
      </c>
      <c r="BL31" s="7">
        <f t="shared" si="50"/>
        <v>0</v>
      </c>
      <c r="BM31" s="7">
        <f t="shared" si="50"/>
        <v>0</v>
      </c>
      <c r="BN31" s="7">
        <f t="shared" si="50"/>
        <v>0</v>
      </c>
      <c r="BO31" s="7">
        <f t="shared" si="50"/>
        <v>0</v>
      </c>
      <c r="BP31" s="7">
        <f t="shared" ref="BP31:BY37" si="51">IF(AND($F31&lt;=BP$12,$G31&gt;=BP$12),$E31,0)</f>
        <v>0</v>
      </c>
      <c r="BQ31" s="7">
        <f t="shared" si="51"/>
        <v>0</v>
      </c>
      <c r="BR31" s="7">
        <f t="shared" si="51"/>
        <v>0</v>
      </c>
      <c r="BS31" s="7">
        <f t="shared" si="51"/>
        <v>0</v>
      </c>
      <c r="BT31" s="7">
        <f t="shared" si="51"/>
        <v>0</v>
      </c>
      <c r="BU31" s="7">
        <f t="shared" si="51"/>
        <v>0</v>
      </c>
      <c r="BV31" s="7">
        <f t="shared" si="51"/>
        <v>0</v>
      </c>
      <c r="BW31" s="7">
        <f t="shared" si="51"/>
        <v>0</v>
      </c>
      <c r="BX31" s="7">
        <f t="shared" si="51"/>
        <v>0</v>
      </c>
      <c r="BY31" s="7">
        <f t="shared" si="51"/>
        <v>0</v>
      </c>
      <c r="BZ31" s="7">
        <f t="shared" ref="BZ31:CI37" si="52">IF(AND($F31&lt;=BZ$12,$G31&gt;=BZ$12),$E31,0)</f>
        <v>0</v>
      </c>
      <c r="CA31" s="7">
        <f t="shared" si="52"/>
        <v>0</v>
      </c>
      <c r="CB31" s="7">
        <f t="shared" si="52"/>
        <v>0</v>
      </c>
      <c r="CC31" s="7">
        <f t="shared" si="52"/>
        <v>0</v>
      </c>
      <c r="CD31" s="7">
        <f t="shared" si="52"/>
        <v>0</v>
      </c>
      <c r="CE31" s="7">
        <f t="shared" si="52"/>
        <v>0</v>
      </c>
      <c r="CF31" s="7">
        <f t="shared" si="52"/>
        <v>0</v>
      </c>
      <c r="CG31" s="7">
        <f t="shared" si="52"/>
        <v>0</v>
      </c>
      <c r="CH31" s="7">
        <f t="shared" si="52"/>
        <v>0</v>
      </c>
      <c r="CI31" s="7">
        <f t="shared" si="52"/>
        <v>0</v>
      </c>
      <c r="CJ31" s="7">
        <f t="shared" ref="CJ31:CS37" si="53">IF(AND($F31&lt;=CJ$12,$G31&gt;=CJ$12),$E31,0)</f>
        <v>0</v>
      </c>
      <c r="CK31" s="7">
        <f t="shared" si="53"/>
        <v>0</v>
      </c>
      <c r="CL31" s="7">
        <f t="shared" si="53"/>
        <v>0</v>
      </c>
      <c r="CM31" s="7">
        <f t="shared" si="53"/>
        <v>0</v>
      </c>
      <c r="CN31" s="7">
        <f t="shared" si="53"/>
        <v>0</v>
      </c>
      <c r="CO31" s="7">
        <f t="shared" si="53"/>
        <v>0</v>
      </c>
      <c r="CP31" s="7">
        <f t="shared" si="53"/>
        <v>0</v>
      </c>
      <c r="CQ31" s="7">
        <f t="shared" si="53"/>
        <v>0</v>
      </c>
      <c r="CR31" s="7">
        <f t="shared" si="53"/>
        <v>0</v>
      </c>
      <c r="CS31" s="7">
        <f t="shared" si="53"/>
        <v>0</v>
      </c>
      <c r="CT31" s="7">
        <f t="shared" ref="CT31:DC37" si="54">IF(AND($F31&lt;=CT$12,$G31&gt;=CT$12),$E31,0)</f>
        <v>0</v>
      </c>
      <c r="CU31" s="7">
        <f t="shared" si="54"/>
        <v>0</v>
      </c>
      <c r="CV31" s="7">
        <f t="shared" si="54"/>
        <v>0</v>
      </c>
      <c r="CW31" s="7">
        <f t="shared" si="54"/>
        <v>0</v>
      </c>
      <c r="CX31" s="7">
        <f t="shared" si="54"/>
        <v>0</v>
      </c>
      <c r="CY31" s="7">
        <f t="shared" si="54"/>
        <v>0</v>
      </c>
      <c r="CZ31" s="7">
        <f t="shared" si="54"/>
        <v>0</v>
      </c>
      <c r="DA31" s="7">
        <f t="shared" si="54"/>
        <v>0</v>
      </c>
      <c r="DB31" s="7">
        <f t="shared" si="54"/>
        <v>0</v>
      </c>
      <c r="DC31" s="7">
        <f t="shared" si="54"/>
        <v>0</v>
      </c>
      <c r="DD31" s="7">
        <f t="shared" ref="DD31:DM37" si="55">IF(AND($F31&lt;=DD$12,$G31&gt;=DD$12),$E31,0)</f>
        <v>0</v>
      </c>
      <c r="DE31" s="7">
        <f t="shared" si="55"/>
        <v>0</v>
      </c>
      <c r="DF31" s="7">
        <f t="shared" si="55"/>
        <v>0</v>
      </c>
      <c r="DG31" s="7">
        <f t="shared" si="55"/>
        <v>0</v>
      </c>
      <c r="DH31" s="7">
        <f t="shared" si="55"/>
        <v>0</v>
      </c>
      <c r="DI31" s="7">
        <f t="shared" si="55"/>
        <v>0</v>
      </c>
      <c r="DJ31" s="7">
        <f t="shared" si="55"/>
        <v>0</v>
      </c>
      <c r="DK31" s="7">
        <f t="shared" si="55"/>
        <v>0</v>
      </c>
      <c r="DL31" s="7">
        <f t="shared" si="55"/>
        <v>0</v>
      </c>
      <c r="DM31" s="7">
        <f t="shared" si="55"/>
        <v>0</v>
      </c>
      <c r="DN31" s="7">
        <f t="shared" ref="DN31:DW37" si="56">IF(AND($F31&lt;=DN$12,$G31&gt;=DN$12),$E31,0)</f>
        <v>0</v>
      </c>
      <c r="DO31" s="7">
        <f t="shared" si="56"/>
        <v>0</v>
      </c>
      <c r="DP31" s="7">
        <f t="shared" si="56"/>
        <v>0</v>
      </c>
      <c r="DQ31" s="7">
        <f t="shared" si="56"/>
        <v>0</v>
      </c>
      <c r="DR31" s="7">
        <f t="shared" si="56"/>
        <v>0</v>
      </c>
      <c r="DS31" s="7">
        <f t="shared" si="56"/>
        <v>0</v>
      </c>
      <c r="DT31" s="7">
        <f t="shared" si="56"/>
        <v>0</v>
      </c>
      <c r="DU31" s="7">
        <f t="shared" si="56"/>
        <v>0</v>
      </c>
      <c r="DV31" s="7">
        <f t="shared" si="56"/>
        <v>0</v>
      </c>
      <c r="DW31" s="7">
        <f t="shared" si="56"/>
        <v>0</v>
      </c>
      <c r="DX31" s="7">
        <f t="shared" ref="DX31:EJ37" si="57">IF(AND($F31&lt;=DX$12,$G31&gt;=DX$12),$E31,0)</f>
        <v>0</v>
      </c>
      <c r="DY31" s="7">
        <f t="shared" si="57"/>
        <v>0</v>
      </c>
      <c r="DZ31" s="7">
        <f t="shared" si="57"/>
        <v>0</v>
      </c>
      <c r="EA31" s="7">
        <f t="shared" si="57"/>
        <v>0</v>
      </c>
      <c r="EB31" s="7">
        <f t="shared" si="57"/>
        <v>0</v>
      </c>
      <c r="EC31" s="7">
        <f t="shared" si="57"/>
        <v>0</v>
      </c>
      <c r="ED31" s="7">
        <f t="shared" si="57"/>
        <v>0</v>
      </c>
      <c r="EE31" s="7">
        <f t="shared" si="57"/>
        <v>0</v>
      </c>
      <c r="EF31" s="7">
        <f t="shared" si="57"/>
        <v>0</v>
      </c>
      <c r="EG31" s="7">
        <f t="shared" si="57"/>
        <v>0</v>
      </c>
      <c r="EH31" s="7">
        <f t="shared" si="57"/>
        <v>0</v>
      </c>
      <c r="EI31" s="7">
        <f t="shared" si="57"/>
        <v>0</v>
      </c>
      <c r="EJ31" s="7">
        <f t="shared" si="57"/>
        <v>0</v>
      </c>
      <c r="EK31" s="4">
        <v>0</v>
      </c>
    </row>
    <row r="32" spans="1:141" s="4" customFormat="1" ht="14" x14ac:dyDescent="0.2">
      <c r="A32" s="3"/>
      <c r="C32" s="6" t="s">
        <v>194</v>
      </c>
      <c r="D32" s="76">
        <f>Capex!D63</f>
        <v>560891.27</v>
      </c>
      <c r="E32" s="76">
        <f t="shared" si="44"/>
        <v>560891.27</v>
      </c>
      <c r="F32" s="207">
        <v>0</v>
      </c>
      <c r="G32" s="207">
        <v>0</v>
      </c>
      <c r="H32" s="7">
        <f t="shared" si="45"/>
        <v>560891.27</v>
      </c>
      <c r="I32" s="7">
        <f t="shared" si="45"/>
        <v>0</v>
      </c>
      <c r="J32" s="7">
        <f t="shared" si="45"/>
        <v>0</v>
      </c>
      <c r="K32" s="7">
        <f t="shared" si="45"/>
        <v>0</v>
      </c>
      <c r="L32" s="7">
        <f t="shared" si="45"/>
        <v>0</v>
      </c>
      <c r="M32" s="7">
        <f t="shared" si="45"/>
        <v>0</v>
      </c>
      <c r="N32" s="7">
        <f t="shared" si="45"/>
        <v>0</v>
      </c>
      <c r="O32" s="7">
        <f t="shared" si="45"/>
        <v>0</v>
      </c>
      <c r="P32" s="7">
        <f t="shared" si="45"/>
        <v>0</v>
      </c>
      <c r="Q32" s="7">
        <f t="shared" si="45"/>
        <v>0</v>
      </c>
      <c r="R32" s="7">
        <f t="shared" si="46"/>
        <v>0</v>
      </c>
      <c r="S32" s="7">
        <f t="shared" si="46"/>
        <v>0</v>
      </c>
      <c r="T32" s="7">
        <f t="shared" si="46"/>
        <v>0</v>
      </c>
      <c r="U32" s="7">
        <f t="shared" si="46"/>
        <v>0</v>
      </c>
      <c r="V32" s="7">
        <f t="shared" si="46"/>
        <v>0</v>
      </c>
      <c r="W32" s="7">
        <f t="shared" si="46"/>
        <v>0</v>
      </c>
      <c r="X32" s="7">
        <f t="shared" si="46"/>
        <v>0</v>
      </c>
      <c r="Y32" s="7">
        <f t="shared" si="46"/>
        <v>0</v>
      </c>
      <c r="Z32" s="7">
        <f t="shared" si="46"/>
        <v>0</v>
      </c>
      <c r="AA32" s="7">
        <f t="shared" si="46"/>
        <v>0</v>
      </c>
      <c r="AB32" s="7">
        <f t="shared" si="47"/>
        <v>0</v>
      </c>
      <c r="AC32" s="7">
        <f t="shared" si="47"/>
        <v>0</v>
      </c>
      <c r="AD32" s="7">
        <f t="shared" si="47"/>
        <v>0</v>
      </c>
      <c r="AE32" s="7">
        <f t="shared" si="47"/>
        <v>0</v>
      </c>
      <c r="AF32" s="7">
        <f t="shared" si="47"/>
        <v>0</v>
      </c>
      <c r="AG32" s="7">
        <f t="shared" si="47"/>
        <v>0</v>
      </c>
      <c r="AH32" s="7">
        <f t="shared" si="47"/>
        <v>0</v>
      </c>
      <c r="AI32" s="7">
        <f t="shared" si="47"/>
        <v>0</v>
      </c>
      <c r="AJ32" s="7">
        <f t="shared" si="47"/>
        <v>0</v>
      </c>
      <c r="AK32" s="7">
        <f t="shared" si="47"/>
        <v>0</v>
      </c>
      <c r="AL32" s="7">
        <f t="shared" si="48"/>
        <v>0</v>
      </c>
      <c r="AM32" s="7">
        <f t="shared" si="48"/>
        <v>0</v>
      </c>
      <c r="AN32" s="7">
        <f t="shared" si="48"/>
        <v>0</v>
      </c>
      <c r="AO32" s="7">
        <f t="shared" si="48"/>
        <v>0</v>
      </c>
      <c r="AP32" s="7">
        <f t="shared" si="48"/>
        <v>0</v>
      </c>
      <c r="AQ32" s="7">
        <f t="shared" si="48"/>
        <v>0</v>
      </c>
      <c r="AR32" s="7">
        <f t="shared" si="48"/>
        <v>0</v>
      </c>
      <c r="AS32" s="7">
        <f t="shared" si="48"/>
        <v>0</v>
      </c>
      <c r="AT32" s="7">
        <f t="shared" si="48"/>
        <v>0</v>
      </c>
      <c r="AU32" s="7">
        <f t="shared" si="48"/>
        <v>0</v>
      </c>
      <c r="AV32" s="7">
        <f t="shared" si="49"/>
        <v>0</v>
      </c>
      <c r="AW32" s="7">
        <f t="shared" si="49"/>
        <v>0</v>
      </c>
      <c r="AX32" s="7">
        <f t="shared" si="49"/>
        <v>0</v>
      </c>
      <c r="AY32" s="7">
        <f t="shared" si="49"/>
        <v>0</v>
      </c>
      <c r="AZ32" s="7">
        <f t="shared" si="49"/>
        <v>0</v>
      </c>
      <c r="BA32" s="7">
        <f t="shared" si="49"/>
        <v>0</v>
      </c>
      <c r="BB32" s="7">
        <f t="shared" si="49"/>
        <v>0</v>
      </c>
      <c r="BC32" s="7">
        <f t="shared" si="49"/>
        <v>0</v>
      </c>
      <c r="BD32" s="7">
        <f t="shared" si="49"/>
        <v>0</v>
      </c>
      <c r="BE32" s="7">
        <f t="shared" si="49"/>
        <v>0</v>
      </c>
      <c r="BF32" s="7">
        <f t="shared" si="50"/>
        <v>0</v>
      </c>
      <c r="BG32" s="7">
        <f t="shared" si="50"/>
        <v>0</v>
      </c>
      <c r="BH32" s="7">
        <f t="shared" si="50"/>
        <v>0</v>
      </c>
      <c r="BI32" s="7">
        <f t="shared" si="50"/>
        <v>0</v>
      </c>
      <c r="BJ32" s="7">
        <f t="shared" si="50"/>
        <v>0</v>
      </c>
      <c r="BK32" s="7">
        <f t="shared" si="50"/>
        <v>0</v>
      </c>
      <c r="BL32" s="7">
        <f t="shared" si="50"/>
        <v>0</v>
      </c>
      <c r="BM32" s="7">
        <f t="shared" si="50"/>
        <v>0</v>
      </c>
      <c r="BN32" s="7">
        <f t="shared" si="50"/>
        <v>0</v>
      </c>
      <c r="BO32" s="7">
        <f t="shared" si="50"/>
        <v>0</v>
      </c>
      <c r="BP32" s="7">
        <f t="shared" si="51"/>
        <v>0</v>
      </c>
      <c r="BQ32" s="7">
        <f t="shared" si="51"/>
        <v>0</v>
      </c>
      <c r="BR32" s="7">
        <f t="shared" si="51"/>
        <v>0</v>
      </c>
      <c r="BS32" s="7">
        <f t="shared" si="51"/>
        <v>0</v>
      </c>
      <c r="BT32" s="7">
        <f t="shared" si="51"/>
        <v>0</v>
      </c>
      <c r="BU32" s="7">
        <f t="shared" si="51"/>
        <v>0</v>
      </c>
      <c r="BV32" s="7">
        <f t="shared" si="51"/>
        <v>0</v>
      </c>
      <c r="BW32" s="7">
        <f t="shared" si="51"/>
        <v>0</v>
      </c>
      <c r="BX32" s="7">
        <f t="shared" si="51"/>
        <v>0</v>
      </c>
      <c r="BY32" s="7">
        <f t="shared" si="51"/>
        <v>0</v>
      </c>
      <c r="BZ32" s="7">
        <f t="shared" si="52"/>
        <v>0</v>
      </c>
      <c r="CA32" s="7">
        <f t="shared" si="52"/>
        <v>0</v>
      </c>
      <c r="CB32" s="7">
        <f t="shared" si="52"/>
        <v>0</v>
      </c>
      <c r="CC32" s="7">
        <f t="shared" si="52"/>
        <v>0</v>
      </c>
      <c r="CD32" s="7">
        <f t="shared" si="52"/>
        <v>0</v>
      </c>
      <c r="CE32" s="7">
        <f t="shared" si="52"/>
        <v>0</v>
      </c>
      <c r="CF32" s="7">
        <f t="shared" si="52"/>
        <v>0</v>
      </c>
      <c r="CG32" s="7">
        <f t="shared" si="52"/>
        <v>0</v>
      </c>
      <c r="CH32" s="7">
        <f t="shared" si="52"/>
        <v>0</v>
      </c>
      <c r="CI32" s="7">
        <f t="shared" si="52"/>
        <v>0</v>
      </c>
      <c r="CJ32" s="7">
        <f t="shared" si="53"/>
        <v>0</v>
      </c>
      <c r="CK32" s="7">
        <f t="shared" si="53"/>
        <v>0</v>
      </c>
      <c r="CL32" s="7">
        <f t="shared" si="53"/>
        <v>0</v>
      </c>
      <c r="CM32" s="7">
        <f t="shared" si="53"/>
        <v>0</v>
      </c>
      <c r="CN32" s="7">
        <f t="shared" si="53"/>
        <v>0</v>
      </c>
      <c r="CO32" s="7">
        <f t="shared" si="53"/>
        <v>0</v>
      </c>
      <c r="CP32" s="7">
        <f t="shared" si="53"/>
        <v>0</v>
      </c>
      <c r="CQ32" s="7">
        <f t="shared" si="53"/>
        <v>0</v>
      </c>
      <c r="CR32" s="7">
        <f t="shared" si="53"/>
        <v>0</v>
      </c>
      <c r="CS32" s="7">
        <f t="shared" si="53"/>
        <v>0</v>
      </c>
      <c r="CT32" s="7">
        <f t="shared" si="54"/>
        <v>0</v>
      </c>
      <c r="CU32" s="7">
        <f t="shared" si="54"/>
        <v>0</v>
      </c>
      <c r="CV32" s="7">
        <f t="shared" si="54"/>
        <v>0</v>
      </c>
      <c r="CW32" s="7">
        <f t="shared" si="54"/>
        <v>0</v>
      </c>
      <c r="CX32" s="7">
        <f t="shared" si="54"/>
        <v>0</v>
      </c>
      <c r="CY32" s="7">
        <f t="shared" si="54"/>
        <v>0</v>
      </c>
      <c r="CZ32" s="7">
        <f t="shared" si="54"/>
        <v>0</v>
      </c>
      <c r="DA32" s="7">
        <f t="shared" si="54"/>
        <v>0</v>
      </c>
      <c r="DB32" s="7">
        <f t="shared" si="54"/>
        <v>0</v>
      </c>
      <c r="DC32" s="7">
        <f t="shared" si="54"/>
        <v>0</v>
      </c>
      <c r="DD32" s="7">
        <f t="shared" si="55"/>
        <v>0</v>
      </c>
      <c r="DE32" s="7">
        <f t="shared" si="55"/>
        <v>0</v>
      </c>
      <c r="DF32" s="7">
        <f t="shared" si="55"/>
        <v>0</v>
      </c>
      <c r="DG32" s="7">
        <f t="shared" si="55"/>
        <v>0</v>
      </c>
      <c r="DH32" s="7">
        <f t="shared" si="55"/>
        <v>0</v>
      </c>
      <c r="DI32" s="7">
        <f t="shared" si="55"/>
        <v>0</v>
      </c>
      <c r="DJ32" s="7">
        <f t="shared" si="55"/>
        <v>0</v>
      </c>
      <c r="DK32" s="7">
        <f t="shared" si="55"/>
        <v>0</v>
      </c>
      <c r="DL32" s="7">
        <f t="shared" si="55"/>
        <v>0</v>
      </c>
      <c r="DM32" s="7">
        <f t="shared" si="55"/>
        <v>0</v>
      </c>
      <c r="DN32" s="7">
        <f t="shared" si="56"/>
        <v>0</v>
      </c>
      <c r="DO32" s="7">
        <f t="shared" si="56"/>
        <v>0</v>
      </c>
      <c r="DP32" s="7">
        <f t="shared" si="56"/>
        <v>0</v>
      </c>
      <c r="DQ32" s="7">
        <f t="shared" si="56"/>
        <v>0</v>
      </c>
      <c r="DR32" s="7">
        <f t="shared" si="56"/>
        <v>0</v>
      </c>
      <c r="DS32" s="7">
        <f t="shared" si="56"/>
        <v>0</v>
      </c>
      <c r="DT32" s="7">
        <f t="shared" si="56"/>
        <v>0</v>
      </c>
      <c r="DU32" s="7">
        <f t="shared" si="56"/>
        <v>0</v>
      </c>
      <c r="DV32" s="7">
        <f t="shared" si="56"/>
        <v>0</v>
      </c>
      <c r="DW32" s="7">
        <f t="shared" si="56"/>
        <v>0</v>
      </c>
      <c r="DX32" s="7">
        <f t="shared" si="57"/>
        <v>0</v>
      </c>
      <c r="DY32" s="7">
        <f t="shared" si="57"/>
        <v>0</v>
      </c>
      <c r="DZ32" s="7">
        <f t="shared" si="57"/>
        <v>0</v>
      </c>
      <c r="EA32" s="7">
        <f t="shared" si="57"/>
        <v>0</v>
      </c>
      <c r="EB32" s="7">
        <f t="shared" si="57"/>
        <v>0</v>
      </c>
      <c r="EC32" s="7">
        <f t="shared" si="57"/>
        <v>0</v>
      </c>
      <c r="ED32" s="7">
        <f t="shared" si="57"/>
        <v>0</v>
      </c>
      <c r="EE32" s="7">
        <f t="shared" si="57"/>
        <v>0</v>
      </c>
      <c r="EF32" s="7">
        <f t="shared" si="57"/>
        <v>0</v>
      </c>
      <c r="EG32" s="7">
        <f t="shared" si="57"/>
        <v>0</v>
      </c>
      <c r="EH32" s="7">
        <f t="shared" si="57"/>
        <v>0</v>
      </c>
      <c r="EI32" s="7">
        <f t="shared" si="57"/>
        <v>0</v>
      </c>
      <c r="EJ32" s="7">
        <f t="shared" si="57"/>
        <v>0</v>
      </c>
      <c r="EK32" s="4">
        <v>0</v>
      </c>
    </row>
    <row r="33" spans="1:141" s="4" customFormat="1" ht="14" x14ac:dyDescent="0.2">
      <c r="A33" s="3"/>
      <c r="C33" s="6" t="s">
        <v>212</v>
      </c>
      <c r="D33" s="76">
        <f>Capex!D76</f>
        <v>3533000</v>
      </c>
      <c r="E33" s="76">
        <f t="shared" si="44"/>
        <v>3533000</v>
      </c>
      <c r="F33" s="207">
        <v>0</v>
      </c>
      <c r="G33" s="207">
        <v>0</v>
      </c>
      <c r="H33" s="7">
        <f t="shared" si="45"/>
        <v>3533000</v>
      </c>
      <c r="I33" s="7">
        <f t="shared" si="45"/>
        <v>0</v>
      </c>
      <c r="J33" s="7">
        <f t="shared" si="45"/>
        <v>0</v>
      </c>
      <c r="K33" s="7">
        <f t="shared" si="45"/>
        <v>0</v>
      </c>
      <c r="L33" s="7">
        <f t="shared" si="45"/>
        <v>0</v>
      </c>
      <c r="M33" s="7">
        <f t="shared" si="45"/>
        <v>0</v>
      </c>
      <c r="N33" s="7">
        <f t="shared" si="45"/>
        <v>0</v>
      </c>
      <c r="O33" s="7">
        <f t="shared" si="45"/>
        <v>0</v>
      </c>
      <c r="P33" s="7">
        <f t="shared" si="45"/>
        <v>0</v>
      </c>
      <c r="Q33" s="7">
        <f t="shared" si="45"/>
        <v>0</v>
      </c>
      <c r="R33" s="7">
        <f t="shared" si="46"/>
        <v>0</v>
      </c>
      <c r="S33" s="7">
        <f t="shared" si="46"/>
        <v>0</v>
      </c>
      <c r="T33" s="7">
        <f t="shared" si="46"/>
        <v>0</v>
      </c>
      <c r="U33" s="7">
        <f t="shared" si="46"/>
        <v>0</v>
      </c>
      <c r="V33" s="7">
        <f t="shared" si="46"/>
        <v>0</v>
      </c>
      <c r="W33" s="7">
        <f t="shared" si="46"/>
        <v>0</v>
      </c>
      <c r="X33" s="7">
        <f t="shared" si="46"/>
        <v>0</v>
      </c>
      <c r="Y33" s="7">
        <f t="shared" si="46"/>
        <v>0</v>
      </c>
      <c r="Z33" s="7">
        <f t="shared" si="46"/>
        <v>0</v>
      </c>
      <c r="AA33" s="7">
        <f t="shared" si="46"/>
        <v>0</v>
      </c>
      <c r="AB33" s="7">
        <f t="shared" si="47"/>
        <v>0</v>
      </c>
      <c r="AC33" s="7">
        <f t="shared" si="47"/>
        <v>0</v>
      </c>
      <c r="AD33" s="7">
        <f t="shared" si="47"/>
        <v>0</v>
      </c>
      <c r="AE33" s="7">
        <f t="shared" si="47"/>
        <v>0</v>
      </c>
      <c r="AF33" s="7">
        <f t="shared" si="47"/>
        <v>0</v>
      </c>
      <c r="AG33" s="7">
        <f t="shared" si="47"/>
        <v>0</v>
      </c>
      <c r="AH33" s="7">
        <f t="shared" si="47"/>
        <v>0</v>
      </c>
      <c r="AI33" s="7">
        <f t="shared" si="47"/>
        <v>0</v>
      </c>
      <c r="AJ33" s="7">
        <f t="shared" si="47"/>
        <v>0</v>
      </c>
      <c r="AK33" s="7">
        <f t="shared" si="47"/>
        <v>0</v>
      </c>
      <c r="AL33" s="7">
        <f t="shared" si="48"/>
        <v>0</v>
      </c>
      <c r="AM33" s="7">
        <f t="shared" si="48"/>
        <v>0</v>
      </c>
      <c r="AN33" s="7">
        <f t="shared" si="48"/>
        <v>0</v>
      </c>
      <c r="AO33" s="7">
        <f t="shared" si="48"/>
        <v>0</v>
      </c>
      <c r="AP33" s="7">
        <f t="shared" si="48"/>
        <v>0</v>
      </c>
      <c r="AQ33" s="7">
        <f t="shared" si="48"/>
        <v>0</v>
      </c>
      <c r="AR33" s="7">
        <f t="shared" si="48"/>
        <v>0</v>
      </c>
      <c r="AS33" s="7">
        <f t="shared" si="48"/>
        <v>0</v>
      </c>
      <c r="AT33" s="7">
        <f t="shared" si="48"/>
        <v>0</v>
      </c>
      <c r="AU33" s="7">
        <f t="shared" si="48"/>
        <v>0</v>
      </c>
      <c r="AV33" s="7">
        <f t="shared" si="49"/>
        <v>0</v>
      </c>
      <c r="AW33" s="7">
        <f t="shared" si="49"/>
        <v>0</v>
      </c>
      <c r="AX33" s="7">
        <f t="shared" si="49"/>
        <v>0</v>
      </c>
      <c r="AY33" s="7">
        <f t="shared" si="49"/>
        <v>0</v>
      </c>
      <c r="AZ33" s="7">
        <f t="shared" si="49"/>
        <v>0</v>
      </c>
      <c r="BA33" s="7">
        <f t="shared" si="49"/>
        <v>0</v>
      </c>
      <c r="BB33" s="7">
        <f t="shared" si="49"/>
        <v>0</v>
      </c>
      <c r="BC33" s="7">
        <f t="shared" si="49"/>
        <v>0</v>
      </c>
      <c r="BD33" s="7">
        <f t="shared" si="49"/>
        <v>0</v>
      </c>
      <c r="BE33" s="7">
        <f t="shared" si="49"/>
        <v>0</v>
      </c>
      <c r="BF33" s="7">
        <f t="shared" si="50"/>
        <v>0</v>
      </c>
      <c r="BG33" s="7">
        <f t="shared" si="50"/>
        <v>0</v>
      </c>
      <c r="BH33" s="7">
        <f t="shared" si="50"/>
        <v>0</v>
      </c>
      <c r="BI33" s="7">
        <f t="shared" si="50"/>
        <v>0</v>
      </c>
      <c r="BJ33" s="7">
        <f t="shared" si="50"/>
        <v>0</v>
      </c>
      <c r="BK33" s="7">
        <f t="shared" si="50"/>
        <v>0</v>
      </c>
      <c r="BL33" s="7">
        <f t="shared" si="50"/>
        <v>0</v>
      </c>
      <c r="BM33" s="7">
        <f t="shared" si="50"/>
        <v>0</v>
      </c>
      <c r="BN33" s="7">
        <f t="shared" si="50"/>
        <v>0</v>
      </c>
      <c r="BO33" s="7">
        <f t="shared" si="50"/>
        <v>0</v>
      </c>
      <c r="BP33" s="7">
        <f t="shared" si="51"/>
        <v>0</v>
      </c>
      <c r="BQ33" s="7">
        <f t="shared" si="51"/>
        <v>0</v>
      </c>
      <c r="BR33" s="7">
        <f t="shared" si="51"/>
        <v>0</v>
      </c>
      <c r="BS33" s="7">
        <f t="shared" si="51"/>
        <v>0</v>
      </c>
      <c r="BT33" s="7">
        <f t="shared" si="51"/>
        <v>0</v>
      </c>
      <c r="BU33" s="7">
        <f t="shared" si="51"/>
        <v>0</v>
      </c>
      <c r="BV33" s="7">
        <f t="shared" si="51"/>
        <v>0</v>
      </c>
      <c r="BW33" s="7">
        <f t="shared" si="51"/>
        <v>0</v>
      </c>
      <c r="BX33" s="7">
        <f t="shared" si="51"/>
        <v>0</v>
      </c>
      <c r="BY33" s="7">
        <f t="shared" si="51"/>
        <v>0</v>
      </c>
      <c r="BZ33" s="7">
        <f t="shared" si="52"/>
        <v>0</v>
      </c>
      <c r="CA33" s="7">
        <f t="shared" si="52"/>
        <v>0</v>
      </c>
      <c r="CB33" s="7">
        <f t="shared" si="52"/>
        <v>0</v>
      </c>
      <c r="CC33" s="7">
        <f t="shared" si="52"/>
        <v>0</v>
      </c>
      <c r="CD33" s="7">
        <f t="shared" si="52"/>
        <v>0</v>
      </c>
      <c r="CE33" s="7">
        <f t="shared" si="52"/>
        <v>0</v>
      </c>
      <c r="CF33" s="7">
        <f t="shared" si="52"/>
        <v>0</v>
      </c>
      <c r="CG33" s="7">
        <f t="shared" si="52"/>
        <v>0</v>
      </c>
      <c r="CH33" s="7">
        <f t="shared" si="52"/>
        <v>0</v>
      </c>
      <c r="CI33" s="7">
        <f t="shared" si="52"/>
        <v>0</v>
      </c>
      <c r="CJ33" s="7">
        <f t="shared" si="53"/>
        <v>0</v>
      </c>
      <c r="CK33" s="7">
        <f t="shared" si="53"/>
        <v>0</v>
      </c>
      <c r="CL33" s="7">
        <f t="shared" si="53"/>
        <v>0</v>
      </c>
      <c r="CM33" s="7">
        <f t="shared" si="53"/>
        <v>0</v>
      </c>
      <c r="CN33" s="7">
        <f t="shared" si="53"/>
        <v>0</v>
      </c>
      <c r="CO33" s="7">
        <f t="shared" si="53"/>
        <v>0</v>
      </c>
      <c r="CP33" s="7">
        <f t="shared" si="53"/>
        <v>0</v>
      </c>
      <c r="CQ33" s="7">
        <f t="shared" si="53"/>
        <v>0</v>
      </c>
      <c r="CR33" s="7">
        <f t="shared" si="53"/>
        <v>0</v>
      </c>
      <c r="CS33" s="7">
        <f t="shared" si="53"/>
        <v>0</v>
      </c>
      <c r="CT33" s="7">
        <f t="shared" si="54"/>
        <v>0</v>
      </c>
      <c r="CU33" s="7">
        <f t="shared" si="54"/>
        <v>0</v>
      </c>
      <c r="CV33" s="7">
        <f t="shared" si="54"/>
        <v>0</v>
      </c>
      <c r="CW33" s="7">
        <f t="shared" si="54"/>
        <v>0</v>
      </c>
      <c r="CX33" s="7">
        <f t="shared" si="54"/>
        <v>0</v>
      </c>
      <c r="CY33" s="7">
        <f t="shared" si="54"/>
        <v>0</v>
      </c>
      <c r="CZ33" s="7">
        <f t="shared" si="54"/>
        <v>0</v>
      </c>
      <c r="DA33" s="7">
        <f t="shared" si="54"/>
        <v>0</v>
      </c>
      <c r="DB33" s="7">
        <f t="shared" si="54"/>
        <v>0</v>
      </c>
      <c r="DC33" s="7">
        <f t="shared" si="54"/>
        <v>0</v>
      </c>
      <c r="DD33" s="7">
        <f t="shared" si="55"/>
        <v>0</v>
      </c>
      <c r="DE33" s="7">
        <f t="shared" si="55"/>
        <v>0</v>
      </c>
      <c r="DF33" s="7">
        <f t="shared" si="55"/>
        <v>0</v>
      </c>
      <c r="DG33" s="7">
        <f t="shared" si="55"/>
        <v>0</v>
      </c>
      <c r="DH33" s="7">
        <f t="shared" si="55"/>
        <v>0</v>
      </c>
      <c r="DI33" s="7">
        <f t="shared" si="55"/>
        <v>0</v>
      </c>
      <c r="DJ33" s="7">
        <f t="shared" si="55"/>
        <v>0</v>
      </c>
      <c r="DK33" s="7">
        <f t="shared" si="55"/>
        <v>0</v>
      </c>
      <c r="DL33" s="7">
        <f t="shared" si="55"/>
        <v>0</v>
      </c>
      <c r="DM33" s="7">
        <f t="shared" si="55"/>
        <v>0</v>
      </c>
      <c r="DN33" s="7">
        <f t="shared" si="56"/>
        <v>0</v>
      </c>
      <c r="DO33" s="7">
        <f t="shared" si="56"/>
        <v>0</v>
      </c>
      <c r="DP33" s="7">
        <f t="shared" si="56"/>
        <v>0</v>
      </c>
      <c r="DQ33" s="7">
        <f t="shared" si="56"/>
        <v>0</v>
      </c>
      <c r="DR33" s="7">
        <f t="shared" si="56"/>
        <v>0</v>
      </c>
      <c r="DS33" s="7">
        <f t="shared" si="56"/>
        <v>0</v>
      </c>
      <c r="DT33" s="7">
        <f t="shared" si="56"/>
        <v>0</v>
      </c>
      <c r="DU33" s="7">
        <f t="shared" si="56"/>
        <v>0</v>
      </c>
      <c r="DV33" s="7">
        <f t="shared" si="56"/>
        <v>0</v>
      </c>
      <c r="DW33" s="7">
        <f t="shared" si="56"/>
        <v>0</v>
      </c>
      <c r="DX33" s="7">
        <f t="shared" si="57"/>
        <v>0</v>
      </c>
      <c r="DY33" s="7">
        <f t="shared" si="57"/>
        <v>0</v>
      </c>
      <c r="DZ33" s="7">
        <f t="shared" si="57"/>
        <v>0</v>
      </c>
      <c r="EA33" s="7">
        <f t="shared" si="57"/>
        <v>0</v>
      </c>
      <c r="EB33" s="7">
        <f t="shared" si="57"/>
        <v>0</v>
      </c>
      <c r="EC33" s="7">
        <f t="shared" si="57"/>
        <v>0</v>
      </c>
      <c r="ED33" s="7">
        <f t="shared" si="57"/>
        <v>0</v>
      </c>
      <c r="EE33" s="7">
        <f t="shared" si="57"/>
        <v>0</v>
      </c>
      <c r="EF33" s="7">
        <f t="shared" si="57"/>
        <v>0</v>
      </c>
      <c r="EG33" s="7">
        <f t="shared" si="57"/>
        <v>0</v>
      </c>
      <c r="EH33" s="7">
        <f t="shared" si="57"/>
        <v>0</v>
      </c>
      <c r="EI33" s="7">
        <f t="shared" si="57"/>
        <v>0</v>
      </c>
      <c r="EJ33" s="7">
        <f t="shared" si="57"/>
        <v>0</v>
      </c>
      <c r="EK33" s="4">
        <v>0</v>
      </c>
    </row>
    <row r="34" spans="1:141" s="4" customFormat="1" ht="14" x14ac:dyDescent="0.2">
      <c r="A34" s="3"/>
      <c r="C34" s="6" t="s">
        <v>202</v>
      </c>
      <c r="D34" s="76">
        <f>Capex!D84</f>
        <v>1005000</v>
      </c>
      <c r="E34" s="76">
        <f t="shared" si="44"/>
        <v>335000</v>
      </c>
      <c r="F34" s="207">
        <v>22</v>
      </c>
      <c r="G34" s="207">
        <v>24</v>
      </c>
      <c r="H34" s="7">
        <f t="shared" si="45"/>
        <v>0</v>
      </c>
      <c r="I34" s="7">
        <f t="shared" si="45"/>
        <v>0</v>
      </c>
      <c r="J34" s="7">
        <f t="shared" si="45"/>
        <v>0</v>
      </c>
      <c r="K34" s="7">
        <f t="shared" si="45"/>
        <v>0</v>
      </c>
      <c r="L34" s="7">
        <f t="shared" si="45"/>
        <v>0</v>
      </c>
      <c r="M34" s="7">
        <f t="shared" si="45"/>
        <v>0</v>
      </c>
      <c r="N34" s="7">
        <f t="shared" si="45"/>
        <v>0</v>
      </c>
      <c r="O34" s="7">
        <f t="shared" si="45"/>
        <v>0</v>
      </c>
      <c r="P34" s="7">
        <f t="shared" si="45"/>
        <v>0</v>
      </c>
      <c r="Q34" s="7">
        <f t="shared" si="45"/>
        <v>0</v>
      </c>
      <c r="R34" s="7">
        <f t="shared" si="46"/>
        <v>0</v>
      </c>
      <c r="S34" s="7">
        <f t="shared" si="46"/>
        <v>0</v>
      </c>
      <c r="T34" s="7">
        <f t="shared" si="46"/>
        <v>0</v>
      </c>
      <c r="U34" s="7">
        <f t="shared" si="46"/>
        <v>0</v>
      </c>
      <c r="V34" s="7">
        <f t="shared" si="46"/>
        <v>0</v>
      </c>
      <c r="W34" s="7">
        <f t="shared" si="46"/>
        <v>0</v>
      </c>
      <c r="X34" s="7">
        <f t="shared" si="46"/>
        <v>0</v>
      </c>
      <c r="Y34" s="7">
        <f t="shared" si="46"/>
        <v>0</v>
      </c>
      <c r="Z34" s="7">
        <f t="shared" si="46"/>
        <v>0</v>
      </c>
      <c r="AA34" s="7">
        <f t="shared" si="46"/>
        <v>0</v>
      </c>
      <c r="AB34" s="7">
        <f t="shared" si="47"/>
        <v>0</v>
      </c>
      <c r="AC34" s="7">
        <f t="shared" si="47"/>
        <v>0</v>
      </c>
      <c r="AD34" s="7">
        <f t="shared" si="47"/>
        <v>335000</v>
      </c>
      <c r="AE34" s="7">
        <f t="shared" si="47"/>
        <v>335000</v>
      </c>
      <c r="AF34" s="7">
        <f t="shared" si="47"/>
        <v>335000</v>
      </c>
      <c r="AG34" s="7">
        <f t="shared" si="47"/>
        <v>0</v>
      </c>
      <c r="AH34" s="7">
        <f t="shared" si="47"/>
        <v>0</v>
      </c>
      <c r="AI34" s="7">
        <f t="shared" si="47"/>
        <v>0</v>
      </c>
      <c r="AJ34" s="7">
        <f t="shared" si="47"/>
        <v>0</v>
      </c>
      <c r="AK34" s="7">
        <f t="shared" si="47"/>
        <v>0</v>
      </c>
      <c r="AL34" s="7">
        <f t="shared" si="48"/>
        <v>0</v>
      </c>
      <c r="AM34" s="7">
        <f t="shared" si="48"/>
        <v>0</v>
      </c>
      <c r="AN34" s="7">
        <f t="shared" si="48"/>
        <v>0</v>
      </c>
      <c r="AO34" s="7">
        <f t="shared" si="48"/>
        <v>0</v>
      </c>
      <c r="AP34" s="7">
        <f t="shared" si="48"/>
        <v>0</v>
      </c>
      <c r="AQ34" s="7">
        <f t="shared" si="48"/>
        <v>0</v>
      </c>
      <c r="AR34" s="7">
        <f t="shared" si="48"/>
        <v>0</v>
      </c>
      <c r="AS34" s="7">
        <f t="shared" si="48"/>
        <v>0</v>
      </c>
      <c r="AT34" s="7">
        <f t="shared" si="48"/>
        <v>0</v>
      </c>
      <c r="AU34" s="7">
        <f t="shared" si="48"/>
        <v>0</v>
      </c>
      <c r="AV34" s="7">
        <f t="shared" si="49"/>
        <v>0</v>
      </c>
      <c r="AW34" s="7">
        <f t="shared" si="49"/>
        <v>0</v>
      </c>
      <c r="AX34" s="7">
        <f t="shared" si="49"/>
        <v>0</v>
      </c>
      <c r="AY34" s="7">
        <f t="shared" si="49"/>
        <v>0</v>
      </c>
      <c r="AZ34" s="7">
        <f t="shared" si="49"/>
        <v>0</v>
      </c>
      <c r="BA34" s="7">
        <f t="shared" si="49"/>
        <v>0</v>
      </c>
      <c r="BB34" s="7">
        <f t="shared" si="49"/>
        <v>0</v>
      </c>
      <c r="BC34" s="7">
        <f t="shared" si="49"/>
        <v>0</v>
      </c>
      <c r="BD34" s="7">
        <f t="shared" si="49"/>
        <v>0</v>
      </c>
      <c r="BE34" s="7">
        <f t="shared" si="49"/>
        <v>0</v>
      </c>
      <c r="BF34" s="7">
        <f t="shared" si="50"/>
        <v>0</v>
      </c>
      <c r="BG34" s="7">
        <f t="shared" si="50"/>
        <v>0</v>
      </c>
      <c r="BH34" s="7">
        <f t="shared" si="50"/>
        <v>0</v>
      </c>
      <c r="BI34" s="7">
        <f t="shared" si="50"/>
        <v>0</v>
      </c>
      <c r="BJ34" s="7">
        <f t="shared" si="50"/>
        <v>0</v>
      </c>
      <c r="BK34" s="7">
        <f t="shared" si="50"/>
        <v>0</v>
      </c>
      <c r="BL34" s="7">
        <f t="shared" si="50"/>
        <v>0</v>
      </c>
      <c r="BM34" s="7">
        <f t="shared" si="50"/>
        <v>0</v>
      </c>
      <c r="BN34" s="7">
        <f t="shared" si="50"/>
        <v>0</v>
      </c>
      <c r="BO34" s="7">
        <f t="shared" si="50"/>
        <v>0</v>
      </c>
      <c r="BP34" s="7">
        <f t="shared" si="51"/>
        <v>0</v>
      </c>
      <c r="BQ34" s="7">
        <f t="shared" si="51"/>
        <v>0</v>
      </c>
      <c r="BR34" s="7">
        <f t="shared" si="51"/>
        <v>0</v>
      </c>
      <c r="BS34" s="7">
        <f t="shared" si="51"/>
        <v>0</v>
      </c>
      <c r="BT34" s="7">
        <f t="shared" si="51"/>
        <v>0</v>
      </c>
      <c r="BU34" s="7">
        <f t="shared" si="51"/>
        <v>0</v>
      </c>
      <c r="BV34" s="7">
        <f t="shared" si="51"/>
        <v>0</v>
      </c>
      <c r="BW34" s="7">
        <f t="shared" si="51"/>
        <v>0</v>
      </c>
      <c r="BX34" s="7">
        <f t="shared" si="51"/>
        <v>0</v>
      </c>
      <c r="BY34" s="7">
        <f t="shared" si="51"/>
        <v>0</v>
      </c>
      <c r="BZ34" s="7">
        <f t="shared" si="52"/>
        <v>0</v>
      </c>
      <c r="CA34" s="7">
        <f t="shared" si="52"/>
        <v>0</v>
      </c>
      <c r="CB34" s="7">
        <f t="shared" si="52"/>
        <v>0</v>
      </c>
      <c r="CC34" s="7">
        <f t="shared" si="52"/>
        <v>0</v>
      </c>
      <c r="CD34" s="7">
        <f t="shared" si="52"/>
        <v>0</v>
      </c>
      <c r="CE34" s="7">
        <f t="shared" si="52"/>
        <v>0</v>
      </c>
      <c r="CF34" s="7">
        <f t="shared" si="52"/>
        <v>0</v>
      </c>
      <c r="CG34" s="7">
        <f t="shared" si="52"/>
        <v>0</v>
      </c>
      <c r="CH34" s="7">
        <f t="shared" si="52"/>
        <v>0</v>
      </c>
      <c r="CI34" s="7">
        <f t="shared" si="52"/>
        <v>0</v>
      </c>
      <c r="CJ34" s="7">
        <f t="shared" si="53"/>
        <v>0</v>
      </c>
      <c r="CK34" s="7">
        <f t="shared" si="53"/>
        <v>0</v>
      </c>
      <c r="CL34" s="7">
        <f t="shared" si="53"/>
        <v>0</v>
      </c>
      <c r="CM34" s="7">
        <f t="shared" si="53"/>
        <v>0</v>
      </c>
      <c r="CN34" s="7">
        <f t="shared" si="53"/>
        <v>0</v>
      </c>
      <c r="CO34" s="7">
        <f t="shared" si="53"/>
        <v>0</v>
      </c>
      <c r="CP34" s="7">
        <f t="shared" si="53"/>
        <v>0</v>
      </c>
      <c r="CQ34" s="7">
        <f t="shared" si="53"/>
        <v>0</v>
      </c>
      <c r="CR34" s="7">
        <f t="shared" si="53"/>
        <v>0</v>
      </c>
      <c r="CS34" s="7">
        <f t="shared" si="53"/>
        <v>0</v>
      </c>
      <c r="CT34" s="7">
        <f t="shared" si="54"/>
        <v>0</v>
      </c>
      <c r="CU34" s="7">
        <f t="shared" si="54"/>
        <v>0</v>
      </c>
      <c r="CV34" s="7">
        <f t="shared" si="54"/>
        <v>0</v>
      </c>
      <c r="CW34" s="7">
        <f t="shared" si="54"/>
        <v>0</v>
      </c>
      <c r="CX34" s="7">
        <f t="shared" si="54"/>
        <v>0</v>
      </c>
      <c r="CY34" s="7">
        <f t="shared" si="54"/>
        <v>0</v>
      </c>
      <c r="CZ34" s="7">
        <f t="shared" si="54"/>
        <v>0</v>
      </c>
      <c r="DA34" s="7">
        <f t="shared" si="54"/>
        <v>0</v>
      </c>
      <c r="DB34" s="7">
        <f t="shared" si="54"/>
        <v>0</v>
      </c>
      <c r="DC34" s="7">
        <f t="shared" si="54"/>
        <v>0</v>
      </c>
      <c r="DD34" s="7">
        <f t="shared" si="55"/>
        <v>0</v>
      </c>
      <c r="DE34" s="7">
        <f t="shared" si="55"/>
        <v>0</v>
      </c>
      <c r="DF34" s="7">
        <f t="shared" si="55"/>
        <v>0</v>
      </c>
      <c r="DG34" s="7">
        <f t="shared" si="55"/>
        <v>0</v>
      </c>
      <c r="DH34" s="7">
        <f t="shared" si="55"/>
        <v>0</v>
      </c>
      <c r="DI34" s="7">
        <f t="shared" si="55"/>
        <v>0</v>
      </c>
      <c r="DJ34" s="7">
        <f t="shared" si="55"/>
        <v>0</v>
      </c>
      <c r="DK34" s="7">
        <f t="shared" si="55"/>
        <v>0</v>
      </c>
      <c r="DL34" s="7">
        <f t="shared" si="55"/>
        <v>0</v>
      </c>
      <c r="DM34" s="7">
        <f t="shared" si="55"/>
        <v>0</v>
      </c>
      <c r="DN34" s="7">
        <f t="shared" si="56"/>
        <v>0</v>
      </c>
      <c r="DO34" s="7">
        <f t="shared" si="56"/>
        <v>0</v>
      </c>
      <c r="DP34" s="7">
        <f t="shared" si="56"/>
        <v>0</v>
      </c>
      <c r="DQ34" s="7">
        <f t="shared" si="56"/>
        <v>0</v>
      </c>
      <c r="DR34" s="7">
        <f t="shared" si="56"/>
        <v>0</v>
      </c>
      <c r="DS34" s="7">
        <f t="shared" si="56"/>
        <v>0</v>
      </c>
      <c r="DT34" s="7">
        <f t="shared" si="56"/>
        <v>0</v>
      </c>
      <c r="DU34" s="7">
        <f t="shared" si="56"/>
        <v>0</v>
      </c>
      <c r="DV34" s="7">
        <f t="shared" si="56"/>
        <v>0</v>
      </c>
      <c r="DW34" s="7">
        <f t="shared" si="56"/>
        <v>0</v>
      </c>
      <c r="DX34" s="7">
        <f t="shared" si="57"/>
        <v>0</v>
      </c>
      <c r="DY34" s="7">
        <f t="shared" si="57"/>
        <v>0</v>
      </c>
      <c r="DZ34" s="7">
        <f t="shared" si="57"/>
        <v>0</v>
      </c>
      <c r="EA34" s="7">
        <f t="shared" si="57"/>
        <v>0</v>
      </c>
      <c r="EB34" s="7">
        <f t="shared" si="57"/>
        <v>0</v>
      </c>
      <c r="EC34" s="7">
        <f t="shared" si="57"/>
        <v>0</v>
      </c>
      <c r="ED34" s="7">
        <f t="shared" si="57"/>
        <v>0</v>
      </c>
      <c r="EE34" s="7">
        <f t="shared" si="57"/>
        <v>0</v>
      </c>
      <c r="EF34" s="7">
        <f t="shared" si="57"/>
        <v>0</v>
      </c>
      <c r="EG34" s="7">
        <f t="shared" si="57"/>
        <v>0</v>
      </c>
      <c r="EH34" s="7">
        <f t="shared" si="57"/>
        <v>0</v>
      </c>
      <c r="EI34" s="7">
        <f t="shared" si="57"/>
        <v>0</v>
      </c>
      <c r="EJ34" s="7">
        <f t="shared" si="57"/>
        <v>0</v>
      </c>
      <c r="EK34" s="4">
        <v>0</v>
      </c>
    </row>
    <row r="35" spans="1:141" s="4" customFormat="1" ht="14" x14ac:dyDescent="0.2">
      <c r="A35" s="3"/>
      <c r="C35" s="6" t="s">
        <v>206</v>
      </c>
      <c r="D35" s="76">
        <f>Capex!D96</f>
        <v>100000</v>
      </c>
      <c r="E35" s="76">
        <f t="shared" si="44"/>
        <v>100000</v>
      </c>
      <c r="F35" s="207">
        <v>0</v>
      </c>
      <c r="G35" s="207">
        <v>0</v>
      </c>
      <c r="H35" s="7">
        <f t="shared" si="45"/>
        <v>100000</v>
      </c>
      <c r="I35" s="7">
        <f t="shared" si="45"/>
        <v>0</v>
      </c>
      <c r="J35" s="7">
        <f t="shared" si="45"/>
        <v>0</v>
      </c>
      <c r="K35" s="7">
        <f t="shared" si="45"/>
        <v>0</v>
      </c>
      <c r="L35" s="7">
        <f t="shared" si="45"/>
        <v>0</v>
      </c>
      <c r="M35" s="7">
        <f t="shared" si="45"/>
        <v>0</v>
      </c>
      <c r="N35" s="7">
        <f t="shared" si="45"/>
        <v>0</v>
      </c>
      <c r="O35" s="7">
        <f t="shared" si="45"/>
        <v>0</v>
      </c>
      <c r="P35" s="7">
        <f t="shared" si="45"/>
        <v>0</v>
      </c>
      <c r="Q35" s="7">
        <f t="shared" si="45"/>
        <v>0</v>
      </c>
      <c r="R35" s="7">
        <f t="shared" si="46"/>
        <v>0</v>
      </c>
      <c r="S35" s="7">
        <f t="shared" si="46"/>
        <v>0</v>
      </c>
      <c r="T35" s="7">
        <f t="shared" si="46"/>
        <v>0</v>
      </c>
      <c r="U35" s="7">
        <f t="shared" si="46"/>
        <v>0</v>
      </c>
      <c r="V35" s="7">
        <f t="shared" si="46"/>
        <v>0</v>
      </c>
      <c r="W35" s="7">
        <f t="shared" si="46"/>
        <v>0</v>
      </c>
      <c r="X35" s="7">
        <f t="shared" si="46"/>
        <v>0</v>
      </c>
      <c r="Y35" s="7">
        <f t="shared" si="46"/>
        <v>0</v>
      </c>
      <c r="Z35" s="7">
        <f t="shared" si="46"/>
        <v>0</v>
      </c>
      <c r="AA35" s="7">
        <f t="shared" si="46"/>
        <v>0</v>
      </c>
      <c r="AB35" s="7">
        <f t="shared" si="47"/>
        <v>0</v>
      </c>
      <c r="AC35" s="7">
        <f t="shared" si="47"/>
        <v>0</v>
      </c>
      <c r="AD35" s="7">
        <f t="shared" si="47"/>
        <v>0</v>
      </c>
      <c r="AE35" s="7">
        <f t="shared" si="47"/>
        <v>0</v>
      </c>
      <c r="AF35" s="7">
        <f t="shared" si="47"/>
        <v>0</v>
      </c>
      <c r="AG35" s="7">
        <f t="shared" si="47"/>
        <v>0</v>
      </c>
      <c r="AH35" s="7">
        <f t="shared" si="47"/>
        <v>0</v>
      </c>
      <c r="AI35" s="7">
        <f t="shared" si="47"/>
        <v>0</v>
      </c>
      <c r="AJ35" s="7">
        <f t="shared" si="47"/>
        <v>0</v>
      </c>
      <c r="AK35" s="7">
        <f t="shared" si="47"/>
        <v>0</v>
      </c>
      <c r="AL35" s="7">
        <f t="shared" si="48"/>
        <v>0</v>
      </c>
      <c r="AM35" s="7">
        <f t="shared" si="48"/>
        <v>0</v>
      </c>
      <c r="AN35" s="7">
        <f t="shared" si="48"/>
        <v>0</v>
      </c>
      <c r="AO35" s="7">
        <f t="shared" si="48"/>
        <v>0</v>
      </c>
      <c r="AP35" s="7">
        <f t="shared" si="48"/>
        <v>0</v>
      </c>
      <c r="AQ35" s="7">
        <f t="shared" si="48"/>
        <v>0</v>
      </c>
      <c r="AR35" s="7">
        <f t="shared" si="48"/>
        <v>0</v>
      </c>
      <c r="AS35" s="7">
        <f t="shared" si="48"/>
        <v>0</v>
      </c>
      <c r="AT35" s="7">
        <f t="shared" si="48"/>
        <v>0</v>
      </c>
      <c r="AU35" s="7">
        <f t="shared" si="48"/>
        <v>0</v>
      </c>
      <c r="AV35" s="7">
        <f t="shared" si="49"/>
        <v>0</v>
      </c>
      <c r="AW35" s="7">
        <f t="shared" si="49"/>
        <v>0</v>
      </c>
      <c r="AX35" s="7">
        <f t="shared" si="49"/>
        <v>0</v>
      </c>
      <c r="AY35" s="7">
        <f t="shared" si="49"/>
        <v>0</v>
      </c>
      <c r="AZ35" s="7">
        <f t="shared" si="49"/>
        <v>0</v>
      </c>
      <c r="BA35" s="7">
        <f t="shared" si="49"/>
        <v>0</v>
      </c>
      <c r="BB35" s="7">
        <f t="shared" si="49"/>
        <v>0</v>
      </c>
      <c r="BC35" s="7">
        <f t="shared" si="49"/>
        <v>0</v>
      </c>
      <c r="BD35" s="7">
        <f t="shared" si="49"/>
        <v>0</v>
      </c>
      <c r="BE35" s="7">
        <f t="shared" si="49"/>
        <v>0</v>
      </c>
      <c r="BF35" s="7">
        <f t="shared" si="50"/>
        <v>0</v>
      </c>
      <c r="BG35" s="7">
        <f t="shared" si="50"/>
        <v>0</v>
      </c>
      <c r="BH35" s="7">
        <f t="shared" si="50"/>
        <v>0</v>
      </c>
      <c r="BI35" s="7">
        <f t="shared" si="50"/>
        <v>0</v>
      </c>
      <c r="BJ35" s="7">
        <f t="shared" si="50"/>
        <v>0</v>
      </c>
      <c r="BK35" s="7">
        <f t="shared" si="50"/>
        <v>0</v>
      </c>
      <c r="BL35" s="7">
        <f t="shared" si="50"/>
        <v>0</v>
      </c>
      <c r="BM35" s="7">
        <f t="shared" si="50"/>
        <v>0</v>
      </c>
      <c r="BN35" s="7">
        <f t="shared" si="50"/>
        <v>0</v>
      </c>
      <c r="BO35" s="7">
        <f t="shared" si="50"/>
        <v>0</v>
      </c>
      <c r="BP35" s="7">
        <f t="shared" si="51"/>
        <v>0</v>
      </c>
      <c r="BQ35" s="7">
        <f t="shared" si="51"/>
        <v>0</v>
      </c>
      <c r="BR35" s="7">
        <f t="shared" si="51"/>
        <v>0</v>
      </c>
      <c r="BS35" s="7">
        <f t="shared" si="51"/>
        <v>0</v>
      </c>
      <c r="BT35" s="7">
        <f t="shared" si="51"/>
        <v>0</v>
      </c>
      <c r="BU35" s="7">
        <f t="shared" si="51"/>
        <v>0</v>
      </c>
      <c r="BV35" s="7">
        <f t="shared" si="51"/>
        <v>0</v>
      </c>
      <c r="BW35" s="7">
        <f t="shared" si="51"/>
        <v>0</v>
      </c>
      <c r="BX35" s="7">
        <f t="shared" si="51"/>
        <v>0</v>
      </c>
      <c r="BY35" s="7">
        <f t="shared" si="51"/>
        <v>0</v>
      </c>
      <c r="BZ35" s="7">
        <f t="shared" si="52"/>
        <v>0</v>
      </c>
      <c r="CA35" s="7">
        <f t="shared" si="52"/>
        <v>0</v>
      </c>
      <c r="CB35" s="7">
        <f t="shared" si="52"/>
        <v>0</v>
      </c>
      <c r="CC35" s="7">
        <f t="shared" si="52"/>
        <v>0</v>
      </c>
      <c r="CD35" s="7">
        <f t="shared" si="52"/>
        <v>0</v>
      </c>
      <c r="CE35" s="7">
        <f t="shared" si="52"/>
        <v>0</v>
      </c>
      <c r="CF35" s="7">
        <f t="shared" si="52"/>
        <v>0</v>
      </c>
      <c r="CG35" s="7">
        <f t="shared" si="52"/>
        <v>0</v>
      </c>
      <c r="CH35" s="7">
        <f t="shared" si="52"/>
        <v>0</v>
      </c>
      <c r="CI35" s="7">
        <f t="shared" si="52"/>
        <v>0</v>
      </c>
      <c r="CJ35" s="7">
        <f t="shared" si="53"/>
        <v>0</v>
      </c>
      <c r="CK35" s="7">
        <f t="shared" si="53"/>
        <v>0</v>
      </c>
      <c r="CL35" s="7">
        <f t="shared" si="53"/>
        <v>0</v>
      </c>
      <c r="CM35" s="7">
        <f t="shared" si="53"/>
        <v>0</v>
      </c>
      <c r="CN35" s="7">
        <f t="shared" si="53"/>
        <v>0</v>
      </c>
      <c r="CO35" s="7">
        <f t="shared" si="53"/>
        <v>0</v>
      </c>
      <c r="CP35" s="7">
        <f t="shared" si="53"/>
        <v>0</v>
      </c>
      <c r="CQ35" s="7">
        <f t="shared" si="53"/>
        <v>0</v>
      </c>
      <c r="CR35" s="7">
        <f t="shared" si="53"/>
        <v>0</v>
      </c>
      <c r="CS35" s="7">
        <f t="shared" si="53"/>
        <v>0</v>
      </c>
      <c r="CT35" s="7">
        <f t="shared" si="54"/>
        <v>0</v>
      </c>
      <c r="CU35" s="7">
        <f t="shared" si="54"/>
        <v>0</v>
      </c>
      <c r="CV35" s="7">
        <f t="shared" si="54"/>
        <v>0</v>
      </c>
      <c r="CW35" s="7">
        <f t="shared" si="54"/>
        <v>0</v>
      </c>
      <c r="CX35" s="7">
        <f t="shared" si="54"/>
        <v>0</v>
      </c>
      <c r="CY35" s="7">
        <f t="shared" si="54"/>
        <v>0</v>
      </c>
      <c r="CZ35" s="7">
        <f t="shared" si="54"/>
        <v>0</v>
      </c>
      <c r="DA35" s="7">
        <f t="shared" si="54"/>
        <v>0</v>
      </c>
      <c r="DB35" s="7">
        <f t="shared" si="54"/>
        <v>0</v>
      </c>
      <c r="DC35" s="7">
        <f t="shared" si="54"/>
        <v>0</v>
      </c>
      <c r="DD35" s="7">
        <f t="shared" si="55"/>
        <v>0</v>
      </c>
      <c r="DE35" s="7">
        <f t="shared" si="55"/>
        <v>0</v>
      </c>
      <c r="DF35" s="7">
        <f t="shared" si="55"/>
        <v>0</v>
      </c>
      <c r="DG35" s="7">
        <f t="shared" si="55"/>
        <v>0</v>
      </c>
      <c r="DH35" s="7">
        <f t="shared" si="55"/>
        <v>0</v>
      </c>
      <c r="DI35" s="7">
        <f t="shared" si="55"/>
        <v>0</v>
      </c>
      <c r="DJ35" s="7">
        <f t="shared" si="55"/>
        <v>0</v>
      </c>
      <c r="DK35" s="7">
        <f t="shared" si="55"/>
        <v>0</v>
      </c>
      <c r="DL35" s="7">
        <f t="shared" si="55"/>
        <v>0</v>
      </c>
      <c r="DM35" s="7">
        <f t="shared" si="55"/>
        <v>0</v>
      </c>
      <c r="DN35" s="7">
        <f t="shared" si="56"/>
        <v>0</v>
      </c>
      <c r="DO35" s="7">
        <f t="shared" si="56"/>
        <v>0</v>
      </c>
      <c r="DP35" s="7">
        <f t="shared" si="56"/>
        <v>0</v>
      </c>
      <c r="DQ35" s="7">
        <f t="shared" si="56"/>
        <v>0</v>
      </c>
      <c r="DR35" s="7">
        <f t="shared" si="56"/>
        <v>0</v>
      </c>
      <c r="DS35" s="7">
        <f t="shared" si="56"/>
        <v>0</v>
      </c>
      <c r="DT35" s="7">
        <f t="shared" si="56"/>
        <v>0</v>
      </c>
      <c r="DU35" s="7">
        <f t="shared" si="56"/>
        <v>0</v>
      </c>
      <c r="DV35" s="7">
        <f t="shared" si="56"/>
        <v>0</v>
      </c>
      <c r="DW35" s="7">
        <f t="shared" si="56"/>
        <v>0</v>
      </c>
      <c r="DX35" s="7">
        <f t="shared" si="57"/>
        <v>0</v>
      </c>
      <c r="DY35" s="7">
        <f t="shared" si="57"/>
        <v>0</v>
      </c>
      <c r="DZ35" s="7">
        <f t="shared" si="57"/>
        <v>0</v>
      </c>
      <c r="EA35" s="7">
        <f t="shared" si="57"/>
        <v>0</v>
      </c>
      <c r="EB35" s="7">
        <f t="shared" si="57"/>
        <v>0</v>
      </c>
      <c r="EC35" s="7">
        <f t="shared" si="57"/>
        <v>0</v>
      </c>
      <c r="ED35" s="7">
        <f t="shared" si="57"/>
        <v>0</v>
      </c>
      <c r="EE35" s="7">
        <f t="shared" si="57"/>
        <v>0</v>
      </c>
      <c r="EF35" s="7">
        <f t="shared" si="57"/>
        <v>0</v>
      </c>
      <c r="EG35" s="7">
        <f t="shared" si="57"/>
        <v>0</v>
      </c>
      <c r="EH35" s="7">
        <f t="shared" si="57"/>
        <v>0</v>
      </c>
      <c r="EI35" s="7">
        <f t="shared" si="57"/>
        <v>0</v>
      </c>
      <c r="EJ35" s="7">
        <f t="shared" si="57"/>
        <v>0</v>
      </c>
      <c r="EK35" s="4">
        <v>0</v>
      </c>
    </row>
    <row r="36" spans="1:141" s="4" customFormat="1" ht="14" x14ac:dyDescent="0.2">
      <c r="A36" s="3"/>
      <c r="C36" s="6" t="s">
        <v>7</v>
      </c>
      <c r="D36" s="76">
        <f>Capex!D99</f>
        <v>4272269.3651999999</v>
      </c>
      <c r="E36" s="76">
        <f t="shared" si="44"/>
        <v>178011.22355</v>
      </c>
      <c r="F36" s="207">
        <v>1</v>
      </c>
      <c r="G36" s="207">
        <v>24</v>
      </c>
      <c r="H36" s="7">
        <f t="shared" si="45"/>
        <v>0</v>
      </c>
      <c r="I36" s="7">
        <f t="shared" si="45"/>
        <v>178011.22355</v>
      </c>
      <c r="J36" s="7">
        <f t="shared" si="45"/>
        <v>178011.22355</v>
      </c>
      <c r="K36" s="7">
        <f t="shared" si="45"/>
        <v>178011.22355</v>
      </c>
      <c r="L36" s="7">
        <f t="shared" si="45"/>
        <v>178011.22355</v>
      </c>
      <c r="M36" s="7">
        <f t="shared" si="45"/>
        <v>178011.22355</v>
      </c>
      <c r="N36" s="7">
        <f t="shared" si="45"/>
        <v>178011.22355</v>
      </c>
      <c r="O36" s="7">
        <f t="shared" si="45"/>
        <v>178011.22355</v>
      </c>
      <c r="P36" s="7">
        <f t="shared" si="45"/>
        <v>178011.22355</v>
      </c>
      <c r="Q36" s="7">
        <f t="shared" si="45"/>
        <v>178011.22355</v>
      </c>
      <c r="R36" s="7">
        <f t="shared" si="46"/>
        <v>178011.22355</v>
      </c>
      <c r="S36" s="7">
        <f t="shared" si="46"/>
        <v>178011.22355</v>
      </c>
      <c r="T36" s="7">
        <f t="shared" si="46"/>
        <v>178011.22355</v>
      </c>
      <c r="U36" s="7">
        <f t="shared" si="46"/>
        <v>178011.22355</v>
      </c>
      <c r="V36" s="7">
        <f t="shared" si="46"/>
        <v>178011.22355</v>
      </c>
      <c r="W36" s="7">
        <f t="shared" si="46"/>
        <v>178011.22355</v>
      </c>
      <c r="X36" s="7">
        <f t="shared" si="46"/>
        <v>178011.22355</v>
      </c>
      <c r="Y36" s="7">
        <f t="shared" si="46"/>
        <v>178011.22355</v>
      </c>
      <c r="Z36" s="7">
        <f t="shared" si="46"/>
        <v>178011.22355</v>
      </c>
      <c r="AA36" s="7">
        <f t="shared" si="46"/>
        <v>178011.22355</v>
      </c>
      <c r="AB36" s="7">
        <f t="shared" si="47"/>
        <v>178011.22355</v>
      </c>
      <c r="AC36" s="7">
        <f t="shared" si="47"/>
        <v>178011.22355</v>
      </c>
      <c r="AD36" s="7">
        <f t="shared" si="47"/>
        <v>178011.22355</v>
      </c>
      <c r="AE36" s="7">
        <f t="shared" si="47"/>
        <v>178011.22355</v>
      </c>
      <c r="AF36" s="7">
        <f t="shared" si="47"/>
        <v>178011.22355</v>
      </c>
      <c r="AG36" s="7">
        <f t="shared" si="47"/>
        <v>0</v>
      </c>
      <c r="AH36" s="7">
        <f t="shared" si="47"/>
        <v>0</v>
      </c>
      <c r="AI36" s="7">
        <f t="shared" si="47"/>
        <v>0</v>
      </c>
      <c r="AJ36" s="7">
        <f t="shared" si="47"/>
        <v>0</v>
      </c>
      <c r="AK36" s="7">
        <f t="shared" si="47"/>
        <v>0</v>
      </c>
      <c r="AL36" s="7">
        <f t="shared" si="48"/>
        <v>0</v>
      </c>
      <c r="AM36" s="7">
        <f t="shared" si="48"/>
        <v>0</v>
      </c>
      <c r="AN36" s="7">
        <f t="shared" si="48"/>
        <v>0</v>
      </c>
      <c r="AO36" s="7">
        <f t="shared" si="48"/>
        <v>0</v>
      </c>
      <c r="AP36" s="7">
        <f t="shared" si="48"/>
        <v>0</v>
      </c>
      <c r="AQ36" s="7">
        <f t="shared" si="48"/>
        <v>0</v>
      </c>
      <c r="AR36" s="7">
        <f t="shared" si="48"/>
        <v>0</v>
      </c>
      <c r="AS36" s="7">
        <f t="shared" si="48"/>
        <v>0</v>
      </c>
      <c r="AT36" s="7">
        <f t="shared" si="48"/>
        <v>0</v>
      </c>
      <c r="AU36" s="7">
        <f t="shared" si="48"/>
        <v>0</v>
      </c>
      <c r="AV36" s="7">
        <f t="shared" si="49"/>
        <v>0</v>
      </c>
      <c r="AW36" s="7">
        <f t="shared" si="49"/>
        <v>0</v>
      </c>
      <c r="AX36" s="7">
        <f t="shared" si="49"/>
        <v>0</v>
      </c>
      <c r="AY36" s="7">
        <f t="shared" si="49"/>
        <v>0</v>
      </c>
      <c r="AZ36" s="7">
        <f t="shared" si="49"/>
        <v>0</v>
      </c>
      <c r="BA36" s="7">
        <f t="shared" si="49"/>
        <v>0</v>
      </c>
      <c r="BB36" s="7">
        <f t="shared" si="49"/>
        <v>0</v>
      </c>
      <c r="BC36" s="7">
        <f t="shared" si="49"/>
        <v>0</v>
      </c>
      <c r="BD36" s="7">
        <f t="shared" si="49"/>
        <v>0</v>
      </c>
      <c r="BE36" s="7">
        <f t="shared" si="49"/>
        <v>0</v>
      </c>
      <c r="BF36" s="7">
        <f t="shared" si="50"/>
        <v>0</v>
      </c>
      <c r="BG36" s="7">
        <f t="shared" si="50"/>
        <v>0</v>
      </c>
      <c r="BH36" s="7">
        <f t="shared" si="50"/>
        <v>0</v>
      </c>
      <c r="BI36" s="7">
        <f t="shared" si="50"/>
        <v>0</v>
      </c>
      <c r="BJ36" s="7">
        <f t="shared" si="50"/>
        <v>0</v>
      </c>
      <c r="BK36" s="7">
        <f t="shared" si="50"/>
        <v>0</v>
      </c>
      <c r="BL36" s="7">
        <f t="shared" si="50"/>
        <v>0</v>
      </c>
      <c r="BM36" s="7">
        <f t="shared" si="50"/>
        <v>0</v>
      </c>
      <c r="BN36" s="7">
        <f t="shared" si="50"/>
        <v>0</v>
      </c>
      <c r="BO36" s="7">
        <f t="shared" si="50"/>
        <v>0</v>
      </c>
      <c r="BP36" s="7">
        <f t="shared" si="51"/>
        <v>0</v>
      </c>
      <c r="BQ36" s="7">
        <f t="shared" si="51"/>
        <v>0</v>
      </c>
      <c r="BR36" s="7">
        <f t="shared" si="51"/>
        <v>0</v>
      </c>
      <c r="BS36" s="7">
        <f t="shared" si="51"/>
        <v>0</v>
      </c>
      <c r="BT36" s="7">
        <f t="shared" si="51"/>
        <v>0</v>
      </c>
      <c r="BU36" s="7">
        <f t="shared" si="51"/>
        <v>0</v>
      </c>
      <c r="BV36" s="7">
        <f t="shared" si="51"/>
        <v>0</v>
      </c>
      <c r="BW36" s="7">
        <f t="shared" si="51"/>
        <v>0</v>
      </c>
      <c r="BX36" s="7">
        <f t="shared" si="51"/>
        <v>0</v>
      </c>
      <c r="BY36" s="7">
        <f t="shared" si="51"/>
        <v>0</v>
      </c>
      <c r="BZ36" s="7">
        <f t="shared" si="52"/>
        <v>0</v>
      </c>
      <c r="CA36" s="7">
        <f t="shared" si="52"/>
        <v>0</v>
      </c>
      <c r="CB36" s="7">
        <f t="shared" si="52"/>
        <v>0</v>
      </c>
      <c r="CC36" s="7">
        <f t="shared" si="52"/>
        <v>0</v>
      </c>
      <c r="CD36" s="7">
        <f t="shared" si="52"/>
        <v>0</v>
      </c>
      <c r="CE36" s="7">
        <f t="shared" si="52"/>
        <v>0</v>
      </c>
      <c r="CF36" s="7">
        <f t="shared" si="52"/>
        <v>0</v>
      </c>
      <c r="CG36" s="7">
        <f t="shared" si="52"/>
        <v>0</v>
      </c>
      <c r="CH36" s="7">
        <f t="shared" si="52"/>
        <v>0</v>
      </c>
      <c r="CI36" s="7">
        <f t="shared" si="52"/>
        <v>0</v>
      </c>
      <c r="CJ36" s="7">
        <f t="shared" si="53"/>
        <v>0</v>
      </c>
      <c r="CK36" s="7">
        <f t="shared" si="53"/>
        <v>0</v>
      </c>
      <c r="CL36" s="7">
        <f t="shared" si="53"/>
        <v>0</v>
      </c>
      <c r="CM36" s="7">
        <f t="shared" si="53"/>
        <v>0</v>
      </c>
      <c r="CN36" s="7">
        <f t="shared" si="53"/>
        <v>0</v>
      </c>
      <c r="CO36" s="7">
        <f t="shared" si="53"/>
        <v>0</v>
      </c>
      <c r="CP36" s="7">
        <f t="shared" si="53"/>
        <v>0</v>
      </c>
      <c r="CQ36" s="7">
        <f t="shared" si="53"/>
        <v>0</v>
      </c>
      <c r="CR36" s="7">
        <f t="shared" si="53"/>
        <v>0</v>
      </c>
      <c r="CS36" s="7">
        <f t="shared" si="53"/>
        <v>0</v>
      </c>
      <c r="CT36" s="7">
        <f t="shared" si="54"/>
        <v>0</v>
      </c>
      <c r="CU36" s="7">
        <f t="shared" si="54"/>
        <v>0</v>
      </c>
      <c r="CV36" s="7">
        <f t="shared" si="54"/>
        <v>0</v>
      </c>
      <c r="CW36" s="7">
        <f t="shared" si="54"/>
        <v>0</v>
      </c>
      <c r="CX36" s="7">
        <f t="shared" si="54"/>
        <v>0</v>
      </c>
      <c r="CY36" s="7">
        <f t="shared" si="54"/>
        <v>0</v>
      </c>
      <c r="CZ36" s="7">
        <f t="shared" si="54"/>
        <v>0</v>
      </c>
      <c r="DA36" s="7">
        <f t="shared" si="54"/>
        <v>0</v>
      </c>
      <c r="DB36" s="7">
        <f t="shared" si="54"/>
        <v>0</v>
      </c>
      <c r="DC36" s="7">
        <f t="shared" si="54"/>
        <v>0</v>
      </c>
      <c r="DD36" s="7">
        <f t="shared" si="55"/>
        <v>0</v>
      </c>
      <c r="DE36" s="7">
        <f t="shared" si="55"/>
        <v>0</v>
      </c>
      <c r="DF36" s="7">
        <f t="shared" si="55"/>
        <v>0</v>
      </c>
      <c r="DG36" s="7">
        <f t="shared" si="55"/>
        <v>0</v>
      </c>
      <c r="DH36" s="7">
        <f t="shared" si="55"/>
        <v>0</v>
      </c>
      <c r="DI36" s="7">
        <f t="shared" si="55"/>
        <v>0</v>
      </c>
      <c r="DJ36" s="7">
        <f t="shared" si="55"/>
        <v>0</v>
      </c>
      <c r="DK36" s="7">
        <f t="shared" si="55"/>
        <v>0</v>
      </c>
      <c r="DL36" s="7">
        <f t="shared" si="55"/>
        <v>0</v>
      </c>
      <c r="DM36" s="7">
        <f t="shared" si="55"/>
        <v>0</v>
      </c>
      <c r="DN36" s="7">
        <f t="shared" si="56"/>
        <v>0</v>
      </c>
      <c r="DO36" s="7">
        <f t="shared" si="56"/>
        <v>0</v>
      </c>
      <c r="DP36" s="7">
        <f t="shared" si="56"/>
        <v>0</v>
      </c>
      <c r="DQ36" s="7">
        <f t="shared" si="56"/>
        <v>0</v>
      </c>
      <c r="DR36" s="7">
        <f t="shared" si="56"/>
        <v>0</v>
      </c>
      <c r="DS36" s="7">
        <f t="shared" si="56"/>
        <v>0</v>
      </c>
      <c r="DT36" s="7">
        <f t="shared" si="56"/>
        <v>0</v>
      </c>
      <c r="DU36" s="7">
        <f t="shared" si="56"/>
        <v>0</v>
      </c>
      <c r="DV36" s="7">
        <f t="shared" si="56"/>
        <v>0</v>
      </c>
      <c r="DW36" s="7">
        <f t="shared" si="56"/>
        <v>0</v>
      </c>
      <c r="DX36" s="7">
        <f t="shared" si="57"/>
        <v>0</v>
      </c>
      <c r="DY36" s="7">
        <f t="shared" si="57"/>
        <v>0</v>
      </c>
      <c r="DZ36" s="7">
        <f t="shared" si="57"/>
        <v>0</v>
      </c>
      <c r="EA36" s="7">
        <f t="shared" si="57"/>
        <v>0</v>
      </c>
      <c r="EB36" s="7">
        <f t="shared" si="57"/>
        <v>0</v>
      </c>
      <c r="EC36" s="7">
        <f t="shared" si="57"/>
        <v>0</v>
      </c>
      <c r="ED36" s="7">
        <f t="shared" si="57"/>
        <v>0</v>
      </c>
      <c r="EE36" s="7">
        <f t="shared" si="57"/>
        <v>0</v>
      </c>
      <c r="EF36" s="7">
        <f t="shared" si="57"/>
        <v>0</v>
      </c>
      <c r="EG36" s="7">
        <f t="shared" si="57"/>
        <v>0</v>
      </c>
      <c r="EH36" s="7">
        <f t="shared" si="57"/>
        <v>0</v>
      </c>
      <c r="EI36" s="7">
        <f t="shared" si="57"/>
        <v>0</v>
      </c>
      <c r="EJ36" s="7">
        <f t="shared" si="57"/>
        <v>0</v>
      </c>
      <c r="EK36" s="4">
        <v>0</v>
      </c>
    </row>
    <row r="37" spans="1:141" s="4" customFormat="1" ht="14" x14ac:dyDescent="0.2">
      <c r="A37" s="3"/>
      <c r="C37" s="6" t="s">
        <v>209</v>
      </c>
      <c r="D37" s="285">
        <f>Capex!D100</f>
        <v>375138.4813499999</v>
      </c>
      <c r="E37" s="319">
        <f t="shared" si="44"/>
        <v>187569.24067499995</v>
      </c>
      <c r="F37" s="207">
        <v>23</v>
      </c>
      <c r="G37" s="207">
        <v>24</v>
      </c>
      <c r="H37" s="7">
        <f t="shared" si="45"/>
        <v>0</v>
      </c>
      <c r="I37" s="7">
        <f t="shared" si="45"/>
        <v>0</v>
      </c>
      <c r="J37" s="7">
        <f t="shared" si="45"/>
        <v>0</v>
      </c>
      <c r="K37" s="7">
        <f t="shared" si="45"/>
        <v>0</v>
      </c>
      <c r="L37" s="7">
        <f t="shared" si="45"/>
        <v>0</v>
      </c>
      <c r="M37" s="7">
        <f t="shared" si="45"/>
        <v>0</v>
      </c>
      <c r="N37" s="7">
        <f t="shared" si="45"/>
        <v>0</v>
      </c>
      <c r="O37" s="7">
        <f t="shared" si="45"/>
        <v>0</v>
      </c>
      <c r="P37" s="7">
        <f t="shared" si="45"/>
        <v>0</v>
      </c>
      <c r="Q37" s="7">
        <f t="shared" si="45"/>
        <v>0</v>
      </c>
      <c r="R37" s="7">
        <f t="shared" si="46"/>
        <v>0</v>
      </c>
      <c r="S37" s="7">
        <f t="shared" si="46"/>
        <v>0</v>
      </c>
      <c r="T37" s="7">
        <f t="shared" si="46"/>
        <v>0</v>
      </c>
      <c r="U37" s="7">
        <f t="shared" si="46"/>
        <v>0</v>
      </c>
      <c r="V37" s="7">
        <f t="shared" si="46"/>
        <v>0</v>
      </c>
      <c r="W37" s="7">
        <f t="shared" si="46"/>
        <v>0</v>
      </c>
      <c r="X37" s="7">
        <f t="shared" si="46"/>
        <v>0</v>
      </c>
      <c r="Y37" s="7">
        <f t="shared" si="46"/>
        <v>0</v>
      </c>
      <c r="Z37" s="7">
        <f t="shared" si="46"/>
        <v>0</v>
      </c>
      <c r="AA37" s="7">
        <f t="shared" si="46"/>
        <v>0</v>
      </c>
      <c r="AB37" s="7">
        <f t="shared" si="47"/>
        <v>0</v>
      </c>
      <c r="AC37" s="7">
        <f t="shared" si="47"/>
        <v>0</v>
      </c>
      <c r="AD37" s="7">
        <f t="shared" si="47"/>
        <v>0</v>
      </c>
      <c r="AE37" s="7">
        <f t="shared" si="47"/>
        <v>187569.24067499995</v>
      </c>
      <c r="AF37" s="7">
        <f t="shared" si="47"/>
        <v>187569.24067499995</v>
      </c>
      <c r="AG37" s="7">
        <f t="shared" si="47"/>
        <v>0</v>
      </c>
      <c r="AH37" s="7">
        <f t="shared" si="47"/>
        <v>0</v>
      </c>
      <c r="AI37" s="7">
        <f t="shared" si="47"/>
        <v>0</v>
      </c>
      <c r="AJ37" s="7">
        <f t="shared" si="47"/>
        <v>0</v>
      </c>
      <c r="AK37" s="7">
        <f t="shared" si="47"/>
        <v>0</v>
      </c>
      <c r="AL37" s="7">
        <f t="shared" si="48"/>
        <v>0</v>
      </c>
      <c r="AM37" s="7">
        <f t="shared" si="48"/>
        <v>0</v>
      </c>
      <c r="AN37" s="7">
        <f t="shared" si="48"/>
        <v>0</v>
      </c>
      <c r="AO37" s="7">
        <f t="shared" si="48"/>
        <v>0</v>
      </c>
      <c r="AP37" s="7">
        <f t="shared" si="48"/>
        <v>0</v>
      </c>
      <c r="AQ37" s="7">
        <f t="shared" si="48"/>
        <v>0</v>
      </c>
      <c r="AR37" s="7">
        <f t="shared" si="48"/>
        <v>0</v>
      </c>
      <c r="AS37" s="7">
        <f t="shared" si="48"/>
        <v>0</v>
      </c>
      <c r="AT37" s="7">
        <f t="shared" si="48"/>
        <v>0</v>
      </c>
      <c r="AU37" s="7">
        <f t="shared" si="48"/>
        <v>0</v>
      </c>
      <c r="AV37" s="7">
        <f t="shared" si="49"/>
        <v>0</v>
      </c>
      <c r="AW37" s="7">
        <f t="shared" si="49"/>
        <v>0</v>
      </c>
      <c r="AX37" s="7">
        <f t="shared" si="49"/>
        <v>0</v>
      </c>
      <c r="AY37" s="7">
        <f t="shared" si="49"/>
        <v>0</v>
      </c>
      <c r="AZ37" s="7">
        <f t="shared" si="49"/>
        <v>0</v>
      </c>
      <c r="BA37" s="7">
        <f t="shared" si="49"/>
        <v>0</v>
      </c>
      <c r="BB37" s="7">
        <f t="shared" si="49"/>
        <v>0</v>
      </c>
      <c r="BC37" s="7">
        <f t="shared" si="49"/>
        <v>0</v>
      </c>
      <c r="BD37" s="7">
        <f t="shared" si="49"/>
        <v>0</v>
      </c>
      <c r="BE37" s="7">
        <f t="shared" si="49"/>
        <v>0</v>
      </c>
      <c r="BF37" s="7">
        <f t="shared" si="50"/>
        <v>0</v>
      </c>
      <c r="BG37" s="7">
        <f t="shared" si="50"/>
        <v>0</v>
      </c>
      <c r="BH37" s="7">
        <f t="shared" si="50"/>
        <v>0</v>
      </c>
      <c r="BI37" s="7">
        <f t="shared" si="50"/>
        <v>0</v>
      </c>
      <c r="BJ37" s="7">
        <f t="shared" si="50"/>
        <v>0</v>
      </c>
      <c r="BK37" s="7">
        <f t="shared" si="50"/>
        <v>0</v>
      </c>
      <c r="BL37" s="7">
        <f t="shared" si="50"/>
        <v>0</v>
      </c>
      <c r="BM37" s="7">
        <f t="shared" si="50"/>
        <v>0</v>
      </c>
      <c r="BN37" s="7">
        <f t="shared" si="50"/>
        <v>0</v>
      </c>
      <c r="BO37" s="7">
        <f t="shared" si="50"/>
        <v>0</v>
      </c>
      <c r="BP37" s="7">
        <f t="shared" si="51"/>
        <v>0</v>
      </c>
      <c r="BQ37" s="7">
        <f t="shared" si="51"/>
        <v>0</v>
      </c>
      <c r="BR37" s="7">
        <f t="shared" si="51"/>
        <v>0</v>
      </c>
      <c r="BS37" s="7">
        <f t="shared" si="51"/>
        <v>0</v>
      </c>
      <c r="BT37" s="7">
        <f t="shared" si="51"/>
        <v>0</v>
      </c>
      <c r="BU37" s="7">
        <f t="shared" si="51"/>
        <v>0</v>
      </c>
      <c r="BV37" s="7">
        <f t="shared" si="51"/>
        <v>0</v>
      </c>
      <c r="BW37" s="7">
        <f t="shared" si="51"/>
        <v>0</v>
      </c>
      <c r="BX37" s="7">
        <f t="shared" si="51"/>
        <v>0</v>
      </c>
      <c r="BY37" s="7">
        <f t="shared" si="51"/>
        <v>0</v>
      </c>
      <c r="BZ37" s="7">
        <f t="shared" si="52"/>
        <v>0</v>
      </c>
      <c r="CA37" s="7">
        <f t="shared" si="52"/>
        <v>0</v>
      </c>
      <c r="CB37" s="7">
        <f t="shared" si="52"/>
        <v>0</v>
      </c>
      <c r="CC37" s="7">
        <f t="shared" si="52"/>
        <v>0</v>
      </c>
      <c r="CD37" s="7">
        <f t="shared" si="52"/>
        <v>0</v>
      </c>
      <c r="CE37" s="7">
        <f t="shared" si="52"/>
        <v>0</v>
      </c>
      <c r="CF37" s="7">
        <f t="shared" si="52"/>
        <v>0</v>
      </c>
      <c r="CG37" s="7">
        <f t="shared" si="52"/>
        <v>0</v>
      </c>
      <c r="CH37" s="7">
        <f t="shared" si="52"/>
        <v>0</v>
      </c>
      <c r="CI37" s="7">
        <f t="shared" si="52"/>
        <v>0</v>
      </c>
      <c r="CJ37" s="7">
        <f t="shared" si="53"/>
        <v>0</v>
      </c>
      <c r="CK37" s="7">
        <f t="shared" si="53"/>
        <v>0</v>
      </c>
      <c r="CL37" s="7">
        <f t="shared" si="53"/>
        <v>0</v>
      </c>
      <c r="CM37" s="7">
        <f t="shared" si="53"/>
        <v>0</v>
      </c>
      <c r="CN37" s="7">
        <f t="shared" si="53"/>
        <v>0</v>
      </c>
      <c r="CO37" s="7">
        <f t="shared" si="53"/>
        <v>0</v>
      </c>
      <c r="CP37" s="7">
        <f t="shared" si="53"/>
        <v>0</v>
      </c>
      <c r="CQ37" s="7">
        <f t="shared" si="53"/>
        <v>0</v>
      </c>
      <c r="CR37" s="7">
        <f t="shared" si="53"/>
        <v>0</v>
      </c>
      <c r="CS37" s="7">
        <f t="shared" si="53"/>
        <v>0</v>
      </c>
      <c r="CT37" s="7">
        <f t="shared" si="54"/>
        <v>0</v>
      </c>
      <c r="CU37" s="7">
        <f t="shared" si="54"/>
        <v>0</v>
      </c>
      <c r="CV37" s="7">
        <f t="shared" si="54"/>
        <v>0</v>
      </c>
      <c r="CW37" s="7">
        <f t="shared" si="54"/>
        <v>0</v>
      </c>
      <c r="CX37" s="7">
        <f t="shared" si="54"/>
        <v>0</v>
      </c>
      <c r="CY37" s="7">
        <f t="shared" si="54"/>
        <v>0</v>
      </c>
      <c r="CZ37" s="7">
        <f t="shared" si="54"/>
        <v>0</v>
      </c>
      <c r="DA37" s="7">
        <f t="shared" si="54"/>
        <v>0</v>
      </c>
      <c r="DB37" s="7">
        <f t="shared" si="54"/>
        <v>0</v>
      </c>
      <c r="DC37" s="7">
        <f t="shared" si="54"/>
        <v>0</v>
      </c>
      <c r="DD37" s="7">
        <f t="shared" si="55"/>
        <v>0</v>
      </c>
      <c r="DE37" s="7">
        <f t="shared" si="55"/>
        <v>0</v>
      </c>
      <c r="DF37" s="7">
        <f t="shared" si="55"/>
        <v>0</v>
      </c>
      <c r="DG37" s="7">
        <f t="shared" si="55"/>
        <v>0</v>
      </c>
      <c r="DH37" s="7">
        <f t="shared" si="55"/>
        <v>0</v>
      </c>
      <c r="DI37" s="7">
        <f t="shared" si="55"/>
        <v>0</v>
      </c>
      <c r="DJ37" s="7">
        <f t="shared" si="55"/>
        <v>0</v>
      </c>
      <c r="DK37" s="7">
        <f t="shared" si="55"/>
        <v>0</v>
      </c>
      <c r="DL37" s="7">
        <f t="shared" si="55"/>
        <v>0</v>
      </c>
      <c r="DM37" s="7">
        <f t="shared" si="55"/>
        <v>0</v>
      </c>
      <c r="DN37" s="7">
        <f t="shared" si="56"/>
        <v>0</v>
      </c>
      <c r="DO37" s="7">
        <f t="shared" si="56"/>
        <v>0</v>
      </c>
      <c r="DP37" s="7">
        <f t="shared" si="56"/>
        <v>0</v>
      </c>
      <c r="DQ37" s="7">
        <f t="shared" si="56"/>
        <v>0</v>
      </c>
      <c r="DR37" s="7">
        <f t="shared" si="56"/>
        <v>0</v>
      </c>
      <c r="DS37" s="7">
        <f t="shared" si="56"/>
        <v>0</v>
      </c>
      <c r="DT37" s="7">
        <f t="shared" si="56"/>
        <v>0</v>
      </c>
      <c r="DU37" s="7">
        <f t="shared" si="56"/>
        <v>0</v>
      </c>
      <c r="DV37" s="7">
        <f t="shared" si="56"/>
        <v>0</v>
      </c>
      <c r="DW37" s="7">
        <f t="shared" si="56"/>
        <v>0</v>
      </c>
      <c r="DX37" s="7">
        <f t="shared" si="57"/>
        <v>0</v>
      </c>
      <c r="DY37" s="7">
        <f t="shared" si="57"/>
        <v>0</v>
      </c>
      <c r="DZ37" s="7">
        <f t="shared" si="57"/>
        <v>0</v>
      </c>
      <c r="EA37" s="7">
        <f t="shared" si="57"/>
        <v>0</v>
      </c>
      <c r="EB37" s="7">
        <f t="shared" si="57"/>
        <v>0</v>
      </c>
      <c r="EC37" s="7">
        <f t="shared" si="57"/>
        <v>0</v>
      </c>
      <c r="ED37" s="7">
        <f t="shared" si="57"/>
        <v>0</v>
      </c>
      <c r="EE37" s="7">
        <f t="shared" si="57"/>
        <v>0</v>
      </c>
      <c r="EF37" s="7">
        <f t="shared" si="57"/>
        <v>0</v>
      </c>
      <c r="EG37" s="7">
        <f t="shared" si="57"/>
        <v>0</v>
      </c>
      <c r="EH37" s="7">
        <f t="shared" si="57"/>
        <v>0</v>
      </c>
      <c r="EI37" s="7">
        <f t="shared" si="57"/>
        <v>0</v>
      </c>
      <c r="EJ37" s="7">
        <f t="shared" si="57"/>
        <v>0</v>
      </c>
      <c r="EK37" s="4">
        <v>0</v>
      </c>
    </row>
    <row r="38" spans="1:141" s="4" customFormat="1" ht="14" x14ac:dyDescent="0.2">
      <c r="A38" s="3"/>
      <c r="D38" s="5"/>
      <c r="E38" s="21"/>
      <c r="H38" s="166"/>
      <c r="I38" s="166"/>
      <c r="J38" s="166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59"/>
      <c r="DI38" s="59"/>
      <c r="DJ38" s="59"/>
      <c r="DK38" s="59"/>
      <c r="DL38" s="59"/>
      <c r="DM38" s="59"/>
      <c r="DN38" s="59"/>
      <c r="DO38" s="59"/>
      <c r="DP38" s="59"/>
      <c r="DQ38" s="59"/>
      <c r="DR38" s="59"/>
      <c r="DS38" s="59"/>
      <c r="DT38" s="59"/>
      <c r="DU38" s="59"/>
      <c r="DV38" s="59"/>
      <c r="DW38" s="59"/>
      <c r="DX38" s="59"/>
      <c r="DY38" s="59"/>
      <c r="DZ38" s="59"/>
      <c r="EA38" s="59"/>
      <c r="EB38" s="59"/>
      <c r="EC38" s="59"/>
      <c r="ED38" s="59"/>
      <c r="EE38" s="59"/>
      <c r="EF38" s="59"/>
      <c r="EG38" s="59"/>
      <c r="EH38" s="59"/>
      <c r="EI38" s="59"/>
      <c r="EJ38" s="59"/>
      <c r="EK38" s="4">
        <v>0</v>
      </c>
    </row>
    <row r="39" spans="1:141" s="4" customFormat="1" ht="14" x14ac:dyDescent="0.2">
      <c r="A39" s="3"/>
      <c r="B39" s="4" t="s">
        <v>319</v>
      </c>
      <c r="C39" s="116" t="s">
        <v>210</v>
      </c>
      <c r="D39" s="223">
        <f ca="1">SUM(D40,D41)</f>
        <v>5320344.946238162</v>
      </c>
      <c r="E39" s="21"/>
      <c r="H39" s="166"/>
      <c r="I39" s="166"/>
      <c r="J39" s="166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59"/>
      <c r="DI39" s="59"/>
      <c r="DJ39" s="59"/>
      <c r="DK39" s="59"/>
      <c r="DL39" s="59"/>
      <c r="DM39" s="59"/>
      <c r="DN39" s="59"/>
      <c r="DO39" s="59"/>
      <c r="DP39" s="59"/>
      <c r="DQ39" s="59"/>
      <c r="DR39" s="59"/>
      <c r="DS39" s="59"/>
      <c r="DT39" s="59"/>
      <c r="DU39" s="59"/>
      <c r="DV39" s="59"/>
      <c r="DW39" s="59"/>
      <c r="DX39" s="59"/>
      <c r="DY39" s="59"/>
      <c r="DZ39" s="59"/>
      <c r="EA39" s="59"/>
      <c r="EB39" s="59"/>
      <c r="EC39" s="59"/>
      <c r="ED39" s="59"/>
      <c r="EE39" s="59"/>
      <c r="EF39" s="59"/>
      <c r="EG39" s="59"/>
      <c r="EH39" s="59"/>
      <c r="EI39" s="59"/>
      <c r="EJ39" s="59"/>
      <c r="EK39" s="4">
        <v>0</v>
      </c>
    </row>
    <row r="40" spans="1:141" s="4" customFormat="1" ht="14" x14ac:dyDescent="0.2">
      <c r="A40" s="3"/>
      <c r="B40" s="126">
        <v>0</v>
      </c>
      <c r="C40" s="6" t="s">
        <v>427</v>
      </c>
      <c r="D40" s="320">
        <f ca="1">SUM(H40:EJ40)</f>
        <v>5164479.641818963</v>
      </c>
      <c r="E40" s="21"/>
      <c r="H40" s="166">
        <f ca="1">(1+$B$40)*SUM('Cash Flow'!H141)</f>
        <v>0</v>
      </c>
      <c r="I40" s="166">
        <f ca="1">(1+$B$40)*SUM('Cash Flow'!I141)</f>
        <v>0</v>
      </c>
      <c r="J40" s="166">
        <f ca="1">(1+$B$40)*SUM('Cash Flow'!J141)</f>
        <v>0</v>
      </c>
      <c r="K40" s="166">
        <f ca="1">(1+$B$40)*SUM('Cash Flow'!K141)</f>
        <v>0</v>
      </c>
      <c r="L40" s="166">
        <f ca="1">(1+$B$40)*SUM('Cash Flow'!L141)</f>
        <v>0</v>
      </c>
      <c r="M40" s="166">
        <f ca="1">(1+$B$40)*SUM('Cash Flow'!M141)</f>
        <v>0</v>
      </c>
      <c r="N40" s="166">
        <f ca="1">(1+$B$40)*SUM('Cash Flow'!N141)</f>
        <v>0</v>
      </c>
      <c r="O40" s="166">
        <f ca="1">(1+$B$40)*SUM('Cash Flow'!O141)</f>
        <v>0</v>
      </c>
      <c r="P40" s="166">
        <f ca="1">(1+$B$40)*SUM('Cash Flow'!P141)</f>
        <v>9496.8153577499597</v>
      </c>
      <c r="Q40" s="166">
        <f ca="1">(1+$B$40)*SUM('Cash Flow'!Q141)</f>
        <v>32358.564231718297</v>
      </c>
      <c r="R40" s="166">
        <f ca="1">(1+$B$40)*SUM('Cash Flow'!R141)</f>
        <v>60435.569848179744</v>
      </c>
      <c r="S40" s="166">
        <f ca="1">(1+$B$40)*SUM('Cash Flow'!S141)</f>
        <v>88699.75550208427</v>
      </c>
      <c r="T40" s="166">
        <f ca="1">(1+$B$40)*SUM('Cash Flow'!T141)</f>
        <v>106169.33446094053</v>
      </c>
      <c r="U40" s="166">
        <f ca="1">(1+$B$40)*SUM('Cash Flow'!U141)</f>
        <v>136648.26422776442</v>
      </c>
      <c r="V40" s="166">
        <f ca="1">(1+$B$40)*SUM('Cash Flow'!V141)</f>
        <v>167311.33752859622</v>
      </c>
      <c r="W40" s="166">
        <f ca="1">(1+$B$40)*SUM('Cash Flow'!W141)</f>
        <v>193571.46354051642</v>
      </c>
      <c r="X40" s="166">
        <f ca="1">(1+$B$40)*SUM('Cash Flow'!X141)</f>
        <v>219990.24448042529</v>
      </c>
      <c r="Y40" s="166">
        <f ca="1">(1+$B$40)*SUM('Cash Flow'!Y141)</f>
        <v>246568.63888851274</v>
      </c>
      <c r="Z40" s="166">
        <f ca="1">(1+$B$40)*SUM('Cash Flow'!Z141)</f>
        <v>268719.40773937822</v>
      </c>
      <c r="AA40" s="166">
        <f ca="1">(1+$B$40)*SUM('Cash Flow'!AA141)</f>
        <v>291004.004152051</v>
      </c>
      <c r="AB40" s="166">
        <f ca="1">(1+$B$40)*SUM('Cash Flow'!AB141)</f>
        <v>313423.23666805035</v>
      </c>
      <c r="AC40" s="166">
        <f ca="1">(1+$B$40)*SUM('Cash Flow'!AC141)</f>
        <v>336159.1687138339</v>
      </c>
      <c r="AD40" s="166">
        <f ca="1">(1+$B$40)*SUM('Cash Flow'!AD141)</f>
        <v>359032.46368239407</v>
      </c>
      <c r="AE40" s="166">
        <f ca="1">(1+$B$40)*SUM('Cash Flow'!AE141)</f>
        <v>384067.90980805591</v>
      </c>
      <c r="AF40" s="166">
        <f ca="1">(1+$B$40)*SUM('Cash Flow'!AF141)</f>
        <v>388501.73598420032</v>
      </c>
      <c r="AG40" s="166">
        <f ca="1">(1+$B$40)*SUM('Cash Flow'!AG141)</f>
        <v>396353.29758389579</v>
      </c>
      <c r="AH40" s="166">
        <f ca="1">(1+$B$40)*SUM('Cash Flow'!AH141)</f>
        <v>360838.005540793</v>
      </c>
      <c r="AI40" s="166">
        <f ca="1">(1+$B$40)*SUM('Cash Flow'!AI141)</f>
        <v>295159.4821812975</v>
      </c>
      <c r="AJ40" s="166">
        <f ca="1">(1+$B$40)*SUM('Cash Flow'!AJ141)</f>
        <v>228789.68553806969</v>
      </c>
      <c r="AK40" s="166">
        <f ca="1">(1+$B$40)*SUM('Cash Flow'!AK141)</f>
        <v>161724.8712141563</v>
      </c>
      <c r="AL40" s="166">
        <f ca="1">(1+$B$40)*SUM('Cash Flow'!AL141)</f>
        <v>93961.274530453433</v>
      </c>
      <c r="AM40" s="166">
        <f ca="1">(1+$B$40)*SUM('Cash Flow'!AM141)</f>
        <v>25495.110415845818</v>
      </c>
      <c r="AN40" s="166">
        <f ca="1">(1+$B$40)*SUM('Cash Flow'!AN141)</f>
        <v>0</v>
      </c>
      <c r="AO40" s="166">
        <f ca="1">(1+$B$40)*SUM('Cash Flow'!AO141)</f>
        <v>0</v>
      </c>
      <c r="AP40" s="166">
        <f ca="1">(1+$B$40)*SUM('Cash Flow'!AP141)</f>
        <v>0</v>
      </c>
      <c r="AQ40" s="166">
        <f ca="1">(1+$B$40)*SUM('Cash Flow'!AQ141)</f>
        <v>0</v>
      </c>
      <c r="AR40" s="166">
        <f ca="1">(1+$B$40)*SUM('Cash Flow'!AR141)</f>
        <v>0</v>
      </c>
      <c r="AS40" s="166">
        <f ca="1">(1+$B$40)*SUM('Cash Flow'!AS141)</f>
        <v>0</v>
      </c>
      <c r="AT40" s="166">
        <f ca="1">(1+$B$40)*SUM('Cash Flow'!AT141)</f>
        <v>0</v>
      </c>
      <c r="AU40" s="166">
        <f>(1+$B$40)*SUM('Cash Flow'!AU141)</f>
        <v>0</v>
      </c>
      <c r="AV40" s="166">
        <f>(1+$B$40)*SUM('Cash Flow'!AV141)</f>
        <v>0</v>
      </c>
      <c r="AW40" s="166">
        <f>(1+$B$40)*SUM('Cash Flow'!AW141)</f>
        <v>0</v>
      </c>
      <c r="AX40" s="166">
        <f>(1+$B$40)*SUM('Cash Flow'!AX141)</f>
        <v>0</v>
      </c>
      <c r="AY40" s="166">
        <f>(1+$B$40)*SUM('Cash Flow'!AY141)</f>
        <v>0</v>
      </c>
      <c r="AZ40" s="166">
        <f>(1+$B$40)*SUM('Cash Flow'!AZ141)</f>
        <v>0</v>
      </c>
      <c r="BA40" s="166">
        <f>(1+$B$40)*SUM('Cash Flow'!BA141)</f>
        <v>0</v>
      </c>
      <c r="BB40" s="166">
        <f>(1+$B$40)*SUM('Cash Flow'!BB141)</f>
        <v>0</v>
      </c>
      <c r="BC40" s="166">
        <f>(1+$B$40)*SUM('Cash Flow'!BC141)</f>
        <v>0</v>
      </c>
      <c r="BD40" s="166">
        <f>(1+$B$40)*SUM('Cash Flow'!BD141)</f>
        <v>0</v>
      </c>
      <c r="BE40" s="166">
        <f>(1+$B$40)*SUM('Cash Flow'!BE141)</f>
        <v>0</v>
      </c>
      <c r="BF40" s="166">
        <f>(1+$B$40)*SUM('Cash Flow'!BF141)</f>
        <v>0</v>
      </c>
      <c r="BG40" s="166">
        <f>(1+$B$40)*SUM('Cash Flow'!BG141)</f>
        <v>0</v>
      </c>
      <c r="BH40" s="166">
        <f>(1+$B$40)*SUM('Cash Flow'!BH141)</f>
        <v>0</v>
      </c>
      <c r="BI40" s="166">
        <f>(1+$B$40)*SUM('Cash Flow'!BI141)</f>
        <v>0</v>
      </c>
      <c r="BJ40" s="166">
        <f>(1+$B$40)*SUM('Cash Flow'!BJ141)</f>
        <v>0</v>
      </c>
      <c r="BK40" s="166">
        <f>(1+$B$40)*SUM('Cash Flow'!BK141)</f>
        <v>0</v>
      </c>
      <c r="BL40" s="166">
        <f>(1+$B$40)*SUM('Cash Flow'!BL141)</f>
        <v>0</v>
      </c>
      <c r="BM40" s="166">
        <f>(1+$B$40)*SUM('Cash Flow'!BM141)</f>
        <v>0</v>
      </c>
      <c r="BN40" s="166">
        <f>(1+$B$40)*SUM('Cash Flow'!BN141)</f>
        <v>0</v>
      </c>
      <c r="BO40" s="166">
        <f>(1+$B$40)*SUM('Cash Flow'!BO141)</f>
        <v>0</v>
      </c>
      <c r="BP40" s="166">
        <f>(1+$B$40)*SUM('Cash Flow'!BP141)</f>
        <v>0</v>
      </c>
      <c r="BQ40" s="166">
        <f>(1+$B$40)*SUM('Cash Flow'!BQ141)</f>
        <v>0</v>
      </c>
      <c r="BR40" s="166">
        <f>(1+$B$40)*SUM('Cash Flow'!BR141)</f>
        <v>0</v>
      </c>
      <c r="BS40" s="166">
        <f>(1+$B$40)*SUM('Cash Flow'!BS141)</f>
        <v>0</v>
      </c>
      <c r="BT40" s="166">
        <f>(1+$B$40)*SUM('Cash Flow'!BT141)</f>
        <v>0</v>
      </c>
      <c r="BU40" s="166">
        <f>(1+$B$40)*SUM('Cash Flow'!BU141)</f>
        <v>0</v>
      </c>
      <c r="BV40" s="166">
        <f>(1+$B$40)*SUM('Cash Flow'!BV141)</f>
        <v>0</v>
      </c>
      <c r="BW40" s="166">
        <f>(1+$B$40)*SUM('Cash Flow'!BW141)</f>
        <v>0</v>
      </c>
      <c r="BX40" s="166">
        <f>(1+$B$40)*SUM('Cash Flow'!BX141)</f>
        <v>0</v>
      </c>
      <c r="BY40" s="166">
        <f>(1+$B$40)*SUM('Cash Flow'!BY141)</f>
        <v>0</v>
      </c>
      <c r="BZ40" s="166">
        <f>(1+$B$40)*SUM('Cash Flow'!BZ141)</f>
        <v>0</v>
      </c>
      <c r="CA40" s="166">
        <f>(1+$B$40)*SUM('Cash Flow'!CA141)</f>
        <v>0</v>
      </c>
      <c r="CB40" s="166">
        <f>(1+$B$40)*SUM('Cash Flow'!CB141)</f>
        <v>0</v>
      </c>
      <c r="CC40" s="166">
        <f>(1+$B$40)*SUM('Cash Flow'!CC141)</f>
        <v>0</v>
      </c>
      <c r="CD40" s="166">
        <f>(1+$B$40)*SUM('Cash Flow'!CD141)</f>
        <v>0</v>
      </c>
      <c r="CE40" s="166">
        <f>(1+$B$40)*SUM('Cash Flow'!CE141)</f>
        <v>0</v>
      </c>
      <c r="CF40" s="166">
        <f>(1+$B$40)*SUM('Cash Flow'!CF141)</f>
        <v>0</v>
      </c>
      <c r="CG40" s="166">
        <f>(1+$B$40)*SUM('Cash Flow'!CG141)</f>
        <v>0</v>
      </c>
      <c r="CH40" s="166">
        <f>(1+$B$40)*SUM('Cash Flow'!CH141)</f>
        <v>0</v>
      </c>
      <c r="CI40" s="166">
        <f>(1+$B$40)*SUM('Cash Flow'!CI141)</f>
        <v>0</v>
      </c>
      <c r="CJ40" s="166">
        <f>(1+$B$40)*SUM('Cash Flow'!CJ141)</f>
        <v>0</v>
      </c>
      <c r="CK40" s="166">
        <f>(1+$B$40)*SUM('Cash Flow'!CK141)</f>
        <v>0</v>
      </c>
      <c r="CL40" s="166">
        <f>(1+$B$40)*SUM('Cash Flow'!CL141)</f>
        <v>0</v>
      </c>
      <c r="CM40" s="166">
        <f>(1+$B$40)*SUM('Cash Flow'!CM141)</f>
        <v>0</v>
      </c>
      <c r="CN40" s="166">
        <f>(1+$B$40)*SUM('Cash Flow'!CN141)</f>
        <v>0</v>
      </c>
      <c r="CO40" s="166">
        <f>(1+$B$40)*SUM('Cash Flow'!CO141)</f>
        <v>0</v>
      </c>
      <c r="CP40" s="166">
        <f>(1+$B$40)*SUM('Cash Flow'!CP141)</f>
        <v>0</v>
      </c>
      <c r="CQ40" s="166">
        <f>(1+$B$40)*SUM('Cash Flow'!CQ141)</f>
        <v>0</v>
      </c>
      <c r="CR40" s="166">
        <f>(1+$B$40)*SUM('Cash Flow'!CR141)</f>
        <v>0</v>
      </c>
      <c r="CS40" s="166">
        <f>(1+$B$40)*SUM('Cash Flow'!CS141)</f>
        <v>0</v>
      </c>
      <c r="CT40" s="166">
        <f>(1+$B$40)*SUM('Cash Flow'!CT141)</f>
        <v>0</v>
      </c>
      <c r="CU40" s="166">
        <f>(1+$B$40)*SUM('Cash Flow'!CU141)</f>
        <v>0</v>
      </c>
      <c r="CV40" s="166">
        <f>(1+$B$40)*SUM('Cash Flow'!CV141)</f>
        <v>0</v>
      </c>
      <c r="CW40" s="166">
        <f>(1+$B$40)*SUM('Cash Flow'!CW141)</f>
        <v>0</v>
      </c>
      <c r="CX40" s="166">
        <f>(1+$B$40)*SUM('Cash Flow'!CX141)</f>
        <v>0</v>
      </c>
      <c r="CY40" s="166">
        <f>(1+$B$40)*SUM('Cash Flow'!CY141)</f>
        <v>0</v>
      </c>
      <c r="CZ40" s="166">
        <f>(1+$B$40)*SUM('Cash Flow'!CZ141)</f>
        <v>0</v>
      </c>
      <c r="DA40" s="166">
        <f>(1+$B$40)*SUM('Cash Flow'!DA141)</f>
        <v>0</v>
      </c>
      <c r="DB40" s="166">
        <f>(1+$B$40)*SUM('Cash Flow'!DB141)</f>
        <v>0</v>
      </c>
      <c r="DC40" s="166">
        <f>(1+$B$40)*SUM('Cash Flow'!DC141)</f>
        <v>0</v>
      </c>
      <c r="DD40" s="166">
        <f>(1+$B$40)*SUM('Cash Flow'!DD141)</f>
        <v>0</v>
      </c>
      <c r="DE40" s="166">
        <f>(1+$B$40)*SUM('Cash Flow'!DE141)</f>
        <v>0</v>
      </c>
      <c r="DF40" s="166">
        <f>(1+$B$40)*SUM('Cash Flow'!DF141)</f>
        <v>0</v>
      </c>
      <c r="DG40" s="166">
        <f>(1+$B$40)*SUM('Cash Flow'!DG141)</f>
        <v>0</v>
      </c>
      <c r="DH40" s="166">
        <f>(1+$B$40)*SUM('Cash Flow'!DH141)</f>
        <v>0</v>
      </c>
      <c r="DI40" s="166">
        <f>(1+$B$40)*SUM('Cash Flow'!DI141)</f>
        <v>0</v>
      </c>
      <c r="DJ40" s="166">
        <f>(1+$B$40)*SUM('Cash Flow'!DJ141)</f>
        <v>0</v>
      </c>
      <c r="DK40" s="166">
        <f>(1+$B$40)*SUM('Cash Flow'!DK141)</f>
        <v>0</v>
      </c>
      <c r="DL40" s="166">
        <f>(1+$B$40)*SUM('Cash Flow'!DL141)</f>
        <v>0</v>
      </c>
      <c r="DM40" s="166">
        <f>(1+$B$40)*SUM('Cash Flow'!DM141)</f>
        <v>0</v>
      </c>
      <c r="DN40" s="166">
        <f>(1+$B$40)*SUM('Cash Flow'!DN141)</f>
        <v>0</v>
      </c>
      <c r="DO40" s="166">
        <f>(1+$B$40)*SUM('Cash Flow'!DO141)</f>
        <v>0</v>
      </c>
      <c r="DP40" s="166">
        <f>(1+$B$40)*SUM('Cash Flow'!DP141)</f>
        <v>0</v>
      </c>
      <c r="DQ40" s="166">
        <f>(1+$B$40)*SUM('Cash Flow'!DQ141)</f>
        <v>0</v>
      </c>
      <c r="DR40" s="166">
        <f>(1+$B$40)*SUM('Cash Flow'!DR141)</f>
        <v>0</v>
      </c>
      <c r="DS40" s="166">
        <f>(1+$B$40)*SUM('Cash Flow'!DS141)</f>
        <v>0</v>
      </c>
      <c r="DT40" s="166">
        <f>(1+$B$40)*SUM('Cash Flow'!DT141)</f>
        <v>0</v>
      </c>
      <c r="DU40" s="166">
        <f>(1+$B$40)*SUM('Cash Flow'!DU141)</f>
        <v>0</v>
      </c>
      <c r="DV40" s="166">
        <f>(1+$B$40)*SUM('Cash Flow'!DV141)</f>
        <v>0</v>
      </c>
      <c r="DW40" s="166">
        <f>(1+$B$40)*SUM('Cash Flow'!DW141)</f>
        <v>0</v>
      </c>
      <c r="DX40" s="166">
        <f>(1+$B$40)*SUM('Cash Flow'!DX141)</f>
        <v>0</v>
      </c>
      <c r="DY40" s="166">
        <f>(1+$B$40)*SUM('Cash Flow'!DY141)</f>
        <v>0</v>
      </c>
      <c r="DZ40" s="166">
        <f>(1+$B$40)*SUM('Cash Flow'!DZ141)</f>
        <v>0</v>
      </c>
      <c r="EA40" s="166">
        <f>(1+$B$40)*SUM('Cash Flow'!EA141)</f>
        <v>0</v>
      </c>
      <c r="EB40" s="166">
        <f>(1+$B$40)*SUM('Cash Flow'!EB141)</f>
        <v>0</v>
      </c>
      <c r="EC40" s="166">
        <f>(1+$B$40)*SUM('Cash Flow'!EC141)</f>
        <v>0</v>
      </c>
      <c r="ED40" s="166">
        <f>(1+$B$40)*SUM('Cash Flow'!ED141)</f>
        <v>0</v>
      </c>
      <c r="EE40" s="166">
        <f>(1+$B$40)*SUM('Cash Flow'!EE141)</f>
        <v>0</v>
      </c>
      <c r="EF40" s="166">
        <f>(1+$B$40)*SUM('Cash Flow'!EF141)</f>
        <v>0</v>
      </c>
      <c r="EG40" s="166">
        <f>(1+$B$40)*SUM('Cash Flow'!EG141)</f>
        <v>0</v>
      </c>
      <c r="EH40" s="166">
        <f>(1+$B$40)*SUM('Cash Flow'!EH141)</f>
        <v>0</v>
      </c>
      <c r="EI40" s="166">
        <f>(1+$B$40)*SUM('Cash Flow'!EI141)</f>
        <v>0</v>
      </c>
      <c r="EJ40" s="166">
        <f>(1+$B$40)*SUM('Cash Flow'!EJ141)</f>
        <v>0</v>
      </c>
      <c r="EK40" s="4">
        <v>0</v>
      </c>
    </row>
    <row r="41" spans="1:141" s="4" customFormat="1" ht="14" x14ac:dyDescent="0.2">
      <c r="A41" s="3"/>
      <c r="C41" s="6" t="s">
        <v>318</v>
      </c>
      <c r="D41" s="320">
        <f ca="1">SUM(H41:DZ41)</f>
        <v>155865.30441919941</v>
      </c>
      <c r="E41" s="21"/>
      <c r="H41" s="166">
        <f ca="1">IF(AND(H12&lt;=Summary!$C$44,H99&lt;0),-H99,0)</f>
        <v>0</v>
      </c>
      <c r="I41" s="166">
        <f ca="1">IF(AND(I12&lt;=Summary!$C$44,I99&lt;0),-I99,0)</f>
        <v>0</v>
      </c>
      <c r="J41" s="166">
        <f ca="1">IF(AND(J12&lt;=Summary!$C$44,J99&lt;0),-J99,0)</f>
        <v>0</v>
      </c>
      <c r="K41" s="166">
        <f ca="1">IF(AND(K12&lt;=Summary!$C$44,K99&lt;0),-K99,0)</f>
        <v>0</v>
      </c>
      <c r="L41" s="166">
        <f ca="1">IF(AND(L12&lt;=Summary!$C$44,L99&lt;0),-L99,0)</f>
        <v>0</v>
      </c>
      <c r="M41" s="166">
        <f ca="1">IF(AND(M12&lt;=Summary!$C$44,M99&lt;0),-M99,0)</f>
        <v>0</v>
      </c>
      <c r="N41" s="166">
        <f ca="1">IF(AND(N12&lt;=Summary!$C$44,N99&lt;0),-N99,0)</f>
        <v>0</v>
      </c>
      <c r="O41" s="166">
        <f ca="1">IF(AND(O12&lt;=Summary!$C$44,O99&lt;0),-O99,0)</f>
        <v>0</v>
      </c>
      <c r="P41" s="166">
        <f ca="1">IF(AND(P12&lt;=Summary!$C$44,P99&lt;0),-P99,0)</f>
        <v>0</v>
      </c>
      <c r="Q41" s="166">
        <f ca="1">IF(AND(Q12&lt;=Summary!$C$44,Q99&lt;0),-Q99,0)</f>
        <v>0</v>
      </c>
      <c r="R41" s="166">
        <f ca="1">IF(AND(R12&lt;=Summary!$C$44,R99&lt;0),-R99,0)</f>
        <v>0</v>
      </c>
      <c r="S41" s="166">
        <f ca="1">IF(AND(S12&lt;=Summary!$C$44,S99&lt;0),-S99,0)</f>
        <v>0</v>
      </c>
      <c r="T41" s="166">
        <f ca="1">IF(AND(T12&lt;=Summary!$C$44,T99&lt;0),-T99,0)</f>
        <v>0</v>
      </c>
      <c r="U41" s="166">
        <f ca="1">IF(AND(U12&lt;=Summary!$C$44,U99&lt;0),-U99,0)</f>
        <v>0</v>
      </c>
      <c r="V41" s="166">
        <f ca="1">IF(AND(V12&lt;=Summary!$C$44,V99&lt;0),-V99,0)</f>
        <v>0</v>
      </c>
      <c r="W41" s="166">
        <f ca="1">IF(AND(W12&lt;=Summary!$C$44,W99&lt;0),-W99,0)</f>
        <v>0</v>
      </c>
      <c r="X41" s="166">
        <f ca="1">IF(AND(X12&lt;=Summary!$C$44,X99&lt;0),-X99,0)</f>
        <v>0</v>
      </c>
      <c r="Y41" s="166">
        <f ca="1">IF(AND(Y12&lt;=Summary!$C$44,Y99&lt;0),-Y99,0)</f>
        <v>0</v>
      </c>
      <c r="Z41" s="166">
        <f ca="1">IF(AND(Z12&lt;=Summary!$C$44,Z99&lt;0),-Z99,0)</f>
        <v>0</v>
      </c>
      <c r="AA41" s="166">
        <f ca="1">IF(AND(AA12&lt;=Summary!$C$44,AA99&lt;0),-AA99,0)</f>
        <v>0</v>
      </c>
      <c r="AB41" s="166">
        <f ca="1">IF(AND(AB12&lt;=Summary!$C$44,AB99&lt;0),-AB99,0)</f>
        <v>0</v>
      </c>
      <c r="AC41" s="166">
        <f ca="1">IF(AND(AC12&lt;=Summary!$C$44,AC99&lt;0),-AC99,0)</f>
        <v>0</v>
      </c>
      <c r="AD41" s="166">
        <f ca="1">IF(AND(AD12&lt;=Summary!$C$44,AD99&lt;0),-AD99,0)</f>
        <v>0</v>
      </c>
      <c r="AE41" s="166">
        <f ca="1">IF(AND(AE12&lt;=Summary!$C$44,AE99&lt;0),-AE99,0)</f>
        <v>0</v>
      </c>
      <c r="AF41" s="166">
        <f ca="1">IF(AND(AF12&lt;=Summary!$C$44,AF99&lt;0),-AF99,0)</f>
        <v>126389.62216246554</v>
      </c>
      <c r="AG41" s="166">
        <f ca="1">IF(AND(AG12&lt;=Summary!$C$44,AG99&lt;0),-AG99,0)</f>
        <v>29475.682256733882</v>
      </c>
      <c r="AH41" s="166">
        <f ca="1">IF(AND(AH12&lt;=Summary!$C$44,AH99&lt;0),-AH99,0)</f>
        <v>0</v>
      </c>
      <c r="AI41" s="166">
        <f ca="1">IF(AND(AI12&lt;=Summary!$C$44,AI99&lt;0),-AI99,0)</f>
        <v>0</v>
      </c>
      <c r="AJ41" s="166">
        <f ca="1">IF(AND(AJ12&lt;=Summary!$C$44,AJ99&lt;0),-AJ99,0)</f>
        <v>0</v>
      </c>
      <c r="AK41" s="166">
        <f ca="1">IF(AND(AK12&lt;=Summary!$C$44,AK99&lt;0),-AK99,0)</f>
        <v>0</v>
      </c>
      <c r="AL41" s="166">
        <f ca="1">IF(AND(AL12&lt;=Summary!$C$44,AL99&lt;0),-AL99,0)</f>
        <v>0</v>
      </c>
      <c r="AM41" s="166">
        <f ca="1">IF(AND(AM12&lt;=Summary!$C$44,AM99&lt;0),-AM99,0)</f>
        <v>0</v>
      </c>
      <c r="AN41" s="166">
        <f ca="1">IF(AND(AN12&lt;=Summary!$C$44,AN99&lt;0),-AN99,0)</f>
        <v>0</v>
      </c>
      <c r="AO41" s="166">
        <f ca="1">IF(AND(AO12&lt;=Summary!$C$44,AO99&lt;0),-AO99,0)</f>
        <v>0</v>
      </c>
      <c r="AP41" s="166">
        <f ca="1">IF(AND(AP12&lt;=Summary!$C$44,AP99&lt;0),-AP99,0)</f>
        <v>0</v>
      </c>
      <c r="AQ41" s="166">
        <f ca="1">IF(AND(AQ12&lt;=Summary!$C$44,AQ99&lt;0),-AQ99,0)</f>
        <v>0</v>
      </c>
      <c r="AR41" s="166">
        <f ca="1">IF(AND(AR12&lt;=Summary!$C$44,AR99&lt;0),-AR99,0)</f>
        <v>0</v>
      </c>
      <c r="AS41" s="166">
        <f ca="1">IF(AND(AS12&lt;=Summary!$C$44,AS99&lt;0),-AS99,0)</f>
        <v>0</v>
      </c>
      <c r="AT41" s="166">
        <f ca="1">IF(AND(AT12&lt;=Summary!$C$44,AT99&lt;0),-AT99,0)</f>
        <v>0</v>
      </c>
      <c r="AU41" s="166">
        <f ca="1">IF(AND(AU12&lt;=Summary!$C$44,AU99&lt;0),-AU99,0)</f>
        <v>0</v>
      </c>
      <c r="AV41" s="166">
        <f ca="1">IF(AND(AV12&lt;=Summary!$C$44,AV99&lt;0),-AV99,0)</f>
        <v>0</v>
      </c>
      <c r="AW41" s="166">
        <f ca="1">IF(AND(AW12&lt;=Summary!$C$44,AW99&lt;0),-AW99,0)</f>
        <v>0</v>
      </c>
      <c r="AX41" s="166">
        <f ca="1">IF(AND(AX12&lt;=Summary!$C$44,AX99&lt;0),-AX99,0)</f>
        <v>0</v>
      </c>
      <c r="AY41" s="166">
        <f ca="1">IF(AND(AY12&lt;=Summary!$C$44,AY99&lt;0),-AY99,0)</f>
        <v>0</v>
      </c>
      <c r="AZ41" s="166">
        <f ca="1">IF(AND(AZ12&lt;=Summary!$C$44,AZ99&lt;0),-AZ99,0)</f>
        <v>0</v>
      </c>
      <c r="BA41" s="166">
        <f ca="1">IF(AND(BA12&lt;=Summary!$C$44,BA99&lt;0),-BA99,0)</f>
        <v>0</v>
      </c>
      <c r="BB41" s="166">
        <f ca="1">IF(AND(BB12&lt;=Summary!$C$44,BB99&lt;0),-BB99,0)</f>
        <v>0</v>
      </c>
      <c r="BC41" s="166">
        <f ca="1">IF(AND(BC12&lt;=Summary!$C$44,BC99&lt;0),-BC99,0)</f>
        <v>0</v>
      </c>
      <c r="BD41" s="166">
        <f ca="1">IF(AND(BD12&lt;=Summary!$C$44,BD99&lt;0),-BD99,0)</f>
        <v>0</v>
      </c>
      <c r="BE41" s="166">
        <f ca="1">IF(AND(BE12&lt;=Summary!$C$44,BE99&lt;0),-BE99,0)</f>
        <v>0</v>
      </c>
      <c r="BF41" s="166">
        <f ca="1">IF(AND(BF12&lt;=Summary!$C$44,BF99&lt;0),-BF99,0)</f>
        <v>0</v>
      </c>
      <c r="BG41" s="166">
        <f ca="1">IF(AND(BG12&lt;=Summary!$C$44,BG99&lt;0),-BG99,0)</f>
        <v>0</v>
      </c>
      <c r="BH41" s="166">
        <f ca="1">IF(AND(BH12&lt;=Summary!$C$44,BH99&lt;0),-BH99,0)</f>
        <v>0</v>
      </c>
      <c r="BI41" s="166">
        <f ca="1">IF(AND(BI12&lt;=Summary!$C$44,BI99&lt;0),-BI99,0)</f>
        <v>0</v>
      </c>
      <c r="BJ41" s="166">
        <f ca="1">IF(AND(BJ12&lt;=Summary!$C$44,BJ99&lt;0),-BJ99,0)</f>
        <v>0</v>
      </c>
      <c r="BK41" s="166">
        <f ca="1">IF(AND(BK12&lt;=Summary!$C$44,BK99&lt;0),-BK99,0)</f>
        <v>0</v>
      </c>
      <c r="BL41" s="166">
        <f ca="1">IF(AND(BL12&lt;=Summary!$C$44,BL99&lt;0),-BL99,0)</f>
        <v>0</v>
      </c>
      <c r="BM41" s="166">
        <f ca="1">IF(AND(BM12&lt;=Summary!$C$44,BM99&lt;0),-BM99,0)</f>
        <v>0</v>
      </c>
      <c r="BN41" s="166">
        <f ca="1">IF(AND(BN12&lt;=Summary!$C$44,BN99&lt;0),-BN99,0)</f>
        <v>0</v>
      </c>
      <c r="BO41" s="166">
        <f ca="1">IF(AND(BO12&lt;=Summary!$C$44,BO99&lt;0),-BO99,0)</f>
        <v>0</v>
      </c>
      <c r="BP41" s="166">
        <f ca="1">IF(AND(BP12&lt;=Summary!$C$44,BP99&lt;0),-BP99,0)</f>
        <v>0</v>
      </c>
      <c r="BQ41" s="166">
        <f ca="1">IF(AND(BQ12&lt;=Summary!$C$44,BQ99&lt;0),-BQ99,0)</f>
        <v>0</v>
      </c>
      <c r="BR41" s="166">
        <f ca="1">IF(AND(BR12&lt;=Summary!$C$44,BR99&lt;0),-BR99,0)</f>
        <v>0</v>
      </c>
      <c r="BS41" s="166">
        <f ca="1">IF(AND(BS12&lt;=Summary!$C$44,BS99&lt;0),-BS99,0)</f>
        <v>0</v>
      </c>
      <c r="BT41" s="166">
        <f ca="1">IF(AND(BT12&lt;=Summary!$C$44,BT99&lt;0),-BT99,0)</f>
        <v>0</v>
      </c>
      <c r="BU41" s="166">
        <f ca="1">IF(AND(BU12&lt;=Summary!$C$44,BU99&lt;0),-BU99,0)</f>
        <v>0</v>
      </c>
      <c r="BV41" s="166">
        <f ca="1">IF(AND(BV12&lt;=Summary!$C$44,BV99&lt;0),-BV99,0)</f>
        <v>0</v>
      </c>
      <c r="BW41" s="166">
        <f ca="1">IF(AND(BW12&lt;=Summary!$C$44,BW99&lt;0),-BW99,0)</f>
        <v>0</v>
      </c>
      <c r="BX41" s="166">
        <f ca="1">IF(AND(BX12&lt;=Summary!$C$44,BX99&lt;0),-BX99,0)</f>
        <v>0</v>
      </c>
      <c r="BY41" s="166">
        <f ca="1">IF(AND(BY12&lt;=Summary!$C$44,BY99&lt;0),-BY99,0)</f>
        <v>0</v>
      </c>
      <c r="BZ41" s="166">
        <f ca="1">IF(AND(BZ12&lt;=Summary!$C$44,BZ99&lt;0),-BZ99,0)</f>
        <v>0</v>
      </c>
      <c r="CA41" s="166">
        <f ca="1">IF(AND(CA12&lt;=Summary!$C$44,CA99&lt;0),-CA99,0)</f>
        <v>0</v>
      </c>
      <c r="CB41" s="166">
        <f ca="1">IF(AND(CB12&lt;=Summary!$C$44,CB99&lt;0),-CB99,0)</f>
        <v>0</v>
      </c>
      <c r="CC41" s="166">
        <f ca="1">IF(AND(CC12&lt;=Summary!$C$44,CC99&lt;0),-CC99,0)</f>
        <v>0</v>
      </c>
      <c r="CD41" s="166">
        <f ca="1">IF(AND(CD12&lt;=Summary!$C$44,CD99&lt;0),-CD99,0)</f>
        <v>0</v>
      </c>
      <c r="CE41" s="166">
        <f ca="1">IF(AND(CE12&lt;=Summary!$C$44,CE99&lt;0),-CE99,0)</f>
        <v>0</v>
      </c>
      <c r="CF41" s="166">
        <f ca="1">IF(AND(CF12&lt;=Summary!$C$44,CF99&lt;0),-CF99,0)</f>
        <v>0</v>
      </c>
      <c r="CG41" s="166">
        <f ca="1">IF(AND(CG12&lt;=Summary!$C$44,CG99&lt;0),-CG99,0)</f>
        <v>0</v>
      </c>
      <c r="CH41" s="166">
        <f ca="1">IF(AND(CH12&lt;=Summary!$C$44,CH99&lt;0),-CH99,0)</f>
        <v>0</v>
      </c>
      <c r="CI41" s="166">
        <f ca="1">IF(AND(CI12&lt;=Summary!$C$44,CI99&lt;0),-CI99,0)</f>
        <v>0</v>
      </c>
      <c r="CJ41" s="166">
        <f ca="1">IF(AND(CJ12&lt;=Summary!$C$44,CJ99&lt;0),-CJ99,0)</f>
        <v>0</v>
      </c>
      <c r="CK41" s="166">
        <f ca="1">IF(AND(CK12&lt;=Summary!$C$44,CK99&lt;0),-CK99,0)</f>
        <v>0</v>
      </c>
      <c r="CL41" s="166">
        <f ca="1">IF(AND(CL12&lt;=Summary!$C$44,CL99&lt;0),-CL99,0)</f>
        <v>0</v>
      </c>
      <c r="CM41" s="166">
        <f ca="1">IF(AND(CM12&lt;=Summary!$C$44,CM99&lt;0),-CM99,0)</f>
        <v>0</v>
      </c>
      <c r="CN41" s="166">
        <f ca="1">IF(AND(CN12&lt;=Summary!$C$44,CN99&lt;0),-CN99,0)</f>
        <v>0</v>
      </c>
      <c r="CO41" s="166">
        <f ca="1">IF(AND(CO12&lt;=Summary!$C$44,CO99&lt;0),-CO99,0)</f>
        <v>0</v>
      </c>
      <c r="CP41" s="166">
        <f ca="1">IF(AND(CP12&lt;=Summary!$C$44,CP99&lt;0),-CP99,0)</f>
        <v>0</v>
      </c>
      <c r="CQ41" s="166">
        <f ca="1">IF(AND(CQ12&lt;=Summary!$C$44,CQ99&lt;0),-CQ99,0)</f>
        <v>0</v>
      </c>
      <c r="CR41" s="166">
        <f ca="1">IF(AND(CR12&lt;=Summary!$C$44,CR99&lt;0),-CR99,0)</f>
        <v>0</v>
      </c>
      <c r="CS41" s="166">
        <f ca="1">IF(AND(CS12&lt;=Summary!$C$44,CS99&lt;0),-CS99,0)</f>
        <v>0</v>
      </c>
      <c r="CT41" s="166">
        <f ca="1">IF(AND(CT12&lt;=Summary!$C$44,CT99&lt;0),-CT99,0)</f>
        <v>0</v>
      </c>
      <c r="CU41" s="166">
        <f ca="1">IF(AND(CU12&lt;=Summary!$C$44,CU99&lt;0),-CU99,0)</f>
        <v>0</v>
      </c>
      <c r="CV41" s="166">
        <f ca="1">IF(AND(CV12&lt;=Summary!$C$44,CV99&lt;0),-CV99,0)</f>
        <v>0</v>
      </c>
      <c r="CW41" s="166">
        <f ca="1">IF(AND(CW12&lt;=Summary!$C$44,CW99&lt;0),-CW99,0)</f>
        <v>0</v>
      </c>
      <c r="CX41" s="166">
        <f ca="1">IF(AND(CX12&lt;=Summary!$C$44,CX99&lt;0),-CX99,0)</f>
        <v>0</v>
      </c>
      <c r="CY41" s="166">
        <f ca="1">IF(AND(CY12&lt;=Summary!$C$44,CY99&lt;0),-CY99,0)</f>
        <v>0</v>
      </c>
      <c r="CZ41" s="166">
        <f ca="1">IF(AND(CZ12&lt;=Summary!$C$44,CZ99&lt;0),-CZ99,0)</f>
        <v>0</v>
      </c>
      <c r="DA41" s="166">
        <f ca="1">IF(AND(DA12&lt;=Summary!$C$44,DA99&lt;0),-DA99,0)</f>
        <v>0</v>
      </c>
      <c r="DB41" s="166">
        <f ca="1">IF(AND(DB12&lt;=Summary!$C$44,DB99&lt;0),-DB99,0)</f>
        <v>0</v>
      </c>
      <c r="DC41" s="166">
        <f ca="1">IF(AND(DC12&lt;=Summary!$C$44,DC99&lt;0),-DC99,0)</f>
        <v>0</v>
      </c>
      <c r="DD41" s="166">
        <f ca="1">IF(AND(DD12&lt;=Summary!$C$44,DD99&lt;0),-DD99,0)</f>
        <v>0</v>
      </c>
      <c r="DE41" s="166">
        <f ca="1">IF(AND(DE12&lt;=Summary!$C$44,DE99&lt;0),-DE99,0)</f>
        <v>0</v>
      </c>
      <c r="DF41" s="166">
        <f ca="1">IF(AND(DF12&lt;=Summary!$C$44,DF99&lt;0),-DF99,0)</f>
        <v>0</v>
      </c>
      <c r="DG41" s="166">
        <f ca="1">IF(AND(DG12&lt;=Summary!$C$44,DG99&lt;0),-DG99,0)</f>
        <v>0</v>
      </c>
      <c r="DH41" s="166">
        <f ca="1">IF(AND(DH12&lt;=Summary!$C$44,DH99&lt;0),-DH99,0)</f>
        <v>0</v>
      </c>
      <c r="DI41" s="166">
        <f ca="1">IF(AND(DI12&lt;=Summary!$C$44,DI99&lt;0),-DI99,0)</f>
        <v>0</v>
      </c>
      <c r="DJ41" s="166">
        <f ca="1">IF(AND(DJ12&lt;=Summary!$C$44,DJ99&lt;0),-DJ99,0)</f>
        <v>0</v>
      </c>
      <c r="DK41" s="166">
        <f ca="1">IF(AND(DK12&lt;=Summary!$C$44,DK99&lt;0),-DK99,0)</f>
        <v>0</v>
      </c>
      <c r="DL41" s="166">
        <f ca="1">IF(AND(DL12&lt;=Summary!$C$44,DL99&lt;0),-DL99,0)</f>
        <v>0</v>
      </c>
      <c r="DM41" s="166">
        <f ca="1">IF(AND(DM12&lt;=Summary!$C$44,DM99&lt;0),-DM99,0)</f>
        <v>0</v>
      </c>
      <c r="DN41" s="166">
        <f ca="1">IF(AND(DN12&lt;=Summary!$C$44,DN99&lt;0),-DN99,0)</f>
        <v>0</v>
      </c>
      <c r="DO41" s="166">
        <f ca="1">IF(AND(DO12&lt;=Summary!$C$44,DO99&lt;0),-DO99,0)</f>
        <v>0</v>
      </c>
      <c r="DP41" s="166">
        <f ca="1">IF(AND(DP12&lt;=Summary!$C$44,DP99&lt;0),-DP99,0)</f>
        <v>0</v>
      </c>
      <c r="DQ41" s="166">
        <f ca="1">IF(AND(DQ12&lt;=Summary!$C$44,DQ99&lt;0),-DQ99,0)</f>
        <v>0</v>
      </c>
      <c r="DR41" s="166">
        <f ca="1">IF(AND(DR12&lt;=Summary!$C$44,DR99&lt;0),-DR99,0)</f>
        <v>0</v>
      </c>
      <c r="DS41" s="166">
        <f ca="1">IF(AND(DS12&lt;=Summary!$C$44,DS99&lt;0),-DS99,0)</f>
        <v>0</v>
      </c>
      <c r="DT41" s="166">
        <f ca="1">IF(AND(DT12&lt;=Summary!$C$44,DT99&lt;0),-DT99,0)</f>
        <v>0</v>
      </c>
      <c r="DU41" s="166">
        <f ca="1">IF(AND(DU12&lt;=Summary!$C$44,DU99&lt;0),-DU99,0)</f>
        <v>0</v>
      </c>
      <c r="DV41" s="166">
        <f ca="1">IF(AND(DV12&lt;=Summary!$C$44,DV99&lt;0),-DV99,0)</f>
        <v>0</v>
      </c>
      <c r="DW41" s="166">
        <f ca="1">IF(AND(DW12&lt;=Summary!$C$44,DW99&lt;0),-DW99,0)</f>
        <v>0</v>
      </c>
      <c r="DX41" s="166">
        <f ca="1">IF(AND(DX12&lt;=Summary!$C$44,DX99&lt;0),-DX99,0)</f>
        <v>0</v>
      </c>
      <c r="DY41" s="166">
        <f ca="1">IF(AND(DY12&lt;=Summary!$C$44,DY99&lt;0),-DY99,0)</f>
        <v>0</v>
      </c>
      <c r="DZ41" s="166">
        <f ca="1">IF(AND(DZ12&lt;=Summary!$C$44,DZ99&lt;0),-DZ99,0)</f>
        <v>0</v>
      </c>
      <c r="EA41" s="166">
        <f ca="1">IF(AND(EA12&lt;=Summary!$C$44,EA99&lt;0),-EA99,0)</f>
        <v>0</v>
      </c>
      <c r="EB41" s="166">
        <f ca="1">IF(AND(EB12&lt;=Summary!$C$44,EB99&lt;0),-EB99,0)</f>
        <v>0</v>
      </c>
      <c r="EC41" s="166">
        <f ca="1">IF(AND(EC12&lt;=Summary!$C$44,EC99&lt;0),-EC99,0)</f>
        <v>0</v>
      </c>
      <c r="ED41" s="166">
        <f ca="1">IF(AND(ED12&lt;=Summary!$C$44,ED99&lt;0),-ED99,0)</f>
        <v>0</v>
      </c>
      <c r="EE41" s="166">
        <f ca="1">IF(AND(EE12&lt;=Summary!$C$44,EE99&lt;0),-EE99,0)</f>
        <v>0</v>
      </c>
      <c r="EF41" s="166">
        <f ca="1">IF(AND(EF12&lt;=Summary!$C$44,EF99&lt;0),-EF99,0)</f>
        <v>0</v>
      </c>
      <c r="EG41" s="166">
        <f ca="1">IF(AND(EG12&lt;=Summary!$C$44,EG99&lt;0),-EG99,0)</f>
        <v>0</v>
      </c>
      <c r="EH41" s="166">
        <f ca="1">IF(AND(EH12&lt;=Summary!$C$44,EH99&lt;0),-EH99,0)</f>
        <v>0</v>
      </c>
      <c r="EI41" s="166">
        <f ca="1">IF(AND(EI12&lt;=Summary!$C$44,EI99&lt;0),-EI99,0)</f>
        <v>0</v>
      </c>
      <c r="EJ41" s="166">
        <f ca="1">IF(AND(EJ12&lt;=Summary!$C$44,EJ99&lt;0),-EJ99,0)</f>
        <v>0</v>
      </c>
      <c r="EK41" s="4">
        <v>0</v>
      </c>
    </row>
    <row r="42" spans="1:141" s="4" customFormat="1" ht="14" x14ac:dyDescent="0.2">
      <c r="A42" s="3"/>
      <c r="C42" s="61"/>
      <c r="D42" s="286"/>
      <c r="E42" s="26"/>
      <c r="F42" s="30"/>
      <c r="G42" s="30"/>
      <c r="H42" s="206"/>
      <c r="I42" s="206"/>
      <c r="J42" s="206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7"/>
      <c r="X42" s="317"/>
      <c r="Y42" s="317"/>
      <c r="Z42" s="317"/>
      <c r="AA42" s="317"/>
      <c r="AB42" s="317"/>
      <c r="AC42" s="317"/>
      <c r="AD42" s="317"/>
      <c r="AE42" s="317"/>
      <c r="AF42" s="317"/>
      <c r="AG42" s="317"/>
      <c r="AH42" s="317"/>
      <c r="AI42" s="317"/>
      <c r="AJ42" s="317"/>
      <c r="AK42" s="317"/>
      <c r="AL42" s="317"/>
      <c r="AM42" s="317"/>
      <c r="AN42" s="317"/>
      <c r="AO42" s="317"/>
      <c r="AP42" s="317"/>
      <c r="AQ42" s="317"/>
      <c r="AR42" s="317"/>
      <c r="AS42" s="317"/>
      <c r="AT42" s="317"/>
      <c r="AU42" s="317"/>
      <c r="AV42" s="317"/>
      <c r="AW42" s="317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  <c r="BT42" s="317"/>
      <c r="BU42" s="317"/>
      <c r="BV42" s="317"/>
      <c r="BW42" s="317"/>
      <c r="BX42" s="317"/>
      <c r="BY42" s="317"/>
      <c r="BZ42" s="317"/>
      <c r="CA42" s="317"/>
      <c r="CB42" s="317"/>
      <c r="CC42" s="317"/>
      <c r="CD42" s="317"/>
      <c r="CE42" s="317"/>
      <c r="CF42" s="317"/>
      <c r="CG42" s="317"/>
      <c r="CH42" s="317"/>
      <c r="CI42" s="317"/>
      <c r="CJ42" s="317"/>
      <c r="CK42" s="317"/>
      <c r="CL42" s="317"/>
      <c r="CM42" s="317"/>
      <c r="CN42" s="317"/>
      <c r="CO42" s="317"/>
      <c r="CP42" s="317"/>
      <c r="CQ42" s="317"/>
      <c r="CR42" s="317"/>
      <c r="CS42" s="317"/>
      <c r="CT42" s="317"/>
      <c r="CU42" s="317"/>
      <c r="CV42" s="317"/>
      <c r="CW42" s="317"/>
      <c r="CX42" s="317"/>
      <c r="CY42" s="317"/>
      <c r="CZ42" s="317"/>
      <c r="DA42" s="317"/>
      <c r="DB42" s="317"/>
      <c r="DC42" s="317"/>
      <c r="DD42" s="317"/>
      <c r="DE42" s="317"/>
      <c r="DF42" s="317"/>
      <c r="DG42" s="317"/>
      <c r="DH42" s="317"/>
      <c r="DI42" s="317"/>
      <c r="DJ42" s="317"/>
      <c r="DK42" s="317"/>
      <c r="DL42" s="317"/>
      <c r="DM42" s="317"/>
      <c r="DN42" s="317"/>
      <c r="DO42" s="317"/>
      <c r="DP42" s="317"/>
      <c r="DQ42" s="317"/>
      <c r="DR42" s="317"/>
      <c r="DS42" s="317"/>
      <c r="DT42" s="317"/>
      <c r="DU42" s="317"/>
      <c r="DV42" s="317"/>
      <c r="DW42" s="317"/>
      <c r="DX42" s="317"/>
      <c r="DY42" s="317"/>
      <c r="DZ42" s="317"/>
      <c r="EA42" s="317"/>
      <c r="EB42" s="317"/>
      <c r="EC42" s="317"/>
      <c r="ED42" s="317"/>
      <c r="EE42" s="317"/>
      <c r="EF42" s="317"/>
      <c r="EG42" s="317"/>
      <c r="EH42" s="317"/>
      <c r="EI42" s="317"/>
      <c r="EJ42" s="317"/>
      <c r="EK42" s="4">
        <v>0</v>
      </c>
    </row>
    <row r="43" spans="1:141" s="4" customFormat="1" ht="14" x14ac:dyDescent="0.2">
      <c r="A43" s="3"/>
      <c r="C43" s="2" t="s">
        <v>222</v>
      </c>
      <c r="D43" s="76">
        <f ca="1">SUM(D14,D16,D24,D39)</f>
        <v>106806734.12528816</v>
      </c>
      <c r="E43" s="21">
        <f ca="1">SUM(H43:EJ43)</f>
        <v>106806734.12528813</v>
      </c>
      <c r="H43" s="342">
        <f t="shared" ref="H43:AM43" ca="1" si="58">SUM(H14,H17:H41)</f>
        <v>14844171.27</v>
      </c>
      <c r="I43" s="342">
        <f t="shared" ca="1" si="58"/>
        <v>1900911.9907375001</v>
      </c>
      <c r="J43" s="342">
        <f t="shared" ca="1" si="58"/>
        <v>1900911.9907375001</v>
      </c>
      <c r="K43" s="342">
        <f t="shared" ca="1" si="58"/>
        <v>2660338.7532374999</v>
      </c>
      <c r="L43" s="342">
        <f t="shared" ca="1" si="58"/>
        <v>2660338.7532374999</v>
      </c>
      <c r="M43" s="342">
        <f t="shared" ca="1" si="58"/>
        <v>2660338.7532374999</v>
      </c>
      <c r="N43" s="342">
        <f t="shared" ca="1" si="58"/>
        <v>3419765.5157375</v>
      </c>
      <c r="O43" s="342">
        <f t="shared" ca="1" si="58"/>
        <v>3419765.5157375</v>
      </c>
      <c r="P43" s="342">
        <f t="shared" ca="1" si="58"/>
        <v>3429262.3310952499</v>
      </c>
      <c r="Q43" s="342">
        <f t="shared" ca="1" si="58"/>
        <v>4211550.8424692182</v>
      </c>
      <c r="R43" s="342">
        <f t="shared" ca="1" si="58"/>
        <v>4239627.84808568</v>
      </c>
      <c r="S43" s="342">
        <f t="shared" ca="1" si="58"/>
        <v>4267892.0337395845</v>
      </c>
      <c r="T43" s="342">
        <f t="shared" ca="1" si="58"/>
        <v>5044788.3751984406</v>
      </c>
      <c r="U43" s="342">
        <f t="shared" ca="1" si="58"/>
        <v>5075267.3049652651</v>
      </c>
      <c r="V43" s="342">
        <f t="shared" ca="1" si="58"/>
        <v>4346503.6157660969</v>
      </c>
      <c r="W43" s="342">
        <f t="shared" ca="1" si="58"/>
        <v>4372763.741778017</v>
      </c>
      <c r="X43" s="342">
        <f t="shared" ca="1" si="58"/>
        <v>4399182.5227179257</v>
      </c>
      <c r="Y43" s="342">
        <f t="shared" ca="1" si="58"/>
        <v>3666334.1546260128</v>
      </c>
      <c r="Z43" s="342">
        <f t="shared" ca="1" si="58"/>
        <v>3688484.9234768781</v>
      </c>
      <c r="AA43" s="342">
        <f t="shared" ca="1" si="58"/>
        <v>3710769.5198895512</v>
      </c>
      <c r="AB43" s="342">
        <f t="shared" ca="1" si="58"/>
        <v>3763188.7524055503</v>
      </c>
      <c r="AC43" s="342">
        <f t="shared" ca="1" si="58"/>
        <v>3785924.6844513342</v>
      </c>
      <c r="AD43" s="342">
        <f t="shared" ca="1" si="58"/>
        <v>4143797.9794198941</v>
      </c>
      <c r="AE43" s="342">
        <f t="shared" ca="1" si="58"/>
        <v>8153536.4787205551</v>
      </c>
      <c r="AF43" s="342">
        <f t="shared" ca="1" si="58"/>
        <v>1449519.0645591659</v>
      </c>
      <c r="AG43" s="342">
        <f t="shared" ca="1" si="58"/>
        <v>425828.97984062968</v>
      </c>
      <c r="AH43" s="342">
        <f t="shared" ca="1" si="58"/>
        <v>360838.005540793</v>
      </c>
      <c r="AI43" s="342">
        <f t="shared" ca="1" si="58"/>
        <v>295159.4821812975</v>
      </c>
      <c r="AJ43" s="342">
        <f t="shared" ca="1" si="58"/>
        <v>228789.68553806969</v>
      </c>
      <c r="AK43" s="342">
        <f t="shared" ca="1" si="58"/>
        <v>161724.8712141563</v>
      </c>
      <c r="AL43" s="342">
        <f t="shared" ca="1" si="58"/>
        <v>93961.274530453433</v>
      </c>
      <c r="AM43" s="342">
        <f t="shared" ca="1" si="58"/>
        <v>25495.110415845818</v>
      </c>
      <c r="AN43" s="342">
        <f t="shared" ref="AN43:BS43" ca="1" si="59">SUM(AN14,AN17:AN41)</f>
        <v>0</v>
      </c>
      <c r="AO43" s="342">
        <f t="shared" ca="1" si="59"/>
        <v>0</v>
      </c>
      <c r="AP43" s="342">
        <f t="shared" ca="1" si="59"/>
        <v>0</v>
      </c>
      <c r="AQ43" s="342">
        <f t="shared" ca="1" si="59"/>
        <v>0</v>
      </c>
      <c r="AR43" s="342">
        <f t="shared" ca="1" si="59"/>
        <v>0</v>
      </c>
      <c r="AS43" s="342">
        <f t="shared" ca="1" si="59"/>
        <v>0</v>
      </c>
      <c r="AT43" s="342">
        <f t="shared" ca="1" si="59"/>
        <v>0</v>
      </c>
      <c r="AU43" s="342">
        <f t="shared" ca="1" si="59"/>
        <v>0</v>
      </c>
      <c r="AV43" s="342">
        <f t="shared" ca="1" si="59"/>
        <v>0</v>
      </c>
      <c r="AW43" s="342">
        <f t="shared" ca="1" si="59"/>
        <v>0</v>
      </c>
      <c r="AX43" s="342">
        <f t="shared" ca="1" si="59"/>
        <v>0</v>
      </c>
      <c r="AY43" s="342">
        <f t="shared" ca="1" si="59"/>
        <v>0</v>
      </c>
      <c r="AZ43" s="342">
        <f t="shared" ca="1" si="59"/>
        <v>0</v>
      </c>
      <c r="BA43" s="342">
        <f t="shared" ca="1" si="59"/>
        <v>0</v>
      </c>
      <c r="BB43" s="342">
        <f t="shared" ca="1" si="59"/>
        <v>0</v>
      </c>
      <c r="BC43" s="342">
        <f t="shared" ca="1" si="59"/>
        <v>0</v>
      </c>
      <c r="BD43" s="342">
        <f t="shared" ca="1" si="59"/>
        <v>0</v>
      </c>
      <c r="BE43" s="342">
        <f t="shared" ca="1" si="59"/>
        <v>0</v>
      </c>
      <c r="BF43" s="342">
        <f t="shared" ca="1" si="59"/>
        <v>0</v>
      </c>
      <c r="BG43" s="342">
        <f t="shared" ca="1" si="59"/>
        <v>0</v>
      </c>
      <c r="BH43" s="342">
        <f t="shared" ca="1" si="59"/>
        <v>0</v>
      </c>
      <c r="BI43" s="342">
        <f t="shared" ca="1" si="59"/>
        <v>0</v>
      </c>
      <c r="BJ43" s="342">
        <f t="shared" ca="1" si="59"/>
        <v>0</v>
      </c>
      <c r="BK43" s="342">
        <f t="shared" ca="1" si="59"/>
        <v>0</v>
      </c>
      <c r="BL43" s="342">
        <f t="shared" ca="1" si="59"/>
        <v>0</v>
      </c>
      <c r="BM43" s="342">
        <f t="shared" ca="1" si="59"/>
        <v>0</v>
      </c>
      <c r="BN43" s="342">
        <f t="shared" ca="1" si="59"/>
        <v>0</v>
      </c>
      <c r="BO43" s="342">
        <f t="shared" ca="1" si="59"/>
        <v>0</v>
      </c>
      <c r="BP43" s="342">
        <f t="shared" ca="1" si="59"/>
        <v>0</v>
      </c>
      <c r="BQ43" s="342">
        <f t="shared" ca="1" si="59"/>
        <v>0</v>
      </c>
      <c r="BR43" s="342">
        <f t="shared" ca="1" si="59"/>
        <v>0</v>
      </c>
      <c r="BS43" s="342">
        <f t="shared" ca="1" si="59"/>
        <v>0</v>
      </c>
      <c r="BT43" s="342">
        <f t="shared" ref="BT43:CY43" ca="1" si="60">SUM(BT14,BT17:BT41)</f>
        <v>0</v>
      </c>
      <c r="BU43" s="342">
        <f t="shared" ca="1" si="60"/>
        <v>0</v>
      </c>
      <c r="BV43" s="342">
        <f t="shared" ca="1" si="60"/>
        <v>0</v>
      </c>
      <c r="BW43" s="342">
        <f t="shared" ca="1" si="60"/>
        <v>0</v>
      </c>
      <c r="BX43" s="342">
        <f t="shared" ca="1" si="60"/>
        <v>0</v>
      </c>
      <c r="BY43" s="342">
        <f t="shared" ca="1" si="60"/>
        <v>0</v>
      </c>
      <c r="BZ43" s="342">
        <f t="shared" ca="1" si="60"/>
        <v>0</v>
      </c>
      <c r="CA43" s="342">
        <f t="shared" ca="1" si="60"/>
        <v>0</v>
      </c>
      <c r="CB43" s="342">
        <f t="shared" ca="1" si="60"/>
        <v>0</v>
      </c>
      <c r="CC43" s="342">
        <f t="shared" ca="1" si="60"/>
        <v>0</v>
      </c>
      <c r="CD43" s="342">
        <f t="shared" ca="1" si="60"/>
        <v>0</v>
      </c>
      <c r="CE43" s="342">
        <f t="shared" ca="1" si="60"/>
        <v>0</v>
      </c>
      <c r="CF43" s="342">
        <f t="shared" ca="1" si="60"/>
        <v>0</v>
      </c>
      <c r="CG43" s="342">
        <f t="shared" ca="1" si="60"/>
        <v>0</v>
      </c>
      <c r="CH43" s="342">
        <f t="shared" ca="1" si="60"/>
        <v>0</v>
      </c>
      <c r="CI43" s="342">
        <f t="shared" ca="1" si="60"/>
        <v>0</v>
      </c>
      <c r="CJ43" s="342">
        <f t="shared" ca="1" si="60"/>
        <v>0</v>
      </c>
      <c r="CK43" s="342">
        <f t="shared" ca="1" si="60"/>
        <v>0</v>
      </c>
      <c r="CL43" s="342">
        <f t="shared" ca="1" si="60"/>
        <v>0</v>
      </c>
      <c r="CM43" s="342">
        <f t="shared" ca="1" si="60"/>
        <v>0</v>
      </c>
      <c r="CN43" s="342">
        <f t="shared" ca="1" si="60"/>
        <v>0</v>
      </c>
      <c r="CO43" s="342">
        <f t="shared" ca="1" si="60"/>
        <v>0</v>
      </c>
      <c r="CP43" s="342">
        <f t="shared" ca="1" si="60"/>
        <v>0</v>
      </c>
      <c r="CQ43" s="342">
        <f t="shared" ca="1" si="60"/>
        <v>0</v>
      </c>
      <c r="CR43" s="342">
        <f t="shared" ca="1" si="60"/>
        <v>0</v>
      </c>
      <c r="CS43" s="342">
        <f t="shared" ca="1" si="60"/>
        <v>0</v>
      </c>
      <c r="CT43" s="342">
        <f t="shared" ca="1" si="60"/>
        <v>0</v>
      </c>
      <c r="CU43" s="342">
        <f t="shared" ca="1" si="60"/>
        <v>0</v>
      </c>
      <c r="CV43" s="342">
        <f t="shared" ca="1" si="60"/>
        <v>0</v>
      </c>
      <c r="CW43" s="342">
        <f t="shared" ca="1" si="60"/>
        <v>0</v>
      </c>
      <c r="CX43" s="342">
        <f t="shared" ca="1" si="60"/>
        <v>0</v>
      </c>
      <c r="CY43" s="342">
        <f t="shared" ca="1" si="60"/>
        <v>0</v>
      </c>
      <c r="CZ43" s="342">
        <f t="shared" ref="CZ43:EJ43" ca="1" si="61">SUM(CZ14,CZ17:CZ41)</f>
        <v>0</v>
      </c>
      <c r="DA43" s="342">
        <f t="shared" ca="1" si="61"/>
        <v>0</v>
      </c>
      <c r="DB43" s="342">
        <f t="shared" ca="1" si="61"/>
        <v>0</v>
      </c>
      <c r="DC43" s="342">
        <f t="shared" ca="1" si="61"/>
        <v>0</v>
      </c>
      <c r="DD43" s="342">
        <f t="shared" ca="1" si="61"/>
        <v>0</v>
      </c>
      <c r="DE43" s="342">
        <f t="shared" ca="1" si="61"/>
        <v>0</v>
      </c>
      <c r="DF43" s="342">
        <f t="shared" ca="1" si="61"/>
        <v>0</v>
      </c>
      <c r="DG43" s="342">
        <f t="shared" ca="1" si="61"/>
        <v>0</v>
      </c>
      <c r="DH43" s="342">
        <f t="shared" ca="1" si="61"/>
        <v>0</v>
      </c>
      <c r="DI43" s="342">
        <f t="shared" ca="1" si="61"/>
        <v>0</v>
      </c>
      <c r="DJ43" s="342">
        <f t="shared" ca="1" si="61"/>
        <v>0</v>
      </c>
      <c r="DK43" s="342">
        <f t="shared" ca="1" si="61"/>
        <v>0</v>
      </c>
      <c r="DL43" s="342">
        <f t="shared" ca="1" si="61"/>
        <v>0</v>
      </c>
      <c r="DM43" s="342">
        <f t="shared" ca="1" si="61"/>
        <v>0</v>
      </c>
      <c r="DN43" s="342">
        <f t="shared" ca="1" si="61"/>
        <v>0</v>
      </c>
      <c r="DO43" s="342">
        <f t="shared" ca="1" si="61"/>
        <v>0</v>
      </c>
      <c r="DP43" s="342">
        <f t="shared" ca="1" si="61"/>
        <v>0</v>
      </c>
      <c r="DQ43" s="342">
        <f t="shared" ca="1" si="61"/>
        <v>0</v>
      </c>
      <c r="DR43" s="342">
        <f t="shared" ca="1" si="61"/>
        <v>0</v>
      </c>
      <c r="DS43" s="342">
        <f t="shared" ca="1" si="61"/>
        <v>0</v>
      </c>
      <c r="DT43" s="342">
        <f t="shared" ca="1" si="61"/>
        <v>0</v>
      </c>
      <c r="DU43" s="342">
        <f t="shared" ca="1" si="61"/>
        <v>0</v>
      </c>
      <c r="DV43" s="342">
        <f t="shared" ca="1" si="61"/>
        <v>0</v>
      </c>
      <c r="DW43" s="342">
        <f t="shared" ca="1" si="61"/>
        <v>0</v>
      </c>
      <c r="DX43" s="342">
        <f t="shared" ca="1" si="61"/>
        <v>0</v>
      </c>
      <c r="DY43" s="342">
        <f t="shared" ca="1" si="61"/>
        <v>0</v>
      </c>
      <c r="DZ43" s="342">
        <f t="shared" ca="1" si="61"/>
        <v>0</v>
      </c>
      <c r="EA43" s="342">
        <f t="shared" ca="1" si="61"/>
        <v>0</v>
      </c>
      <c r="EB43" s="342">
        <f t="shared" ca="1" si="61"/>
        <v>0</v>
      </c>
      <c r="EC43" s="342">
        <f t="shared" ca="1" si="61"/>
        <v>0</v>
      </c>
      <c r="ED43" s="342">
        <f t="shared" ca="1" si="61"/>
        <v>0</v>
      </c>
      <c r="EE43" s="342">
        <f t="shared" ca="1" si="61"/>
        <v>0</v>
      </c>
      <c r="EF43" s="342">
        <f t="shared" ca="1" si="61"/>
        <v>0</v>
      </c>
      <c r="EG43" s="342">
        <f t="shared" ca="1" si="61"/>
        <v>0</v>
      </c>
      <c r="EH43" s="342">
        <f t="shared" ca="1" si="61"/>
        <v>0</v>
      </c>
      <c r="EI43" s="342">
        <f t="shared" ca="1" si="61"/>
        <v>0</v>
      </c>
      <c r="EJ43" s="342">
        <f t="shared" ca="1" si="61"/>
        <v>0</v>
      </c>
      <c r="EK43" s="4">
        <v>0</v>
      </c>
    </row>
    <row r="44" spans="1:141" s="4" customFormat="1" ht="14" x14ac:dyDescent="0.2">
      <c r="A44" s="3"/>
      <c r="C44" s="2" t="s">
        <v>223</v>
      </c>
      <c r="H44" s="342">
        <f ca="1">SUM($H43:H43)</f>
        <v>14844171.27</v>
      </c>
      <c r="I44" s="342">
        <f ca="1">SUM($H43:I43)</f>
        <v>16745083.260737499</v>
      </c>
      <c r="J44" s="342">
        <f ca="1">SUM($H43:J43)</f>
        <v>18645995.251474999</v>
      </c>
      <c r="K44" s="342">
        <f ca="1">SUM($H43:K43)</f>
        <v>21306334.0047125</v>
      </c>
      <c r="L44" s="342">
        <f ca="1">SUM($H43:L43)</f>
        <v>23966672.75795</v>
      </c>
      <c r="M44" s="342">
        <f ca="1">SUM($H43:M43)</f>
        <v>26627011.511187501</v>
      </c>
      <c r="N44" s="342">
        <f ca="1">SUM($H43:N43)</f>
        <v>30046777.026925001</v>
      </c>
      <c r="O44" s="342">
        <f ca="1">SUM($H43:O43)</f>
        <v>33466542.542662501</v>
      </c>
      <c r="P44" s="342">
        <f ca="1">SUM($H43:P43)</f>
        <v>36895804.87375775</v>
      </c>
      <c r="Q44" s="342">
        <f ca="1">SUM($H43:Q43)</f>
        <v>41107355.716226965</v>
      </c>
      <c r="R44" s="342">
        <f ca="1">SUM($H43:R43)</f>
        <v>45346983.564312644</v>
      </c>
      <c r="S44" s="342">
        <f ca="1">SUM($H43:S43)</f>
        <v>49614875.598052226</v>
      </c>
      <c r="T44" s="342">
        <f ca="1">SUM($H43:T43)</f>
        <v>54659663.973250665</v>
      </c>
      <c r="U44" s="342">
        <f ca="1">SUM($H43:U43)</f>
        <v>59734931.27821593</v>
      </c>
      <c r="V44" s="342">
        <f ca="1">SUM($H43:V43)</f>
        <v>64081434.893982023</v>
      </c>
      <c r="W44" s="342">
        <f ca="1">SUM($H43:W43)</f>
        <v>68454198.635760039</v>
      </c>
      <c r="X44" s="342">
        <f ca="1">SUM($H43:X43)</f>
        <v>72853381.158477962</v>
      </c>
      <c r="Y44" s="342">
        <f ca="1">SUM($H43:Y43)</f>
        <v>76519715.313103974</v>
      </c>
      <c r="Z44" s="342">
        <f ca="1">SUM($H43:Z43)</f>
        <v>80208200.236580849</v>
      </c>
      <c r="AA44" s="342">
        <f ca="1">SUM($H43:AA43)</f>
        <v>83918969.756470397</v>
      </c>
      <c r="AB44" s="342">
        <f ca="1">SUM($H43:AB43)</f>
        <v>87682158.508875951</v>
      </c>
      <c r="AC44" s="342">
        <f ca="1">SUM($H43:AC43)</f>
        <v>91468083.193327278</v>
      </c>
      <c r="AD44" s="342">
        <f ca="1">SUM($H43:AD43)</f>
        <v>95611881.172747165</v>
      </c>
      <c r="AE44" s="342">
        <f ca="1">SUM($H43:AE43)</f>
        <v>103765417.65146773</v>
      </c>
      <c r="AF44" s="342">
        <f ca="1">SUM($H43:AF43)</f>
        <v>105214936.71602689</v>
      </c>
      <c r="AG44" s="342">
        <f ca="1">SUM($H43:AG43)</f>
        <v>105640765.69586752</v>
      </c>
      <c r="AH44" s="342">
        <f ca="1">SUM($H43:AH43)</f>
        <v>106001603.70140831</v>
      </c>
      <c r="AI44" s="342">
        <f ca="1">SUM($H43:AI43)</f>
        <v>106296763.18358961</v>
      </c>
      <c r="AJ44" s="342">
        <f ca="1">SUM($H43:AJ43)</f>
        <v>106525552.86912768</v>
      </c>
      <c r="AK44" s="342">
        <f ca="1">SUM($H43:AK43)</f>
        <v>106687277.74034183</v>
      </c>
      <c r="AL44" s="342">
        <f ca="1">SUM($H43:AL43)</f>
        <v>106781239.01487228</v>
      </c>
      <c r="AM44" s="342">
        <f ca="1">SUM($H43:AM43)</f>
        <v>106806734.12528813</v>
      </c>
      <c r="AN44" s="342">
        <f ca="1">SUM($H43:AN43)</f>
        <v>106806734.12528813</v>
      </c>
      <c r="AO44" s="342">
        <f ca="1">SUM($H43:AO43)</f>
        <v>106806734.12528813</v>
      </c>
      <c r="AP44" s="342">
        <f ca="1">SUM($H43:AP43)</f>
        <v>106806734.12528813</v>
      </c>
      <c r="AQ44" s="342">
        <f ca="1">SUM($H43:AQ43)</f>
        <v>106806734.12528813</v>
      </c>
      <c r="AR44" s="342">
        <f ca="1">SUM($H43:AR43)</f>
        <v>106806734.12528813</v>
      </c>
      <c r="AS44" s="342">
        <f ca="1">SUM($H43:AS43)</f>
        <v>106806734.12528813</v>
      </c>
      <c r="AT44" s="342">
        <f ca="1">SUM($H43:AT43)</f>
        <v>106806734.12528813</v>
      </c>
      <c r="AU44" s="342">
        <f ca="1">SUM($H43:AU43)</f>
        <v>106806734.12528813</v>
      </c>
      <c r="AV44" s="342">
        <f ca="1">SUM($H43:AV43)</f>
        <v>106806734.12528813</v>
      </c>
      <c r="AW44" s="342">
        <f ca="1">SUM($H43:AW43)</f>
        <v>106806734.12528813</v>
      </c>
      <c r="AX44" s="342">
        <f ca="1">SUM($H43:AX43)</f>
        <v>106806734.12528813</v>
      </c>
      <c r="AY44" s="342">
        <f ca="1">SUM($H43:AY43)</f>
        <v>106806734.12528813</v>
      </c>
      <c r="AZ44" s="342">
        <f ca="1">SUM($H43:AZ43)</f>
        <v>106806734.12528813</v>
      </c>
      <c r="BA44" s="342">
        <f ca="1">SUM($H43:BA43)</f>
        <v>106806734.12528813</v>
      </c>
      <c r="BB44" s="342">
        <f ca="1">SUM($H43:BB43)</f>
        <v>106806734.12528813</v>
      </c>
      <c r="BC44" s="342">
        <f ca="1">SUM($H43:BC43)</f>
        <v>106806734.12528813</v>
      </c>
      <c r="BD44" s="342">
        <f ca="1">SUM($H43:BD43)</f>
        <v>106806734.12528813</v>
      </c>
      <c r="BE44" s="342">
        <f ca="1">SUM($H43:BE43)</f>
        <v>106806734.12528813</v>
      </c>
      <c r="BF44" s="342">
        <f ca="1">SUM($H43:BF43)</f>
        <v>106806734.12528813</v>
      </c>
      <c r="BG44" s="342">
        <f ca="1">SUM($H43:BG43)</f>
        <v>106806734.12528813</v>
      </c>
      <c r="BH44" s="342">
        <f ca="1">SUM($H43:BH43)</f>
        <v>106806734.12528813</v>
      </c>
      <c r="BI44" s="342">
        <f ca="1">SUM($H43:BI43)</f>
        <v>106806734.12528813</v>
      </c>
      <c r="BJ44" s="342">
        <f ca="1">SUM($H43:BJ43)</f>
        <v>106806734.12528813</v>
      </c>
      <c r="BK44" s="342">
        <f ca="1">SUM($H43:BK43)</f>
        <v>106806734.12528813</v>
      </c>
      <c r="BL44" s="342">
        <f ca="1">SUM($H43:BL43)</f>
        <v>106806734.12528813</v>
      </c>
      <c r="BM44" s="342">
        <f ca="1">SUM($H43:BM43)</f>
        <v>106806734.12528813</v>
      </c>
      <c r="BN44" s="342">
        <f ca="1">SUM($H43:BN43)</f>
        <v>106806734.12528813</v>
      </c>
      <c r="BO44" s="342">
        <f ca="1">SUM($H43:BO43)</f>
        <v>106806734.12528813</v>
      </c>
      <c r="BP44" s="342">
        <f ca="1">SUM($H43:BP43)</f>
        <v>106806734.12528813</v>
      </c>
      <c r="BQ44" s="342">
        <f ca="1">SUM($H43:BQ43)</f>
        <v>106806734.12528813</v>
      </c>
      <c r="BR44" s="342">
        <f ca="1">SUM($H43:BR43)</f>
        <v>106806734.12528813</v>
      </c>
      <c r="BS44" s="342">
        <f ca="1">SUM($H43:BS43)</f>
        <v>106806734.12528813</v>
      </c>
      <c r="BT44" s="342">
        <f ca="1">SUM($H43:BT43)</f>
        <v>106806734.12528813</v>
      </c>
      <c r="BU44" s="342">
        <f ca="1">SUM($H43:BU43)</f>
        <v>106806734.12528813</v>
      </c>
      <c r="BV44" s="342">
        <f ca="1">SUM($H43:BV43)</f>
        <v>106806734.12528813</v>
      </c>
      <c r="BW44" s="342">
        <f ca="1">SUM($H43:BW43)</f>
        <v>106806734.12528813</v>
      </c>
      <c r="BX44" s="342">
        <f ca="1">SUM($H43:BX43)</f>
        <v>106806734.12528813</v>
      </c>
      <c r="BY44" s="342">
        <f ca="1">SUM($H43:BY43)</f>
        <v>106806734.12528813</v>
      </c>
      <c r="BZ44" s="342">
        <f ca="1">SUM($H43:BZ43)</f>
        <v>106806734.12528813</v>
      </c>
      <c r="CA44" s="342">
        <f ca="1">SUM($H43:CA43)</f>
        <v>106806734.12528813</v>
      </c>
      <c r="CB44" s="342">
        <f ca="1">SUM($H43:CB43)</f>
        <v>106806734.12528813</v>
      </c>
      <c r="CC44" s="342">
        <f ca="1">SUM($H43:CC43)</f>
        <v>106806734.12528813</v>
      </c>
      <c r="CD44" s="342">
        <f ca="1">SUM($H43:CD43)</f>
        <v>106806734.12528813</v>
      </c>
      <c r="CE44" s="342">
        <f ca="1">SUM($H43:CE43)</f>
        <v>106806734.12528813</v>
      </c>
      <c r="CF44" s="342">
        <f ca="1">SUM($H43:CF43)</f>
        <v>106806734.12528813</v>
      </c>
      <c r="CG44" s="342">
        <f ca="1">SUM($H43:CG43)</f>
        <v>106806734.12528813</v>
      </c>
      <c r="CH44" s="342">
        <f ca="1">SUM($H43:CH43)</f>
        <v>106806734.12528813</v>
      </c>
      <c r="CI44" s="342">
        <f ca="1">SUM($H43:CI43)</f>
        <v>106806734.12528813</v>
      </c>
      <c r="CJ44" s="342">
        <f ca="1">SUM($H43:CJ43)</f>
        <v>106806734.12528813</v>
      </c>
      <c r="CK44" s="342">
        <f ca="1">SUM($H43:CK43)</f>
        <v>106806734.12528813</v>
      </c>
      <c r="CL44" s="342">
        <f ca="1">SUM($H43:CL43)</f>
        <v>106806734.12528813</v>
      </c>
      <c r="CM44" s="342">
        <f ca="1">SUM($H43:CM43)</f>
        <v>106806734.12528813</v>
      </c>
      <c r="CN44" s="342">
        <f ca="1">SUM($H43:CN43)</f>
        <v>106806734.12528813</v>
      </c>
      <c r="CO44" s="342">
        <f ca="1">SUM($H43:CO43)</f>
        <v>106806734.12528813</v>
      </c>
      <c r="CP44" s="342">
        <f ca="1">SUM($H43:CP43)</f>
        <v>106806734.12528813</v>
      </c>
      <c r="CQ44" s="342">
        <f ca="1">SUM($H43:CQ43)</f>
        <v>106806734.12528813</v>
      </c>
      <c r="CR44" s="342">
        <f ca="1">SUM($H43:CR43)</f>
        <v>106806734.12528813</v>
      </c>
      <c r="CS44" s="342">
        <f ca="1">SUM($H43:CS43)</f>
        <v>106806734.12528813</v>
      </c>
      <c r="CT44" s="342">
        <f ca="1">SUM($H43:CT43)</f>
        <v>106806734.12528813</v>
      </c>
      <c r="CU44" s="342">
        <f ca="1">SUM($H43:CU43)</f>
        <v>106806734.12528813</v>
      </c>
      <c r="CV44" s="342">
        <f ca="1">SUM($H43:CV43)</f>
        <v>106806734.12528813</v>
      </c>
      <c r="CW44" s="342">
        <f ca="1">SUM($H43:CW43)</f>
        <v>106806734.12528813</v>
      </c>
      <c r="CX44" s="342">
        <f ca="1">SUM($H43:CX43)</f>
        <v>106806734.12528813</v>
      </c>
      <c r="CY44" s="342">
        <f ca="1">SUM($H43:CY43)</f>
        <v>106806734.12528813</v>
      </c>
      <c r="CZ44" s="342">
        <f ca="1">SUM($H43:CZ43)</f>
        <v>106806734.12528813</v>
      </c>
      <c r="DA44" s="342">
        <f ca="1">SUM($H43:DA43)</f>
        <v>106806734.12528813</v>
      </c>
      <c r="DB44" s="342">
        <f ca="1">SUM($H43:DB43)</f>
        <v>106806734.12528813</v>
      </c>
      <c r="DC44" s="342">
        <f ca="1">SUM($H43:DC43)</f>
        <v>106806734.12528813</v>
      </c>
      <c r="DD44" s="342">
        <f ca="1">SUM($H43:DD43)</f>
        <v>106806734.12528813</v>
      </c>
      <c r="DE44" s="342">
        <f ca="1">SUM($H43:DE43)</f>
        <v>106806734.12528813</v>
      </c>
      <c r="DF44" s="342">
        <f ca="1">SUM($H43:DF43)</f>
        <v>106806734.12528813</v>
      </c>
      <c r="DG44" s="342">
        <f ca="1">SUM($H43:DG43)</f>
        <v>106806734.12528813</v>
      </c>
      <c r="DH44" s="342">
        <f ca="1">SUM($H43:DH43)</f>
        <v>106806734.12528813</v>
      </c>
      <c r="DI44" s="342">
        <f ca="1">SUM($H43:DI43)</f>
        <v>106806734.12528813</v>
      </c>
      <c r="DJ44" s="342">
        <f ca="1">SUM($H43:DJ43)</f>
        <v>106806734.12528813</v>
      </c>
      <c r="DK44" s="342">
        <f ca="1">SUM($H43:DK43)</f>
        <v>106806734.12528813</v>
      </c>
      <c r="DL44" s="342">
        <f ca="1">SUM($H43:DL43)</f>
        <v>106806734.12528813</v>
      </c>
      <c r="DM44" s="342">
        <f ca="1">SUM($H43:DM43)</f>
        <v>106806734.12528813</v>
      </c>
      <c r="DN44" s="342">
        <f ca="1">SUM($H43:DN43)</f>
        <v>106806734.12528813</v>
      </c>
      <c r="DO44" s="342">
        <f ca="1">SUM($H43:DO43)</f>
        <v>106806734.12528813</v>
      </c>
      <c r="DP44" s="342">
        <f ca="1">SUM($H43:DP43)</f>
        <v>106806734.12528813</v>
      </c>
      <c r="DQ44" s="342">
        <f ca="1">SUM($H43:DQ43)</f>
        <v>106806734.12528813</v>
      </c>
      <c r="DR44" s="342">
        <f ca="1">SUM($H43:DR43)</f>
        <v>106806734.12528813</v>
      </c>
      <c r="DS44" s="342">
        <f ca="1">SUM($H43:DS43)</f>
        <v>106806734.12528813</v>
      </c>
      <c r="DT44" s="342">
        <f ca="1">SUM($H43:DT43)</f>
        <v>106806734.12528813</v>
      </c>
      <c r="DU44" s="342">
        <f ca="1">SUM($H43:DU43)</f>
        <v>106806734.12528813</v>
      </c>
      <c r="DV44" s="342">
        <f ca="1">SUM($H43:DV43)</f>
        <v>106806734.12528813</v>
      </c>
      <c r="DW44" s="342">
        <f ca="1">SUM($H43:DW43)</f>
        <v>106806734.12528813</v>
      </c>
      <c r="DX44" s="342">
        <f ca="1">SUM($H43:DX43)</f>
        <v>106806734.12528813</v>
      </c>
      <c r="DY44" s="342">
        <f ca="1">SUM($H43:DY43)</f>
        <v>106806734.12528813</v>
      </c>
      <c r="DZ44" s="342">
        <f ca="1">SUM($H43:DZ43)</f>
        <v>106806734.12528813</v>
      </c>
      <c r="EA44" s="342">
        <f ca="1">SUM($H43:EA43)</f>
        <v>106806734.12528813</v>
      </c>
      <c r="EB44" s="342">
        <f ca="1">SUM($H43:EB43)</f>
        <v>106806734.12528813</v>
      </c>
      <c r="EC44" s="342">
        <f ca="1">SUM($H43:EC43)</f>
        <v>106806734.12528813</v>
      </c>
      <c r="ED44" s="342">
        <f ca="1">SUM($H43:ED43)</f>
        <v>106806734.12528813</v>
      </c>
      <c r="EE44" s="342">
        <f ca="1">SUM($H43:EE43)</f>
        <v>106806734.12528813</v>
      </c>
      <c r="EF44" s="342">
        <f ca="1">SUM($H43:EF43)</f>
        <v>106806734.12528813</v>
      </c>
      <c r="EG44" s="342">
        <f ca="1">SUM($H43:EG43)</f>
        <v>106806734.12528813</v>
      </c>
      <c r="EH44" s="342">
        <f ca="1">SUM($H43:EH43)</f>
        <v>106806734.12528813</v>
      </c>
      <c r="EI44" s="342">
        <f ca="1">SUM($H43:EI43)</f>
        <v>106806734.12528813</v>
      </c>
      <c r="EJ44" s="342">
        <f ca="1">SUM($H43:EJ43)</f>
        <v>106806734.12528813</v>
      </c>
      <c r="EK44" s="4">
        <v>0</v>
      </c>
    </row>
    <row r="45" spans="1:141" s="4" customFormat="1" ht="14" x14ac:dyDescent="0.2">
      <c r="A45" s="3"/>
      <c r="C45" s="2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73"/>
      <c r="DW45" s="73"/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  <c r="EK45" s="4">
        <v>0</v>
      </c>
    </row>
    <row r="46" spans="1:141" s="4" customFormat="1" ht="14" x14ac:dyDescent="0.2">
      <c r="A46" s="3"/>
      <c r="C46" s="2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73"/>
      <c r="DV46" s="73"/>
      <c r="DW46" s="73"/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  <c r="EK46" s="4">
        <v>0</v>
      </c>
    </row>
    <row r="47" spans="1:141" s="4" customFormat="1" ht="14" x14ac:dyDescent="0.2">
      <c r="A47" s="3"/>
      <c r="C47" s="2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73"/>
      <c r="DT47" s="73"/>
      <c r="DU47" s="73"/>
      <c r="DV47" s="73"/>
      <c r="DW47" s="73"/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  <c r="EK47" s="4">
        <v>0</v>
      </c>
    </row>
    <row r="48" spans="1:141" s="4" customFormat="1" ht="14" x14ac:dyDescent="0.2">
      <c r="A48" s="3"/>
      <c r="C48" s="30"/>
      <c r="D48" s="30"/>
      <c r="E48" s="30"/>
      <c r="F48" s="30"/>
      <c r="G48" s="30" t="s">
        <v>246</v>
      </c>
      <c r="H48" s="132">
        <f t="shared" ref="H48:AM48" si="62">IF(H53&gt;0,
(1+G48),0)</f>
        <v>0</v>
      </c>
      <c r="I48" s="132">
        <f t="shared" si="62"/>
        <v>0</v>
      </c>
      <c r="J48" s="132">
        <f t="shared" si="62"/>
        <v>0</v>
      </c>
      <c r="K48" s="132">
        <f t="shared" si="62"/>
        <v>0</v>
      </c>
      <c r="L48" s="132">
        <f t="shared" si="62"/>
        <v>0</v>
      </c>
      <c r="M48" s="132">
        <f t="shared" si="62"/>
        <v>0</v>
      </c>
      <c r="N48" s="132">
        <f t="shared" si="62"/>
        <v>0</v>
      </c>
      <c r="O48" s="132">
        <f t="shared" si="62"/>
        <v>0</v>
      </c>
      <c r="P48" s="132">
        <f t="shared" si="62"/>
        <v>0</v>
      </c>
      <c r="Q48" s="132">
        <f t="shared" si="62"/>
        <v>0</v>
      </c>
      <c r="R48" s="132">
        <f t="shared" si="62"/>
        <v>0</v>
      </c>
      <c r="S48" s="132">
        <f t="shared" si="62"/>
        <v>0</v>
      </c>
      <c r="T48" s="132">
        <f t="shared" si="62"/>
        <v>0</v>
      </c>
      <c r="U48" s="132">
        <f t="shared" si="62"/>
        <v>0</v>
      </c>
      <c r="V48" s="132">
        <f t="shared" si="62"/>
        <v>0</v>
      </c>
      <c r="W48" s="132">
        <f t="shared" si="62"/>
        <v>0</v>
      </c>
      <c r="X48" s="132">
        <f t="shared" si="62"/>
        <v>0</v>
      </c>
      <c r="Y48" s="132">
        <f t="shared" si="62"/>
        <v>0</v>
      </c>
      <c r="Z48" s="132">
        <f t="shared" si="62"/>
        <v>0</v>
      </c>
      <c r="AA48" s="132">
        <f t="shared" si="62"/>
        <v>0</v>
      </c>
      <c r="AB48" s="132">
        <f t="shared" si="62"/>
        <v>0</v>
      </c>
      <c r="AC48" s="132">
        <f t="shared" si="62"/>
        <v>0</v>
      </c>
      <c r="AD48" s="132">
        <f t="shared" si="62"/>
        <v>0</v>
      </c>
      <c r="AE48" s="132">
        <f t="shared" si="62"/>
        <v>0</v>
      </c>
      <c r="AF48" s="132">
        <f t="shared" si="62"/>
        <v>1</v>
      </c>
      <c r="AG48" s="132">
        <f t="shared" si="62"/>
        <v>2</v>
      </c>
      <c r="AH48" s="132">
        <f t="shared" si="62"/>
        <v>3</v>
      </c>
      <c r="AI48" s="132">
        <f t="shared" si="62"/>
        <v>4</v>
      </c>
      <c r="AJ48" s="132">
        <f t="shared" si="62"/>
        <v>5</v>
      </c>
      <c r="AK48" s="132">
        <f t="shared" si="62"/>
        <v>6</v>
      </c>
      <c r="AL48" s="132">
        <f t="shared" si="62"/>
        <v>7</v>
      </c>
      <c r="AM48" s="132">
        <f t="shared" si="62"/>
        <v>8</v>
      </c>
      <c r="AN48" s="132">
        <f t="shared" ref="AN48:BS48" si="63">IF(AN53&gt;0,
(1+AM48),0)</f>
        <v>9</v>
      </c>
      <c r="AO48" s="132">
        <f t="shared" si="63"/>
        <v>10</v>
      </c>
      <c r="AP48" s="132">
        <f t="shared" si="63"/>
        <v>11</v>
      </c>
      <c r="AQ48" s="132">
        <f t="shared" si="63"/>
        <v>12</v>
      </c>
      <c r="AR48" s="132">
        <f t="shared" si="63"/>
        <v>13</v>
      </c>
      <c r="AS48" s="132">
        <f t="shared" si="63"/>
        <v>14</v>
      </c>
      <c r="AT48" s="132">
        <f t="shared" si="63"/>
        <v>15</v>
      </c>
      <c r="AU48" s="132">
        <f t="shared" si="63"/>
        <v>16</v>
      </c>
      <c r="AV48" s="132">
        <f t="shared" si="63"/>
        <v>17</v>
      </c>
      <c r="AW48" s="132">
        <f t="shared" si="63"/>
        <v>18</v>
      </c>
      <c r="AX48" s="132">
        <f t="shared" si="63"/>
        <v>19</v>
      </c>
      <c r="AY48" s="132">
        <f t="shared" si="63"/>
        <v>20</v>
      </c>
      <c r="AZ48" s="132">
        <f t="shared" si="63"/>
        <v>21</v>
      </c>
      <c r="BA48" s="132">
        <f t="shared" si="63"/>
        <v>22</v>
      </c>
      <c r="BB48" s="132">
        <f t="shared" si="63"/>
        <v>23</v>
      </c>
      <c r="BC48" s="132">
        <f t="shared" si="63"/>
        <v>24</v>
      </c>
      <c r="BD48" s="132">
        <f t="shared" si="63"/>
        <v>25</v>
      </c>
      <c r="BE48" s="132">
        <f t="shared" si="63"/>
        <v>26</v>
      </c>
      <c r="BF48" s="132">
        <f t="shared" si="63"/>
        <v>27</v>
      </c>
      <c r="BG48" s="132">
        <f t="shared" si="63"/>
        <v>28</v>
      </c>
      <c r="BH48" s="132">
        <f t="shared" si="63"/>
        <v>29</v>
      </c>
      <c r="BI48" s="132">
        <f t="shared" si="63"/>
        <v>30</v>
      </c>
      <c r="BJ48" s="132">
        <f t="shared" si="63"/>
        <v>31</v>
      </c>
      <c r="BK48" s="132">
        <f t="shared" si="63"/>
        <v>32</v>
      </c>
      <c r="BL48" s="132">
        <f t="shared" si="63"/>
        <v>33</v>
      </c>
      <c r="BM48" s="132">
        <f t="shared" si="63"/>
        <v>34</v>
      </c>
      <c r="BN48" s="132">
        <f t="shared" si="63"/>
        <v>35</v>
      </c>
      <c r="BO48" s="132">
        <f t="shared" si="63"/>
        <v>36</v>
      </c>
      <c r="BP48" s="132">
        <f t="shared" si="63"/>
        <v>37</v>
      </c>
      <c r="BQ48" s="132">
        <f t="shared" si="63"/>
        <v>38</v>
      </c>
      <c r="BR48" s="132">
        <f t="shared" si="63"/>
        <v>39</v>
      </c>
      <c r="BS48" s="132">
        <f t="shared" si="63"/>
        <v>40</v>
      </c>
      <c r="BT48" s="132">
        <f t="shared" ref="BT48:CY48" si="64">IF(BT53&gt;0,
(1+BS48),0)</f>
        <v>41</v>
      </c>
      <c r="BU48" s="132">
        <f t="shared" si="64"/>
        <v>42</v>
      </c>
      <c r="BV48" s="132">
        <f t="shared" si="64"/>
        <v>43</v>
      </c>
      <c r="BW48" s="132">
        <f t="shared" si="64"/>
        <v>44</v>
      </c>
      <c r="BX48" s="132">
        <f t="shared" si="64"/>
        <v>45</v>
      </c>
      <c r="BY48" s="132">
        <f t="shared" si="64"/>
        <v>46</v>
      </c>
      <c r="BZ48" s="132">
        <f t="shared" si="64"/>
        <v>47</v>
      </c>
      <c r="CA48" s="132">
        <f t="shared" si="64"/>
        <v>48</v>
      </c>
      <c r="CB48" s="132">
        <f t="shared" si="64"/>
        <v>49</v>
      </c>
      <c r="CC48" s="132">
        <f t="shared" si="64"/>
        <v>50</v>
      </c>
      <c r="CD48" s="132">
        <f t="shared" si="64"/>
        <v>51</v>
      </c>
      <c r="CE48" s="132">
        <f t="shared" si="64"/>
        <v>52</v>
      </c>
      <c r="CF48" s="132">
        <f t="shared" si="64"/>
        <v>53</v>
      </c>
      <c r="CG48" s="132">
        <f t="shared" si="64"/>
        <v>54</v>
      </c>
      <c r="CH48" s="132">
        <f t="shared" si="64"/>
        <v>55</v>
      </c>
      <c r="CI48" s="132">
        <f t="shared" si="64"/>
        <v>56</v>
      </c>
      <c r="CJ48" s="132">
        <f t="shared" si="64"/>
        <v>57</v>
      </c>
      <c r="CK48" s="132">
        <f t="shared" si="64"/>
        <v>58</v>
      </c>
      <c r="CL48" s="132">
        <f t="shared" si="64"/>
        <v>59</v>
      </c>
      <c r="CM48" s="132">
        <f t="shared" si="64"/>
        <v>60</v>
      </c>
      <c r="CN48" s="132">
        <f t="shared" si="64"/>
        <v>61</v>
      </c>
      <c r="CO48" s="132">
        <f t="shared" si="64"/>
        <v>62</v>
      </c>
      <c r="CP48" s="132">
        <f t="shared" si="64"/>
        <v>63</v>
      </c>
      <c r="CQ48" s="132">
        <f t="shared" si="64"/>
        <v>64</v>
      </c>
      <c r="CR48" s="132">
        <f t="shared" si="64"/>
        <v>65</v>
      </c>
      <c r="CS48" s="132">
        <f t="shared" si="64"/>
        <v>66</v>
      </c>
      <c r="CT48" s="132">
        <f t="shared" si="64"/>
        <v>67</v>
      </c>
      <c r="CU48" s="132">
        <f t="shared" si="64"/>
        <v>68</v>
      </c>
      <c r="CV48" s="132">
        <f t="shared" si="64"/>
        <v>69</v>
      </c>
      <c r="CW48" s="132">
        <f t="shared" si="64"/>
        <v>70</v>
      </c>
      <c r="CX48" s="132">
        <f t="shared" si="64"/>
        <v>71</v>
      </c>
      <c r="CY48" s="132">
        <f t="shared" si="64"/>
        <v>72</v>
      </c>
      <c r="CZ48" s="132">
        <f t="shared" ref="CZ48:EJ48" si="65">IF(CZ53&gt;0,
(1+CY48),0)</f>
        <v>73</v>
      </c>
      <c r="DA48" s="132">
        <f t="shared" si="65"/>
        <v>74</v>
      </c>
      <c r="DB48" s="132">
        <f t="shared" si="65"/>
        <v>75</v>
      </c>
      <c r="DC48" s="132">
        <f t="shared" si="65"/>
        <v>76</v>
      </c>
      <c r="DD48" s="132">
        <f t="shared" si="65"/>
        <v>77</v>
      </c>
      <c r="DE48" s="132">
        <f t="shared" si="65"/>
        <v>78</v>
      </c>
      <c r="DF48" s="132">
        <f t="shared" si="65"/>
        <v>79</v>
      </c>
      <c r="DG48" s="132">
        <f t="shared" si="65"/>
        <v>80</v>
      </c>
      <c r="DH48" s="132">
        <f t="shared" si="65"/>
        <v>81</v>
      </c>
      <c r="DI48" s="132">
        <f t="shared" si="65"/>
        <v>82</v>
      </c>
      <c r="DJ48" s="132">
        <f t="shared" si="65"/>
        <v>83</v>
      </c>
      <c r="DK48" s="132">
        <f t="shared" si="65"/>
        <v>84</v>
      </c>
      <c r="DL48" s="132">
        <f t="shared" si="65"/>
        <v>85</v>
      </c>
      <c r="DM48" s="132">
        <f t="shared" si="65"/>
        <v>86</v>
      </c>
      <c r="DN48" s="132">
        <f t="shared" si="65"/>
        <v>87</v>
      </c>
      <c r="DO48" s="132">
        <f t="shared" si="65"/>
        <v>88</v>
      </c>
      <c r="DP48" s="132">
        <f t="shared" si="65"/>
        <v>89</v>
      </c>
      <c r="DQ48" s="132">
        <f t="shared" si="65"/>
        <v>90</v>
      </c>
      <c r="DR48" s="132">
        <f t="shared" si="65"/>
        <v>91</v>
      </c>
      <c r="DS48" s="132">
        <f t="shared" si="65"/>
        <v>92</v>
      </c>
      <c r="DT48" s="132">
        <f t="shared" si="65"/>
        <v>93</v>
      </c>
      <c r="DU48" s="132">
        <f t="shared" si="65"/>
        <v>94</v>
      </c>
      <c r="DV48" s="132">
        <f t="shared" si="65"/>
        <v>95</v>
      </c>
      <c r="DW48" s="132">
        <f t="shared" si="65"/>
        <v>96</v>
      </c>
      <c r="DX48" s="132">
        <f t="shared" si="65"/>
        <v>97</v>
      </c>
      <c r="DY48" s="132">
        <f t="shared" si="65"/>
        <v>98</v>
      </c>
      <c r="DZ48" s="132">
        <f t="shared" si="65"/>
        <v>99</v>
      </c>
      <c r="EA48" s="132">
        <f t="shared" si="65"/>
        <v>100</v>
      </c>
      <c r="EB48" s="132">
        <f t="shared" si="65"/>
        <v>101</v>
      </c>
      <c r="EC48" s="132">
        <f t="shared" si="65"/>
        <v>102</v>
      </c>
      <c r="ED48" s="132">
        <f t="shared" si="65"/>
        <v>103</v>
      </c>
      <c r="EE48" s="132">
        <f t="shared" si="65"/>
        <v>104</v>
      </c>
      <c r="EF48" s="132">
        <f t="shared" si="65"/>
        <v>105</v>
      </c>
      <c r="EG48" s="132">
        <f t="shared" si="65"/>
        <v>106</v>
      </c>
      <c r="EH48" s="132">
        <f t="shared" si="65"/>
        <v>107</v>
      </c>
      <c r="EI48" s="132">
        <f t="shared" si="65"/>
        <v>108</v>
      </c>
      <c r="EJ48" s="132">
        <f t="shared" si="65"/>
        <v>109</v>
      </c>
      <c r="EK48" s="4">
        <v>0</v>
      </c>
    </row>
    <row r="49" spans="1:142" s="4" customFormat="1" ht="14" x14ac:dyDescent="0.2">
      <c r="A49" s="3"/>
      <c r="C49" s="4" t="s">
        <v>224</v>
      </c>
      <c r="H49" s="127"/>
      <c r="I49" s="127"/>
      <c r="J49" s="127"/>
      <c r="K49" s="127"/>
      <c r="L49" s="127">
        <v>0</v>
      </c>
      <c r="M49" s="127"/>
      <c r="N49" s="127"/>
      <c r="O49" s="127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>
        <v>157</v>
      </c>
      <c r="AG49" s="128"/>
      <c r="AH49" s="128">
        <v>80</v>
      </c>
      <c r="AI49" s="128"/>
      <c r="AJ49" s="128">
        <v>65</v>
      </c>
      <c r="AK49" s="128"/>
      <c r="AL49" s="128"/>
      <c r="AM49" s="128"/>
      <c r="AN49" s="128">
        <v>129</v>
      </c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  <c r="BO49" s="128"/>
      <c r="BP49" s="128"/>
      <c r="BQ49" s="128"/>
      <c r="BR49" s="128"/>
      <c r="BS49" s="128"/>
      <c r="BT49" s="128"/>
      <c r="BU49" s="128"/>
      <c r="BV49" s="128"/>
      <c r="BW49" s="128"/>
      <c r="BX49" s="128"/>
      <c r="BY49" s="128"/>
      <c r="BZ49" s="128"/>
      <c r="CA49" s="128"/>
      <c r="CB49" s="128"/>
      <c r="CC49" s="128"/>
      <c r="CD49" s="128"/>
      <c r="CE49" s="128"/>
      <c r="CF49" s="128"/>
      <c r="CG49" s="128"/>
      <c r="CH49" s="128"/>
      <c r="CI49" s="128"/>
      <c r="CJ49" s="128"/>
      <c r="CK49" s="128"/>
      <c r="CL49" s="128"/>
      <c r="CM49" s="128"/>
      <c r="CN49" s="128"/>
      <c r="CO49" s="128"/>
      <c r="CP49" s="128"/>
      <c r="CQ49" s="128"/>
      <c r="CR49" s="128"/>
      <c r="CS49" s="128"/>
      <c r="CT49" s="128"/>
      <c r="CU49" s="128"/>
      <c r="CV49" s="128"/>
      <c r="CW49" s="128"/>
      <c r="CX49" s="128"/>
      <c r="CY49" s="128"/>
      <c r="CZ49" s="128"/>
      <c r="DA49" s="128"/>
      <c r="DB49" s="128"/>
      <c r="DC49" s="128"/>
      <c r="DD49" s="128"/>
      <c r="DE49" s="128"/>
      <c r="DF49" s="128"/>
      <c r="DG49" s="128"/>
      <c r="DH49" s="128"/>
      <c r="DI49" s="128"/>
      <c r="DJ49" s="128"/>
      <c r="DK49" s="128"/>
      <c r="DL49" s="128"/>
      <c r="DM49" s="128"/>
      <c r="DN49" s="128"/>
      <c r="DO49" s="128"/>
      <c r="DP49" s="128"/>
      <c r="DQ49" s="128"/>
      <c r="DR49" s="128"/>
      <c r="DS49" s="128"/>
      <c r="DT49" s="128"/>
      <c r="DU49" s="128"/>
      <c r="DV49" s="128"/>
      <c r="DW49" s="128"/>
      <c r="DX49" s="128"/>
      <c r="DY49" s="128"/>
      <c r="DZ49" s="128"/>
      <c r="EA49" s="128"/>
      <c r="EB49" s="128"/>
      <c r="EC49" s="128"/>
      <c r="ED49" s="128"/>
      <c r="EE49" s="128"/>
      <c r="EF49" s="128"/>
      <c r="EG49" s="128"/>
      <c r="EH49" s="128"/>
      <c r="EI49" s="128"/>
      <c r="EJ49" s="128"/>
      <c r="EK49" s="4">
        <v>0</v>
      </c>
    </row>
    <row r="50" spans="1:142" s="4" customFormat="1" ht="14" x14ac:dyDescent="0.2">
      <c r="A50" s="3"/>
      <c r="C50" s="4" t="s">
        <v>242</v>
      </c>
      <c r="H50" s="23">
        <f>SUM($H$49:H$49)/Units</f>
        <v>0</v>
      </c>
      <c r="I50" s="23">
        <f>SUM($H$49:I$49)/Units</f>
        <v>0</v>
      </c>
      <c r="J50" s="23">
        <f>SUM($H$49:J$49)/Units</f>
        <v>0</v>
      </c>
      <c r="K50" s="23">
        <f>SUM($H$49:K$49)/Units</f>
        <v>0</v>
      </c>
      <c r="L50" s="23">
        <f>SUM($H$49:L$49)/Units</f>
        <v>0</v>
      </c>
      <c r="M50" s="23">
        <f>SUM($H$49:M$49)/Units</f>
        <v>0</v>
      </c>
      <c r="N50" s="23">
        <f>SUM($H$49:N$49)/Units</f>
        <v>0</v>
      </c>
      <c r="O50" s="23">
        <f>SUM($H$49:O$49)/Units</f>
        <v>0</v>
      </c>
      <c r="P50" s="23">
        <f>SUM($H$49:P$49)/Units</f>
        <v>0</v>
      </c>
      <c r="Q50" s="23">
        <f>SUM($H$49:Q$49)/Units</f>
        <v>0</v>
      </c>
      <c r="R50" s="23">
        <f>SUM($H$49:R$49)/Units</f>
        <v>0</v>
      </c>
      <c r="S50" s="23">
        <f>SUM($H$49:S$49)/Units</f>
        <v>0</v>
      </c>
      <c r="T50" s="23">
        <f>SUM($H$49:T$49)/Units</f>
        <v>0</v>
      </c>
      <c r="U50" s="23">
        <f>SUM($H$49:U$49)/Units</f>
        <v>0</v>
      </c>
      <c r="V50" s="23">
        <f>SUM($H$49:V$49)/Units</f>
        <v>0</v>
      </c>
      <c r="W50" s="23">
        <f>SUM($H$49:W$49)/Units</f>
        <v>0</v>
      </c>
      <c r="X50" s="23">
        <f>SUM($H$49:X$49)/Units</f>
        <v>0</v>
      </c>
      <c r="Y50" s="23">
        <f>SUM($H$49:Y$49)/Units</f>
        <v>0</v>
      </c>
      <c r="Z50" s="23">
        <f>SUM($H$49:Z$49)/Units</f>
        <v>0</v>
      </c>
      <c r="AA50" s="23">
        <f>SUM($H$49:AA$49)/Units</f>
        <v>0</v>
      </c>
      <c r="AB50" s="23">
        <f>SUM($H$49:AB$49)/Units</f>
        <v>0</v>
      </c>
      <c r="AC50" s="23">
        <f>SUM($H$49:AC$49)/Units</f>
        <v>0</v>
      </c>
      <c r="AD50" s="23">
        <f>SUM($H$49:AD$49)/Units</f>
        <v>0</v>
      </c>
      <c r="AE50" s="23">
        <f>SUM($H$49:AE$49)/Units</f>
        <v>0</v>
      </c>
      <c r="AF50" s="23">
        <f>SUM($H$49:AF$49)/Units</f>
        <v>0.3642691415313225</v>
      </c>
      <c r="AG50" s="23">
        <f>SUM($H$49:AG$49)/Units</f>
        <v>0.3642691415313225</v>
      </c>
      <c r="AH50" s="23">
        <f>SUM($H$49:AH$49)/Units</f>
        <v>0.54988399071925753</v>
      </c>
      <c r="AI50" s="23">
        <f>SUM($H$49:AI$49)/Units</f>
        <v>0.54988399071925753</v>
      </c>
      <c r="AJ50" s="23">
        <f>SUM($H$49:AJ$49)/Units</f>
        <v>0.70069605568445481</v>
      </c>
      <c r="AK50" s="23">
        <f>SUM($H$49:AK$49)/Units</f>
        <v>0.70069605568445481</v>
      </c>
      <c r="AL50" s="23">
        <f>SUM($H$49:AL$49)/Units</f>
        <v>0.70069605568445481</v>
      </c>
      <c r="AM50" s="23">
        <f>SUM($H$49:AM$49)/Units</f>
        <v>0.70069605568445481</v>
      </c>
      <c r="AN50" s="23">
        <f>SUM($H$49:AN$49)/Units</f>
        <v>1</v>
      </c>
      <c r="AO50" s="23">
        <f>SUM($H$49:AO$49)/Units</f>
        <v>1</v>
      </c>
      <c r="AP50" s="23">
        <f>SUM($H$49:AP$49)/Units</f>
        <v>1</v>
      </c>
      <c r="AQ50" s="23">
        <f>SUM($H$49:AQ$49)/Units</f>
        <v>1</v>
      </c>
      <c r="AR50" s="23">
        <f>SUM($H$49:AR$49)/Units</f>
        <v>1</v>
      </c>
      <c r="AS50" s="23">
        <f>SUM($H$49:AS$49)/Units</f>
        <v>1</v>
      </c>
      <c r="AT50" s="23">
        <f>SUM($H$49:AT$49)/Units</f>
        <v>1</v>
      </c>
      <c r="AU50" s="23">
        <f>SUM($H$49:AU$49)/Units</f>
        <v>1</v>
      </c>
      <c r="AV50" s="23">
        <f>SUM($H$49:AV$49)/Units</f>
        <v>1</v>
      </c>
      <c r="AW50" s="23">
        <f>SUM($H$49:AW$49)/Units</f>
        <v>1</v>
      </c>
      <c r="AX50" s="23">
        <f>SUM($H$49:AX$49)/Units</f>
        <v>1</v>
      </c>
      <c r="AY50" s="23">
        <f>SUM($H$49:AY$49)/Units</f>
        <v>1</v>
      </c>
      <c r="AZ50" s="23">
        <f>SUM($H$49:AZ$49)/Units</f>
        <v>1</v>
      </c>
      <c r="BA50" s="23">
        <f>SUM($H$49:BA$49)/Units</f>
        <v>1</v>
      </c>
      <c r="BB50" s="23">
        <f>SUM($H$49:BB$49)/Units</f>
        <v>1</v>
      </c>
      <c r="BC50" s="23">
        <f>SUM($H$49:BC$49)/Units</f>
        <v>1</v>
      </c>
      <c r="BD50" s="23">
        <f>SUM($H$49:BD$49)/Units</f>
        <v>1</v>
      </c>
      <c r="BE50" s="23">
        <f>SUM($H$49:BE$49)/Units</f>
        <v>1</v>
      </c>
      <c r="BF50" s="23">
        <f>SUM($H$49:BF$49)/Units</f>
        <v>1</v>
      </c>
      <c r="BG50" s="23">
        <f>SUM($H$49:BG$49)/Units</f>
        <v>1</v>
      </c>
      <c r="BH50" s="23">
        <f>SUM($H$49:BH$49)/Units</f>
        <v>1</v>
      </c>
      <c r="BI50" s="23">
        <f>SUM($H$49:BI$49)/Units</f>
        <v>1</v>
      </c>
      <c r="BJ50" s="23">
        <f>SUM($H$49:BJ$49)/Units</f>
        <v>1</v>
      </c>
      <c r="BK50" s="23">
        <f>SUM($H$49:BK$49)/Units</f>
        <v>1</v>
      </c>
      <c r="BL50" s="23">
        <f>SUM($H$49:BL$49)/Units</f>
        <v>1</v>
      </c>
      <c r="BM50" s="23">
        <f>SUM($H$49:BM$49)/Units</f>
        <v>1</v>
      </c>
      <c r="BN50" s="23">
        <f>SUM($H$49:BN$49)/Units</f>
        <v>1</v>
      </c>
      <c r="BO50" s="23">
        <f>SUM($H$49:BO$49)/Units</f>
        <v>1</v>
      </c>
      <c r="BP50" s="23">
        <f>SUM($H$49:BP$49)/Units</f>
        <v>1</v>
      </c>
      <c r="BQ50" s="23">
        <f>SUM($H$49:BQ$49)/Units</f>
        <v>1</v>
      </c>
      <c r="BR50" s="23">
        <f>SUM($H$49:BR$49)/Units</f>
        <v>1</v>
      </c>
      <c r="BS50" s="23">
        <f>SUM($H$49:BS$49)/Units</f>
        <v>1</v>
      </c>
      <c r="BT50" s="23">
        <f>SUM($H$49:BT$49)/Units</f>
        <v>1</v>
      </c>
      <c r="BU50" s="23">
        <f>SUM($H$49:BU$49)/Units</f>
        <v>1</v>
      </c>
      <c r="BV50" s="23">
        <f>SUM($H$49:BV$49)/Units</f>
        <v>1</v>
      </c>
      <c r="BW50" s="23">
        <f>SUM($H$49:BW$49)/Units</f>
        <v>1</v>
      </c>
      <c r="BX50" s="23">
        <f>SUM($H$49:BX$49)/Units</f>
        <v>1</v>
      </c>
      <c r="BY50" s="23">
        <f>SUM($H$49:BY$49)/Units</f>
        <v>1</v>
      </c>
      <c r="BZ50" s="23">
        <f>SUM($H$49:BZ$49)/Units</f>
        <v>1</v>
      </c>
      <c r="CA50" s="23">
        <f>SUM($H$49:CA$49)/Units</f>
        <v>1</v>
      </c>
      <c r="CB50" s="23">
        <f>SUM($H$49:CB$49)/Units</f>
        <v>1</v>
      </c>
      <c r="CC50" s="23">
        <f>SUM($H$49:CC$49)/Units</f>
        <v>1</v>
      </c>
      <c r="CD50" s="23">
        <f>SUM($H$49:CD$49)/Units</f>
        <v>1</v>
      </c>
      <c r="CE50" s="23">
        <f>SUM($H$49:CE$49)/Units</f>
        <v>1</v>
      </c>
      <c r="CF50" s="23">
        <f>SUM($H$49:CF$49)/Units</f>
        <v>1</v>
      </c>
      <c r="CG50" s="23">
        <f>SUM($H$49:CG$49)/Units</f>
        <v>1</v>
      </c>
      <c r="CH50" s="23">
        <f>SUM($H$49:CH$49)/Units</f>
        <v>1</v>
      </c>
      <c r="CI50" s="23">
        <f>SUM($H$49:CI$49)/Units</f>
        <v>1</v>
      </c>
      <c r="CJ50" s="23">
        <f>SUM($H$49:CJ$49)/Units</f>
        <v>1</v>
      </c>
      <c r="CK50" s="23">
        <f>SUM($H$49:CK$49)/Units</f>
        <v>1</v>
      </c>
      <c r="CL50" s="23">
        <f>SUM($H$49:CL$49)/Units</f>
        <v>1</v>
      </c>
      <c r="CM50" s="23">
        <f>SUM($H$49:CM$49)/Units</f>
        <v>1</v>
      </c>
      <c r="CN50" s="23">
        <f>SUM($H$49:CN$49)/Units</f>
        <v>1</v>
      </c>
      <c r="CO50" s="23">
        <f>SUM($H$49:CO$49)/Units</f>
        <v>1</v>
      </c>
      <c r="CP50" s="23">
        <f>SUM($H$49:CP$49)/Units</f>
        <v>1</v>
      </c>
      <c r="CQ50" s="23">
        <f>SUM($H$49:CQ$49)/Units</f>
        <v>1</v>
      </c>
      <c r="CR50" s="23">
        <f>SUM($H$49:CR$49)/Units</f>
        <v>1</v>
      </c>
      <c r="CS50" s="23">
        <f>SUM($H$49:CS$49)/Units</f>
        <v>1</v>
      </c>
      <c r="CT50" s="23">
        <f>SUM($H$49:CT$49)/Units</f>
        <v>1</v>
      </c>
      <c r="CU50" s="23">
        <f>SUM($H$49:CU$49)/Units</f>
        <v>1</v>
      </c>
      <c r="CV50" s="23">
        <f>SUM($H$49:CV$49)/Units</f>
        <v>1</v>
      </c>
      <c r="CW50" s="23">
        <f>SUM($H$49:CW$49)/Units</f>
        <v>1</v>
      </c>
      <c r="CX50" s="23">
        <f>SUM($H$49:CX$49)/Units</f>
        <v>1</v>
      </c>
      <c r="CY50" s="23">
        <f>SUM($H$49:CY$49)/Units</f>
        <v>1</v>
      </c>
      <c r="CZ50" s="23">
        <f>SUM($H$49:CZ$49)/Units</f>
        <v>1</v>
      </c>
      <c r="DA50" s="23">
        <f>SUM($H$49:DA$49)/Units</f>
        <v>1</v>
      </c>
      <c r="DB50" s="23">
        <f>SUM($H$49:DB$49)/Units</f>
        <v>1</v>
      </c>
      <c r="DC50" s="23">
        <f>SUM($H$49:DC$49)/Units</f>
        <v>1</v>
      </c>
      <c r="DD50" s="23">
        <f>SUM($H$49:DD$49)/Units</f>
        <v>1</v>
      </c>
      <c r="DE50" s="23">
        <f>SUM($H$49:DE$49)/Units</f>
        <v>1</v>
      </c>
      <c r="DF50" s="23">
        <f>SUM($H$49:DF$49)/Units</f>
        <v>1</v>
      </c>
      <c r="DG50" s="23">
        <f>SUM($H$49:DG$49)/Units</f>
        <v>1</v>
      </c>
      <c r="DH50" s="23">
        <f>SUM($H$49:DH$49)/Units</f>
        <v>1</v>
      </c>
      <c r="DI50" s="23">
        <f>SUM($H$49:DI$49)/Units</f>
        <v>1</v>
      </c>
      <c r="DJ50" s="23">
        <f>SUM($H$49:DJ$49)/Units</f>
        <v>1</v>
      </c>
      <c r="DK50" s="23">
        <f>SUM($H$49:DK$49)/Units</f>
        <v>1</v>
      </c>
      <c r="DL50" s="23">
        <f>SUM($H$49:DL$49)/Units</f>
        <v>1</v>
      </c>
      <c r="DM50" s="23">
        <f>SUM($H$49:DM$49)/Units</f>
        <v>1</v>
      </c>
      <c r="DN50" s="23">
        <f>SUM($H$49:DN$49)/Units</f>
        <v>1</v>
      </c>
      <c r="DO50" s="23">
        <f>SUM($H$49:DO$49)/Units</f>
        <v>1</v>
      </c>
      <c r="DP50" s="23">
        <f>SUM($H$49:DP$49)/Units</f>
        <v>1</v>
      </c>
      <c r="DQ50" s="23">
        <f>SUM($H$49:DQ$49)/Units</f>
        <v>1</v>
      </c>
      <c r="DR50" s="23">
        <f>SUM($H$49:DR$49)/Units</f>
        <v>1</v>
      </c>
      <c r="DS50" s="23">
        <f>SUM($H$49:DS$49)/Units</f>
        <v>1</v>
      </c>
      <c r="DT50" s="23">
        <f>SUM($H$49:DT$49)/Units</f>
        <v>1</v>
      </c>
      <c r="DU50" s="23">
        <f>SUM($H$49:DU$49)/Units</f>
        <v>1</v>
      </c>
      <c r="DV50" s="23">
        <f>SUM($H$49:DV$49)/Units</f>
        <v>1</v>
      </c>
      <c r="DW50" s="23">
        <f>SUM($H$49:DW$49)/Units</f>
        <v>1</v>
      </c>
      <c r="DX50" s="23">
        <f>SUM($H$49:DX$49)/Units</f>
        <v>1</v>
      </c>
      <c r="DY50" s="23">
        <f>SUM($H$49:DY$49)/Units</f>
        <v>1</v>
      </c>
      <c r="DZ50" s="23">
        <f>SUM($H$49:DZ$49)/Units</f>
        <v>1</v>
      </c>
      <c r="EA50" s="23">
        <f>SUM($H$49:EA$49)/Units</f>
        <v>1</v>
      </c>
      <c r="EB50" s="23">
        <f>SUM($H$49:EB$49)/Units</f>
        <v>1</v>
      </c>
      <c r="EC50" s="23">
        <f>SUM($H$49:EC$49)/Units</f>
        <v>1</v>
      </c>
      <c r="ED50" s="23">
        <f>SUM($H$49:ED$49)/Units</f>
        <v>1</v>
      </c>
      <c r="EE50" s="23">
        <f>SUM($H$49:EE$49)/Units</f>
        <v>1</v>
      </c>
      <c r="EF50" s="23">
        <f>SUM($H$49:EF$49)/Units</f>
        <v>1</v>
      </c>
      <c r="EG50" s="23">
        <f>SUM($H$49:EG$49)/Units</f>
        <v>1</v>
      </c>
      <c r="EH50" s="23">
        <f>SUM($H$49:EH$49)/Units</f>
        <v>1</v>
      </c>
      <c r="EI50" s="23">
        <f>SUM($H$49:EI$49)/Units</f>
        <v>1</v>
      </c>
      <c r="EJ50" s="23">
        <f>SUM($H$49:EJ$49)/Units</f>
        <v>1</v>
      </c>
      <c r="EK50" s="4">
        <v>0</v>
      </c>
    </row>
    <row r="51" spans="1:142" s="4" customFormat="1" ht="14" x14ac:dyDescent="0.2">
      <c r="A51" s="3"/>
      <c r="C51" s="4" t="s">
        <v>225</v>
      </c>
      <c r="H51" s="114"/>
      <c r="I51" s="114"/>
      <c r="J51" s="114"/>
      <c r="K51" s="114"/>
      <c r="L51" s="114"/>
      <c r="M51" s="114"/>
      <c r="N51" s="114"/>
      <c r="O51" s="114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17"/>
      <c r="AF51" s="117">
        <v>60</v>
      </c>
      <c r="AG51" s="117">
        <v>31</v>
      </c>
      <c r="AH51" s="117">
        <v>31</v>
      </c>
      <c r="AI51" s="117">
        <v>31</v>
      </c>
      <c r="AJ51" s="117">
        <v>31</v>
      </c>
      <c r="AK51" s="117">
        <v>31</v>
      </c>
      <c r="AL51" s="117">
        <v>31</v>
      </c>
      <c r="AM51" s="117">
        <v>31</v>
      </c>
      <c r="AN51" s="117">
        <v>31</v>
      </c>
      <c r="AO51" s="117">
        <v>31</v>
      </c>
      <c r="AP51" s="117">
        <v>31</v>
      </c>
      <c r="AQ51" s="117">
        <v>31</v>
      </c>
      <c r="AR51" s="117">
        <v>30</v>
      </c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17"/>
      <c r="BN51" s="117"/>
      <c r="BO51" s="117"/>
      <c r="BP51" s="117"/>
      <c r="BQ51" s="117"/>
      <c r="BR51" s="117"/>
      <c r="BS51" s="117"/>
      <c r="BT51" s="117"/>
      <c r="BU51" s="117"/>
      <c r="BV51" s="1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  <c r="CM51" s="117"/>
      <c r="CN51" s="117"/>
      <c r="CO51" s="117"/>
      <c r="CP51" s="117"/>
      <c r="CQ51" s="117"/>
      <c r="CR51" s="117"/>
      <c r="CS51" s="117"/>
      <c r="CT51" s="117"/>
      <c r="CU51" s="117"/>
      <c r="CV51" s="117"/>
      <c r="CW51" s="117"/>
      <c r="CX51" s="117"/>
      <c r="CY51" s="117"/>
      <c r="CZ51" s="117"/>
      <c r="DA51" s="117"/>
      <c r="DB51" s="117"/>
      <c r="DC51" s="117"/>
      <c r="DD51" s="117"/>
      <c r="DE51" s="117"/>
      <c r="DF51" s="117"/>
      <c r="DG51" s="117"/>
      <c r="DH51" s="117"/>
      <c r="DI51" s="117"/>
      <c r="DJ51" s="117"/>
      <c r="DK51" s="117"/>
      <c r="DL51" s="117"/>
      <c r="DM51" s="117"/>
      <c r="DN51" s="117"/>
      <c r="DO51" s="117"/>
      <c r="DP51" s="117"/>
      <c r="DQ51" s="117"/>
      <c r="DR51" s="117"/>
      <c r="DS51" s="117"/>
      <c r="DT51" s="117"/>
      <c r="DU51" s="117"/>
      <c r="DV51" s="117"/>
      <c r="DW51" s="117"/>
      <c r="DX51" s="117"/>
      <c r="DY51" s="117"/>
      <c r="DZ51" s="117"/>
      <c r="EA51" s="117"/>
      <c r="EB51" s="117"/>
      <c r="EC51" s="117"/>
      <c r="ED51" s="117"/>
      <c r="EE51" s="117"/>
      <c r="EF51" s="117"/>
      <c r="EG51" s="117"/>
      <c r="EH51" s="117"/>
      <c r="EI51" s="117"/>
      <c r="EJ51" s="117"/>
      <c r="EK51" s="4">
        <v>0</v>
      </c>
    </row>
    <row r="52" spans="1:142" s="4" customFormat="1" ht="14" x14ac:dyDescent="0.2">
      <c r="A52" s="3"/>
      <c r="C52" s="4" t="s">
        <v>239</v>
      </c>
      <c r="G52" s="40"/>
      <c r="H52" s="58">
        <f>SUM($H$51:H$51)</f>
        <v>0</v>
      </c>
      <c r="I52" s="58">
        <f>SUM($H$51:I$51)</f>
        <v>0</v>
      </c>
      <c r="J52" s="58">
        <f>SUM($H$51:J$51)</f>
        <v>0</v>
      </c>
      <c r="K52" s="58">
        <f>SUM($H$51:K$51)</f>
        <v>0</v>
      </c>
      <c r="L52" s="58">
        <f>SUM($H$51:L$51)</f>
        <v>0</v>
      </c>
      <c r="M52" s="58">
        <f>SUM($H$51:M$51)</f>
        <v>0</v>
      </c>
      <c r="N52" s="58">
        <f>SUM($H$51:N$51)</f>
        <v>0</v>
      </c>
      <c r="O52" s="58">
        <f>SUM($H$51:O$51)</f>
        <v>0</v>
      </c>
      <c r="P52" s="58">
        <f>SUM($H$51:P$51)</f>
        <v>0</v>
      </c>
      <c r="Q52" s="58">
        <f>SUM($H$51:Q$51)</f>
        <v>0</v>
      </c>
      <c r="R52" s="58">
        <f>SUM($H$51:R$51)</f>
        <v>0</v>
      </c>
      <c r="S52" s="58">
        <f>SUM($H$51:S$51)</f>
        <v>0</v>
      </c>
      <c r="T52" s="58">
        <f>SUM($H$51:T$51)</f>
        <v>0</v>
      </c>
      <c r="U52" s="58">
        <f>SUM($H$51:U$51)</f>
        <v>0</v>
      </c>
      <c r="V52" s="58">
        <f>SUM($H$51:V$51)</f>
        <v>0</v>
      </c>
      <c r="W52" s="58">
        <f>SUM($H$51:W$51)</f>
        <v>0</v>
      </c>
      <c r="X52" s="58">
        <f>SUM($H$51:X$51)</f>
        <v>0</v>
      </c>
      <c r="Y52" s="58">
        <f>SUM($H$51:Y$51)</f>
        <v>0</v>
      </c>
      <c r="Z52" s="58">
        <f>SUM($H$51:Z$51)</f>
        <v>0</v>
      </c>
      <c r="AA52" s="58">
        <f>SUM($H$51:AA$51)</f>
        <v>0</v>
      </c>
      <c r="AB52" s="58">
        <f>SUM($H$51:AB$51)</f>
        <v>0</v>
      </c>
      <c r="AC52" s="58">
        <f>SUM($H$51:AC$51)</f>
        <v>0</v>
      </c>
      <c r="AD52" s="58">
        <f>SUM($H$51:AD$51)</f>
        <v>0</v>
      </c>
      <c r="AE52" s="58">
        <f>SUM($H$51:AE$51)</f>
        <v>0</v>
      </c>
      <c r="AF52" s="58">
        <f>SUM($H$51:AF$51)</f>
        <v>60</v>
      </c>
      <c r="AG52" s="58">
        <f>SUM($H$51:AG$51)</f>
        <v>91</v>
      </c>
      <c r="AH52" s="58">
        <f>SUM($H$51:AH$51)</f>
        <v>122</v>
      </c>
      <c r="AI52" s="58">
        <f>SUM($H$51:AI$51)</f>
        <v>153</v>
      </c>
      <c r="AJ52" s="58">
        <f>SUM($H$51:AJ$51)</f>
        <v>184</v>
      </c>
      <c r="AK52" s="58">
        <f>SUM($H$51:AK$51)</f>
        <v>215</v>
      </c>
      <c r="AL52" s="58">
        <f>SUM($H$51:AL$51)</f>
        <v>246</v>
      </c>
      <c r="AM52" s="58">
        <f>SUM($H$51:AM$51)</f>
        <v>277</v>
      </c>
      <c r="AN52" s="58">
        <f>SUM($H$51:AN$51)</f>
        <v>308</v>
      </c>
      <c r="AO52" s="58">
        <f>SUM($H$51:AO$51)</f>
        <v>339</v>
      </c>
      <c r="AP52" s="58">
        <f>SUM($H$51:AP$51)</f>
        <v>370</v>
      </c>
      <c r="AQ52" s="58">
        <f>SUM($H$51:AQ$51)</f>
        <v>401</v>
      </c>
      <c r="AR52" s="58">
        <f>SUM($H$51:AR$51)</f>
        <v>431</v>
      </c>
      <c r="AS52" s="58">
        <f>SUM($H$51:AS$51)</f>
        <v>431</v>
      </c>
      <c r="AT52" s="58">
        <f>SUM($H$51:AT$51)</f>
        <v>431</v>
      </c>
      <c r="AU52" s="58">
        <f>SUM($H$51:AU$51)</f>
        <v>431</v>
      </c>
      <c r="AV52" s="58">
        <f>SUM($H$51:AV$51)</f>
        <v>431</v>
      </c>
      <c r="AW52" s="58">
        <f>SUM($H$51:AW$51)</f>
        <v>431</v>
      </c>
      <c r="AX52" s="58">
        <f>SUM($H$51:AX$51)</f>
        <v>431</v>
      </c>
      <c r="AY52" s="58">
        <f>SUM($H$51:AY$51)</f>
        <v>431</v>
      </c>
      <c r="AZ52" s="58">
        <f>SUM($H$51:AZ$51)</f>
        <v>431</v>
      </c>
      <c r="BA52" s="58">
        <f>SUM($H$51:BA$51)</f>
        <v>431</v>
      </c>
      <c r="BB52" s="58">
        <f>SUM($H$51:BB$51)</f>
        <v>431</v>
      </c>
      <c r="BC52" s="58">
        <f>SUM($H$51:BC$51)</f>
        <v>431</v>
      </c>
      <c r="BD52" s="58">
        <f>SUM($H$51:BD$51)</f>
        <v>431</v>
      </c>
      <c r="BE52" s="58">
        <f>SUM($H$51:BE$51)</f>
        <v>431</v>
      </c>
      <c r="BF52" s="58">
        <f>SUM($H$51:BF$51)</f>
        <v>431</v>
      </c>
      <c r="BG52" s="58">
        <f>SUM($H$51:BG$51)</f>
        <v>431</v>
      </c>
      <c r="BH52" s="58">
        <f>SUM($H$51:BH$51)</f>
        <v>431</v>
      </c>
      <c r="BI52" s="58">
        <f>SUM($H$51:BI$51)</f>
        <v>431</v>
      </c>
      <c r="BJ52" s="58">
        <f>SUM($H$51:BJ$51)</f>
        <v>431</v>
      </c>
      <c r="BK52" s="58">
        <f>SUM($H$51:BK$51)</f>
        <v>431</v>
      </c>
      <c r="BL52" s="58">
        <f>SUM($H$51:BL$51)</f>
        <v>431</v>
      </c>
      <c r="BM52" s="58">
        <f>SUM($H$51:BM$51)</f>
        <v>431</v>
      </c>
      <c r="BN52" s="58">
        <f>SUM($H$51:BN$51)</f>
        <v>431</v>
      </c>
      <c r="BO52" s="58">
        <f>SUM($H$51:BO$51)</f>
        <v>431</v>
      </c>
      <c r="BP52" s="58">
        <f>SUM($H$51:BP$51)</f>
        <v>431</v>
      </c>
      <c r="BQ52" s="58">
        <f>SUM($H$51:BQ$51)</f>
        <v>431</v>
      </c>
      <c r="BR52" s="58">
        <f>SUM($H$51:BR$51)</f>
        <v>431</v>
      </c>
      <c r="BS52" s="58">
        <f>SUM($H$51:BS$51)</f>
        <v>431</v>
      </c>
      <c r="BT52" s="58">
        <f>SUM($H$51:BT$51)</f>
        <v>431</v>
      </c>
      <c r="BU52" s="58">
        <f>SUM($H$51:BU$51)</f>
        <v>431</v>
      </c>
      <c r="BV52" s="58">
        <f>SUM($H$51:BV$51)</f>
        <v>431</v>
      </c>
      <c r="BW52" s="58">
        <f>SUM($H$51:BW$51)</f>
        <v>431</v>
      </c>
      <c r="BX52" s="58">
        <f>SUM($H$51:BX$51)</f>
        <v>431</v>
      </c>
      <c r="BY52" s="58">
        <f>SUM($H$51:BY$51)</f>
        <v>431</v>
      </c>
      <c r="BZ52" s="58">
        <f>SUM($H$51:BZ$51)</f>
        <v>431</v>
      </c>
      <c r="CA52" s="58">
        <f>SUM($H$51:CA$51)</f>
        <v>431</v>
      </c>
      <c r="CB52" s="58">
        <f>SUM($H$51:CB$51)</f>
        <v>431</v>
      </c>
      <c r="CC52" s="58">
        <f>SUM($H$51:CC$51)</f>
        <v>431</v>
      </c>
      <c r="CD52" s="58">
        <f>SUM($H$51:CD$51)</f>
        <v>431</v>
      </c>
      <c r="CE52" s="58">
        <f>SUM($H$51:CE$51)</f>
        <v>431</v>
      </c>
      <c r="CF52" s="58">
        <f>SUM($H$51:CF$51)</f>
        <v>431</v>
      </c>
      <c r="CG52" s="58">
        <f>SUM($H$51:CG$51)</f>
        <v>431</v>
      </c>
      <c r="CH52" s="58">
        <f>SUM($H$51:CH$51)</f>
        <v>431</v>
      </c>
      <c r="CI52" s="58">
        <f>SUM($H$51:CI$51)</f>
        <v>431</v>
      </c>
      <c r="CJ52" s="58">
        <f>SUM($H$51:CJ$51)</f>
        <v>431</v>
      </c>
      <c r="CK52" s="58">
        <f>SUM($H$51:CK$51)</f>
        <v>431</v>
      </c>
      <c r="CL52" s="58">
        <f>SUM($H$51:CL$51)</f>
        <v>431</v>
      </c>
      <c r="CM52" s="58">
        <f>SUM($H$51:CM$51)</f>
        <v>431</v>
      </c>
      <c r="CN52" s="58">
        <f>SUM($H$51:CN$51)</f>
        <v>431</v>
      </c>
      <c r="CO52" s="58">
        <f>SUM($H$51:CO$51)</f>
        <v>431</v>
      </c>
      <c r="CP52" s="58">
        <f>SUM($H$51:CP$51)</f>
        <v>431</v>
      </c>
      <c r="CQ52" s="58">
        <f>SUM($H$51:CQ$51)</f>
        <v>431</v>
      </c>
      <c r="CR52" s="58">
        <f>SUM($H$51:CR$51)</f>
        <v>431</v>
      </c>
      <c r="CS52" s="58">
        <f>SUM($H$51:CS$51)</f>
        <v>431</v>
      </c>
      <c r="CT52" s="58">
        <f>SUM($H$51:CT$51)</f>
        <v>431</v>
      </c>
      <c r="CU52" s="58">
        <f>SUM($H$51:CU$51)</f>
        <v>431</v>
      </c>
      <c r="CV52" s="58">
        <f>SUM($H$51:CV$51)</f>
        <v>431</v>
      </c>
      <c r="CW52" s="58">
        <f>SUM($H$51:CW$51)</f>
        <v>431</v>
      </c>
      <c r="CX52" s="58">
        <f>SUM($H$51:CX$51)</f>
        <v>431</v>
      </c>
      <c r="CY52" s="58">
        <f>SUM($H$51:CY$51)</f>
        <v>431</v>
      </c>
      <c r="CZ52" s="58">
        <f>SUM($H$51:CZ$51)</f>
        <v>431</v>
      </c>
      <c r="DA52" s="58">
        <f>SUM($H$51:DA$51)</f>
        <v>431</v>
      </c>
      <c r="DB52" s="58">
        <f>SUM($H$51:DB$51)</f>
        <v>431</v>
      </c>
      <c r="DC52" s="58">
        <f>SUM($H$51:DC$51)</f>
        <v>431</v>
      </c>
      <c r="DD52" s="58">
        <f>SUM($H$51:DD$51)</f>
        <v>431</v>
      </c>
      <c r="DE52" s="58">
        <f>SUM($H$51:DE$51)</f>
        <v>431</v>
      </c>
      <c r="DF52" s="58">
        <f>SUM($H$51:DF$51)</f>
        <v>431</v>
      </c>
      <c r="DG52" s="58">
        <f>SUM($H$51:DG$51)</f>
        <v>431</v>
      </c>
      <c r="DH52" s="58">
        <f>SUM($H$51:DH$51)</f>
        <v>431</v>
      </c>
      <c r="DI52" s="58">
        <f>SUM($H$51:DI$51)</f>
        <v>431</v>
      </c>
      <c r="DJ52" s="58">
        <f>SUM($H$51:DJ$51)</f>
        <v>431</v>
      </c>
      <c r="DK52" s="58">
        <f>SUM($H$51:DK$51)</f>
        <v>431</v>
      </c>
      <c r="DL52" s="58">
        <f>SUM($H$51:DL$51)</f>
        <v>431</v>
      </c>
      <c r="DM52" s="58">
        <f>SUM($H$51:DM$51)</f>
        <v>431</v>
      </c>
      <c r="DN52" s="58">
        <f>SUM($H$51:DN$51)</f>
        <v>431</v>
      </c>
      <c r="DO52" s="58">
        <f>SUM($H$51:DO$51)</f>
        <v>431</v>
      </c>
      <c r="DP52" s="58">
        <f>SUM($H$51:DP$51)</f>
        <v>431</v>
      </c>
      <c r="DQ52" s="58">
        <f>SUM($H$51:DQ$51)</f>
        <v>431</v>
      </c>
      <c r="DR52" s="58">
        <f>SUM($H$51:DR$51)</f>
        <v>431</v>
      </c>
      <c r="DS52" s="58">
        <f>SUM($H$51:DS$51)</f>
        <v>431</v>
      </c>
      <c r="DT52" s="58">
        <f>SUM($H$51:DT$51)</f>
        <v>431</v>
      </c>
      <c r="DU52" s="58">
        <f>SUM($H$51:DU$51)</f>
        <v>431</v>
      </c>
      <c r="DV52" s="58">
        <f>SUM($H$51:DV$51)</f>
        <v>431</v>
      </c>
      <c r="DW52" s="58">
        <f>SUM($H$51:DW$51)</f>
        <v>431</v>
      </c>
      <c r="DX52" s="58">
        <f>SUM($H$51:DX$51)</f>
        <v>431</v>
      </c>
      <c r="DY52" s="58">
        <f>SUM($H$51:DY$51)</f>
        <v>431</v>
      </c>
      <c r="DZ52" s="58">
        <f>SUM($H$51:DZ$51)</f>
        <v>431</v>
      </c>
      <c r="EA52" s="58">
        <f>SUM($H$51:EA$51)</f>
        <v>431</v>
      </c>
      <c r="EB52" s="58">
        <f>SUM($H$51:EB$51)</f>
        <v>431</v>
      </c>
      <c r="EC52" s="58">
        <f>SUM($H$51:EC$51)</f>
        <v>431</v>
      </c>
      <c r="ED52" s="58">
        <f>SUM($H$51:ED$51)</f>
        <v>431</v>
      </c>
      <c r="EE52" s="58">
        <f>SUM($H$51:EE$51)</f>
        <v>431</v>
      </c>
      <c r="EF52" s="58">
        <f>SUM($H$51:EF$51)</f>
        <v>431</v>
      </c>
      <c r="EG52" s="58">
        <f>SUM($H$51:EG$51)</f>
        <v>431</v>
      </c>
      <c r="EH52" s="58">
        <f>SUM($H$51:EH$51)</f>
        <v>431</v>
      </c>
      <c r="EI52" s="58">
        <f>SUM($H$51:EI$51)</f>
        <v>431</v>
      </c>
      <c r="EJ52" s="58">
        <f>SUM($H$51:EJ$51)</f>
        <v>431</v>
      </c>
      <c r="EK52" s="4">
        <v>0</v>
      </c>
    </row>
    <row r="53" spans="1:142" s="4" customFormat="1" ht="14" x14ac:dyDescent="0.2">
      <c r="A53" s="3"/>
      <c r="C53" s="4" t="s">
        <v>241</v>
      </c>
      <c r="H53" s="23">
        <f t="shared" ref="H53:AM53" si="66">H52/Units</f>
        <v>0</v>
      </c>
      <c r="I53" s="23">
        <f t="shared" si="66"/>
        <v>0</v>
      </c>
      <c r="J53" s="23">
        <f t="shared" si="66"/>
        <v>0</v>
      </c>
      <c r="K53" s="23">
        <f t="shared" si="66"/>
        <v>0</v>
      </c>
      <c r="L53" s="23">
        <f t="shared" si="66"/>
        <v>0</v>
      </c>
      <c r="M53" s="23">
        <f t="shared" si="66"/>
        <v>0</v>
      </c>
      <c r="N53" s="23">
        <f t="shared" si="66"/>
        <v>0</v>
      </c>
      <c r="O53" s="23">
        <f t="shared" si="66"/>
        <v>0</v>
      </c>
      <c r="P53" s="23">
        <f t="shared" si="66"/>
        <v>0</v>
      </c>
      <c r="Q53" s="23">
        <f t="shared" si="66"/>
        <v>0</v>
      </c>
      <c r="R53" s="23">
        <f t="shared" si="66"/>
        <v>0</v>
      </c>
      <c r="S53" s="23">
        <f t="shared" si="66"/>
        <v>0</v>
      </c>
      <c r="T53" s="23">
        <f t="shared" si="66"/>
        <v>0</v>
      </c>
      <c r="U53" s="23">
        <f t="shared" si="66"/>
        <v>0</v>
      </c>
      <c r="V53" s="23">
        <f t="shared" si="66"/>
        <v>0</v>
      </c>
      <c r="W53" s="23">
        <f t="shared" si="66"/>
        <v>0</v>
      </c>
      <c r="X53" s="23">
        <f t="shared" si="66"/>
        <v>0</v>
      </c>
      <c r="Y53" s="23">
        <f t="shared" si="66"/>
        <v>0</v>
      </c>
      <c r="Z53" s="23">
        <f t="shared" si="66"/>
        <v>0</v>
      </c>
      <c r="AA53" s="23">
        <f t="shared" si="66"/>
        <v>0</v>
      </c>
      <c r="AB53" s="23">
        <f t="shared" si="66"/>
        <v>0</v>
      </c>
      <c r="AC53" s="23">
        <f t="shared" si="66"/>
        <v>0</v>
      </c>
      <c r="AD53" s="23">
        <f t="shared" si="66"/>
        <v>0</v>
      </c>
      <c r="AE53" s="23">
        <f t="shared" si="66"/>
        <v>0</v>
      </c>
      <c r="AF53" s="23">
        <f t="shared" si="66"/>
        <v>0.13921113689095127</v>
      </c>
      <c r="AG53" s="23">
        <f t="shared" si="66"/>
        <v>0.21113689095127611</v>
      </c>
      <c r="AH53" s="23">
        <f t="shared" si="66"/>
        <v>0.28306264501160094</v>
      </c>
      <c r="AI53" s="23">
        <f t="shared" si="66"/>
        <v>0.35498839907192575</v>
      </c>
      <c r="AJ53" s="23">
        <f t="shared" si="66"/>
        <v>0.42691415313225056</v>
      </c>
      <c r="AK53" s="23">
        <f t="shared" si="66"/>
        <v>0.49883990719257543</v>
      </c>
      <c r="AL53" s="23">
        <f t="shared" si="66"/>
        <v>0.57076566125290018</v>
      </c>
      <c r="AM53" s="23">
        <f t="shared" si="66"/>
        <v>0.64269141531322505</v>
      </c>
      <c r="AN53" s="23">
        <f t="shared" ref="AN53:BS53" si="67">AN52/Units</f>
        <v>0.71461716937354991</v>
      </c>
      <c r="AO53" s="23">
        <f t="shared" si="67"/>
        <v>0.78654292343387466</v>
      </c>
      <c r="AP53" s="23">
        <f t="shared" si="67"/>
        <v>0.85846867749419953</v>
      </c>
      <c r="AQ53" s="23">
        <f t="shared" si="67"/>
        <v>0.93039443155452439</v>
      </c>
      <c r="AR53" s="23">
        <f t="shared" si="67"/>
        <v>1</v>
      </c>
      <c r="AS53" s="23">
        <f t="shared" si="67"/>
        <v>1</v>
      </c>
      <c r="AT53" s="23">
        <f t="shared" si="67"/>
        <v>1</v>
      </c>
      <c r="AU53" s="23">
        <f t="shared" si="67"/>
        <v>1</v>
      </c>
      <c r="AV53" s="23">
        <f t="shared" si="67"/>
        <v>1</v>
      </c>
      <c r="AW53" s="23">
        <f t="shared" si="67"/>
        <v>1</v>
      </c>
      <c r="AX53" s="23">
        <f t="shared" si="67"/>
        <v>1</v>
      </c>
      <c r="AY53" s="23">
        <f t="shared" si="67"/>
        <v>1</v>
      </c>
      <c r="AZ53" s="23">
        <f t="shared" si="67"/>
        <v>1</v>
      </c>
      <c r="BA53" s="23">
        <f t="shared" si="67"/>
        <v>1</v>
      </c>
      <c r="BB53" s="23">
        <f t="shared" si="67"/>
        <v>1</v>
      </c>
      <c r="BC53" s="23">
        <f t="shared" si="67"/>
        <v>1</v>
      </c>
      <c r="BD53" s="23">
        <f t="shared" si="67"/>
        <v>1</v>
      </c>
      <c r="BE53" s="23">
        <f t="shared" si="67"/>
        <v>1</v>
      </c>
      <c r="BF53" s="23">
        <f t="shared" si="67"/>
        <v>1</v>
      </c>
      <c r="BG53" s="23">
        <f t="shared" si="67"/>
        <v>1</v>
      </c>
      <c r="BH53" s="23">
        <f t="shared" si="67"/>
        <v>1</v>
      </c>
      <c r="BI53" s="23">
        <f t="shared" si="67"/>
        <v>1</v>
      </c>
      <c r="BJ53" s="23">
        <f t="shared" si="67"/>
        <v>1</v>
      </c>
      <c r="BK53" s="23">
        <f t="shared" si="67"/>
        <v>1</v>
      </c>
      <c r="BL53" s="23">
        <f t="shared" si="67"/>
        <v>1</v>
      </c>
      <c r="BM53" s="23">
        <f t="shared" si="67"/>
        <v>1</v>
      </c>
      <c r="BN53" s="23">
        <f t="shared" si="67"/>
        <v>1</v>
      </c>
      <c r="BO53" s="23">
        <f t="shared" si="67"/>
        <v>1</v>
      </c>
      <c r="BP53" s="23">
        <f t="shared" si="67"/>
        <v>1</v>
      </c>
      <c r="BQ53" s="23">
        <f t="shared" si="67"/>
        <v>1</v>
      </c>
      <c r="BR53" s="23">
        <f t="shared" si="67"/>
        <v>1</v>
      </c>
      <c r="BS53" s="23">
        <f t="shared" si="67"/>
        <v>1</v>
      </c>
      <c r="BT53" s="23">
        <f t="shared" ref="BT53:CY53" si="68">BT52/Units</f>
        <v>1</v>
      </c>
      <c r="BU53" s="23">
        <f t="shared" si="68"/>
        <v>1</v>
      </c>
      <c r="BV53" s="23">
        <f t="shared" si="68"/>
        <v>1</v>
      </c>
      <c r="BW53" s="23">
        <f t="shared" si="68"/>
        <v>1</v>
      </c>
      <c r="BX53" s="23">
        <f t="shared" si="68"/>
        <v>1</v>
      </c>
      <c r="BY53" s="23">
        <f t="shared" si="68"/>
        <v>1</v>
      </c>
      <c r="BZ53" s="23">
        <f t="shared" si="68"/>
        <v>1</v>
      </c>
      <c r="CA53" s="23">
        <f t="shared" si="68"/>
        <v>1</v>
      </c>
      <c r="CB53" s="23">
        <f t="shared" si="68"/>
        <v>1</v>
      </c>
      <c r="CC53" s="23">
        <f t="shared" si="68"/>
        <v>1</v>
      </c>
      <c r="CD53" s="23">
        <f t="shared" si="68"/>
        <v>1</v>
      </c>
      <c r="CE53" s="23">
        <f t="shared" si="68"/>
        <v>1</v>
      </c>
      <c r="CF53" s="23">
        <f t="shared" si="68"/>
        <v>1</v>
      </c>
      <c r="CG53" s="23">
        <f t="shared" si="68"/>
        <v>1</v>
      </c>
      <c r="CH53" s="23">
        <f t="shared" si="68"/>
        <v>1</v>
      </c>
      <c r="CI53" s="23">
        <f t="shared" si="68"/>
        <v>1</v>
      </c>
      <c r="CJ53" s="23">
        <f t="shared" si="68"/>
        <v>1</v>
      </c>
      <c r="CK53" s="23">
        <f t="shared" si="68"/>
        <v>1</v>
      </c>
      <c r="CL53" s="23">
        <f t="shared" si="68"/>
        <v>1</v>
      </c>
      <c r="CM53" s="23">
        <f t="shared" si="68"/>
        <v>1</v>
      </c>
      <c r="CN53" s="23">
        <f t="shared" si="68"/>
        <v>1</v>
      </c>
      <c r="CO53" s="23">
        <f t="shared" si="68"/>
        <v>1</v>
      </c>
      <c r="CP53" s="23">
        <f t="shared" si="68"/>
        <v>1</v>
      </c>
      <c r="CQ53" s="23">
        <f t="shared" si="68"/>
        <v>1</v>
      </c>
      <c r="CR53" s="23">
        <f t="shared" si="68"/>
        <v>1</v>
      </c>
      <c r="CS53" s="23">
        <f t="shared" si="68"/>
        <v>1</v>
      </c>
      <c r="CT53" s="23">
        <f t="shared" si="68"/>
        <v>1</v>
      </c>
      <c r="CU53" s="23">
        <f t="shared" si="68"/>
        <v>1</v>
      </c>
      <c r="CV53" s="23">
        <f t="shared" si="68"/>
        <v>1</v>
      </c>
      <c r="CW53" s="23">
        <f t="shared" si="68"/>
        <v>1</v>
      </c>
      <c r="CX53" s="23">
        <f t="shared" si="68"/>
        <v>1</v>
      </c>
      <c r="CY53" s="23">
        <f t="shared" si="68"/>
        <v>1</v>
      </c>
      <c r="CZ53" s="23">
        <f t="shared" ref="CZ53:EE53" si="69">CZ52/Units</f>
        <v>1</v>
      </c>
      <c r="DA53" s="23">
        <f t="shared" si="69"/>
        <v>1</v>
      </c>
      <c r="DB53" s="23">
        <f t="shared" si="69"/>
        <v>1</v>
      </c>
      <c r="DC53" s="23">
        <f t="shared" si="69"/>
        <v>1</v>
      </c>
      <c r="DD53" s="23">
        <f t="shared" si="69"/>
        <v>1</v>
      </c>
      <c r="DE53" s="23">
        <f t="shared" si="69"/>
        <v>1</v>
      </c>
      <c r="DF53" s="23">
        <f t="shared" si="69"/>
        <v>1</v>
      </c>
      <c r="DG53" s="23">
        <f t="shared" si="69"/>
        <v>1</v>
      </c>
      <c r="DH53" s="23">
        <f t="shared" si="69"/>
        <v>1</v>
      </c>
      <c r="DI53" s="23">
        <f t="shared" si="69"/>
        <v>1</v>
      </c>
      <c r="DJ53" s="23">
        <f t="shared" si="69"/>
        <v>1</v>
      </c>
      <c r="DK53" s="23">
        <f t="shared" si="69"/>
        <v>1</v>
      </c>
      <c r="DL53" s="23">
        <f t="shared" si="69"/>
        <v>1</v>
      </c>
      <c r="DM53" s="23">
        <f t="shared" si="69"/>
        <v>1</v>
      </c>
      <c r="DN53" s="23">
        <f t="shared" si="69"/>
        <v>1</v>
      </c>
      <c r="DO53" s="23">
        <f t="shared" si="69"/>
        <v>1</v>
      </c>
      <c r="DP53" s="23">
        <f t="shared" si="69"/>
        <v>1</v>
      </c>
      <c r="DQ53" s="23">
        <f t="shared" si="69"/>
        <v>1</v>
      </c>
      <c r="DR53" s="23">
        <f t="shared" si="69"/>
        <v>1</v>
      </c>
      <c r="DS53" s="23">
        <f t="shared" si="69"/>
        <v>1</v>
      </c>
      <c r="DT53" s="23">
        <f t="shared" si="69"/>
        <v>1</v>
      </c>
      <c r="DU53" s="23">
        <f t="shared" si="69"/>
        <v>1</v>
      </c>
      <c r="DV53" s="23">
        <f t="shared" si="69"/>
        <v>1</v>
      </c>
      <c r="DW53" s="23">
        <f t="shared" si="69"/>
        <v>1</v>
      </c>
      <c r="DX53" s="23">
        <f t="shared" si="69"/>
        <v>1</v>
      </c>
      <c r="DY53" s="23">
        <f t="shared" si="69"/>
        <v>1</v>
      </c>
      <c r="DZ53" s="23">
        <f t="shared" si="69"/>
        <v>1</v>
      </c>
      <c r="EA53" s="23">
        <f t="shared" si="69"/>
        <v>1</v>
      </c>
      <c r="EB53" s="23">
        <f t="shared" si="69"/>
        <v>1</v>
      </c>
      <c r="EC53" s="23">
        <f t="shared" si="69"/>
        <v>1</v>
      </c>
      <c r="ED53" s="23">
        <f t="shared" si="69"/>
        <v>1</v>
      </c>
      <c r="EE53" s="23">
        <f t="shared" si="69"/>
        <v>1</v>
      </c>
      <c r="EF53" s="23">
        <f t="shared" ref="EF53:EJ53" si="70">EF52/Units</f>
        <v>1</v>
      </c>
      <c r="EG53" s="23">
        <f t="shared" si="70"/>
        <v>1</v>
      </c>
      <c r="EH53" s="23">
        <f t="shared" si="70"/>
        <v>1</v>
      </c>
      <c r="EI53" s="23">
        <f t="shared" si="70"/>
        <v>1</v>
      </c>
      <c r="EJ53" s="23">
        <f t="shared" si="70"/>
        <v>1</v>
      </c>
      <c r="EK53" s="4">
        <v>0</v>
      </c>
    </row>
    <row r="54" spans="1:142" s="4" customFormat="1" ht="14" x14ac:dyDescent="0.2">
      <c r="A54" s="3"/>
      <c r="C54" s="4" t="s">
        <v>240</v>
      </c>
      <c r="D54" s="4" t="s">
        <v>243</v>
      </c>
      <c r="E54" s="114">
        <v>24</v>
      </c>
      <c r="F54" s="4" t="s">
        <v>244</v>
      </c>
      <c r="H54" s="58">
        <f t="shared" ref="H54:AM54" ca="1" si="71">IF(H48&lt;$E$54,0,
MAX(
OFFSET(H51,0,-($E$54)),
OFFSET(H54,0,-($E$54))
))</f>
        <v>0</v>
      </c>
      <c r="I54" s="58">
        <f t="shared" ca="1" si="71"/>
        <v>0</v>
      </c>
      <c r="J54" s="58">
        <f t="shared" ca="1" si="71"/>
        <v>0</v>
      </c>
      <c r="K54" s="58">
        <f t="shared" ca="1" si="71"/>
        <v>0</v>
      </c>
      <c r="L54" s="58">
        <f t="shared" ca="1" si="71"/>
        <v>0</v>
      </c>
      <c r="M54" s="58">
        <f t="shared" ca="1" si="71"/>
        <v>0</v>
      </c>
      <c r="N54" s="58">
        <f t="shared" ca="1" si="71"/>
        <v>0</v>
      </c>
      <c r="O54" s="58">
        <f t="shared" ca="1" si="71"/>
        <v>0</v>
      </c>
      <c r="P54" s="58">
        <f t="shared" ca="1" si="71"/>
        <v>0</v>
      </c>
      <c r="Q54" s="58">
        <f t="shared" ca="1" si="71"/>
        <v>0</v>
      </c>
      <c r="R54" s="58">
        <f t="shared" ca="1" si="71"/>
        <v>0</v>
      </c>
      <c r="S54" s="58">
        <f t="shared" ca="1" si="71"/>
        <v>0</v>
      </c>
      <c r="T54" s="58">
        <f t="shared" ca="1" si="71"/>
        <v>0</v>
      </c>
      <c r="U54" s="58">
        <f t="shared" ca="1" si="71"/>
        <v>0</v>
      </c>
      <c r="V54" s="58">
        <f t="shared" ca="1" si="71"/>
        <v>0</v>
      </c>
      <c r="W54" s="58">
        <f t="shared" ca="1" si="71"/>
        <v>0</v>
      </c>
      <c r="X54" s="58">
        <f t="shared" ca="1" si="71"/>
        <v>0</v>
      </c>
      <c r="Y54" s="58">
        <f t="shared" ca="1" si="71"/>
        <v>0</v>
      </c>
      <c r="Z54" s="58">
        <f t="shared" ca="1" si="71"/>
        <v>0</v>
      </c>
      <c r="AA54" s="58">
        <f t="shared" ca="1" si="71"/>
        <v>0</v>
      </c>
      <c r="AB54" s="58">
        <f t="shared" ca="1" si="71"/>
        <v>0</v>
      </c>
      <c r="AC54" s="58">
        <f t="shared" ca="1" si="71"/>
        <v>0</v>
      </c>
      <c r="AD54" s="58">
        <f t="shared" ca="1" si="71"/>
        <v>0</v>
      </c>
      <c r="AE54" s="58">
        <f t="shared" ca="1" si="71"/>
        <v>0</v>
      </c>
      <c r="AF54" s="58">
        <f t="shared" ca="1" si="71"/>
        <v>0</v>
      </c>
      <c r="AG54" s="58">
        <f t="shared" ca="1" si="71"/>
        <v>0</v>
      </c>
      <c r="AH54" s="58">
        <f t="shared" ca="1" si="71"/>
        <v>0</v>
      </c>
      <c r="AI54" s="58">
        <f t="shared" ca="1" si="71"/>
        <v>0</v>
      </c>
      <c r="AJ54" s="58">
        <f t="shared" ca="1" si="71"/>
        <v>0</v>
      </c>
      <c r="AK54" s="58">
        <f t="shared" ca="1" si="71"/>
        <v>0</v>
      </c>
      <c r="AL54" s="58">
        <f t="shared" ca="1" si="71"/>
        <v>0</v>
      </c>
      <c r="AM54" s="58">
        <f t="shared" ca="1" si="71"/>
        <v>0</v>
      </c>
      <c r="AN54" s="58">
        <f t="shared" ref="AN54:BS54" ca="1" si="72">IF(AN48&lt;$E$54,0,
MAX(
OFFSET(AN51,0,-($E$54)),
OFFSET(AN54,0,-($E$54))
))</f>
        <v>0</v>
      </c>
      <c r="AO54" s="58">
        <f t="shared" ca="1" si="72"/>
        <v>0</v>
      </c>
      <c r="AP54" s="58">
        <f t="shared" ca="1" si="72"/>
        <v>0</v>
      </c>
      <c r="AQ54" s="58">
        <f t="shared" ca="1" si="72"/>
        <v>0</v>
      </c>
      <c r="AR54" s="58">
        <f t="shared" ca="1" si="72"/>
        <v>0</v>
      </c>
      <c r="AS54" s="58">
        <f t="shared" ca="1" si="72"/>
        <v>0</v>
      </c>
      <c r="AT54" s="58">
        <f t="shared" ca="1" si="72"/>
        <v>0</v>
      </c>
      <c r="AU54" s="58">
        <f t="shared" ca="1" si="72"/>
        <v>0</v>
      </c>
      <c r="AV54" s="58">
        <f t="shared" ca="1" si="72"/>
        <v>0</v>
      </c>
      <c r="AW54" s="58">
        <f t="shared" ca="1" si="72"/>
        <v>0</v>
      </c>
      <c r="AX54" s="58">
        <f t="shared" ca="1" si="72"/>
        <v>0</v>
      </c>
      <c r="AY54" s="58">
        <f t="shared" ca="1" si="72"/>
        <v>0</v>
      </c>
      <c r="AZ54" s="58">
        <f t="shared" ca="1" si="72"/>
        <v>0</v>
      </c>
      <c r="BA54" s="58">
        <f t="shared" ca="1" si="72"/>
        <v>0</v>
      </c>
      <c r="BB54" s="58">
        <f t="shared" ca="1" si="72"/>
        <v>0</v>
      </c>
      <c r="BC54" s="58">
        <f t="shared" ca="1" si="72"/>
        <v>0</v>
      </c>
      <c r="BD54" s="58">
        <f t="shared" ca="1" si="72"/>
        <v>60</v>
      </c>
      <c r="BE54" s="58">
        <f t="shared" ca="1" si="72"/>
        <v>31</v>
      </c>
      <c r="BF54" s="58">
        <f t="shared" ca="1" si="72"/>
        <v>31</v>
      </c>
      <c r="BG54" s="58">
        <f t="shared" ca="1" si="72"/>
        <v>31</v>
      </c>
      <c r="BH54" s="58">
        <f t="shared" ca="1" si="72"/>
        <v>31</v>
      </c>
      <c r="BI54" s="58">
        <f t="shared" ca="1" si="72"/>
        <v>31</v>
      </c>
      <c r="BJ54" s="58">
        <f t="shared" ca="1" si="72"/>
        <v>31</v>
      </c>
      <c r="BK54" s="58">
        <f t="shared" ca="1" si="72"/>
        <v>31</v>
      </c>
      <c r="BL54" s="58">
        <f t="shared" ca="1" si="72"/>
        <v>31</v>
      </c>
      <c r="BM54" s="58">
        <f t="shared" ca="1" si="72"/>
        <v>31</v>
      </c>
      <c r="BN54" s="58">
        <f t="shared" ca="1" si="72"/>
        <v>31</v>
      </c>
      <c r="BO54" s="58">
        <f t="shared" ca="1" si="72"/>
        <v>31</v>
      </c>
      <c r="BP54" s="58">
        <f t="shared" ca="1" si="72"/>
        <v>30</v>
      </c>
      <c r="BQ54" s="58">
        <f t="shared" ca="1" si="72"/>
        <v>0</v>
      </c>
      <c r="BR54" s="58">
        <f t="shared" ca="1" si="72"/>
        <v>0</v>
      </c>
      <c r="BS54" s="58">
        <f t="shared" ca="1" si="72"/>
        <v>0</v>
      </c>
      <c r="BT54" s="58">
        <f t="shared" ref="BT54:CY54" ca="1" si="73">IF(BT48&lt;$E$54,0,
MAX(
OFFSET(BT51,0,-($E$54)),
OFFSET(BT54,0,-($E$54))
))</f>
        <v>0</v>
      </c>
      <c r="BU54" s="58">
        <f t="shared" ca="1" si="73"/>
        <v>0</v>
      </c>
      <c r="BV54" s="58">
        <f t="shared" ca="1" si="73"/>
        <v>0</v>
      </c>
      <c r="BW54" s="58">
        <f t="shared" ca="1" si="73"/>
        <v>0</v>
      </c>
      <c r="BX54" s="58">
        <f t="shared" ca="1" si="73"/>
        <v>0</v>
      </c>
      <c r="BY54" s="58">
        <f t="shared" ca="1" si="73"/>
        <v>0</v>
      </c>
      <c r="BZ54" s="58">
        <f t="shared" ca="1" si="73"/>
        <v>0</v>
      </c>
      <c r="CA54" s="58">
        <f t="shared" ca="1" si="73"/>
        <v>0</v>
      </c>
      <c r="CB54" s="58">
        <f t="shared" ca="1" si="73"/>
        <v>60</v>
      </c>
      <c r="CC54" s="58">
        <f t="shared" ca="1" si="73"/>
        <v>31</v>
      </c>
      <c r="CD54" s="58">
        <f t="shared" ca="1" si="73"/>
        <v>31</v>
      </c>
      <c r="CE54" s="58">
        <f t="shared" ca="1" si="73"/>
        <v>31</v>
      </c>
      <c r="CF54" s="58">
        <f t="shared" ca="1" si="73"/>
        <v>31</v>
      </c>
      <c r="CG54" s="58">
        <f t="shared" ca="1" si="73"/>
        <v>31</v>
      </c>
      <c r="CH54" s="58">
        <f t="shared" ca="1" si="73"/>
        <v>31</v>
      </c>
      <c r="CI54" s="58">
        <f t="shared" ca="1" si="73"/>
        <v>31</v>
      </c>
      <c r="CJ54" s="58">
        <f t="shared" ca="1" si="73"/>
        <v>31</v>
      </c>
      <c r="CK54" s="58">
        <f t="shared" ca="1" si="73"/>
        <v>31</v>
      </c>
      <c r="CL54" s="58">
        <f t="shared" ca="1" si="73"/>
        <v>31</v>
      </c>
      <c r="CM54" s="58">
        <f t="shared" ca="1" si="73"/>
        <v>31</v>
      </c>
      <c r="CN54" s="58">
        <f t="shared" ca="1" si="73"/>
        <v>30</v>
      </c>
      <c r="CO54" s="58">
        <f t="shared" ca="1" si="73"/>
        <v>0</v>
      </c>
      <c r="CP54" s="58">
        <f t="shared" ca="1" si="73"/>
        <v>0</v>
      </c>
      <c r="CQ54" s="58">
        <f t="shared" ca="1" si="73"/>
        <v>0</v>
      </c>
      <c r="CR54" s="58">
        <f t="shared" ca="1" si="73"/>
        <v>0</v>
      </c>
      <c r="CS54" s="58">
        <f t="shared" ca="1" si="73"/>
        <v>0</v>
      </c>
      <c r="CT54" s="58">
        <f t="shared" ca="1" si="73"/>
        <v>0</v>
      </c>
      <c r="CU54" s="58">
        <f t="shared" ca="1" si="73"/>
        <v>0</v>
      </c>
      <c r="CV54" s="58">
        <f t="shared" ca="1" si="73"/>
        <v>0</v>
      </c>
      <c r="CW54" s="58">
        <f t="shared" ca="1" si="73"/>
        <v>0</v>
      </c>
      <c r="CX54" s="58">
        <f t="shared" ca="1" si="73"/>
        <v>0</v>
      </c>
      <c r="CY54" s="58">
        <f t="shared" ca="1" si="73"/>
        <v>0</v>
      </c>
      <c r="CZ54" s="58">
        <f t="shared" ref="CZ54:EJ54" ca="1" si="74">IF(CZ48&lt;$E$54,0,
MAX(
OFFSET(CZ51,0,-($E$54)),
OFFSET(CZ54,0,-($E$54))
))</f>
        <v>60</v>
      </c>
      <c r="DA54" s="58">
        <f t="shared" ca="1" si="74"/>
        <v>31</v>
      </c>
      <c r="DB54" s="58">
        <f t="shared" ca="1" si="74"/>
        <v>31</v>
      </c>
      <c r="DC54" s="58">
        <f t="shared" ca="1" si="74"/>
        <v>31</v>
      </c>
      <c r="DD54" s="58">
        <f t="shared" ca="1" si="74"/>
        <v>31</v>
      </c>
      <c r="DE54" s="58">
        <f t="shared" ca="1" si="74"/>
        <v>31</v>
      </c>
      <c r="DF54" s="58">
        <f t="shared" ca="1" si="74"/>
        <v>31</v>
      </c>
      <c r="DG54" s="58">
        <f t="shared" ca="1" si="74"/>
        <v>31</v>
      </c>
      <c r="DH54" s="58">
        <f t="shared" ca="1" si="74"/>
        <v>31</v>
      </c>
      <c r="DI54" s="58">
        <f t="shared" ca="1" si="74"/>
        <v>31</v>
      </c>
      <c r="DJ54" s="58">
        <f t="shared" ca="1" si="74"/>
        <v>31</v>
      </c>
      <c r="DK54" s="58">
        <f t="shared" ca="1" si="74"/>
        <v>31</v>
      </c>
      <c r="DL54" s="58">
        <f t="shared" ca="1" si="74"/>
        <v>30</v>
      </c>
      <c r="DM54" s="58">
        <f t="shared" ca="1" si="74"/>
        <v>0</v>
      </c>
      <c r="DN54" s="58">
        <f t="shared" ca="1" si="74"/>
        <v>0</v>
      </c>
      <c r="DO54" s="58">
        <f t="shared" ca="1" si="74"/>
        <v>0</v>
      </c>
      <c r="DP54" s="58">
        <f t="shared" ca="1" si="74"/>
        <v>0</v>
      </c>
      <c r="DQ54" s="58">
        <f t="shared" ca="1" si="74"/>
        <v>0</v>
      </c>
      <c r="DR54" s="58">
        <f t="shared" ca="1" si="74"/>
        <v>0</v>
      </c>
      <c r="DS54" s="58">
        <f t="shared" ca="1" si="74"/>
        <v>0</v>
      </c>
      <c r="DT54" s="58">
        <f t="shared" ca="1" si="74"/>
        <v>0</v>
      </c>
      <c r="DU54" s="58">
        <f t="shared" ca="1" si="74"/>
        <v>0</v>
      </c>
      <c r="DV54" s="58">
        <f t="shared" ca="1" si="74"/>
        <v>0</v>
      </c>
      <c r="DW54" s="58">
        <f t="shared" ca="1" si="74"/>
        <v>0</v>
      </c>
      <c r="DX54" s="58">
        <f t="shared" ca="1" si="74"/>
        <v>60</v>
      </c>
      <c r="DY54" s="58">
        <f t="shared" ca="1" si="74"/>
        <v>31</v>
      </c>
      <c r="DZ54" s="58">
        <f t="shared" ca="1" si="74"/>
        <v>31</v>
      </c>
      <c r="EA54" s="58">
        <f t="shared" ca="1" si="74"/>
        <v>31</v>
      </c>
      <c r="EB54" s="58">
        <f t="shared" ca="1" si="74"/>
        <v>31</v>
      </c>
      <c r="EC54" s="58">
        <f t="shared" ca="1" si="74"/>
        <v>31</v>
      </c>
      <c r="ED54" s="58">
        <f t="shared" ca="1" si="74"/>
        <v>31</v>
      </c>
      <c r="EE54" s="58">
        <f t="shared" ca="1" si="74"/>
        <v>31</v>
      </c>
      <c r="EF54" s="58">
        <f t="shared" ca="1" si="74"/>
        <v>31</v>
      </c>
      <c r="EG54" s="58">
        <f t="shared" ca="1" si="74"/>
        <v>31</v>
      </c>
      <c r="EH54" s="58">
        <f t="shared" ca="1" si="74"/>
        <v>31</v>
      </c>
      <c r="EI54" s="58">
        <f t="shared" ca="1" si="74"/>
        <v>31</v>
      </c>
      <c r="EJ54" s="58">
        <f t="shared" ca="1" si="74"/>
        <v>30</v>
      </c>
      <c r="EK54" s="4">
        <v>0</v>
      </c>
    </row>
    <row r="55" spans="1:142" s="4" customFormat="1" ht="14" x14ac:dyDescent="0.2">
      <c r="A55" s="82"/>
      <c r="H55" s="5"/>
      <c r="I55" s="5"/>
      <c r="J55" s="5"/>
      <c r="U55" s="123"/>
      <c r="AG55" s="239"/>
      <c r="EK55" s="4">
        <v>0</v>
      </c>
    </row>
    <row r="56" spans="1:142" s="4" customFormat="1" ht="14" x14ac:dyDescent="0.2">
      <c r="A56" s="3"/>
      <c r="H56" s="5"/>
      <c r="I56" s="5"/>
      <c r="J56" s="5"/>
      <c r="U56" s="123"/>
      <c r="AD56" s="201"/>
      <c r="AG56" s="124"/>
      <c r="EK56" s="4">
        <v>0</v>
      </c>
    </row>
    <row r="57" spans="1:142" s="4" customFormat="1" ht="14" x14ac:dyDescent="0.2">
      <c r="A57" s="3"/>
      <c r="H57" s="5"/>
      <c r="I57" s="5"/>
      <c r="J57" s="5"/>
      <c r="U57" s="123"/>
      <c r="AD57" s="201"/>
      <c r="AG57" s="124"/>
      <c r="EK57" s="4">
        <v>0</v>
      </c>
    </row>
    <row r="58" spans="1:142" s="4" customFormat="1" ht="14" x14ac:dyDescent="0.2">
      <c r="A58" s="3"/>
      <c r="H58" s="5"/>
      <c r="I58" s="5"/>
      <c r="J58" s="5"/>
      <c r="U58" s="123"/>
      <c r="AD58" s="201"/>
      <c r="AG58" s="124"/>
      <c r="EK58" s="4">
        <v>0</v>
      </c>
    </row>
    <row r="59" spans="1:142" s="4" customFormat="1" ht="14" x14ac:dyDescent="0.2">
      <c r="A59" s="3"/>
      <c r="C59" s="2"/>
      <c r="H59" s="4" t="str">
        <f>IF('Cash Flow'!H115=EOMONTH(Summary!$E$3,0),"land closing",
IF('Cash Flow'!H115=EOMONTH(Summary!$E$5,0),"break ground",
IF(AND('Cash Flow'!H115&gt;EOMONTH(Summary!$E$5,0),'Cash Flow'!H115&lt;EOMONTH(Summary!$E$8,0)),"construction",
IF('Cash Flow'!H115=EOMONTH(Summary!$E$8,0),"delivery/lease-up",
IF(AND('Cash Flow'!H115&gt;EOMONTH(Summary!$E$8,0),'Cash Flow'!H115&lt;EOMONTH(Summary!$E$10,0)),"lease up",
IF('Cash Flow'!H115=EOMONTH(Summary!$E$3,Summary!$E$51),"refinance",
IF(AND('Cash Flow'!H115&gt;=EOMONTH(Summary!$E$10,0),'Cash Flow'!H115&lt;EOMONTH(Summary!$E$3,Summary!$G$66)),"stabilization",
IF('Cash Flow'!H115=EOMONTH(Summary!$E$3,Summary!$G$66),"end of hold period",
IF('Cash Flow'!H115&gt;EOMONTH(Summary!$E$3,Summary!$G$66),"post hold period",
"")))))))))</f>
        <v>land closing</v>
      </c>
      <c r="I59" s="4" t="str">
        <f>IF('Cash Flow'!I115=EOMONTH(Summary!$E$3,0),"land closing",
IF('Cash Flow'!I115=EOMONTH(Summary!$E$5,0),"break ground",
IF(AND('Cash Flow'!I115&gt;EOMONTH(Summary!$E$5,0),'Cash Flow'!I115&lt;EOMONTH(Summary!$E$8,0)),"construction",
IF('Cash Flow'!I115=EOMONTH(Summary!$E$8,0),"delivery/lease-up",
IF(AND('Cash Flow'!I115&gt;EOMONTH(Summary!$E$8,0),'Cash Flow'!I115&lt;EOMONTH(Summary!$E$10,0)),"lease up",
IF('Cash Flow'!I115=EOMONTH(Summary!$E$3,Summary!$E$51),"refinance",
IF(AND('Cash Flow'!I115&gt;=EOMONTH(Summary!$E$10,0),'Cash Flow'!I115&lt;EOMONTH(Summary!$E$3,Summary!$G$66)),"stabilization",
IF('Cash Flow'!I115=EOMONTH(Summary!$E$3,Summary!$G$66),"end of hold period",
IF('Cash Flow'!I115&gt;EOMONTH(Summary!$E$3,Summary!$G$66),"post hold period",
"")))))))))</f>
        <v>break ground</v>
      </c>
      <c r="J59" s="4" t="str">
        <f>IF('Cash Flow'!J115=EOMONTH(Summary!$E$3,0),"land closing",
IF('Cash Flow'!J115=EOMONTH(Summary!$E$5,0),"break ground",
IF(AND('Cash Flow'!J115&gt;EOMONTH(Summary!$E$5,0),'Cash Flow'!J115&lt;EOMONTH(Summary!$E$8,0)),"construction",
IF('Cash Flow'!J115=EOMONTH(Summary!$E$8,0),"delivery/lease-up",
IF(AND('Cash Flow'!J115&gt;EOMONTH(Summary!$E$8,0),'Cash Flow'!J115&lt;EOMONTH(Summary!$E$10,0)),"lease up",
IF('Cash Flow'!J115=EOMONTH(Summary!$E$3,Summary!$E$51),"refinance",
IF(AND('Cash Flow'!J115&gt;=EOMONTH(Summary!$E$10,0),'Cash Flow'!J115&lt;EOMONTH(Summary!$E$3,Summary!$G$66)),"stabilization",
IF('Cash Flow'!J115=EOMONTH(Summary!$E$3,Summary!$G$66),"end of hold period",
IF('Cash Flow'!J115&gt;EOMONTH(Summary!$E$3,Summary!$G$66),"post hold period",
"")))))))))</f>
        <v>construction</v>
      </c>
      <c r="K59" s="4" t="str">
        <f>IF('Cash Flow'!K115=EOMONTH(Summary!$E$3,0),"land closing",
IF('Cash Flow'!K115=EOMONTH(Summary!$E$5,0),"break ground",
IF(AND('Cash Flow'!K115&gt;EOMONTH(Summary!$E$5,0),'Cash Flow'!K115&lt;EOMONTH(Summary!$E$8,0)),"construction",
IF('Cash Flow'!K115=EOMONTH(Summary!$E$8,0),"delivery/lease-up",
IF(AND('Cash Flow'!K115&gt;EOMONTH(Summary!$E$8,0),'Cash Flow'!K115&lt;EOMONTH(Summary!$E$10,0)),"lease up",
IF('Cash Flow'!K115=EOMONTH(Summary!$E$3,Summary!$E$51),"refinance",
IF(AND('Cash Flow'!K115&gt;=EOMONTH(Summary!$E$10,0),'Cash Flow'!K115&lt;EOMONTH(Summary!$E$3,Summary!$G$66)),"stabilization",
IF('Cash Flow'!K115=EOMONTH(Summary!$E$3,Summary!$G$66),"end of hold period",
IF('Cash Flow'!K115&gt;EOMONTH(Summary!$E$3,Summary!$G$66),"post hold period",
"")))))))))</f>
        <v>construction</v>
      </c>
      <c r="L59" s="4" t="str">
        <f>IF('Cash Flow'!L115=EOMONTH(Summary!$E$3,0),"land closing",
IF('Cash Flow'!L115=EOMONTH(Summary!$E$5,0),"break ground",
IF(AND('Cash Flow'!L115&gt;EOMONTH(Summary!$E$5,0),'Cash Flow'!L115&lt;EOMONTH(Summary!$E$8,0)),"construction",
IF('Cash Flow'!L115=EOMONTH(Summary!$E$8,0),"delivery/lease-up",
IF(AND('Cash Flow'!L115&gt;EOMONTH(Summary!$E$8,0),'Cash Flow'!L115&lt;EOMONTH(Summary!$E$10,0)),"lease up",
IF('Cash Flow'!L115=EOMONTH(Summary!$E$3,Summary!$E$51),"refinance",
IF(AND('Cash Flow'!L115&gt;=EOMONTH(Summary!$E$10,0),'Cash Flow'!L115&lt;EOMONTH(Summary!$E$3,Summary!$G$66)),"stabilization",
IF('Cash Flow'!L115=EOMONTH(Summary!$E$3,Summary!$G$66),"end of hold period",
IF('Cash Flow'!L115&gt;EOMONTH(Summary!$E$3,Summary!$G$66),"post hold period",
"")))))))))</f>
        <v>construction</v>
      </c>
      <c r="M59" s="4" t="str">
        <f>IF('Cash Flow'!M115=EOMONTH(Summary!$E$3,0),"land closing",
IF('Cash Flow'!M115=EOMONTH(Summary!$E$5,0),"break ground",
IF(AND('Cash Flow'!M115&gt;EOMONTH(Summary!$E$5,0),'Cash Flow'!M115&lt;EOMONTH(Summary!$E$8,0)),"construction",
IF('Cash Flow'!M115=EOMONTH(Summary!$E$8,0),"delivery/lease-up",
IF(AND('Cash Flow'!M115&gt;EOMONTH(Summary!$E$8,0),'Cash Flow'!M115&lt;EOMONTH(Summary!$E$10,0)),"lease up",
IF('Cash Flow'!M115=EOMONTH(Summary!$E$3,Summary!$E$51),"refinance",
IF(AND('Cash Flow'!M115&gt;=EOMONTH(Summary!$E$10,0),'Cash Flow'!M115&lt;EOMONTH(Summary!$E$3,Summary!$G$66)),"stabilization",
IF('Cash Flow'!M115=EOMONTH(Summary!$E$3,Summary!$G$66),"end of hold period",
IF('Cash Flow'!M115&gt;EOMONTH(Summary!$E$3,Summary!$G$66),"post hold period",
"")))))))))</f>
        <v>construction</v>
      </c>
      <c r="N59" s="4" t="str">
        <f>IF('Cash Flow'!N115=EOMONTH(Summary!$E$3,0),"land closing",
IF('Cash Flow'!N115=EOMONTH(Summary!$E$5,0),"break ground",
IF(AND('Cash Flow'!N115&gt;EOMONTH(Summary!$E$5,0),'Cash Flow'!N115&lt;EOMONTH(Summary!$E$8,0)),"construction",
IF('Cash Flow'!N115=EOMONTH(Summary!$E$8,0),"delivery/lease-up",
IF(AND('Cash Flow'!N115&gt;EOMONTH(Summary!$E$8,0),'Cash Flow'!N115&lt;EOMONTH(Summary!$E$10,0)),"lease up",
IF('Cash Flow'!N115=EOMONTH(Summary!$E$3,Summary!$E$51),"refinance",
IF(AND('Cash Flow'!N115&gt;=EOMONTH(Summary!$E$10,0),'Cash Flow'!N115&lt;EOMONTH(Summary!$E$3,Summary!$G$66)),"stabilization",
IF('Cash Flow'!N115=EOMONTH(Summary!$E$3,Summary!$G$66),"end of hold period",
IF('Cash Flow'!N115&gt;EOMONTH(Summary!$E$3,Summary!$G$66),"post hold period",
"")))))))))</f>
        <v>construction</v>
      </c>
      <c r="O59" s="4" t="str">
        <f>IF('Cash Flow'!O115=EOMONTH(Summary!$E$3,0),"land closing",
IF('Cash Flow'!O115=EOMONTH(Summary!$E$5,0),"break ground",
IF(AND('Cash Flow'!O115&gt;EOMONTH(Summary!$E$5,0),'Cash Flow'!O115&lt;EOMONTH(Summary!$E$8,0)),"construction",
IF('Cash Flow'!O115=EOMONTH(Summary!$E$8,0),"delivery/lease-up",
IF(AND('Cash Flow'!O115&gt;EOMONTH(Summary!$E$8,0),'Cash Flow'!O115&lt;EOMONTH(Summary!$E$10,0)),"lease up",
IF('Cash Flow'!O115=EOMONTH(Summary!$E$3,Summary!$E$51),"refinance",
IF(AND('Cash Flow'!O115&gt;=EOMONTH(Summary!$E$10,0),'Cash Flow'!O115&lt;EOMONTH(Summary!$E$3,Summary!$G$66)),"stabilization",
IF('Cash Flow'!O115=EOMONTH(Summary!$E$3,Summary!$G$66),"end of hold period",
IF('Cash Flow'!O115&gt;EOMONTH(Summary!$E$3,Summary!$G$66),"post hold period",
"")))))))))</f>
        <v>construction</v>
      </c>
      <c r="P59" s="4" t="str">
        <f>IF('Cash Flow'!P115=EOMONTH(Summary!$E$3,0),"land closing",
IF('Cash Flow'!P115=EOMONTH(Summary!$E$5,0),"break ground",
IF(AND('Cash Flow'!P115&gt;EOMONTH(Summary!$E$5,0),'Cash Flow'!P115&lt;EOMONTH(Summary!$E$8,0)),"construction",
IF('Cash Flow'!P115=EOMONTH(Summary!$E$8,0),"delivery/lease-up",
IF(AND('Cash Flow'!P115&gt;EOMONTH(Summary!$E$8,0),'Cash Flow'!P115&lt;EOMONTH(Summary!$E$10,0)),"lease up",
IF('Cash Flow'!P115=EOMONTH(Summary!$E$3,Summary!$E$51),"refinance",
IF(AND('Cash Flow'!P115&gt;=EOMONTH(Summary!$E$10,0),'Cash Flow'!P115&lt;EOMONTH(Summary!$E$3,Summary!$G$66)),"stabilization",
IF('Cash Flow'!P115=EOMONTH(Summary!$E$3,Summary!$G$66),"end of hold period",
IF('Cash Flow'!P115&gt;EOMONTH(Summary!$E$3,Summary!$G$66),"post hold period",
"")))))))))</f>
        <v>construction</v>
      </c>
      <c r="Q59" s="4" t="str">
        <f>IF('Cash Flow'!Q115=EOMONTH(Summary!$E$3,0),"land closing",
IF('Cash Flow'!Q115=EOMONTH(Summary!$E$5,0),"break ground",
IF(AND('Cash Flow'!Q115&gt;EOMONTH(Summary!$E$5,0),'Cash Flow'!Q115&lt;EOMONTH(Summary!$E$8,0)),"construction",
IF('Cash Flow'!Q115=EOMONTH(Summary!$E$8,0),"delivery/lease-up",
IF(AND('Cash Flow'!Q115&gt;EOMONTH(Summary!$E$8,0),'Cash Flow'!Q115&lt;EOMONTH(Summary!$E$10,0)),"lease up",
IF('Cash Flow'!Q115=EOMONTH(Summary!$E$3,Summary!$E$51),"refinance",
IF(AND('Cash Flow'!Q115&gt;=EOMONTH(Summary!$E$10,0),'Cash Flow'!Q115&lt;EOMONTH(Summary!$E$3,Summary!$G$66)),"stabilization",
IF('Cash Flow'!Q115=EOMONTH(Summary!$E$3,Summary!$G$66),"end of hold period",
IF('Cash Flow'!Q115&gt;EOMONTH(Summary!$E$3,Summary!$G$66),"post hold period",
"")))))))))</f>
        <v>construction</v>
      </c>
      <c r="R59" s="4" t="str">
        <f>IF('Cash Flow'!R115=EOMONTH(Summary!$E$3,0),"land closing",
IF('Cash Flow'!R115=EOMONTH(Summary!$E$5,0),"break ground",
IF(AND('Cash Flow'!R115&gt;EOMONTH(Summary!$E$5,0),'Cash Flow'!R115&lt;EOMONTH(Summary!$E$8,0)),"construction",
IF('Cash Flow'!R115=EOMONTH(Summary!$E$8,0),"delivery/lease-up",
IF(AND('Cash Flow'!R115&gt;EOMONTH(Summary!$E$8,0),'Cash Flow'!R115&lt;EOMONTH(Summary!$E$10,0)),"lease up",
IF('Cash Flow'!R115=EOMONTH(Summary!$E$3,Summary!$E$51),"refinance",
IF(AND('Cash Flow'!R115&gt;=EOMONTH(Summary!$E$10,0),'Cash Flow'!R115&lt;EOMONTH(Summary!$E$3,Summary!$G$66)),"stabilization",
IF('Cash Flow'!R115=EOMONTH(Summary!$E$3,Summary!$G$66),"end of hold period",
IF('Cash Flow'!R115&gt;EOMONTH(Summary!$E$3,Summary!$G$66),"post hold period",
"")))))))))</f>
        <v>construction</v>
      </c>
      <c r="S59" s="4" t="str">
        <f>IF('Cash Flow'!S115=EOMONTH(Summary!$E$3,0),"land closing",
IF('Cash Flow'!S115=EOMONTH(Summary!$E$5,0),"break ground",
IF(AND('Cash Flow'!S115&gt;EOMONTH(Summary!$E$5,0),'Cash Flow'!S115&lt;EOMONTH(Summary!$E$8,0)),"construction",
IF('Cash Flow'!S115=EOMONTH(Summary!$E$8,0),"delivery/lease-up",
IF(AND('Cash Flow'!S115&gt;EOMONTH(Summary!$E$8,0),'Cash Flow'!S115&lt;EOMONTH(Summary!$E$10,0)),"lease up",
IF('Cash Flow'!S115=EOMONTH(Summary!$E$3,Summary!$E$51),"refinance",
IF(AND('Cash Flow'!S115&gt;=EOMONTH(Summary!$E$10,0),'Cash Flow'!S115&lt;EOMONTH(Summary!$E$3,Summary!$G$66)),"stabilization",
IF('Cash Flow'!S115=EOMONTH(Summary!$E$3,Summary!$G$66),"end of hold period",
IF('Cash Flow'!S115&gt;EOMONTH(Summary!$E$3,Summary!$G$66),"post hold period",
"")))))))))</f>
        <v>construction</v>
      </c>
      <c r="T59" s="4" t="str">
        <f>IF('Cash Flow'!T115=EOMONTH(Summary!$E$3,0),"land closing",
IF('Cash Flow'!T115=EOMONTH(Summary!$E$5,0),"break ground",
IF(AND('Cash Flow'!T115&gt;EOMONTH(Summary!$E$5,0),'Cash Flow'!T115&lt;EOMONTH(Summary!$E$8,0)),"construction",
IF('Cash Flow'!T115=EOMONTH(Summary!$E$8,0),"delivery/lease-up",
IF(AND('Cash Flow'!T115&gt;EOMONTH(Summary!$E$8,0),'Cash Flow'!T115&lt;EOMONTH(Summary!$E$10,0)),"lease up",
IF('Cash Flow'!T115=EOMONTH(Summary!$E$3,Summary!$E$51),"refinance",
IF(AND('Cash Flow'!T115&gt;=EOMONTH(Summary!$E$10,0),'Cash Flow'!T115&lt;EOMONTH(Summary!$E$3,Summary!$G$66)),"stabilization",
IF('Cash Flow'!T115=EOMONTH(Summary!$E$3,Summary!$G$66),"end of hold period",
IF('Cash Flow'!T115&gt;EOMONTH(Summary!$E$3,Summary!$G$66),"post hold period",
"")))))))))</f>
        <v>construction</v>
      </c>
      <c r="U59" s="4" t="str">
        <f>IF('Cash Flow'!U115=EOMONTH(Summary!$E$3,0),"land closing",
IF('Cash Flow'!U115=EOMONTH(Summary!$E$5,0),"break ground",
IF(AND('Cash Flow'!U115&gt;EOMONTH(Summary!$E$5,0),'Cash Flow'!U115&lt;EOMONTH(Summary!$E$8,0)),"construction",
IF('Cash Flow'!U115=EOMONTH(Summary!$E$8,0),"delivery/lease-up",
IF(AND('Cash Flow'!U115&gt;EOMONTH(Summary!$E$8,0),'Cash Flow'!U115&lt;EOMONTH(Summary!$E$10,0)),"lease up",
IF('Cash Flow'!U115=EOMONTH(Summary!$E$3,Summary!$E$51),"refinance",
IF(AND('Cash Flow'!U115&gt;=EOMONTH(Summary!$E$10,0),'Cash Flow'!U115&lt;EOMONTH(Summary!$E$3,Summary!$G$66)),"stabilization",
IF('Cash Flow'!U115=EOMONTH(Summary!$E$3,Summary!$G$66),"end of hold period",
IF('Cash Flow'!U115&gt;EOMONTH(Summary!$E$3,Summary!$G$66),"post hold period",
"")))))))))</f>
        <v>construction</v>
      </c>
      <c r="V59" s="4" t="str">
        <f>IF('Cash Flow'!V115=EOMONTH(Summary!$E$3,0),"land closing",
IF('Cash Flow'!V115=EOMONTH(Summary!$E$5,0),"break ground",
IF(AND('Cash Flow'!V115&gt;EOMONTH(Summary!$E$5,0),'Cash Flow'!V115&lt;EOMONTH(Summary!$E$8,0)),"construction",
IF('Cash Flow'!V115=EOMONTH(Summary!$E$8,0),"delivery/lease-up",
IF(AND('Cash Flow'!V115&gt;EOMONTH(Summary!$E$8,0),'Cash Flow'!V115&lt;EOMONTH(Summary!$E$10,0)),"lease up",
IF('Cash Flow'!V115=EOMONTH(Summary!$E$3,Summary!$E$51),"refinance",
IF(AND('Cash Flow'!V115&gt;=EOMONTH(Summary!$E$10,0),'Cash Flow'!V115&lt;EOMONTH(Summary!$E$3,Summary!$G$66)),"stabilization",
IF('Cash Flow'!V115=EOMONTH(Summary!$E$3,Summary!$G$66),"end of hold period",
IF('Cash Flow'!V115&gt;EOMONTH(Summary!$E$3,Summary!$G$66),"post hold period",
"")))))))))</f>
        <v>construction</v>
      </c>
      <c r="W59" s="4" t="str">
        <f>IF('Cash Flow'!W115=EOMONTH(Summary!$E$3,0),"land closing",
IF('Cash Flow'!W115=EOMONTH(Summary!$E$5,0),"break ground",
IF(AND('Cash Flow'!W115&gt;EOMONTH(Summary!$E$5,0),'Cash Flow'!W115&lt;EOMONTH(Summary!$E$8,0)),"construction",
IF('Cash Flow'!W115=EOMONTH(Summary!$E$8,0),"delivery/lease-up",
IF(AND('Cash Flow'!W115&gt;EOMONTH(Summary!$E$8,0),'Cash Flow'!W115&lt;EOMONTH(Summary!$E$10,0)),"lease up",
IF('Cash Flow'!W115=EOMONTH(Summary!$E$3,Summary!$E$51),"refinance",
IF(AND('Cash Flow'!W115&gt;=EOMONTH(Summary!$E$10,0),'Cash Flow'!W115&lt;EOMONTH(Summary!$E$3,Summary!$G$66)),"stabilization",
IF('Cash Flow'!W115=EOMONTH(Summary!$E$3,Summary!$G$66),"end of hold period",
IF('Cash Flow'!W115&gt;EOMONTH(Summary!$E$3,Summary!$G$66),"post hold period",
"")))))))))</f>
        <v>construction</v>
      </c>
      <c r="X59" s="4" t="str">
        <f>IF('Cash Flow'!X115=EOMONTH(Summary!$E$3,0),"land closing",
IF('Cash Flow'!X115=EOMONTH(Summary!$E$5,0),"break ground",
IF(AND('Cash Flow'!X115&gt;EOMONTH(Summary!$E$5,0),'Cash Flow'!X115&lt;EOMONTH(Summary!$E$8,0)),"construction",
IF('Cash Flow'!X115=EOMONTH(Summary!$E$8,0),"delivery/lease-up",
IF(AND('Cash Flow'!X115&gt;EOMONTH(Summary!$E$8,0),'Cash Flow'!X115&lt;EOMONTH(Summary!$E$10,0)),"lease up",
IF('Cash Flow'!X115=EOMONTH(Summary!$E$3,Summary!$E$51),"refinance",
IF(AND('Cash Flow'!X115&gt;=EOMONTH(Summary!$E$10,0),'Cash Flow'!X115&lt;EOMONTH(Summary!$E$3,Summary!$G$66)),"stabilization",
IF('Cash Flow'!X115=EOMONTH(Summary!$E$3,Summary!$G$66),"end of hold period",
IF('Cash Flow'!X115&gt;EOMONTH(Summary!$E$3,Summary!$G$66),"post hold period",
"")))))))))</f>
        <v>construction</v>
      </c>
      <c r="Y59" s="4" t="str">
        <f>IF('Cash Flow'!Y115=EOMONTH(Summary!$E$3,0),"land closing",
IF('Cash Flow'!Y115=EOMONTH(Summary!$E$5,0),"break ground",
IF(AND('Cash Flow'!Y115&gt;EOMONTH(Summary!$E$5,0),'Cash Flow'!Y115&lt;EOMONTH(Summary!$E$8,0)),"construction",
IF('Cash Flow'!Y115=EOMONTH(Summary!$E$8,0),"delivery/lease-up",
IF(AND('Cash Flow'!Y115&gt;EOMONTH(Summary!$E$8,0),'Cash Flow'!Y115&lt;EOMONTH(Summary!$E$10,0)),"lease up",
IF('Cash Flow'!Y115=EOMONTH(Summary!$E$3,Summary!$E$51),"refinance",
IF(AND('Cash Flow'!Y115&gt;=EOMONTH(Summary!$E$10,0),'Cash Flow'!Y115&lt;EOMONTH(Summary!$E$3,Summary!$G$66)),"stabilization",
IF('Cash Flow'!Y115=EOMONTH(Summary!$E$3,Summary!$G$66),"end of hold period",
IF('Cash Flow'!Y115&gt;EOMONTH(Summary!$E$3,Summary!$G$66),"post hold period",
"")))))))))</f>
        <v>construction</v>
      </c>
      <c r="Z59" s="4" t="str">
        <f>IF('Cash Flow'!Z115=EOMONTH(Summary!$E$3,0),"land closing",
IF('Cash Flow'!Z115=EOMONTH(Summary!$E$5,0),"break ground",
IF(AND('Cash Flow'!Z115&gt;EOMONTH(Summary!$E$5,0),'Cash Flow'!Z115&lt;EOMONTH(Summary!$E$8,0)),"construction",
IF('Cash Flow'!Z115=EOMONTH(Summary!$E$8,0),"delivery/lease-up",
IF(AND('Cash Flow'!Z115&gt;EOMONTH(Summary!$E$8,0),'Cash Flow'!Z115&lt;EOMONTH(Summary!$E$10,0)),"lease up",
IF('Cash Flow'!Z115=EOMONTH(Summary!$E$3,Summary!$E$51),"refinance",
IF(AND('Cash Flow'!Z115&gt;=EOMONTH(Summary!$E$10,0),'Cash Flow'!Z115&lt;EOMONTH(Summary!$E$3,Summary!$G$66)),"stabilization",
IF('Cash Flow'!Z115=EOMONTH(Summary!$E$3,Summary!$G$66),"end of hold period",
IF('Cash Flow'!Z115&gt;EOMONTH(Summary!$E$3,Summary!$G$66),"post hold period",
"")))))))))</f>
        <v>construction</v>
      </c>
      <c r="AA59" s="4" t="str">
        <f>IF('Cash Flow'!AA115=EOMONTH(Summary!$E$3,0),"land closing",
IF('Cash Flow'!AA115=EOMONTH(Summary!$E$5,0),"break ground",
IF(AND('Cash Flow'!AA115&gt;EOMONTH(Summary!$E$5,0),'Cash Flow'!AA115&lt;EOMONTH(Summary!$E$8,0)),"construction",
IF('Cash Flow'!AA115=EOMONTH(Summary!$E$8,0),"delivery/lease-up",
IF(AND('Cash Flow'!AA115&gt;EOMONTH(Summary!$E$8,0),'Cash Flow'!AA115&lt;EOMONTH(Summary!$E$10,0)),"lease up",
IF('Cash Flow'!AA115=EOMONTH(Summary!$E$3,Summary!$E$51),"refinance",
IF(AND('Cash Flow'!AA115&gt;=EOMONTH(Summary!$E$10,0),'Cash Flow'!AA115&lt;EOMONTH(Summary!$E$3,Summary!$G$66)),"stabilization",
IF('Cash Flow'!AA115=EOMONTH(Summary!$E$3,Summary!$G$66),"end of hold period",
IF('Cash Flow'!AA115&gt;EOMONTH(Summary!$E$3,Summary!$G$66),"post hold period",
"")))))))))</f>
        <v>construction</v>
      </c>
      <c r="AB59" s="4" t="str">
        <f>IF('Cash Flow'!AB115=EOMONTH(Summary!$E$3,0),"land closing",
IF('Cash Flow'!AB115=EOMONTH(Summary!$E$5,0),"break ground",
IF(AND('Cash Flow'!AB115&gt;EOMONTH(Summary!$E$5,0),'Cash Flow'!AB115&lt;EOMONTH(Summary!$E$8,0)),"construction",
IF('Cash Flow'!AB115=EOMONTH(Summary!$E$8,0),"delivery/lease-up",
IF(AND('Cash Flow'!AB115&gt;EOMONTH(Summary!$E$8,0),'Cash Flow'!AB115&lt;EOMONTH(Summary!$E$10,0)),"lease up",
IF('Cash Flow'!AB115=EOMONTH(Summary!$E$3,Summary!$E$51),"refinance",
IF(AND('Cash Flow'!AB115&gt;=EOMONTH(Summary!$E$10,0),'Cash Flow'!AB115&lt;EOMONTH(Summary!$E$3,Summary!$G$66)),"stabilization",
IF('Cash Flow'!AB115=EOMONTH(Summary!$E$3,Summary!$G$66),"end of hold period",
IF('Cash Flow'!AB115&gt;EOMONTH(Summary!$E$3,Summary!$G$66),"post hold period",
"")))))))))</f>
        <v>construction</v>
      </c>
      <c r="AC59" s="4" t="str">
        <f>IF('Cash Flow'!AC115=EOMONTH(Summary!$E$3,0),"land closing",
IF('Cash Flow'!AC115=EOMONTH(Summary!$E$5,0),"break ground",
IF(AND('Cash Flow'!AC115&gt;EOMONTH(Summary!$E$5,0),'Cash Flow'!AC115&lt;EOMONTH(Summary!$E$8,0)),"construction",
IF('Cash Flow'!AC115=EOMONTH(Summary!$E$8,0),"delivery/lease-up",
IF(AND('Cash Flow'!AC115&gt;EOMONTH(Summary!$E$8,0),'Cash Flow'!AC115&lt;EOMONTH(Summary!$E$10,0)),"lease up",
IF('Cash Flow'!AC115=EOMONTH(Summary!$E$3,Summary!$E$51),"refinance",
IF(AND('Cash Flow'!AC115&gt;=EOMONTH(Summary!$E$10,0),'Cash Flow'!AC115&lt;EOMONTH(Summary!$E$3,Summary!$G$66)),"stabilization",
IF('Cash Flow'!AC115=EOMONTH(Summary!$E$3,Summary!$G$66),"end of hold period",
IF('Cash Flow'!AC115&gt;EOMONTH(Summary!$E$3,Summary!$G$66),"post hold period",
"")))))))))</f>
        <v>construction</v>
      </c>
      <c r="AD59" s="4" t="str">
        <f>IF('Cash Flow'!AD115=EOMONTH(Summary!$E$3,0),"land closing",
IF('Cash Flow'!AD115=EOMONTH(Summary!$E$5,0),"break ground",
IF(AND('Cash Flow'!AD115&gt;EOMONTH(Summary!$E$5,0),'Cash Flow'!AD115&lt;EOMONTH(Summary!$E$8,0)),"construction",
IF('Cash Flow'!AD115=EOMONTH(Summary!$E$8,0),"delivery/lease-up",
IF(AND('Cash Flow'!AD115&gt;EOMONTH(Summary!$E$8,0),'Cash Flow'!AD115&lt;EOMONTH(Summary!$E$10,0)),"lease up",
IF('Cash Flow'!AD115=EOMONTH(Summary!$E$3,Summary!$E$51),"refinance",
IF(AND('Cash Flow'!AD115&gt;=EOMONTH(Summary!$E$10,0),'Cash Flow'!AD115&lt;EOMONTH(Summary!$E$3,Summary!$G$66)),"stabilization",
IF('Cash Flow'!AD115=EOMONTH(Summary!$E$3,Summary!$G$66),"end of hold period",
IF('Cash Flow'!AD115&gt;EOMONTH(Summary!$E$3,Summary!$G$66),"post hold period",
"")))))))))</f>
        <v>construction</v>
      </c>
      <c r="AE59" s="4" t="str">
        <f>IF('Cash Flow'!AE115=EOMONTH(Summary!$E$3,0),"land closing",
IF('Cash Flow'!AE115=EOMONTH(Summary!$E$5,0),"break ground",
IF(AND('Cash Flow'!AE115&gt;EOMONTH(Summary!$E$5,0),'Cash Flow'!AE115&lt;EOMONTH(Summary!$E$8,0)),"construction",
IF('Cash Flow'!AE115=EOMONTH(Summary!$E$8,0),"delivery/lease-up",
IF(AND('Cash Flow'!AE115&gt;EOMONTH(Summary!$E$8,0),'Cash Flow'!AE115&lt;EOMONTH(Summary!$E$10,0)),"lease up",
IF('Cash Flow'!AE115=EOMONTH(Summary!$E$3,Summary!$E$51),"refinance",
IF(AND('Cash Flow'!AE115&gt;=EOMONTH(Summary!$E$10,0),'Cash Flow'!AE115&lt;EOMONTH(Summary!$E$3,Summary!$G$66)),"stabilization",
IF('Cash Flow'!AE115=EOMONTH(Summary!$E$3,Summary!$G$66),"end of hold period",
IF('Cash Flow'!AE115&gt;EOMONTH(Summary!$E$3,Summary!$G$66),"post hold period",
"")))))))))</f>
        <v>construction</v>
      </c>
      <c r="AF59" s="4" t="str">
        <f>IF('Cash Flow'!AF115=EOMONTH(Summary!$E$3,0),"land closing",
IF('Cash Flow'!AF115=EOMONTH(Summary!$E$5,0),"break ground",
IF(AND('Cash Flow'!AF115&gt;EOMONTH(Summary!$E$5,0),'Cash Flow'!AF115&lt;EOMONTH(Summary!$E$8,0)),"construction",
IF('Cash Flow'!AF115=EOMONTH(Summary!$E$8,0),"delivery/lease-up",
IF(AND('Cash Flow'!AF115&gt;EOMONTH(Summary!$E$8,0),'Cash Flow'!AF115&lt;EOMONTH(Summary!$E$10,0)),"lease up",
IF('Cash Flow'!AF115=EOMONTH(Summary!$E$3,Summary!$E$51),"refinance",
IF(AND('Cash Flow'!AF115&gt;=EOMONTH(Summary!$E$10,0),'Cash Flow'!AF115&lt;EOMONTH(Summary!$E$3,Summary!$G$66)),"stabilization",
IF('Cash Flow'!AF115=EOMONTH(Summary!$E$3,Summary!$G$66),"end of hold period",
IF('Cash Flow'!AF115&gt;EOMONTH(Summary!$E$3,Summary!$G$66),"post hold period",
"")))))))))</f>
        <v>delivery/lease-up</v>
      </c>
      <c r="AG59" s="4" t="str">
        <f>IF('Cash Flow'!AG115=EOMONTH(Summary!$E$3,0),"land closing",
IF('Cash Flow'!AG115=EOMONTH(Summary!$E$5,0),"break ground",
IF(AND('Cash Flow'!AG115&gt;EOMONTH(Summary!$E$5,0),'Cash Flow'!AG115&lt;EOMONTH(Summary!$E$8,0)),"construction",
IF('Cash Flow'!AG115=EOMONTH(Summary!$E$8,0),"delivery/lease-up",
IF(AND('Cash Flow'!AG115&gt;EOMONTH(Summary!$E$8,0),'Cash Flow'!AG115&lt;EOMONTH(Summary!$E$10,0)),"lease up",
IF('Cash Flow'!AG115=EOMONTH(Summary!$E$3,Summary!$E$51),"refinance",
IF(AND('Cash Flow'!AG115&gt;=EOMONTH(Summary!$E$10,0),'Cash Flow'!AG115&lt;EOMONTH(Summary!$E$3,Summary!$G$66)),"stabilization",
IF('Cash Flow'!AG115=EOMONTH(Summary!$E$3,Summary!$G$66),"end of hold period",
IF('Cash Flow'!AG115&gt;EOMONTH(Summary!$E$3,Summary!$G$66),"post hold period",
"")))))))))</f>
        <v>lease up</v>
      </c>
      <c r="AH59" s="4" t="str">
        <f>IF('Cash Flow'!AH115=EOMONTH(Summary!$E$3,0),"land closing",
IF('Cash Flow'!AH115=EOMONTH(Summary!$E$5,0),"break ground",
IF(AND('Cash Flow'!AH115&gt;EOMONTH(Summary!$E$5,0),'Cash Flow'!AH115&lt;EOMONTH(Summary!$E$8,0)),"construction",
IF('Cash Flow'!AH115=EOMONTH(Summary!$E$8,0),"delivery/lease-up",
IF(AND('Cash Flow'!AH115&gt;EOMONTH(Summary!$E$8,0),'Cash Flow'!AH115&lt;EOMONTH(Summary!$E$10,0)),"lease up",
IF('Cash Flow'!AH115=EOMONTH(Summary!$E$3,Summary!$E$51),"refinance",
IF(AND('Cash Flow'!AH115&gt;=EOMONTH(Summary!$E$10,0),'Cash Flow'!AH115&lt;EOMONTH(Summary!$E$3,Summary!$G$66)),"stabilization",
IF('Cash Flow'!AH115=EOMONTH(Summary!$E$3,Summary!$G$66),"end of hold period",
IF('Cash Flow'!AH115&gt;EOMONTH(Summary!$E$3,Summary!$G$66),"post hold period",
"")))))))))</f>
        <v>lease up</v>
      </c>
      <c r="AI59" s="4" t="str">
        <f>IF('Cash Flow'!AI115=EOMONTH(Summary!$E$3,0),"land closing",
IF('Cash Flow'!AI115=EOMONTH(Summary!$E$5,0),"break ground",
IF(AND('Cash Flow'!AI115&gt;EOMONTH(Summary!$E$5,0),'Cash Flow'!AI115&lt;EOMONTH(Summary!$E$8,0)),"construction",
IF('Cash Flow'!AI115=EOMONTH(Summary!$E$8,0),"delivery/lease-up",
IF(AND('Cash Flow'!AI115&gt;EOMONTH(Summary!$E$8,0),'Cash Flow'!AI115&lt;EOMONTH(Summary!$E$10,0)),"lease up",
IF('Cash Flow'!AI115=EOMONTH(Summary!$E$3,Summary!$E$51),"refinance",
IF(AND('Cash Flow'!AI115&gt;=EOMONTH(Summary!$E$10,0),'Cash Flow'!AI115&lt;EOMONTH(Summary!$E$3,Summary!$G$66)),"stabilization",
IF('Cash Flow'!AI115=EOMONTH(Summary!$E$3,Summary!$G$66),"end of hold period",
IF('Cash Flow'!AI115&gt;EOMONTH(Summary!$E$3,Summary!$G$66),"post hold period",
"")))))))))</f>
        <v>lease up</v>
      </c>
      <c r="AJ59" s="4" t="str">
        <f>IF('Cash Flow'!AJ115=EOMONTH(Summary!$E$3,0),"land closing",
IF('Cash Flow'!AJ115=EOMONTH(Summary!$E$5,0),"break ground",
IF(AND('Cash Flow'!AJ115&gt;EOMONTH(Summary!$E$5,0),'Cash Flow'!AJ115&lt;EOMONTH(Summary!$E$8,0)),"construction",
IF('Cash Flow'!AJ115=EOMONTH(Summary!$E$8,0),"delivery/lease-up",
IF(AND('Cash Flow'!AJ115&gt;EOMONTH(Summary!$E$8,0),'Cash Flow'!AJ115&lt;EOMONTH(Summary!$E$10,0)),"lease up",
IF('Cash Flow'!AJ115=EOMONTH(Summary!$E$3,Summary!$E$51),"refinance",
IF(AND('Cash Flow'!AJ115&gt;=EOMONTH(Summary!$E$10,0),'Cash Flow'!AJ115&lt;EOMONTH(Summary!$E$3,Summary!$G$66)),"stabilization",
IF('Cash Flow'!AJ115=EOMONTH(Summary!$E$3,Summary!$G$66),"end of hold period",
IF('Cash Flow'!AJ115&gt;EOMONTH(Summary!$E$3,Summary!$G$66),"post hold period",
"")))))))))</f>
        <v>lease up</v>
      </c>
      <c r="AK59" s="4" t="str">
        <f>IF('Cash Flow'!AK115=EOMONTH(Summary!$E$3,0),"land closing",
IF('Cash Flow'!AK115=EOMONTH(Summary!$E$5,0),"break ground",
IF(AND('Cash Flow'!AK115&gt;EOMONTH(Summary!$E$5,0),'Cash Flow'!AK115&lt;EOMONTH(Summary!$E$8,0)),"construction",
IF('Cash Flow'!AK115=EOMONTH(Summary!$E$8,0),"delivery/lease-up",
IF(AND('Cash Flow'!AK115&gt;EOMONTH(Summary!$E$8,0),'Cash Flow'!AK115&lt;EOMONTH(Summary!$E$10,0)),"lease up",
IF('Cash Flow'!AK115=EOMONTH(Summary!$E$3,Summary!$E$51),"refinance",
IF(AND('Cash Flow'!AK115&gt;=EOMONTH(Summary!$E$10,0),'Cash Flow'!AK115&lt;EOMONTH(Summary!$E$3,Summary!$G$66)),"stabilization",
IF('Cash Flow'!AK115=EOMONTH(Summary!$E$3,Summary!$G$66),"end of hold period",
IF('Cash Flow'!AK115&gt;EOMONTH(Summary!$E$3,Summary!$G$66),"post hold period",
"")))))))))</f>
        <v>lease up</v>
      </c>
      <c r="AL59" s="4" t="str">
        <f>IF('Cash Flow'!AL115=EOMONTH(Summary!$E$3,0),"land closing",
IF('Cash Flow'!AL115=EOMONTH(Summary!$E$5,0),"break ground",
IF(AND('Cash Flow'!AL115&gt;EOMONTH(Summary!$E$5,0),'Cash Flow'!AL115&lt;EOMONTH(Summary!$E$8,0)),"construction",
IF('Cash Flow'!AL115=EOMONTH(Summary!$E$8,0),"delivery/lease-up",
IF(AND('Cash Flow'!AL115&gt;EOMONTH(Summary!$E$8,0),'Cash Flow'!AL115&lt;EOMONTH(Summary!$E$10,0)),"lease up",
IF('Cash Flow'!AL115=EOMONTH(Summary!$E$3,Summary!$E$51),"refinance",
IF(AND('Cash Flow'!AL115&gt;=EOMONTH(Summary!$E$10,0),'Cash Flow'!AL115&lt;EOMONTH(Summary!$E$3,Summary!$G$66)),"stabilization",
IF('Cash Flow'!AL115=EOMONTH(Summary!$E$3,Summary!$G$66),"end of hold period",
IF('Cash Flow'!AL115&gt;EOMONTH(Summary!$E$3,Summary!$G$66),"post hold period",
"")))))))))</f>
        <v>lease up</v>
      </c>
      <c r="AM59" s="4" t="str">
        <f>IF('Cash Flow'!AM115=EOMONTH(Summary!$E$3,0),"land closing",
IF('Cash Flow'!AM115=EOMONTH(Summary!$E$5,0),"break ground",
IF(AND('Cash Flow'!AM115&gt;EOMONTH(Summary!$E$5,0),'Cash Flow'!AM115&lt;EOMONTH(Summary!$E$8,0)),"construction",
IF('Cash Flow'!AM115=EOMONTH(Summary!$E$8,0),"delivery/lease-up",
IF(AND('Cash Flow'!AM115&gt;EOMONTH(Summary!$E$8,0),'Cash Flow'!AM115&lt;EOMONTH(Summary!$E$10,0)),"lease up",
IF('Cash Flow'!AM115=EOMONTH(Summary!$E$3,Summary!$E$51),"refinance",
IF(AND('Cash Flow'!AM115&gt;=EOMONTH(Summary!$E$10,0),'Cash Flow'!AM115&lt;EOMONTH(Summary!$E$3,Summary!$G$66)),"stabilization",
IF('Cash Flow'!AM115=EOMONTH(Summary!$E$3,Summary!$G$66),"end of hold period",
IF('Cash Flow'!AM115&gt;EOMONTH(Summary!$E$3,Summary!$G$66),"post hold period",
"")))))))))</f>
        <v>lease up</v>
      </c>
      <c r="AN59" s="4" t="str">
        <f>IF('Cash Flow'!AN115=EOMONTH(Summary!$E$3,0),"land closing",
IF('Cash Flow'!AN115=EOMONTH(Summary!$E$5,0),"break ground",
IF(AND('Cash Flow'!AN115&gt;EOMONTH(Summary!$E$5,0),'Cash Flow'!AN115&lt;EOMONTH(Summary!$E$8,0)),"construction",
IF('Cash Flow'!AN115=EOMONTH(Summary!$E$8,0),"delivery/lease-up",
IF(AND('Cash Flow'!AN115&gt;EOMONTH(Summary!$E$8,0),'Cash Flow'!AN115&lt;EOMONTH(Summary!$E$10,0)),"lease up",
IF('Cash Flow'!AN115=EOMONTH(Summary!$E$3,Summary!$E$51),"refinance",
IF(AND('Cash Flow'!AN115&gt;=EOMONTH(Summary!$E$10,0),'Cash Flow'!AN115&lt;EOMONTH(Summary!$E$3,Summary!$G$66)),"stabilization",
IF('Cash Flow'!AN115=EOMONTH(Summary!$E$3,Summary!$G$66),"end of hold period",
IF('Cash Flow'!AN115&gt;EOMONTH(Summary!$E$3,Summary!$G$66),"post hold period",
"")))))))))</f>
        <v>lease up</v>
      </c>
      <c r="AO59" s="4" t="str">
        <f>IF('Cash Flow'!AO115=EOMONTH(Summary!$E$3,0),"land closing",
IF('Cash Flow'!AO115=EOMONTH(Summary!$E$5,0),"break ground",
IF(AND('Cash Flow'!AO115&gt;EOMONTH(Summary!$E$5,0),'Cash Flow'!AO115&lt;EOMONTH(Summary!$E$8,0)),"construction",
IF('Cash Flow'!AO115=EOMONTH(Summary!$E$8,0),"delivery/lease-up",
IF(AND('Cash Flow'!AO115&gt;EOMONTH(Summary!$E$8,0),'Cash Flow'!AO115&lt;EOMONTH(Summary!$E$10,0)),"lease up",
IF('Cash Flow'!AO115=EOMONTH(Summary!$E$3,Summary!$E$51),"refinance",
IF(AND('Cash Flow'!AO115&gt;=EOMONTH(Summary!$E$10,0),'Cash Flow'!AO115&lt;EOMONTH(Summary!$E$3,Summary!$G$66)),"stabilization",
IF('Cash Flow'!AO115=EOMONTH(Summary!$E$3,Summary!$G$66),"end of hold period",
IF('Cash Flow'!AO115&gt;EOMONTH(Summary!$E$3,Summary!$G$66),"post hold period",
"")))))))))</f>
        <v>lease up</v>
      </c>
      <c r="AP59" s="4" t="str">
        <f>IF('Cash Flow'!AP115=EOMONTH(Summary!$E$3,0),"land closing",
IF('Cash Flow'!AP115=EOMONTH(Summary!$E$5,0),"break ground",
IF(AND('Cash Flow'!AP115&gt;EOMONTH(Summary!$E$5,0),'Cash Flow'!AP115&lt;EOMONTH(Summary!$E$8,0)),"construction",
IF('Cash Flow'!AP115=EOMONTH(Summary!$E$8,0),"delivery/lease-up",
IF(AND('Cash Flow'!AP115&gt;EOMONTH(Summary!$E$8,0),'Cash Flow'!AP115&lt;EOMONTH(Summary!$E$10,0)),"lease up",
IF('Cash Flow'!AP115=EOMONTH(Summary!$E$3,Summary!$E$51),"refinance",
IF(AND('Cash Flow'!AP115&gt;=EOMONTH(Summary!$E$10,0),'Cash Flow'!AP115&lt;EOMONTH(Summary!$E$3,Summary!$G$66)),"stabilization",
IF('Cash Flow'!AP115=EOMONTH(Summary!$E$3,Summary!$G$66),"end of hold period",
IF('Cash Flow'!AP115&gt;EOMONTH(Summary!$E$3,Summary!$G$66),"post hold period",
"")))))))))</f>
        <v>lease up</v>
      </c>
      <c r="AQ59" s="4" t="str">
        <f>IF('Cash Flow'!AQ115=EOMONTH(Summary!$E$3,0),"land closing",
IF('Cash Flow'!AQ115=EOMONTH(Summary!$E$5,0),"break ground",
IF(AND('Cash Flow'!AQ115&gt;EOMONTH(Summary!$E$5,0),'Cash Flow'!AQ115&lt;EOMONTH(Summary!$E$8,0)),"construction",
IF('Cash Flow'!AQ115=EOMONTH(Summary!$E$8,0),"delivery/lease-up",
IF(AND('Cash Flow'!AQ115&gt;EOMONTH(Summary!$E$8,0),'Cash Flow'!AQ115&lt;EOMONTH(Summary!$E$10,0)),"lease up",
IF('Cash Flow'!AQ115=EOMONTH(Summary!$E$3,Summary!$E$51),"refinance",
IF(AND('Cash Flow'!AQ115&gt;=EOMONTH(Summary!$E$10,0),'Cash Flow'!AQ115&lt;EOMONTH(Summary!$E$3,Summary!$G$66)),"stabilization",
IF('Cash Flow'!AQ115=EOMONTH(Summary!$E$3,Summary!$G$66),"end of hold period",
IF('Cash Flow'!AQ115&gt;EOMONTH(Summary!$E$3,Summary!$G$66),"post hold period",
"")))))))))</f>
        <v>lease up</v>
      </c>
      <c r="AR59" s="4" t="str">
        <f>IF('Cash Flow'!AR115=EOMONTH(Summary!$E$3,0),"land closing",
IF('Cash Flow'!AR115=EOMONTH(Summary!$E$5,0),"break ground",
IF(AND('Cash Flow'!AR115&gt;EOMONTH(Summary!$E$5,0),'Cash Flow'!AR115&lt;EOMONTH(Summary!$E$8,0)),"construction",
IF('Cash Flow'!AR115=EOMONTH(Summary!$E$8,0),"delivery/lease-up",
IF(AND('Cash Flow'!AR115&gt;EOMONTH(Summary!$E$8,0),'Cash Flow'!AR115&lt;EOMONTH(Summary!$E$10,0)),"lease up",
IF('Cash Flow'!AR115=EOMONTH(Summary!$E$3,Summary!$E$51),"refinance",
IF(AND('Cash Flow'!AR115&gt;=EOMONTH(Summary!$E$10,0),'Cash Flow'!AR115&lt;EOMONTH(Summary!$E$3,Summary!$G$66)),"stabilization",
IF('Cash Flow'!AR115=EOMONTH(Summary!$E$3,Summary!$G$66),"end of hold period",
IF('Cash Flow'!AR115&gt;EOMONTH(Summary!$E$3,Summary!$G$66),"post hold period",
"")))))))))</f>
        <v>lease up</v>
      </c>
      <c r="AS59" s="4" t="str">
        <f>IF('Cash Flow'!AS115=EOMONTH(Summary!$E$3,0),"land closing",
IF('Cash Flow'!AS115=EOMONTH(Summary!$E$5,0),"break ground",
IF(AND('Cash Flow'!AS115&gt;EOMONTH(Summary!$E$5,0),'Cash Flow'!AS115&lt;EOMONTH(Summary!$E$8,0)),"construction",
IF('Cash Flow'!AS115=EOMONTH(Summary!$E$8,0),"delivery/lease-up",
IF(AND('Cash Flow'!AS115&gt;EOMONTH(Summary!$E$8,0),'Cash Flow'!AS115&lt;EOMONTH(Summary!$E$10,0)),"lease up",
IF('Cash Flow'!AS115=EOMONTH(Summary!$E$3,Summary!$E$51),"refinance",
IF(AND('Cash Flow'!AS115&gt;=EOMONTH(Summary!$E$10,0),'Cash Flow'!AS115&lt;EOMONTH(Summary!$E$3,Summary!$G$66)),"stabilization",
IF('Cash Flow'!AS115=EOMONTH(Summary!$E$3,Summary!$G$66),"end of hold period",
IF('Cash Flow'!AS115&gt;EOMONTH(Summary!$E$3,Summary!$G$66),"post hold period",
"")))))))))</f>
        <v>end of hold period</v>
      </c>
      <c r="AT59" s="4" t="str">
        <f>IF('Cash Flow'!AT115=EOMONTH(Summary!$E$3,0),"land closing",
IF('Cash Flow'!AT115=EOMONTH(Summary!$E$5,0),"break ground",
IF(AND('Cash Flow'!AT115&gt;EOMONTH(Summary!$E$5,0),'Cash Flow'!AT115&lt;EOMONTH(Summary!$E$8,0)),"construction",
IF('Cash Flow'!AT115=EOMONTH(Summary!$E$8,0),"delivery/lease-up",
IF(AND('Cash Flow'!AT115&gt;EOMONTH(Summary!$E$8,0),'Cash Flow'!AT115&lt;EOMONTH(Summary!$E$10,0)),"lease up",
IF('Cash Flow'!AT115=EOMONTH(Summary!$E$3,Summary!$E$51),"refinance",
IF(AND('Cash Flow'!AT115&gt;=EOMONTH(Summary!$E$10,0),'Cash Flow'!AT115&lt;EOMONTH(Summary!$E$3,Summary!$G$66)),"stabilization",
IF('Cash Flow'!AT115=EOMONTH(Summary!$E$3,Summary!$G$66),"end of hold period",
IF('Cash Flow'!AT115&gt;EOMONTH(Summary!$E$3,Summary!$G$66),"post hold period",
"")))))))))</f>
        <v>post hold period</v>
      </c>
      <c r="AU59" s="4" t="str">
        <f>IF('Cash Flow'!AU115=EOMONTH(Summary!$E$3,0),"land closing",
IF('Cash Flow'!AU115=EOMONTH(Summary!$E$5,0),"break ground",
IF(AND('Cash Flow'!AU115&gt;EOMONTH(Summary!$E$5,0),'Cash Flow'!AU115&lt;EOMONTH(Summary!$E$8,0)),"construction",
IF('Cash Flow'!AU115=EOMONTH(Summary!$E$8,0),"delivery/lease-up",
IF(AND('Cash Flow'!AU115&gt;EOMONTH(Summary!$E$8,0),'Cash Flow'!AU115&lt;EOMONTH(Summary!$E$10,0)),"lease up",
IF('Cash Flow'!AU115=EOMONTH(Summary!$E$3,Summary!$E$51),"refinance",
IF(AND('Cash Flow'!AU115&gt;=EOMONTH(Summary!$E$10,0),'Cash Flow'!AU115&lt;EOMONTH(Summary!$E$3,Summary!$G$66)),"stabilization",
IF('Cash Flow'!AU115=EOMONTH(Summary!$E$3,Summary!$G$66),"end of hold period",
IF('Cash Flow'!AU115&gt;EOMONTH(Summary!$E$3,Summary!$G$66),"post hold period",
"")))))))))</f>
        <v>post hold period</v>
      </c>
      <c r="AV59" s="4" t="str">
        <f>IF('Cash Flow'!AV115=EOMONTH(Summary!$E$3,0),"land closing",
IF('Cash Flow'!AV115=EOMONTH(Summary!$E$5,0),"break ground",
IF(AND('Cash Flow'!AV115&gt;EOMONTH(Summary!$E$5,0),'Cash Flow'!AV115&lt;EOMONTH(Summary!$E$8,0)),"construction",
IF('Cash Flow'!AV115=EOMONTH(Summary!$E$8,0),"delivery/lease-up",
IF(AND('Cash Flow'!AV115&gt;EOMONTH(Summary!$E$8,0),'Cash Flow'!AV115&lt;EOMONTH(Summary!$E$10,0)),"lease up",
IF('Cash Flow'!AV115=EOMONTH(Summary!$E$3,Summary!$E$51),"refinance",
IF(AND('Cash Flow'!AV115&gt;=EOMONTH(Summary!$E$10,0),'Cash Flow'!AV115&lt;EOMONTH(Summary!$E$3,Summary!$G$66)),"stabilization",
IF('Cash Flow'!AV115=EOMONTH(Summary!$E$3,Summary!$G$66),"end of hold period",
IF('Cash Flow'!AV115&gt;EOMONTH(Summary!$E$3,Summary!$G$66),"post hold period",
"")))))))))</f>
        <v>post hold period</v>
      </c>
      <c r="AW59" s="4" t="str">
        <f>IF('Cash Flow'!AW115=EOMONTH(Summary!$E$3,0),"land closing",
IF('Cash Flow'!AW115=EOMONTH(Summary!$E$5,0),"break ground",
IF(AND('Cash Flow'!AW115&gt;EOMONTH(Summary!$E$5,0),'Cash Flow'!AW115&lt;EOMONTH(Summary!$E$8,0)),"construction",
IF('Cash Flow'!AW115=EOMONTH(Summary!$E$8,0),"delivery/lease-up",
IF(AND('Cash Flow'!AW115&gt;EOMONTH(Summary!$E$8,0),'Cash Flow'!AW115&lt;EOMONTH(Summary!$E$10,0)),"lease up",
IF('Cash Flow'!AW115=EOMONTH(Summary!$E$3,Summary!$E$51),"refinance",
IF(AND('Cash Flow'!AW115&gt;=EOMONTH(Summary!$E$10,0),'Cash Flow'!AW115&lt;EOMONTH(Summary!$E$3,Summary!$G$66)),"stabilization",
IF('Cash Flow'!AW115=EOMONTH(Summary!$E$3,Summary!$G$66),"end of hold period",
IF('Cash Flow'!AW115&gt;EOMONTH(Summary!$E$3,Summary!$G$66),"post hold period",
"")))))))))</f>
        <v>post hold period</v>
      </c>
      <c r="AX59" s="4" t="str">
        <f>IF('Cash Flow'!AX115=EOMONTH(Summary!$E$3,0),"land closing",
IF('Cash Flow'!AX115=EOMONTH(Summary!$E$5,0),"break ground",
IF(AND('Cash Flow'!AX115&gt;EOMONTH(Summary!$E$5,0),'Cash Flow'!AX115&lt;EOMONTH(Summary!$E$8,0)),"construction",
IF('Cash Flow'!AX115=EOMONTH(Summary!$E$8,0),"delivery/lease-up",
IF(AND('Cash Flow'!AX115&gt;EOMONTH(Summary!$E$8,0),'Cash Flow'!AX115&lt;EOMONTH(Summary!$E$10,0)),"lease up",
IF('Cash Flow'!AX115=EOMONTH(Summary!$E$3,Summary!$E$51),"refinance",
IF(AND('Cash Flow'!AX115&gt;=EOMONTH(Summary!$E$10,0),'Cash Flow'!AX115&lt;EOMONTH(Summary!$E$3,Summary!$G$66)),"stabilization",
IF('Cash Flow'!AX115=EOMONTH(Summary!$E$3,Summary!$G$66),"end of hold period",
IF('Cash Flow'!AX115&gt;EOMONTH(Summary!$E$3,Summary!$G$66),"post hold period",
"")))))))))</f>
        <v>post hold period</v>
      </c>
      <c r="AY59" s="4" t="str">
        <f>IF('Cash Flow'!AY115=EOMONTH(Summary!$E$3,0),"land closing",
IF('Cash Flow'!AY115=EOMONTH(Summary!$E$5,0),"break ground",
IF(AND('Cash Flow'!AY115&gt;EOMONTH(Summary!$E$5,0),'Cash Flow'!AY115&lt;EOMONTH(Summary!$E$8,0)),"construction",
IF('Cash Flow'!AY115=EOMONTH(Summary!$E$8,0),"delivery/lease-up",
IF(AND('Cash Flow'!AY115&gt;EOMONTH(Summary!$E$8,0),'Cash Flow'!AY115&lt;EOMONTH(Summary!$E$10,0)),"lease up",
IF('Cash Flow'!AY115=EOMONTH(Summary!$E$3,Summary!$E$51),"refinance",
IF(AND('Cash Flow'!AY115&gt;=EOMONTH(Summary!$E$10,0),'Cash Flow'!AY115&lt;EOMONTH(Summary!$E$3,Summary!$G$66)),"stabilization",
IF('Cash Flow'!AY115=EOMONTH(Summary!$E$3,Summary!$G$66),"end of hold period",
IF('Cash Flow'!AY115&gt;EOMONTH(Summary!$E$3,Summary!$G$66),"post hold period",
"")))))))))</f>
        <v>post hold period</v>
      </c>
      <c r="AZ59" s="4" t="str">
        <f>IF('Cash Flow'!AZ115=EOMONTH(Summary!$E$3,0),"land closing",
IF('Cash Flow'!AZ115=EOMONTH(Summary!$E$5,0),"break ground",
IF(AND('Cash Flow'!AZ115&gt;EOMONTH(Summary!$E$5,0),'Cash Flow'!AZ115&lt;EOMONTH(Summary!$E$8,0)),"construction",
IF('Cash Flow'!AZ115=EOMONTH(Summary!$E$8,0),"delivery/lease-up",
IF(AND('Cash Flow'!AZ115&gt;EOMONTH(Summary!$E$8,0),'Cash Flow'!AZ115&lt;EOMONTH(Summary!$E$10,0)),"lease up",
IF('Cash Flow'!AZ115=EOMONTH(Summary!$E$3,Summary!$E$51),"refinance",
IF(AND('Cash Flow'!AZ115&gt;=EOMONTH(Summary!$E$10,0),'Cash Flow'!AZ115&lt;EOMONTH(Summary!$E$3,Summary!$G$66)),"stabilization",
IF('Cash Flow'!AZ115=EOMONTH(Summary!$E$3,Summary!$G$66),"end of hold period",
IF('Cash Flow'!AZ115&gt;EOMONTH(Summary!$E$3,Summary!$G$66),"post hold period",
"")))))))))</f>
        <v>post hold period</v>
      </c>
      <c r="BA59" s="4" t="str">
        <f>IF('Cash Flow'!BA115=EOMONTH(Summary!$E$3,0),"land closing",
IF('Cash Flow'!BA115=EOMONTH(Summary!$E$5,0),"break ground",
IF(AND('Cash Flow'!BA115&gt;EOMONTH(Summary!$E$5,0),'Cash Flow'!BA115&lt;EOMONTH(Summary!$E$8,0)),"construction",
IF('Cash Flow'!BA115=EOMONTH(Summary!$E$8,0),"delivery/lease-up",
IF(AND('Cash Flow'!BA115&gt;EOMONTH(Summary!$E$8,0),'Cash Flow'!BA115&lt;EOMONTH(Summary!$E$10,0)),"lease up",
IF('Cash Flow'!BA115=EOMONTH(Summary!$E$3,Summary!$E$51),"refinance",
IF(AND('Cash Flow'!BA115&gt;=EOMONTH(Summary!$E$10,0),'Cash Flow'!BA115&lt;EOMONTH(Summary!$E$3,Summary!$G$66)),"stabilization",
IF('Cash Flow'!BA115=EOMONTH(Summary!$E$3,Summary!$G$66),"end of hold period",
IF('Cash Flow'!BA115&gt;EOMONTH(Summary!$E$3,Summary!$G$66),"post hold period",
"")))))))))</f>
        <v>post hold period</v>
      </c>
      <c r="BB59" s="4" t="str">
        <f>IF('Cash Flow'!BB115=EOMONTH(Summary!$E$3,0),"land closing",
IF('Cash Flow'!BB115=EOMONTH(Summary!$E$5,0),"break ground",
IF(AND('Cash Flow'!BB115&gt;EOMONTH(Summary!$E$5,0),'Cash Flow'!BB115&lt;EOMONTH(Summary!$E$8,0)),"construction",
IF('Cash Flow'!BB115=EOMONTH(Summary!$E$8,0),"delivery/lease-up",
IF(AND('Cash Flow'!BB115&gt;EOMONTH(Summary!$E$8,0),'Cash Flow'!BB115&lt;EOMONTH(Summary!$E$10,0)),"lease up",
IF('Cash Flow'!BB115=EOMONTH(Summary!$E$3,Summary!$E$51),"refinance",
IF(AND('Cash Flow'!BB115&gt;=EOMONTH(Summary!$E$10,0),'Cash Flow'!BB115&lt;EOMONTH(Summary!$E$3,Summary!$G$66)),"stabilization",
IF('Cash Flow'!BB115=EOMONTH(Summary!$E$3,Summary!$G$66),"end of hold period",
IF('Cash Flow'!BB115&gt;EOMONTH(Summary!$E$3,Summary!$G$66),"post hold period",
"")))))))))</f>
        <v>post hold period</v>
      </c>
      <c r="BC59" s="4" t="str">
        <f>IF('Cash Flow'!BC115=EOMONTH(Summary!$E$3,0),"land closing",
IF('Cash Flow'!BC115=EOMONTH(Summary!$E$5,0),"break ground",
IF(AND('Cash Flow'!BC115&gt;EOMONTH(Summary!$E$5,0),'Cash Flow'!BC115&lt;EOMONTH(Summary!$E$8,0)),"construction",
IF('Cash Flow'!BC115=EOMONTH(Summary!$E$8,0),"delivery/lease-up",
IF(AND('Cash Flow'!BC115&gt;EOMONTH(Summary!$E$8,0),'Cash Flow'!BC115&lt;EOMONTH(Summary!$E$10,0)),"lease up",
IF('Cash Flow'!BC115=EOMONTH(Summary!$E$3,Summary!$E$51),"refinance",
IF(AND('Cash Flow'!BC115&gt;=EOMONTH(Summary!$E$10,0),'Cash Flow'!BC115&lt;EOMONTH(Summary!$E$3,Summary!$G$66)),"stabilization",
IF('Cash Flow'!BC115=EOMONTH(Summary!$E$3,Summary!$G$66),"end of hold period",
IF('Cash Flow'!BC115&gt;EOMONTH(Summary!$E$3,Summary!$G$66),"post hold period",
"")))))))))</f>
        <v>post hold period</v>
      </c>
      <c r="BD59" s="4" t="str">
        <f>IF('Cash Flow'!BD115=EOMONTH(Summary!$E$3,0),"land closing",
IF('Cash Flow'!BD115=EOMONTH(Summary!$E$5,0),"break ground",
IF(AND('Cash Flow'!BD115&gt;EOMONTH(Summary!$E$5,0),'Cash Flow'!BD115&lt;EOMONTH(Summary!$E$8,0)),"construction",
IF('Cash Flow'!BD115=EOMONTH(Summary!$E$8,0),"delivery/lease-up",
IF(AND('Cash Flow'!BD115&gt;EOMONTH(Summary!$E$8,0),'Cash Flow'!BD115&lt;EOMONTH(Summary!$E$10,0)),"lease up",
IF('Cash Flow'!BD115=EOMONTH(Summary!$E$3,Summary!$E$51),"refinance",
IF(AND('Cash Flow'!BD115&gt;=EOMONTH(Summary!$E$10,0),'Cash Flow'!BD115&lt;EOMONTH(Summary!$E$3,Summary!$G$66)),"stabilization",
IF('Cash Flow'!BD115=EOMONTH(Summary!$E$3,Summary!$G$66),"end of hold period",
IF('Cash Flow'!BD115&gt;EOMONTH(Summary!$E$3,Summary!$G$66),"post hold period",
"")))))))))</f>
        <v>post hold period</v>
      </c>
      <c r="BE59" s="4" t="str">
        <f>IF('Cash Flow'!BE115=EOMONTH(Summary!$E$3,0),"land closing",
IF('Cash Flow'!BE115=EOMONTH(Summary!$E$5,0),"break ground",
IF(AND('Cash Flow'!BE115&gt;EOMONTH(Summary!$E$5,0),'Cash Flow'!BE115&lt;EOMONTH(Summary!$E$8,0)),"construction",
IF('Cash Flow'!BE115=EOMONTH(Summary!$E$8,0),"delivery/lease-up",
IF(AND('Cash Flow'!BE115&gt;EOMONTH(Summary!$E$8,0),'Cash Flow'!BE115&lt;EOMONTH(Summary!$E$10,0)),"lease up",
IF('Cash Flow'!BE115=EOMONTH(Summary!$E$3,Summary!$E$51),"refinance",
IF(AND('Cash Flow'!BE115&gt;=EOMONTH(Summary!$E$10,0),'Cash Flow'!BE115&lt;EOMONTH(Summary!$E$3,Summary!$G$66)),"stabilization",
IF('Cash Flow'!BE115=EOMONTH(Summary!$E$3,Summary!$G$66),"end of hold period",
IF('Cash Flow'!BE115&gt;EOMONTH(Summary!$E$3,Summary!$G$66),"post hold period",
"")))))))))</f>
        <v>post hold period</v>
      </c>
      <c r="BF59" s="4" t="str">
        <f>IF('Cash Flow'!BF115=EOMONTH(Summary!$E$3,0),"land closing",
IF('Cash Flow'!BF115=EOMONTH(Summary!$E$5,0),"break ground",
IF(AND('Cash Flow'!BF115&gt;EOMONTH(Summary!$E$5,0),'Cash Flow'!BF115&lt;EOMONTH(Summary!$E$8,0)),"construction",
IF('Cash Flow'!BF115=EOMONTH(Summary!$E$8,0),"delivery/lease-up",
IF(AND('Cash Flow'!BF115&gt;EOMONTH(Summary!$E$8,0),'Cash Flow'!BF115&lt;EOMONTH(Summary!$E$10,0)),"lease up",
IF('Cash Flow'!BF115=EOMONTH(Summary!$E$3,Summary!$E$51),"refinance",
IF(AND('Cash Flow'!BF115&gt;=EOMONTH(Summary!$E$10,0),'Cash Flow'!BF115&lt;EOMONTH(Summary!$E$3,Summary!$G$66)),"stabilization",
IF('Cash Flow'!BF115=EOMONTH(Summary!$E$3,Summary!$G$66),"end of hold period",
IF('Cash Flow'!BF115&gt;EOMONTH(Summary!$E$3,Summary!$G$66),"post hold period",
"")))))))))</f>
        <v>post hold period</v>
      </c>
      <c r="BG59" s="4" t="str">
        <f>IF('Cash Flow'!BG115=EOMONTH(Summary!$E$3,0),"land closing",
IF('Cash Flow'!BG115=EOMONTH(Summary!$E$5,0),"break ground",
IF(AND('Cash Flow'!BG115&gt;EOMONTH(Summary!$E$5,0),'Cash Flow'!BG115&lt;EOMONTH(Summary!$E$8,0)),"construction",
IF('Cash Flow'!BG115=EOMONTH(Summary!$E$8,0),"delivery/lease-up",
IF(AND('Cash Flow'!BG115&gt;EOMONTH(Summary!$E$8,0),'Cash Flow'!BG115&lt;EOMONTH(Summary!$E$10,0)),"lease up",
IF('Cash Flow'!BG115=EOMONTH(Summary!$E$3,Summary!$E$51),"refinance",
IF(AND('Cash Flow'!BG115&gt;=EOMONTH(Summary!$E$10,0),'Cash Flow'!BG115&lt;EOMONTH(Summary!$E$3,Summary!$G$66)),"stabilization",
IF('Cash Flow'!BG115=EOMONTH(Summary!$E$3,Summary!$G$66),"end of hold period",
IF('Cash Flow'!BG115&gt;EOMONTH(Summary!$E$3,Summary!$G$66),"post hold period",
"")))))))))</f>
        <v>post hold period</v>
      </c>
      <c r="BH59" s="4" t="str">
        <f>IF('Cash Flow'!BH115=EOMONTH(Summary!$E$3,0),"land closing",
IF('Cash Flow'!BH115=EOMONTH(Summary!$E$5,0),"break ground",
IF(AND('Cash Flow'!BH115&gt;EOMONTH(Summary!$E$5,0),'Cash Flow'!BH115&lt;EOMONTH(Summary!$E$8,0)),"construction",
IF('Cash Flow'!BH115=EOMONTH(Summary!$E$8,0),"delivery/lease-up",
IF(AND('Cash Flow'!BH115&gt;EOMONTH(Summary!$E$8,0),'Cash Flow'!BH115&lt;EOMONTH(Summary!$E$10,0)),"lease up",
IF('Cash Flow'!BH115=EOMONTH(Summary!$E$3,Summary!$E$51),"refinance",
IF(AND('Cash Flow'!BH115&gt;=EOMONTH(Summary!$E$10,0),'Cash Flow'!BH115&lt;EOMONTH(Summary!$E$3,Summary!$G$66)),"stabilization",
IF('Cash Flow'!BH115=EOMONTH(Summary!$E$3,Summary!$G$66),"end of hold period",
IF('Cash Flow'!BH115&gt;EOMONTH(Summary!$E$3,Summary!$G$66),"post hold period",
"")))))))))</f>
        <v>post hold period</v>
      </c>
      <c r="BI59" s="4" t="str">
        <f>IF('Cash Flow'!BI115=EOMONTH(Summary!$E$3,0),"land closing",
IF('Cash Flow'!BI115=EOMONTH(Summary!$E$5,0),"break ground",
IF(AND('Cash Flow'!BI115&gt;EOMONTH(Summary!$E$5,0),'Cash Flow'!BI115&lt;EOMONTH(Summary!$E$8,0)),"construction",
IF('Cash Flow'!BI115=EOMONTH(Summary!$E$8,0),"delivery/lease-up",
IF(AND('Cash Flow'!BI115&gt;EOMONTH(Summary!$E$8,0),'Cash Flow'!BI115&lt;EOMONTH(Summary!$E$10,0)),"lease up",
IF('Cash Flow'!BI115=EOMONTH(Summary!$E$3,Summary!$E$51),"refinance",
IF(AND('Cash Flow'!BI115&gt;=EOMONTH(Summary!$E$10,0),'Cash Flow'!BI115&lt;EOMONTH(Summary!$E$3,Summary!$G$66)),"stabilization",
IF('Cash Flow'!BI115=EOMONTH(Summary!$E$3,Summary!$G$66),"end of hold period",
IF('Cash Flow'!BI115&gt;EOMONTH(Summary!$E$3,Summary!$G$66),"post hold period",
"")))))))))</f>
        <v>post hold period</v>
      </c>
      <c r="BJ59" s="4" t="str">
        <f>IF('Cash Flow'!BJ115=EOMONTH(Summary!$E$3,0),"land closing",
IF('Cash Flow'!BJ115=EOMONTH(Summary!$E$5,0),"break ground",
IF(AND('Cash Flow'!BJ115&gt;EOMONTH(Summary!$E$5,0),'Cash Flow'!BJ115&lt;EOMONTH(Summary!$E$8,0)),"construction",
IF('Cash Flow'!BJ115=EOMONTH(Summary!$E$8,0),"delivery/lease-up",
IF(AND('Cash Flow'!BJ115&gt;EOMONTH(Summary!$E$8,0),'Cash Flow'!BJ115&lt;EOMONTH(Summary!$E$10,0)),"lease up",
IF('Cash Flow'!BJ115=EOMONTH(Summary!$E$3,Summary!$E$51),"refinance",
IF(AND('Cash Flow'!BJ115&gt;=EOMONTH(Summary!$E$10,0),'Cash Flow'!BJ115&lt;EOMONTH(Summary!$E$3,Summary!$G$66)),"stabilization",
IF('Cash Flow'!BJ115=EOMONTH(Summary!$E$3,Summary!$G$66),"end of hold period",
IF('Cash Flow'!BJ115&gt;EOMONTH(Summary!$E$3,Summary!$G$66),"post hold period",
"")))))))))</f>
        <v>post hold period</v>
      </c>
      <c r="BK59" s="4" t="str">
        <f>IF('Cash Flow'!BK115=EOMONTH(Summary!$E$3,0),"land closing",
IF('Cash Flow'!BK115=EOMONTH(Summary!$E$5,0),"break ground",
IF(AND('Cash Flow'!BK115&gt;EOMONTH(Summary!$E$5,0),'Cash Flow'!BK115&lt;EOMONTH(Summary!$E$8,0)),"construction",
IF('Cash Flow'!BK115=EOMONTH(Summary!$E$8,0),"delivery/lease-up",
IF(AND('Cash Flow'!BK115&gt;EOMONTH(Summary!$E$8,0),'Cash Flow'!BK115&lt;EOMONTH(Summary!$E$10,0)),"lease up",
IF('Cash Flow'!BK115=EOMONTH(Summary!$E$3,Summary!$E$51),"refinance",
IF(AND('Cash Flow'!BK115&gt;=EOMONTH(Summary!$E$10,0),'Cash Flow'!BK115&lt;EOMONTH(Summary!$E$3,Summary!$G$66)),"stabilization",
IF('Cash Flow'!BK115=EOMONTH(Summary!$E$3,Summary!$G$66),"end of hold period",
IF('Cash Flow'!BK115&gt;EOMONTH(Summary!$E$3,Summary!$G$66),"post hold period",
"")))))))))</f>
        <v>post hold period</v>
      </c>
      <c r="BL59" s="4" t="str">
        <f>IF('Cash Flow'!BL115=EOMONTH(Summary!$E$3,0),"land closing",
IF('Cash Flow'!BL115=EOMONTH(Summary!$E$5,0),"break ground",
IF(AND('Cash Flow'!BL115&gt;EOMONTH(Summary!$E$5,0),'Cash Flow'!BL115&lt;EOMONTH(Summary!$E$8,0)),"construction",
IF('Cash Flow'!BL115=EOMONTH(Summary!$E$8,0),"delivery/lease-up",
IF(AND('Cash Flow'!BL115&gt;EOMONTH(Summary!$E$8,0),'Cash Flow'!BL115&lt;EOMONTH(Summary!$E$10,0)),"lease up",
IF('Cash Flow'!BL115=EOMONTH(Summary!$E$3,Summary!$E$51),"refinance",
IF(AND('Cash Flow'!BL115&gt;=EOMONTH(Summary!$E$10,0),'Cash Flow'!BL115&lt;EOMONTH(Summary!$E$3,Summary!$G$66)),"stabilization",
IF('Cash Flow'!BL115=EOMONTH(Summary!$E$3,Summary!$G$66),"end of hold period",
IF('Cash Flow'!BL115&gt;EOMONTH(Summary!$E$3,Summary!$G$66),"post hold period",
"")))))))))</f>
        <v>post hold period</v>
      </c>
      <c r="BM59" s="4" t="str">
        <f>IF('Cash Flow'!BM115=EOMONTH(Summary!$E$3,0),"land closing",
IF('Cash Flow'!BM115=EOMONTH(Summary!$E$5,0),"break ground",
IF(AND('Cash Flow'!BM115&gt;EOMONTH(Summary!$E$5,0),'Cash Flow'!BM115&lt;EOMONTH(Summary!$E$8,0)),"construction",
IF('Cash Flow'!BM115=EOMONTH(Summary!$E$8,0),"delivery/lease-up",
IF(AND('Cash Flow'!BM115&gt;EOMONTH(Summary!$E$8,0),'Cash Flow'!BM115&lt;EOMONTH(Summary!$E$10,0)),"lease up",
IF('Cash Flow'!BM115=EOMONTH(Summary!$E$3,Summary!$E$51),"refinance",
IF(AND('Cash Flow'!BM115&gt;=EOMONTH(Summary!$E$10,0),'Cash Flow'!BM115&lt;EOMONTH(Summary!$E$3,Summary!$G$66)),"stabilization",
IF('Cash Flow'!BM115=EOMONTH(Summary!$E$3,Summary!$G$66),"end of hold period",
IF('Cash Flow'!BM115&gt;EOMONTH(Summary!$E$3,Summary!$G$66),"post hold period",
"")))))))))</f>
        <v>post hold period</v>
      </c>
      <c r="BN59" s="4" t="str">
        <f>IF('Cash Flow'!BN115=EOMONTH(Summary!$E$3,0),"land closing",
IF('Cash Flow'!BN115=EOMONTH(Summary!$E$5,0),"break ground",
IF(AND('Cash Flow'!BN115&gt;EOMONTH(Summary!$E$5,0),'Cash Flow'!BN115&lt;EOMONTH(Summary!$E$8,0)),"construction",
IF('Cash Flow'!BN115=EOMONTH(Summary!$E$8,0),"delivery/lease-up",
IF(AND('Cash Flow'!BN115&gt;EOMONTH(Summary!$E$8,0),'Cash Flow'!BN115&lt;EOMONTH(Summary!$E$10,0)),"lease up",
IF('Cash Flow'!BN115=EOMONTH(Summary!$E$3,Summary!$E$51),"refinance",
IF(AND('Cash Flow'!BN115&gt;=EOMONTH(Summary!$E$10,0),'Cash Flow'!BN115&lt;EOMONTH(Summary!$E$3,Summary!$G$66)),"stabilization",
IF('Cash Flow'!BN115=EOMONTH(Summary!$E$3,Summary!$G$66),"end of hold period",
IF('Cash Flow'!BN115&gt;EOMONTH(Summary!$E$3,Summary!$G$66),"post hold period",
"")))))))))</f>
        <v>post hold period</v>
      </c>
      <c r="BO59" s="4" t="str">
        <f>IF('Cash Flow'!BO115=EOMONTH(Summary!$E$3,0),"land closing",
IF('Cash Flow'!BO115=EOMONTH(Summary!$E$5,0),"break ground",
IF(AND('Cash Flow'!BO115&gt;EOMONTH(Summary!$E$5,0),'Cash Flow'!BO115&lt;EOMONTH(Summary!$E$8,0)),"construction",
IF('Cash Flow'!BO115=EOMONTH(Summary!$E$8,0),"delivery/lease-up",
IF(AND('Cash Flow'!BO115&gt;EOMONTH(Summary!$E$8,0),'Cash Flow'!BO115&lt;EOMONTH(Summary!$E$10,0)),"lease up",
IF('Cash Flow'!BO115=EOMONTH(Summary!$E$3,Summary!$E$51),"refinance",
IF(AND('Cash Flow'!BO115&gt;=EOMONTH(Summary!$E$10,0),'Cash Flow'!BO115&lt;EOMONTH(Summary!$E$3,Summary!$G$66)),"stabilization",
IF('Cash Flow'!BO115=EOMONTH(Summary!$E$3,Summary!$G$66),"end of hold period",
IF('Cash Flow'!BO115&gt;EOMONTH(Summary!$E$3,Summary!$G$66),"post hold period",
"")))))))))</f>
        <v>post hold period</v>
      </c>
      <c r="BP59" s="4" t="str">
        <f>IF('Cash Flow'!BP115=EOMONTH(Summary!$E$3,0),"land closing",
IF('Cash Flow'!BP115=EOMONTH(Summary!$E$5,0),"break ground",
IF(AND('Cash Flow'!BP115&gt;EOMONTH(Summary!$E$5,0),'Cash Flow'!BP115&lt;EOMONTH(Summary!$E$8,0)),"construction",
IF('Cash Flow'!BP115=EOMONTH(Summary!$E$8,0),"delivery/lease-up",
IF(AND('Cash Flow'!BP115&gt;EOMONTH(Summary!$E$8,0),'Cash Flow'!BP115&lt;EOMONTH(Summary!$E$10,0)),"lease up",
IF('Cash Flow'!BP115=EOMONTH(Summary!$E$3,Summary!$E$51),"refinance",
IF(AND('Cash Flow'!BP115&gt;=EOMONTH(Summary!$E$10,0),'Cash Flow'!BP115&lt;EOMONTH(Summary!$E$3,Summary!$G$66)),"stabilization",
IF('Cash Flow'!BP115=EOMONTH(Summary!$E$3,Summary!$G$66),"end of hold period",
IF('Cash Flow'!BP115&gt;EOMONTH(Summary!$E$3,Summary!$G$66),"post hold period",
"")))))))))</f>
        <v>post hold period</v>
      </c>
      <c r="BQ59" s="4" t="str">
        <f>IF('Cash Flow'!BQ115=EOMONTH(Summary!$E$3,0),"land closing",
IF('Cash Flow'!BQ115=EOMONTH(Summary!$E$5,0),"break ground",
IF(AND('Cash Flow'!BQ115&gt;EOMONTH(Summary!$E$5,0),'Cash Flow'!BQ115&lt;EOMONTH(Summary!$E$8,0)),"construction",
IF('Cash Flow'!BQ115=EOMONTH(Summary!$E$8,0),"delivery/lease-up",
IF(AND('Cash Flow'!BQ115&gt;EOMONTH(Summary!$E$8,0),'Cash Flow'!BQ115&lt;EOMONTH(Summary!$E$10,0)),"lease up",
IF('Cash Flow'!BQ115=EOMONTH(Summary!$E$3,Summary!$E$51),"refinance",
IF(AND('Cash Flow'!BQ115&gt;=EOMONTH(Summary!$E$10,0),'Cash Flow'!BQ115&lt;EOMONTH(Summary!$E$3,Summary!$G$66)),"stabilization",
IF('Cash Flow'!BQ115=EOMONTH(Summary!$E$3,Summary!$G$66),"end of hold period",
IF('Cash Flow'!BQ115&gt;EOMONTH(Summary!$E$3,Summary!$G$66),"post hold period",
"")))))))))</f>
        <v>post hold period</v>
      </c>
      <c r="BR59" s="4" t="str">
        <f>IF('Cash Flow'!BR115=EOMONTH(Summary!$E$3,0),"land closing",
IF('Cash Flow'!BR115=EOMONTH(Summary!$E$5,0),"break ground",
IF(AND('Cash Flow'!BR115&gt;EOMONTH(Summary!$E$5,0),'Cash Flow'!BR115&lt;EOMONTH(Summary!$E$8,0)),"construction",
IF('Cash Flow'!BR115=EOMONTH(Summary!$E$8,0),"delivery/lease-up",
IF(AND('Cash Flow'!BR115&gt;EOMONTH(Summary!$E$8,0),'Cash Flow'!BR115&lt;EOMONTH(Summary!$E$10,0)),"lease up",
IF('Cash Flow'!BR115=EOMONTH(Summary!$E$3,Summary!$E$51),"refinance",
IF(AND('Cash Flow'!BR115&gt;=EOMONTH(Summary!$E$10,0),'Cash Flow'!BR115&lt;EOMONTH(Summary!$E$3,Summary!$G$66)),"stabilization",
IF('Cash Flow'!BR115=EOMONTH(Summary!$E$3,Summary!$G$66),"end of hold period",
IF('Cash Flow'!BR115&gt;EOMONTH(Summary!$E$3,Summary!$G$66),"post hold period",
"")))))))))</f>
        <v>post hold period</v>
      </c>
      <c r="BS59" s="4" t="str">
        <f>IF('Cash Flow'!BS115=EOMONTH(Summary!$E$3,0),"land closing",
IF('Cash Flow'!BS115=EOMONTH(Summary!$E$5,0),"break ground",
IF(AND('Cash Flow'!BS115&gt;EOMONTH(Summary!$E$5,0),'Cash Flow'!BS115&lt;EOMONTH(Summary!$E$8,0)),"construction",
IF('Cash Flow'!BS115=EOMONTH(Summary!$E$8,0),"delivery/lease-up",
IF(AND('Cash Flow'!BS115&gt;EOMONTH(Summary!$E$8,0),'Cash Flow'!BS115&lt;EOMONTH(Summary!$E$10,0)),"lease up",
IF('Cash Flow'!BS115=EOMONTH(Summary!$E$3,Summary!$E$51),"refinance",
IF(AND('Cash Flow'!BS115&gt;=EOMONTH(Summary!$E$10,0),'Cash Flow'!BS115&lt;EOMONTH(Summary!$E$3,Summary!$G$66)),"stabilization",
IF('Cash Flow'!BS115=EOMONTH(Summary!$E$3,Summary!$G$66),"end of hold period",
IF('Cash Flow'!BS115&gt;EOMONTH(Summary!$E$3,Summary!$G$66),"post hold period",
"")))))))))</f>
        <v>post hold period</v>
      </c>
      <c r="BT59" s="4" t="str">
        <f>IF('Cash Flow'!BT115=EOMONTH(Summary!$E$3,0),"land closing",
IF('Cash Flow'!BT115=EOMONTH(Summary!$E$5,0),"break ground",
IF(AND('Cash Flow'!BT115&gt;EOMONTH(Summary!$E$5,0),'Cash Flow'!BT115&lt;EOMONTH(Summary!$E$8,0)),"construction",
IF('Cash Flow'!BT115=EOMONTH(Summary!$E$8,0),"delivery/lease-up",
IF(AND('Cash Flow'!BT115&gt;EOMONTH(Summary!$E$8,0),'Cash Flow'!BT115&lt;EOMONTH(Summary!$E$10,0)),"lease up",
IF('Cash Flow'!BT115=EOMONTH(Summary!$E$3,Summary!$E$51),"refinance",
IF(AND('Cash Flow'!BT115&gt;=EOMONTH(Summary!$E$10,0),'Cash Flow'!BT115&lt;EOMONTH(Summary!$E$3,Summary!$G$66)),"stabilization",
IF('Cash Flow'!BT115=EOMONTH(Summary!$E$3,Summary!$G$66),"end of hold period",
IF('Cash Flow'!BT115&gt;EOMONTH(Summary!$E$3,Summary!$G$66),"post hold period",
"")))))))))</f>
        <v>post hold period</v>
      </c>
      <c r="BU59" s="4" t="str">
        <f>IF('Cash Flow'!BU115=EOMONTH(Summary!$E$3,0),"land closing",
IF('Cash Flow'!BU115=EOMONTH(Summary!$E$5,0),"break ground",
IF(AND('Cash Flow'!BU115&gt;EOMONTH(Summary!$E$5,0),'Cash Flow'!BU115&lt;EOMONTH(Summary!$E$8,0)),"construction",
IF('Cash Flow'!BU115=EOMONTH(Summary!$E$8,0),"delivery/lease-up",
IF(AND('Cash Flow'!BU115&gt;EOMONTH(Summary!$E$8,0),'Cash Flow'!BU115&lt;EOMONTH(Summary!$E$10,0)),"lease up",
IF('Cash Flow'!BU115=EOMONTH(Summary!$E$3,Summary!$E$51),"refinance",
IF(AND('Cash Flow'!BU115&gt;=EOMONTH(Summary!$E$10,0),'Cash Flow'!BU115&lt;EOMONTH(Summary!$E$3,Summary!$G$66)),"stabilization",
IF('Cash Flow'!BU115=EOMONTH(Summary!$E$3,Summary!$G$66),"end of hold period",
IF('Cash Flow'!BU115&gt;EOMONTH(Summary!$E$3,Summary!$G$66),"post hold period",
"")))))))))</f>
        <v>post hold period</v>
      </c>
      <c r="BV59" s="4" t="str">
        <f>IF('Cash Flow'!BV115=EOMONTH(Summary!$E$3,0),"land closing",
IF('Cash Flow'!BV115=EOMONTH(Summary!$E$5,0),"break ground",
IF(AND('Cash Flow'!BV115&gt;EOMONTH(Summary!$E$5,0),'Cash Flow'!BV115&lt;EOMONTH(Summary!$E$8,0)),"construction",
IF('Cash Flow'!BV115=EOMONTH(Summary!$E$8,0),"delivery/lease-up",
IF(AND('Cash Flow'!BV115&gt;EOMONTH(Summary!$E$8,0),'Cash Flow'!BV115&lt;EOMONTH(Summary!$E$10,0)),"lease up",
IF('Cash Flow'!BV115=EOMONTH(Summary!$E$3,Summary!$E$51),"refinance",
IF(AND('Cash Flow'!BV115&gt;=EOMONTH(Summary!$E$10,0),'Cash Flow'!BV115&lt;EOMONTH(Summary!$E$3,Summary!$G$66)),"stabilization",
IF('Cash Flow'!BV115=EOMONTH(Summary!$E$3,Summary!$G$66),"end of hold period",
IF('Cash Flow'!BV115&gt;EOMONTH(Summary!$E$3,Summary!$G$66),"post hold period",
"")))))))))</f>
        <v>post hold period</v>
      </c>
      <c r="BW59" s="4" t="str">
        <f>IF('Cash Flow'!BW115=EOMONTH(Summary!$E$3,0),"land closing",
IF('Cash Flow'!BW115=EOMONTH(Summary!$E$5,0),"break ground",
IF(AND('Cash Flow'!BW115&gt;EOMONTH(Summary!$E$5,0),'Cash Flow'!BW115&lt;EOMONTH(Summary!$E$8,0)),"construction",
IF('Cash Flow'!BW115=EOMONTH(Summary!$E$8,0),"delivery/lease-up",
IF(AND('Cash Flow'!BW115&gt;EOMONTH(Summary!$E$8,0),'Cash Flow'!BW115&lt;EOMONTH(Summary!$E$10,0)),"lease up",
IF('Cash Flow'!BW115=EOMONTH(Summary!$E$3,Summary!$E$51),"refinance",
IF(AND('Cash Flow'!BW115&gt;=EOMONTH(Summary!$E$10,0),'Cash Flow'!BW115&lt;EOMONTH(Summary!$E$3,Summary!$G$66)),"stabilization",
IF('Cash Flow'!BW115=EOMONTH(Summary!$E$3,Summary!$G$66),"end of hold period",
IF('Cash Flow'!BW115&gt;EOMONTH(Summary!$E$3,Summary!$G$66),"post hold period",
"")))))))))</f>
        <v>post hold period</v>
      </c>
      <c r="BX59" s="4" t="str">
        <f>IF('Cash Flow'!BX115=EOMONTH(Summary!$E$3,0),"land closing",
IF('Cash Flow'!BX115=EOMONTH(Summary!$E$5,0),"break ground",
IF(AND('Cash Flow'!BX115&gt;EOMONTH(Summary!$E$5,0),'Cash Flow'!BX115&lt;EOMONTH(Summary!$E$8,0)),"construction",
IF('Cash Flow'!BX115=EOMONTH(Summary!$E$8,0),"delivery/lease-up",
IF(AND('Cash Flow'!BX115&gt;EOMONTH(Summary!$E$8,0),'Cash Flow'!BX115&lt;EOMONTH(Summary!$E$10,0)),"lease up",
IF('Cash Flow'!BX115=EOMONTH(Summary!$E$3,Summary!$E$51),"refinance",
IF(AND('Cash Flow'!BX115&gt;=EOMONTH(Summary!$E$10,0),'Cash Flow'!BX115&lt;EOMONTH(Summary!$E$3,Summary!$G$66)),"stabilization",
IF('Cash Flow'!BX115=EOMONTH(Summary!$E$3,Summary!$G$66),"end of hold period",
IF('Cash Flow'!BX115&gt;EOMONTH(Summary!$E$3,Summary!$G$66),"post hold period",
"")))))))))</f>
        <v>post hold period</v>
      </c>
      <c r="BY59" s="4" t="str">
        <f>IF('Cash Flow'!BY115=EOMONTH(Summary!$E$3,0),"land closing",
IF('Cash Flow'!BY115=EOMONTH(Summary!$E$5,0),"break ground",
IF(AND('Cash Flow'!BY115&gt;EOMONTH(Summary!$E$5,0),'Cash Flow'!BY115&lt;EOMONTH(Summary!$E$8,0)),"construction",
IF('Cash Flow'!BY115=EOMONTH(Summary!$E$8,0),"delivery/lease-up",
IF(AND('Cash Flow'!BY115&gt;EOMONTH(Summary!$E$8,0),'Cash Flow'!BY115&lt;EOMONTH(Summary!$E$10,0)),"lease up",
IF('Cash Flow'!BY115=EOMONTH(Summary!$E$3,Summary!$E$51),"refinance",
IF(AND('Cash Flow'!BY115&gt;=EOMONTH(Summary!$E$10,0),'Cash Flow'!BY115&lt;EOMONTH(Summary!$E$3,Summary!$G$66)),"stabilization",
IF('Cash Flow'!BY115=EOMONTH(Summary!$E$3,Summary!$G$66),"end of hold period",
IF('Cash Flow'!BY115&gt;EOMONTH(Summary!$E$3,Summary!$G$66),"post hold period",
"")))))))))</f>
        <v>post hold period</v>
      </c>
      <c r="BZ59" s="4" t="str">
        <f>IF('Cash Flow'!BZ115=EOMONTH(Summary!$E$3,0),"land closing",
IF('Cash Flow'!BZ115=EOMONTH(Summary!$E$5,0),"break ground",
IF(AND('Cash Flow'!BZ115&gt;EOMONTH(Summary!$E$5,0),'Cash Flow'!BZ115&lt;EOMONTH(Summary!$E$8,0)),"construction",
IF('Cash Flow'!BZ115=EOMONTH(Summary!$E$8,0),"delivery/lease-up",
IF(AND('Cash Flow'!BZ115&gt;EOMONTH(Summary!$E$8,0),'Cash Flow'!BZ115&lt;EOMONTH(Summary!$E$10,0)),"lease up",
IF('Cash Flow'!BZ115=EOMONTH(Summary!$E$3,Summary!$E$51),"refinance",
IF(AND('Cash Flow'!BZ115&gt;=EOMONTH(Summary!$E$10,0),'Cash Flow'!BZ115&lt;EOMONTH(Summary!$E$3,Summary!$G$66)),"stabilization",
IF('Cash Flow'!BZ115=EOMONTH(Summary!$E$3,Summary!$G$66),"end of hold period",
IF('Cash Flow'!BZ115&gt;EOMONTH(Summary!$E$3,Summary!$G$66),"post hold period",
"")))))))))</f>
        <v>post hold period</v>
      </c>
      <c r="CA59" s="4" t="str">
        <f>IF('Cash Flow'!CA115=EOMONTH(Summary!$E$3,0),"land closing",
IF('Cash Flow'!CA115=EOMONTH(Summary!$E$5,0),"break ground",
IF(AND('Cash Flow'!CA115&gt;EOMONTH(Summary!$E$5,0),'Cash Flow'!CA115&lt;EOMONTH(Summary!$E$8,0)),"construction",
IF('Cash Flow'!CA115=EOMONTH(Summary!$E$8,0),"delivery/lease-up",
IF(AND('Cash Flow'!CA115&gt;EOMONTH(Summary!$E$8,0),'Cash Flow'!CA115&lt;EOMONTH(Summary!$E$10,0)),"lease up",
IF('Cash Flow'!CA115=EOMONTH(Summary!$E$3,Summary!$E$51),"refinance",
IF(AND('Cash Flow'!CA115&gt;=EOMONTH(Summary!$E$10,0),'Cash Flow'!CA115&lt;EOMONTH(Summary!$E$3,Summary!$G$66)),"stabilization",
IF('Cash Flow'!CA115=EOMONTH(Summary!$E$3,Summary!$G$66),"end of hold period",
IF('Cash Flow'!CA115&gt;EOMONTH(Summary!$E$3,Summary!$G$66),"post hold period",
"")))))))))</f>
        <v>post hold period</v>
      </c>
      <c r="CB59" s="4" t="str">
        <f>IF('Cash Flow'!CB115=EOMONTH(Summary!$E$3,0),"land closing",
IF('Cash Flow'!CB115=EOMONTH(Summary!$E$5,0),"break ground",
IF(AND('Cash Flow'!CB115&gt;EOMONTH(Summary!$E$5,0),'Cash Flow'!CB115&lt;EOMONTH(Summary!$E$8,0)),"construction",
IF('Cash Flow'!CB115=EOMONTH(Summary!$E$8,0),"delivery/lease-up",
IF(AND('Cash Flow'!CB115&gt;EOMONTH(Summary!$E$8,0),'Cash Flow'!CB115&lt;EOMONTH(Summary!$E$10,0)),"lease up",
IF('Cash Flow'!CB115=EOMONTH(Summary!$E$3,Summary!$E$51),"refinance",
IF(AND('Cash Flow'!CB115&gt;=EOMONTH(Summary!$E$10,0),'Cash Flow'!CB115&lt;EOMONTH(Summary!$E$3,Summary!$G$66)),"stabilization",
IF('Cash Flow'!CB115=EOMONTH(Summary!$E$3,Summary!$G$66),"end of hold period",
IF('Cash Flow'!CB115&gt;EOMONTH(Summary!$E$3,Summary!$G$66),"post hold period",
"")))))))))</f>
        <v>post hold period</v>
      </c>
      <c r="CC59" s="4" t="str">
        <f>IF('Cash Flow'!CC115=EOMONTH(Summary!$E$3,0),"land closing",
IF('Cash Flow'!CC115=EOMONTH(Summary!$E$5,0),"break ground",
IF(AND('Cash Flow'!CC115&gt;EOMONTH(Summary!$E$5,0),'Cash Flow'!CC115&lt;EOMONTH(Summary!$E$8,0)),"construction",
IF('Cash Flow'!CC115=EOMONTH(Summary!$E$8,0),"delivery/lease-up",
IF(AND('Cash Flow'!CC115&gt;EOMONTH(Summary!$E$8,0),'Cash Flow'!CC115&lt;EOMONTH(Summary!$E$10,0)),"lease up",
IF('Cash Flow'!CC115=EOMONTH(Summary!$E$3,Summary!$E$51),"refinance",
IF(AND('Cash Flow'!CC115&gt;=EOMONTH(Summary!$E$10,0),'Cash Flow'!CC115&lt;EOMONTH(Summary!$E$3,Summary!$G$66)),"stabilization",
IF('Cash Flow'!CC115=EOMONTH(Summary!$E$3,Summary!$G$66),"end of hold period",
IF('Cash Flow'!CC115&gt;EOMONTH(Summary!$E$3,Summary!$G$66),"post hold period",
"")))))))))</f>
        <v>post hold period</v>
      </c>
      <c r="CD59" s="4" t="str">
        <f>IF('Cash Flow'!CD115=EOMONTH(Summary!$E$3,0),"land closing",
IF('Cash Flow'!CD115=EOMONTH(Summary!$E$5,0),"break ground",
IF(AND('Cash Flow'!CD115&gt;EOMONTH(Summary!$E$5,0),'Cash Flow'!CD115&lt;EOMONTH(Summary!$E$8,0)),"construction",
IF('Cash Flow'!CD115=EOMONTH(Summary!$E$8,0),"delivery/lease-up",
IF(AND('Cash Flow'!CD115&gt;EOMONTH(Summary!$E$8,0),'Cash Flow'!CD115&lt;EOMONTH(Summary!$E$10,0)),"lease up",
IF('Cash Flow'!CD115=EOMONTH(Summary!$E$3,Summary!$E$51),"refinance",
IF(AND('Cash Flow'!CD115&gt;=EOMONTH(Summary!$E$10,0),'Cash Flow'!CD115&lt;EOMONTH(Summary!$E$3,Summary!$G$66)),"stabilization",
IF('Cash Flow'!CD115=EOMONTH(Summary!$E$3,Summary!$G$66),"end of hold period",
IF('Cash Flow'!CD115&gt;EOMONTH(Summary!$E$3,Summary!$G$66),"post hold period",
"")))))))))</f>
        <v>post hold period</v>
      </c>
      <c r="CE59" s="4" t="str">
        <f>IF('Cash Flow'!CE115=EOMONTH(Summary!$E$3,0),"land closing",
IF('Cash Flow'!CE115=EOMONTH(Summary!$E$5,0),"break ground",
IF(AND('Cash Flow'!CE115&gt;EOMONTH(Summary!$E$5,0),'Cash Flow'!CE115&lt;EOMONTH(Summary!$E$8,0)),"construction",
IF('Cash Flow'!CE115=EOMONTH(Summary!$E$8,0),"delivery/lease-up",
IF(AND('Cash Flow'!CE115&gt;EOMONTH(Summary!$E$8,0),'Cash Flow'!CE115&lt;EOMONTH(Summary!$E$10,0)),"lease up",
IF('Cash Flow'!CE115=EOMONTH(Summary!$E$3,Summary!$E$51),"refinance",
IF(AND('Cash Flow'!CE115&gt;=EOMONTH(Summary!$E$10,0),'Cash Flow'!CE115&lt;EOMONTH(Summary!$E$3,Summary!$G$66)),"stabilization",
IF('Cash Flow'!CE115=EOMONTH(Summary!$E$3,Summary!$G$66),"end of hold period",
IF('Cash Flow'!CE115&gt;EOMONTH(Summary!$E$3,Summary!$G$66),"post hold period",
"")))))))))</f>
        <v>post hold period</v>
      </c>
      <c r="CF59" s="4" t="str">
        <f>IF('Cash Flow'!CF115=EOMONTH(Summary!$E$3,0),"land closing",
IF('Cash Flow'!CF115=EOMONTH(Summary!$E$5,0),"break ground",
IF(AND('Cash Flow'!CF115&gt;EOMONTH(Summary!$E$5,0),'Cash Flow'!CF115&lt;EOMONTH(Summary!$E$8,0)),"construction",
IF('Cash Flow'!CF115=EOMONTH(Summary!$E$8,0),"delivery/lease-up",
IF(AND('Cash Flow'!CF115&gt;EOMONTH(Summary!$E$8,0),'Cash Flow'!CF115&lt;EOMONTH(Summary!$E$10,0)),"lease up",
IF('Cash Flow'!CF115=EOMONTH(Summary!$E$3,Summary!$E$51),"refinance",
IF(AND('Cash Flow'!CF115&gt;=EOMONTH(Summary!$E$10,0),'Cash Flow'!CF115&lt;EOMONTH(Summary!$E$3,Summary!$G$66)),"stabilization",
IF('Cash Flow'!CF115=EOMONTH(Summary!$E$3,Summary!$G$66),"end of hold period",
IF('Cash Flow'!CF115&gt;EOMONTH(Summary!$E$3,Summary!$G$66),"post hold period",
"")))))))))</f>
        <v>post hold period</v>
      </c>
      <c r="CG59" s="4" t="str">
        <f>IF('Cash Flow'!CG115=EOMONTH(Summary!$E$3,0),"land closing",
IF('Cash Flow'!CG115=EOMONTH(Summary!$E$5,0),"break ground",
IF(AND('Cash Flow'!CG115&gt;EOMONTH(Summary!$E$5,0),'Cash Flow'!CG115&lt;EOMONTH(Summary!$E$8,0)),"construction",
IF('Cash Flow'!CG115=EOMONTH(Summary!$E$8,0),"delivery/lease-up",
IF(AND('Cash Flow'!CG115&gt;EOMONTH(Summary!$E$8,0),'Cash Flow'!CG115&lt;EOMONTH(Summary!$E$10,0)),"lease up",
IF('Cash Flow'!CG115=EOMONTH(Summary!$E$3,Summary!$E$51),"refinance",
IF(AND('Cash Flow'!CG115&gt;=EOMONTH(Summary!$E$10,0),'Cash Flow'!CG115&lt;EOMONTH(Summary!$E$3,Summary!$G$66)),"stabilization",
IF('Cash Flow'!CG115=EOMONTH(Summary!$E$3,Summary!$G$66),"end of hold period",
IF('Cash Flow'!CG115&gt;EOMONTH(Summary!$E$3,Summary!$G$66),"post hold period",
"")))))))))</f>
        <v>post hold period</v>
      </c>
      <c r="CH59" s="4" t="str">
        <f>IF('Cash Flow'!CH115=EOMONTH(Summary!$E$3,0),"land closing",
IF('Cash Flow'!CH115=EOMONTH(Summary!$E$5,0),"break ground",
IF(AND('Cash Flow'!CH115&gt;EOMONTH(Summary!$E$5,0),'Cash Flow'!CH115&lt;EOMONTH(Summary!$E$8,0)),"construction",
IF('Cash Flow'!CH115=EOMONTH(Summary!$E$8,0),"delivery/lease-up",
IF(AND('Cash Flow'!CH115&gt;EOMONTH(Summary!$E$8,0),'Cash Flow'!CH115&lt;EOMONTH(Summary!$E$10,0)),"lease up",
IF('Cash Flow'!CH115=EOMONTH(Summary!$E$3,Summary!$E$51),"refinance",
IF(AND('Cash Flow'!CH115&gt;=EOMONTH(Summary!$E$10,0),'Cash Flow'!CH115&lt;EOMONTH(Summary!$E$3,Summary!$G$66)),"stabilization",
IF('Cash Flow'!CH115=EOMONTH(Summary!$E$3,Summary!$G$66),"end of hold period",
IF('Cash Flow'!CH115&gt;EOMONTH(Summary!$E$3,Summary!$G$66),"post hold period",
"")))))))))</f>
        <v>post hold period</v>
      </c>
      <c r="CI59" s="4" t="str">
        <f>IF('Cash Flow'!CI115=EOMONTH(Summary!$E$3,0),"land closing",
IF('Cash Flow'!CI115=EOMONTH(Summary!$E$5,0),"break ground",
IF(AND('Cash Flow'!CI115&gt;EOMONTH(Summary!$E$5,0),'Cash Flow'!CI115&lt;EOMONTH(Summary!$E$8,0)),"construction",
IF('Cash Flow'!CI115=EOMONTH(Summary!$E$8,0),"delivery/lease-up",
IF(AND('Cash Flow'!CI115&gt;EOMONTH(Summary!$E$8,0),'Cash Flow'!CI115&lt;EOMONTH(Summary!$E$10,0)),"lease up",
IF('Cash Flow'!CI115=EOMONTH(Summary!$E$3,Summary!$E$51),"refinance",
IF(AND('Cash Flow'!CI115&gt;=EOMONTH(Summary!$E$10,0),'Cash Flow'!CI115&lt;EOMONTH(Summary!$E$3,Summary!$G$66)),"stabilization",
IF('Cash Flow'!CI115=EOMONTH(Summary!$E$3,Summary!$G$66),"end of hold period",
IF('Cash Flow'!CI115&gt;EOMONTH(Summary!$E$3,Summary!$G$66),"post hold period",
"")))))))))</f>
        <v>post hold period</v>
      </c>
      <c r="CJ59" s="4" t="str">
        <f>IF('Cash Flow'!CJ115=EOMONTH(Summary!$E$3,0),"land closing",
IF('Cash Flow'!CJ115=EOMONTH(Summary!$E$5,0),"break ground",
IF(AND('Cash Flow'!CJ115&gt;EOMONTH(Summary!$E$5,0),'Cash Flow'!CJ115&lt;EOMONTH(Summary!$E$8,0)),"construction",
IF('Cash Flow'!CJ115=EOMONTH(Summary!$E$8,0),"delivery/lease-up",
IF(AND('Cash Flow'!CJ115&gt;EOMONTH(Summary!$E$8,0),'Cash Flow'!CJ115&lt;EOMONTH(Summary!$E$10,0)),"lease up",
IF('Cash Flow'!CJ115=EOMONTH(Summary!$E$3,Summary!$E$51),"refinance",
IF(AND('Cash Flow'!CJ115&gt;=EOMONTH(Summary!$E$10,0),'Cash Flow'!CJ115&lt;EOMONTH(Summary!$E$3,Summary!$G$66)),"stabilization",
IF('Cash Flow'!CJ115=EOMONTH(Summary!$E$3,Summary!$G$66),"end of hold period",
IF('Cash Flow'!CJ115&gt;EOMONTH(Summary!$E$3,Summary!$G$66),"post hold period",
"")))))))))</f>
        <v>post hold period</v>
      </c>
      <c r="CK59" s="4" t="str">
        <f>IF('Cash Flow'!CK115=EOMONTH(Summary!$E$3,0),"land closing",
IF('Cash Flow'!CK115=EOMONTH(Summary!$E$5,0),"break ground",
IF(AND('Cash Flow'!CK115&gt;EOMONTH(Summary!$E$5,0),'Cash Flow'!CK115&lt;EOMONTH(Summary!$E$8,0)),"construction",
IF('Cash Flow'!CK115=EOMONTH(Summary!$E$8,0),"delivery/lease-up",
IF(AND('Cash Flow'!CK115&gt;EOMONTH(Summary!$E$8,0),'Cash Flow'!CK115&lt;EOMONTH(Summary!$E$10,0)),"lease up",
IF('Cash Flow'!CK115=EOMONTH(Summary!$E$3,Summary!$E$51),"refinance",
IF(AND('Cash Flow'!CK115&gt;=EOMONTH(Summary!$E$10,0),'Cash Flow'!CK115&lt;EOMONTH(Summary!$E$3,Summary!$G$66)),"stabilization",
IF('Cash Flow'!CK115=EOMONTH(Summary!$E$3,Summary!$G$66),"end of hold period",
IF('Cash Flow'!CK115&gt;EOMONTH(Summary!$E$3,Summary!$G$66),"post hold period",
"")))))))))</f>
        <v>post hold period</v>
      </c>
      <c r="CL59" s="4" t="str">
        <f>IF('Cash Flow'!CL115=EOMONTH(Summary!$E$3,0),"land closing",
IF('Cash Flow'!CL115=EOMONTH(Summary!$E$5,0),"break ground",
IF(AND('Cash Flow'!CL115&gt;EOMONTH(Summary!$E$5,0),'Cash Flow'!CL115&lt;EOMONTH(Summary!$E$8,0)),"construction",
IF('Cash Flow'!CL115=EOMONTH(Summary!$E$8,0),"delivery/lease-up",
IF(AND('Cash Flow'!CL115&gt;EOMONTH(Summary!$E$8,0),'Cash Flow'!CL115&lt;EOMONTH(Summary!$E$10,0)),"lease up",
IF('Cash Flow'!CL115=EOMONTH(Summary!$E$3,Summary!$E$51),"refinance",
IF(AND('Cash Flow'!CL115&gt;=EOMONTH(Summary!$E$10,0),'Cash Flow'!CL115&lt;EOMONTH(Summary!$E$3,Summary!$G$66)),"stabilization",
IF('Cash Flow'!CL115=EOMONTH(Summary!$E$3,Summary!$G$66),"end of hold period",
IF('Cash Flow'!CL115&gt;EOMONTH(Summary!$E$3,Summary!$G$66),"post hold period",
"")))))))))</f>
        <v>post hold period</v>
      </c>
      <c r="CM59" s="4" t="str">
        <f>IF('Cash Flow'!CM115=EOMONTH(Summary!$E$3,0),"land closing",
IF('Cash Flow'!CM115=EOMONTH(Summary!$E$5,0),"break ground",
IF(AND('Cash Flow'!CM115&gt;EOMONTH(Summary!$E$5,0),'Cash Flow'!CM115&lt;EOMONTH(Summary!$E$8,0)),"construction",
IF('Cash Flow'!CM115=EOMONTH(Summary!$E$8,0),"delivery/lease-up",
IF(AND('Cash Flow'!CM115&gt;EOMONTH(Summary!$E$8,0),'Cash Flow'!CM115&lt;EOMONTH(Summary!$E$10,0)),"lease up",
IF('Cash Flow'!CM115=EOMONTH(Summary!$E$3,Summary!$E$51),"refinance",
IF(AND('Cash Flow'!CM115&gt;=EOMONTH(Summary!$E$10,0),'Cash Flow'!CM115&lt;EOMONTH(Summary!$E$3,Summary!$G$66)),"stabilization",
IF('Cash Flow'!CM115=EOMONTH(Summary!$E$3,Summary!$G$66),"end of hold period",
IF('Cash Flow'!CM115&gt;EOMONTH(Summary!$E$3,Summary!$G$66),"post hold period",
"")))))))))</f>
        <v>post hold period</v>
      </c>
      <c r="CN59" s="4" t="str">
        <f>IF('Cash Flow'!CN115=EOMONTH(Summary!$E$3,0),"land closing",
IF('Cash Flow'!CN115=EOMONTH(Summary!$E$5,0),"break ground",
IF(AND('Cash Flow'!CN115&gt;EOMONTH(Summary!$E$5,0),'Cash Flow'!CN115&lt;EOMONTH(Summary!$E$8,0)),"construction",
IF('Cash Flow'!CN115=EOMONTH(Summary!$E$8,0),"delivery/lease-up",
IF(AND('Cash Flow'!CN115&gt;EOMONTH(Summary!$E$8,0),'Cash Flow'!CN115&lt;EOMONTH(Summary!$E$10,0)),"lease up",
IF('Cash Flow'!CN115=EOMONTH(Summary!$E$3,Summary!$E$51),"refinance",
IF(AND('Cash Flow'!CN115&gt;=EOMONTH(Summary!$E$10,0),'Cash Flow'!CN115&lt;EOMONTH(Summary!$E$3,Summary!$G$66)),"stabilization",
IF('Cash Flow'!CN115=EOMONTH(Summary!$E$3,Summary!$G$66),"end of hold period",
IF('Cash Flow'!CN115&gt;EOMONTH(Summary!$E$3,Summary!$G$66),"post hold period",
"")))))))))</f>
        <v>post hold period</v>
      </c>
      <c r="CO59" s="4" t="str">
        <f>IF('Cash Flow'!CO115=EOMONTH(Summary!$E$3,0),"land closing",
IF('Cash Flow'!CO115=EOMONTH(Summary!$E$5,0),"break ground",
IF(AND('Cash Flow'!CO115&gt;EOMONTH(Summary!$E$5,0),'Cash Flow'!CO115&lt;EOMONTH(Summary!$E$8,0)),"construction",
IF('Cash Flow'!CO115=EOMONTH(Summary!$E$8,0),"delivery/lease-up",
IF(AND('Cash Flow'!CO115&gt;EOMONTH(Summary!$E$8,0),'Cash Flow'!CO115&lt;EOMONTH(Summary!$E$10,0)),"lease up",
IF('Cash Flow'!CO115=EOMONTH(Summary!$E$3,Summary!$E$51),"refinance",
IF(AND('Cash Flow'!CO115&gt;=EOMONTH(Summary!$E$10,0),'Cash Flow'!CO115&lt;EOMONTH(Summary!$E$3,Summary!$G$66)),"stabilization",
IF('Cash Flow'!CO115=EOMONTH(Summary!$E$3,Summary!$G$66),"end of hold period",
IF('Cash Flow'!CO115&gt;EOMONTH(Summary!$E$3,Summary!$G$66),"post hold period",
"")))))))))</f>
        <v>post hold period</v>
      </c>
      <c r="CP59" s="4" t="str">
        <f>IF('Cash Flow'!CP115=EOMONTH(Summary!$E$3,0),"land closing",
IF('Cash Flow'!CP115=EOMONTH(Summary!$E$5,0),"break ground",
IF(AND('Cash Flow'!CP115&gt;EOMONTH(Summary!$E$5,0),'Cash Flow'!CP115&lt;EOMONTH(Summary!$E$8,0)),"construction",
IF('Cash Flow'!CP115=EOMONTH(Summary!$E$8,0),"delivery/lease-up",
IF(AND('Cash Flow'!CP115&gt;EOMONTH(Summary!$E$8,0),'Cash Flow'!CP115&lt;EOMONTH(Summary!$E$10,0)),"lease up",
IF('Cash Flow'!CP115=EOMONTH(Summary!$E$3,Summary!$E$51),"refinance",
IF(AND('Cash Flow'!CP115&gt;=EOMONTH(Summary!$E$10,0),'Cash Flow'!CP115&lt;EOMONTH(Summary!$E$3,Summary!$G$66)),"stabilization",
IF('Cash Flow'!CP115=EOMONTH(Summary!$E$3,Summary!$G$66),"end of hold period",
IF('Cash Flow'!CP115&gt;EOMONTH(Summary!$E$3,Summary!$G$66),"post hold period",
"")))))))))</f>
        <v>post hold period</v>
      </c>
      <c r="CQ59" s="4" t="str">
        <f>IF('Cash Flow'!CQ115=EOMONTH(Summary!$E$3,0),"land closing",
IF('Cash Flow'!CQ115=EOMONTH(Summary!$E$5,0),"break ground",
IF(AND('Cash Flow'!CQ115&gt;EOMONTH(Summary!$E$5,0),'Cash Flow'!CQ115&lt;EOMONTH(Summary!$E$8,0)),"construction",
IF('Cash Flow'!CQ115=EOMONTH(Summary!$E$8,0),"delivery/lease-up",
IF(AND('Cash Flow'!CQ115&gt;EOMONTH(Summary!$E$8,0),'Cash Flow'!CQ115&lt;EOMONTH(Summary!$E$10,0)),"lease up",
IF('Cash Flow'!CQ115=EOMONTH(Summary!$E$3,Summary!$E$51),"refinance",
IF(AND('Cash Flow'!CQ115&gt;=EOMONTH(Summary!$E$10,0),'Cash Flow'!CQ115&lt;EOMONTH(Summary!$E$3,Summary!$G$66)),"stabilization",
IF('Cash Flow'!CQ115=EOMONTH(Summary!$E$3,Summary!$G$66),"end of hold period",
IF('Cash Flow'!CQ115&gt;EOMONTH(Summary!$E$3,Summary!$G$66),"post hold period",
"")))))))))</f>
        <v>post hold period</v>
      </c>
      <c r="CR59" s="4" t="str">
        <f>IF('Cash Flow'!CR115=EOMONTH(Summary!$E$3,0),"land closing",
IF('Cash Flow'!CR115=EOMONTH(Summary!$E$5,0),"break ground",
IF(AND('Cash Flow'!CR115&gt;EOMONTH(Summary!$E$5,0),'Cash Flow'!CR115&lt;EOMONTH(Summary!$E$8,0)),"construction",
IF('Cash Flow'!CR115=EOMONTH(Summary!$E$8,0),"delivery/lease-up",
IF(AND('Cash Flow'!CR115&gt;EOMONTH(Summary!$E$8,0),'Cash Flow'!CR115&lt;EOMONTH(Summary!$E$10,0)),"lease up",
IF('Cash Flow'!CR115=EOMONTH(Summary!$E$3,Summary!$E$51),"refinance",
IF(AND('Cash Flow'!CR115&gt;=EOMONTH(Summary!$E$10,0),'Cash Flow'!CR115&lt;EOMONTH(Summary!$E$3,Summary!$G$66)),"stabilization",
IF('Cash Flow'!CR115=EOMONTH(Summary!$E$3,Summary!$G$66),"end of hold period",
IF('Cash Flow'!CR115&gt;EOMONTH(Summary!$E$3,Summary!$G$66),"post hold period",
"")))))))))</f>
        <v>post hold period</v>
      </c>
      <c r="CS59" s="4" t="str">
        <f>IF('Cash Flow'!CS115=EOMONTH(Summary!$E$3,0),"land closing",
IF('Cash Flow'!CS115=EOMONTH(Summary!$E$5,0),"break ground",
IF(AND('Cash Flow'!CS115&gt;EOMONTH(Summary!$E$5,0),'Cash Flow'!CS115&lt;EOMONTH(Summary!$E$8,0)),"construction",
IF('Cash Flow'!CS115=EOMONTH(Summary!$E$8,0),"delivery/lease-up",
IF(AND('Cash Flow'!CS115&gt;EOMONTH(Summary!$E$8,0),'Cash Flow'!CS115&lt;EOMONTH(Summary!$E$10,0)),"lease up",
IF('Cash Flow'!CS115=EOMONTH(Summary!$E$3,Summary!$E$51),"refinance",
IF(AND('Cash Flow'!CS115&gt;=EOMONTH(Summary!$E$10,0),'Cash Flow'!CS115&lt;EOMONTH(Summary!$E$3,Summary!$G$66)),"stabilization",
IF('Cash Flow'!CS115=EOMONTH(Summary!$E$3,Summary!$G$66),"end of hold period",
IF('Cash Flow'!CS115&gt;EOMONTH(Summary!$E$3,Summary!$G$66),"post hold period",
"")))))))))</f>
        <v>post hold period</v>
      </c>
      <c r="CT59" s="4" t="str">
        <f>IF('Cash Flow'!CT115=EOMONTH(Summary!$E$3,0),"land closing",
IF('Cash Flow'!CT115=EOMONTH(Summary!$E$5,0),"break ground",
IF(AND('Cash Flow'!CT115&gt;EOMONTH(Summary!$E$5,0),'Cash Flow'!CT115&lt;EOMONTH(Summary!$E$8,0)),"construction",
IF('Cash Flow'!CT115=EOMONTH(Summary!$E$8,0),"delivery/lease-up",
IF(AND('Cash Flow'!CT115&gt;EOMONTH(Summary!$E$8,0),'Cash Flow'!CT115&lt;EOMONTH(Summary!$E$10,0)),"lease up",
IF('Cash Flow'!CT115=EOMONTH(Summary!$E$3,Summary!$E$51),"refinance",
IF(AND('Cash Flow'!CT115&gt;=EOMONTH(Summary!$E$10,0),'Cash Flow'!CT115&lt;EOMONTH(Summary!$E$3,Summary!$G$66)),"stabilization",
IF('Cash Flow'!CT115=EOMONTH(Summary!$E$3,Summary!$G$66),"end of hold period",
IF('Cash Flow'!CT115&gt;EOMONTH(Summary!$E$3,Summary!$G$66),"post hold period",
"")))))))))</f>
        <v>post hold period</v>
      </c>
      <c r="CU59" s="4" t="str">
        <f>IF('Cash Flow'!CU115=EOMONTH(Summary!$E$3,0),"land closing",
IF('Cash Flow'!CU115=EOMONTH(Summary!$E$5,0),"break ground",
IF(AND('Cash Flow'!CU115&gt;EOMONTH(Summary!$E$5,0),'Cash Flow'!CU115&lt;EOMONTH(Summary!$E$8,0)),"construction",
IF('Cash Flow'!CU115=EOMONTH(Summary!$E$8,0),"delivery/lease-up",
IF(AND('Cash Flow'!CU115&gt;EOMONTH(Summary!$E$8,0),'Cash Flow'!CU115&lt;EOMONTH(Summary!$E$10,0)),"lease up",
IF('Cash Flow'!CU115=EOMONTH(Summary!$E$3,Summary!$E$51),"refinance",
IF(AND('Cash Flow'!CU115&gt;=EOMONTH(Summary!$E$10,0),'Cash Flow'!CU115&lt;EOMONTH(Summary!$E$3,Summary!$G$66)),"stabilization",
IF('Cash Flow'!CU115=EOMONTH(Summary!$E$3,Summary!$G$66),"end of hold period",
IF('Cash Flow'!CU115&gt;EOMONTH(Summary!$E$3,Summary!$G$66),"post hold period",
"")))))))))</f>
        <v>post hold period</v>
      </c>
      <c r="CV59" s="4" t="str">
        <f>IF('Cash Flow'!CV115=EOMONTH(Summary!$E$3,0),"land closing",
IF('Cash Flow'!CV115=EOMONTH(Summary!$E$5,0),"break ground",
IF(AND('Cash Flow'!CV115&gt;EOMONTH(Summary!$E$5,0),'Cash Flow'!CV115&lt;EOMONTH(Summary!$E$8,0)),"construction",
IF('Cash Flow'!CV115=EOMONTH(Summary!$E$8,0),"delivery/lease-up",
IF(AND('Cash Flow'!CV115&gt;EOMONTH(Summary!$E$8,0),'Cash Flow'!CV115&lt;EOMONTH(Summary!$E$10,0)),"lease up",
IF('Cash Flow'!CV115=EOMONTH(Summary!$E$3,Summary!$E$51),"refinance",
IF(AND('Cash Flow'!CV115&gt;=EOMONTH(Summary!$E$10,0),'Cash Flow'!CV115&lt;EOMONTH(Summary!$E$3,Summary!$G$66)),"stabilization",
IF('Cash Flow'!CV115=EOMONTH(Summary!$E$3,Summary!$G$66),"end of hold period",
IF('Cash Flow'!CV115&gt;EOMONTH(Summary!$E$3,Summary!$G$66),"post hold period",
"")))))))))</f>
        <v>post hold period</v>
      </c>
      <c r="CW59" s="4" t="str">
        <f>IF('Cash Flow'!CW115=EOMONTH(Summary!$E$3,0),"land closing",
IF('Cash Flow'!CW115=EOMONTH(Summary!$E$5,0),"break ground",
IF(AND('Cash Flow'!CW115&gt;EOMONTH(Summary!$E$5,0),'Cash Flow'!CW115&lt;EOMONTH(Summary!$E$8,0)),"construction",
IF('Cash Flow'!CW115=EOMONTH(Summary!$E$8,0),"delivery/lease-up",
IF(AND('Cash Flow'!CW115&gt;EOMONTH(Summary!$E$8,0),'Cash Flow'!CW115&lt;EOMONTH(Summary!$E$10,0)),"lease up",
IF('Cash Flow'!CW115=EOMONTH(Summary!$E$3,Summary!$E$51),"refinance",
IF(AND('Cash Flow'!CW115&gt;=EOMONTH(Summary!$E$10,0),'Cash Flow'!CW115&lt;EOMONTH(Summary!$E$3,Summary!$G$66)),"stabilization",
IF('Cash Flow'!CW115=EOMONTH(Summary!$E$3,Summary!$G$66),"end of hold period",
IF('Cash Flow'!CW115&gt;EOMONTH(Summary!$E$3,Summary!$G$66),"post hold period",
"")))))))))</f>
        <v>post hold period</v>
      </c>
      <c r="CX59" s="4" t="str">
        <f>IF('Cash Flow'!CX115=EOMONTH(Summary!$E$3,0),"land closing",
IF('Cash Flow'!CX115=EOMONTH(Summary!$E$5,0),"break ground",
IF(AND('Cash Flow'!CX115&gt;EOMONTH(Summary!$E$5,0),'Cash Flow'!CX115&lt;EOMONTH(Summary!$E$8,0)),"construction",
IF('Cash Flow'!CX115=EOMONTH(Summary!$E$8,0),"delivery/lease-up",
IF(AND('Cash Flow'!CX115&gt;EOMONTH(Summary!$E$8,0),'Cash Flow'!CX115&lt;EOMONTH(Summary!$E$10,0)),"lease up",
IF('Cash Flow'!CX115=EOMONTH(Summary!$E$3,Summary!$E$51),"refinance",
IF(AND('Cash Flow'!CX115&gt;=EOMONTH(Summary!$E$10,0),'Cash Flow'!CX115&lt;EOMONTH(Summary!$E$3,Summary!$G$66)),"stabilization",
IF('Cash Flow'!CX115=EOMONTH(Summary!$E$3,Summary!$G$66),"end of hold period",
IF('Cash Flow'!CX115&gt;EOMONTH(Summary!$E$3,Summary!$G$66),"post hold period",
"")))))))))</f>
        <v>post hold period</v>
      </c>
      <c r="CY59" s="4" t="str">
        <f>IF('Cash Flow'!CY115=EOMONTH(Summary!$E$3,0),"land closing",
IF('Cash Flow'!CY115=EOMONTH(Summary!$E$5,0),"break ground",
IF(AND('Cash Flow'!CY115&gt;EOMONTH(Summary!$E$5,0),'Cash Flow'!CY115&lt;EOMONTH(Summary!$E$8,0)),"construction",
IF('Cash Flow'!CY115=EOMONTH(Summary!$E$8,0),"delivery/lease-up",
IF(AND('Cash Flow'!CY115&gt;EOMONTH(Summary!$E$8,0),'Cash Flow'!CY115&lt;EOMONTH(Summary!$E$10,0)),"lease up",
IF('Cash Flow'!CY115=EOMONTH(Summary!$E$3,Summary!$E$51),"refinance",
IF(AND('Cash Flow'!CY115&gt;=EOMONTH(Summary!$E$10,0),'Cash Flow'!CY115&lt;EOMONTH(Summary!$E$3,Summary!$G$66)),"stabilization",
IF('Cash Flow'!CY115=EOMONTH(Summary!$E$3,Summary!$G$66),"end of hold period",
IF('Cash Flow'!CY115&gt;EOMONTH(Summary!$E$3,Summary!$G$66),"post hold period",
"")))))))))</f>
        <v>post hold period</v>
      </c>
      <c r="CZ59" s="4" t="str">
        <f>IF('Cash Flow'!CZ115=EOMONTH(Summary!$E$3,0),"land closing",
IF('Cash Flow'!CZ115=EOMONTH(Summary!$E$5,0),"break ground",
IF(AND('Cash Flow'!CZ115&gt;EOMONTH(Summary!$E$5,0),'Cash Flow'!CZ115&lt;EOMONTH(Summary!$E$8,0)),"construction",
IF('Cash Flow'!CZ115=EOMONTH(Summary!$E$8,0),"delivery/lease-up",
IF(AND('Cash Flow'!CZ115&gt;EOMONTH(Summary!$E$8,0),'Cash Flow'!CZ115&lt;EOMONTH(Summary!$E$10,0)),"lease up",
IF('Cash Flow'!CZ115=EOMONTH(Summary!$E$3,Summary!$E$51),"refinance",
IF(AND('Cash Flow'!CZ115&gt;=EOMONTH(Summary!$E$10,0),'Cash Flow'!CZ115&lt;EOMONTH(Summary!$E$3,Summary!$G$66)),"stabilization",
IF('Cash Flow'!CZ115=EOMONTH(Summary!$E$3,Summary!$G$66),"end of hold period",
IF('Cash Flow'!CZ115&gt;EOMONTH(Summary!$E$3,Summary!$G$66),"post hold period",
"")))))))))</f>
        <v>post hold period</v>
      </c>
      <c r="DA59" s="4" t="str">
        <f>IF('Cash Flow'!DA115=EOMONTH(Summary!$E$3,0),"land closing",
IF('Cash Flow'!DA115=EOMONTH(Summary!$E$5,0),"break ground",
IF(AND('Cash Flow'!DA115&gt;EOMONTH(Summary!$E$5,0),'Cash Flow'!DA115&lt;EOMONTH(Summary!$E$8,0)),"construction",
IF('Cash Flow'!DA115=EOMONTH(Summary!$E$8,0),"delivery/lease-up",
IF(AND('Cash Flow'!DA115&gt;EOMONTH(Summary!$E$8,0),'Cash Flow'!DA115&lt;EOMONTH(Summary!$E$10,0)),"lease up",
IF('Cash Flow'!DA115=EOMONTH(Summary!$E$3,Summary!$E$51),"refinance",
IF(AND('Cash Flow'!DA115&gt;=EOMONTH(Summary!$E$10,0),'Cash Flow'!DA115&lt;EOMONTH(Summary!$E$3,Summary!$G$66)),"stabilization",
IF('Cash Flow'!DA115=EOMONTH(Summary!$E$3,Summary!$G$66),"end of hold period",
IF('Cash Flow'!DA115&gt;EOMONTH(Summary!$E$3,Summary!$G$66),"post hold period",
"")))))))))</f>
        <v>post hold period</v>
      </c>
      <c r="DB59" s="4" t="str">
        <f>IF('Cash Flow'!DB115=EOMONTH(Summary!$E$3,0),"land closing",
IF('Cash Flow'!DB115=EOMONTH(Summary!$E$5,0),"break ground",
IF(AND('Cash Flow'!DB115&gt;EOMONTH(Summary!$E$5,0),'Cash Flow'!DB115&lt;EOMONTH(Summary!$E$8,0)),"construction",
IF('Cash Flow'!DB115=EOMONTH(Summary!$E$8,0),"delivery/lease-up",
IF(AND('Cash Flow'!DB115&gt;EOMONTH(Summary!$E$8,0),'Cash Flow'!DB115&lt;EOMONTH(Summary!$E$10,0)),"lease up",
IF('Cash Flow'!DB115=EOMONTH(Summary!$E$3,Summary!$E$51),"refinance",
IF(AND('Cash Flow'!DB115&gt;=EOMONTH(Summary!$E$10,0),'Cash Flow'!DB115&lt;EOMONTH(Summary!$E$3,Summary!$G$66)),"stabilization",
IF('Cash Flow'!DB115=EOMONTH(Summary!$E$3,Summary!$G$66),"end of hold period",
IF('Cash Flow'!DB115&gt;EOMONTH(Summary!$E$3,Summary!$G$66),"post hold period",
"")))))))))</f>
        <v>post hold period</v>
      </c>
      <c r="DC59" s="4" t="str">
        <f>IF('Cash Flow'!DC115=EOMONTH(Summary!$E$3,0),"land closing",
IF('Cash Flow'!DC115=EOMONTH(Summary!$E$5,0),"break ground",
IF(AND('Cash Flow'!DC115&gt;EOMONTH(Summary!$E$5,0),'Cash Flow'!DC115&lt;EOMONTH(Summary!$E$8,0)),"construction",
IF('Cash Flow'!DC115=EOMONTH(Summary!$E$8,0),"delivery/lease-up",
IF(AND('Cash Flow'!DC115&gt;EOMONTH(Summary!$E$8,0),'Cash Flow'!DC115&lt;EOMONTH(Summary!$E$10,0)),"lease up",
IF('Cash Flow'!DC115=EOMONTH(Summary!$E$3,Summary!$E$51),"refinance",
IF(AND('Cash Flow'!DC115&gt;=EOMONTH(Summary!$E$10,0),'Cash Flow'!DC115&lt;EOMONTH(Summary!$E$3,Summary!$G$66)),"stabilization",
IF('Cash Flow'!DC115=EOMONTH(Summary!$E$3,Summary!$G$66),"end of hold period",
IF('Cash Flow'!DC115&gt;EOMONTH(Summary!$E$3,Summary!$G$66),"post hold period",
"")))))))))</f>
        <v>post hold period</v>
      </c>
      <c r="DD59" s="4" t="str">
        <f>IF('Cash Flow'!DD115=EOMONTH(Summary!$E$3,0),"land closing",
IF('Cash Flow'!DD115=EOMONTH(Summary!$E$5,0),"break ground",
IF(AND('Cash Flow'!DD115&gt;EOMONTH(Summary!$E$5,0),'Cash Flow'!DD115&lt;EOMONTH(Summary!$E$8,0)),"construction",
IF('Cash Flow'!DD115=EOMONTH(Summary!$E$8,0),"delivery/lease-up",
IF(AND('Cash Flow'!DD115&gt;EOMONTH(Summary!$E$8,0),'Cash Flow'!DD115&lt;EOMONTH(Summary!$E$10,0)),"lease up",
IF('Cash Flow'!DD115=EOMONTH(Summary!$E$3,Summary!$E$51),"refinance",
IF(AND('Cash Flow'!DD115&gt;=EOMONTH(Summary!$E$10,0),'Cash Flow'!DD115&lt;EOMONTH(Summary!$E$3,Summary!$G$66)),"stabilization",
IF('Cash Flow'!DD115=EOMONTH(Summary!$E$3,Summary!$G$66),"end of hold period",
IF('Cash Flow'!DD115&gt;EOMONTH(Summary!$E$3,Summary!$G$66),"post hold period",
"")))))))))</f>
        <v>post hold period</v>
      </c>
      <c r="DE59" s="4" t="str">
        <f>IF('Cash Flow'!DE115=EOMONTH(Summary!$E$3,0),"land closing",
IF('Cash Flow'!DE115=EOMONTH(Summary!$E$5,0),"break ground",
IF(AND('Cash Flow'!DE115&gt;EOMONTH(Summary!$E$5,0),'Cash Flow'!DE115&lt;EOMONTH(Summary!$E$8,0)),"construction",
IF('Cash Flow'!DE115=EOMONTH(Summary!$E$8,0),"delivery/lease-up",
IF(AND('Cash Flow'!DE115&gt;EOMONTH(Summary!$E$8,0),'Cash Flow'!DE115&lt;EOMONTH(Summary!$E$10,0)),"lease up",
IF('Cash Flow'!DE115=EOMONTH(Summary!$E$3,Summary!$E$51),"refinance",
IF(AND('Cash Flow'!DE115&gt;=EOMONTH(Summary!$E$10,0),'Cash Flow'!DE115&lt;EOMONTH(Summary!$E$3,Summary!$G$66)),"stabilization",
IF('Cash Flow'!DE115=EOMONTH(Summary!$E$3,Summary!$G$66),"end of hold period",
IF('Cash Flow'!DE115&gt;EOMONTH(Summary!$E$3,Summary!$G$66),"post hold period",
"")))))))))</f>
        <v>post hold period</v>
      </c>
      <c r="DF59" s="4" t="str">
        <f>IF('Cash Flow'!DF115=EOMONTH(Summary!$E$3,0),"land closing",
IF('Cash Flow'!DF115=EOMONTH(Summary!$E$5,0),"break ground",
IF(AND('Cash Flow'!DF115&gt;EOMONTH(Summary!$E$5,0),'Cash Flow'!DF115&lt;EOMONTH(Summary!$E$8,0)),"construction",
IF('Cash Flow'!DF115=EOMONTH(Summary!$E$8,0),"delivery/lease-up",
IF(AND('Cash Flow'!DF115&gt;EOMONTH(Summary!$E$8,0),'Cash Flow'!DF115&lt;EOMONTH(Summary!$E$10,0)),"lease up",
IF('Cash Flow'!DF115=EOMONTH(Summary!$E$3,Summary!$E$51),"refinance",
IF(AND('Cash Flow'!DF115&gt;=EOMONTH(Summary!$E$10,0),'Cash Flow'!DF115&lt;EOMONTH(Summary!$E$3,Summary!$G$66)),"stabilization",
IF('Cash Flow'!DF115=EOMONTH(Summary!$E$3,Summary!$G$66),"end of hold period",
IF('Cash Flow'!DF115&gt;EOMONTH(Summary!$E$3,Summary!$G$66),"post hold period",
"")))))))))</f>
        <v>post hold period</v>
      </c>
      <c r="DG59" s="4" t="str">
        <f>IF('Cash Flow'!DG115=EOMONTH(Summary!$E$3,0),"land closing",
IF('Cash Flow'!DG115=EOMONTH(Summary!$E$5,0),"break ground",
IF(AND('Cash Flow'!DG115&gt;EOMONTH(Summary!$E$5,0),'Cash Flow'!DG115&lt;EOMONTH(Summary!$E$8,0)),"construction",
IF('Cash Flow'!DG115=EOMONTH(Summary!$E$8,0),"delivery/lease-up",
IF(AND('Cash Flow'!DG115&gt;EOMONTH(Summary!$E$8,0),'Cash Flow'!DG115&lt;EOMONTH(Summary!$E$10,0)),"lease up",
IF('Cash Flow'!DG115=EOMONTH(Summary!$E$3,Summary!$E$51),"refinance",
IF(AND('Cash Flow'!DG115&gt;=EOMONTH(Summary!$E$10,0),'Cash Flow'!DG115&lt;EOMONTH(Summary!$E$3,Summary!$G$66)),"stabilization",
IF('Cash Flow'!DG115=EOMONTH(Summary!$E$3,Summary!$G$66),"end of hold period",
IF('Cash Flow'!DG115&gt;EOMONTH(Summary!$E$3,Summary!$G$66),"post hold period",
"")))))))))</f>
        <v>post hold period</v>
      </c>
      <c r="DH59" s="4" t="str">
        <f>IF('Cash Flow'!DH115=EOMONTH(Summary!$E$3,0),"land closing",
IF('Cash Flow'!DH115=EOMONTH(Summary!$E$5,0),"break ground",
IF(AND('Cash Flow'!DH115&gt;EOMONTH(Summary!$E$5,0),'Cash Flow'!DH115&lt;EOMONTH(Summary!$E$8,0)),"construction",
IF('Cash Flow'!DH115=EOMONTH(Summary!$E$8,0),"delivery/lease-up",
IF(AND('Cash Flow'!DH115&gt;EOMONTH(Summary!$E$8,0),'Cash Flow'!DH115&lt;EOMONTH(Summary!$E$10,0)),"lease up",
IF('Cash Flow'!DH115=EOMONTH(Summary!$E$3,Summary!$E$51),"refinance",
IF(AND('Cash Flow'!DH115&gt;=EOMONTH(Summary!$E$10,0),'Cash Flow'!DH115&lt;EOMONTH(Summary!$E$3,Summary!$G$66)),"stabilization",
IF('Cash Flow'!DH115=EOMONTH(Summary!$E$3,Summary!$G$66),"end of hold period",
IF('Cash Flow'!DH115&gt;EOMONTH(Summary!$E$3,Summary!$G$66),"post hold period",
"")))))))))</f>
        <v>post hold period</v>
      </c>
      <c r="DI59" s="4" t="str">
        <f>IF('Cash Flow'!DI115=EOMONTH(Summary!$E$3,0),"land closing",
IF('Cash Flow'!DI115=EOMONTH(Summary!$E$5,0),"break ground",
IF(AND('Cash Flow'!DI115&gt;EOMONTH(Summary!$E$5,0),'Cash Flow'!DI115&lt;EOMONTH(Summary!$E$8,0)),"construction",
IF('Cash Flow'!DI115=EOMONTH(Summary!$E$8,0),"delivery/lease-up",
IF(AND('Cash Flow'!DI115&gt;EOMONTH(Summary!$E$8,0),'Cash Flow'!DI115&lt;EOMONTH(Summary!$E$10,0)),"lease up",
IF('Cash Flow'!DI115=EOMONTH(Summary!$E$3,Summary!$E$51),"refinance",
IF(AND('Cash Flow'!DI115&gt;=EOMONTH(Summary!$E$10,0),'Cash Flow'!DI115&lt;EOMONTH(Summary!$E$3,Summary!$G$66)),"stabilization",
IF('Cash Flow'!DI115=EOMONTH(Summary!$E$3,Summary!$G$66),"end of hold period",
IF('Cash Flow'!DI115&gt;EOMONTH(Summary!$E$3,Summary!$G$66),"post hold period",
"")))))))))</f>
        <v>post hold period</v>
      </c>
      <c r="DJ59" s="4" t="str">
        <f>IF('Cash Flow'!DJ115=EOMONTH(Summary!$E$3,0),"land closing",
IF('Cash Flow'!DJ115=EOMONTH(Summary!$E$5,0),"break ground",
IF(AND('Cash Flow'!DJ115&gt;EOMONTH(Summary!$E$5,0),'Cash Flow'!DJ115&lt;EOMONTH(Summary!$E$8,0)),"construction",
IF('Cash Flow'!DJ115=EOMONTH(Summary!$E$8,0),"delivery/lease-up",
IF(AND('Cash Flow'!DJ115&gt;EOMONTH(Summary!$E$8,0),'Cash Flow'!DJ115&lt;EOMONTH(Summary!$E$10,0)),"lease up",
IF('Cash Flow'!DJ115=EOMONTH(Summary!$E$3,Summary!$E$51),"refinance",
IF(AND('Cash Flow'!DJ115&gt;=EOMONTH(Summary!$E$10,0),'Cash Flow'!DJ115&lt;EOMONTH(Summary!$E$3,Summary!$G$66)),"stabilization",
IF('Cash Flow'!DJ115=EOMONTH(Summary!$E$3,Summary!$G$66),"end of hold period",
IF('Cash Flow'!DJ115&gt;EOMONTH(Summary!$E$3,Summary!$G$66),"post hold period",
"")))))))))</f>
        <v>post hold period</v>
      </c>
      <c r="DK59" s="4" t="str">
        <f>IF('Cash Flow'!DK115=EOMONTH(Summary!$E$3,0),"land closing",
IF('Cash Flow'!DK115=EOMONTH(Summary!$E$5,0),"break ground",
IF(AND('Cash Flow'!DK115&gt;EOMONTH(Summary!$E$5,0),'Cash Flow'!DK115&lt;EOMONTH(Summary!$E$8,0)),"construction",
IF('Cash Flow'!DK115=EOMONTH(Summary!$E$8,0),"delivery/lease-up",
IF(AND('Cash Flow'!DK115&gt;EOMONTH(Summary!$E$8,0),'Cash Flow'!DK115&lt;EOMONTH(Summary!$E$10,0)),"lease up",
IF('Cash Flow'!DK115=EOMONTH(Summary!$E$3,Summary!$E$51),"refinance",
IF(AND('Cash Flow'!DK115&gt;=EOMONTH(Summary!$E$10,0),'Cash Flow'!DK115&lt;EOMONTH(Summary!$E$3,Summary!$G$66)),"stabilization",
IF('Cash Flow'!DK115=EOMONTH(Summary!$E$3,Summary!$G$66),"end of hold period",
IF('Cash Flow'!DK115&gt;EOMONTH(Summary!$E$3,Summary!$G$66),"post hold period",
"")))))))))</f>
        <v>post hold period</v>
      </c>
      <c r="DL59" s="4" t="str">
        <f>IF('Cash Flow'!DL115=EOMONTH(Summary!$E$3,0),"land closing",
IF('Cash Flow'!DL115=EOMONTH(Summary!$E$5,0),"break ground",
IF(AND('Cash Flow'!DL115&gt;EOMONTH(Summary!$E$5,0),'Cash Flow'!DL115&lt;EOMONTH(Summary!$E$8,0)),"construction",
IF('Cash Flow'!DL115=EOMONTH(Summary!$E$8,0),"delivery/lease-up",
IF(AND('Cash Flow'!DL115&gt;EOMONTH(Summary!$E$8,0),'Cash Flow'!DL115&lt;EOMONTH(Summary!$E$10,0)),"lease up",
IF('Cash Flow'!DL115=EOMONTH(Summary!$E$3,Summary!$E$51),"refinance",
IF(AND('Cash Flow'!DL115&gt;=EOMONTH(Summary!$E$10,0),'Cash Flow'!DL115&lt;EOMONTH(Summary!$E$3,Summary!$G$66)),"stabilization",
IF('Cash Flow'!DL115=EOMONTH(Summary!$E$3,Summary!$G$66),"end of hold period",
IF('Cash Flow'!DL115&gt;EOMONTH(Summary!$E$3,Summary!$G$66),"post hold period",
"")))))))))</f>
        <v>post hold period</v>
      </c>
      <c r="DM59" s="4" t="str">
        <f>IF('Cash Flow'!DM115=EOMONTH(Summary!$E$3,0),"land closing",
IF('Cash Flow'!DM115=EOMONTH(Summary!$E$5,0),"break ground",
IF(AND('Cash Flow'!DM115&gt;EOMONTH(Summary!$E$5,0),'Cash Flow'!DM115&lt;EOMONTH(Summary!$E$8,0)),"construction",
IF('Cash Flow'!DM115=EOMONTH(Summary!$E$8,0),"delivery/lease-up",
IF(AND('Cash Flow'!DM115&gt;EOMONTH(Summary!$E$8,0),'Cash Flow'!DM115&lt;EOMONTH(Summary!$E$10,0)),"lease up",
IF('Cash Flow'!DM115=EOMONTH(Summary!$E$3,Summary!$E$51),"refinance",
IF(AND('Cash Flow'!DM115&gt;=EOMONTH(Summary!$E$10,0),'Cash Flow'!DM115&lt;EOMONTH(Summary!$E$3,Summary!$G$66)),"stabilization",
IF('Cash Flow'!DM115=EOMONTH(Summary!$E$3,Summary!$G$66),"end of hold period",
IF('Cash Flow'!DM115&gt;EOMONTH(Summary!$E$3,Summary!$G$66),"post hold period",
"")))))))))</f>
        <v>post hold period</v>
      </c>
      <c r="DN59" s="4" t="str">
        <f>IF('Cash Flow'!DN115=EOMONTH(Summary!$E$3,0),"land closing",
IF('Cash Flow'!DN115=EOMONTH(Summary!$E$5,0),"break ground",
IF(AND('Cash Flow'!DN115&gt;EOMONTH(Summary!$E$5,0),'Cash Flow'!DN115&lt;EOMONTH(Summary!$E$8,0)),"construction",
IF('Cash Flow'!DN115=EOMONTH(Summary!$E$8,0),"delivery/lease-up",
IF(AND('Cash Flow'!DN115&gt;EOMONTH(Summary!$E$8,0),'Cash Flow'!DN115&lt;EOMONTH(Summary!$E$10,0)),"lease up",
IF('Cash Flow'!DN115=EOMONTH(Summary!$E$3,Summary!$E$51),"refinance",
IF(AND('Cash Flow'!DN115&gt;=EOMONTH(Summary!$E$10,0),'Cash Flow'!DN115&lt;EOMONTH(Summary!$E$3,Summary!$G$66)),"stabilization",
IF('Cash Flow'!DN115=EOMONTH(Summary!$E$3,Summary!$G$66),"end of hold period",
IF('Cash Flow'!DN115&gt;EOMONTH(Summary!$E$3,Summary!$G$66),"post hold period",
"")))))))))</f>
        <v>post hold period</v>
      </c>
      <c r="DO59" s="4" t="str">
        <f>IF('Cash Flow'!DO115=EOMONTH(Summary!$E$3,0),"land closing",
IF('Cash Flow'!DO115=EOMONTH(Summary!$E$5,0),"break ground",
IF(AND('Cash Flow'!DO115&gt;EOMONTH(Summary!$E$5,0),'Cash Flow'!DO115&lt;EOMONTH(Summary!$E$8,0)),"construction",
IF('Cash Flow'!DO115=EOMONTH(Summary!$E$8,0),"delivery/lease-up",
IF(AND('Cash Flow'!DO115&gt;EOMONTH(Summary!$E$8,0),'Cash Flow'!DO115&lt;EOMONTH(Summary!$E$10,0)),"lease up",
IF('Cash Flow'!DO115=EOMONTH(Summary!$E$3,Summary!$E$51),"refinance",
IF(AND('Cash Flow'!DO115&gt;=EOMONTH(Summary!$E$10,0),'Cash Flow'!DO115&lt;EOMONTH(Summary!$E$3,Summary!$G$66)),"stabilization",
IF('Cash Flow'!DO115=EOMONTH(Summary!$E$3,Summary!$G$66),"end of hold period",
IF('Cash Flow'!DO115&gt;EOMONTH(Summary!$E$3,Summary!$G$66),"post hold period",
"")))))))))</f>
        <v>post hold period</v>
      </c>
      <c r="DP59" s="4" t="str">
        <f>IF('Cash Flow'!DP115=EOMONTH(Summary!$E$3,0),"land closing",
IF('Cash Flow'!DP115=EOMONTH(Summary!$E$5,0),"break ground",
IF(AND('Cash Flow'!DP115&gt;EOMONTH(Summary!$E$5,0),'Cash Flow'!DP115&lt;EOMONTH(Summary!$E$8,0)),"construction",
IF('Cash Flow'!DP115=EOMONTH(Summary!$E$8,0),"delivery/lease-up",
IF(AND('Cash Flow'!DP115&gt;EOMONTH(Summary!$E$8,0),'Cash Flow'!DP115&lt;EOMONTH(Summary!$E$10,0)),"lease up",
IF('Cash Flow'!DP115=EOMONTH(Summary!$E$3,Summary!$E$51),"refinance",
IF(AND('Cash Flow'!DP115&gt;=EOMONTH(Summary!$E$10,0),'Cash Flow'!DP115&lt;EOMONTH(Summary!$E$3,Summary!$G$66)),"stabilization",
IF('Cash Flow'!DP115=EOMONTH(Summary!$E$3,Summary!$G$66),"end of hold period",
IF('Cash Flow'!DP115&gt;EOMONTH(Summary!$E$3,Summary!$G$66),"post hold period",
"")))))))))</f>
        <v>post hold period</v>
      </c>
      <c r="DQ59" s="4" t="str">
        <f>IF('Cash Flow'!DQ115=EOMONTH(Summary!$E$3,0),"land closing",
IF('Cash Flow'!DQ115=EOMONTH(Summary!$E$5,0),"break ground",
IF(AND('Cash Flow'!DQ115&gt;EOMONTH(Summary!$E$5,0),'Cash Flow'!DQ115&lt;EOMONTH(Summary!$E$8,0)),"construction",
IF('Cash Flow'!DQ115=EOMONTH(Summary!$E$8,0),"delivery/lease-up",
IF(AND('Cash Flow'!DQ115&gt;EOMONTH(Summary!$E$8,0),'Cash Flow'!DQ115&lt;EOMONTH(Summary!$E$10,0)),"lease up",
IF('Cash Flow'!DQ115=EOMONTH(Summary!$E$3,Summary!$E$51),"refinance",
IF(AND('Cash Flow'!DQ115&gt;=EOMONTH(Summary!$E$10,0),'Cash Flow'!DQ115&lt;EOMONTH(Summary!$E$3,Summary!$G$66)),"stabilization",
IF('Cash Flow'!DQ115=EOMONTH(Summary!$E$3,Summary!$G$66),"end of hold period",
IF('Cash Flow'!DQ115&gt;EOMONTH(Summary!$E$3,Summary!$G$66),"post hold period",
"")))))))))</f>
        <v>post hold period</v>
      </c>
      <c r="DR59" s="4" t="str">
        <f>IF('Cash Flow'!DR115=EOMONTH(Summary!$E$3,0),"land closing",
IF('Cash Flow'!DR115=EOMONTH(Summary!$E$5,0),"break ground",
IF(AND('Cash Flow'!DR115&gt;EOMONTH(Summary!$E$5,0),'Cash Flow'!DR115&lt;EOMONTH(Summary!$E$8,0)),"construction",
IF('Cash Flow'!DR115=EOMONTH(Summary!$E$8,0),"delivery/lease-up",
IF(AND('Cash Flow'!DR115&gt;EOMONTH(Summary!$E$8,0),'Cash Flow'!DR115&lt;EOMONTH(Summary!$E$10,0)),"lease up",
IF('Cash Flow'!DR115=EOMONTH(Summary!$E$3,Summary!$E$51),"refinance",
IF(AND('Cash Flow'!DR115&gt;=EOMONTH(Summary!$E$10,0),'Cash Flow'!DR115&lt;EOMONTH(Summary!$E$3,Summary!$G$66)),"stabilization",
IF('Cash Flow'!DR115=EOMONTH(Summary!$E$3,Summary!$G$66),"end of hold period",
IF('Cash Flow'!DR115&gt;EOMONTH(Summary!$E$3,Summary!$G$66),"post hold period",
"")))))))))</f>
        <v>post hold period</v>
      </c>
      <c r="DS59" s="4" t="str">
        <f>IF('Cash Flow'!DS115=EOMONTH(Summary!$E$3,0),"land closing",
IF('Cash Flow'!DS115=EOMONTH(Summary!$E$5,0),"break ground",
IF(AND('Cash Flow'!DS115&gt;EOMONTH(Summary!$E$5,0),'Cash Flow'!DS115&lt;EOMONTH(Summary!$E$8,0)),"construction",
IF('Cash Flow'!DS115=EOMONTH(Summary!$E$8,0),"delivery/lease-up",
IF(AND('Cash Flow'!DS115&gt;EOMONTH(Summary!$E$8,0),'Cash Flow'!DS115&lt;EOMONTH(Summary!$E$10,0)),"lease up",
IF('Cash Flow'!DS115=EOMONTH(Summary!$E$3,Summary!$E$51),"refinance",
IF(AND('Cash Flow'!DS115&gt;=EOMONTH(Summary!$E$10,0),'Cash Flow'!DS115&lt;EOMONTH(Summary!$E$3,Summary!$G$66)),"stabilization",
IF('Cash Flow'!DS115=EOMONTH(Summary!$E$3,Summary!$G$66),"end of hold period",
IF('Cash Flow'!DS115&gt;EOMONTH(Summary!$E$3,Summary!$G$66),"post hold period",
"")))))))))</f>
        <v>post hold period</v>
      </c>
      <c r="DT59" s="4" t="str">
        <f>IF('Cash Flow'!DT115=EOMONTH(Summary!$E$3,0),"land closing",
IF('Cash Flow'!DT115=EOMONTH(Summary!$E$5,0),"break ground",
IF(AND('Cash Flow'!DT115&gt;EOMONTH(Summary!$E$5,0),'Cash Flow'!DT115&lt;EOMONTH(Summary!$E$8,0)),"construction",
IF('Cash Flow'!DT115=EOMONTH(Summary!$E$8,0),"delivery/lease-up",
IF(AND('Cash Flow'!DT115&gt;EOMONTH(Summary!$E$8,0),'Cash Flow'!DT115&lt;EOMONTH(Summary!$E$10,0)),"lease up",
IF('Cash Flow'!DT115=EOMONTH(Summary!$E$3,Summary!$E$51),"refinance",
IF(AND('Cash Flow'!DT115&gt;=EOMONTH(Summary!$E$10,0),'Cash Flow'!DT115&lt;EOMONTH(Summary!$E$3,Summary!$G$66)),"stabilization",
IF('Cash Flow'!DT115=EOMONTH(Summary!$E$3,Summary!$G$66),"end of hold period",
IF('Cash Flow'!DT115&gt;EOMONTH(Summary!$E$3,Summary!$G$66),"post hold period",
"")))))))))</f>
        <v>post hold period</v>
      </c>
      <c r="DU59" s="4" t="str">
        <f>IF('Cash Flow'!DU115=EOMONTH(Summary!$E$3,0),"land closing",
IF('Cash Flow'!DU115=EOMONTH(Summary!$E$5,0),"break ground",
IF(AND('Cash Flow'!DU115&gt;EOMONTH(Summary!$E$5,0),'Cash Flow'!DU115&lt;EOMONTH(Summary!$E$8,0)),"construction",
IF('Cash Flow'!DU115=EOMONTH(Summary!$E$8,0),"delivery/lease-up",
IF(AND('Cash Flow'!DU115&gt;EOMONTH(Summary!$E$8,0),'Cash Flow'!DU115&lt;EOMONTH(Summary!$E$10,0)),"lease up",
IF('Cash Flow'!DU115=EOMONTH(Summary!$E$3,Summary!$E$51),"refinance",
IF(AND('Cash Flow'!DU115&gt;=EOMONTH(Summary!$E$10,0),'Cash Flow'!DU115&lt;EOMONTH(Summary!$E$3,Summary!$G$66)),"stabilization",
IF('Cash Flow'!DU115=EOMONTH(Summary!$E$3,Summary!$G$66),"end of hold period",
IF('Cash Flow'!DU115&gt;EOMONTH(Summary!$E$3,Summary!$G$66),"post hold period",
"")))))))))</f>
        <v>post hold period</v>
      </c>
      <c r="DV59" s="4" t="str">
        <f>IF('Cash Flow'!DV115=EOMONTH(Summary!$E$3,0),"land closing",
IF('Cash Flow'!DV115=EOMONTH(Summary!$E$5,0),"break ground",
IF(AND('Cash Flow'!DV115&gt;EOMONTH(Summary!$E$5,0),'Cash Flow'!DV115&lt;EOMONTH(Summary!$E$8,0)),"construction",
IF('Cash Flow'!DV115=EOMONTH(Summary!$E$8,0),"delivery/lease-up",
IF(AND('Cash Flow'!DV115&gt;EOMONTH(Summary!$E$8,0),'Cash Flow'!DV115&lt;EOMONTH(Summary!$E$10,0)),"lease up",
IF('Cash Flow'!DV115=EOMONTH(Summary!$E$3,Summary!$E$51),"refinance",
IF(AND('Cash Flow'!DV115&gt;=EOMONTH(Summary!$E$10,0),'Cash Flow'!DV115&lt;EOMONTH(Summary!$E$3,Summary!$G$66)),"stabilization",
IF('Cash Flow'!DV115=EOMONTH(Summary!$E$3,Summary!$G$66),"end of hold period",
IF('Cash Flow'!DV115&gt;EOMONTH(Summary!$E$3,Summary!$G$66),"post hold period",
"")))))))))</f>
        <v>post hold period</v>
      </c>
      <c r="DW59" s="4" t="str">
        <f>IF('Cash Flow'!DW115=EOMONTH(Summary!$E$3,0),"land closing",
IF('Cash Flow'!DW115=EOMONTH(Summary!$E$5,0),"break ground",
IF(AND('Cash Flow'!DW115&gt;EOMONTH(Summary!$E$5,0),'Cash Flow'!DW115&lt;EOMONTH(Summary!$E$8,0)),"construction",
IF('Cash Flow'!DW115=EOMONTH(Summary!$E$8,0),"delivery/lease-up",
IF(AND('Cash Flow'!DW115&gt;EOMONTH(Summary!$E$8,0),'Cash Flow'!DW115&lt;EOMONTH(Summary!$E$10,0)),"lease up",
IF('Cash Flow'!DW115=EOMONTH(Summary!$E$3,Summary!$E$51),"refinance",
IF(AND('Cash Flow'!DW115&gt;=EOMONTH(Summary!$E$10,0),'Cash Flow'!DW115&lt;EOMONTH(Summary!$E$3,Summary!$G$66)),"stabilization",
IF('Cash Flow'!DW115=EOMONTH(Summary!$E$3,Summary!$G$66),"end of hold period",
IF('Cash Flow'!DW115&gt;EOMONTH(Summary!$E$3,Summary!$G$66),"post hold period",
"")))))))))</f>
        <v>post hold period</v>
      </c>
      <c r="DX59" s="4" t="str">
        <f>IF('Cash Flow'!DX115=EOMONTH(Summary!$E$3,0),"land closing",
IF('Cash Flow'!DX115=EOMONTH(Summary!$E$5,0),"break ground",
IF(AND('Cash Flow'!DX115&gt;EOMONTH(Summary!$E$5,0),'Cash Flow'!DX115&lt;EOMONTH(Summary!$E$8,0)),"construction",
IF('Cash Flow'!DX115=EOMONTH(Summary!$E$8,0),"delivery/lease-up",
IF(AND('Cash Flow'!DX115&gt;EOMONTH(Summary!$E$8,0),'Cash Flow'!DX115&lt;EOMONTH(Summary!$E$10,0)),"lease up",
IF('Cash Flow'!DX115=EOMONTH(Summary!$E$3,Summary!$E$51),"refinance",
IF(AND('Cash Flow'!DX115&gt;=EOMONTH(Summary!$E$10,0),'Cash Flow'!DX115&lt;EOMONTH(Summary!$E$3,Summary!$G$66)),"stabilization",
IF('Cash Flow'!DX115=EOMONTH(Summary!$E$3,Summary!$G$66),"end of hold period",
IF('Cash Flow'!DX115&gt;EOMONTH(Summary!$E$3,Summary!$G$66),"post hold period",
"")))))))))</f>
        <v>post hold period</v>
      </c>
      <c r="DY59" s="4" t="str">
        <f>IF('Cash Flow'!DY115=EOMONTH(Summary!$E$3,0),"land closing",
IF('Cash Flow'!DY115=EOMONTH(Summary!$E$5,0),"break ground",
IF(AND('Cash Flow'!DY115&gt;EOMONTH(Summary!$E$5,0),'Cash Flow'!DY115&lt;EOMONTH(Summary!$E$8,0)),"construction",
IF('Cash Flow'!DY115=EOMONTH(Summary!$E$8,0),"delivery/lease-up",
IF(AND('Cash Flow'!DY115&gt;EOMONTH(Summary!$E$8,0),'Cash Flow'!DY115&lt;EOMONTH(Summary!$E$10,0)),"lease up",
IF('Cash Flow'!DY115=EOMONTH(Summary!$E$3,Summary!$E$51),"refinance",
IF(AND('Cash Flow'!DY115&gt;=EOMONTH(Summary!$E$10,0),'Cash Flow'!DY115&lt;EOMONTH(Summary!$E$3,Summary!$G$66)),"stabilization",
IF('Cash Flow'!DY115=EOMONTH(Summary!$E$3,Summary!$G$66),"end of hold period",
IF('Cash Flow'!DY115&gt;EOMONTH(Summary!$E$3,Summary!$G$66),"post hold period",
"")))))))))</f>
        <v>post hold period</v>
      </c>
      <c r="DZ59" s="4" t="str">
        <f>IF('Cash Flow'!DZ115=EOMONTH(Summary!$E$3,0),"land closing",
IF('Cash Flow'!DZ115=EOMONTH(Summary!$E$5,0),"break ground",
IF(AND('Cash Flow'!DZ115&gt;EOMONTH(Summary!$E$5,0),'Cash Flow'!DZ115&lt;EOMONTH(Summary!$E$8,0)),"construction",
IF('Cash Flow'!DZ115=EOMONTH(Summary!$E$8,0),"delivery/lease-up",
IF(AND('Cash Flow'!DZ115&gt;EOMONTH(Summary!$E$8,0),'Cash Flow'!DZ115&lt;EOMONTH(Summary!$E$10,0)),"lease up",
IF('Cash Flow'!DZ115=EOMONTH(Summary!$E$3,Summary!$E$51),"refinance",
IF(AND('Cash Flow'!DZ115&gt;=EOMONTH(Summary!$E$10,0),'Cash Flow'!DZ115&lt;EOMONTH(Summary!$E$3,Summary!$G$66)),"stabilization",
IF('Cash Flow'!DZ115=EOMONTH(Summary!$E$3,Summary!$G$66),"end of hold period",
IF('Cash Flow'!DZ115&gt;EOMONTH(Summary!$E$3,Summary!$G$66),"post hold period",
"")))))))))</f>
        <v>post hold period</v>
      </c>
      <c r="EA59" s="4" t="str">
        <f>IF('Cash Flow'!EA115=EOMONTH(Summary!$E$3,0),"land closing",
IF('Cash Flow'!EA115=EOMONTH(Summary!$E$5,0),"break ground",
IF(AND('Cash Flow'!EA115&gt;EOMONTH(Summary!$E$5,0),'Cash Flow'!EA115&lt;EOMONTH(Summary!$E$8,0)),"construction",
IF('Cash Flow'!EA115=EOMONTH(Summary!$E$8,0),"delivery/lease-up",
IF(AND('Cash Flow'!EA115&gt;EOMONTH(Summary!$E$8,0),'Cash Flow'!EA115&lt;EOMONTH(Summary!$E$10,0)),"lease up",
IF('Cash Flow'!EA115=EOMONTH(Summary!$E$3,Summary!$E$51),"refinance",
IF(AND('Cash Flow'!EA115&gt;=EOMONTH(Summary!$E$10,0),'Cash Flow'!EA115&lt;EOMONTH(Summary!$E$3,Summary!$G$66)),"stabilization",
IF('Cash Flow'!EA115=EOMONTH(Summary!$E$3,Summary!$G$66),"end of hold period",
IF('Cash Flow'!EA115&gt;EOMONTH(Summary!$E$3,Summary!$G$66),"post hold period",
"")))))))))</f>
        <v>post hold period</v>
      </c>
      <c r="EB59" s="4" t="str">
        <f>IF('Cash Flow'!EB115=EOMONTH(Summary!$E$3,0),"land closing",
IF('Cash Flow'!EB115=EOMONTH(Summary!$E$5,0),"break ground",
IF(AND('Cash Flow'!EB115&gt;EOMONTH(Summary!$E$5,0),'Cash Flow'!EB115&lt;EOMONTH(Summary!$E$8,0)),"construction",
IF('Cash Flow'!EB115=EOMONTH(Summary!$E$8,0),"delivery/lease-up",
IF(AND('Cash Flow'!EB115&gt;EOMONTH(Summary!$E$8,0),'Cash Flow'!EB115&lt;EOMONTH(Summary!$E$10,0)),"lease up",
IF('Cash Flow'!EB115=EOMONTH(Summary!$E$3,Summary!$E$51),"refinance",
IF(AND('Cash Flow'!EB115&gt;=EOMONTH(Summary!$E$10,0),'Cash Flow'!EB115&lt;EOMONTH(Summary!$E$3,Summary!$G$66)),"stabilization",
IF('Cash Flow'!EB115=EOMONTH(Summary!$E$3,Summary!$G$66),"end of hold period",
IF('Cash Flow'!EB115&gt;EOMONTH(Summary!$E$3,Summary!$G$66),"post hold period",
"")))))))))</f>
        <v>post hold period</v>
      </c>
      <c r="EC59" s="4" t="str">
        <f>IF('Cash Flow'!EC115=EOMONTH(Summary!$E$3,0),"land closing",
IF('Cash Flow'!EC115=EOMONTH(Summary!$E$5,0),"break ground",
IF(AND('Cash Flow'!EC115&gt;EOMONTH(Summary!$E$5,0),'Cash Flow'!EC115&lt;EOMONTH(Summary!$E$8,0)),"construction",
IF('Cash Flow'!EC115=EOMONTH(Summary!$E$8,0),"delivery/lease-up",
IF(AND('Cash Flow'!EC115&gt;EOMONTH(Summary!$E$8,0),'Cash Flow'!EC115&lt;EOMONTH(Summary!$E$10,0)),"lease up",
IF('Cash Flow'!EC115=EOMONTH(Summary!$E$3,Summary!$E$51),"refinance",
IF(AND('Cash Flow'!EC115&gt;=EOMONTH(Summary!$E$10,0),'Cash Flow'!EC115&lt;EOMONTH(Summary!$E$3,Summary!$G$66)),"stabilization",
IF('Cash Flow'!EC115=EOMONTH(Summary!$E$3,Summary!$G$66),"end of hold period",
IF('Cash Flow'!EC115&gt;EOMONTH(Summary!$E$3,Summary!$G$66),"post hold period",
"")))))))))</f>
        <v>post hold period</v>
      </c>
      <c r="ED59" s="4" t="str">
        <f>IF('Cash Flow'!ED115=EOMONTH(Summary!$E$3,0),"land closing",
IF('Cash Flow'!ED115=EOMONTH(Summary!$E$5,0),"break ground",
IF(AND('Cash Flow'!ED115&gt;EOMONTH(Summary!$E$5,0),'Cash Flow'!ED115&lt;EOMONTH(Summary!$E$8,0)),"construction",
IF('Cash Flow'!ED115=EOMONTH(Summary!$E$8,0),"delivery/lease-up",
IF(AND('Cash Flow'!ED115&gt;EOMONTH(Summary!$E$8,0),'Cash Flow'!ED115&lt;EOMONTH(Summary!$E$10,0)),"lease up",
IF('Cash Flow'!ED115=EOMONTH(Summary!$E$3,Summary!$E$51),"refinance",
IF(AND('Cash Flow'!ED115&gt;=EOMONTH(Summary!$E$10,0),'Cash Flow'!ED115&lt;EOMONTH(Summary!$E$3,Summary!$G$66)),"stabilization",
IF('Cash Flow'!ED115=EOMONTH(Summary!$E$3,Summary!$G$66),"end of hold period",
IF('Cash Flow'!ED115&gt;EOMONTH(Summary!$E$3,Summary!$G$66),"post hold period",
"")))))))))</f>
        <v>post hold period</v>
      </c>
      <c r="EE59" s="4" t="str">
        <f>IF('Cash Flow'!EE115=EOMONTH(Summary!$E$3,0),"land closing",
IF('Cash Flow'!EE115=EOMONTH(Summary!$E$5,0),"break ground",
IF(AND('Cash Flow'!EE115&gt;EOMONTH(Summary!$E$5,0),'Cash Flow'!EE115&lt;EOMONTH(Summary!$E$8,0)),"construction",
IF('Cash Flow'!EE115=EOMONTH(Summary!$E$8,0),"delivery/lease-up",
IF(AND('Cash Flow'!EE115&gt;EOMONTH(Summary!$E$8,0),'Cash Flow'!EE115&lt;EOMONTH(Summary!$E$10,0)),"lease up",
IF('Cash Flow'!EE115=EOMONTH(Summary!$E$3,Summary!$E$51),"refinance",
IF(AND('Cash Flow'!EE115&gt;=EOMONTH(Summary!$E$10,0),'Cash Flow'!EE115&lt;EOMONTH(Summary!$E$3,Summary!$G$66)),"stabilization",
IF('Cash Flow'!EE115=EOMONTH(Summary!$E$3,Summary!$G$66),"end of hold period",
IF('Cash Flow'!EE115&gt;EOMONTH(Summary!$E$3,Summary!$G$66),"post hold period",
"")))))))))</f>
        <v>post hold period</v>
      </c>
      <c r="EF59" s="4" t="str">
        <f>IF('Cash Flow'!EF115=EOMONTH(Summary!$E$3,0),"land closing",
IF('Cash Flow'!EF115=EOMONTH(Summary!$E$5,0),"break ground",
IF(AND('Cash Flow'!EF115&gt;EOMONTH(Summary!$E$5,0),'Cash Flow'!EF115&lt;EOMONTH(Summary!$E$8,0)),"construction",
IF('Cash Flow'!EF115=EOMONTH(Summary!$E$8,0),"delivery/lease-up",
IF(AND('Cash Flow'!EF115&gt;EOMONTH(Summary!$E$8,0),'Cash Flow'!EF115&lt;EOMONTH(Summary!$E$10,0)),"lease up",
IF('Cash Flow'!EF115=EOMONTH(Summary!$E$3,Summary!$E$51),"refinance",
IF(AND('Cash Flow'!EF115&gt;=EOMONTH(Summary!$E$10,0),'Cash Flow'!EF115&lt;EOMONTH(Summary!$E$3,Summary!$G$66)),"stabilization",
IF('Cash Flow'!EF115=EOMONTH(Summary!$E$3,Summary!$G$66),"end of hold period",
IF('Cash Flow'!EF115&gt;EOMONTH(Summary!$E$3,Summary!$G$66),"post hold period",
"")))))))))</f>
        <v>post hold period</v>
      </c>
      <c r="EG59" s="4" t="str">
        <f>IF('Cash Flow'!EG115=EOMONTH(Summary!$E$3,0),"land closing",
IF('Cash Flow'!EG115=EOMONTH(Summary!$E$5,0),"break ground",
IF(AND('Cash Flow'!EG115&gt;EOMONTH(Summary!$E$5,0),'Cash Flow'!EG115&lt;EOMONTH(Summary!$E$8,0)),"construction",
IF('Cash Flow'!EG115=EOMONTH(Summary!$E$8,0),"delivery/lease-up",
IF(AND('Cash Flow'!EG115&gt;EOMONTH(Summary!$E$8,0),'Cash Flow'!EG115&lt;EOMONTH(Summary!$E$10,0)),"lease up",
IF('Cash Flow'!EG115=EOMONTH(Summary!$E$3,Summary!$E$51),"refinance",
IF(AND('Cash Flow'!EG115&gt;=EOMONTH(Summary!$E$10,0),'Cash Flow'!EG115&lt;EOMONTH(Summary!$E$3,Summary!$G$66)),"stabilization",
IF('Cash Flow'!EG115=EOMONTH(Summary!$E$3,Summary!$G$66),"end of hold period",
IF('Cash Flow'!EG115&gt;EOMONTH(Summary!$E$3,Summary!$G$66),"post hold period",
"")))))))))</f>
        <v>post hold period</v>
      </c>
      <c r="EH59" s="4" t="str">
        <f>IF('Cash Flow'!EH115=EOMONTH(Summary!$E$3,0),"land closing",
IF('Cash Flow'!EH115=EOMONTH(Summary!$E$5,0),"break ground",
IF(AND('Cash Flow'!EH115&gt;EOMONTH(Summary!$E$5,0),'Cash Flow'!EH115&lt;EOMONTH(Summary!$E$8,0)),"construction",
IF('Cash Flow'!EH115=EOMONTH(Summary!$E$8,0),"delivery/lease-up",
IF(AND('Cash Flow'!EH115&gt;EOMONTH(Summary!$E$8,0),'Cash Flow'!EH115&lt;EOMONTH(Summary!$E$10,0)),"lease up",
IF('Cash Flow'!EH115=EOMONTH(Summary!$E$3,Summary!$E$51),"refinance",
IF(AND('Cash Flow'!EH115&gt;=EOMONTH(Summary!$E$10,0),'Cash Flow'!EH115&lt;EOMONTH(Summary!$E$3,Summary!$G$66)),"stabilization",
IF('Cash Flow'!EH115=EOMONTH(Summary!$E$3,Summary!$G$66),"end of hold period",
IF('Cash Flow'!EH115&gt;EOMONTH(Summary!$E$3,Summary!$G$66),"post hold period",
"")))))))))</f>
        <v>post hold period</v>
      </c>
      <c r="EI59" s="4" t="str">
        <f>IF('Cash Flow'!EI115=EOMONTH(Summary!$E$3,0),"land closing",
IF('Cash Flow'!EI115=EOMONTH(Summary!$E$5,0),"break ground",
IF(AND('Cash Flow'!EI115&gt;EOMONTH(Summary!$E$5,0),'Cash Flow'!EI115&lt;EOMONTH(Summary!$E$8,0)),"construction",
IF('Cash Flow'!EI115=EOMONTH(Summary!$E$8,0),"delivery/lease-up",
IF(AND('Cash Flow'!EI115&gt;EOMONTH(Summary!$E$8,0),'Cash Flow'!EI115&lt;EOMONTH(Summary!$E$10,0)),"lease up",
IF('Cash Flow'!EI115=EOMONTH(Summary!$E$3,Summary!$E$51),"refinance",
IF(AND('Cash Flow'!EI115&gt;=EOMONTH(Summary!$E$10,0),'Cash Flow'!EI115&lt;EOMONTH(Summary!$E$3,Summary!$G$66)),"stabilization",
IF('Cash Flow'!EI115=EOMONTH(Summary!$E$3,Summary!$G$66),"end of hold period",
IF('Cash Flow'!EI115&gt;EOMONTH(Summary!$E$3,Summary!$G$66),"post hold period",
"")))))))))</f>
        <v>post hold period</v>
      </c>
      <c r="EJ59" s="4" t="str">
        <f>IF('Cash Flow'!EJ115=EOMONTH(Summary!$E$3,0),"land closing",
IF('Cash Flow'!EJ115=EOMONTH(Summary!$E$5,0),"break ground",
IF(AND('Cash Flow'!EJ115&gt;EOMONTH(Summary!$E$5,0),'Cash Flow'!EJ115&lt;EOMONTH(Summary!$E$8,0)),"construction",
IF('Cash Flow'!EJ115=EOMONTH(Summary!$E$8,0),"delivery/lease-up",
IF(AND('Cash Flow'!EJ115&gt;EOMONTH(Summary!$E$8,0),'Cash Flow'!EJ115&lt;EOMONTH(Summary!$E$10,0)),"lease up",
IF('Cash Flow'!EJ115=EOMONTH(Summary!$E$3,Summary!$E$51),"refinance",
IF(AND('Cash Flow'!EJ115&gt;=EOMONTH(Summary!$E$10,0),'Cash Flow'!EJ115&lt;EOMONTH(Summary!$E$3,Summary!$G$66)),"stabilization",
IF('Cash Flow'!EJ115=EOMONTH(Summary!$E$3,Summary!$G$66),"end of hold period",
IF('Cash Flow'!EJ115&gt;EOMONTH(Summary!$E$3,Summary!$G$66),"post hold period",
"")))))))))</f>
        <v>post hold period</v>
      </c>
      <c r="EK59" s="4">
        <v>0</v>
      </c>
    </row>
    <row r="60" spans="1:142" s="4" customFormat="1" ht="14" x14ac:dyDescent="0.2">
      <c r="A60" s="228"/>
      <c r="B60" s="229"/>
      <c r="C60" s="225" t="s">
        <v>388</v>
      </c>
      <c r="D60" s="225"/>
      <c r="E60" s="225"/>
      <c r="F60" s="225"/>
      <c r="G60" s="225" t="s">
        <v>382</v>
      </c>
      <c r="H60" s="226">
        <f>EOMONTH(Summary!$E$3,0)</f>
        <v>45657</v>
      </c>
      <c r="I60" s="226">
        <f t="shared" ref="I60:AN60" si="75">EOMONTH(H60,1)</f>
        <v>45688</v>
      </c>
      <c r="J60" s="226">
        <f t="shared" si="75"/>
        <v>45716</v>
      </c>
      <c r="K60" s="226">
        <f t="shared" si="75"/>
        <v>45747</v>
      </c>
      <c r="L60" s="226">
        <f t="shared" si="75"/>
        <v>45777</v>
      </c>
      <c r="M60" s="226">
        <f t="shared" si="75"/>
        <v>45808</v>
      </c>
      <c r="N60" s="226">
        <f t="shared" si="75"/>
        <v>45838</v>
      </c>
      <c r="O60" s="226">
        <f t="shared" si="75"/>
        <v>45869</v>
      </c>
      <c r="P60" s="226">
        <f t="shared" si="75"/>
        <v>45900</v>
      </c>
      <c r="Q60" s="226">
        <f t="shared" si="75"/>
        <v>45930</v>
      </c>
      <c r="R60" s="226">
        <f t="shared" si="75"/>
        <v>45961</v>
      </c>
      <c r="S60" s="226">
        <f t="shared" si="75"/>
        <v>45991</v>
      </c>
      <c r="T60" s="226">
        <f t="shared" si="75"/>
        <v>46022</v>
      </c>
      <c r="U60" s="226">
        <f t="shared" si="75"/>
        <v>46053</v>
      </c>
      <c r="V60" s="226">
        <f t="shared" si="75"/>
        <v>46081</v>
      </c>
      <c r="W60" s="226">
        <f t="shared" si="75"/>
        <v>46112</v>
      </c>
      <c r="X60" s="226">
        <f t="shared" si="75"/>
        <v>46142</v>
      </c>
      <c r="Y60" s="226">
        <f t="shared" si="75"/>
        <v>46173</v>
      </c>
      <c r="Z60" s="226">
        <f t="shared" si="75"/>
        <v>46203</v>
      </c>
      <c r="AA60" s="226">
        <f t="shared" si="75"/>
        <v>46234</v>
      </c>
      <c r="AB60" s="226">
        <f t="shared" si="75"/>
        <v>46265</v>
      </c>
      <c r="AC60" s="226">
        <f t="shared" si="75"/>
        <v>46295</v>
      </c>
      <c r="AD60" s="226">
        <f t="shared" si="75"/>
        <v>46326</v>
      </c>
      <c r="AE60" s="226">
        <f t="shared" si="75"/>
        <v>46356</v>
      </c>
      <c r="AF60" s="226">
        <f t="shared" si="75"/>
        <v>46387</v>
      </c>
      <c r="AG60" s="226">
        <f t="shared" si="75"/>
        <v>46418</v>
      </c>
      <c r="AH60" s="226">
        <f t="shared" si="75"/>
        <v>46446</v>
      </c>
      <c r="AI60" s="226">
        <f t="shared" si="75"/>
        <v>46477</v>
      </c>
      <c r="AJ60" s="226">
        <f t="shared" si="75"/>
        <v>46507</v>
      </c>
      <c r="AK60" s="226">
        <f t="shared" si="75"/>
        <v>46538</v>
      </c>
      <c r="AL60" s="226">
        <f t="shared" si="75"/>
        <v>46568</v>
      </c>
      <c r="AM60" s="226">
        <f t="shared" si="75"/>
        <v>46599</v>
      </c>
      <c r="AN60" s="226">
        <f t="shared" si="75"/>
        <v>46630</v>
      </c>
      <c r="AO60" s="226">
        <f t="shared" ref="AO60:BT60" si="76">EOMONTH(AN60,1)</f>
        <v>46660</v>
      </c>
      <c r="AP60" s="226">
        <f t="shared" si="76"/>
        <v>46691</v>
      </c>
      <c r="AQ60" s="226">
        <f t="shared" si="76"/>
        <v>46721</v>
      </c>
      <c r="AR60" s="226">
        <f t="shared" si="76"/>
        <v>46752</v>
      </c>
      <c r="AS60" s="226">
        <f t="shared" si="76"/>
        <v>46783</v>
      </c>
      <c r="AT60" s="226">
        <f t="shared" si="76"/>
        <v>46812</v>
      </c>
      <c r="AU60" s="226">
        <f t="shared" si="76"/>
        <v>46843</v>
      </c>
      <c r="AV60" s="226">
        <f t="shared" si="76"/>
        <v>46873</v>
      </c>
      <c r="AW60" s="226">
        <f t="shared" si="76"/>
        <v>46904</v>
      </c>
      <c r="AX60" s="226">
        <f t="shared" si="76"/>
        <v>46934</v>
      </c>
      <c r="AY60" s="226">
        <f t="shared" si="76"/>
        <v>46965</v>
      </c>
      <c r="AZ60" s="226">
        <f t="shared" si="76"/>
        <v>46996</v>
      </c>
      <c r="BA60" s="226">
        <f t="shared" si="76"/>
        <v>47026</v>
      </c>
      <c r="BB60" s="226">
        <f t="shared" si="76"/>
        <v>47057</v>
      </c>
      <c r="BC60" s="226">
        <f t="shared" si="76"/>
        <v>47087</v>
      </c>
      <c r="BD60" s="226">
        <f t="shared" si="76"/>
        <v>47118</v>
      </c>
      <c r="BE60" s="226">
        <f t="shared" si="76"/>
        <v>47149</v>
      </c>
      <c r="BF60" s="226">
        <f t="shared" si="76"/>
        <v>47177</v>
      </c>
      <c r="BG60" s="226">
        <f t="shared" si="76"/>
        <v>47208</v>
      </c>
      <c r="BH60" s="226">
        <f t="shared" si="76"/>
        <v>47238</v>
      </c>
      <c r="BI60" s="226">
        <f t="shared" si="76"/>
        <v>47269</v>
      </c>
      <c r="BJ60" s="226">
        <f t="shared" si="76"/>
        <v>47299</v>
      </c>
      <c r="BK60" s="226">
        <f t="shared" si="76"/>
        <v>47330</v>
      </c>
      <c r="BL60" s="226">
        <f t="shared" si="76"/>
        <v>47361</v>
      </c>
      <c r="BM60" s="226">
        <f t="shared" si="76"/>
        <v>47391</v>
      </c>
      <c r="BN60" s="226">
        <f t="shared" si="76"/>
        <v>47422</v>
      </c>
      <c r="BO60" s="226">
        <f t="shared" si="76"/>
        <v>47452</v>
      </c>
      <c r="BP60" s="226">
        <f t="shared" si="76"/>
        <v>47483</v>
      </c>
      <c r="BQ60" s="226">
        <f t="shared" si="76"/>
        <v>47514</v>
      </c>
      <c r="BR60" s="226">
        <f t="shared" si="76"/>
        <v>47542</v>
      </c>
      <c r="BS60" s="226">
        <f t="shared" si="76"/>
        <v>47573</v>
      </c>
      <c r="BT60" s="226">
        <f t="shared" si="76"/>
        <v>47603</v>
      </c>
      <c r="BU60" s="226">
        <f t="shared" ref="BU60:CZ60" si="77">EOMONTH(BT60,1)</f>
        <v>47634</v>
      </c>
      <c r="BV60" s="226">
        <f t="shared" si="77"/>
        <v>47664</v>
      </c>
      <c r="BW60" s="226">
        <f t="shared" si="77"/>
        <v>47695</v>
      </c>
      <c r="BX60" s="226">
        <f t="shared" si="77"/>
        <v>47726</v>
      </c>
      <c r="BY60" s="226">
        <f t="shared" si="77"/>
        <v>47756</v>
      </c>
      <c r="BZ60" s="226">
        <f t="shared" si="77"/>
        <v>47787</v>
      </c>
      <c r="CA60" s="226">
        <f t="shared" si="77"/>
        <v>47817</v>
      </c>
      <c r="CB60" s="226">
        <f t="shared" si="77"/>
        <v>47848</v>
      </c>
      <c r="CC60" s="226">
        <f t="shared" si="77"/>
        <v>47879</v>
      </c>
      <c r="CD60" s="226">
        <f t="shared" si="77"/>
        <v>47907</v>
      </c>
      <c r="CE60" s="226">
        <f t="shared" si="77"/>
        <v>47938</v>
      </c>
      <c r="CF60" s="226">
        <f t="shared" si="77"/>
        <v>47968</v>
      </c>
      <c r="CG60" s="226">
        <f t="shared" si="77"/>
        <v>47999</v>
      </c>
      <c r="CH60" s="226">
        <f t="shared" si="77"/>
        <v>48029</v>
      </c>
      <c r="CI60" s="226">
        <f t="shared" si="77"/>
        <v>48060</v>
      </c>
      <c r="CJ60" s="226">
        <f t="shared" si="77"/>
        <v>48091</v>
      </c>
      <c r="CK60" s="226">
        <f t="shared" si="77"/>
        <v>48121</v>
      </c>
      <c r="CL60" s="226">
        <f t="shared" si="77"/>
        <v>48152</v>
      </c>
      <c r="CM60" s="226">
        <f t="shared" si="77"/>
        <v>48182</v>
      </c>
      <c r="CN60" s="226">
        <f t="shared" si="77"/>
        <v>48213</v>
      </c>
      <c r="CO60" s="226">
        <f t="shared" si="77"/>
        <v>48244</v>
      </c>
      <c r="CP60" s="226">
        <f t="shared" si="77"/>
        <v>48273</v>
      </c>
      <c r="CQ60" s="226">
        <f t="shared" si="77"/>
        <v>48304</v>
      </c>
      <c r="CR60" s="226">
        <f t="shared" si="77"/>
        <v>48334</v>
      </c>
      <c r="CS60" s="226">
        <f t="shared" si="77"/>
        <v>48365</v>
      </c>
      <c r="CT60" s="226">
        <f t="shared" si="77"/>
        <v>48395</v>
      </c>
      <c r="CU60" s="226">
        <f t="shared" si="77"/>
        <v>48426</v>
      </c>
      <c r="CV60" s="226">
        <f t="shared" si="77"/>
        <v>48457</v>
      </c>
      <c r="CW60" s="226">
        <f t="shared" si="77"/>
        <v>48487</v>
      </c>
      <c r="CX60" s="226">
        <f t="shared" si="77"/>
        <v>48518</v>
      </c>
      <c r="CY60" s="226">
        <f t="shared" si="77"/>
        <v>48548</v>
      </c>
      <c r="CZ60" s="226">
        <f t="shared" si="77"/>
        <v>48579</v>
      </c>
      <c r="DA60" s="226">
        <f t="shared" ref="DA60:EJ60" si="78">EOMONTH(CZ60,1)</f>
        <v>48610</v>
      </c>
      <c r="DB60" s="226">
        <f t="shared" si="78"/>
        <v>48638</v>
      </c>
      <c r="DC60" s="226">
        <f t="shared" si="78"/>
        <v>48669</v>
      </c>
      <c r="DD60" s="226">
        <f t="shared" si="78"/>
        <v>48699</v>
      </c>
      <c r="DE60" s="226">
        <f t="shared" si="78"/>
        <v>48730</v>
      </c>
      <c r="DF60" s="226">
        <f t="shared" si="78"/>
        <v>48760</v>
      </c>
      <c r="DG60" s="226">
        <f t="shared" si="78"/>
        <v>48791</v>
      </c>
      <c r="DH60" s="226">
        <f t="shared" si="78"/>
        <v>48822</v>
      </c>
      <c r="DI60" s="226">
        <f t="shared" si="78"/>
        <v>48852</v>
      </c>
      <c r="DJ60" s="226">
        <f t="shared" si="78"/>
        <v>48883</v>
      </c>
      <c r="DK60" s="226">
        <f t="shared" si="78"/>
        <v>48913</v>
      </c>
      <c r="DL60" s="226">
        <f t="shared" si="78"/>
        <v>48944</v>
      </c>
      <c r="DM60" s="226">
        <f t="shared" si="78"/>
        <v>48975</v>
      </c>
      <c r="DN60" s="226">
        <f t="shared" si="78"/>
        <v>49003</v>
      </c>
      <c r="DO60" s="226">
        <f t="shared" si="78"/>
        <v>49034</v>
      </c>
      <c r="DP60" s="226">
        <f t="shared" si="78"/>
        <v>49064</v>
      </c>
      <c r="DQ60" s="226">
        <f t="shared" si="78"/>
        <v>49095</v>
      </c>
      <c r="DR60" s="226">
        <f t="shared" si="78"/>
        <v>49125</v>
      </c>
      <c r="DS60" s="226">
        <f t="shared" si="78"/>
        <v>49156</v>
      </c>
      <c r="DT60" s="226">
        <f t="shared" si="78"/>
        <v>49187</v>
      </c>
      <c r="DU60" s="226">
        <f t="shared" si="78"/>
        <v>49217</v>
      </c>
      <c r="DV60" s="226">
        <f t="shared" si="78"/>
        <v>49248</v>
      </c>
      <c r="DW60" s="226">
        <f t="shared" si="78"/>
        <v>49278</v>
      </c>
      <c r="DX60" s="226">
        <f t="shared" si="78"/>
        <v>49309</v>
      </c>
      <c r="DY60" s="226">
        <f t="shared" si="78"/>
        <v>49340</v>
      </c>
      <c r="DZ60" s="226">
        <f t="shared" si="78"/>
        <v>49368</v>
      </c>
      <c r="EA60" s="226">
        <f t="shared" si="78"/>
        <v>49399</v>
      </c>
      <c r="EB60" s="226">
        <f t="shared" si="78"/>
        <v>49429</v>
      </c>
      <c r="EC60" s="226">
        <f t="shared" si="78"/>
        <v>49460</v>
      </c>
      <c r="ED60" s="226">
        <f t="shared" si="78"/>
        <v>49490</v>
      </c>
      <c r="EE60" s="226">
        <f t="shared" si="78"/>
        <v>49521</v>
      </c>
      <c r="EF60" s="226">
        <f t="shared" si="78"/>
        <v>49552</v>
      </c>
      <c r="EG60" s="226">
        <f t="shared" si="78"/>
        <v>49582</v>
      </c>
      <c r="EH60" s="226">
        <f t="shared" si="78"/>
        <v>49613</v>
      </c>
      <c r="EI60" s="226">
        <f t="shared" si="78"/>
        <v>49643</v>
      </c>
      <c r="EJ60" s="226">
        <f t="shared" si="78"/>
        <v>49674</v>
      </c>
      <c r="EK60" s="4">
        <v>0</v>
      </c>
    </row>
    <row r="61" spans="1:142" s="4" customFormat="1" ht="14" x14ac:dyDescent="0.2">
      <c r="A61" s="228"/>
      <c r="B61" s="229"/>
      <c r="C61" s="225"/>
      <c r="D61" s="225"/>
      <c r="E61" s="225"/>
      <c r="F61" s="225"/>
      <c r="G61" s="225" t="s">
        <v>46</v>
      </c>
      <c r="H61" s="227">
        <f t="shared" ref="H61:AM61" si="79">ROUNDUP(H62/12,0)</f>
        <v>0</v>
      </c>
      <c r="I61" s="227">
        <f t="shared" si="79"/>
        <v>1</v>
      </c>
      <c r="J61" s="227">
        <f t="shared" si="79"/>
        <v>1</v>
      </c>
      <c r="K61" s="227">
        <f t="shared" si="79"/>
        <v>1</v>
      </c>
      <c r="L61" s="227">
        <f t="shared" si="79"/>
        <v>1</v>
      </c>
      <c r="M61" s="227">
        <f t="shared" si="79"/>
        <v>1</v>
      </c>
      <c r="N61" s="227">
        <f t="shared" si="79"/>
        <v>1</v>
      </c>
      <c r="O61" s="227">
        <f t="shared" si="79"/>
        <v>1</v>
      </c>
      <c r="P61" s="227">
        <f t="shared" si="79"/>
        <v>1</v>
      </c>
      <c r="Q61" s="227">
        <f t="shared" si="79"/>
        <v>1</v>
      </c>
      <c r="R61" s="227">
        <f t="shared" si="79"/>
        <v>1</v>
      </c>
      <c r="S61" s="227">
        <f t="shared" si="79"/>
        <v>1</v>
      </c>
      <c r="T61" s="227">
        <f t="shared" si="79"/>
        <v>1</v>
      </c>
      <c r="U61" s="227">
        <f t="shared" si="79"/>
        <v>2</v>
      </c>
      <c r="V61" s="227">
        <f t="shared" si="79"/>
        <v>2</v>
      </c>
      <c r="W61" s="227">
        <f t="shared" si="79"/>
        <v>2</v>
      </c>
      <c r="X61" s="227">
        <f t="shared" si="79"/>
        <v>2</v>
      </c>
      <c r="Y61" s="227">
        <f t="shared" si="79"/>
        <v>2</v>
      </c>
      <c r="Z61" s="227">
        <f t="shared" si="79"/>
        <v>2</v>
      </c>
      <c r="AA61" s="227">
        <f t="shared" si="79"/>
        <v>2</v>
      </c>
      <c r="AB61" s="227">
        <f t="shared" si="79"/>
        <v>2</v>
      </c>
      <c r="AC61" s="227">
        <f t="shared" si="79"/>
        <v>2</v>
      </c>
      <c r="AD61" s="227">
        <f t="shared" si="79"/>
        <v>2</v>
      </c>
      <c r="AE61" s="227">
        <f t="shared" si="79"/>
        <v>2</v>
      </c>
      <c r="AF61" s="227">
        <f t="shared" si="79"/>
        <v>2</v>
      </c>
      <c r="AG61" s="227">
        <f t="shared" si="79"/>
        <v>3</v>
      </c>
      <c r="AH61" s="227">
        <f t="shared" si="79"/>
        <v>3</v>
      </c>
      <c r="AI61" s="227">
        <f t="shared" si="79"/>
        <v>3</v>
      </c>
      <c r="AJ61" s="227">
        <f t="shared" si="79"/>
        <v>3</v>
      </c>
      <c r="AK61" s="227">
        <f t="shared" si="79"/>
        <v>3</v>
      </c>
      <c r="AL61" s="227">
        <f t="shared" si="79"/>
        <v>3</v>
      </c>
      <c r="AM61" s="227">
        <f t="shared" si="79"/>
        <v>3</v>
      </c>
      <c r="AN61" s="227">
        <f t="shared" ref="AN61:BS61" si="80">ROUNDUP(AN62/12,0)</f>
        <v>3</v>
      </c>
      <c r="AO61" s="227">
        <f t="shared" si="80"/>
        <v>3</v>
      </c>
      <c r="AP61" s="227">
        <f t="shared" si="80"/>
        <v>3</v>
      </c>
      <c r="AQ61" s="227">
        <f t="shared" si="80"/>
        <v>3</v>
      </c>
      <c r="AR61" s="227">
        <f t="shared" si="80"/>
        <v>3</v>
      </c>
      <c r="AS61" s="227">
        <f t="shared" si="80"/>
        <v>4</v>
      </c>
      <c r="AT61" s="227">
        <f t="shared" si="80"/>
        <v>4</v>
      </c>
      <c r="AU61" s="227">
        <f t="shared" si="80"/>
        <v>4</v>
      </c>
      <c r="AV61" s="227">
        <f t="shared" si="80"/>
        <v>4</v>
      </c>
      <c r="AW61" s="227">
        <f t="shared" si="80"/>
        <v>4</v>
      </c>
      <c r="AX61" s="227">
        <f t="shared" si="80"/>
        <v>4</v>
      </c>
      <c r="AY61" s="227">
        <f t="shared" si="80"/>
        <v>4</v>
      </c>
      <c r="AZ61" s="227">
        <f t="shared" si="80"/>
        <v>4</v>
      </c>
      <c r="BA61" s="227">
        <f t="shared" si="80"/>
        <v>4</v>
      </c>
      <c r="BB61" s="227">
        <f t="shared" si="80"/>
        <v>4</v>
      </c>
      <c r="BC61" s="227">
        <f t="shared" si="80"/>
        <v>4</v>
      </c>
      <c r="BD61" s="227">
        <f t="shared" si="80"/>
        <v>4</v>
      </c>
      <c r="BE61" s="227">
        <f t="shared" si="80"/>
        <v>5</v>
      </c>
      <c r="BF61" s="227">
        <f t="shared" si="80"/>
        <v>5</v>
      </c>
      <c r="BG61" s="227">
        <f t="shared" si="80"/>
        <v>5</v>
      </c>
      <c r="BH61" s="227">
        <f t="shared" si="80"/>
        <v>5</v>
      </c>
      <c r="BI61" s="227">
        <f t="shared" si="80"/>
        <v>5</v>
      </c>
      <c r="BJ61" s="227">
        <f t="shared" si="80"/>
        <v>5</v>
      </c>
      <c r="BK61" s="227">
        <f t="shared" si="80"/>
        <v>5</v>
      </c>
      <c r="BL61" s="227">
        <f t="shared" si="80"/>
        <v>5</v>
      </c>
      <c r="BM61" s="227">
        <f t="shared" si="80"/>
        <v>5</v>
      </c>
      <c r="BN61" s="227">
        <f t="shared" si="80"/>
        <v>5</v>
      </c>
      <c r="BO61" s="227">
        <f t="shared" si="80"/>
        <v>5</v>
      </c>
      <c r="BP61" s="227">
        <f t="shared" si="80"/>
        <v>5</v>
      </c>
      <c r="BQ61" s="227">
        <f t="shared" si="80"/>
        <v>6</v>
      </c>
      <c r="BR61" s="227">
        <f t="shared" si="80"/>
        <v>6</v>
      </c>
      <c r="BS61" s="227">
        <f t="shared" si="80"/>
        <v>6</v>
      </c>
      <c r="BT61" s="227">
        <f t="shared" ref="BT61:CY61" si="81">ROUNDUP(BT62/12,0)</f>
        <v>6</v>
      </c>
      <c r="BU61" s="227">
        <f t="shared" si="81"/>
        <v>6</v>
      </c>
      <c r="BV61" s="227">
        <f t="shared" si="81"/>
        <v>6</v>
      </c>
      <c r="BW61" s="227">
        <f t="shared" si="81"/>
        <v>6</v>
      </c>
      <c r="BX61" s="227">
        <f t="shared" si="81"/>
        <v>6</v>
      </c>
      <c r="BY61" s="227">
        <f t="shared" si="81"/>
        <v>6</v>
      </c>
      <c r="BZ61" s="227">
        <f t="shared" si="81"/>
        <v>6</v>
      </c>
      <c r="CA61" s="227">
        <f t="shared" si="81"/>
        <v>6</v>
      </c>
      <c r="CB61" s="227">
        <f t="shared" si="81"/>
        <v>6</v>
      </c>
      <c r="CC61" s="227">
        <f t="shared" si="81"/>
        <v>7</v>
      </c>
      <c r="CD61" s="227">
        <f t="shared" si="81"/>
        <v>7</v>
      </c>
      <c r="CE61" s="227">
        <f t="shared" si="81"/>
        <v>7</v>
      </c>
      <c r="CF61" s="227">
        <f t="shared" si="81"/>
        <v>7</v>
      </c>
      <c r="CG61" s="227">
        <f t="shared" si="81"/>
        <v>7</v>
      </c>
      <c r="CH61" s="227">
        <f t="shared" si="81"/>
        <v>7</v>
      </c>
      <c r="CI61" s="227">
        <f t="shared" si="81"/>
        <v>7</v>
      </c>
      <c r="CJ61" s="227">
        <f t="shared" si="81"/>
        <v>7</v>
      </c>
      <c r="CK61" s="227">
        <f t="shared" si="81"/>
        <v>7</v>
      </c>
      <c r="CL61" s="227">
        <f t="shared" si="81"/>
        <v>7</v>
      </c>
      <c r="CM61" s="227">
        <f t="shared" si="81"/>
        <v>7</v>
      </c>
      <c r="CN61" s="227">
        <f t="shared" si="81"/>
        <v>7</v>
      </c>
      <c r="CO61" s="227">
        <f t="shared" si="81"/>
        <v>8</v>
      </c>
      <c r="CP61" s="227">
        <f t="shared" si="81"/>
        <v>8</v>
      </c>
      <c r="CQ61" s="227">
        <f t="shared" si="81"/>
        <v>8</v>
      </c>
      <c r="CR61" s="227">
        <f t="shared" si="81"/>
        <v>8</v>
      </c>
      <c r="CS61" s="227">
        <f t="shared" si="81"/>
        <v>8</v>
      </c>
      <c r="CT61" s="227">
        <f t="shared" si="81"/>
        <v>8</v>
      </c>
      <c r="CU61" s="227">
        <f t="shared" si="81"/>
        <v>8</v>
      </c>
      <c r="CV61" s="227">
        <f t="shared" si="81"/>
        <v>8</v>
      </c>
      <c r="CW61" s="227">
        <f t="shared" si="81"/>
        <v>8</v>
      </c>
      <c r="CX61" s="227">
        <f t="shared" si="81"/>
        <v>8</v>
      </c>
      <c r="CY61" s="227">
        <f t="shared" si="81"/>
        <v>8</v>
      </c>
      <c r="CZ61" s="227">
        <f t="shared" ref="CZ61:EE61" si="82">ROUNDUP(CZ62/12,0)</f>
        <v>8</v>
      </c>
      <c r="DA61" s="227">
        <f t="shared" si="82"/>
        <v>9</v>
      </c>
      <c r="DB61" s="227">
        <f t="shared" si="82"/>
        <v>9</v>
      </c>
      <c r="DC61" s="227">
        <f t="shared" si="82"/>
        <v>9</v>
      </c>
      <c r="DD61" s="227">
        <f t="shared" si="82"/>
        <v>9</v>
      </c>
      <c r="DE61" s="227">
        <f t="shared" si="82"/>
        <v>9</v>
      </c>
      <c r="DF61" s="227">
        <f t="shared" si="82"/>
        <v>9</v>
      </c>
      <c r="DG61" s="227">
        <f t="shared" si="82"/>
        <v>9</v>
      </c>
      <c r="DH61" s="227">
        <f t="shared" si="82"/>
        <v>9</v>
      </c>
      <c r="DI61" s="227">
        <f t="shared" si="82"/>
        <v>9</v>
      </c>
      <c r="DJ61" s="227">
        <f t="shared" si="82"/>
        <v>9</v>
      </c>
      <c r="DK61" s="227">
        <f t="shared" si="82"/>
        <v>9</v>
      </c>
      <c r="DL61" s="227">
        <f t="shared" si="82"/>
        <v>9</v>
      </c>
      <c r="DM61" s="227">
        <f t="shared" si="82"/>
        <v>10</v>
      </c>
      <c r="DN61" s="227">
        <f t="shared" si="82"/>
        <v>10</v>
      </c>
      <c r="DO61" s="227">
        <f t="shared" si="82"/>
        <v>10</v>
      </c>
      <c r="DP61" s="227">
        <f t="shared" si="82"/>
        <v>10</v>
      </c>
      <c r="DQ61" s="227">
        <f t="shared" si="82"/>
        <v>10</v>
      </c>
      <c r="DR61" s="227">
        <f t="shared" si="82"/>
        <v>10</v>
      </c>
      <c r="DS61" s="227">
        <f t="shared" si="82"/>
        <v>10</v>
      </c>
      <c r="DT61" s="227">
        <f t="shared" si="82"/>
        <v>10</v>
      </c>
      <c r="DU61" s="227">
        <f t="shared" si="82"/>
        <v>10</v>
      </c>
      <c r="DV61" s="227">
        <f t="shared" si="82"/>
        <v>10</v>
      </c>
      <c r="DW61" s="227">
        <f t="shared" si="82"/>
        <v>10</v>
      </c>
      <c r="DX61" s="227">
        <f t="shared" si="82"/>
        <v>10</v>
      </c>
      <c r="DY61" s="227">
        <f t="shared" si="82"/>
        <v>11</v>
      </c>
      <c r="DZ61" s="227">
        <f t="shared" si="82"/>
        <v>11</v>
      </c>
      <c r="EA61" s="227">
        <f t="shared" si="82"/>
        <v>11</v>
      </c>
      <c r="EB61" s="227">
        <f t="shared" si="82"/>
        <v>11</v>
      </c>
      <c r="EC61" s="227">
        <f t="shared" si="82"/>
        <v>11</v>
      </c>
      <c r="ED61" s="227">
        <f t="shared" si="82"/>
        <v>11</v>
      </c>
      <c r="EE61" s="227">
        <f t="shared" si="82"/>
        <v>11</v>
      </c>
      <c r="EF61" s="227">
        <f t="shared" ref="EF61:EJ61" si="83">ROUNDUP(EF62/12,0)</f>
        <v>11</v>
      </c>
      <c r="EG61" s="227">
        <f t="shared" si="83"/>
        <v>11</v>
      </c>
      <c r="EH61" s="227">
        <f t="shared" si="83"/>
        <v>11</v>
      </c>
      <c r="EI61" s="227">
        <f t="shared" si="83"/>
        <v>11</v>
      </c>
      <c r="EJ61" s="227">
        <f t="shared" si="83"/>
        <v>11</v>
      </c>
      <c r="EK61" s="4">
        <v>0</v>
      </c>
    </row>
    <row r="62" spans="1:142" s="4" customFormat="1" ht="14" x14ac:dyDescent="0.2">
      <c r="A62" s="228"/>
      <c r="B62" s="229"/>
      <c r="C62" s="225"/>
      <c r="D62" s="225"/>
      <c r="E62" s="225"/>
      <c r="F62" s="225"/>
      <c r="G62" s="225" t="s">
        <v>244</v>
      </c>
      <c r="H62" s="227">
        <f>IF(H60=EOMONTH(Summary!$E$3,0), 0, G62+1)</f>
        <v>0</v>
      </c>
      <c r="I62" s="227">
        <f>IF(I60=EOMONTH(Summary!$E$3,0), 0, H62+1)</f>
        <v>1</v>
      </c>
      <c r="J62" s="227">
        <f>IF(J60=EOMONTH(Summary!$E$3,0), 0, I62+1)</f>
        <v>2</v>
      </c>
      <c r="K62" s="227">
        <f>IF(K60=EOMONTH(Summary!$E$3,0), 0, J62+1)</f>
        <v>3</v>
      </c>
      <c r="L62" s="227">
        <f>IF(L60=EOMONTH(Summary!$E$3,0), 0, K62+1)</f>
        <v>4</v>
      </c>
      <c r="M62" s="227">
        <f>IF(M60=EOMONTH(Summary!$E$3,0), 0, L62+1)</f>
        <v>5</v>
      </c>
      <c r="N62" s="227">
        <f>IF(N60=EOMONTH(Summary!$E$3,0), 0, M62+1)</f>
        <v>6</v>
      </c>
      <c r="O62" s="227">
        <f>IF(O60=EOMONTH(Summary!$E$3,0), 0, N62+1)</f>
        <v>7</v>
      </c>
      <c r="P62" s="227">
        <f>IF(P60=EOMONTH(Summary!$E$3,0), 0, O62+1)</f>
        <v>8</v>
      </c>
      <c r="Q62" s="227">
        <f>IF(Q60=EOMONTH(Summary!$E$3,0), 0, P62+1)</f>
        <v>9</v>
      </c>
      <c r="R62" s="227">
        <f>IF(R60=EOMONTH(Summary!$E$3,0), 0, Q62+1)</f>
        <v>10</v>
      </c>
      <c r="S62" s="227">
        <f>IF(S60=EOMONTH(Summary!$E$3,0), 0, R62+1)</f>
        <v>11</v>
      </c>
      <c r="T62" s="227">
        <f>IF(T60=EOMONTH(Summary!$E$3,0), 0, S62+1)</f>
        <v>12</v>
      </c>
      <c r="U62" s="227">
        <f>IF(U60=EOMONTH(Summary!$E$3,0), 0, T62+1)</f>
        <v>13</v>
      </c>
      <c r="V62" s="227">
        <f>IF(V60=EOMONTH(Summary!$E$3,0), 0, U62+1)</f>
        <v>14</v>
      </c>
      <c r="W62" s="227">
        <f>IF(W60=EOMONTH(Summary!$E$3,0), 0, V62+1)</f>
        <v>15</v>
      </c>
      <c r="X62" s="227">
        <f>IF(X60=EOMONTH(Summary!$E$3,0), 0, W62+1)</f>
        <v>16</v>
      </c>
      <c r="Y62" s="227">
        <f>IF(Y60=EOMONTH(Summary!$E$3,0), 0, X62+1)</f>
        <v>17</v>
      </c>
      <c r="Z62" s="227">
        <f>IF(Z60=EOMONTH(Summary!$E$3,0), 0, Y62+1)</f>
        <v>18</v>
      </c>
      <c r="AA62" s="227">
        <f>IF(AA60=EOMONTH(Summary!$E$3,0), 0, Z62+1)</f>
        <v>19</v>
      </c>
      <c r="AB62" s="227">
        <f>IF(AB60=EOMONTH(Summary!$E$3,0), 0, AA62+1)</f>
        <v>20</v>
      </c>
      <c r="AC62" s="227">
        <f>IF(AC60=EOMONTH(Summary!$E$3,0), 0, AB62+1)</f>
        <v>21</v>
      </c>
      <c r="AD62" s="227">
        <f>IF(AD60=EOMONTH(Summary!$E$3,0), 0, AC62+1)</f>
        <v>22</v>
      </c>
      <c r="AE62" s="227">
        <f>IF(AE60=EOMONTH(Summary!$E$3,0), 0, AD62+1)</f>
        <v>23</v>
      </c>
      <c r="AF62" s="227">
        <f>IF(AF60=EOMONTH(Summary!$E$3,0), 0, AE62+1)</f>
        <v>24</v>
      </c>
      <c r="AG62" s="227">
        <f>IF(AG60=EOMONTH(Summary!$E$3,0), 0, AF62+1)</f>
        <v>25</v>
      </c>
      <c r="AH62" s="227">
        <f>IF(AH60=EOMONTH(Summary!$E$3,0), 0, AG62+1)</f>
        <v>26</v>
      </c>
      <c r="AI62" s="227">
        <f>IF(AI60=EOMONTH(Summary!$E$3,0), 0, AH62+1)</f>
        <v>27</v>
      </c>
      <c r="AJ62" s="227">
        <f>IF(AJ60=EOMONTH(Summary!$E$3,0), 0, AI62+1)</f>
        <v>28</v>
      </c>
      <c r="AK62" s="227">
        <f>IF(AK60=EOMONTH(Summary!$E$3,0), 0, AJ62+1)</f>
        <v>29</v>
      </c>
      <c r="AL62" s="227">
        <f>IF(AL60=EOMONTH(Summary!$E$3,0), 0, AK62+1)</f>
        <v>30</v>
      </c>
      <c r="AM62" s="227">
        <f>IF(AM60=EOMONTH(Summary!$E$3,0), 0, AL62+1)</f>
        <v>31</v>
      </c>
      <c r="AN62" s="227">
        <f>IF(AN60=EOMONTH(Summary!$E$3,0), 0, AM62+1)</f>
        <v>32</v>
      </c>
      <c r="AO62" s="227">
        <f>IF(AO60=EOMONTH(Summary!$E$3,0), 0, AN62+1)</f>
        <v>33</v>
      </c>
      <c r="AP62" s="227">
        <f>IF(AP60=EOMONTH(Summary!$E$3,0), 0, AO62+1)</f>
        <v>34</v>
      </c>
      <c r="AQ62" s="227">
        <f>IF(AQ60=EOMONTH(Summary!$E$3,0), 0, AP62+1)</f>
        <v>35</v>
      </c>
      <c r="AR62" s="227">
        <f>IF(AR60=EOMONTH(Summary!$E$3,0), 0, AQ62+1)</f>
        <v>36</v>
      </c>
      <c r="AS62" s="227">
        <f>IF(AS60=EOMONTH(Summary!$E$3,0), 0, AR62+1)</f>
        <v>37</v>
      </c>
      <c r="AT62" s="227">
        <f>IF(AT60=EOMONTH(Summary!$E$3,0), 0, AS62+1)</f>
        <v>38</v>
      </c>
      <c r="AU62" s="227">
        <f>IF(AU60=EOMONTH(Summary!$E$3,0), 0, AT62+1)</f>
        <v>39</v>
      </c>
      <c r="AV62" s="227">
        <f>IF(AV60=EOMONTH(Summary!$E$3,0), 0, AU62+1)</f>
        <v>40</v>
      </c>
      <c r="AW62" s="227">
        <f>IF(AW60=EOMONTH(Summary!$E$3,0), 0, AV62+1)</f>
        <v>41</v>
      </c>
      <c r="AX62" s="227">
        <f>IF(AX60=EOMONTH(Summary!$E$3,0), 0, AW62+1)</f>
        <v>42</v>
      </c>
      <c r="AY62" s="227">
        <f>IF(AY60=EOMONTH(Summary!$E$3,0), 0, AX62+1)</f>
        <v>43</v>
      </c>
      <c r="AZ62" s="227">
        <f>IF(AZ60=EOMONTH(Summary!$E$3,0), 0, AY62+1)</f>
        <v>44</v>
      </c>
      <c r="BA62" s="227">
        <f>IF(BA60=EOMONTH(Summary!$E$3,0), 0, AZ62+1)</f>
        <v>45</v>
      </c>
      <c r="BB62" s="227">
        <f>IF(BB60=EOMONTH(Summary!$E$3,0), 0, BA62+1)</f>
        <v>46</v>
      </c>
      <c r="BC62" s="227">
        <f>IF(BC60=EOMONTH(Summary!$E$3,0), 0, BB62+1)</f>
        <v>47</v>
      </c>
      <c r="BD62" s="227">
        <f>IF(BD60=EOMONTH(Summary!$E$3,0), 0, BC62+1)</f>
        <v>48</v>
      </c>
      <c r="BE62" s="227">
        <f>IF(BE60=EOMONTH(Summary!$E$3,0), 0, BD62+1)</f>
        <v>49</v>
      </c>
      <c r="BF62" s="227">
        <f>IF(BF60=EOMONTH(Summary!$E$3,0), 0, BE62+1)</f>
        <v>50</v>
      </c>
      <c r="BG62" s="227">
        <f>IF(BG60=EOMONTH(Summary!$E$3,0), 0, BF62+1)</f>
        <v>51</v>
      </c>
      <c r="BH62" s="227">
        <f>IF(BH60=EOMONTH(Summary!$E$3,0), 0, BG62+1)</f>
        <v>52</v>
      </c>
      <c r="BI62" s="227">
        <f>IF(BI60=EOMONTH(Summary!$E$3,0), 0, BH62+1)</f>
        <v>53</v>
      </c>
      <c r="BJ62" s="227">
        <f>IF(BJ60=EOMONTH(Summary!$E$3,0), 0, BI62+1)</f>
        <v>54</v>
      </c>
      <c r="BK62" s="227">
        <f>IF(BK60=EOMONTH(Summary!$E$3,0), 0, BJ62+1)</f>
        <v>55</v>
      </c>
      <c r="BL62" s="227">
        <f>IF(BL60=EOMONTH(Summary!$E$3,0), 0, BK62+1)</f>
        <v>56</v>
      </c>
      <c r="BM62" s="227">
        <f>IF(BM60=EOMONTH(Summary!$E$3,0), 0, BL62+1)</f>
        <v>57</v>
      </c>
      <c r="BN62" s="227">
        <f>IF(BN60=EOMONTH(Summary!$E$3,0), 0, BM62+1)</f>
        <v>58</v>
      </c>
      <c r="BO62" s="227">
        <f>IF(BO60=EOMONTH(Summary!$E$3,0), 0, BN62+1)</f>
        <v>59</v>
      </c>
      <c r="BP62" s="227">
        <f>IF(BP60=EOMONTH(Summary!$E$3,0), 0, BO62+1)</f>
        <v>60</v>
      </c>
      <c r="BQ62" s="227">
        <f>IF(BQ60=EOMONTH(Summary!$E$3,0), 0, BP62+1)</f>
        <v>61</v>
      </c>
      <c r="BR62" s="227">
        <f>IF(BR60=EOMONTH(Summary!$E$3,0), 0, BQ62+1)</f>
        <v>62</v>
      </c>
      <c r="BS62" s="227">
        <f>IF(BS60=EOMONTH(Summary!$E$3,0), 0, BR62+1)</f>
        <v>63</v>
      </c>
      <c r="BT62" s="227">
        <f>IF(BT60=EOMONTH(Summary!$E$3,0), 0, BS62+1)</f>
        <v>64</v>
      </c>
      <c r="BU62" s="227">
        <f>IF(BU60=EOMONTH(Summary!$E$3,0), 0, BT62+1)</f>
        <v>65</v>
      </c>
      <c r="BV62" s="227">
        <f>IF(BV60=EOMONTH(Summary!$E$3,0), 0, BU62+1)</f>
        <v>66</v>
      </c>
      <c r="BW62" s="227">
        <f>IF(BW60=EOMONTH(Summary!$E$3,0), 0, BV62+1)</f>
        <v>67</v>
      </c>
      <c r="BX62" s="227">
        <f>IF(BX60=EOMONTH(Summary!$E$3,0), 0, BW62+1)</f>
        <v>68</v>
      </c>
      <c r="BY62" s="227">
        <f>IF(BY60=EOMONTH(Summary!$E$3,0), 0, BX62+1)</f>
        <v>69</v>
      </c>
      <c r="BZ62" s="227">
        <f>IF(BZ60=EOMONTH(Summary!$E$3,0), 0, BY62+1)</f>
        <v>70</v>
      </c>
      <c r="CA62" s="227">
        <f>IF(CA60=EOMONTH(Summary!$E$3,0), 0, BZ62+1)</f>
        <v>71</v>
      </c>
      <c r="CB62" s="227">
        <f>IF(CB60=EOMONTH(Summary!$E$3,0), 0, CA62+1)</f>
        <v>72</v>
      </c>
      <c r="CC62" s="227">
        <f>IF(CC60=EOMONTH(Summary!$E$3,0), 0, CB62+1)</f>
        <v>73</v>
      </c>
      <c r="CD62" s="227">
        <f>IF(CD60=EOMONTH(Summary!$E$3,0), 0, CC62+1)</f>
        <v>74</v>
      </c>
      <c r="CE62" s="227">
        <f>IF(CE60=EOMONTH(Summary!$E$3,0), 0, CD62+1)</f>
        <v>75</v>
      </c>
      <c r="CF62" s="227">
        <f>IF(CF60=EOMONTH(Summary!$E$3,0), 0, CE62+1)</f>
        <v>76</v>
      </c>
      <c r="CG62" s="227">
        <f>IF(CG60=EOMONTH(Summary!$E$3,0), 0, CF62+1)</f>
        <v>77</v>
      </c>
      <c r="CH62" s="227">
        <f>IF(CH60=EOMONTH(Summary!$E$3,0), 0, CG62+1)</f>
        <v>78</v>
      </c>
      <c r="CI62" s="227">
        <f>IF(CI60=EOMONTH(Summary!$E$3,0), 0, CH62+1)</f>
        <v>79</v>
      </c>
      <c r="CJ62" s="227">
        <f>IF(CJ60=EOMONTH(Summary!$E$3,0), 0, CI62+1)</f>
        <v>80</v>
      </c>
      <c r="CK62" s="227">
        <f>IF(CK60=EOMONTH(Summary!$E$3,0), 0, CJ62+1)</f>
        <v>81</v>
      </c>
      <c r="CL62" s="227">
        <f>IF(CL60=EOMONTH(Summary!$E$3,0), 0, CK62+1)</f>
        <v>82</v>
      </c>
      <c r="CM62" s="227">
        <f>IF(CM60=EOMONTH(Summary!$E$3,0), 0, CL62+1)</f>
        <v>83</v>
      </c>
      <c r="CN62" s="227">
        <f>IF(CN60=EOMONTH(Summary!$E$3,0), 0, CM62+1)</f>
        <v>84</v>
      </c>
      <c r="CO62" s="227">
        <f>IF(CO60=EOMONTH(Summary!$E$3,0), 0, CN62+1)</f>
        <v>85</v>
      </c>
      <c r="CP62" s="227">
        <f>IF(CP60=EOMONTH(Summary!$E$3,0), 0, CO62+1)</f>
        <v>86</v>
      </c>
      <c r="CQ62" s="227">
        <f>IF(CQ60=EOMONTH(Summary!$E$3,0), 0, CP62+1)</f>
        <v>87</v>
      </c>
      <c r="CR62" s="227">
        <f>IF(CR60=EOMONTH(Summary!$E$3,0), 0, CQ62+1)</f>
        <v>88</v>
      </c>
      <c r="CS62" s="227">
        <f>IF(CS60=EOMONTH(Summary!$E$3,0), 0, CR62+1)</f>
        <v>89</v>
      </c>
      <c r="CT62" s="227">
        <f>IF(CT60=EOMONTH(Summary!$E$3,0), 0, CS62+1)</f>
        <v>90</v>
      </c>
      <c r="CU62" s="227">
        <f>IF(CU60=EOMONTH(Summary!$E$3,0), 0, CT62+1)</f>
        <v>91</v>
      </c>
      <c r="CV62" s="227">
        <f>IF(CV60=EOMONTH(Summary!$E$3,0), 0, CU62+1)</f>
        <v>92</v>
      </c>
      <c r="CW62" s="227">
        <f>IF(CW60=EOMONTH(Summary!$E$3,0), 0, CV62+1)</f>
        <v>93</v>
      </c>
      <c r="CX62" s="227">
        <f>IF(CX60=EOMONTH(Summary!$E$3,0), 0, CW62+1)</f>
        <v>94</v>
      </c>
      <c r="CY62" s="227">
        <f>IF(CY60=EOMONTH(Summary!$E$3,0), 0, CX62+1)</f>
        <v>95</v>
      </c>
      <c r="CZ62" s="227">
        <f>IF(CZ60=EOMONTH(Summary!$E$3,0), 0, CY62+1)</f>
        <v>96</v>
      </c>
      <c r="DA62" s="227">
        <f>IF(DA60=EOMONTH(Summary!$E$3,0), 0, CZ62+1)</f>
        <v>97</v>
      </c>
      <c r="DB62" s="227">
        <f>IF(DB60=EOMONTH(Summary!$E$3,0), 0, DA62+1)</f>
        <v>98</v>
      </c>
      <c r="DC62" s="227">
        <f>IF(DC60=EOMONTH(Summary!$E$3,0), 0, DB62+1)</f>
        <v>99</v>
      </c>
      <c r="DD62" s="227">
        <f>IF(DD60=EOMONTH(Summary!$E$3,0), 0, DC62+1)</f>
        <v>100</v>
      </c>
      <c r="DE62" s="227">
        <f>IF(DE60=EOMONTH(Summary!$E$3,0), 0, DD62+1)</f>
        <v>101</v>
      </c>
      <c r="DF62" s="227">
        <f>IF(DF60=EOMONTH(Summary!$E$3,0), 0, DE62+1)</f>
        <v>102</v>
      </c>
      <c r="DG62" s="227">
        <f>IF(DG60=EOMONTH(Summary!$E$3,0), 0, DF62+1)</f>
        <v>103</v>
      </c>
      <c r="DH62" s="227">
        <f>IF(DH60=EOMONTH(Summary!$E$3,0), 0, DG62+1)</f>
        <v>104</v>
      </c>
      <c r="DI62" s="227">
        <f>IF(DI60=EOMONTH(Summary!$E$3,0), 0, DH62+1)</f>
        <v>105</v>
      </c>
      <c r="DJ62" s="227">
        <f>IF(DJ60=EOMONTH(Summary!$E$3,0), 0, DI62+1)</f>
        <v>106</v>
      </c>
      <c r="DK62" s="227">
        <f>IF(DK60=EOMONTH(Summary!$E$3,0), 0, DJ62+1)</f>
        <v>107</v>
      </c>
      <c r="DL62" s="227">
        <f>IF(DL60=EOMONTH(Summary!$E$3,0), 0, DK62+1)</f>
        <v>108</v>
      </c>
      <c r="DM62" s="227">
        <f>IF(DM60=EOMONTH(Summary!$E$3,0), 0, DL62+1)</f>
        <v>109</v>
      </c>
      <c r="DN62" s="227">
        <f>IF(DN60=EOMONTH(Summary!$E$3,0), 0, DM62+1)</f>
        <v>110</v>
      </c>
      <c r="DO62" s="227">
        <f>IF(DO60=EOMONTH(Summary!$E$3,0), 0, DN62+1)</f>
        <v>111</v>
      </c>
      <c r="DP62" s="227">
        <f>IF(DP60=EOMONTH(Summary!$E$3,0), 0, DO62+1)</f>
        <v>112</v>
      </c>
      <c r="DQ62" s="227">
        <f>IF(DQ60=EOMONTH(Summary!$E$3,0), 0, DP62+1)</f>
        <v>113</v>
      </c>
      <c r="DR62" s="227">
        <f>IF(DR60=EOMONTH(Summary!$E$3,0), 0, DQ62+1)</f>
        <v>114</v>
      </c>
      <c r="DS62" s="227">
        <f>IF(DS60=EOMONTH(Summary!$E$3,0), 0, DR62+1)</f>
        <v>115</v>
      </c>
      <c r="DT62" s="227">
        <f>IF(DT60=EOMONTH(Summary!$E$3,0), 0, DS62+1)</f>
        <v>116</v>
      </c>
      <c r="DU62" s="227">
        <f>IF(DU60=EOMONTH(Summary!$E$3,0), 0, DT62+1)</f>
        <v>117</v>
      </c>
      <c r="DV62" s="227">
        <f>IF(DV60=EOMONTH(Summary!$E$3,0), 0, DU62+1)</f>
        <v>118</v>
      </c>
      <c r="DW62" s="227">
        <f>IF(DW60=EOMONTH(Summary!$E$3,0), 0, DV62+1)</f>
        <v>119</v>
      </c>
      <c r="DX62" s="227">
        <f>IF(DX60=EOMONTH(Summary!$E$3,0), 0, DW62+1)</f>
        <v>120</v>
      </c>
      <c r="DY62" s="227">
        <f>IF(DY60=EOMONTH(Summary!$E$3,0), 0, DX62+1)</f>
        <v>121</v>
      </c>
      <c r="DZ62" s="227">
        <f>IF(DZ60=EOMONTH(Summary!$E$3,0), 0, DY62+1)</f>
        <v>122</v>
      </c>
      <c r="EA62" s="227">
        <f>IF(EA60=EOMONTH(Summary!$E$3,0), 0, DZ62+1)</f>
        <v>123</v>
      </c>
      <c r="EB62" s="227">
        <f>IF(EB60=EOMONTH(Summary!$E$3,0), 0, EA62+1)</f>
        <v>124</v>
      </c>
      <c r="EC62" s="227">
        <f>IF(EC60=EOMONTH(Summary!$E$3,0), 0, EB62+1)</f>
        <v>125</v>
      </c>
      <c r="ED62" s="227">
        <f>IF(ED60=EOMONTH(Summary!$E$3,0), 0, EC62+1)</f>
        <v>126</v>
      </c>
      <c r="EE62" s="227">
        <f>IF(EE60=EOMONTH(Summary!$E$3,0), 0, ED62+1)</f>
        <v>127</v>
      </c>
      <c r="EF62" s="227">
        <f>IF(EF60=EOMONTH(Summary!$E$3,0), 0, EE62+1)</f>
        <v>128</v>
      </c>
      <c r="EG62" s="227">
        <f>IF(EG60=EOMONTH(Summary!$E$3,0), 0, EF62+1)</f>
        <v>129</v>
      </c>
      <c r="EH62" s="227">
        <f>IF(EH60=EOMONTH(Summary!$E$3,0), 0, EG62+1)</f>
        <v>130</v>
      </c>
      <c r="EI62" s="227">
        <f>IF(EI60=EOMONTH(Summary!$E$3,0), 0, EH62+1)</f>
        <v>131</v>
      </c>
      <c r="EJ62" s="227">
        <f>IF(EJ60=EOMONTH(Summary!$E$3,0), 0, EI62+1)</f>
        <v>132</v>
      </c>
      <c r="EK62" s="4">
        <v>0</v>
      </c>
    </row>
    <row r="63" spans="1:142" s="4" customFormat="1" ht="14" x14ac:dyDescent="0.2">
      <c r="A63" s="3"/>
      <c r="B63" s="4" t="s">
        <v>387</v>
      </c>
      <c r="C63" s="4" t="s">
        <v>93</v>
      </c>
      <c r="H63" s="5"/>
      <c r="I63" s="5"/>
      <c r="J63" s="5"/>
      <c r="U63" s="123"/>
      <c r="AG63" s="133"/>
      <c r="EK63" s="4">
        <v>0</v>
      </c>
    </row>
    <row r="64" spans="1:142" s="4" customFormat="1" ht="14" x14ac:dyDescent="0.2">
      <c r="A64" s="3"/>
      <c r="B64" s="158" t="str">
        <f>Summary!H15</f>
        <v>rent</v>
      </c>
      <c r="C64" s="46" t="s">
        <v>251</v>
      </c>
      <c r="D64" s="134">
        <f>Revenue!M59</f>
        <v>10422961.199999999</v>
      </c>
      <c r="H64" s="7">
        <f ca="1">IF(H$11=0,0,((
(FVSCHEDULE(1,OFFSET(Summary!$H$14,MATCH($B64,Summary!$H$15:$H$22,0),1,1,H$11))-
 IFERROR( FVSCHEDULE(1,OFFSET(Summary!$H$14,MATCH($B64,Summary!$H$15:$H$22,0),1,1,H$11-1)), 0))
*(H$12/12-ROUNDDOWN((H$12-1)/12,0))
+ IFERROR( FVSCHEDULE(1,OFFSET(Summary!$H$14,MATCH($B64,Summary!$H$15:$H$22,0),1,1,H$11-1)), 0)
)*H$53*$D64)/12
)</f>
        <v>0</v>
      </c>
      <c r="I64" s="7">
        <f ca="1">IF(I$11=0,0,((
(FVSCHEDULE(1,OFFSET(Summary!$H$14,MATCH($B64,Summary!$H$15:$H$22,0),1,1,I$11))-
 IFERROR( FVSCHEDULE(1,OFFSET(Summary!$H$14,MATCH($B64,Summary!$H$15:$H$22,0),1,1,I$11-1)), 0))
*(I$12/12-ROUNDDOWN((I$12-1)/12,0))
+ IFERROR( FVSCHEDULE(1,OFFSET(Summary!$H$14,MATCH($B64,Summary!$H$15:$H$22,0),1,1,I$11-1)), 0)
)*I$53*$D64)/12
)</f>
        <v>0</v>
      </c>
      <c r="J64" s="7">
        <f ca="1">IF(J$11=0,0,((
(FVSCHEDULE(1,OFFSET(Summary!$H$14,MATCH($B64,Summary!$H$15:$H$22,0),1,1,J$11))-
 IFERROR( FVSCHEDULE(1,OFFSET(Summary!$H$14,MATCH($B64,Summary!$H$15:$H$22,0),1,1,J$11-1)), 0))
*(J$12/12-ROUNDDOWN((J$12-1)/12,0))
+ IFERROR( FVSCHEDULE(1,OFFSET(Summary!$H$14,MATCH($B64,Summary!$H$15:$H$22,0),1,1,J$11-1)), 0)
)*J$53*$D64)/12
)</f>
        <v>0</v>
      </c>
      <c r="K64" s="7">
        <f ca="1">IF(K$11=0,0,((
(FVSCHEDULE(1,OFFSET(Summary!$H$14,MATCH($B64,Summary!$H$15:$H$22,0),1,1,K$11))-
 IFERROR( FVSCHEDULE(1,OFFSET(Summary!$H$14,MATCH($B64,Summary!$H$15:$H$22,0),1,1,K$11-1)), 0))
*(K$12/12-ROUNDDOWN((K$12-1)/12,0))
+ IFERROR( FVSCHEDULE(1,OFFSET(Summary!$H$14,MATCH($B64,Summary!$H$15:$H$22,0),1,1,K$11-1)), 0)
)*K$53*$D64)/12
)</f>
        <v>0</v>
      </c>
      <c r="L64" s="7">
        <f ca="1">IF(L$11=0,0,((
(FVSCHEDULE(1,OFFSET(Summary!$H$14,MATCH($B64,Summary!$H$15:$H$22,0),1,1,L$11))-
 IFERROR( FVSCHEDULE(1,OFFSET(Summary!$H$14,MATCH($B64,Summary!$H$15:$H$22,0),1,1,L$11-1)), 0))
*(L$12/12-ROUNDDOWN((L$12-1)/12,0))
+ IFERROR( FVSCHEDULE(1,OFFSET(Summary!$H$14,MATCH($B64,Summary!$H$15:$H$22,0),1,1,L$11-1)), 0)
)*L$53*$D64)/12
)</f>
        <v>0</v>
      </c>
      <c r="M64" s="7">
        <f ca="1">IF(M$11=0,0,((
(FVSCHEDULE(1,OFFSET(Summary!$H$14,MATCH($B64,Summary!$H$15:$H$22,0),1,1,M$11))-
 IFERROR( FVSCHEDULE(1,OFFSET(Summary!$H$14,MATCH($B64,Summary!$H$15:$H$22,0),1,1,M$11-1)), 0))
*(M$12/12-ROUNDDOWN((M$12-1)/12,0))
+ IFERROR( FVSCHEDULE(1,OFFSET(Summary!$H$14,MATCH($B64,Summary!$H$15:$H$22,0),1,1,M$11-1)), 0)
)*M$53*$D64)/12
)</f>
        <v>0</v>
      </c>
      <c r="N64" s="7">
        <f ca="1">IF(N$11=0,0,((
(FVSCHEDULE(1,OFFSET(Summary!$H$14,MATCH($B64,Summary!$H$15:$H$22,0),1,1,N$11))-
 IFERROR( FVSCHEDULE(1,OFFSET(Summary!$H$14,MATCH($B64,Summary!$H$15:$H$22,0),1,1,N$11-1)), 0))
*(N$12/12-ROUNDDOWN((N$12-1)/12,0))
+ IFERROR( FVSCHEDULE(1,OFFSET(Summary!$H$14,MATCH($B64,Summary!$H$15:$H$22,0),1,1,N$11-1)), 0)
)*N$53*$D64)/12
)</f>
        <v>0</v>
      </c>
      <c r="O64" s="7">
        <f ca="1">IF(O$11=0,0,((
(FVSCHEDULE(1,OFFSET(Summary!$H$14,MATCH($B64,Summary!$H$15:$H$22,0),1,1,O$11))-
 IFERROR( FVSCHEDULE(1,OFFSET(Summary!$H$14,MATCH($B64,Summary!$H$15:$H$22,0),1,1,O$11-1)), 0))
*(O$12/12-ROUNDDOWN((O$12-1)/12,0))
+ IFERROR( FVSCHEDULE(1,OFFSET(Summary!$H$14,MATCH($B64,Summary!$H$15:$H$22,0),1,1,O$11-1)), 0)
)*O$53*$D64)/12
)</f>
        <v>0</v>
      </c>
      <c r="P64" s="7">
        <f ca="1">IF(P$11=0,0,((
(FVSCHEDULE(1,OFFSET(Summary!$H$14,MATCH($B64,Summary!$H$15:$H$22,0),1,1,P$11))-
 IFERROR( FVSCHEDULE(1,OFFSET(Summary!$H$14,MATCH($B64,Summary!$H$15:$H$22,0),1,1,P$11-1)), 0))
*(P$12/12-ROUNDDOWN((P$12-1)/12,0))
+ IFERROR( FVSCHEDULE(1,OFFSET(Summary!$H$14,MATCH($B64,Summary!$H$15:$H$22,0),1,1,P$11-1)), 0)
)*P$53*$D64)/12
)</f>
        <v>0</v>
      </c>
      <c r="Q64" s="7">
        <f ca="1">IF(Q$11=0,0,((
(FVSCHEDULE(1,OFFSET(Summary!$H$14,MATCH($B64,Summary!$H$15:$H$22,0),1,1,Q$11))-
 IFERROR( FVSCHEDULE(1,OFFSET(Summary!$H$14,MATCH($B64,Summary!$H$15:$H$22,0),1,1,Q$11-1)), 0))
*(Q$12/12-ROUNDDOWN((Q$12-1)/12,0))
+ IFERROR( FVSCHEDULE(1,OFFSET(Summary!$H$14,MATCH($B64,Summary!$H$15:$H$22,0),1,1,Q$11-1)), 0)
)*Q$53*$D64)/12
)</f>
        <v>0</v>
      </c>
      <c r="R64" s="7">
        <f ca="1">IF(R$11=0,0,((
(FVSCHEDULE(1,OFFSET(Summary!$H$14,MATCH($B64,Summary!$H$15:$H$22,0),1,1,R$11))-
 IFERROR( FVSCHEDULE(1,OFFSET(Summary!$H$14,MATCH($B64,Summary!$H$15:$H$22,0),1,1,R$11-1)), 0))
*(R$12/12-ROUNDDOWN((R$12-1)/12,0))
+ IFERROR( FVSCHEDULE(1,OFFSET(Summary!$H$14,MATCH($B64,Summary!$H$15:$H$22,0),1,1,R$11-1)), 0)
)*R$53*$D64)/12
)</f>
        <v>0</v>
      </c>
      <c r="S64" s="7">
        <f ca="1">IF(S$11=0,0,((
(FVSCHEDULE(1,OFFSET(Summary!$H$14,MATCH($B64,Summary!$H$15:$H$22,0),1,1,S$11))-
 IFERROR( FVSCHEDULE(1,OFFSET(Summary!$H$14,MATCH($B64,Summary!$H$15:$H$22,0),1,1,S$11-1)), 0))
*(S$12/12-ROUNDDOWN((S$12-1)/12,0))
+ IFERROR( FVSCHEDULE(1,OFFSET(Summary!$H$14,MATCH($B64,Summary!$H$15:$H$22,0),1,1,S$11-1)), 0)
)*S$53*$D64)/12
)</f>
        <v>0</v>
      </c>
      <c r="T64" s="7">
        <f ca="1">IF(T$11=0,0,((
(FVSCHEDULE(1,OFFSET(Summary!$H$14,MATCH($B64,Summary!$H$15:$H$22,0),1,1,T$11))-
 IFERROR( FVSCHEDULE(1,OFFSET(Summary!$H$14,MATCH($B64,Summary!$H$15:$H$22,0),1,1,T$11-1)), 0))
*(T$12/12-ROUNDDOWN((T$12-1)/12,0))
+ IFERROR( FVSCHEDULE(1,OFFSET(Summary!$H$14,MATCH($B64,Summary!$H$15:$H$22,0),1,1,T$11-1)), 0)
)*T$53*$D64)/12
)</f>
        <v>0</v>
      </c>
      <c r="U64" s="7">
        <f ca="1">IF(U$11=0,0,((
(FVSCHEDULE(1,OFFSET(Summary!$H$14,MATCH($B64,Summary!$H$15:$H$22,0),1,1,U$11))-
 IFERROR( FVSCHEDULE(1,OFFSET(Summary!$H$14,MATCH($B64,Summary!$H$15:$H$22,0),1,1,U$11-1)), 0))
*(U$12/12-ROUNDDOWN((U$12-1)/12,0))
+ IFERROR( FVSCHEDULE(1,OFFSET(Summary!$H$14,MATCH($B64,Summary!$H$15:$H$22,0),1,1,U$11-1)), 0)
)*U$53*$D64)/12
)</f>
        <v>0</v>
      </c>
      <c r="V64" s="7">
        <f ca="1">IF(V$11=0,0,((
(FVSCHEDULE(1,OFFSET(Summary!$H$14,MATCH($B64,Summary!$H$15:$H$22,0),1,1,V$11))-
 IFERROR( FVSCHEDULE(1,OFFSET(Summary!$H$14,MATCH($B64,Summary!$H$15:$H$22,0),1,1,V$11-1)), 0))
*(V$12/12-ROUNDDOWN((V$12-1)/12,0))
+ IFERROR( FVSCHEDULE(1,OFFSET(Summary!$H$14,MATCH($B64,Summary!$H$15:$H$22,0),1,1,V$11-1)), 0)
)*V$53*$D64)/12
)</f>
        <v>0</v>
      </c>
      <c r="W64" s="7">
        <f ca="1">IF(W$11=0,0,((
(FVSCHEDULE(1,OFFSET(Summary!$H$14,MATCH($B64,Summary!$H$15:$H$22,0),1,1,W$11))-
 IFERROR( FVSCHEDULE(1,OFFSET(Summary!$H$14,MATCH($B64,Summary!$H$15:$H$22,0),1,1,W$11-1)), 0))
*(W$12/12-ROUNDDOWN((W$12-1)/12,0))
+ IFERROR( FVSCHEDULE(1,OFFSET(Summary!$H$14,MATCH($B64,Summary!$H$15:$H$22,0),1,1,W$11-1)), 0)
)*W$53*$D64)/12
)</f>
        <v>0</v>
      </c>
      <c r="X64" s="7">
        <f ca="1">IF(X$11=0,0,((
(FVSCHEDULE(1,OFFSET(Summary!$H$14,MATCH($B64,Summary!$H$15:$H$22,0),1,1,X$11))-
 IFERROR( FVSCHEDULE(1,OFFSET(Summary!$H$14,MATCH($B64,Summary!$H$15:$H$22,0),1,1,X$11-1)), 0))
*(X$12/12-ROUNDDOWN((X$12-1)/12,0))
+ IFERROR( FVSCHEDULE(1,OFFSET(Summary!$H$14,MATCH($B64,Summary!$H$15:$H$22,0),1,1,X$11-1)), 0)
)*X$53*$D64)/12
)</f>
        <v>0</v>
      </c>
      <c r="Y64" s="7">
        <f ca="1">IF(Y$11=0,0,((
(FVSCHEDULE(1,OFFSET(Summary!$H$14,MATCH($B64,Summary!$H$15:$H$22,0),1,1,Y$11))-
 IFERROR( FVSCHEDULE(1,OFFSET(Summary!$H$14,MATCH($B64,Summary!$H$15:$H$22,0),1,1,Y$11-1)), 0))
*(Y$12/12-ROUNDDOWN((Y$12-1)/12,0))
+ IFERROR( FVSCHEDULE(1,OFFSET(Summary!$H$14,MATCH($B64,Summary!$H$15:$H$22,0),1,1,Y$11-1)), 0)
)*Y$53*$D64)/12
)</f>
        <v>0</v>
      </c>
      <c r="Z64" s="7">
        <f ca="1">IF(Z$11=0,0,((
(FVSCHEDULE(1,OFFSET(Summary!$H$14,MATCH($B64,Summary!$H$15:$H$22,0),1,1,Z$11))-
 IFERROR( FVSCHEDULE(1,OFFSET(Summary!$H$14,MATCH($B64,Summary!$H$15:$H$22,0),1,1,Z$11-1)), 0))
*(Z$12/12-ROUNDDOWN((Z$12-1)/12,0))
+ IFERROR( FVSCHEDULE(1,OFFSET(Summary!$H$14,MATCH($B64,Summary!$H$15:$H$22,0),1,1,Z$11-1)), 0)
)*Z$53*$D64)/12
)</f>
        <v>0</v>
      </c>
      <c r="AA64" s="7">
        <f ca="1">IF(AA$11=0,0,((
(FVSCHEDULE(1,OFFSET(Summary!$H$14,MATCH($B64,Summary!$H$15:$H$22,0),1,1,AA$11))-
 IFERROR( FVSCHEDULE(1,OFFSET(Summary!$H$14,MATCH($B64,Summary!$H$15:$H$22,0),1,1,AA$11-1)), 0))
*(AA$12/12-ROUNDDOWN((AA$12-1)/12,0))
+ IFERROR( FVSCHEDULE(1,OFFSET(Summary!$H$14,MATCH($B64,Summary!$H$15:$H$22,0),1,1,AA$11-1)), 0)
)*AA$53*$D64)/12
)</f>
        <v>0</v>
      </c>
      <c r="AB64" s="7">
        <f ca="1">IF(AB$11=0,0,((
(FVSCHEDULE(1,OFFSET(Summary!$H$14,MATCH($B64,Summary!$H$15:$H$22,0),1,1,AB$11))-
 IFERROR( FVSCHEDULE(1,OFFSET(Summary!$H$14,MATCH($B64,Summary!$H$15:$H$22,0),1,1,AB$11-1)), 0))
*(AB$12/12-ROUNDDOWN((AB$12-1)/12,0))
+ IFERROR( FVSCHEDULE(1,OFFSET(Summary!$H$14,MATCH($B64,Summary!$H$15:$H$22,0),1,1,AB$11-1)), 0)
)*AB$53*$D64)/12
)</f>
        <v>0</v>
      </c>
      <c r="AC64" s="7">
        <f ca="1">IF(AC$11=0,0,((
(FVSCHEDULE(1,OFFSET(Summary!$H$14,MATCH($B64,Summary!$H$15:$H$22,0),1,1,AC$11))-
 IFERROR( FVSCHEDULE(1,OFFSET(Summary!$H$14,MATCH($B64,Summary!$H$15:$H$22,0),1,1,AC$11-1)), 0))
*(AC$12/12-ROUNDDOWN((AC$12-1)/12,0))
+ IFERROR( FVSCHEDULE(1,OFFSET(Summary!$H$14,MATCH($B64,Summary!$H$15:$H$22,0),1,1,AC$11-1)), 0)
)*AC$53*$D64)/12
)</f>
        <v>0</v>
      </c>
      <c r="AD64" s="7">
        <f ca="1">IF(AD$11=0,0,((
(FVSCHEDULE(1,OFFSET(Summary!$H$14,MATCH($B64,Summary!$H$15:$H$22,0),1,1,AD$11))-
 IFERROR( FVSCHEDULE(1,OFFSET(Summary!$H$14,MATCH($B64,Summary!$H$15:$H$22,0),1,1,AD$11-1)), 0))
*(AD$12/12-ROUNDDOWN((AD$12-1)/12,0))
+ IFERROR( FVSCHEDULE(1,OFFSET(Summary!$H$14,MATCH($B64,Summary!$H$15:$H$22,0),1,1,AD$11-1)), 0)
)*AD$53*$D64)/12
)</f>
        <v>0</v>
      </c>
      <c r="AE64" s="7">
        <f ca="1">IF(AE$11=0,0,((
(FVSCHEDULE(1,OFFSET(Summary!$H$14,MATCH($B64,Summary!$H$15:$H$22,0),1,1,AE$11))-
 IFERROR( FVSCHEDULE(1,OFFSET(Summary!$H$14,MATCH($B64,Summary!$H$15:$H$22,0),1,1,AE$11-1)), 0))
*(AE$12/12-ROUNDDOWN((AE$12-1)/12,0))
+ IFERROR( FVSCHEDULE(1,OFFSET(Summary!$H$14,MATCH($B64,Summary!$H$15:$H$22,0),1,1,AE$11-1)), 0)
)*AE$53*$D64)/12
)</f>
        <v>0</v>
      </c>
      <c r="AF64" s="7">
        <f ca="1">IF(AF$11=0,0,((
(FVSCHEDULE(1,OFFSET(Summary!$H$14,MATCH($B64,Summary!$H$15:$H$22,0),1,1,AF$11))-
 IFERROR( FVSCHEDULE(1,OFFSET(Summary!$H$14,MATCH($B64,Summary!$H$15:$H$22,0),1,1,AF$11-1)), 0))
*(AF$12/12-ROUNDDOWN((AF$12-1)/12,0))
+ IFERROR( FVSCHEDULE(1,OFFSET(Summary!$H$14,MATCH($B64,Summary!$H$15:$H$22,0),1,1,AF$11-1)), 0)
)*AF$53*$D64)/12
)</f>
        <v>123938.92378190253</v>
      </c>
      <c r="AG64" s="7">
        <f ca="1">IF(AG$11=0,0,((
(FVSCHEDULE(1,OFFSET(Summary!$H$14,MATCH($B64,Summary!$H$15:$H$22,0),1,1,AG$11))-
 IFERROR( FVSCHEDULE(1,OFFSET(Summary!$H$14,MATCH($B64,Summary!$H$15:$H$22,0),1,1,AG$11-1)), 0))
*(AG$12/12-ROUNDDOWN((AG$12-1)/12,0))
+ IFERROR( FVSCHEDULE(1,OFFSET(Summary!$H$14,MATCH($B64,Summary!$H$15:$H$22,0),1,1,AG$11-1)), 0)
)*AG$53*$D64)/12
)</f>
        <v>188443.96948855856</v>
      </c>
      <c r="AH64" s="7">
        <f ca="1">IF(AH$11=0,0,((
(FVSCHEDULE(1,OFFSET(Summary!$H$14,MATCH($B64,Summary!$H$15:$H$22,0),1,1,AH$11))-
 IFERROR( FVSCHEDULE(1,OFFSET(Summary!$H$14,MATCH($B64,Summary!$H$15:$H$22,0),1,1,AH$11-1)), 0))
*(AH$12/12-ROUNDDOWN((AH$12-1)/12,0))
+ IFERROR( FVSCHEDULE(1,OFFSET(Summary!$H$14,MATCH($B64,Summary!$H$15:$H$22,0),1,1,AH$11-1)), 0)
)*AH$53*$D64)/12
)</f>
        <v>253269.19074831787</v>
      </c>
      <c r="AI64" s="7">
        <f ca="1">IF(AI$11=0,0,((
(FVSCHEDULE(1,OFFSET(Summary!$H$14,MATCH($B64,Summary!$H$15:$H$22,0),1,1,AI$11))-
 IFERROR( FVSCHEDULE(1,OFFSET(Summary!$H$14,MATCH($B64,Summary!$H$15:$H$22,0),1,1,AI$11-1)), 0))
*(AI$12/12-ROUNDDOWN((AI$12-1)/12,0))
+ IFERROR( FVSCHEDULE(1,OFFSET(Summary!$H$14,MATCH($B64,Summary!$H$15:$H$22,0),1,1,AI$11-1)), 0)
)*AI$53*$D64)/12
)</f>
        <v>318414.58756118035</v>
      </c>
      <c r="AJ64" s="7">
        <f ca="1">IF(AJ$11=0,0,((
(FVSCHEDULE(1,OFFSET(Summary!$H$14,MATCH($B64,Summary!$H$15:$H$22,0),1,1,AJ$11))-
 IFERROR( FVSCHEDULE(1,OFFSET(Summary!$H$14,MATCH($B64,Summary!$H$15:$H$22,0),1,1,AJ$11-1)), 0))
*(AJ$12/12-ROUNDDOWN((AJ$12-1)/12,0))
+ IFERROR( FVSCHEDULE(1,OFFSET(Summary!$H$14,MATCH($B64,Summary!$H$15:$H$22,0),1,1,AJ$11-1)), 0)
)*AJ$53*$D64)/12
)</f>
        <v>383880.1599271461</v>
      </c>
      <c r="AK64" s="7">
        <f ca="1">IF(AK$11=0,0,((
(FVSCHEDULE(1,OFFSET(Summary!$H$14,MATCH($B64,Summary!$H$15:$H$22,0),1,1,AK$11))-
 IFERROR( FVSCHEDULE(1,OFFSET(Summary!$H$14,MATCH($B64,Summary!$H$15:$H$22,0),1,1,AK$11-1)), 0))
*(AK$12/12-ROUNDDOWN((AK$12-1)/12,0))
+ IFERROR( FVSCHEDULE(1,OFFSET(Summary!$H$14,MATCH($B64,Summary!$H$15:$H$22,0),1,1,AK$11-1)), 0)
)*AK$53*$D64)/12
)</f>
        <v>449665.90784621518</v>
      </c>
      <c r="AL64" s="7">
        <f ca="1">IF(AL$11=0,0,((
(FVSCHEDULE(1,OFFSET(Summary!$H$14,MATCH($B64,Summary!$H$15:$H$22,0),1,1,AL$11))-
 IFERROR( FVSCHEDULE(1,OFFSET(Summary!$H$14,MATCH($B64,Summary!$H$15:$H$22,0),1,1,AL$11-1)), 0))
*(AL$12/12-ROUNDDOWN((AL$12-1)/12,0))
+ IFERROR( FVSCHEDULE(1,OFFSET(Summary!$H$14,MATCH($B64,Summary!$H$15:$H$22,0),1,1,AL$11-1)), 0)
)*AL$53*$D64)/12
)</f>
        <v>515771.83131838747</v>
      </c>
      <c r="AM64" s="7">
        <f ca="1">IF(AM$11=0,0,((
(FVSCHEDULE(1,OFFSET(Summary!$H$14,MATCH($B64,Summary!$H$15:$H$22,0),1,1,AM$11))-
 IFERROR( FVSCHEDULE(1,OFFSET(Summary!$H$14,MATCH($B64,Summary!$H$15:$H$22,0),1,1,AM$11-1)), 0))
*(AM$12/12-ROUNDDOWN((AM$12-1)/12,0))
+ IFERROR( FVSCHEDULE(1,OFFSET(Summary!$H$14,MATCH($B64,Summary!$H$15:$H$22,0),1,1,AM$11-1)), 0)
)*AM$53*$D64)/12
)</f>
        <v>582197.93034366285</v>
      </c>
      <c r="AN64" s="7">
        <f ca="1">IF(AN$11=0,0,((
(FVSCHEDULE(1,OFFSET(Summary!$H$14,MATCH($B64,Summary!$H$15:$H$22,0),1,1,AN$11))-
 IFERROR( FVSCHEDULE(1,OFFSET(Summary!$H$14,MATCH($B64,Summary!$H$15:$H$22,0),1,1,AN$11-1)), 0))
*(AN$12/12-ROUNDDOWN((AN$12-1)/12,0))
+ IFERROR( FVSCHEDULE(1,OFFSET(Summary!$H$14,MATCH($B64,Summary!$H$15:$H$22,0),1,1,AN$11-1)), 0)
)*AN$53*$D64)/12
)</f>
        <v>648944.20492204162</v>
      </c>
      <c r="AO64" s="7">
        <f ca="1">IF(AO$11=0,0,((
(FVSCHEDULE(1,OFFSET(Summary!$H$14,MATCH($B64,Summary!$H$15:$H$22,0),1,1,AO$11))-
 IFERROR( FVSCHEDULE(1,OFFSET(Summary!$H$14,MATCH($B64,Summary!$H$15:$H$22,0),1,1,AO$11-1)), 0))
*(AO$12/12-ROUNDDOWN((AO$12-1)/12,0))
+ IFERROR( FVSCHEDULE(1,OFFSET(Summary!$H$14,MATCH($B64,Summary!$H$15:$H$22,0),1,1,AO$11-1)), 0)
)*AO$53*$D64)/12
)</f>
        <v>716010.65505352349</v>
      </c>
      <c r="AP64" s="7">
        <f ca="1">IF(AP$11=0,0,((
(FVSCHEDULE(1,OFFSET(Summary!$H$14,MATCH($B64,Summary!$H$15:$H$22,0),1,1,AP$11))-
 IFERROR( FVSCHEDULE(1,OFFSET(Summary!$H$14,MATCH($B64,Summary!$H$15:$H$22,0),1,1,AP$11-1)), 0))
*(AP$12/12-ROUNDDOWN((AP$12-1)/12,0))
+ IFERROR( FVSCHEDULE(1,OFFSET(Summary!$H$14,MATCH($B64,Summary!$H$15:$H$22,0),1,1,AP$11-1)), 0)
)*AP$53*$D64)/12
)</f>
        <v>783397.28073810891</v>
      </c>
      <c r="AQ64" s="7">
        <f ca="1">IF(AQ$11=0,0,((
(FVSCHEDULE(1,OFFSET(Summary!$H$14,MATCH($B64,Summary!$H$15:$H$22,0),1,1,AQ$11))-
 IFERROR( FVSCHEDULE(1,OFFSET(Summary!$H$14,MATCH($B64,Summary!$H$15:$H$22,0),1,1,AQ$11-1)), 0))
*(AQ$12/12-ROUNDDOWN((AQ$12-1)/12,0))
+ IFERROR( FVSCHEDULE(1,OFFSET(Summary!$H$14,MATCH($B64,Summary!$H$15:$H$22,0),1,1,AQ$11-1)), 0)
)*AQ$53*$D64)/12
)</f>
        <v>851104.08197579754</v>
      </c>
      <c r="AR64" s="7">
        <f ca="1">IF(AR$11=0,0,((
(FVSCHEDULE(1,OFFSET(Summary!$H$14,MATCH($B64,Summary!$H$15:$H$22,0),1,1,AR$11))-
 IFERROR( FVSCHEDULE(1,OFFSET(Summary!$H$14,MATCH($B64,Summary!$H$15:$H$22,0),1,1,AR$11-1)), 0))
*(AR$12/12-ROUNDDOWN((AR$12-1)/12,0))
+ IFERROR( FVSCHEDULE(1,OFFSET(Summary!$H$14,MATCH($B64,Summary!$H$15:$H$22,0),1,1,AR$11-1)), 0)
)*AR$53*$D64)/12
)</f>
        <v>917003.4405749999</v>
      </c>
      <c r="AS64" s="7">
        <f ca="1">IF(AS$11=0,0,((
(FVSCHEDULE(1,OFFSET(Summary!$H$14,MATCH($B64,Summary!$H$15:$H$22,0),1,1,AS$11))-
 IFERROR( FVSCHEDULE(1,OFFSET(Summary!$H$14,MATCH($B64,Summary!$H$15:$H$22,0),1,1,AS$11-1)), 0))
*(AS$12/12-ROUNDDOWN((AS$12-1)/12,0))
+ IFERROR( FVSCHEDULE(1,OFFSET(Summary!$H$14,MATCH($B64,Summary!$H$15:$H$22,0),1,1,AS$11-1)), 0)
)*AS$53*$D64)/12
)</f>
        <v>920060.11871025001</v>
      </c>
      <c r="AT64" s="7">
        <f ca="1">IF(AT$11=0,0,((
(FVSCHEDULE(1,OFFSET(Summary!$H$14,MATCH($B64,Summary!$H$15:$H$22,0),1,1,AT$11))-
 IFERROR( FVSCHEDULE(1,OFFSET(Summary!$H$14,MATCH($B64,Summary!$H$15:$H$22,0),1,1,AT$11-1)), 0))
*(AT$12/12-ROUNDDOWN((AT$12-1)/12,0))
+ IFERROR( FVSCHEDULE(1,OFFSET(Summary!$H$14,MATCH($B64,Summary!$H$15:$H$22,0),1,1,AT$11-1)), 0)
)*AT$53*$D64)/12
)</f>
        <v>923116.79684549989</v>
      </c>
      <c r="AU64" s="7">
        <f ca="1">IF(AU$11=0,0,((
(FVSCHEDULE(1,OFFSET(Summary!$H$14,MATCH($B64,Summary!$H$15:$H$22,0),1,1,AU$11))-
 IFERROR( FVSCHEDULE(1,OFFSET(Summary!$H$14,MATCH($B64,Summary!$H$15:$H$22,0),1,1,AU$11-1)), 0))
*(AU$12/12-ROUNDDOWN((AU$12-1)/12,0))
+ IFERROR( FVSCHEDULE(1,OFFSET(Summary!$H$14,MATCH($B64,Summary!$H$15:$H$22,0),1,1,AU$11-1)), 0)
)*AU$53*$D64)/12
)</f>
        <v>926173.47498075</v>
      </c>
      <c r="AV64" s="7">
        <f ca="1">IF(AV$11=0,0,((
(FVSCHEDULE(1,OFFSET(Summary!$H$14,MATCH($B64,Summary!$H$15:$H$22,0),1,1,AV$11))-
 IFERROR( FVSCHEDULE(1,OFFSET(Summary!$H$14,MATCH($B64,Summary!$H$15:$H$22,0),1,1,AV$11-1)), 0))
*(AV$12/12-ROUNDDOWN((AV$12-1)/12,0))
+ IFERROR( FVSCHEDULE(1,OFFSET(Summary!$H$14,MATCH($B64,Summary!$H$15:$H$22,0),1,1,AV$11-1)), 0)
)*AV$53*$D64)/12
)</f>
        <v>929230.153116</v>
      </c>
      <c r="AW64" s="7">
        <f ca="1">IF(AW$11=0,0,((
(FVSCHEDULE(1,OFFSET(Summary!$H$14,MATCH($B64,Summary!$H$15:$H$22,0),1,1,AW$11))-
 IFERROR( FVSCHEDULE(1,OFFSET(Summary!$H$14,MATCH($B64,Summary!$H$15:$H$22,0),1,1,AW$11-1)), 0))
*(AW$12/12-ROUNDDOWN((AW$12-1)/12,0))
+ IFERROR( FVSCHEDULE(1,OFFSET(Summary!$H$14,MATCH($B64,Summary!$H$15:$H$22,0),1,1,AW$11-1)), 0)
)*AW$53*$D64)/12
)</f>
        <v>932286.83125124977</v>
      </c>
      <c r="AX64" s="7">
        <f ca="1">IF(AX$11=0,0,((
(FVSCHEDULE(1,OFFSET(Summary!$H$14,MATCH($B64,Summary!$H$15:$H$22,0),1,1,AX$11))-
 IFERROR( FVSCHEDULE(1,OFFSET(Summary!$H$14,MATCH($B64,Summary!$H$15:$H$22,0),1,1,AX$11-1)), 0))
*(AX$12/12-ROUNDDOWN((AX$12-1)/12,0))
+ IFERROR( FVSCHEDULE(1,OFFSET(Summary!$H$14,MATCH($B64,Summary!$H$15:$H$22,0),1,1,AX$11-1)), 0)
)*AX$53*$D64)/12
)</f>
        <v>935343.50938649988</v>
      </c>
      <c r="AY64" s="7">
        <f ca="1">IF(AY$11=0,0,((
(FVSCHEDULE(1,OFFSET(Summary!$H$14,MATCH($B64,Summary!$H$15:$H$22,0),1,1,AY$11))-
 IFERROR( FVSCHEDULE(1,OFFSET(Summary!$H$14,MATCH($B64,Summary!$H$15:$H$22,0),1,1,AY$11-1)), 0))
*(AY$12/12-ROUNDDOWN((AY$12-1)/12,0))
+ IFERROR( FVSCHEDULE(1,OFFSET(Summary!$H$14,MATCH($B64,Summary!$H$15:$H$22,0),1,1,AY$11-1)), 0)
)*AY$53*$D64)/12
)</f>
        <v>938400.18752174999</v>
      </c>
      <c r="AZ64" s="7">
        <f ca="1">IF(AZ$11=0,0,((
(FVSCHEDULE(1,OFFSET(Summary!$H$14,MATCH($B64,Summary!$H$15:$H$22,0),1,1,AZ$11))-
 IFERROR( FVSCHEDULE(1,OFFSET(Summary!$H$14,MATCH($B64,Summary!$H$15:$H$22,0),1,1,AZ$11-1)), 0))
*(AZ$12/12-ROUNDDOWN((AZ$12-1)/12,0))
+ IFERROR( FVSCHEDULE(1,OFFSET(Summary!$H$14,MATCH($B64,Summary!$H$15:$H$22,0),1,1,AZ$11-1)), 0)
)*AZ$53*$D64)/12
)</f>
        <v>941456.86565699987</v>
      </c>
      <c r="BA64" s="7">
        <f ca="1">IF(BA$11=0,0,((
(FVSCHEDULE(1,OFFSET(Summary!$H$14,MATCH($B64,Summary!$H$15:$H$22,0),1,1,BA$11))-
 IFERROR( FVSCHEDULE(1,OFFSET(Summary!$H$14,MATCH($B64,Summary!$H$15:$H$22,0),1,1,BA$11-1)), 0))
*(BA$12/12-ROUNDDOWN((BA$12-1)/12,0))
+ IFERROR( FVSCHEDULE(1,OFFSET(Summary!$H$14,MATCH($B64,Summary!$H$15:$H$22,0),1,1,BA$11-1)), 0)
)*BA$53*$D64)/12
)</f>
        <v>944513.54379224998</v>
      </c>
      <c r="BB64" s="7">
        <f ca="1">IF(BB$11=0,0,((
(FVSCHEDULE(1,OFFSET(Summary!$H$14,MATCH($B64,Summary!$H$15:$H$22,0),1,1,BB$11))-
 IFERROR( FVSCHEDULE(1,OFFSET(Summary!$H$14,MATCH($B64,Summary!$H$15:$H$22,0),1,1,BB$11-1)), 0))
*(BB$12/12-ROUNDDOWN((BB$12-1)/12,0))
+ IFERROR( FVSCHEDULE(1,OFFSET(Summary!$H$14,MATCH($B64,Summary!$H$15:$H$22,0),1,1,BB$11-1)), 0)
)*BB$53*$D64)/12
)</f>
        <v>947570.22192749998</v>
      </c>
      <c r="BC64" s="7">
        <f ca="1">IF(BC$11=0,0,((
(FVSCHEDULE(1,OFFSET(Summary!$H$14,MATCH($B64,Summary!$H$15:$H$22,0),1,1,BC$11))-
 IFERROR( FVSCHEDULE(1,OFFSET(Summary!$H$14,MATCH($B64,Summary!$H$15:$H$22,0),1,1,BC$11-1)), 0))
*(BC$12/12-ROUNDDOWN((BC$12-1)/12,0))
+ IFERROR( FVSCHEDULE(1,OFFSET(Summary!$H$14,MATCH($B64,Summary!$H$15:$H$22,0),1,1,BC$11-1)), 0)
)*BC$53*$D64)/12
)</f>
        <v>950626.90006274974</v>
      </c>
      <c r="BD64" s="7">
        <f ca="1">IF(BD$11=0,0,((
(FVSCHEDULE(1,OFFSET(Summary!$H$14,MATCH($B64,Summary!$H$15:$H$22,0),1,1,BD$11))-
 IFERROR( FVSCHEDULE(1,OFFSET(Summary!$H$14,MATCH($B64,Summary!$H$15:$H$22,0),1,1,BD$11-1)), 0))
*(BD$12/12-ROUNDDOWN((BD$12-1)/12,0))
+ IFERROR( FVSCHEDULE(1,OFFSET(Summary!$H$14,MATCH($B64,Summary!$H$15:$H$22,0),1,1,BD$11-1)), 0)
)*BD$53*$D64)/12
)</f>
        <v>953683.57819799986</v>
      </c>
      <c r="BE64" s="7">
        <f ca="1">IF(BE$11=0,0,((
(FVSCHEDULE(1,OFFSET(Summary!$H$14,MATCH($B64,Summary!$H$15:$H$22,0),1,1,BE$11))-
 IFERROR( FVSCHEDULE(1,OFFSET(Summary!$H$14,MATCH($B64,Summary!$H$15:$H$22,0),1,1,BE$11-1)), 0))
*(BE$12/12-ROUNDDOWN((BE$12-1)/12,0))
+ IFERROR( FVSCHEDULE(1,OFFSET(Summary!$H$14,MATCH($B64,Summary!$H$15:$H$22,0),1,1,BE$11-1)), 0)
)*BE$53*$D64)/12
)</f>
        <v>956862.52345866</v>
      </c>
      <c r="BF64" s="7">
        <f ca="1">IF(BF$11=0,0,((
(FVSCHEDULE(1,OFFSET(Summary!$H$14,MATCH($B64,Summary!$H$15:$H$22,0),1,1,BF$11))-
 IFERROR( FVSCHEDULE(1,OFFSET(Summary!$H$14,MATCH($B64,Summary!$H$15:$H$22,0),1,1,BF$11-1)), 0))
*(BF$12/12-ROUNDDOWN((BF$12-1)/12,0))
+ IFERROR( FVSCHEDULE(1,OFFSET(Summary!$H$14,MATCH($B64,Summary!$H$15:$H$22,0),1,1,BF$11-1)), 0)
)*BF$53*$D64)/12
)</f>
        <v>960041.46871931991</v>
      </c>
      <c r="BG64" s="7">
        <f ca="1">IF(BG$11=0,0,((
(FVSCHEDULE(1,OFFSET(Summary!$H$14,MATCH($B64,Summary!$H$15:$H$22,0),1,1,BG$11))-
 IFERROR( FVSCHEDULE(1,OFFSET(Summary!$H$14,MATCH($B64,Summary!$H$15:$H$22,0),1,1,BG$11-1)), 0))
*(BG$12/12-ROUNDDOWN((BG$12-1)/12,0))
+ IFERROR( FVSCHEDULE(1,OFFSET(Summary!$H$14,MATCH($B64,Summary!$H$15:$H$22,0),1,1,BG$11-1)), 0)
)*BG$53*$D64)/12
)</f>
        <v>963220.41397998005</v>
      </c>
      <c r="BH64" s="7">
        <f ca="1">IF(BH$11=0,0,((
(FVSCHEDULE(1,OFFSET(Summary!$H$14,MATCH($B64,Summary!$H$15:$H$22,0),1,1,BH$11))-
 IFERROR( FVSCHEDULE(1,OFFSET(Summary!$H$14,MATCH($B64,Summary!$H$15:$H$22,0),1,1,BH$11-1)), 0))
*(BH$12/12-ROUNDDOWN((BH$12-1)/12,0))
+ IFERROR( FVSCHEDULE(1,OFFSET(Summary!$H$14,MATCH($B64,Summary!$H$15:$H$22,0),1,1,BH$11-1)), 0)
)*BH$53*$D64)/12
)</f>
        <v>966399.35924063984</v>
      </c>
      <c r="BI64" s="7">
        <f ca="1">IF(BI$11=0,0,((
(FVSCHEDULE(1,OFFSET(Summary!$H$14,MATCH($B64,Summary!$H$15:$H$22,0),1,1,BI$11))-
 IFERROR( FVSCHEDULE(1,OFFSET(Summary!$H$14,MATCH($B64,Summary!$H$15:$H$22,0),1,1,BI$11-1)), 0))
*(BI$12/12-ROUNDDOWN((BI$12-1)/12,0))
+ IFERROR( FVSCHEDULE(1,OFFSET(Summary!$H$14,MATCH($B64,Summary!$H$15:$H$22,0),1,1,BI$11-1)), 0)
)*BI$53*$D64)/12
)</f>
        <v>969578.30450129986</v>
      </c>
      <c r="BJ64" s="7">
        <f ca="1">IF(BJ$11=0,0,((
(FVSCHEDULE(1,OFFSET(Summary!$H$14,MATCH($B64,Summary!$H$15:$H$22,0),1,1,BJ$11))-
 IFERROR( FVSCHEDULE(1,OFFSET(Summary!$H$14,MATCH($B64,Summary!$H$15:$H$22,0),1,1,BJ$11-1)), 0))
*(BJ$12/12-ROUNDDOWN((BJ$12-1)/12,0))
+ IFERROR( FVSCHEDULE(1,OFFSET(Summary!$H$14,MATCH($B64,Summary!$H$15:$H$22,0),1,1,BJ$11-1)), 0)
)*BJ$53*$D64)/12
)</f>
        <v>972757.24976195989</v>
      </c>
      <c r="BK64" s="7">
        <f ca="1">IF(BK$11=0,0,((
(FVSCHEDULE(1,OFFSET(Summary!$H$14,MATCH($B64,Summary!$H$15:$H$22,0),1,1,BK$11))-
 IFERROR( FVSCHEDULE(1,OFFSET(Summary!$H$14,MATCH($B64,Summary!$H$15:$H$22,0),1,1,BK$11-1)), 0))
*(BK$12/12-ROUNDDOWN((BK$12-1)/12,0))
+ IFERROR( FVSCHEDULE(1,OFFSET(Summary!$H$14,MATCH($B64,Summary!$H$15:$H$22,0),1,1,BK$11-1)), 0)
)*BK$53*$D64)/12
)</f>
        <v>975936.19502261991</v>
      </c>
      <c r="BL64" s="7">
        <f ca="1">IF(BL$11=0,0,((
(FVSCHEDULE(1,OFFSET(Summary!$H$14,MATCH($B64,Summary!$H$15:$H$22,0),1,1,BL$11))-
 IFERROR( FVSCHEDULE(1,OFFSET(Summary!$H$14,MATCH($B64,Summary!$H$15:$H$22,0),1,1,BL$11-1)), 0))
*(BL$12/12-ROUNDDOWN((BL$12-1)/12,0))
+ IFERROR( FVSCHEDULE(1,OFFSET(Summary!$H$14,MATCH($B64,Summary!$H$15:$H$22,0),1,1,BL$11-1)), 0)
)*BL$53*$D64)/12
)</f>
        <v>979115.14028327994</v>
      </c>
      <c r="BM64" s="7">
        <f ca="1">IF(BM$11=0,0,((
(FVSCHEDULE(1,OFFSET(Summary!$H$14,MATCH($B64,Summary!$H$15:$H$22,0),1,1,BM$11))-
 IFERROR( FVSCHEDULE(1,OFFSET(Summary!$H$14,MATCH($B64,Summary!$H$15:$H$22,0),1,1,BM$11-1)), 0))
*(BM$12/12-ROUNDDOWN((BM$12-1)/12,0))
+ IFERROR( FVSCHEDULE(1,OFFSET(Summary!$H$14,MATCH($B64,Summary!$H$15:$H$22,0),1,1,BM$11-1)), 0)
)*BM$53*$D64)/12
)</f>
        <v>982294.08554393973</v>
      </c>
      <c r="BN64" s="7">
        <f ca="1">IF(BN$11=0,0,((
(FVSCHEDULE(1,OFFSET(Summary!$H$14,MATCH($B64,Summary!$H$15:$H$22,0),1,1,BN$11))-
 IFERROR( FVSCHEDULE(1,OFFSET(Summary!$H$14,MATCH($B64,Summary!$H$15:$H$22,0),1,1,BN$11-1)), 0))
*(BN$12/12-ROUNDDOWN((BN$12-1)/12,0))
+ IFERROR( FVSCHEDULE(1,OFFSET(Summary!$H$14,MATCH($B64,Summary!$H$15:$H$22,0),1,1,BN$11-1)), 0)
)*BN$53*$D64)/12
)</f>
        <v>985473.03080459975</v>
      </c>
      <c r="BO64" s="7">
        <f ca="1">IF(BO$11=0,0,((
(FVSCHEDULE(1,OFFSET(Summary!$H$14,MATCH($B64,Summary!$H$15:$H$22,0),1,1,BO$11))-
 IFERROR( FVSCHEDULE(1,OFFSET(Summary!$H$14,MATCH($B64,Summary!$H$15:$H$22,0),1,1,BO$11-1)), 0))
*(BO$12/12-ROUNDDOWN((BO$12-1)/12,0))
+ IFERROR( FVSCHEDULE(1,OFFSET(Summary!$H$14,MATCH($B64,Summary!$H$15:$H$22,0),1,1,BO$11-1)), 0)
)*BO$53*$D64)/12
)</f>
        <v>988651.97606525978</v>
      </c>
      <c r="BP64" s="7">
        <f ca="1">IF(BP$11=0,0,((
(FVSCHEDULE(1,OFFSET(Summary!$H$14,MATCH($B64,Summary!$H$15:$H$22,0),1,1,BP$11))-
 IFERROR( FVSCHEDULE(1,OFFSET(Summary!$H$14,MATCH($B64,Summary!$H$15:$H$22,0),1,1,BP$11-1)), 0))
*(BP$12/12-ROUNDDOWN((BP$12-1)/12,0))
+ IFERROR( FVSCHEDULE(1,OFFSET(Summary!$H$14,MATCH($B64,Summary!$H$15:$H$22,0),1,1,BP$11-1)), 0)
)*BP$53*$D64)/12
)</f>
        <v>991830.9213259198</v>
      </c>
      <c r="BQ64" s="7">
        <f ca="1">IF(BQ$11=0,0,((
(FVSCHEDULE(1,OFFSET(Summary!$H$14,MATCH($B64,Summary!$H$15:$H$22,0),1,1,BQ$11))-
 IFERROR( FVSCHEDULE(1,OFFSET(Summary!$H$14,MATCH($B64,Summary!$H$15:$H$22,0),1,1,BQ$11-1)), 0))
*(BQ$12/12-ROUNDDOWN((BQ$12-1)/12,0))
+ IFERROR( FVSCHEDULE(1,OFFSET(Summary!$H$14,MATCH($B64,Summary!$H$15:$H$22,0),1,1,BQ$11-1)), 0)
)*BQ$53*$D64)/12
)</f>
        <v>995137.02439700626</v>
      </c>
      <c r="BR64" s="7">
        <f ca="1">IF(BR$11=0,0,((
(FVSCHEDULE(1,OFFSET(Summary!$H$14,MATCH($B64,Summary!$H$15:$H$22,0),1,1,BR$11))-
 IFERROR( FVSCHEDULE(1,OFFSET(Summary!$H$14,MATCH($B64,Summary!$H$15:$H$22,0),1,1,BR$11-1)), 0))
*(BR$12/12-ROUNDDOWN((BR$12-1)/12,0))
+ IFERROR( FVSCHEDULE(1,OFFSET(Summary!$H$14,MATCH($B64,Summary!$H$15:$H$22,0),1,1,BR$11-1)), 0)
)*BR$53*$D64)/12
)</f>
        <v>998443.12746809272</v>
      </c>
      <c r="BS64" s="7">
        <f ca="1">IF(BS$11=0,0,((
(FVSCHEDULE(1,OFFSET(Summary!$H$14,MATCH($B64,Summary!$H$15:$H$22,0),1,1,BS$11))-
 IFERROR( FVSCHEDULE(1,OFFSET(Summary!$H$14,MATCH($B64,Summary!$H$15:$H$22,0),1,1,BS$11-1)), 0))
*(BS$12/12-ROUNDDOWN((BS$12-1)/12,0))
+ IFERROR( FVSCHEDULE(1,OFFSET(Summary!$H$14,MATCH($B64,Summary!$H$15:$H$22,0),1,1,BS$11-1)), 0)
)*BS$53*$D64)/12
)</f>
        <v>1001749.2305391791</v>
      </c>
      <c r="BT64" s="7">
        <f ca="1">IF(BT$11=0,0,((
(FVSCHEDULE(1,OFFSET(Summary!$H$14,MATCH($B64,Summary!$H$15:$H$22,0),1,1,BT$11))-
 IFERROR( FVSCHEDULE(1,OFFSET(Summary!$H$14,MATCH($B64,Summary!$H$15:$H$22,0),1,1,BT$11-1)), 0))
*(BT$12/12-ROUNDDOWN((BT$12-1)/12,0))
+ IFERROR( FVSCHEDULE(1,OFFSET(Summary!$H$14,MATCH($B64,Summary!$H$15:$H$22,0),1,1,BT$11-1)), 0)
)*BT$53*$D64)/12
)</f>
        <v>1005055.3336102655</v>
      </c>
      <c r="BU64" s="7">
        <f ca="1">IF(BU$11=0,0,((
(FVSCHEDULE(1,OFFSET(Summary!$H$14,MATCH($B64,Summary!$H$15:$H$22,0),1,1,BU$11))-
 IFERROR( FVSCHEDULE(1,OFFSET(Summary!$H$14,MATCH($B64,Summary!$H$15:$H$22,0),1,1,BU$11-1)), 0))
*(BU$12/12-ROUNDDOWN((BU$12-1)/12,0))
+ IFERROR( FVSCHEDULE(1,OFFSET(Summary!$H$14,MATCH($B64,Summary!$H$15:$H$22,0),1,1,BU$11-1)), 0)
)*BU$53*$D64)/12
)</f>
        <v>1008361.436681352</v>
      </c>
      <c r="BV64" s="7">
        <f ca="1">IF(BV$11=0,0,((
(FVSCHEDULE(1,OFFSET(Summary!$H$14,MATCH($B64,Summary!$H$15:$H$22,0),1,1,BV$11))-
 IFERROR( FVSCHEDULE(1,OFFSET(Summary!$H$14,MATCH($B64,Summary!$H$15:$H$22,0),1,1,BV$11-1)), 0))
*(BV$12/12-ROUNDDOWN((BV$12-1)/12,0))
+ IFERROR( FVSCHEDULE(1,OFFSET(Summary!$H$14,MATCH($B64,Summary!$H$15:$H$22,0),1,1,BV$11-1)), 0)
)*BV$53*$D64)/12
)</f>
        <v>1011667.5397524382</v>
      </c>
      <c r="BW64" s="7">
        <f ca="1">IF(BW$11=0,0,((
(FVSCHEDULE(1,OFFSET(Summary!$H$14,MATCH($B64,Summary!$H$15:$H$22,0),1,1,BW$11))-
 IFERROR( FVSCHEDULE(1,OFFSET(Summary!$H$14,MATCH($B64,Summary!$H$15:$H$22,0),1,1,BW$11-1)), 0))
*(BW$12/12-ROUNDDOWN((BW$12-1)/12,0))
+ IFERROR( FVSCHEDULE(1,OFFSET(Summary!$H$14,MATCH($B64,Summary!$H$15:$H$22,0),1,1,BW$11-1)), 0)
)*BW$53*$D64)/12
)</f>
        <v>1014973.6428235247</v>
      </c>
      <c r="BX64" s="7">
        <f ca="1">IF(BX$11=0,0,((
(FVSCHEDULE(1,OFFSET(Summary!$H$14,MATCH($B64,Summary!$H$15:$H$22,0),1,1,BX$11))-
 IFERROR( FVSCHEDULE(1,OFFSET(Summary!$H$14,MATCH($B64,Summary!$H$15:$H$22,0),1,1,BX$11-1)), 0))
*(BX$12/12-ROUNDDOWN((BX$12-1)/12,0))
+ IFERROR( FVSCHEDULE(1,OFFSET(Summary!$H$14,MATCH($B64,Summary!$H$15:$H$22,0),1,1,BX$11-1)), 0)
)*BX$53*$D64)/12
)</f>
        <v>1018279.745894611</v>
      </c>
      <c r="BY64" s="7">
        <f ca="1">IF(BY$11=0,0,((
(FVSCHEDULE(1,OFFSET(Summary!$H$14,MATCH($B64,Summary!$H$15:$H$22,0),1,1,BY$11))-
 IFERROR( FVSCHEDULE(1,OFFSET(Summary!$H$14,MATCH($B64,Summary!$H$15:$H$22,0),1,1,BY$11-1)), 0))
*(BY$12/12-ROUNDDOWN((BY$12-1)/12,0))
+ IFERROR( FVSCHEDULE(1,OFFSET(Summary!$H$14,MATCH($B64,Summary!$H$15:$H$22,0),1,1,BY$11-1)), 0)
)*BY$53*$D64)/12
)</f>
        <v>1021585.8489656975</v>
      </c>
      <c r="BZ64" s="7">
        <f ca="1">IF(BZ$11=0,0,((
(FVSCHEDULE(1,OFFSET(Summary!$H$14,MATCH($B64,Summary!$H$15:$H$22,0),1,1,BZ$11))-
 IFERROR( FVSCHEDULE(1,OFFSET(Summary!$H$14,MATCH($B64,Summary!$H$15:$H$22,0),1,1,BZ$11-1)), 0))
*(BZ$12/12-ROUNDDOWN((BZ$12-1)/12,0))
+ IFERROR( FVSCHEDULE(1,OFFSET(Summary!$H$14,MATCH($B64,Summary!$H$15:$H$22,0),1,1,BZ$11-1)), 0)
)*BZ$53*$D64)/12
)</f>
        <v>1024891.9520367839</v>
      </c>
      <c r="CA64" s="7">
        <f ca="1">IF(CA$11=0,0,((
(FVSCHEDULE(1,OFFSET(Summary!$H$14,MATCH($B64,Summary!$H$15:$H$22,0),1,1,CA$11))-
 IFERROR( FVSCHEDULE(1,OFFSET(Summary!$H$14,MATCH($B64,Summary!$H$15:$H$22,0),1,1,CA$11-1)), 0))
*(CA$12/12-ROUNDDOWN((CA$12-1)/12,0))
+ IFERROR( FVSCHEDULE(1,OFFSET(Summary!$H$14,MATCH($B64,Summary!$H$15:$H$22,0),1,1,CA$11-1)), 0)
)*CA$53*$D64)/12
)</f>
        <v>1028198.0551078703</v>
      </c>
      <c r="CB64" s="7">
        <f ca="1">IF(CB$11=0,0,((
(FVSCHEDULE(1,OFFSET(Summary!$H$14,MATCH($B64,Summary!$H$15:$H$22,0),1,1,CB$11))-
 IFERROR( FVSCHEDULE(1,OFFSET(Summary!$H$14,MATCH($B64,Summary!$H$15:$H$22,0),1,1,CB$11-1)), 0))
*(CB$12/12-ROUNDDOWN((CB$12-1)/12,0))
+ IFERROR( FVSCHEDULE(1,OFFSET(Summary!$H$14,MATCH($B64,Summary!$H$15:$H$22,0),1,1,CB$11-1)), 0)
)*CB$53*$D64)/12
)</f>
        <v>1031504.1581789567</v>
      </c>
      <c r="CC64" s="7">
        <f ca="1">IF(CC$11=0,0,((
(FVSCHEDULE(1,OFFSET(Summary!$H$14,MATCH($B64,Summary!$H$15:$H$22,0),1,1,CC$11))-
 IFERROR( FVSCHEDULE(1,OFFSET(Summary!$H$14,MATCH($B64,Summary!$H$15:$H$22,0),1,1,CC$11-1)), 0))
*(CC$12/12-ROUNDDOWN((CC$12-1)/12,0))
+ IFERROR( FVSCHEDULE(1,OFFSET(Summary!$H$14,MATCH($B64,Summary!$H$15:$H$22,0),1,1,CC$11-1)), 0)
)*CC$53*$D64)/12
)</f>
        <v>1034942.5053728865</v>
      </c>
      <c r="CD64" s="7">
        <f ca="1">IF(CD$11=0,0,((
(FVSCHEDULE(1,OFFSET(Summary!$H$14,MATCH($B64,Summary!$H$15:$H$22,0),1,1,CD$11))-
 IFERROR( FVSCHEDULE(1,OFFSET(Summary!$H$14,MATCH($B64,Summary!$H$15:$H$22,0),1,1,CD$11-1)), 0))
*(CD$12/12-ROUNDDOWN((CD$12-1)/12,0))
+ IFERROR( FVSCHEDULE(1,OFFSET(Summary!$H$14,MATCH($B64,Summary!$H$15:$H$22,0),1,1,CD$11-1)), 0)
)*CD$53*$D64)/12
)</f>
        <v>1038380.8525668165</v>
      </c>
      <c r="CE64" s="7">
        <f ca="1">IF(CE$11=0,0,((
(FVSCHEDULE(1,OFFSET(Summary!$H$14,MATCH($B64,Summary!$H$15:$H$22,0),1,1,CE$11))-
 IFERROR( FVSCHEDULE(1,OFFSET(Summary!$H$14,MATCH($B64,Summary!$H$15:$H$22,0),1,1,CE$11-1)), 0))
*(CE$12/12-ROUNDDOWN((CE$12-1)/12,0))
+ IFERROR( FVSCHEDULE(1,OFFSET(Summary!$H$14,MATCH($B64,Summary!$H$15:$H$22,0),1,1,CE$11-1)), 0)
)*CE$53*$D64)/12
)</f>
        <v>1041819.1997607462</v>
      </c>
      <c r="CF64" s="7">
        <f ca="1">IF(CF$11=0,0,((
(FVSCHEDULE(1,OFFSET(Summary!$H$14,MATCH($B64,Summary!$H$15:$H$22,0),1,1,CF$11))-
 IFERROR( FVSCHEDULE(1,OFFSET(Summary!$H$14,MATCH($B64,Summary!$H$15:$H$22,0),1,1,CF$11-1)), 0))
*(CF$12/12-ROUNDDOWN((CF$12-1)/12,0))
+ IFERROR( FVSCHEDULE(1,OFFSET(Summary!$H$14,MATCH($B64,Summary!$H$15:$H$22,0),1,1,CF$11-1)), 0)
)*CF$53*$D64)/12
)</f>
        <v>1045257.546954676</v>
      </c>
      <c r="CG64" s="7">
        <f ca="1">IF(CG$11=0,0,((
(FVSCHEDULE(1,OFFSET(Summary!$H$14,MATCH($B64,Summary!$H$15:$H$22,0),1,1,CG$11))-
 IFERROR( FVSCHEDULE(1,OFFSET(Summary!$H$14,MATCH($B64,Summary!$H$15:$H$22,0),1,1,CG$11-1)), 0))
*(CG$12/12-ROUNDDOWN((CG$12-1)/12,0))
+ IFERROR( FVSCHEDULE(1,OFFSET(Summary!$H$14,MATCH($B64,Summary!$H$15:$H$22,0),1,1,CG$11-1)), 0)
)*CG$53*$D64)/12
)</f>
        <v>1048695.8941486059</v>
      </c>
      <c r="CH64" s="7">
        <f ca="1">IF(CH$11=0,0,((
(FVSCHEDULE(1,OFFSET(Summary!$H$14,MATCH($B64,Summary!$H$15:$H$22,0),1,1,CH$11))-
 IFERROR( FVSCHEDULE(1,OFFSET(Summary!$H$14,MATCH($B64,Summary!$H$15:$H$22,0),1,1,CH$11-1)), 0))
*(CH$12/12-ROUNDDOWN((CH$12-1)/12,0))
+ IFERROR( FVSCHEDULE(1,OFFSET(Summary!$H$14,MATCH($B64,Summary!$H$15:$H$22,0),1,1,CH$11-1)), 0)
)*CH$53*$D64)/12
)</f>
        <v>1052134.2413425359</v>
      </c>
      <c r="CI64" s="7">
        <f ca="1">IF(CI$11=0,0,((
(FVSCHEDULE(1,OFFSET(Summary!$H$14,MATCH($B64,Summary!$H$15:$H$22,0),1,1,CI$11))-
 IFERROR( FVSCHEDULE(1,OFFSET(Summary!$H$14,MATCH($B64,Summary!$H$15:$H$22,0),1,1,CI$11-1)), 0))
*(CI$12/12-ROUNDDOWN((CI$12-1)/12,0))
+ IFERROR( FVSCHEDULE(1,OFFSET(Summary!$H$14,MATCH($B64,Summary!$H$15:$H$22,0),1,1,CI$11-1)), 0)
)*CI$53*$D64)/12
)</f>
        <v>1055572.5885364658</v>
      </c>
      <c r="CJ64" s="7">
        <f ca="1">IF(CJ$11=0,0,((
(FVSCHEDULE(1,OFFSET(Summary!$H$14,MATCH($B64,Summary!$H$15:$H$22,0),1,1,CJ$11))-
 IFERROR( FVSCHEDULE(1,OFFSET(Summary!$H$14,MATCH($B64,Summary!$H$15:$H$22,0),1,1,CJ$11-1)), 0))
*(CJ$12/12-ROUNDDOWN((CJ$12-1)/12,0))
+ IFERROR( FVSCHEDULE(1,OFFSET(Summary!$H$14,MATCH($B64,Summary!$H$15:$H$22,0),1,1,CJ$11-1)), 0)
)*CJ$53*$D64)/12
)</f>
        <v>1059010.9357303956</v>
      </c>
      <c r="CK64" s="7">
        <f ca="1">IF(CK$11=0,0,((
(FVSCHEDULE(1,OFFSET(Summary!$H$14,MATCH($B64,Summary!$H$15:$H$22,0),1,1,CK$11))-
 IFERROR( FVSCHEDULE(1,OFFSET(Summary!$H$14,MATCH($B64,Summary!$H$15:$H$22,0),1,1,CK$11-1)), 0))
*(CK$12/12-ROUNDDOWN((CK$12-1)/12,0))
+ IFERROR( FVSCHEDULE(1,OFFSET(Summary!$H$14,MATCH($B64,Summary!$H$15:$H$22,0),1,1,CK$11-1)), 0)
)*CK$53*$D64)/12
)</f>
        <v>1062449.2829243254</v>
      </c>
      <c r="CL64" s="7">
        <f ca="1">IF(CL$11=0,0,((
(FVSCHEDULE(1,OFFSET(Summary!$H$14,MATCH($B64,Summary!$H$15:$H$22,0),1,1,CL$11))-
 IFERROR( FVSCHEDULE(1,OFFSET(Summary!$H$14,MATCH($B64,Summary!$H$15:$H$22,0),1,1,CL$11-1)), 0))
*(CL$12/12-ROUNDDOWN((CL$12-1)/12,0))
+ IFERROR( FVSCHEDULE(1,OFFSET(Summary!$H$14,MATCH($B64,Summary!$H$15:$H$22,0),1,1,CL$11-1)), 0)
)*CL$53*$D64)/12
)</f>
        <v>1065887.6301182553</v>
      </c>
      <c r="CM64" s="7">
        <f ca="1">IF(CM$11=0,0,((
(FVSCHEDULE(1,OFFSET(Summary!$H$14,MATCH($B64,Summary!$H$15:$H$22,0),1,1,CM$11))-
 IFERROR( FVSCHEDULE(1,OFFSET(Summary!$H$14,MATCH($B64,Summary!$H$15:$H$22,0),1,1,CM$11-1)), 0))
*(CM$12/12-ROUNDDOWN((CM$12-1)/12,0))
+ IFERROR( FVSCHEDULE(1,OFFSET(Summary!$H$14,MATCH($B64,Summary!$H$15:$H$22,0),1,1,CM$11-1)), 0)
)*CM$53*$D64)/12
)</f>
        <v>1069325.9773121851</v>
      </c>
      <c r="CN64" s="7">
        <f ca="1">IF(CN$11=0,0,((
(FVSCHEDULE(1,OFFSET(Summary!$H$14,MATCH($B64,Summary!$H$15:$H$22,0),1,1,CN$11))-
 IFERROR( FVSCHEDULE(1,OFFSET(Summary!$H$14,MATCH($B64,Summary!$H$15:$H$22,0),1,1,CN$11-1)), 0))
*(CN$12/12-ROUNDDOWN((CN$12-1)/12,0))
+ IFERROR( FVSCHEDULE(1,OFFSET(Summary!$H$14,MATCH($B64,Summary!$H$15:$H$22,0),1,1,CN$11-1)), 0)
)*CN$53*$D64)/12
)</f>
        <v>1072764.3245061149</v>
      </c>
      <c r="CO64" s="7">
        <f ca="1">IF(CO$11=0,0,((
(FVSCHEDULE(1,OFFSET(Summary!$H$14,MATCH($B64,Summary!$H$15:$H$22,0),1,1,CO$11))-
 IFERROR( FVSCHEDULE(1,OFFSET(Summary!$H$14,MATCH($B64,Summary!$H$15:$H$22,0),1,1,CO$11-1)), 0))
*(CO$12/12-ROUNDDOWN((CO$12-1)/12,0))
+ IFERROR( FVSCHEDULE(1,OFFSET(Summary!$H$14,MATCH($B64,Summary!$H$15:$H$22,0),1,1,CO$11-1)), 0)
)*CO$53*$D64)/12
)</f>
        <v>1076340.205587802</v>
      </c>
      <c r="CP64" s="7">
        <f ca="1">IF(CP$11=0,0,((
(FVSCHEDULE(1,OFFSET(Summary!$H$14,MATCH($B64,Summary!$H$15:$H$22,0),1,1,CP$11))-
 IFERROR( FVSCHEDULE(1,OFFSET(Summary!$H$14,MATCH($B64,Summary!$H$15:$H$22,0),1,1,CP$11-1)), 0))
*(CP$12/12-ROUNDDOWN((CP$12-1)/12,0))
+ IFERROR( FVSCHEDULE(1,OFFSET(Summary!$H$14,MATCH($B64,Summary!$H$15:$H$22,0),1,1,CP$11-1)), 0)
)*CP$53*$D64)/12
)</f>
        <v>1079916.086669489</v>
      </c>
      <c r="CQ64" s="7">
        <f ca="1">IF(CQ$11=0,0,((
(FVSCHEDULE(1,OFFSET(Summary!$H$14,MATCH($B64,Summary!$H$15:$H$22,0),1,1,CQ$11))-
 IFERROR( FVSCHEDULE(1,OFFSET(Summary!$H$14,MATCH($B64,Summary!$H$15:$H$22,0),1,1,CQ$11-1)), 0))
*(CQ$12/12-ROUNDDOWN((CQ$12-1)/12,0))
+ IFERROR( FVSCHEDULE(1,OFFSET(Summary!$H$14,MATCH($B64,Summary!$H$15:$H$22,0),1,1,CQ$11-1)), 0)
)*CQ$53*$D64)/12
)</f>
        <v>1083491.9677511761</v>
      </c>
      <c r="CR64" s="7">
        <f ca="1">IF(CR$11=0,0,((
(FVSCHEDULE(1,OFFSET(Summary!$H$14,MATCH($B64,Summary!$H$15:$H$22,0),1,1,CR$11))-
 IFERROR( FVSCHEDULE(1,OFFSET(Summary!$H$14,MATCH($B64,Summary!$H$15:$H$22,0),1,1,CR$11-1)), 0))
*(CR$12/12-ROUNDDOWN((CR$12-1)/12,0))
+ IFERROR( FVSCHEDULE(1,OFFSET(Summary!$H$14,MATCH($B64,Summary!$H$15:$H$22,0),1,1,CR$11-1)), 0)
)*CR$53*$D64)/12
)</f>
        <v>1087067.8488328632</v>
      </c>
      <c r="CS64" s="7">
        <f ca="1">IF(CS$11=0,0,((
(FVSCHEDULE(1,OFFSET(Summary!$H$14,MATCH($B64,Summary!$H$15:$H$22,0),1,1,CS$11))-
 IFERROR( FVSCHEDULE(1,OFFSET(Summary!$H$14,MATCH($B64,Summary!$H$15:$H$22,0),1,1,CS$11-1)), 0))
*(CS$12/12-ROUNDDOWN((CS$12-1)/12,0))
+ IFERROR( FVSCHEDULE(1,OFFSET(Summary!$H$14,MATCH($B64,Summary!$H$15:$H$22,0),1,1,CS$11-1)), 0)
)*CS$53*$D64)/12
)</f>
        <v>1090643.72991455</v>
      </c>
      <c r="CT64" s="7">
        <f ca="1">IF(CT$11=0,0,((
(FVSCHEDULE(1,OFFSET(Summary!$H$14,MATCH($B64,Summary!$H$15:$H$22,0),1,1,CT$11))-
 IFERROR( FVSCHEDULE(1,OFFSET(Summary!$H$14,MATCH($B64,Summary!$H$15:$H$22,0),1,1,CT$11-1)), 0))
*(CT$12/12-ROUNDDOWN((CT$12-1)/12,0))
+ IFERROR( FVSCHEDULE(1,OFFSET(Summary!$H$14,MATCH($B64,Summary!$H$15:$H$22,0),1,1,CT$11-1)), 0)
)*CT$53*$D64)/12
)</f>
        <v>1094219.6109962373</v>
      </c>
      <c r="CU64" s="7">
        <f ca="1">IF(CU$11=0,0,((
(FVSCHEDULE(1,OFFSET(Summary!$H$14,MATCH($B64,Summary!$H$15:$H$22,0),1,1,CU$11))-
 IFERROR( FVSCHEDULE(1,OFFSET(Summary!$H$14,MATCH($B64,Summary!$H$15:$H$22,0),1,1,CU$11-1)), 0))
*(CU$12/12-ROUNDDOWN((CU$12-1)/12,0))
+ IFERROR( FVSCHEDULE(1,OFFSET(Summary!$H$14,MATCH($B64,Summary!$H$15:$H$22,0),1,1,CU$11-1)), 0)
)*CU$53*$D64)/12
)</f>
        <v>1097795.4920779243</v>
      </c>
      <c r="CV64" s="7">
        <f ca="1">IF(CV$11=0,0,((
(FVSCHEDULE(1,OFFSET(Summary!$H$14,MATCH($B64,Summary!$H$15:$H$22,0),1,1,CV$11))-
 IFERROR( FVSCHEDULE(1,OFFSET(Summary!$H$14,MATCH($B64,Summary!$H$15:$H$22,0),1,1,CV$11-1)), 0))
*(CV$12/12-ROUNDDOWN((CV$12-1)/12,0))
+ IFERROR( FVSCHEDULE(1,OFFSET(Summary!$H$14,MATCH($B64,Summary!$H$15:$H$22,0),1,1,CV$11-1)), 0)
)*CV$53*$D64)/12
)</f>
        <v>1101371.3731596114</v>
      </c>
      <c r="CW64" s="7">
        <f ca="1">IF(CW$11=0,0,((
(FVSCHEDULE(1,OFFSET(Summary!$H$14,MATCH($B64,Summary!$H$15:$H$22,0),1,1,CW$11))-
 IFERROR( FVSCHEDULE(1,OFFSET(Summary!$H$14,MATCH($B64,Summary!$H$15:$H$22,0),1,1,CW$11-1)), 0))
*(CW$12/12-ROUNDDOWN((CW$12-1)/12,0))
+ IFERROR( FVSCHEDULE(1,OFFSET(Summary!$H$14,MATCH($B64,Summary!$H$15:$H$22,0),1,1,CW$11-1)), 0)
)*CW$53*$D64)/12
)</f>
        <v>1104947.2542412984</v>
      </c>
      <c r="CX64" s="7">
        <f ca="1">IF(CX$11=0,0,((
(FVSCHEDULE(1,OFFSET(Summary!$H$14,MATCH($B64,Summary!$H$15:$H$22,0),1,1,CX$11))-
 IFERROR( FVSCHEDULE(1,OFFSET(Summary!$H$14,MATCH($B64,Summary!$H$15:$H$22,0),1,1,CX$11-1)), 0))
*(CX$12/12-ROUNDDOWN((CX$12-1)/12,0))
+ IFERROR( FVSCHEDULE(1,OFFSET(Summary!$H$14,MATCH($B64,Summary!$H$15:$H$22,0),1,1,CX$11-1)), 0)
)*CX$53*$D64)/12
)</f>
        <v>1108523.1353229855</v>
      </c>
      <c r="CY64" s="7">
        <f ca="1">IF(CY$11=0,0,((
(FVSCHEDULE(1,OFFSET(Summary!$H$14,MATCH($B64,Summary!$H$15:$H$22,0),1,1,CY$11))-
 IFERROR( FVSCHEDULE(1,OFFSET(Summary!$H$14,MATCH($B64,Summary!$H$15:$H$22,0),1,1,CY$11-1)), 0))
*(CY$12/12-ROUNDDOWN((CY$12-1)/12,0))
+ IFERROR( FVSCHEDULE(1,OFFSET(Summary!$H$14,MATCH($B64,Summary!$H$15:$H$22,0),1,1,CY$11-1)), 0)
)*CY$53*$D64)/12
)</f>
        <v>1112099.0164046725</v>
      </c>
      <c r="CZ64" s="7">
        <f ca="1">IF(CZ$11=0,0,((
(FVSCHEDULE(1,OFFSET(Summary!$H$14,MATCH($B64,Summary!$H$15:$H$22,0),1,1,CZ$11))-
 IFERROR( FVSCHEDULE(1,OFFSET(Summary!$H$14,MATCH($B64,Summary!$H$15:$H$22,0),1,1,CZ$11-1)), 0))
*(CZ$12/12-ROUNDDOWN((CZ$12-1)/12,0))
+ IFERROR( FVSCHEDULE(1,OFFSET(Summary!$H$14,MATCH($B64,Summary!$H$15:$H$22,0),1,1,CZ$11-1)), 0)
)*CZ$53*$D64)/12
)</f>
        <v>1115674.8974863596</v>
      </c>
      <c r="DA64" s="7">
        <f ca="1">IF(DA$11=0,0,((
(FVSCHEDULE(1,OFFSET(Summary!$H$14,MATCH($B64,Summary!$H$15:$H$22,0),1,1,DA$11))-
 IFERROR( FVSCHEDULE(1,OFFSET(Summary!$H$14,MATCH($B64,Summary!$H$15:$H$22,0),1,1,DA$11-1)), 0))
*(DA$12/12-ROUNDDOWN((DA$12-1)/12,0))
+ IFERROR( FVSCHEDULE(1,OFFSET(Summary!$H$14,MATCH($B64,Summary!$H$15:$H$22,0),1,1,DA$11-1)), 0)
)*DA$53*$D64)/12
)</f>
        <v>1119393.8138113141</v>
      </c>
      <c r="DB64" s="7">
        <f ca="1">IF(DB$11=0,0,((
(FVSCHEDULE(1,OFFSET(Summary!$H$14,MATCH($B64,Summary!$H$15:$H$22,0),1,1,DB$11))-
 IFERROR( FVSCHEDULE(1,OFFSET(Summary!$H$14,MATCH($B64,Summary!$H$15:$H$22,0),1,1,DB$11-1)), 0))
*(DB$12/12-ROUNDDOWN((DB$12-1)/12,0))
+ IFERROR( FVSCHEDULE(1,OFFSET(Summary!$H$14,MATCH($B64,Summary!$H$15:$H$22,0),1,1,DB$11-1)), 0)
)*DB$53*$D64)/12
)</f>
        <v>1123112.7301362685</v>
      </c>
      <c r="DC64" s="7">
        <f ca="1">IF(DC$11=0,0,((
(FVSCHEDULE(1,OFFSET(Summary!$H$14,MATCH($B64,Summary!$H$15:$H$22,0),1,1,DC$11))-
 IFERROR( FVSCHEDULE(1,OFFSET(Summary!$H$14,MATCH($B64,Summary!$H$15:$H$22,0),1,1,DC$11-1)), 0))
*(DC$12/12-ROUNDDOWN((DC$12-1)/12,0))
+ IFERROR( FVSCHEDULE(1,OFFSET(Summary!$H$14,MATCH($B64,Summary!$H$15:$H$22,0),1,1,DC$11-1)), 0)
)*DC$53*$D64)/12
)</f>
        <v>1126831.646461223</v>
      </c>
      <c r="DD64" s="7">
        <f ca="1">IF(DD$11=0,0,((
(FVSCHEDULE(1,OFFSET(Summary!$H$14,MATCH($B64,Summary!$H$15:$H$22,0),1,1,DD$11))-
 IFERROR( FVSCHEDULE(1,OFFSET(Summary!$H$14,MATCH($B64,Summary!$H$15:$H$22,0),1,1,DD$11-1)), 0))
*(DD$12/12-ROUNDDOWN((DD$12-1)/12,0))
+ IFERROR( FVSCHEDULE(1,OFFSET(Summary!$H$14,MATCH($B64,Summary!$H$15:$H$22,0),1,1,DD$11-1)), 0)
)*DD$53*$D64)/12
)</f>
        <v>1130550.5627861777</v>
      </c>
      <c r="DE64" s="7">
        <f ca="1">IF(DE$11=0,0,((
(FVSCHEDULE(1,OFFSET(Summary!$H$14,MATCH($B64,Summary!$H$15:$H$22,0),1,1,DE$11))-
 IFERROR( FVSCHEDULE(1,OFFSET(Summary!$H$14,MATCH($B64,Summary!$H$15:$H$22,0),1,1,DE$11-1)), 0))
*(DE$12/12-ROUNDDOWN((DE$12-1)/12,0))
+ IFERROR( FVSCHEDULE(1,OFFSET(Summary!$H$14,MATCH($B64,Summary!$H$15:$H$22,0),1,1,DE$11-1)), 0)
)*DE$53*$D64)/12
)</f>
        <v>1134269.4791111322</v>
      </c>
      <c r="DF64" s="7">
        <f ca="1">IF(DF$11=0,0,((
(FVSCHEDULE(1,OFFSET(Summary!$H$14,MATCH($B64,Summary!$H$15:$H$22,0),1,1,DF$11))-
 IFERROR( FVSCHEDULE(1,OFFSET(Summary!$H$14,MATCH($B64,Summary!$H$15:$H$22,0),1,1,DF$11-1)), 0))
*(DF$12/12-ROUNDDOWN((DF$12-1)/12,0))
+ IFERROR( FVSCHEDULE(1,OFFSET(Summary!$H$14,MATCH($B64,Summary!$H$15:$H$22,0),1,1,DF$11-1)), 0)
)*DF$53*$D64)/12
)</f>
        <v>1137988.3954360869</v>
      </c>
      <c r="DG64" s="7">
        <f ca="1">IF(DG$11=0,0,((
(FVSCHEDULE(1,OFFSET(Summary!$H$14,MATCH($B64,Summary!$H$15:$H$22,0),1,1,DG$11))-
 IFERROR( FVSCHEDULE(1,OFFSET(Summary!$H$14,MATCH($B64,Summary!$H$15:$H$22,0),1,1,DG$11-1)), 0))
*(DG$12/12-ROUNDDOWN((DG$12-1)/12,0))
+ IFERROR( FVSCHEDULE(1,OFFSET(Summary!$H$14,MATCH($B64,Summary!$H$15:$H$22,0),1,1,DG$11-1)), 0)
)*DG$53*$D64)/12
)</f>
        <v>1141707.3117610414</v>
      </c>
      <c r="DH64" s="7">
        <f ca="1">IF(DH$11=0,0,((
(FVSCHEDULE(1,OFFSET(Summary!$H$14,MATCH($B64,Summary!$H$15:$H$22,0),1,1,DH$11))-
 IFERROR( FVSCHEDULE(1,OFFSET(Summary!$H$14,MATCH($B64,Summary!$H$15:$H$22,0),1,1,DH$11-1)), 0))
*(DH$12/12-ROUNDDOWN((DH$12-1)/12,0))
+ IFERROR( FVSCHEDULE(1,OFFSET(Summary!$H$14,MATCH($B64,Summary!$H$15:$H$22,0),1,1,DH$11-1)), 0)
)*DH$53*$D64)/12
)</f>
        <v>1145426.2280859959</v>
      </c>
      <c r="DI64" s="7">
        <f ca="1">IF(DI$11=0,0,((
(FVSCHEDULE(1,OFFSET(Summary!$H$14,MATCH($B64,Summary!$H$15:$H$22,0),1,1,DI$11))-
 IFERROR( FVSCHEDULE(1,OFFSET(Summary!$H$14,MATCH($B64,Summary!$H$15:$H$22,0),1,1,DI$11-1)), 0))
*(DI$12/12-ROUNDDOWN((DI$12-1)/12,0))
+ IFERROR( FVSCHEDULE(1,OFFSET(Summary!$H$14,MATCH($B64,Summary!$H$15:$H$22,0),1,1,DI$11-1)), 0)
)*DI$53*$D64)/12
)</f>
        <v>1149145.1444109504</v>
      </c>
      <c r="DJ64" s="7">
        <f ca="1">IF(DJ$11=0,0,((
(FVSCHEDULE(1,OFFSET(Summary!$H$14,MATCH($B64,Summary!$H$15:$H$22,0),1,1,DJ$11))-
 IFERROR( FVSCHEDULE(1,OFFSET(Summary!$H$14,MATCH($B64,Summary!$H$15:$H$22,0),1,1,DJ$11-1)), 0))
*(DJ$12/12-ROUNDDOWN((DJ$12-1)/12,0))
+ IFERROR( FVSCHEDULE(1,OFFSET(Summary!$H$14,MATCH($B64,Summary!$H$15:$H$22,0),1,1,DJ$11-1)), 0)
)*DJ$53*$D64)/12
)</f>
        <v>1152864.0607359048</v>
      </c>
      <c r="DK64" s="7">
        <f ca="1">IF(DK$11=0,0,((
(FVSCHEDULE(1,OFFSET(Summary!$H$14,MATCH($B64,Summary!$H$15:$H$22,0),1,1,DK$11))-
 IFERROR( FVSCHEDULE(1,OFFSET(Summary!$H$14,MATCH($B64,Summary!$H$15:$H$22,0),1,1,DK$11-1)), 0))
*(DK$12/12-ROUNDDOWN((DK$12-1)/12,0))
+ IFERROR( FVSCHEDULE(1,OFFSET(Summary!$H$14,MATCH($B64,Summary!$H$15:$H$22,0),1,1,DK$11-1)), 0)
)*DK$53*$D64)/12
)</f>
        <v>1156582.9770608593</v>
      </c>
      <c r="DL64" s="7">
        <f ca="1">IF(DL$11=0,0,((
(FVSCHEDULE(1,OFFSET(Summary!$H$14,MATCH($B64,Summary!$H$15:$H$22,0),1,1,DL$11))-
 IFERROR( FVSCHEDULE(1,OFFSET(Summary!$H$14,MATCH($B64,Summary!$H$15:$H$22,0),1,1,DL$11-1)), 0))
*(DL$12/12-ROUNDDOWN((DL$12-1)/12,0))
+ IFERROR( FVSCHEDULE(1,OFFSET(Summary!$H$14,MATCH($B64,Summary!$H$15:$H$22,0),1,1,DL$11-1)), 0)
)*DL$53*$D64)/12
)</f>
        <v>1160301.8933858138</v>
      </c>
      <c r="DM64" s="7">
        <f ca="1">IF(DM$11=0,0,((
(FVSCHEDULE(1,OFFSET(Summary!$H$14,MATCH($B64,Summary!$H$15:$H$22,0),1,1,DM$11))-
 IFERROR( FVSCHEDULE(1,OFFSET(Summary!$H$14,MATCH($B64,Summary!$H$15:$H$22,0),1,1,DM$11-1)), 0))
*(DM$12/12-ROUNDDOWN((DM$12-1)/12,0))
+ IFERROR( FVSCHEDULE(1,OFFSET(Summary!$H$14,MATCH($B64,Summary!$H$15:$H$22,0),1,1,DM$11-1)), 0)
)*DM$53*$D64)/12
)</f>
        <v>1164169.5663637668</v>
      </c>
      <c r="DN64" s="7">
        <f ca="1">IF(DN$11=0,0,((
(FVSCHEDULE(1,OFFSET(Summary!$H$14,MATCH($B64,Summary!$H$15:$H$22,0),1,1,DN$11))-
 IFERROR( FVSCHEDULE(1,OFFSET(Summary!$H$14,MATCH($B64,Summary!$H$15:$H$22,0),1,1,DN$11-1)), 0))
*(DN$12/12-ROUNDDOWN((DN$12-1)/12,0))
+ IFERROR( FVSCHEDULE(1,OFFSET(Summary!$H$14,MATCH($B64,Summary!$H$15:$H$22,0),1,1,DN$11-1)), 0)
)*DN$53*$D64)/12
)</f>
        <v>1168037.2393417193</v>
      </c>
      <c r="DO64" s="7">
        <f ca="1">IF(DO$11=0,0,((
(FVSCHEDULE(1,OFFSET(Summary!$H$14,MATCH($B64,Summary!$H$15:$H$22,0),1,1,DO$11))-
 IFERROR( FVSCHEDULE(1,OFFSET(Summary!$H$14,MATCH($B64,Summary!$H$15:$H$22,0),1,1,DO$11-1)), 0))
*(DO$12/12-ROUNDDOWN((DO$12-1)/12,0))
+ IFERROR( FVSCHEDULE(1,OFFSET(Summary!$H$14,MATCH($B64,Summary!$H$15:$H$22,0),1,1,DO$11-1)), 0)
)*DO$53*$D64)/12
)</f>
        <v>1171904.9123196721</v>
      </c>
      <c r="DP64" s="7">
        <f ca="1">IF(DP$11=0,0,((
(FVSCHEDULE(1,OFFSET(Summary!$H$14,MATCH($B64,Summary!$H$15:$H$22,0),1,1,DP$11))-
 IFERROR( FVSCHEDULE(1,OFFSET(Summary!$H$14,MATCH($B64,Summary!$H$15:$H$22,0),1,1,DP$11-1)), 0))
*(DP$12/12-ROUNDDOWN((DP$12-1)/12,0))
+ IFERROR( FVSCHEDULE(1,OFFSET(Summary!$H$14,MATCH($B64,Summary!$H$15:$H$22,0),1,1,DP$11-1)), 0)
)*DP$53*$D64)/12
)</f>
        <v>1175772.5852976248</v>
      </c>
      <c r="DQ64" s="7">
        <f ca="1">IF(DQ$11=0,0,((
(FVSCHEDULE(1,OFFSET(Summary!$H$14,MATCH($B64,Summary!$H$15:$H$22,0),1,1,DQ$11))-
 IFERROR( FVSCHEDULE(1,OFFSET(Summary!$H$14,MATCH($B64,Summary!$H$15:$H$22,0),1,1,DQ$11-1)), 0))
*(DQ$12/12-ROUNDDOWN((DQ$12-1)/12,0))
+ IFERROR( FVSCHEDULE(1,OFFSET(Summary!$H$14,MATCH($B64,Summary!$H$15:$H$22,0),1,1,DQ$11-1)), 0)
)*DQ$53*$D64)/12
)</f>
        <v>1179640.2582755776</v>
      </c>
      <c r="DR64" s="7">
        <f ca="1">IF(DR$11=0,0,((
(FVSCHEDULE(1,OFFSET(Summary!$H$14,MATCH($B64,Summary!$H$15:$H$22,0),1,1,DR$11))-
 IFERROR( FVSCHEDULE(1,OFFSET(Summary!$H$14,MATCH($B64,Summary!$H$15:$H$22,0),1,1,DR$11-1)), 0))
*(DR$12/12-ROUNDDOWN((DR$12-1)/12,0))
+ IFERROR( FVSCHEDULE(1,OFFSET(Summary!$H$14,MATCH($B64,Summary!$H$15:$H$22,0),1,1,DR$11-1)), 0)
)*DR$53*$D64)/12
)</f>
        <v>1183507.9312535301</v>
      </c>
      <c r="DS64" s="7">
        <f ca="1">IF(DS$11=0,0,((
(FVSCHEDULE(1,OFFSET(Summary!$H$14,MATCH($B64,Summary!$H$15:$H$22,0),1,1,DS$11))-
 IFERROR( FVSCHEDULE(1,OFFSET(Summary!$H$14,MATCH($B64,Summary!$H$15:$H$22,0),1,1,DS$11-1)), 0))
*(DS$12/12-ROUNDDOWN((DS$12-1)/12,0))
+ IFERROR( FVSCHEDULE(1,OFFSET(Summary!$H$14,MATCH($B64,Summary!$H$15:$H$22,0),1,1,DS$11-1)), 0)
)*DS$53*$D64)/12
)</f>
        <v>1187375.6042314831</v>
      </c>
      <c r="DT64" s="7">
        <f ca="1">IF(DT$11=0,0,((
(FVSCHEDULE(1,OFFSET(Summary!$H$14,MATCH($B64,Summary!$H$15:$H$22,0),1,1,DT$11))-
 IFERROR( FVSCHEDULE(1,OFFSET(Summary!$H$14,MATCH($B64,Summary!$H$15:$H$22,0),1,1,DT$11-1)), 0))
*(DT$12/12-ROUNDDOWN((DT$12-1)/12,0))
+ IFERROR( FVSCHEDULE(1,OFFSET(Summary!$H$14,MATCH($B64,Summary!$H$15:$H$22,0),1,1,DT$11-1)), 0)
)*DT$53*$D64)/12
)</f>
        <v>1191243.2772094356</v>
      </c>
      <c r="DU64" s="7">
        <f ca="1">IF(DU$11=0,0,((
(FVSCHEDULE(1,OFFSET(Summary!$H$14,MATCH($B64,Summary!$H$15:$H$22,0),1,1,DU$11))-
 IFERROR( FVSCHEDULE(1,OFFSET(Summary!$H$14,MATCH($B64,Summary!$H$15:$H$22,0),1,1,DU$11-1)), 0))
*(DU$12/12-ROUNDDOWN((DU$12-1)/12,0))
+ IFERROR( FVSCHEDULE(1,OFFSET(Summary!$H$14,MATCH($B64,Summary!$H$15:$H$22,0),1,1,DU$11-1)), 0)
)*DU$53*$D64)/12
)</f>
        <v>1195110.9501873883</v>
      </c>
      <c r="DV64" s="7">
        <f ca="1">IF(DV$11=0,0,((
(FVSCHEDULE(1,OFFSET(Summary!$H$14,MATCH($B64,Summary!$H$15:$H$22,0),1,1,DV$11))-
 IFERROR( FVSCHEDULE(1,OFFSET(Summary!$H$14,MATCH($B64,Summary!$H$15:$H$22,0),1,1,DV$11-1)), 0))
*(DV$12/12-ROUNDDOWN((DV$12-1)/12,0))
+ IFERROR( FVSCHEDULE(1,OFFSET(Summary!$H$14,MATCH($B64,Summary!$H$15:$H$22,0),1,1,DV$11-1)), 0)
)*DV$53*$D64)/12
)</f>
        <v>1198978.6231653411</v>
      </c>
      <c r="DW64" s="7">
        <f ca="1">IF(DW$11=0,0,((
(FVSCHEDULE(1,OFFSET(Summary!$H$14,MATCH($B64,Summary!$H$15:$H$22,0),1,1,DW$11))-
 IFERROR( FVSCHEDULE(1,OFFSET(Summary!$H$14,MATCH($B64,Summary!$H$15:$H$22,0),1,1,DW$11-1)), 0))
*(DW$12/12-ROUNDDOWN((DW$12-1)/12,0))
+ IFERROR( FVSCHEDULE(1,OFFSET(Summary!$H$14,MATCH($B64,Summary!$H$15:$H$22,0),1,1,DW$11-1)), 0)
)*DW$53*$D64)/12
)</f>
        <v>1202846.2961432936</v>
      </c>
      <c r="DX64" s="7">
        <f ca="1">IF(DX$11=0,0,((
(FVSCHEDULE(1,OFFSET(Summary!$H$14,MATCH($B64,Summary!$H$15:$H$22,0),1,1,DX$11))-
 IFERROR( FVSCHEDULE(1,OFFSET(Summary!$H$14,MATCH($B64,Summary!$H$15:$H$22,0),1,1,DX$11-1)), 0))
*(DX$12/12-ROUNDDOWN((DX$12-1)/12,0))
+ IFERROR( FVSCHEDULE(1,OFFSET(Summary!$H$14,MATCH($B64,Summary!$H$15:$H$22,0),1,1,DX$11-1)), 0)
)*DX$53*$D64)/12
)</f>
        <v>1206713.9691212464</v>
      </c>
      <c r="DY64" s="7">
        <f ca="1">IF(DY$11=0,0,((
(FVSCHEDULE(1,OFFSET(Summary!$H$14,MATCH($B64,Summary!$H$15:$H$22,0),1,1,DY$11))-
 IFERROR( FVSCHEDULE(1,OFFSET(Summary!$H$14,MATCH($B64,Summary!$H$15:$H$22,0),1,1,DY$11-1)), 0))
*(DY$12/12-ROUNDDOWN((DY$12-1)/12,0))
+ IFERROR( FVSCHEDULE(1,OFFSET(Summary!$H$14,MATCH($B64,Summary!$H$15:$H$22,0),1,1,DY$11-1)), 0)
)*DY$53*$D64)/12
)</f>
        <v>1210736.3490183174</v>
      </c>
      <c r="DZ64" s="7">
        <f ca="1">IF(DZ$11=0,0,((
(FVSCHEDULE(1,OFFSET(Summary!$H$14,MATCH($B64,Summary!$H$15:$H$22,0),1,1,DZ$11))-
 IFERROR( FVSCHEDULE(1,OFFSET(Summary!$H$14,MATCH($B64,Summary!$H$15:$H$22,0),1,1,DZ$11-1)), 0))
*(DZ$12/12-ROUNDDOWN((DZ$12-1)/12,0))
+ IFERROR( FVSCHEDULE(1,OFFSET(Summary!$H$14,MATCH($B64,Summary!$H$15:$H$22,0),1,1,DZ$11-1)), 0)
)*DZ$53*$D64)/12
)</f>
        <v>1214758.728915388</v>
      </c>
      <c r="EA64" s="7">
        <f ca="1">IF(EA$11=0,0,((
(FVSCHEDULE(1,OFFSET(Summary!$H$14,MATCH($B64,Summary!$H$15:$H$22,0),1,1,EA$11))-
 IFERROR( FVSCHEDULE(1,OFFSET(Summary!$H$14,MATCH($B64,Summary!$H$15:$H$22,0),1,1,EA$11-1)), 0))
*(EA$12/12-ROUNDDOWN((EA$12-1)/12,0))
+ IFERROR( FVSCHEDULE(1,OFFSET(Summary!$H$14,MATCH($B64,Summary!$H$15:$H$22,0),1,1,EA$11-1)), 0)
)*EA$53*$D64)/12
)</f>
        <v>1218781.108812459</v>
      </c>
      <c r="EB64" s="7">
        <f ca="1">IF(EB$11=0,0,((
(FVSCHEDULE(1,OFFSET(Summary!$H$14,MATCH($B64,Summary!$H$15:$H$22,0),1,1,EB$11))-
 IFERROR( FVSCHEDULE(1,OFFSET(Summary!$H$14,MATCH($B64,Summary!$H$15:$H$22,0),1,1,EB$11-1)), 0))
*(EB$12/12-ROUNDDOWN((EB$12-1)/12,0))
+ IFERROR( FVSCHEDULE(1,OFFSET(Summary!$H$14,MATCH($B64,Summary!$H$15:$H$22,0),1,1,EB$11-1)), 0)
)*EB$53*$D64)/12
)</f>
        <v>1222803.4887095299</v>
      </c>
      <c r="EC64" s="7">
        <f ca="1">IF(EC$11=0,0,((
(FVSCHEDULE(1,OFFSET(Summary!$H$14,MATCH($B64,Summary!$H$15:$H$22,0),1,1,EC$11))-
 IFERROR( FVSCHEDULE(1,OFFSET(Summary!$H$14,MATCH($B64,Summary!$H$15:$H$22,0),1,1,EC$11-1)), 0))
*(EC$12/12-ROUNDDOWN((EC$12-1)/12,0))
+ IFERROR( FVSCHEDULE(1,OFFSET(Summary!$H$14,MATCH($B64,Summary!$H$15:$H$22,0),1,1,EC$11-1)), 0)
)*EC$53*$D64)/12
)</f>
        <v>1226825.8686066007</v>
      </c>
      <c r="ED64" s="7">
        <f ca="1">IF(ED$11=0,0,((
(FVSCHEDULE(1,OFFSET(Summary!$H$14,MATCH($B64,Summary!$H$15:$H$22,0),1,1,ED$11))-
 IFERROR( FVSCHEDULE(1,OFFSET(Summary!$H$14,MATCH($B64,Summary!$H$15:$H$22,0),1,1,ED$11-1)), 0))
*(ED$12/12-ROUNDDOWN((ED$12-1)/12,0))
+ IFERROR( FVSCHEDULE(1,OFFSET(Summary!$H$14,MATCH($B64,Summary!$H$15:$H$22,0),1,1,ED$11-1)), 0)
)*ED$53*$D64)/12
)</f>
        <v>1230848.2485036715</v>
      </c>
      <c r="EE64" s="7">
        <f ca="1">IF(EE$11=0,0,((
(FVSCHEDULE(1,OFFSET(Summary!$H$14,MATCH($B64,Summary!$H$15:$H$22,0),1,1,EE$11))-
 IFERROR( FVSCHEDULE(1,OFFSET(Summary!$H$14,MATCH($B64,Summary!$H$15:$H$22,0),1,1,EE$11-1)), 0))
*(EE$12/12-ROUNDDOWN((EE$12-1)/12,0))
+ IFERROR( FVSCHEDULE(1,OFFSET(Summary!$H$14,MATCH($B64,Summary!$H$15:$H$22,0),1,1,EE$11-1)), 0)
)*EE$53*$D64)/12
)</f>
        <v>1234870.6284007423</v>
      </c>
      <c r="EF64" s="7">
        <f ca="1">IF(EF$11=0,0,((
(FVSCHEDULE(1,OFFSET(Summary!$H$14,MATCH($B64,Summary!$H$15:$H$22,0),1,1,EF$11))-
 IFERROR( FVSCHEDULE(1,OFFSET(Summary!$H$14,MATCH($B64,Summary!$H$15:$H$22,0),1,1,EF$11-1)), 0))
*(EF$12/12-ROUNDDOWN((EF$12-1)/12,0))
+ IFERROR( FVSCHEDULE(1,OFFSET(Summary!$H$14,MATCH($B64,Summary!$H$15:$H$22,0),1,1,EF$11-1)), 0)
)*EF$53*$D64)/12
)</f>
        <v>1238893.0082978131</v>
      </c>
      <c r="EG64" s="7">
        <f ca="1">IF(EG$11=0,0,((
(FVSCHEDULE(1,OFFSET(Summary!$H$14,MATCH($B64,Summary!$H$15:$H$22,0),1,1,EG$11))-
 IFERROR( FVSCHEDULE(1,OFFSET(Summary!$H$14,MATCH($B64,Summary!$H$15:$H$22,0),1,1,EG$11-1)), 0))
*(EG$12/12-ROUNDDOWN((EG$12-1)/12,0))
+ IFERROR( FVSCHEDULE(1,OFFSET(Summary!$H$14,MATCH($B64,Summary!$H$15:$H$22,0),1,1,EG$11-1)), 0)
)*EG$53*$D64)/12
)</f>
        <v>1242915.3881948839</v>
      </c>
      <c r="EH64" s="7">
        <f ca="1">IF(EH$11=0,0,((
(FVSCHEDULE(1,OFFSET(Summary!$H$14,MATCH($B64,Summary!$H$15:$H$22,0),1,1,EH$11))-
 IFERROR( FVSCHEDULE(1,OFFSET(Summary!$H$14,MATCH($B64,Summary!$H$15:$H$22,0),1,1,EH$11-1)), 0))
*(EH$12/12-ROUNDDOWN((EH$12-1)/12,0))
+ IFERROR( FVSCHEDULE(1,OFFSET(Summary!$H$14,MATCH($B64,Summary!$H$15:$H$22,0),1,1,EH$11-1)), 0)
)*EH$53*$D64)/12
)</f>
        <v>1246937.768091955</v>
      </c>
      <c r="EI64" s="7">
        <f ca="1">IF(EI$11=0,0,((
(FVSCHEDULE(1,OFFSET(Summary!$H$14,MATCH($B64,Summary!$H$15:$H$22,0),1,1,EI$11))-
 IFERROR( FVSCHEDULE(1,OFFSET(Summary!$H$14,MATCH($B64,Summary!$H$15:$H$22,0),1,1,EI$11-1)), 0))
*(EI$12/12-ROUNDDOWN((EI$12-1)/12,0))
+ IFERROR( FVSCHEDULE(1,OFFSET(Summary!$H$14,MATCH($B64,Summary!$H$15:$H$22,0),1,1,EI$11-1)), 0)
)*EI$53*$D64)/12
)</f>
        <v>1250960.1479890256</v>
      </c>
      <c r="EJ64" s="7">
        <f ca="1">IF(EJ$11=0,0,((
(FVSCHEDULE(1,OFFSET(Summary!$H$14,MATCH($B64,Summary!$H$15:$H$22,0),1,1,EJ$11))-
 IFERROR( FVSCHEDULE(1,OFFSET(Summary!$H$14,MATCH($B64,Summary!$H$15:$H$22,0),1,1,EJ$11-1)), 0))
*(EJ$12/12-ROUNDDOWN((EJ$12-1)/12,0))
+ IFERROR( FVSCHEDULE(1,OFFSET(Summary!$H$14,MATCH($B64,Summary!$H$15:$H$22,0),1,1,EJ$11-1)), 0)
)*EJ$53*$D64)/12
)</f>
        <v>1254982.5278860964</v>
      </c>
      <c r="EK64" s="4">
        <v>0</v>
      </c>
      <c r="EL64" s="59"/>
    </row>
    <row r="65" spans="1:142" s="4" customFormat="1" ht="14" x14ac:dyDescent="0.2">
      <c r="A65" s="3"/>
      <c r="B65" s="158" t="str">
        <f>Summary!H17</f>
        <v>vacancy loss</v>
      </c>
      <c r="C65" s="159" t="s">
        <v>313</v>
      </c>
      <c r="H65" s="133">
        <f ca="1">(IF(H$11=0,0,
INDEX(Summary!$J$15:$T$22,
MATCH($B65,Summary!$H$15:$H$22,0),
MATCH(H$11,Summary!$J$13:$T$13,0))
)*H64*-1)</f>
        <v>0</v>
      </c>
      <c r="I65" s="133">
        <f ca="1">(IF(I$11=0,0,
INDEX(Summary!$J$15:$T$22,
MATCH($B65,Summary!$H$15:$H$22,0),
MATCH(I$11,Summary!$J$13:$T$13,0))
)*I64*-1)</f>
        <v>0</v>
      </c>
      <c r="J65" s="133">
        <f ca="1">(IF(J$11=0,0,
INDEX(Summary!$J$15:$T$22,
MATCH($B65,Summary!$H$15:$H$22,0),
MATCH(J$11,Summary!$J$13:$T$13,0))
)*J64*-1)</f>
        <v>0</v>
      </c>
      <c r="K65" s="133">
        <f ca="1">(IF(K$11=0,0,
INDEX(Summary!$J$15:$T$22,
MATCH($B65,Summary!$H$15:$H$22,0),
MATCH(K$11,Summary!$J$13:$T$13,0))
)*K64*-1)</f>
        <v>0</v>
      </c>
      <c r="L65" s="133">
        <f ca="1">(IF(L$11=0,0,
INDEX(Summary!$J$15:$T$22,
MATCH($B65,Summary!$H$15:$H$22,0),
MATCH(L$11,Summary!$J$13:$T$13,0))
)*L64*-1)</f>
        <v>0</v>
      </c>
      <c r="M65" s="133">
        <f ca="1">(IF(M$11=0,0,
INDEX(Summary!$J$15:$T$22,
MATCH($B65,Summary!$H$15:$H$22,0),
MATCH(M$11,Summary!$J$13:$T$13,0))
)*M64*-1)</f>
        <v>0</v>
      </c>
      <c r="N65" s="133">
        <f ca="1">(IF(N$11=0,0,
INDEX(Summary!$J$15:$T$22,
MATCH($B65,Summary!$H$15:$H$22,0),
MATCH(N$11,Summary!$J$13:$T$13,0))
)*N64*-1)</f>
        <v>0</v>
      </c>
      <c r="O65" s="133">
        <f ca="1">(IF(O$11=0,0,
INDEX(Summary!$J$15:$T$22,
MATCH($B65,Summary!$H$15:$H$22,0),
MATCH(O$11,Summary!$J$13:$T$13,0))
)*O64*-1)</f>
        <v>0</v>
      </c>
      <c r="P65" s="133">
        <f ca="1">(IF(P$11=0,0,
INDEX(Summary!$J$15:$T$22,
MATCH($B65,Summary!$H$15:$H$22,0),
MATCH(P$11,Summary!$J$13:$T$13,0))
)*P64*-1)</f>
        <v>0</v>
      </c>
      <c r="Q65" s="133">
        <f ca="1">(IF(Q$11=0,0,
INDEX(Summary!$J$15:$T$22,
MATCH($B65,Summary!$H$15:$H$22,0),
MATCH(Q$11,Summary!$J$13:$T$13,0))
)*Q64*-1)</f>
        <v>0</v>
      </c>
      <c r="R65" s="133">
        <f ca="1">(IF(R$11=0,0,
INDEX(Summary!$J$15:$T$22,
MATCH($B65,Summary!$H$15:$H$22,0),
MATCH(R$11,Summary!$J$13:$T$13,0))
)*R64*-1)</f>
        <v>0</v>
      </c>
      <c r="S65" s="133">
        <f ca="1">(IF(S$11=0,0,
INDEX(Summary!$J$15:$T$22,
MATCH($B65,Summary!$H$15:$H$22,0),
MATCH(S$11,Summary!$J$13:$T$13,0))
)*S64*-1)</f>
        <v>0</v>
      </c>
      <c r="T65" s="133">
        <f ca="1">(IF(T$11=0,0,
INDEX(Summary!$J$15:$T$22,
MATCH($B65,Summary!$H$15:$H$22,0),
MATCH(T$11,Summary!$J$13:$T$13,0))
)*T64*-1)</f>
        <v>0</v>
      </c>
      <c r="U65" s="133">
        <f ca="1">(IF(U$11=0,0,
INDEX(Summary!$J$15:$T$22,
MATCH($B65,Summary!$H$15:$H$22,0),
MATCH(U$11,Summary!$J$13:$T$13,0))
)*U64*-1)</f>
        <v>0</v>
      </c>
      <c r="V65" s="133">
        <f ca="1">(IF(V$11=0,0,
INDEX(Summary!$J$15:$T$22,
MATCH($B65,Summary!$H$15:$H$22,0),
MATCH(V$11,Summary!$J$13:$T$13,0))
)*V64*-1)</f>
        <v>0</v>
      </c>
      <c r="W65" s="133">
        <f ca="1">(IF(W$11=0,0,
INDEX(Summary!$J$15:$T$22,
MATCH($B65,Summary!$H$15:$H$22,0),
MATCH(W$11,Summary!$J$13:$T$13,0))
)*W64*-1)</f>
        <v>0</v>
      </c>
      <c r="X65" s="133">
        <f ca="1">(IF(X$11=0,0,
INDEX(Summary!$J$15:$T$22,
MATCH($B65,Summary!$H$15:$H$22,0),
MATCH(X$11,Summary!$J$13:$T$13,0))
)*X64*-1)</f>
        <v>0</v>
      </c>
      <c r="Y65" s="133">
        <f ca="1">(IF(Y$11=0,0,
INDEX(Summary!$J$15:$T$22,
MATCH($B65,Summary!$H$15:$H$22,0),
MATCH(Y$11,Summary!$J$13:$T$13,0))
)*Y64*-1)</f>
        <v>0</v>
      </c>
      <c r="Z65" s="133">
        <f ca="1">(IF(Z$11=0,0,
INDEX(Summary!$J$15:$T$22,
MATCH($B65,Summary!$H$15:$H$22,0),
MATCH(Z$11,Summary!$J$13:$T$13,0))
)*Z64*-1)</f>
        <v>0</v>
      </c>
      <c r="AA65" s="133">
        <f ca="1">(IF(AA$11=0,0,
INDEX(Summary!$J$15:$T$22,
MATCH($B65,Summary!$H$15:$H$22,0),
MATCH(AA$11,Summary!$J$13:$T$13,0))
)*AA64*-1)</f>
        <v>0</v>
      </c>
      <c r="AB65" s="133">
        <f ca="1">(IF(AB$11=0,0,
INDEX(Summary!$J$15:$T$22,
MATCH($B65,Summary!$H$15:$H$22,0),
MATCH(AB$11,Summary!$J$13:$T$13,0))
)*AB64*-1)</f>
        <v>0</v>
      </c>
      <c r="AC65" s="133">
        <f ca="1">(IF(AC$11=0,0,
INDEX(Summary!$J$15:$T$22,
MATCH($B65,Summary!$H$15:$H$22,0),
MATCH(AC$11,Summary!$J$13:$T$13,0))
)*AC64*-1)</f>
        <v>0</v>
      </c>
      <c r="AD65" s="133">
        <f ca="1">(IF(AD$11=0,0,
INDEX(Summary!$J$15:$T$22,
MATCH($B65,Summary!$H$15:$H$22,0),
MATCH(AD$11,Summary!$J$13:$T$13,0))
)*AD64*-1)</f>
        <v>0</v>
      </c>
      <c r="AE65" s="133">
        <f ca="1">(IF(AE$11=0,0,
INDEX(Summary!$J$15:$T$22,
MATCH($B65,Summary!$H$15:$H$22,0),
MATCH(AE$11,Summary!$J$13:$T$13,0))
)*AE64*-1)</f>
        <v>0</v>
      </c>
      <c r="AF65" s="133">
        <f ca="1">(IF(AF$11=0,0,
INDEX(Summary!$J$15:$T$22,
MATCH($B65,Summary!$H$15:$H$22,0),
MATCH(AF$11,Summary!$J$13:$T$13,0))
)*AF64*-1)</f>
        <v>-6196.946189095127</v>
      </c>
      <c r="AG65" s="133">
        <f ca="1">(IF(AG$11=0,0,
INDEX(Summary!$J$15:$T$22,
MATCH($B65,Summary!$H$15:$H$22,0),
MATCH(AG$11,Summary!$J$13:$T$13,0))
)*AG64*-1)</f>
        <v>-9422.1984744279289</v>
      </c>
      <c r="AH65" s="133">
        <f ca="1">(IF(AH$11=0,0,
INDEX(Summary!$J$15:$T$22,
MATCH($B65,Summary!$H$15:$H$22,0),
MATCH(AH$11,Summary!$J$13:$T$13,0))
)*AH64*-1)</f>
        <v>-12663.459537415894</v>
      </c>
      <c r="AI65" s="133">
        <f ca="1">(IF(AI$11=0,0,
INDEX(Summary!$J$15:$T$22,
MATCH($B65,Summary!$H$15:$H$22,0),
MATCH(AI$11,Summary!$J$13:$T$13,0))
)*AI64*-1)</f>
        <v>-15920.729378059019</v>
      </c>
      <c r="AJ65" s="133">
        <f ca="1">(IF(AJ$11=0,0,
INDEX(Summary!$J$15:$T$22,
MATCH($B65,Summary!$H$15:$H$22,0),
MATCH(AJ$11,Summary!$J$13:$T$13,0))
)*AJ64*-1)</f>
        <v>-19194.007996357304</v>
      </c>
      <c r="AK65" s="133">
        <f ca="1">(IF(AK$11=0,0,
INDEX(Summary!$J$15:$T$22,
MATCH($B65,Summary!$H$15:$H$22,0),
MATCH(AK$11,Summary!$J$13:$T$13,0))
)*AK64*-1)</f>
        <v>-22483.29539231076</v>
      </c>
      <c r="AL65" s="133">
        <f ca="1">(IF(AL$11=0,0,
INDEX(Summary!$J$15:$T$22,
MATCH($B65,Summary!$H$15:$H$22,0),
MATCH(AL$11,Summary!$J$13:$T$13,0))
)*AL64*-1)</f>
        <v>-25788.591565919374</v>
      </c>
      <c r="AM65" s="133">
        <f ca="1">(IF(AM$11=0,0,
INDEX(Summary!$J$15:$T$22,
MATCH($B65,Summary!$H$15:$H$22,0),
MATCH(AM$11,Summary!$J$13:$T$13,0))
)*AM64*-1)</f>
        <v>-29109.896517183144</v>
      </c>
      <c r="AN65" s="133">
        <f ca="1">(IF(AN$11=0,0,
INDEX(Summary!$J$15:$T$22,
MATCH($B65,Summary!$H$15:$H$22,0),
MATCH(AN$11,Summary!$J$13:$T$13,0))
)*AN64*-1)</f>
        <v>-32447.210246102084</v>
      </c>
      <c r="AO65" s="133">
        <f ca="1">(IF(AO$11=0,0,
INDEX(Summary!$J$15:$T$22,
MATCH($B65,Summary!$H$15:$H$22,0),
MATCH(AO$11,Summary!$J$13:$T$13,0))
)*AO64*-1)</f>
        <v>-35800.532752676176</v>
      </c>
      <c r="AP65" s="133">
        <f ca="1">(IF(AP$11=0,0,
INDEX(Summary!$J$15:$T$22,
MATCH($B65,Summary!$H$15:$H$22,0),
MATCH(AP$11,Summary!$J$13:$T$13,0))
)*AP64*-1)</f>
        <v>-39169.864036905448</v>
      </c>
      <c r="AQ65" s="133">
        <f ca="1">(IF(AQ$11=0,0,
INDEX(Summary!$J$15:$T$22,
MATCH($B65,Summary!$H$15:$H$22,0),
MATCH(AQ$11,Summary!$J$13:$T$13,0))
)*AQ64*-1)</f>
        <v>-42555.20409878988</v>
      </c>
      <c r="AR65" s="133">
        <f ca="1">(IF(AR$11=0,0,
INDEX(Summary!$J$15:$T$22,
MATCH($B65,Summary!$H$15:$H$22,0),
MATCH(AR$11,Summary!$J$13:$T$13,0))
)*AR64*-1)</f>
        <v>-45850.172028749999</v>
      </c>
      <c r="AS65" s="133">
        <f ca="1">(IF(AS$11=0,0,
INDEX(Summary!$J$15:$T$22,
MATCH($B65,Summary!$H$15:$H$22,0),
MATCH(AS$11,Summary!$J$13:$T$13,0))
)*AS64*-1)</f>
        <v>-46003.005935512505</v>
      </c>
      <c r="AT65" s="133">
        <f ca="1">(IF(AT$11=0,0,
INDEX(Summary!$J$15:$T$22,
MATCH($B65,Summary!$H$15:$H$22,0),
MATCH(AT$11,Summary!$J$13:$T$13,0))
)*AT64*-1)</f>
        <v>-46155.839842274996</v>
      </c>
      <c r="AU65" s="133">
        <f ca="1">(IF(AU$11=0,0,
INDEX(Summary!$J$15:$T$22,
MATCH($B65,Summary!$H$15:$H$22,0),
MATCH(AU$11,Summary!$J$13:$T$13,0))
)*AU64*-1)</f>
        <v>-46308.673749037502</v>
      </c>
      <c r="AV65" s="133">
        <f ca="1">(IF(AV$11=0,0,
INDEX(Summary!$J$15:$T$22,
MATCH($B65,Summary!$H$15:$H$22,0),
MATCH(AV$11,Summary!$J$13:$T$13,0))
)*AV64*-1)</f>
        <v>-46461.5076558</v>
      </c>
      <c r="AW65" s="133">
        <f ca="1">(IF(AW$11=0,0,
INDEX(Summary!$J$15:$T$22,
MATCH($B65,Summary!$H$15:$H$22,0),
MATCH(AW$11,Summary!$J$13:$T$13,0))
)*AW64*-1)</f>
        <v>-46614.341562562491</v>
      </c>
      <c r="AX65" s="133">
        <f ca="1">(IF(AX$11=0,0,
INDEX(Summary!$J$15:$T$22,
MATCH($B65,Summary!$H$15:$H$22,0),
MATCH(AX$11,Summary!$J$13:$T$13,0))
)*AX64*-1)</f>
        <v>-46767.175469324997</v>
      </c>
      <c r="AY65" s="133">
        <f ca="1">(IF(AY$11=0,0,
INDEX(Summary!$J$15:$T$22,
MATCH($B65,Summary!$H$15:$H$22,0),
MATCH(AY$11,Summary!$J$13:$T$13,0))
)*AY64*-1)</f>
        <v>-46920.009376087502</v>
      </c>
      <c r="AZ65" s="133">
        <f ca="1">(IF(AZ$11=0,0,
INDEX(Summary!$J$15:$T$22,
MATCH($B65,Summary!$H$15:$H$22,0),
MATCH(AZ$11,Summary!$J$13:$T$13,0))
)*AZ64*-1)</f>
        <v>-47072.843282849994</v>
      </c>
      <c r="BA65" s="133">
        <f ca="1">(IF(BA$11=0,0,
INDEX(Summary!$J$15:$T$22,
MATCH($B65,Summary!$H$15:$H$22,0),
MATCH(BA$11,Summary!$J$13:$T$13,0))
)*BA64*-1)</f>
        <v>-47225.677189612499</v>
      </c>
      <c r="BB65" s="133">
        <f ca="1">(IF(BB$11=0,0,
INDEX(Summary!$J$15:$T$22,
MATCH($B65,Summary!$H$15:$H$22,0),
MATCH(BB$11,Summary!$J$13:$T$13,0))
)*BB64*-1)</f>
        <v>-47378.511096375005</v>
      </c>
      <c r="BC65" s="133">
        <f ca="1">(IF(BC$11=0,0,
INDEX(Summary!$J$15:$T$22,
MATCH($B65,Summary!$H$15:$H$22,0),
MATCH(BC$11,Summary!$J$13:$T$13,0))
)*BC64*-1)</f>
        <v>-47531.345003137489</v>
      </c>
      <c r="BD65" s="133">
        <f ca="1">(IF(BD$11=0,0,
INDEX(Summary!$J$15:$T$22,
MATCH($B65,Summary!$H$15:$H$22,0),
MATCH(BD$11,Summary!$J$13:$T$13,0))
)*BD64*-1)</f>
        <v>-47684.178909899994</v>
      </c>
      <c r="BE65" s="133">
        <f ca="1">(IF(BE$11=0,0,
INDEX(Summary!$J$15:$T$22,
MATCH($B65,Summary!$H$15:$H$22,0),
MATCH(BE$11,Summary!$J$13:$T$13,0))
)*BE64*-1)</f>
        <v>-47843.126172933</v>
      </c>
      <c r="BF65" s="133">
        <f ca="1">(IF(BF$11=0,0,
INDEX(Summary!$J$15:$T$22,
MATCH($B65,Summary!$H$15:$H$22,0),
MATCH(BF$11,Summary!$J$13:$T$13,0))
)*BF64*-1)</f>
        <v>-48002.073435965998</v>
      </c>
      <c r="BG65" s="133">
        <f ca="1">(IF(BG$11=0,0,
INDEX(Summary!$J$15:$T$22,
MATCH($B65,Summary!$H$15:$H$22,0),
MATCH(BG$11,Summary!$J$13:$T$13,0))
)*BG64*-1)</f>
        <v>-48161.020698999004</v>
      </c>
      <c r="BH65" s="133">
        <f ca="1">(IF(BH$11=0,0,
INDEX(Summary!$J$15:$T$22,
MATCH($B65,Summary!$H$15:$H$22,0),
MATCH(BH$11,Summary!$J$13:$T$13,0))
)*BH64*-1)</f>
        <v>-48319.967962031995</v>
      </c>
      <c r="BI65" s="133">
        <f ca="1">(IF(BI$11=0,0,
INDEX(Summary!$J$15:$T$22,
MATCH($B65,Summary!$H$15:$H$22,0),
MATCH(BI$11,Summary!$J$13:$T$13,0))
)*BI64*-1)</f>
        <v>-48478.915225064993</v>
      </c>
      <c r="BJ65" s="133">
        <f ca="1">(IF(BJ$11=0,0,
INDEX(Summary!$J$15:$T$22,
MATCH($B65,Summary!$H$15:$H$22,0),
MATCH(BJ$11,Summary!$J$13:$T$13,0))
)*BJ64*-1)</f>
        <v>-48637.862488097999</v>
      </c>
      <c r="BK65" s="133">
        <f ca="1">(IF(BK$11=0,0,
INDEX(Summary!$J$15:$T$22,
MATCH($B65,Summary!$H$15:$H$22,0),
MATCH(BK$11,Summary!$J$13:$T$13,0))
)*BK64*-1)</f>
        <v>-48796.809751130997</v>
      </c>
      <c r="BL65" s="133">
        <f ca="1">(IF(BL$11=0,0,
INDEX(Summary!$J$15:$T$22,
MATCH($B65,Summary!$H$15:$H$22,0),
MATCH(BL$11,Summary!$J$13:$T$13,0))
)*BL64*-1)</f>
        <v>-48955.757014164003</v>
      </c>
      <c r="BM65" s="133">
        <f ca="1">(IF(BM$11=0,0,
INDEX(Summary!$J$15:$T$22,
MATCH($B65,Summary!$H$15:$H$22,0),
MATCH(BM$11,Summary!$J$13:$T$13,0))
)*BM64*-1)</f>
        <v>-49114.704277196986</v>
      </c>
      <c r="BN65" s="133">
        <f ca="1">(IF(BN$11=0,0,
INDEX(Summary!$J$15:$T$22,
MATCH($B65,Summary!$H$15:$H$22,0),
MATCH(BN$11,Summary!$J$13:$T$13,0))
)*BN64*-1)</f>
        <v>-49273.651540229992</v>
      </c>
      <c r="BO65" s="133">
        <f ca="1">(IF(BO$11=0,0,
INDEX(Summary!$J$15:$T$22,
MATCH($B65,Summary!$H$15:$H$22,0),
MATCH(BO$11,Summary!$J$13:$T$13,0))
)*BO64*-1)</f>
        <v>-49432.59880326299</v>
      </c>
      <c r="BP65" s="133">
        <f ca="1">(IF(BP$11=0,0,
INDEX(Summary!$J$15:$T$22,
MATCH($B65,Summary!$H$15:$H$22,0),
MATCH(BP$11,Summary!$J$13:$T$13,0))
)*BP64*-1)</f>
        <v>-49591.546066295996</v>
      </c>
      <c r="BQ65" s="133">
        <f ca="1">(IF(BQ$11=0,0,
INDEX(Summary!$J$15:$T$22,
MATCH($B65,Summary!$H$15:$H$22,0),
MATCH(BQ$11,Summary!$J$13:$T$13,0))
)*BQ64*-1)</f>
        <v>-49756.851219850316</v>
      </c>
      <c r="BR65" s="133">
        <f ca="1">(IF(BR$11=0,0,
INDEX(Summary!$J$15:$T$22,
MATCH($B65,Summary!$H$15:$H$22,0),
MATCH(BR$11,Summary!$J$13:$T$13,0))
)*BR64*-1)</f>
        <v>-49922.156373404636</v>
      </c>
      <c r="BS65" s="133">
        <f ca="1">(IF(BS$11=0,0,
INDEX(Summary!$J$15:$T$22,
MATCH($B65,Summary!$H$15:$H$22,0),
MATCH(BS$11,Summary!$J$13:$T$13,0))
)*BS64*-1)</f>
        <v>-50087.461526958956</v>
      </c>
      <c r="BT65" s="133">
        <f ca="1">(IF(BT$11=0,0,
INDEX(Summary!$J$15:$T$22,
MATCH($B65,Summary!$H$15:$H$22,0),
MATCH(BT$11,Summary!$J$13:$T$13,0))
)*BT64*-1)</f>
        <v>-50252.766680513276</v>
      </c>
      <c r="BU65" s="133">
        <f ca="1">(IF(BU$11=0,0,
INDEX(Summary!$J$15:$T$22,
MATCH($B65,Summary!$H$15:$H$22,0),
MATCH(BU$11,Summary!$J$13:$T$13,0))
)*BU64*-1)</f>
        <v>-50418.071834067603</v>
      </c>
      <c r="BV65" s="133">
        <f ca="1">(IF(BV$11=0,0,
INDEX(Summary!$J$15:$T$22,
MATCH($B65,Summary!$H$15:$H$22,0),
MATCH(BV$11,Summary!$J$13:$T$13,0))
)*BV64*-1)</f>
        <v>-50583.376987621916</v>
      </c>
      <c r="BW65" s="133">
        <f ca="1">(IF(BW$11=0,0,
INDEX(Summary!$J$15:$T$22,
MATCH($B65,Summary!$H$15:$H$22,0),
MATCH(BW$11,Summary!$J$13:$T$13,0))
)*BW64*-1)</f>
        <v>-50748.682141176236</v>
      </c>
      <c r="BX65" s="133">
        <f ca="1">(IF(BX$11=0,0,
INDEX(Summary!$J$15:$T$22,
MATCH($B65,Summary!$H$15:$H$22,0),
MATCH(BX$11,Summary!$J$13:$T$13,0))
)*BX64*-1)</f>
        <v>-50913.987294730556</v>
      </c>
      <c r="BY65" s="133">
        <f ca="1">(IF(BY$11=0,0,
INDEX(Summary!$J$15:$T$22,
MATCH($B65,Summary!$H$15:$H$22,0),
MATCH(BY$11,Summary!$J$13:$T$13,0))
)*BY64*-1)</f>
        <v>-51079.292448284876</v>
      </c>
      <c r="BZ65" s="133">
        <f ca="1">(IF(BZ$11=0,0,
INDEX(Summary!$J$15:$T$22,
MATCH($B65,Summary!$H$15:$H$22,0),
MATCH(BZ$11,Summary!$J$13:$T$13,0))
)*BZ64*-1)</f>
        <v>-51244.597601839196</v>
      </c>
      <c r="CA65" s="133">
        <f ca="1">(IF(CA$11=0,0,
INDEX(Summary!$J$15:$T$22,
MATCH($B65,Summary!$H$15:$H$22,0),
MATCH(CA$11,Summary!$J$13:$T$13,0))
)*CA64*-1)</f>
        <v>-51409.902755393516</v>
      </c>
      <c r="CB65" s="133">
        <f ca="1">(IF(CB$11=0,0,
INDEX(Summary!$J$15:$T$22,
MATCH($B65,Summary!$H$15:$H$22,0),
MATCH(CB$11,Summary!$J$13:$T$13,0))
)*CB64*-1)</f>
        <v>-51575.207908947836</v>
      </c>
      <c r="CC65" s="133">
        <f ca="1">(IF(CC$11=0,0,
INDEX(Summary!$J$15:$T$22,
MATCH($B65,Summary!$H$15:$H$22,0),
MATCH(CC$11,Summary!$J$13:$T$13,0))
)*CC64*-1)</f>
        <v>-51747.125268644333</v>
      </c>
      <c r="CD65" s="133">
        <f ca="1">(IF(CD$11=0,0,
INDEX(Summary!$J$15:$T$22,
MATCH($B65,Summary!$H$15:$H$22,0),
MATCH(CD$11,Summary!$J$13:$T$13,0))
)*CD64*-1)</f>
        <v>-51919.042628340831</v>
      </c>
      <c r="CE65" s="133">
        <f ca="1">(IF(CE$11=0,0,
INDEX(Summary!$J$15:$T$22,
MATCH($B65,Summary!$H$15:$H$22,0),
MATCH(CE$11,Summary!$J$13:$T$13,0))
)*CE64*-1)</f>
        <v>-52090.959988037313</v>
      </c>
      <c r="CF65" s="133">
        <f ca="1">(IF(CF$11=0,0,
INDEX(Summary!$J$15:$T$22,
MATCH($B65,Summary!$H$15:$H$22,0),
MATCH(CF$11,Summary!$J$13:$T$13,0))
)*CF64*-1)</f>
        <v>-52262.877347733804</v>
      </c>
      <c r="CG65" s="133">
        <f ca="1">(IF(CG$11=0,0,
INDEX(Summary!$J$15:$T$22,
MATCH($B65,Summary!$H$15:$H$22,0),
MATCH(CG$11,Summary!$J$13:$T$13,0))
)*CG64*-1)</f>
        <v>-52434.794707430294</v>
      </c>
      <c r="CH65" s="133">
        <f ca="1">(IF(CH$11=0,0,
INDEX(Summary!$J$15:$T$22,
MATCH($B65,Summary!$H$15:$H$22,0),
MATCH(CH$11,Summary!$J$13:$T$13,0))
)*CH64*-1)</f>
        <v>-52606.712067126799</v>
      </c>
      <c r="CI65" s="133">
        <f ca="1">(IF(CI$11=0,0,
INDEX(Summary!$J$15:$T$22,
MATCH($B65,Summary!$H$15:$H$22,0),
MATCH(CI$11,Summary!$J$13:$T$13,0))
)*CI64*-1)</f>
        <v>-52778.629426823289</v>
      </c>
      <c r="CJ65" s="133">
        <f ca="1">(IF(CJ$11=0,0,
INDEX(Summary!$J$15:$T$22,
MATCH($B65,Summary!$H$15:$H$22,0),
MATCH(CJ$11,Summary!$J$13:$T$13,0))
)*CJ64*-1)</f>
        <v>-52950.546786519786</v>
      </c>
      <c r="CK65" s="133">
        <f ca="1">(IF(CK$11=0,0,
INDEX(Summary!$J$15:$T$22,
MATCH($B65,Summary!$H$15:$H$22,0),
MATCH(CK$11,Summary!$J$13:$T$13,0))
)*CK64*-1)</f>
        <v>-53122.464146216276</v>
      </c>
      <c r="CL65" s="133">
        <f ca="1">(IF(CL$11=0,0,
INDEX(Summary!$J$15:$T$22,
MATCH($B65,Summary!$H$15:$H$22,0),
MATCH(CL$11,Summary!$J$13:$T$13,0))
)*CL64*-1)</f>
        <v>-53294.381505912766</v>
      </c>
      <c r="CM65" s="133">
        <f ca="1">(IF(CM$11=0,0,
INDEX(Summary!$J$15:$T$22,
MATCH($B65,Summary!$H$15:$H$22,0),
MATCH(CM$11,Summary!$J$13:$T$13,0))
)*CM64*-1)</f>
        <v>-53466.298865609257</v>
      </c>
      <c r="CN65" s="133">
        <f ca="1">(IF(CN$11=0,0,
INDEX(Summary!$J$15:$T$22,
MATCH($B65,Summary!$H$15:$H$22,0),
MATCH(CN$11,Summary!$J$13:$T$13,0))
)*CN64*-1)</f>
        <v>-53638.216225305747</v>
      </c>
      <c r="CO65" s="133">
        <f ca="1">(IF(CO$11=0,0,
INDEX(Summary!$J$15:$T$22,
MATCH($B65,Summary!$H$15:$H$22,0),
MATCH(CO$11,Summary!$J$13:$T$13,0))
)*CO64*-1)</f>
        <v>-53817.010279390102</v>
      </c>
      <c r="CP65" s="133">
        <f ca="1">(IF(CP$11=0,0,
INDEX(Summary!$J$15:$T$22,
MATCH($B65,Summary!$H$15:$H$22,0),
MATCH(CP$11,Summary!$J$13:$T$13,0))
)*CP64*-1)</f>
        <v>-53995.804333474458</v>
      </c>
      <c r="CQ65" s="133">
        <f ca="1">(IF(CQ$11=0,0,
INDEX(Summary!$J$15:$T$22,
MATCH($B65,Summary!$H$15:$H$22,0),
MATCH(CQ$11,Summary!$J$13:$T$13,0))
)*CQ64*-1)</f>
        <v>-54174.598387558806</v>
      </c>
      <c r="CR65" s="133">
        <f ca="1">(IF(CR$11=0,0,
INDEX(Summary!$J$15:$T$22,
MATCH($B65,Summary!$H$15:$H$22,0),
MATCH(CR$11,Summary!$J$13:$T$13,0))
)*CR64*-1)</f>
        <v>-54353.392441643162</v>
      </c>
      <c r="CS65" s="133">
        <f ca="1">(IF(CS$11=0,0,
INDEX(Summary!$J$15:$T$22,
MATCH($B65,Summary!$H$15:$H$22,0),
MATCH(CS$11,Summary!$J$13:$T$13,0))
)*CS64*-1)</f>
        <v>-54532.186495727503</v>
      </c>
      <c r="CT65" s="133">
        <f ca="1">(IF(CT$11=0,0,
INDEX(Summary!$J$15:$T$22,
MATCH($B65,Summary!$H$15:$H$22,0),
MATCH(CT$11,Summary!$J$13:$T$13,0))
)*CT64*-1)</f>
        <v>-54710.980549811866</v>
      </c>
      <c r="CU65" s="133">
        <f ca="1">(IF(CU$11=0,0,
INDEX(Summary!$J$15:$T$22,
MATCH($B65,Summary!$H$15:$H$22,0),
MATCH(CU$11,Summary!$J$13:$T$13,0))
)*CU64*-1)</f>
        <v>-54889.774603896221</v>
      </c>
      <c r="CV65" s="133">
        <f ca="1">(IF(CV$11=0,0,
INDEX(Summary!$J$15:$T$22,
MATCH($B65,Summary!$H$15:$H$22,0),
MATCH(CV$11,Summary!$J$13:$T$13,0))
)*CV64*-1)</f>
        <v>-55068.56865798057</v>
      </c>
      <c r="CW65" s="133">
        <f ca="1">(IF(CW$11=0,0,
INDEX(Summary!$J$15:$T$22,
MATCH($B65,Summary!$H$15:$H$22,0),
MATCH(CW$11,Summary!$J$13:$T$13,0))
)*CW64*-1)</f>
        <v>-55247.362712064925</v>
      </c>
      <c r="CX65" s="133">
        <f ca="1">(IF(CX$11=0,0,
INDEX(Summary!$J$15:$T$22,
MATCH($B65,Summary!$H$15:$H$22,0),
MATCH(CX$11,Summary!$J$13:$T$13,0))
)*CX64*-1)</f>
        <v>-55426.156766149274</v>
      </c>
      <c r="CY65" s="133">
        <f ca="1">(IF(CY$11=0,0,
INDEX(Summary!$J$15:$T$22,
MATCH($B65,Summary!$H$15:$H$22,0),
MATCH(CY$11,Summary!$J$13:$T$13,0))
)*CY64*-1)</f>
        <v>-55604.950820233629</v>
      </c>
      <c r="CZ65" s="133">
        <f ca="1">(IF(CZ$11=0,0,
INDEX(Summary!$J$15:$T$22,
MATCH($B65,Summary!$H$15:$H$22,0),
MATCH(CZ$11,Summary!$J$13:$T$13,0))
)*CZ64*-1)</f>
        <v>-55783.744874317985</v>
      </c>
      <c r="DA65" s="133">
        <f ca="1">(IF(DA$11=0,0,
INDEX(Summary!$J$15:$T$22,
MATCH($B65,Summary!$H$15:$H$22,0),
MATCH(DA$11,Summary!$J$13:$T$13,0))
)*DA64*-1)</f>
        <v>-55969.690690565709</v>
      </c>
      <c r="DB65" s="133">
        <f ca="1">(IF(DB$11=0,0,
INDEX(Summary!$J$15:$T$22,
MATCH($B65,Summary!$H$15:$H$22,0),
MATCH(DB$11,Summary!$J$13:$T$13,0))
)*DB64*-1)</f>
        <v>-56155.636506813433</v>
      </c>
      <c r="DC65" s="133">
        <f ca="1">(IF(DC$11=0,0,
INDEX(Summary!$J$15:$T$22,
MATCH($B65,Summary!$H$15:$H$22,0),
MATCH(DC$11,Summary!$J$13:$T$13,0))
)*DC64*-1)</f>
        <v>-56341.582323061157</v>
      </c>
      <c r="DD65" s="133">
        <f ca="1">(IF(DD$11=0,0,
INDEX(Summary!$J$15:$T$22,
MATCH($B65,Summary!$H$15:$H$22,0),
MATCH(DD$11,Summary!$J$13:$T$13,0))
)*DD64*-1)</f>
        <v>-56527.528139308888</v>
      </c>
      <c r="DE65" s="133">
        <f ca="1">(IF(DE$11=0,0,
INDEX(Summary!$J$15:$T$22,
MATCH($B65,Summary!$H$15:$H$22,0),
MATCH(DE$11,Summary!$J$13:$T$13,0))
)*DE64*-1)</f>
        <v>-56713.473955556612</v>
      </c>
      <c r="DF65" s="133">
        <f ca="1">(IF(DF$11=0,0,
INDEX(Summary!$J$15:$T$22,
MATCH($B65,Summary!$H$15:$H$22,0),
MATCH(DF$11,Summary!$J$13:$T$13,0))
)*DF64*-1)</f>
        <v>-56899.419771804351</v>
      </c>
      <c r="DG65" s="133">
        <f ca="1">(IF(DG$11=0,0,
INDEX(Summary!$J$15:$T$22,
MATCH($B65,Summary!$H$15:$H$22,0),
MATCH(DG$11,Summary!$J$13:$T$13,0))
)*DG64*-1)</f>
        <v>-57085.365588052075</v>
      </c>
      <c r="DH65" s="133">
        <f ca="1">(IF(DH$11=0,0,
INDEX(Summary!$J$15:$T$22,
MATCH($B65,Summary!$H$15:$H$22,0),
MATCH(DH$11,Summary!$J$13:$T$13,0))
)*DH64*-1)</f>
        <v>-57271.311404299799</v>
      </c>
      <c r="DI65" s="133">
        <f ca="1">(IF(DI$11=0,0,
INDEX(Summary!$J$15:$T$22,
MATCH($B65,Summary!$H$15:$H$22,0),
MATCH(DI$11,Summary!$J$13:$T$13,0))
)*DI64*-1)</f>
        <v>-57457.257220547523</v>
      </c>
      <c r="DJ65" s="133">
        <f ca="1">(IF(DJ$11=0,0,
INDEX(Summary!$J$15:$T$22,
MATCH($B65,Summary!$H$15:$H$22,0),
MATCH(DJ$11,Summary!$J$13:$T$13,0))
)*DJ64*-1)</f>
        <v>-57643.203036795247</v>
      </c>
      <c r="DK65" s="133">
        <f ca="1">(IF(DK$11=0,0,
INDEX(Summary!$J$15:$T$22,
MATCH($B65,Summary!$H$15:$H$22,0),
MATCH(DK$11,Summary!$J$13:$T$13,0))
)*DK64*-1)</f>
        <v>-57829.148853042971</v>
      </c>
      <c r="DL65" s="133">
        <f ca="1">(IF(DL$11=0,0,
INDEX(Summary!$J$15:$T$22,
MATCH($B65,Summary!$H$15:$H$22,0),
MATCH(DL$11,Summary!$J$13:$T$13,0))
)*DL64*-1)</f>
        <v>-58015.094669290695</v>
      </c>
      <c r="DM65" s="133">
        <f ca="1">(IF(DM$11=0,0,
INDEX(Summary!$J$15:$T$22,
MATCH($B65,Summary!$H$15:$H$22,0),
MATCH(DM$11,Summary!$J$13:$T$13,0))
)*DM64*-1)</f>
        <v>-58208.478318188339</v>
      </c>
      <c r="DN65" s="133">
        <f ca="1">(IF(DN$11=0,0,
INDEX(Summary!$J$15:$T$22,
MATCH($B65,Summary!$H$15:$H$22,0),
MATCH(DN$11,Summary!$J$13:$T$13,0))
)*DN64*-1)</f>
        <v>-58401.86196708597</v>
      </c>
      <c r="DO65" s="133">
        <f ca="1">(IF(DO$11=0,0,
INDEX(Summary!$J$15:$T$22,
MATCH($B65,Summary!$H$15:$H$22,0),
MATCH(DO$11,Summary!$J$13:$T$13,0))
)*DO64*-1)</f>
        <v>-58595.245615983607</v>
      </c>
      <c r="DP65" s="133">
        <f ca="1">(IF(DP$11=0,0,
INDEX(Summary!$J$15:$T$22,
MATCH($B65,Summary!$H$15:$H$22,0),
MATCH(DP$11,Summary!$J$13:$T$13,0))
)*DP64*-1)</f>
        <v>-58788.629264881245</v>
      </c>
      <c r="DQ65" s="133">
        <f ca="1">(IF(DQ$11=0,0,
INDEX(Summary!$J$15:$T$22,
MATCH($B65,Summary!$H$15:$H$22,0),
MATCH(DQ$11,Summary!$J$13:$T$13,0))
)*DQ64*-1)</f>
        <v>-58982.012913778883</v>
      </c>
      <c r="DR65" s="133">
        <f ca="1">(IF(DR$11=0,0,
INDEX(Summary!$J$15:$T$22,
MATCH($B65,Summary!$H$15:$H$22,0),
MATCH(DR$11,Summary!$J$13:$T$13,0))
)*DR64*-1)</f>
        <v>-59175.396562676506</v>
      </c>
      <c r="DS65" s="133">
        <f ca="1">(IF(DS$11=0,0,
INDEX(Summary!$J$15:$T$22,
MATCH($B65,Summary!$H$15:$H$22,0),
MATCH(DS$11,Summary!$J$13:$T$13,0))
)*DS64*-1)</f>
        <v>-59368.780211574158</v>
      </c>
      <c r="DT65" s="133">
        <f ca="1">(IF(DT$11=0,0,
INDEX(Summary!$J$15:$T$22,
MATCH($B65,Summary!$H$15:$H$22,0),
MATCH(DT$11,Summary!$J$13:$T$13,0))
)*DT64*-1)</f>
        <v>-59562.163860471781</v>
      </c>
      <c r="DU65" s="133">
        <f ca="1">(IF(DU$11=0,0,
INDEX(Summary!$J$15:$T$22,
MATCH($B65,Summary!$H$15:$H$22,0),
MATCH(DU$11,Summary!$J$13:$T$13,0))
)*DU64*-1)</f>
        <v>-59755.547509369419</v>
      </c>
      <c r="DV65" s="133">
        <f ca="1">(IF(DV$11=0,0,
INDEX(Summary!$J$15:$T$22,
MATCH($B65,Summary!$H$15:$H$22,0),
MATCH(DV$11,Summary!$J$13:$T$13,0))
)*DV64*-1)</f>
        <v>-59948.931158267056</v>
      </c>
      <c r="DW65" s="133">
        <f ca="1">(IF(DW$11=0,0,
INDEX(Summary!$J$15:$T$22,
MATCH($B65,Summary!$H$15:$H$22,0),
MATCH(DW$11,Summary!$J$13:$T$13,0))
)*DW64*-1)</f>
        <v>-60142.314807164686</v>
      </c>
      <c r="DX65" s="133">
        <f ca="1">(IF(DX$11=0,0,
INDEX(Summary!$J$15:$T$22,
MATCH($B65,Summary!$H$15:$H$22,0),
MATCH(DX$11,Summary!$J$13:$T$13,0))
)*DX64*-1)</f>
        <v>-60335.698456062324</v>
      </c>
      <c r="DY65" s="133">
        <f ca="1">(IF(DY$11=0,0,
INDEX(Summary!$J$15:$T$22,
MATCH($B65,Summary!$H$15:$H$22,0),
MATCH(DY$11,Summary!$J$13:$T$13,0))
)*DY64*-1)</f>
        <v>-60536.817450915871</v>
      </c>
      <c r="DZ65" s="133">
        <f ca="1">(IF(DZ$11=0,0,
INDEX(Summary!$J$15:$T$22,
MATCH($B65,Summary!$H$15:$H$22,0),
MATCH(DZ$11,Summary!$J$13:$T$13,0))
)*DZ64*-1)</f>
        <v>-60737.936445769403</v>
      </c>
      <c r="EA65" s="133">
        <f ca="1">(IF(EA$11=0,0,
INDEX(Summary!$J$15:$T$22,
MATCH($B65,Summary!$H$15:$H$22,0),
MATCH(EA$11,Summary!$J$13:$T$13,0))
)*EA64*-1)</f>
        <v>-60939.055440622957</v>
      </c>
      <c r="EB65" s="133">
        <f ca="1">(IF(EB$11=0,0,
INDEX(Summary!$J$15:$T$22,
MATCH($B65,Summary!$H$15:$H$22,0),
MATCH(EB$11,Summary!$J$13:$T$13,0))
)*EB64*-1)</f>
        <v>-61140.174435476496</v>
      </c>
      <c r="EC65" s="133">
        <f ca="1">(IF(EC$11=0,0,
INDEX(Summary!$J$15:$T$22,
MATCH($B65,Summary!$H$15:$H$22,0),
MATCH(EC$11,Summary!$J$13:$T$13,0))
)*EC64*-1)</f>
        <v>-61341.293430330035</v>
      </c>
      <c r="ED65" s="133">
        <f ca="1">(IF(ED$11=0,0,
INDEX(Summary!$J$15:$T$22,
MATCH($B65,Summary!$H$15:$H$22,0),
MATCH(ED$11,Summary!$J$13:$T$13,0))
)*ED64*-1)</f>
        <v>-61542.412425183575</v>
      </c>
      <c r="EE65" s="133">
        <f ca="1">(IF(EE$11=0,0,
INDEX(Summary!$J$15:$T$22,
MATCH($B65,Summary!$H$15:$H$22,0),
MATCH(EE$11,Summary!$J$13:$T$13,0))
)*EE64*-1)</f>
        <v>-61743.531420037121</v>
      </c>
      <c r="EF65" s="133">
        <f ca="1">(IF(EF$11=0,0,
INDEX(Summary!$J$15:$T$22,
MATCH($B65,Summary!$H$15:$H$22,0),
MATCH(EF$11,Summary!$J$13:$T$13,0))
)*EF64*-1)</f>
        <v>-61944.650414890661</v>
      </c>
      <c r="EG65" s="133">
        <f ca="1">(IF(EG$11=0,0,
INDEX(Summary!$J$15:$T$22,
MATCH($B65,Summary!$H$15:$H$22,0),
MATCH(EG$11,Summary!$J$13:$T$13,0))
)*EG64*-1)</f>
        <v>-62145.7694097442</v>
      </c>
      <c r="EH65" s="133">
        <f ca="1">(IF(EH$11=0,0,
INDEX(Summary!$J$15:$T$22,
MATCH($B65,Summary!$H$15:$H$22,0),
MATCH(EH$11,Summary!$J$13:$T$13,0))
)*EH64*-1)</f>
        <v>-62346.888404597754</v>
      </c>
      <c r="EI65" s="133">
        <f ca="1">(IF(EI$11=0,0,
INDEX(Summary!$J$15:$T$22,
MATCH($B65,Summary!$H$15:$H$22,0),
MATCH(EI$11,Summary!$J$13:$T$13,0))
)*EI64*-1)</f>
        <v>-62548.007399451279</v>
      </c>
      <c r="EJ65" s="133">
        <f ca="1">(IF(EJ$11=0,0,
INDEX(Summary!$J$15:$T$22,
MATCH($B65,Summary!$H$15:$H$22,0),
MATCH(EJ$11,Summary!$J$13:$T$13,0))
)*EJ64*-1)</f>
        <v>-62749.126394304825</v>
      </c>
      <c r="EK65" s="4">
        <v>0</v>
      </c>
      <c r="EL65" s="59"/>
    </row>
    <row r="66" spans="1:142" s="4" customFormat="1" ht="14" x14ac:dyDescent="0.2">
      <c r="A66" s="3"/>
      <c r="B66" s="159"/>
      <c r="C66" s="160" t="s">
        <v>314</v>
      </c>
      <c r="D66" s="30"/>
      <c r="E66" s="131">
        <v>2</v>
      </c>
      <c r="F66" s="30" t="s">
        <v>252</v>
      </c>
      <c r="G66" s="30"/>
      <c r="H66" s="33">
        <f t="shared" ref="H66:AM66" ca="1" si="84">IFERROR(-(H51/H52)*($E$66/4)*H64,0)</f>
        <v>0</v>
      </c>
      <c r="I66" s="33">
        <f t="shared" ca="1" si="84"/>
        <v>0</v>
      </c>
      <c r="J66" s="33">
        <f t="shared" ca="1" si="84"/>
        <v>0</v>
      </c>
      <c r="K66" s="33">
        <f t="shared" ca="1" si="84"/>
        <v>0</v>
      </c>
      <c r="L66" s="33">
        <f t="shared" ca="1" si="84"/>
        <v>0</v>
      </c>
      <c r="M66" s="33">
        <f t="shared" ca="1" si="84"/>
        <v>0</v>
      </c>
      <c r="N66" s="33">
        <f t="shared" ca="1" si="84"/>
        <v>0</v>
      </c>
      <c r="O66" s="33">
        <f t="shared" ca="1" si="84"/>
        <v>0</v>
      </c>
      <c r="P66" s="33">
        <f t="shared" ca="1" si="84"/>
        <v>0</v>
      </c>
      <c r="Q66" s="33">
        <f t="shared" ca="1" si="84"/>
        <v>0</v>
      </c>
      <c r="R66" s="33">
        <f t="shared" ca="1" si="84"/>
        <v>0</v>
      </c>
      <c r="S66" s="33">
        <f t="shared" ca="1" si="84"/>
        <v>0</v>
      </c>
      <c r="T66" s="33">
        <f t="shared" ca="1" si="84"/>
        <v>0</v>
      </c>
      <c r="U66" s="33">
        <f t="shared" ca="1" si="84"/>
        <v>0</v>
      </c>
      <c r="V66" s="33">
        <f t="shared" ca="1" si="84"/>
        <v>0</v>
      </c>
      <c r="W66" s="33">
        <f t="shared" ca="1" si="84"/>
        <v>0</v>
      </c>
      <c r="X66" s="33">
        <f t="shared" ca="1" si="84"/>
        <v>0</v>
      </c>
      <c r="Y66" s="33">
        <f t="shared" ca="1" si="84"/>
        <v>0</v>
      </c>
      <c r="Z66" s="33">
        <f t="shared" ca="1" si="84"/>
        <v>0</v>
      </c>
      <c r="AA66" s="33">
        <f t="shared" ca="1" si="84"/>
        <v>0</v>
      </c>
      <c r="AB66" s="33">
        <f t="shared" ca="1" si="84"/>
        <v>0</v>
      </c>
      <c r="AC66" s="33">
        <f t="shared" ca="1" si="84"/>
        <v>0</v>
      </c>
      <c r="AD66" s="33">
        <f t="shared" ca="1" si="84"/>
        <v>0</v>
      </c>
      <c r="AE66" s="33">
        <f t="shared" ca="1" si="84"/>
        <v>0</v>
      </c>
      <c r="AF66" s="33">
        <f t="shared" ca="1" si="84"/>
        <v>-61969.461890951265</v>
      </c>
      <c r="AG66" s="33">
        <f t="shared" ca="1" si="84"/>
        <v>-32097.599198600634</v>
      </c>
      <c r="AH66" s="33">
        <f t="shared" ca="1" si="84"/>
        <v>-32177.643086876451</v>
      </c>
      <c r="AI66" s="33">
        <f t="shared" ca="1" si="84"/>
        <v>-32257.686975152257</v>
      </c>
      <c r="AJ66" s="33">
        <f t="shared" ca="1" si="84"/>
        <v>-32337.730863428067</v>
      </c>
      <c r="AK66" s="33">
        <f t="shared" ca="1" si="84"/>
        <v>-32417.774751703888</v>
      </c>
      <c r="AL66" s="33">
        <f t="shared" ca="1" si="84"/>
        <v>-32497.818639979698</v>
      </c>
      <c r="AM66" s="33">
        <f t="shared" ca="1" si="84"/>
        <v>-32577.8625282555</v>
      </c>
      <c r="AN66" s="33">
        <f t="shared" ref="AN66:BS66" ca="1" si="85">IFERROR(-(AN51/AN52)*($E$66/4)*AN64,0)</f>
        <v>-32657.906416531318</v>
      </c>
      <c r="AO66" s="33">
        <f t="shared" ca="1" si="85"/>
        <v>-32737.95030480712</v>
      </c>
      <c r="AP66" s="33">
        <f t="shared" ca="1" si="85"/>
        <v>-32817.994193082945</v>
      </c>
      <c r="AQ66" s="33">
        <f t="shared" ca="1" si="85"/>
        <v>-32898.038081358762</v>
      </c>
      <c r="AR66" s="33">
        <f t="shared" ca="1" si="85"/>
        <v>-31914.272873839902</v>
      </c>
      <c r="AS66" s="33">
        <f t="shared" ca="1" si="85"/>
        <v>0</v>
      </c>
      <c r="AT66" s="33">
        <f t="shared" ca="1" si="85"/>
        <v>0</v>
      </c>
      <c r="AU66" s="33">
        <f t="shared" ca="1" si="85"/>
        <v>0</v>
      </c>
      <c r="AV66" s="33">
        <f t="shared" ca="1" si="85"/>
        <v>0</v>
      </c>
      <c r="AW66" s="33">
        <f t="shared" ca="1" si="85"/>
        <v>0</v>
      </c>
      <c r="AX66" s="33">
        <f t="shared" ca="1" si="85"/>
        <v>0</v>
      </c>
      <c r="AY66" s="33">
        <f t="shared" ca="1" si="85"/>
        <v>0</v>
      </c>
      <c r="AZ66" s="33">
        <f t="shared" ca="1" si="85"/>
        <v>0</v>
      </c>
      <c r="BA66" s="33">
        <f t="shared" ca="1" si="85"/>
        <v>0</v>
      </c>
      <c r="BB66" s="33">
        <f t="shared" ca="1" si="85"/>
        <v>0</v>
      </c>
      <c r="BC66" s="33">
        <f t="shared" ca="1" si="85"/>
        <v>0</v>
      </c>
      <c r="BD66" s="33">
        <f t="shared" ca="1" si="85"/>
        <v>0</v>
      </c>
      <c r="BE66" s="33">
        <f t="shared" ca="1" si="85"/>
        <v>0</v>
      </c>
      <c r="BF66" s="33">
        <f t="shared" ca="1" si="85"/>
        <v>0</v>
      </c>
      <c r="BG66" s="33">
        <f t="shared" ca="1" si="85"/>
        <v>0</v>
      </c>
      <c r="BH66" s="33">
        <f t="shared" ca="1" si="85"/>
        <v>0</v>
      </c>
      <c r="BI66" s="33">
        <f t="shared" ca="1" si="85"/>
        <v>0</v>
      </c>
      <c r="BJ66" s="33">
        <f t="shared" ca="1" si="85"/>
        <v>0</v>
      </c>
      <c r="BK66" s="33">
        <f t="shared" ca="1" si="85"/>
        <v>0</v>
      </c>
      <c r="BL66" s="33">
        <f t="shared" ca="1" si="85"/>
        <v>0</v>
      </c>
      <c r="BM66" s="33">
        <f t="shared" ca="1" si="85"/>
        <v>0</v>
      </c>
      <c r="BN66" s="33">
        <f t="shared" ca="1" si="85"/>
        <v>0</v>
      </c>
      <c r="BO66" s="33">
        <f t="shared" ca="1" si="85"/>
        <v>0</v>
      </c>
      <c r="BP66" s="33">
        <f t="shared" ca="1" si="85"/>
        <v>0</v>
      </c>
      <c r="BQ66" s="33">
        <f t="shared" ca="1" si="85"/>
        <v>0</v>
      </c>
      <c r="BR66" s="33">
        <f t="shared" ca="1" si="85"/>
        <v>0</v>
      </c>
      <c r="BS66" s="33">
        <f t="shared" ca="1" si="85"/>
        <v>0</v>
      </c>
      <c r="BT66" s="33">
        <f t="shared" ref="BT66:CY66" ca="1" si="86">IFERROR(-(BT51/BT52)*($E$66/4)*BT64,0)</f>
        <v>0</v>
      </c>
      <c r="BU66" s="33">
        <f t="shared" ca="1" si="86"/>
        <v>0</v>
      </c>
      <c r="BV66" s="33">
        <f t="shared" ca="1" si="86"/>
        <v>0</v>
      </c>
      <c r="BW66" s="33">
        <f t="shared" ca="1" si="86"/>
        <v>0</v>
      </c>
      <c r="BX66" s="33">
        <f t="shared" ca="1" si="86"/>
        <v>0</v>
      </c>
      <c r="BY66" s="33">
        <f t="shared" ca="1" si="86"/>
        <v>0</v>
      </c>
      <c r="BZ66" s="33">
        <f t="shared" ca="1" si="86"/>
        <v>0</v>
      </c>
      <c r="CA66" s="33">
        <f t="shared" ca="1" si="86"/>
        <v>0</v>
      </c>
      <c r="CB66" s="33">
        <f t="shared" ca="1" si="86"/>
        <v>0</v>
      </c>
      <c r="CC66" s="33">
        <f t="shared" ca="1" si="86"/>
        <v>0</v>
      </c>
      <c r="CD66" s="33">
        <f t="shared" ca="1" si="86"/>
        <v>0</v>
      </c>
      <c r="CE66" s="33">
        <f t="shared" ca="1" si="86"/>
        <v>0</v>
      </c>
      <c r="CF66" s="33">
        <f t="shared" ca="1" si="86"/>
        <v>0</v>
      </c>
      <c r="CG66" s="33">
        <f t="shared" ca="1" si="86"/>
        <v>0</v>
      </c>
      <c r="CH66" s="33">
        <f t="shared" ca="1" si="86"/>
        <v>0</v>
      </c>
      <c r="CI66" s="33">
        <f t="shared" ca="1" si="86"/>
        <v>0</v>
      </c>
      <c r="CJ66" s="33">
        <f t="shared" ca="1" si="86"/>
        <v>0</v>
      </c>
      <c r="CK66" s="33">
        <f t="shared" ca="1" si="86"/>
        <v>0</v>
      </c>
      <c r="CL66" s="33">
        <f t="shared" ca="1" si="86"/>
        <v>0</v>
      </c>
      <c r="CM66" s="33">
        <f t="shared" ca="1" si="86"/>
        <v>0</v>
      </c>
      <c r="CN66" s="33">
        <f t="shared" ca="1" si="86"/>
        <v>0</v>
      </c>
      <c r="CO66" s="33">
        <f t="shared" ca="1" si="86"/>
        <v>0</v>
      </c>
      <c r="CP66" s="33">
        <f t="shared" ca="1" si="86"/>
        <v>0</v>
      </c>
      <c r="CQ66" s="33">
        <f t="shared" ca="1" si="86"/>
        <v>0</v>
      </c>
      <c r="CR66" s="33">
        <f t="shared" ca="1" si="86"/>
        <v>0</v>
      </c>
      <c r="CS66" s="33">
        <f t="shared" ca="1" si="86"/>
        <v>0</v>
      </c>
      <c r="CT66" s="33">
        <f t="shared" ca="1" si="86"/>
        <v>0</v>
      </c>
      <c r="CU66" s="33">
        <f t="shared" ca="1" si="86"/>
        <v>0</v>
      </c>
      <c r="CV66" s="33">
        <f t="shared" ca="1" si="86"/>
        <v>0</v>
      </c>
      <c r="CW66" s="33">
        <f t="shared" ca="1" si="86"/>
        <v>0</v>
      </c>
      <c r="CX66" s="33">
        <f t="shared" ca="1" si="86"/>
        <v>0</v>
      </c>
      <c r="CY66" s="33">
        <f t="shared" ca="1" si="86"/>
        <v>0</v>
      </c>
      <c r="CZ66" s="33">
        <f t="shared" ref="CZ66:EJ66" ca="1" si="87">IFERROR(-(CZ51/CZ52)*($E$66/4)*CZ64,0)</f>
        <v>0</v>
      </c>
      <c r="DA66" s="33">
        <f t="shared" ca="1" si="87"/>
        <v>0</v>
      </c>
      <c r="DB66" s="33">
        <f t="shared" ca="1" si="87"/>
        <v>0</v>
      </c>
      <c r="DC66" s="33">
        <f t="shared" ca="1" si="87"/>
        <v>0</v>
      </c>
      <c r="DD66" s="33">
        <f t="shared" ca="1" si="87"/>
        <v>0</v>
      </c>
      <c r="DE66" s="33">
        <f t="shared" ca="1" si="87"/>
        <v>0</v>
      </c>
      <c r="DF66" s="33">
        <f t="shared" ca="1" si="87"/>
        <v>0</v>
      </c>
      <c r="DG66" s="33">
        <f t="shared" ca="1" si="87"/>
        <v>0</v>
      </c>
      <c r="DH66" s="33">
        <f t="shared" ca="1" si="87"/>
        <v>0</v>
      </c>
      <c r="DI66" s="33">
        <f t="shared" ca="1" si="87"/>
        <v>0</v>
      </c>
      <c r="DJ66" s="33">
        <f t="shared" ca="1" si="87"/>
        <v>0</v>
      </c>
      <c r="DK66" s="33">
        <f t="shared" ca="1" si="87"/>
        <v>0</v>
      </c>
      <c r="DL66" s="33">
        <f t="shared" ca="1" si="87"/>
        <v>0</v>
      </c>
      <c r="DM66" s="33">
        <f t="shared" ca="1" si="87"/>
        <v>0</v>
      </c>
      <c r="DN66" s="33">
        <f t="shared" ca="1" si="87"/>
        <v>0</v>
      </c>
      <c r="DO66" s="33">
        <f t="shared" ca="1" si="87"/>
        <v>0</v>
      </c>
      <c r="DP66" s="33">
        <f t="shared" ca="1" si="87"/>
        <v>0</v>
      </c>
      <c r="DQ66" s="33">
        <f t="shared" ca="1" si="87"/>
        <v>0</v>
      </c>
      <c r="DR66" s="33">
        <f t="shared" ca="1" si="87"/>
        <v>0</v>
      </c>
      <c r="DS66" s="33">
        <f t="shared" ca="1" si="87"/>
        <v>0</v>
      </c>
      <c r="DT66" s="33">
        <f t="shared" ca="1" si="87"/>
        <v>0</v>
      </c>
      <c r="DU66" s="33">
        <f t="shared" ca="1" si="87"/>
        <v>0</v>
      </c>
      <c r="DV66" s="33">
        <f t="shared" ca="1" si="87"/>
        <v>0</v>
      </c>
      <c r="DW66" s="33">
        <f t="shared" ca="1" si="87"/>
        <v>0</v>
      </c>
      <c r="DX66" s="33">
        <f t="shared" ca="1" si="87"/>
        <v>0</v>
      </c>
      <c r="DY66" s="33">
        <f t="shared" ca="1" si="87"/>
        <v>0</v>
      </c>
      <c r="DZ66" s="33">
        <f t="shared" ca="1" si="87"/>
        <v>0</v>
      </c>
      <c r="EA66" s="33">
        <f t="shared" ca="1" si="87"/>
        <v>0</v>
      </c>
      <c r="EB66" s="33">
        <f t="shared" ca="1" si="87"/>
        <v>0</v>
      </c>
      <c r="EC66" s="33">
        <f t="shared" ca="1" si="87"/>
        <v>0</v>
      </c>
      <c r="ED66" s="33">
        <f t="shared" ca="1" si="87"/>
        <v>0</v>
      </c>
      <c r="EE66" s="33">
        <f t="shared" ca="1" si="87"/>
        <v>0</v>
      </c>
      <c r="EF66" s="33">
        <f t="shared" ca="1" si="87"/>
        <v>0</v>
      </c>
      <c r="EG66" s="33">
        <f t="shared" ca="1" si="87"/>
        <v>0</v>
      </c>
      <c r="EH66" s="33">
        <f t="shared" ca="1" si="87"/>
        <v>0</v>
      </c>
      <c r="EI66" s="33">
        <f t="shared" ca="1" si="87"/>
        <v>0</v>
      </c>
      <c r="EJ66" s="33">
        <f t="shared" ca="1" si="87"/>
        <v>0</v>
      </c>
      <c r="EK66" s="4">
        <v>0</v>
      </c>
      <c r="EL66" s="59"/>
    </row>
    <row r="67" spans="1:142" s="4" customFormat="1" ht="14" x14ac:dyDescent="0.2">
      <c r="A67" s="3"/>
      <c r="B67" s="159"/>
      <c r="C67" s="46" t="s">
        <v>52</v>
      </c>
      <c r="H67" s="59">
        <f t="shared" ref="H67:AM67" ca="1" si="88">SUM(H64:H66)</f>
        <v>0</v>
      </c>
      <c r="I67" s="59">
        <f t="shared" ca="1" si="88"/>
        <v>0</v>
      </c>
      <c r="J67" s="59">
        <f t="shared" ca="1" si="88"/>
        <v>0</v>
      </c>
      <c r="K67" s="59">
        <f t="shared" ca="1" si="88"/>
        <v>0</v>
      </c>
      <c r="L67" s="59">
        <f t="shared" ca="1" si="88"/>
        <v>0</v>
      </c>
      <c r="M67" s="59">
        <f t="shared" ca="1" si="88"/>
        <v>0</v>
      </c>
      <c r="N67" s="59">
        <f t="shared" ca="1" si="88"/>
        <v>0</v>
      </c>
      <c r="O67" s="59">
        <f t="shared" ca="1" si="88"/>
        <v>0</v>
      </c>
      <c r="P67" s="59">
        <f t="shared" ca="1" si="88"/>
        <v>0</v>
      </c>
      <c r="Q67" s="59">
        <f t="shared" ca="1" si="88"/>
        <v>0</v>
      </c>
      <c r="R67" s="59">
        <f t="shared" ca="1" si="88"/>
        <v>0</v>
      </c>
      <c r="S67" s="59">
        <f t="shared" ca="1" si="88"/>
        <v>0</v>
      </c>
      <c r="T67" s="59">
        <f t="shared" ca="1" si="88"/>
        <v>0</v>
      </c>
      <c r="U67" s="59">
        <f t="shared" ca="1" si="88"/>
        <v>0</v>
      </c>
      <c r="V67" s="59">
        <f t="shared" ca="1" si="88"/>
        <v>0</v>
      </c>
      <c r="W67" s="59">
        <f t="shared" ca="1" si="88"/>
        <v>0</v>
      </c>
      <c r="X67" s="59">
        <f t="shared" ca="1" si="88"/>
        <v>0</v>
      </c>
      <c r="Y67" s="59">
        <f t="shared" ca="1" si="88"/>
        <v>0</v>
      </c>
      <c r="Z67" s="59">
        <f t="shared" ca="1" si="88"/>
        <v>0</v>
      </c>
      <c r="AA67" s="59">
        <f t="shared" ca="1" si="88"/>
        <v>0</v>
      </c>
      <c r="AB67" s="59">
        <f t="shared" ca="1" si="88"/>
        <v>0</v>
      </c>
      <c r="AC67" s="59">
        <f t="shared" ca="1" si="88"/>
        <v>0</v>
      </c>
      <c r="AD67" s="59">
        <f t="shared" ca="1" si="88"/>
        <v>0</v>
      </c>
      <c r="AE67" s="59">
        <f t="shared" ca="1" si="88"/>
        <v>0</v>
      </c>
      <c r="AF67" s="59">
        <f t="shared" ca="1" si="88"/>
        <v>55772.515701856144</v>
      </c>
      <c r="AG67" s="59">
        <f t="shared" ca="1" si="88"/>
        <v>146924.17181553002</v>
      </c>
      <c r="AH67" s="59">
        <f t="shared" ca="1" si="88"/>
        <v>208428.08812402553</v>
      </c>
      <c r="AI67" s="59">
        <f t="shared" ca="1" si="88"/>
        <v>270236.17120796908</v>
      </c>
      <c r="AJ67" s="59">
        <f t="shared" ca="1" si="88"/>
        <v>332348.42106736073</v>
      </c>
      <c r="AK67" s="59">
        <f t="shared" ca="1" si="88"/>
        <v>394764.83770220052</v>
      </c>
      <c r="AL67" s="59">
        <f t="shared" ca="1" si="88"/>
        <v>457485.42111248837</v>
      </c>
      <c r="AM67" s="59">
        <f t="shared" ca="1" si="88"/>
        <v>520510.17129822419</v>
      </c>
      <c r="AN67" s="59">
        <f t="shared" ref="AN67:BS67" ca="1" si="89">SUM(AN64:AN66)</f>
        <v>583839.08825940825</v>
      </c>
      <c r="AO67" s="59">
        <f t="shared" ca="1" si="89"/>
        <v>647472.17199604015</v>
      </c>
      <c r="AP67" s="59">
        <f t="shared" ca="1" si="89"/>
        <v>711409.42250812054</v>
      </c>
      <c r="AQ67" s="59">
        <f t="shared" ca="1" si="89"/>
        <v>775650.83979564894</v>
      </c>
      <c r="AR67" s="59">
        <f t="shared" ca="1" si="89"/>
        <v>839238.99567241</v>
      </c>
      <c r="AS67" s="59">
        <f t="shared" ca="1" si="89"/>
        <v>874057.11277473753</v>
      </c>
      <c r="AT67" s="59">
        <f t="shared" ca="1" si="89"/>
        <v>876960.95700322487</v>
      </c>
      <c r="AU67" s="59">
        <f t="shared" ca="1" si="89"/>
        <v>879864.80123171245</v>
      </c>
      <c r="AV67" s="59">
        <f t="shared" ca="1" si="89"/>
        <v>882768.64546020003</v>
      </c>
      <c r="AW67" s="59">
        <f t="shared" ca="1" si="89"/>
        <v>885672.48968868726</v>
      </c>
      <c r="AX67" s="59">
        <f t="shared" ca="1" si="89"/>
        <v>888576.33391717484</v>
      </c>
      <c r="AY67" s="59">
        <f t="shared" ca="1" si="89"/>
        <v>891480.17814566253</v>
      </c>
      <c r="AZ67" s="59">
        <f t="shared" ca="1" si="89"/>
        <v>894384.02237414988</v>
      </c>
      <c r="BA67" s="59">
        <f t="shared" ca="1" si="89"/>
        <v>897287.86660263746</v>
      </c>
      <c r="BB67" s="59">
        <f t="shared" ca="1" si="89"/>
        <v>900191.71083112503</v>
      </c>
      <c r="BC67" s="59">
        <f t="shared" ca="1" si="89"/>
        <v>903095.55505961226</v>
      </c>
      <c r="BD67" s="59">
        <f t="shared" ca="1" si="89"/>
        <v>905999.39928809984</v>
      </c>
      <c r="BE67" s="59">
        <f t="shared" ca="1" si="89"/>
        <v>909019.39728572697</v>
      </c>
      <c r="BF67" s="59">
        <f t="shared" ca="1" si="89"/>
        <v>912039.39528335386</v>
      </c>
      <c r="BG67" s="59">
        <f t="shared" ca="1" si="89"/>
        <v>915059.39328098099</v>
      </c>
      <c r="BH67" s="59">
        <f t="shared" ca="1" si="89"/>
        <v>918079.39127860789</v>
      </c>
      <c r="BI67" s="59">
        <f t="shared" ca="1" si="89"/>
        <v>921099.3892762349</v>
      </c>
      <c r="BJ67" s="59">
        <f t="shared" ca="1" si="89"/>
        <v>924119.38727386191</v>
      </c>
      <c r="BK67" s="59">
        <f t="shared" ca="1" si="89"/>
        <v>927139.38527148892</v>
      </c>
      <c r="BL67" s="59">
        <f t="shared" ca="1" si="89"/>
        <v>930159.38326911593</v>
      </c>
      <c r="BM67" s="59">
        <f t="shared" ca="1" si="89"/>
        <v>933179.38126674271</v>
      </c>
      <c r="BN67" s="59">
        <f t="shared" ca="1" si="89"/>
        <v>936199.37926436972</v>
      </c>
      <c r="BO67" s="59">
        <f t="shared" ca="1" si="89"/>
        <v>939219.37726199673</v>
      </c>
      <c r="BP67" s="59">
        <f t="shared" ca="1" si="89"/>
        <v>942239.37525962386</v>
      </c>
      <c r="BQ67" s="59">
        <f t="shared" ca="1" si="89"/>
        <v>945380.1731771559</v>
      </c>
      <c r="BR67" s="59">
        <f t="shared" ca="1" si="89"/>
        <v>948520.97109468805</v>
      </c>
      <c r="BS67" s="59">
        <f t="shared" ca="1" si="89"/>
        <v>951661.76901222009</v>
      </c>
      <c r="BT67" s="59">
        <f t="shared" ref="BT67:CY67" ca="1" si="90">SUM(BT64:BT66)</f>
        <v>954802.56692975224</v>
      </c>
      <c r="BU67" s="59">
        <f t="shared" ca="1" si="90"/>
        <v>957943.36484728439</v>
      </c>
      <c r="BV67" s="59">
        <f t="shared" ca="1" si="90"/>
        <v>961084.16276481631</v>
      </c>
      <c r="BW67" s="59">
        <f t="shared" ca="1" si="90"/>
        <v>964224.96068234846</v>
      </c>
      <c r="BX67" s="59">
        <f t="shared" ca="1" si="90"/>
        <v>967365.75859988038</v>
      </c>
      <c r="BY67" s="59">
        <f t="shared" ca="1" si="90"/>
        <v>970506.55651741254</v>
      </c>
      <c r="BZ67" s="59">
        <f t="shared" ca="1" si="90"/>
        <v>973647.35443494469</v>
      </c>
      <c r="CA67" s="59">
        <f t="shared" ca="1" si="90"/>
        <v>976788.15235247673</v>
      </c>
      <c r="CB67" s="59">
        <f t="shared" ca="1" si="90"/>
        <v>979928.95027000888</v>
      </c>
      <c r="CC67" s="59">
        <f t="shared" ca="1" si="90"/>
        <v>983195.38010424224</v>
      </c>
      <c r="CD67" s="59">
        <f t="shared" ca="1" si="90"/>
        <v>986461.80993847572</v>
      </c>
      <c r="CE67" s="59">
        <f t="shared" ca="1" si="90"/>
        <v>989728.23977270885</v>
      </c>
      <c r="CF67" s="59">
        <f t="shared" ca="1" si="90"/>
        <v>992994.66960694222</v>
      </c>
      <c r="CG67" s="59">
        <f t="shared" ca="1" si="90"/>
        <v>996261.09944117558</v>
      </c>
      <c r="CH67" s="59">
        <f t="shared" ca="1" si="90"/>
        <v>999527.52927540918</v>
      </c>
      <c r="CI67" s="59">
        <f t="shared" ca="1" si="90"/>
        <v>1002793.9591096425</v>
      </c>
      <c r="CJ67" s="59">
        <f t="shared" ca="1" si="90"/>
        <v>1006060.3889438758</v>
      </c>
      <c r="CK67" s="59">
        <f t="shared" ca="1" si="90"/>
        <v>1009326.8187781092</v>
      </c>
      <c r="CL67" s="59">
        <f t="shared" ca="1" si="90"/>
        <v>1012593.2486123425</v>
      </c>
      <c r="CM67" s="59">
        <f t="shared" ca="1" si="90"/>
        <v>1015859.6784465759</v>
      </c>
      <c r="CN67" s="59">
        <f t="shared" ca="1" si="90"/>
        <v>1019126.1082808091</v>
      </c>
      <c r="CO67" s="59">
        <f t="shared" ca="1" si="90"/>
        <v>1022523.1953084118</v>
      </c>
      <c r="CP67" s="59">
        <f t="shared" ca="1" si="90"/>
        <v>1025920.2823360146</v>
      </c>
      <c r="CQ67" s="59">
        <f t="shared" ca="1" si="90"/>
        <v>1029317.3693636173</v>
      </c>
      <c r="CR67" s="59">
        <f t="shared" ca="1" si="90"/>
        <v>1032714.45639122</v>
      </c>
      <c r="CS67" s="59">
        <f t="shared" ca="1" si="90"/>
        <v>1036111.5434188225</v>
      </c>
      <c r="CT67" s="59">
        <f t="shared" ca="1" si="90"/>
        <v>1039508.6304464254</v>
      </c>
      <c r="CU67" s="59">
        <f t="shared" ca="1" si="90"/>
        <v>1042905.7174740281</v>
      </c>
      <c r="CV67" s="59">
        <f t="shared" ca="1" si="90"/>
        <v>1046302.8045016308</v>
      </c>
      <c r="CW67" s="59">
        <f t="shared" ca="1" si="90"/>
        <v>1049699.8915292334</v>
      </c>
      <c r="CX67" s="59">
        <f t="shared" ca="1" si="90"/>
        <v>1053096.9785568363</v>
      </c>
      <c r="CY67" s="59">
        <f t="shared" ca="1" si="90"/>
        <v>1056494.0655844389</v>
      </c>
      <c r="CZ67" s="59">
        <f t="shared" ref="CZ67:EE67" ca="1" si="91">SUM(CZ64:CZ66)</f>
        <v>1059891.1526120417</v>
      </c>
      <c r="DA67" s="59">
        <f t="shared" ca="1" si="91"/>
        <v>1063424.1231207484</v>
      </c>
      <c r="DB67" s="59">
        <f t="shared" ca="1" si="91"/>
        <v>1066957.0936294552</v>
      </c>
      <c r="DC67" s="59">
        <f t="shared" ca="1" si="91"/>
        <v>1070490.0641381619</v>
      </c>
      <c r="DD67" s="59">
        <f t="shared" ca="1" si="91"/>
        <v>1074023.0346468689</v>
      </c>
      <c r="DE67" s="59">
        <f t="shared" ca="1" si="91"/>
        <v>1077556.0051555757</v>
      </c>
      <c r="DF67" s="59">
        <f t="shared" ca="1" si="91"/>
        <v>1081088.9756642827</v>
      </c>
      <c r="DG67" s="59">
        <f t="shared" ca="1" si="91"/>
        <v>1084621.9461729894</v>
      </c>
      <c r="DH67" s="59">
        <f t="shared" ca="1" si="91"/>
        <v>1088154.9166816962</v>
      </c>
      <c r="DI67" s="59">
        <f t="shared" ca="1" si="91"/>
        <v>1091687.887190403</v>
      </c>
      <c r="DJ67" s="59">
        <f t="shared" ca="1" si="91"/>
        <v>1095220.8576991097</v>
      </c>
      <c r="DK67" s="59">
        <f t="shared" ca="1" si="91"/>
        <v>1098753.8282078165</v>
      </c>
      <c r="DL67" s="59">
        <f t="shared" ca="1" si="91"/>
        <v>1102286.7987165232</v>
      </c>
      <c r="DM67" s="59">
        <f t="shared" ca="1" si="91"/>
        <v>1105961.0880455784</v>
      </c>
      <c r="DN67" s="59">
        <f t="shared" ca="1" si="91"/>
        <v>1109635.3773746334</v>
      </c>
      <c r="DO67" s="59">
        <f t="shared" ca="1" si="91"/>
        <v>1113309.6667036884</v>
      </c>
      <c r="DP67" s="59">
        <f t="shared" ca="1" si="91"/>
        <v>1116983.9560327437</v>
      </c>
      <c r="DQ67" s="59">
        <f t="shared" ca="1" si="91"/>
        <v>1120658.2453617987</v>
      </c>
      <c r="DR67" s="59">
        <f t="shared" ca="1" si="91"/>
        <v>1124332.5346908537</v>
      </c>
      <c r="DS67" s="59">
        <f t="shared" ca="1" si="91"/>
        <v>1128006.8240199089</v>
      </c>
      <c r="DT67" s="59">
        <f t="shared" ca="1" si="91"/>
        <v>1131681.1133489639</v>
      </c>
      <c r="DU67" s="59">
        <f t="shared" ca="1" si="91"/>
        <v>1135355.4026780189</v>
      </c>
      <c r="DV67" s="59">
        <f t="shared" ca="1" si="91"/>
        <v>1139029.6920070741</v>
      </c>
      <c r="DW67" s="59">
        <f t="shared" ca="1" si="91"/>
        <v>1142703.9813361289</v>
      </c>
      <c r="DX67" s="59">
        <f t="shared" ca="1" si="91"/>
        <v>1146378.2706651841</v>
      </c>
      <c r="DY67" s="59">
        <f t="shared" ca="1" si="91"/>
        <v>1150199.5315674015</v>
      </c>
      <c r="DZ67" s="59">
        <f t="shared" ca="1" si="91"/>
        <v>1154020.7924696186</v>
      </c>
      <c r="EA67" s="59">
        <f t="shared" ca="1" si="91"/>
        <v>1157842.0533718362</v>
      </c>
      <c r="EB67" s="59">
        <f t="shared" ca="1" si="91"/>
        <v>1161663.3142740533</v>
      </c>
      <c r="EC67" s="59">
        <f t="shared" ca="1" si="91"/>
        <v>1165484.5751762707</v>
      </c>
      <c r="ED67" s="59">
        <f t="shared" ca="1" si="91"/>
        <v>1169305.8360784878</v>
      </c>
      <c r="EE67" s="59">
        <f t="shared" ca="1" si="91"/>
        <v>1173127.0969807052</v>
      </c>
      <c r="EF67" s="59">
        <f t="shared" ref="EF67:EJ67" ca="1" si="92">SUM(EF64:EF66)</f>
        <v>1176948.3578829225</v>
      </c>
      <c r="EG67" s="59">
        <f t="shared" ca="1" si="92"/>
        <v>1180769.6187851396</v>
      </c>
      <c r="EH67" s="59">
        <f t="shared" ca="1" si="92"/>
        <v>1184590.8796873572</v>
      </c>
      <c r="EI67" s="59">
        <f t="shared" ca="1" si="92"/>
        <v>1188412.1405895744</v>
      </c>
      <c r="EJ67" s="59">
        <f t="shared" ca="1" si="92"/>
        <v>1192233.4014917915</v>
      </c>
      <c r="EK67" s="4">
        <v>0</v>
      </c>
      <c r="EL67" s="59"/>
    </row>
    <row r="68" spans="1:142" s="4" customFormat="1" ht="14" x14ac:dyDescent="0.2">
      <c r="A68" s="3"/>
      <c r="B68" s="159"/>
      <c r="C68" s="46" t="s">
        <v>263</v>
      </c>
      <c r="H68" s="7">
        <f>IF(H48&gt;0,Revenue!$C$63+IF(ROUND(H48/12,0)=(H48/12),Revenue!$G$65,0),0)</f>
        <v>0</v>
      </c>
      <c r="I68" s="7">
        <f>IF(I48&gt;0,Revenue!$C$63+IF(ROUND(I48/12,0)=(I48/12),Revenue!$G$65,0),0)</f>
        <v>0</v>
      </c>
      <c r="J68" s="7">
        <f>IF(J48&gt;0,Revenue!$C$63+IF(ROUND(J48/12,0)=(J48/12),Revenue!$G$65,0),0)</f>
        <v>0</v>
      </c>
      <c r="K68" s="7">
        <f>IF(K48&gt;0,Revenue!$C$63+IF(ROUND(K48/12,0)=(K48/12),Revenue!$G$65,0),0)</f>
        <v>0</v>
      </c>
      <c r="L68" s="7">
        <f>IF(L48&gt;0,Revenue!$C$63+IF(ROUND(L48/12,0)=(L48/12),Revenue!$G$65,0),0)</f>
        <v>0</v>
      </c>
      <c r="M68" s="7">
        <f>IF(M48&gt;0,Revenue!$C$63+IF(ROUND(M48/12,0)=(M48/12),Revenue!$G$65,0),0)</f>
        <v>0</v>
      </c>
      <c r="N68" s="7">
        <f>IF(N48&gt;0,Revenue!$C$63+IF(ROUND(N48/12,0)=(N48/12),Revenue!$G$65,0),0)</f>
        <v>0</v>
      </c>
      <c r="O68" s="7">
        <f>IF(O48&gt;0,Revenue!$C$63+IF(ROUND(O48/12,0)=(O48/12),Revenue!$G$65,0),0)</f>
        <v>0</v>
      </c>
      <c r="P68" s="7">
        <f>IF(P48&gt;0,Revenue!$C$63+IF(ROUND(P48/12,0)=(P48/12),Revenue!$G$65,0),0)</f>
        <v>0</v>
      </c>
      <c r="Q68" s="7">
        <f>IF(Q48&gt;0,Revenue!$C$63+IF(ROUND(Q48/12,0)=(Q48/12),Revenue!$G$65,0),0)</f>
        <v>0</v>
      </c>
      <c r="R68" s="7">
        <f>IF(R48&gt;0,Revenue!$C$63+IF(ROUND(R48/12,0)=(R48/12),Revenue!$G$65,0),0)</f>
        <v>0</v>
      </c>
      <c r="S68" s="7">
        <f>IF(S48&gt;0,Revenue!$C$63+IF(ROUND(S48/12,0)=(S48/12),Revenue!$G$65,0),0)</f>
        <v>0</v>
      </c>
      <c r="T68" s="7">
        <f>IF(T48&gt;0,Revenue!$C$63+IF(ROUND(T48/12,0)=(T48/12),Revenue!$G$65,0),0)</f>
        <v>0</v>
      </c>
      <c r="U68" s="7">
        <f>IF(U48&gt;0,Revenue!$C$63+IF(ROUND(U48/12,0)=(U48/12),Revenue!$G$65,0),0)</f>
        <v>0</v>
      </c>
      <c r="V68" s="7">
        <f>IF(V48&gt;0,Revenue!$C$63+IF(ROUND(V48/12,0)=(V48/12),Revenue!$G$65,0),0)</f>
        <v>0</v>
      </c>
      <c r="W68" s="7">
        <f>IF(W48&gt;0,Revenue!$C$63+IF(ROUND(W48/12,0)=(W48/12),Revenue!$G$65,0),0)</f>
        <v>0</v>
      </c>
      <c r="X68" s="7">
        <f>IF(X48&gt;0,Revenue!$C$63+IF(ROUND(X48/12,0)=(X48/12),Revenue!$G$65,0),0)</f>
        <v>0</v>
      </c>
      <c r="Y68" s="7">
        <f>IF(Y48&gt;0,Revenue!$C$63+IF(ROUND(Y48/12,0)=(Y48/12),Revenue!$G$65,0),0)</f>
        <v>0</v>
      </c>
      <c r="Z68" s="7">
        <f>IF(Z48&gt;0,Revenue!$C$63+IF(ROUND(Z48/12,0)=(Z48/12),Revenue!$G$65,0),0)</f>
        <v>0</v>
      </c>
      <c r="AA68" s="7">
        <f>IF(AA48&gt;0,Revenue!$C$63+IF(ROUND(AA48/12,0)=(AA48/12),Revenue!$G$65,0),0)</f>
        <v>0</v>
      </c>
      <c r="AB68" s="7">
        <f>IF(AB48&gt;0,Revenue!$C$63+IF(ROUND(AB48/12,0)=(AB48/12),Revenue!$G$65,0),0)</f>
        <v>0</v>
      </c>
      <c r="AC68" s="7">
        <f>IF(AC48&gt;0,Revenue!$C$63+IF(ROUND(AC48/12,0)=(AC48/12),Revenue!$G$65,0),0)</f>
        <v>0</v>
      </c>
      <c r="AD68" s="7">
        <f>IF(AD48&gt;0,Revenue!$C$63+IF(ROUND(AD48/12,0)=(AD48/12),Revenue!$G$65,0),0)</f>
        <v>0</v>
      </c>
      <c r="AE68" s="7">
        <f>IF(AE48&gt;0,Revenue!$C$63+IF(ROUND(AE48/12,0)=(AE48/12),Revenue!$G$65,0),0)</f>
        <v>0</v>
      </c>
      <c r="AF68" s="7">
        <f>IF(AF48&gt;0,Revenue!$C$63+IF(ROUND(AF48/12,0)=(AF48/12),Revenue!$G$65,0),0)</f>
        <v>0</v>
      </c>
      <c r="AG68" s="7">
        <f>IF(AG48&gt;0,Revenue!$C$63+IF(ROUND(AG48/12,0)=(AG48/12),Revenue!$G$65,0),0)</f>
        <v>0</v>
      </c>
      <c r="AH68" s="7">
        <f>IF(AH48&gt;0,Revenue!$C$63+IF(ROUND(AH48/12,0)=(AH48/12),Revenue!$G$65,0),0)</f>
        <v>0</v>
      </c>
      <c r="AI68" s="7">
        <f>IF(AI48&gt;0,Revenue!$C$63+IF(ROUND(AI48/12,0)=(AI48/12),Revenue!$G$65,0),0)</f>
        <v>0</v>
      </c>
      <c r="AJ68" s="7">
        <f>IF(AJ48&gt;0,Revenue!$C$63+IF(ROUND(AJ48/12,0)=(AJ48/12),Revenue!$G$65,0),0)</f>
        <v>0</v>
      </c>
      <c r="AK68" s="7">
        <f>IF(AK48&gt;0,Revenue!$C$63+IF(ROUND(AK48/12,0)=(AK48/12),Revenue!$G$65,0),0)</f>
        <v>0</v>
      </c>
      <c r="AL68" s="7">
        <f>IF(AL48&gt;0,Revenue!$C$63+IF(ROUND(AL48/12,0)=(AL48/12),Revenue!$G$65,0),0)</f>
        <v>0</v>
      </c>
      <c r="AM68" s="7">
        <f>IF(AM48&gt;0,Revenue!$C$63+IF(ROUND(AM48/12,0)=(AM48/12),Revenue!$G$65,0),0)</f>
        <v>0</v>
      </c>
      <c r="AN68" s="7">
        <f>IF(AN48&gt;0,Revenue!$C$63+IF(ROUND(AN48/12,0)=(AN48/12),Revenue!$G$65,0),0)</f>
        <v>0</v>
      </c>
      <c r="AO68" s="7">
        <f>IF(AO48&gt;0,Revenue!$C$63+IF(ROUND(AO48/12,0)=(AO48/12),Revenue!$G$65,0),0)</f>
        <v>0</v>
      </c>
      <c r="AP68" s="7">
        <f>IF(AP48&gt;0,Revenue!$C$63+IF(ROUND(AP48/12,0)=(AP48/12),Revenue!$G$65,0),0)</f>
        <v>0</v>
      </c>
      <c r="AQ68" s="7">
        <f>IF(AQ48&gt;0,Revenue!$C$63+IF(ROUND(AQ48/12,0)=(AQ48/12),Revenue!$G$65,0),0)</f>
        <v>0</v>
      </c>
      <c r="AR68" s="7">
        <f>IF(AR48&gt;0,Revenue!$C$63+IF(ROUND(AR48/12,0)=(AR48/12),Revenue!$G$65,0),0)</f>
        <v>0</v>
      </c>
      <c r="AS68" s="7">
        <f>IF(AS48&gt;0,Revenue!$C$63+IF(ROUND(AS48/12,0)=(AS48/12),Revenue!$G$65,0),0)</f>
        <v>0</v>
      </c>
      <c r="AT68" s="7">
        <f>IF(AT48&gt;0,Revenue!$C$63+IF(ROUND(AT48/12,0)=(AT48/12),Revenue!$G$65,0),0)</f>
        <v>0</v>
      </c>
      <c r="AU68" s="7">
        <f>IF(AU48&gt;0,Revenue!$C$63+IF(ROUND(AU48/12,0)=(AU48/12),Revenue!$G$65,0),0)</f>
        <v>0</v>
      </c>
      <c r="AV68" s="7">
        <f>IF(AV48&gt;0,Revenue!$C$63+IF(ROUND(AV48/12,0)=(AV48/12),Revenue!$G$65,0),0)</f>
        <v>0</v>
      </c>
      <c r="AW68" s="7">
        <f>IF(AW48&gt;0,Revenue!$C$63+IF(ROUND(AW48/12,0)=(AW48/12),Revenue!$G$65,0),0)</f>
        <v>0</v>
      </c>
      <c r="AX68" s="7">
        <f>IF(AX48&gt;0,Revenue!$C$63+IF(ROUND(AX48/12,0)=(AX48/12),Revenue!$G$65,0),0)</f>
        <v>0</v>
      </c>
      <c r="AY68" s="7">
        <f>IF(AY48&gt;0,Revenue!$C$63+IF(ROUND(AY48/12,0)=(AY48/12),Revenue!$G$65,0),0)</f>
        <v>0</v>
      </c>
      <c r="AZ68" s="7">
        <f>IF(AZ48&gt;0,Revenue!$C$63+IF(ROUND(AZ48/12,0)=(AZ48/12),Revenue!$G$65,0),0)</f>
        <v>0</v>
      </c>
      <c r="BA68" s="7">
        <f>IF(BA48&gt;0,Revenue!$C$63+IF(ROUND(BA48/12,0)=(BA48/12),Revenue!$G$65,0),0)</f>
        <v>0</v>
      </c>
      <c r="BB68" s="7">
        <f>IF(BB48&gt;0,Revenue!$C$63+IF(ROUND(BB48/12,0)=(BB48/12),Revenue!$G$65,0),0)</f>
        <v>0</v>
      </c>
      <c r="BC68" s="7">
        <f>IF(BC48&gt;0,Revenue!$C$63+IF(ROUND(BC48/12,0)=(BC48/12),Revenue!$G$65,0),0)</f>
        <v>0</v>
      </c>
      <c r="BD68" s="7">
        <f>IF(BD48&gt;0,Revenue!$C$63+IF(ROUND(BD48/12,0)=(BD48/12),Revenue!$G$65,0),0)</f>
        <v>0</v>
      </c>
      <c r="BE68" s="7">
        <f>IF(BE48&gt;0,Revenue!$C$63+IF(ROUND(BE48/12,0)=(BE48/12),Revenue!$G$65,0),0)</f>
        <v>0</v>
      </c>
      <c r="BF68" s="7">
        <f>IF(BF48&gt;0,Revenue!$C$63+IF(ROUND(BF48/12,0)=(BF48/12),Revenue!$G$65,0),0)</f>
        <v>0</v>
      </c>
      <c r="BG68" s="7">
        <f>IF(BG48&gt;0,Revenue!$C$63+IF(ROUND(BG48/12,0)=(BG48/12),Revenue!$G$65,0),0)</f>
        <v>0</v>
      </c>
      <c r="BH68" s="7">
        <f>IF(BH48&gt;0,Revenue!$C$63+IF(ROUND(BH48/12,0)=(BH48/12),Revenue!$G$65,0),0)</f>
        <v>0</v>
      </c>
      <c r="BI68" s="7">
        <f>IF(BI48&gt;0,Revenue!$C$63+IF(ROUND(BI48/12,0)=(BI48/12),Revenue!$G$65,0),0)</f>
        <v>0</v>
      </c>
      <c r="BJ68" s="7">
        <f>IF(BJ48&gt;0,Revenue!$C$63+IF(ROUND(BJ48/12,0)=(BJ48/12),Revenue!$G$65,0),0)</f>
        <v>0</v>
      </c>
      <c r="BK68" s="7">
        <f>IF(BK48&gt;0,Revenue!$C$63+IF(ROUND(BK48/12,0)=(BK48/12),Revenue!$G$65,0),0)</f>
        <v>0</v>
      </c>
      <c r="BL68" s="7">
        <f>IF(BL48&gt;0,Revenue!$C$63+IF(ROUND(BL48/12,0)=(BL48/12),Revenue!$G$65,0),0)</f>
        <v>0</v>
      </c>
      <c r="BM68" s="7">
        <f>IF(BM48&gt;0,Revenue!$C$63+IF(ROUND(BM48/12,0)=(BM48/12),Revenue!$G$65,0),0)</f>
        <v>0</v>
      </c>
      <c r="BN68" s="7">
        <f>IF(BN48&gt;0,Revenue!$C$63+IF(ROUND(BN48/12,0)=(BN48/12),Revenue!$G$65,0),0)</f>
        <v>0</v>
      </c>
      <c r="BO68" s="7">
        <f>IF(BO48&gt;0,Revenue!$C$63+IF(ROUND(BO48/12,0)=(BO48/12),Revenue!$G$65,0),0)</f>
        <v>0</v>
      </c>
      <c r="BP68" s="7">
        <f>IF(BP48&gt;0,Revenue!$C$63+IF(ROUND(BP48/12,0)=(BP48/12),Revenue!$G$65,0),0)</f>
        <v>0</v>
      </c>
      <c r="BQ68" s="7">
        <f>IF(BQ48&gt;0,Revenue!$C$63+IF(ROUND(BQ48/12,0)=(BQ48/12),Revenue!$G$65,0),0)</f>
        <v>0</v>
      </c>
      <c r="BR68" s="7">
        <f>IF(BR48&gt;0,Revenue!$C$63+IF(ROUND(BR48/12,0)=(BR48/12),Revenue!$G$65,0),0)</f>
        <v>0</v>
      </c>
      <c r="BS68" s="7">
        <f>IF(BS48&gt;0,Revenue!$C$63+IF(ROUND(BS48/12,0)=(BS48/12),Revenue!$G$65,0),0)</f>
        <v>0</v>
      </c>
      <c r="BT68" s="7">
        <f>IF(BT48&gt;0,Revenue!$C$63+IF(ROUND(BT48/12,0)=(BT48/12),Revenue!$G$65,0),0)</f>
        <v>0</v>
      </c>
      <c r="BU68" s="7">
        <f>IF(BU48&gt;0,Revenue!$C$63+IF(ROUND(BU48/12,0)=(BU48/12),Revenue!$G$65,0),0)</f>
        <v>0</v>
      </c>
      <c r="BV68" s="7">
        <f>IF(BV48&gt;0,Revenue!$C$63+IF(ROUND(BV48/12,0)=(BV48/12),Revenue!$G$65,0),0)</f>
        <v>0</v>
      </c>
      <c r="BW68" s="7">
        <f>IF(BW48&gt;0,Revenue!$C$63+IF(ROUND(BW48/12,0)=(BW48/12),Revenue!$G$65,0),0)</f>
        <v>0</v>
      </c>
      <c r="BX68" s="7">
        <f>IF(BX48&gt;0,Revenue!$C$63+IF(ROUND(BX48/12,0)=(BX48/12),Revenue!$G$65,0),0)</f>
        <v>0</v>
      </c>
      <c r="BY68" s="7">
        <f>IF(BY48&gt;0,Revenue!$C$63+IF(ROUND(BY48/12,0)=(BY48/12),Revenue!$G$65,0),0)</f>
        <v>0</v>
      </c>
      <c r="BZ68" s="7">
        <f>IF(BZ48&gt;0,Revenue!$C$63+IF(ROUND(BZ48/12,0)=(BZ48/12),Revenue!$G$65,0),0)</f>
        <v>0</v>
      </c>
      <c r="CA68" s="7">
        <f>IF(CA48&gt;0,Revenue!$C$63+IF(ROUND(CA48/12,0)=(CA48/12),Revenue!$G$65,0),0)</f>
        <v>0</v>
      </c>
      <c r="CB68" s="7">
        <f>IF(CB48&gt;0,Revenue!$C$63+IF(ROUND(CB48/12,0)=(CB48/12),Revenue!$G$65,0),0)</f>
        <v>0</v>
      </c>
      <c r="CC68" s="7">
        <f>IF(CC48&gt;0,Revenue!$C$63+IF(ROUND(CC48/12,0)=(CC48/12),Revenue!$G$65,0),0)</f>
        <v>0</v>
      </c>
      <c r="CD68" s="7">
        <f>IF(CD48&gt;0,Revenue!$C$63+IF(ROUND(CD48/12,0)=(CD48/12),Revenue!$G$65,0),0)</f>
        <v>0</v>
      </c>
      <c r="CE68" s="7">
        <f>IF(CE48&gt;0,Revenue!$C$63+IF(ROUND(CE48/12,0)=(CE48/12),Revenue!$G$65,0),0)</f>
        <v>0</v>
      </c>
      <c r="CF68" s="7">
        <f>IF(CF48&gt;0,Revenue!$C$63+IF(ROUND(CF48/12,0)=(CF48/12),Revenue!$G$65,0),0)</f>
        <v>0</v>
      </c>
      <c r="CG68" s="7">
        <f>IF(CG48&gt;0,Revenue!$C$63+IF(ROUND(CG48/12,0)=(CG48/12),Revenue!$G$65,0),0)</f>
        <v>0</v>
      </c>
      <c r="CH68" s="7">
        <f>IF(CH48&gt;0,Revenue!$C$63+IF(ROUND(CH48/12,0)=(CH48/12),Revenue!$G$65,0),0)</f>
        <v>0</v>
      </c>
      <c r="CI68" s="7">
        <f>IF(CI48&gt;0,Revenue!$C$63+IF(ROUND(CI48/12,0)=(CI48/12),Revenue!$G$65,0),0)</f>
        <v>0</v>
      </c>
      <c r="CJ68" s="7">
        <f>IF(CJ48&gt;0,Revenue!$C$63+IF(ROUND(CJ48/12,0)=(CJ48/12),Revenue!$G$65,0),0)</f>
        <v>0</v>
      </c>
      <c r="CK68" s="7">
        <f>IF(CK48&gt;0,Revenue!$C$63+IF(ROUND(CK48/12,0)=(CK48/12),Revenue!$G$65,0),0)</f>
        <v>0</v>
      </c>
      <c r="CL68" s="7">
        <f>IF(CL48&gt;0,Revenue!$C$63+IF(ROUND(CL48/12,0)=(CL48/12),Revenue!$G$65,0),0)</f>
        <v>0</v>
      </c>
      <c r="CM68" s="7">
        <f>IF(CM48&gt;0,Revenue!$C$63+IF(ROUND(CM48/12,0)=(CM48/12),Revenue!$G$65,0),0)</f>
        <v>0</v>
      </c>
      <c r="CN68" s="7">
        <f>IF(CN48&gt;0,Revenue!$C$63+IF(ROUND(CN48/12,0)=(CN48/12),Revenue!$G$65,0),0)</f>
        <v>0</v>
      </c>
      <c r="CO68" s="7">
        <f>IF(CO48&gt;0,Revenue!$C$63+IF(ROUND(CO48/12,0)=(CO48/12),Revenue!$G$65,0),0)</f>
        <v>0</v>
      </c>
      <c r="CP68" s="7">
        <f>IF(CP48&gt;0,Revenue!$C$63+IF(ROUND(CP48/12,0)=(CP48/12),Revenue!$G$65,0),0)</f>
        <v>0</v>
      </c>
      <c r="CQ68" s="7">
        <f>IF(CQ48&gt;0,Revenue!$C$63+IF(ROUND(CQ48/12,0)=(CQ48/12),Revenue!$G$65,0),0)</f>
        <v>0</v>
      </c>
      <c r="CR68" s="7">
        <f>IF(CR48&gt;0,Revenue!$C$63+IF(ROUND(CR48/12,0)=(CR48/12),Revenue!$G$65,0),0)</f>
        <v>0</v>
      </c>
      <c r="CS68" s="7">
        <f>IF(CS48&gt;0,Revenue!$C$63+IF(ROUND(CS48/12,0)=(CS48/12),Revenue!$G$65,0),0)</f>
        <v>0</v>
      </c>
      <c r="CT68" s="7">
        <f>IF(CT48&gt;0,Revenue!$C$63+IF(ROUND(CT48/12,0)=(CT48/12),Revenue!$G$65,0),0)</f>
        <v>0</v>
      </c>
      <c r="CU68" s="7">
        <f>IF(CU48&gt;0,Revenue!$C$63+IF(ROUND(CU48/12,0)=(CU48/12),Revenue!$G$65,0),0)</f>
        <v>0</v>
      </c>
      <c r="CV68" s="7">
        <f>IF(CV48&gt;0,Revenue!$C$63+IF(ROUND(CV48/12,0)=(CV48/12),Revenue!$G$65,0),0)</f>
        <v>0</v>
      </c>
      <c r="CW68" s="7">
        <f>IF(CW48&gt;0,Revenue!$C$63+IF(ROUND(CW48/12,0)=(CW48/12),Revenue!$G$65,0),0)</f>
        <v>0</v>
      </c>
      <c r="CX68" s="7">
        <f>IF(CX48&gt;0,Revenue!$C$63+IF(ROUND(CX48/12,0)=(CX48/12),Revenue!$G$65,0),0)</f>
        <v>0</v>
      </c>
      <c r="CY68" s="7">
        <f>IF(CY48&gt;0,Revenue!$C$63+IF(ROUND(CY48/12,0)=(CY48/12),Revenue!$G$65,0),0)</f>
        <v>0</v>
      </c>
      <c r="CZ68" s="7">
        <f>IF(CZ48&gt;0,Revenue!$C$63+IF(ROUND(CZ48/12,0)=(CZ48/12),Revenue!$G$65,0),0)</f>
        <v>0</v>
      </c>
      <c r="DA68" s="7">
        <f>IF(DA48&gt;0,Revenue!$C$63+IF(ROUND(DA48/12,0)=(DA48/12),Revenue!$G$65,0),0)</f>
        <v>0</v>
      </c>
      <c r="DB68" s="7">
        <f>IF(DB48&gt;0,Revenue!$C$63+IF(ROUND(DB48/12,0)=(DB48/12),Revenue!$G$65,0),0)</f>
        <v>0</v>
      </c>
      <c r="DC68" s="7">
        <f>IF(DC48&gt;0,Revenue!$C$63+IF(ROUND(DC48/12,0)=(DC48/12),Revenue!$G$65,0),0)</f>
        <v>0</v>
      </c>
      <c r="DD68" s="7">
        <f>IF(DD48&gt;0,Revenue!$C$63+IF(ROUND(DD48/12,0)=(DD48/12),Revenue!$G$65,0),0)</f>
        <v>0</v>
      </c>
      <c r="DE68" s="7">
        <f>IF(DE48&gt;0,Revenue!$C$63+IF(ROUND(DE48/12,0)=(DE48/12),Revenue!$G$65,0),0)</f>
        <v>0</v>
      </c>
      <c r="DF68" s="7">
        <f>IF(DF48&gt;0,Revenue!$C$63+IF(ROUND(DF48/12,0)=(DF48/12),Revenue!$G$65,0),0)</f>
        <v>0</v>
      </c>
      <c r="DG68" s="7">
        <f>IF(DG48&gt;0,Revenue!$C$63+IF(ROUND(DG48/12,0)=(DG48/12),Revenue!$G$65,0),0)</f>
        <v>0</v>
      </c>
      <c r="DH68" s="7">
        <f>IF(DH48&gt;0,Revenue!$C$63+IF(ROUND(DH48/12,0)=(DH48/12),Revenue!$G$65,0),0)</f>
        <v>0</v>
      </c>
      <c r="DI68" s="7">
        <f>IF(DI48&gt;0,Revenue!$C$63+IF(ROUND(DI48/12,0)=(DI48/12),Revenue!$G$65,0),0)</f>
        <v>0</v>
      </c>
      <c r="DJ68" s="7">
        <f>IF(DJ48&gt;0,Revenue!$C$63+IF(ROUND(DJ48/12,0)=(DJ48/12),Revenue!$G$65,0),0)</f>
        <v>0</v>
      </c>
      <c r="DK68" s="7">
        <f>IF(DK48&gt;0,Revenue!$C$63+IF(ROUND(DK48/12,0)=(DK48/12),Revenue!$G$65,0),0)</f>
        <v>0</v>
      </c>
      <c r="DL68" s="7">
        <f>IF(DL48&gt;0,Revenue!$C$63+IF(ROUND(DL48/12,0)=(DL48/12),Revenue!$G$65,0),0)</f>
        <v>0</v>
      </c>
      <c r="DM68" s="7">
        <f>IF(DM48&gt;0,Revenue!$C$63+IF(ROUND(DM48/12,0)=(DM48/12),Revenue!$G$65,0),0)</f>
        <v>0</v>
      </c>
      <c r="DN68" s="7">
        <f>IF(DN48&gt;0,Revenue!$C$63+IF(ROUND(DN48/12,0)=(DN48/12),Revenue!$G$65,0),0)</f>
        <v>0</v>
      </c>
      <c r="DO68" s="7">
        <f>IF(DO48&gt;0,Revenue!$C$63+IF(ROUND(DO48/12,0)=(DO48/12),Revenue!$G$65,0),0)</f>
        <v>0</v>
      </c>
      <c r="DP68" s="7">
        <f>IF(DP48&gt;0,Revenue!$C$63+IF(ROUND(DP48/12,0)=(DP48/12),Revenue!$G$65,0),0)</f>
        <v>0</v>
      </c>
      <c r="DQ68" s="7">
        <f>IF(DQ48&gt;0,Revenue!$C$63+IF(ROUND(DQ48/12,0)=(DQ48/12),Revenue!$G$65,0),0)</f>
        <v>0</v>
      </c>
      <c r="DR68" s="7">
        <f>IF(DR48&gt;0,Revenue!$C$63+IF(ROUND(DR48/12,0)=(DR48/12),Revenue!$G$65,0),0)</f>
        <v>0</v>
      </c>
      <c r="DS68" s="7">
        <f>IF(DS48&gt;0,Revenue!$C$63+IF(ROUND(DS48/12,0)=(DS48/12),Revenue!$G$65,0),0)</f>
        <v>0</v>
      </c>
      <c r="DT68" s="7">
        <f>IF(DT48&gt;0,Revenue!$C$63+IF(ROUND(DT48/12,0)=(DT48/12),Revenue!$G$65,0),0)</f>
        <v>0</v>
      </c>
      <c r="DU68" s="7">
        <f>IF(DU48&gt;0,Revenue!$C$63+IF(ROUND(DU48/12,0)=(DU48/12),Revenue!$G$65,0),0)</f>
        <v>0</v>
      </c>
      <c r="DV68" s="7">
        <f>IF(DV48&gt;0,Revenue!$C$63+IF(ROUND(DV48/12,0)=(DV48/12),Revenue!$G$65,0),0)</f>
        <v>0</v>
      </c>
      <c r="DW68" s="7">
        <f>IF(DW48&gt;0,Revenue!$C$63+IF(ROUND(DW48/12,0)=(DW48/12),Revenue!$G$65,0),0)</f>
        <v>0</v>
      </c>
      <c r="DX68" s="7">
        <f>IF(DX48&gt;0,Revenue!$C$63+IF(ROUND(DX48/12,0)=(DX48/12),Revenue!$G$65,0),0)</f>
        <v>0</v>
      </c>
      <c r="DY68" s="7">
        <f>IF(DY48&gt;0,Revenue!$C$63+IF(ROUND(DY48/12,0)=(DY48/12),Revenue!$G$65,0),0)</f>
        <v>0</v>
      </c>
      <c r="DZ68" s="7">
        <f>IF(DZ48&gt;0,Revenue!$C$63+IF(ROUND(DZ48/12,0)=(DZ48/12),Revenue!$G$65,0),0)</f>
        <v>0</v>
      </c>
      <c r="EA68" s="7">
        <f>IF(EA48&gt;0,Revenue!$C$63+IF(ROUND(EA48/12,0)=(EA48/12),Revenue!$G$65,0),0)</f>
        <v>0</v>
      </c>
      <c r="EB68" s="7">
        <f>IF(EB48&gt;0,Revenue!$C$63+IF(ROUND(EB48/12,0)=(EB48/12),Revenue!$G$65,0),0)</f>
        <v>0</v>
      </c>
      <c r="EC68" s="7">
        <f>IF(EC48&gt;0,Revenue!$C$63+IF(ROUND(EC48/12,0)=(EC48/12),Revenue!$G$65,0),0)</f>
        <v>0</v>
      </c>
      <c r="ED68" s="7">
        <f>IF(ED48&gt;0,Revenue!$C$63+IF(ROUND(ED48/12,0)=(ED48/12),Revenue!$G$65,0),0)</f>
        <v>0</v>
      </c>
      <c r="EE68" s="7">
        <f>IF(EE48&gt;0,Revenue!$C$63+IF(ROUND(EE48/12,0)=(EE48/12),Revenue!$G$65,0),0)</f>
        <v>0</v>
      </c>
      <c r="EF68" s="7">
        <f>IF(EF48&gt;0,Revenue!$C$63+IF(ROUND(EF48/12,0)=(EF48/12),Revenue!$G$65,0),0)</f>
        <v>0</v>
      </c>
      <c r="EG68" s="7">
        <f>IF(EG48&gt;0,Revenue!$C$63+IF(ROUND(EG48/12,0)=(EG48/12),Revenue!$G$65,0),0)</f>
        <v>0</v>
      </c>
      <c r="EH68" s="7">
        <f>IF(EH48&gt;0,Revenue!$C$63+IF(ROUND(EH48/12,0)=(EH48/12),Revenue!$G$65,0),0)</f>
        <v>0</v>
      </c>
      <c r="EI68" s="7">
        <f>IF(EI48&gt;0,Revenue!$C$63+IF(ROUND(EI48/12,0)=(EI48/12),Revenue!$G$65,0),0)</f>
        <v>0</v>
      </c>
      <c r="EJ68" s="7">
        <f>IF(EJ48&gt;0,Revenue!$C$63+IF(ROUND(EJ48/12,0)=(EJ48/12),Revenue!$G$65,0),0)</f>
        <v>0</v>
      </c>
      <c r="EK68" s="4">
        <v>0</v>
      </c>
      <c r="EL68" s="59"/>
    </row>
    <row r="69" spans="1:142" s="4" customFormat="1" ht="14" x14ac:dyDescent="0.2">
      <c r="A69" s="3"/>
      <c r="B69" s="46" t="str">
        <f>Summary!H16</f>
        <v>other income</v>
      </c>
      <c r="C69" s="55" t="s">
        <v>49</v>
      </c>
      <c r="D69" s="134">
        <f>Revenue!M93</f>
        <v>1145285.0249999999</v>
      </c>
      <c r="E69" s="30"/>
      <c r="F69" s="30"/>
      <c r="G69" s="30"/>
      <c r="H69" s="7">
        <f ca="1">IF(H$11=0,0,((
(FVSCHEDULE(1,OFFSET(Summary!$H$14,MATCH($B69,Summary!$H$15:$H$22,0),1,1,H$11))-
 IFERROR( FVSCHEDULE(1,OFFSET(Summary!$H$14,MATCH($B69,Summary!$H$15:$H$22,0),1,1,H$11-1)), 0))
*(H$12/12-ROUNDDOWN((H$12-1)/12,0))
+ IFERROR( FVSCHEDULE(1,OFFSET(Summary!$H$14,MATCH($B69,Summary!$H$15:$H$22,0),1,1,H$11-1)), 0)
)*H$53*$D69)/12
)</f>
        <v>0</v>
      </c>
      <c r="I69" s="7">
        <f ca="1">IF(I$11=0,0,((
(FVSCHEDULE(1,OFFSET(Summary!$H$14,MATCH($B69,Summary!$H$15:$H$22,0),1,1,I$11))-
 IFERROR( FVSCHEDULE(1,OFFSET(Summary!$H$14,MATCH($B69,Summary!$H$15:$H$22,0),1,1,I$11-1)), 0))
*(I$12/12-ROUNDDOWN((I$12-1)/12,0))
+ IFERROR( FVSCHEDULE(1,OFFSET(Summary!$H$14,MATCH($B69,Summary!$H$15:$H$22,0),1,1,I$11-1)), 0)
)*I$53*$D69)/12
)</f>
        <v>0</v>
      </c>
      <c r="J69" s="7">
        <f ca="1">IF(J$11=0,0,((
(FVSCHEDULE(1,OFFSET(Summary!$H$14,MATCH($B69,Summary!$H$15:$H$22,0),1,1,J$11))-
 IFERROR( FVSCHEDULE(1,OFFSET(Summary!$H$14,MATCH($B69,Summary!$H$15:$H$22,0),1,1,J$11-1)), 0))
*(J$12/12-ROUNDDOWN((J$12-1)/12,0))
+ IFERROR( FVSCHEDULE(1,OFFSET(Summary!$H$14,MATCH($B69,Summary!$H$15:$H$22,0),1,1,J$11-1)), 0)
)*J$53*$D69)/12
)</f>
        <v>0</v>
      </c>
      <c r="K69" s="7">
        <f ca="1">IF(K$11=0,0,((
(FVSCHEDULE(1,OFFSET(Summary!$H$14,MATCH($B69,Summary!$H$15:$H$22,0),1,1,K$11))-
 IFERROR( FVSCHEDULE(1,OFFSET(Summary!$H$14,MATCH($B69,Summary!$H$15:$H$22,0),1,1,K$11-1)), 0))
*(K$12/12-ROUNDDOWN((K$12-1)/12,0))
+ IFERROR( FVSCHEDULE(1,OFFSET(Summary!$H$14,MATCH($B69,Summary!$H$15:$H$22,0),1,1,K$11-1)), 0)
)*K$53*$D69)/12
)</f>
        <v>0</v>
      </c>
      <c r="L69" s="7">
        <f ca="1">IF(L$11=0,0,((
(FVSCHEDULE(1,OFFSET(Summary!$H$14,MATCH($B69,Summary!$H$15:$H$22,0),1,1,L$11))-
 IFERROR( FVSCHEDULE(1,OFFSET(Summary!$H$14,MATCH($B69,Summary!$H$15:$H$22,0),1,1,L$11-1)), 0))
*(L$12/12-ROUNDDOWN((L$12-1)/12,0))
+ IFERROR( FVSCHEDULE(1,OFFSET(Summary!$H$14,MATCH($B69,Summary!$H$15:$H$22,0),1,1,L$11-1)), 0)
)*L$53*$D69)/12
)</f>
        <v>0</v>
      </c>
      <c r="M69" s="7">
        <f ca="1">IF(M$11=0,0,((
(FVSCHEDULE(1,OFFSET(Summary!$H$14,MATCH($B69,Summary!$H$15:$H$22,0),1,1,M$11))-
 IFERROR( FVSCHEDULE(1,OFFSET(Summary!$H$14,MATCH($B69,Summary!$H$15:$H$22,0),1,1,M$11-1)), 0))
*(M$12/12-ROUNDDOWN((M$12-1)/12,0))
+ IFERROR( FVSCHEDULE(1,OFFSET(Summary!$H$14,MATCH($B69,Summary!$H$15:$H$22,0),1,1,M$11-1)), 0)
)*M$53*$D69)/12
)</f>
        <v>0</v>
      </c>
      <c r="N69" s="7">
        <f ca="1">IF(N$11=0,0,((
(FVSCHEDULE(1,OFFSET(Summary!$H$14,MATCH($B69,Summary!$H$15:$H$22,0),1,1,N$11))-
 IFERROR( FVSCHEDULE(1,OFFSET(Summary!$H$14,MATCH($B69,Summary!$H$15:$H$22,0),1,1,N$11-1)), 0))
*(N$12/12-ROUNDDOWN((N$12-1)/12,0))
+ IFERROR( FVSCHEDULE(1,OFFSET(Summary!$H$14,MATCH($B69,Summary!$H$15:$H$22,0),1,1,N$11-1)), 0)
)*N$53*$D69)/12
)</f>
        <v>0</v>
      </c>
      <c r="O69" s="7">
        <f ca="1">IF(O$11=0,0,((
(FVSCHEDULE(1,OFFSET(Summary!$H$14,MATCH($B69,Summary!$H$15:$H$22,0),1,1,O$11))-
 IFERROR( FVSCHEDULE(1,OFFSET(Summary!$H$14,MATCH($B69,Summary!$H$15:$H$22,0),1,1,O$11-1)), 0))
*(O$12/12-ROUNDDOWN((O$12-1)/12,0))
+ IFERROR( FVSCHEDULE(1,OFFSET(Summary!$H$14,MATCH($B69,Summary!$H$15:$H$22,0),1,1,O$11-1)), 0)
)*O$53*$D69)/12
)</f>
        <v>0</v>
      </c>
      <c r="P69" s="7">
        <f ca="1">IF(P$11=0,0,((
(FVSCHEDULE(1,OFFSET(Summary!$H$14,MATCH($B69,Summary!$H$15:$H$22,0),1,1,P$11))-
 IFERROR( FVSCHEDULE(1,OFFSET(Summary!$H$14,MATCH($B69,Summary!$H$15:$H$22,0),1,1,P$11-1)), 0))
*(P$12/12-ROUNDDOWN((P$12-1)/12,0))
+ IFERROR( FVSCHEDULE(1,OFFSET(Summary!$H$14,MATCH($B69,Summary!$H$15:$H$22,0),1,1,P$11-1)), 0)
)*P$53*$D69)/12
)</f>
        <v>0</v>
      </c>
      <c r="Q69" s="7">
        <f ca="1">IF(Q$11=0,0,((
(FVSCHEDULE(1,OFFSET(Summary!$H$14,MATCH($B69,Summary!$H$15:$H$22,0),1,1,Q$11))-
 IFERROR( FVSCHEDULE(1,OFFSET(Summary!$H$14,MATCH($B69,Summary!$H$15:$H$22,0),1,1,Q$11-1)), 0))
*(Q$12/12-ROUNDDOWN((Q$12-1)/12,0))
+ IFERROR( FVSCHEDULE(1,OFFSET(Summary!$H$14,MATCH($B69,Summary!$H$15:$H$22,0),1,1,Q$11-1)), 0)
)*Q$53*$D69)/12
)</f>
        <v>0</v>
      </c>
      <c r="R69" s="7">
        <f ca="1">IF(R$11=0,0,((
(FVSCHEDULE(1,OFFSET(Summary!$H$14,MATCH($B69,Summary!$H$15:$H$22,0),1,1,R$11))-
 IFERROR( FVSCHEDULE(1,OFFSET(Summary!$H$14,MATCH($B69,Summary!$H$15:$H$22,0),1,1,R$11-1)), 0))
*(R$12/12-ROUNDDOWN((R$12-1)/12,0))
+ IFERROR( FVSCHEDULE(1,OFFSET(Summary!$H$14,MATCH($B69,Summary!$H$15:$H$22,0),1,1,R$11-1)), 0)
)*R$53*$D69)/12
)</f>
        <v>0</v>
      </c>
      <c r="S69" s="7">
        <f ca="1">IF(S$11=0,0,((
(FVSCHEDULE(1,OFFSET(Summary!$H$14,MATCH($B69,Summary!$H$15:$H$22,0),1,1,S$11))-
 IFERROR( FVSCHEDULE(1,OFFSET(Summary!$H$14,MATCH($B69,Summary!$H$15:$H$22,0),1,1,S$11-1)), 0))
*(S$12/12-ROUNDDOWN((S$12-1)/12,0))
+ IFERROR( FVSCHEDULE(1,OFFSET(Summary!$H$14,MATCH($B69,Summary!$H$15:$H$22,0),1,1,S$11-1)), 0)
)*S$53*$D69)/12
)</f>
        <v>0</v>
      </c>
      <c r="T69" s="7">
        <f ca="1">IF(T$11=0,0,((
(FVSCHEDULE(1,OFFSET(Summary!$H$14,MATCH($B69,Summary!$H$15:$H$22,0),1,1,T$11))-
 IFERROR( FVSCHEDULE(1,OFFSET(Summary!$H$14,MATCH($B69,Summary!$H$15:$H$22,0),1,1,T$11-1)), 0))
*(T$12/12-ROUNDDOWN((T$12-1)/12,0))
+ IFERROR( FVSCHEDULE(1,OFFSET(Summary!$H$14,MATCH($B69,Summary!$H$15:$H$22,0),1,1,T$11-1)), 0)
)*T$53*$D69)/12
)</f>
        <v>0</v>
      </c>
      <c r="U69" s="7">
        <f ca="1">IF(U$11=0,0,((
(FVSCHEDULE(1,OFFSET(Summary!$H$14,MATCH($B69,Summary!$H$15:$H$22,0),1,1,U$11))-
 IFERROR( FVSCHEDULE(1,OFFSET(Summary!$H$14,MATCH($B69,Summary!$H$15:$H$22,0),1,1,U$11-1)), 0))
*(U$12/12-ROUNDDOWN((U$12-1)/12,0))
+ IFERROR( FVSCHEDULE(1,OFFSET(Summary!$H$14,MATCH($B69,Summary!$H$15:$H$22,0),1,1,U$11-1)), 0)
)*U$53*$D69)/12
)</f>
        <v>0</v>
      </c>
      <c r="V69" s="7">
        <f ca="1">IF(V$11=0,0,((
(FVSCHEDULE(1,OFFSET(Summary!$H$14,MATCH($B69,Summary!$H$15:$H$22,0),1,1,V$11))-
 IFERROR( FVSCHEDULE(1,OFFSET(Summary!$H$14,MATCH($B69,Summary!$H$15:$H$22,0),1,1,V$11-1)), 0))
*(V$12/12-ROUNDDOWN((V$12-1)/12,0))
+ IFERROR( FVSCHEDULE(1,OFFSET(Summary!$H$14,MATCH($B69,Summary!$H$15:$H$22,0),1,1,V$11-1)), 0)
)*V$53*$D69)/12
)</f>
        <v>0</v>
      </c>
      <c r="W69" s="7">
        <f ca="1">IF(W$11=0,0,((
(FVSCHEDULE(1,OFFSET(Summary!$H$14,MATCH($B69,Summary!$H$15:$H$22,0),1,1,W$11))-
 IFERROR( FVSCHEDULE(1,OFFSET(Summary!$H$14,MATCH($B69,Summary!$H$15:$H$22,0),1,1,W$11-1)), 0))
*(W$12/12-ROUNDDOWN((W$12-1)/12,0))
+ IFERROR( FVSCHEDULE(1,OFFSET(Summary!$H$14,MATCH($B69,Summary!$H$15:$H$22,0),1,1,W$11-1)), 0)
)*W$53*$D69)/12
)</f>
        <v>0</v>
      </c>
      <c r="X69" s="7">
        <f ca="1">IF(X$11=0,0,((
(FVSCHEDULE(1,OFFSET(Summary!$H$14,MATCH($B69,Summary!$H$15:$H$22,0),1,1,X$11))-
 IFERROR( FVSCHEDULE(1,OFFSET(Summary!$H$14,MATCH($B69,Summary!$H$15:$H$22,0),1,1,X$11-1)), 0))
*(X$12/12-ROUNDDOWN((X$12-1)/12,0))
+ IFERROR( FVSCHEDULE(1,OFFSET(Summary!$H$14,MATCH($B69,Summary!$H$15:$H$22,0),1,1,X$11-1)), 0)
)*X$53*$D69)/12
)</f>
        <v>0</v>
      </c>
      <c r="Y69" s="7">
        <f ca="1">IF(Y$11=0,0,((
(FVSCHEDULE(1,OFFSET(Summary!$H$14,MATCH($B69,Summary!$H$15:$H$22,0),1,1,Y$11))-
 IFERROR( FVSCHEDULE(1,OFFSET(Summary!$H$14,MATCH($B69,Summary!$H$15:$H$22,0),1,1,Y$11-1)), 0))
*(Y$12/12-ROUNDDOWN((Y$12-1)/12,0))
+ IFERROR( FVSCHEDULE(1,OFFSET(Summary!$H$14,MATCH($B69,Summary!$H$15:$H$22,0),1,1,Y$11-1)), 0)
)*Y$53*$D69)/12
)</f>
        <v>0</v>
      </c>
      <c r="Z69" s="7">
        <f ca="1">IF(Z$11=0,0,((
(FVSCHEDULE(1,OFFSET(Summary!$H$14,MATCH($B69,Summary!$H$15:$H$22,0),1,1,Z$11))-
 IFERROR( FVSCHEDULE(1,OFFSET(Summary!$H$14,MATCH($B69,Summary!$H$15:$H$22,0),1,1,Z$11-1)), 0))
*(Z$12/12-ROUNDDOWN((Z$12-1)/12,0))
+ IFERROR( FVSCHEDULE(1,OFFSET(Summary!$H$14,MATCH($B69,Summary!$H$15:$H$22,0),1,1,Z$11-1)), 0)
)*Z$53*$D69)/12
)</f>
        <v>0</v>
      </c>
      <c r="AA69" s="7">
        <f ca="1">IF(AA$11=0,0,((
(FVSCHEDULE(1,OFFSET(Summary!$H$14,MATCH($B69,Summary!$H$15:$H$22,0),1,1,AA$11))-
 IFERROR( FVSCHEDULE(1,OFFSET(Summary!$H$14,MATCH($B69,Summary!$H$15:$H$22,0),1,1,AA$11-1)), 0))
*(AA$12/12-ROUNDDOWN((AA$12-1)/12,0))
+ IFERROR( FVSCHEDULE(1,OFFSET(Summary!$H$14,MATCH($B69,Summary!$H$15:$H$22,0),1,1,AA$11-1)), 0)
)*AA$53*$D69)/12
)</f>
        <v>0</v>
      </c>
      <c r="AB69" s="7">
        <f ca="1">IF(AB$11=0,0,((
(FVSCHEDULE(1,OFFSET(Summary!$H$14,MATCH($B69,Summary!$H$15:$H$22,0),1,1,AB$11))-
 IFERROR( FVSCHEDULE(1,OFFSET(Summary!$H$14,MATCH($B69,Summary!$H$15:$H$22,0),1,1,AB$11-1)), 0))
*(AB$12/12-ROUNDDOWN((AB$12-1)/12,0))
+ IFERROR( FVSCHEDULE(1,OFFSET(Summary!$H$14,MATCH($B69,Summary!$H$15:$H$22,0),1,1,AB$11-1)), 0)
)*AB$53*$D69)/12
)</f>
        <v>0</v>
      </c>
      <c r="AC69" s="7">
        <f ca="1">IF(AC$11=0,0,((
(FVSCHEDULE(1,OFFSET(Summary!$H$14,MATCH($B69,Summary!$H$15:$H$22,0),1,1,AC$11))-
 IFERROR( FVSCHEDULE(1,OFFSET(Summary!$H$14,MATCH($B69,Summary!$H$15:$H$22,0),1,1,AC$11-1)), 0))
*(AC$12/12-ROUNDDOWN((AC$12-1)/12,0))
+ IFERROR( FVSCHEDULE(1,OFFSET(Summary!$H$14,MATCH($B69,Summary!$H$15:$H$22,0),1,1,AC$11-1)), 0)
)*AC$53*$D69)/12
)</f>
        <v>0</v>
      </c>
      <c r="AD69" s="7">
        <f ca="1">IF(AD$11=0,0,((
(FVSCHEDULE(1,OFFSET(Summary!$H$14,MATCH($B69,Summary!$H$15:$H$22,0),1,1,AD$11))-
 IFERROR( FVSCHEDULE(1,OFFSET(Summary!$H$14,MATCH($B69,Summary!$H$15:$H$22,0),1,1,AD$11-1)), 0))
*(AD$12/12-ROUNDDOWN((AD$12-1)/12,0))
+ IFERROR( FVSCHEDULE(1,OFFSET(Summary!$H$14,MATCH($B69,Summary!$H$15:$H$22,0),1,1,AD$11-1)), 0)
)*AD$53*$D69)/12
)</f>
        <v>0</v>
      </c>
      <c r="AE69" s="7">
        <f ca="1">IF(AE$11=0,0,((
(FVSCHEDULE(1,OFFSET(Summary!$H$14,MATCH($B69,Summary!$H$15:$H$22,0),1,1,AE$11))-
 IFERROR( FVSCHEDULE(1,OFFSET(Summary!$H$14,MATCH($B69,Summary!$H$15:$H$22,0),1,1,AE$11-1)), 0))
*(AE$12/12-ROUNDDOWN((AE$12-1)/12,0))
+ IFERROR( FVSCHEDULE(1,OFFSET(Summary!$H$14,MATCH($B69,Summary!$H$15:$H$22,0),1,1,AE$11-1)), 0)
)*AE$53*$D69)/12
)</f>
        <v>0</v>
      </c>
      <c r="AF69" s="7">
        <f ca="1">IF(AF$11=0,0,((
(FVSCHEDULE(1,OFFSET(Summary!$H$14,MATCH($B69,Summary!$H$15:$H$22,0),1,1,AF$11))-
 IFERROR( FVSCHEDULE(1,OFFSET(Summary!$H$14,MATCH($B69,Summary!$H$15:$H$22,0),1,1,AF$11-1)), 0))
*(AF$12/12-ROUNDDOWN((AF$12-1)/12,0))
+ IFERROR( FVSCHEDULE(1,OFFSET(Summary!$H$14,MATCH($B69,Summary!$H$15:$H$22,0),1,1,AF$11-1)), 0)
)*AF$53*$D69)/12
)</f>
        <v>13684.96027552204</v>
      </c>
      <c r="AG69" s="7">
        <f ca="1">IF(AG$11=0,0,((
(FVSCHEDULE(1,OFFSET(Summary!$H$14,MATCH($B69,Summary!$H$15:$H$22,0),1,1,AG$11))-
 IFERROR( FVSCHEDULE(1,OFFSET(Summary!$H$14,MATCH($B69,Summary!$H$15:$H$22,0),1,1,AG$11-1)), 0))
*(AG$12/12-ROUNDDOWN((AG$12-1)/12,0))
+ IFERROR( FVSCHEDULE(1,OFFSET(Summary!$H$14,MATCH($B69,Summary!$H$15:$H$22,0),1,1,AG$11-1)), 0)
)*AG$53*$D69)/12
)</f>
        <v>20807.411892253116</v>
      </c>
      <c r="AH69" s="7">
        <f ca="1">IF(AH$11=0,0,((
(FVSCHEDULE(1,OFFSET(Summary!$H$14,MATCH($B69,Summary!$H$15:$H$22,0),1,1,AH$11))-
 IFERROR( FVSCHEDULE(1,OFFSET(Summary!$H$14,MATCH($B69,Summary!$H$15:$H$22,0),1,1,AH$11-1)), 0))
*(AH$12/12-ROUNDDOWN((AH$12-1)/12,0))
+ IFERROR( FVSCHEDULE(1,OFFSET(Summary!$H$14,MATCH($B69,Summary!$H$15:$H$22,0),1,1,AH$11-1)), 0)
)*AH$53*$D69)/12
)</f>
        <v>27965.216323029294</v>
      </c>
      <c r="AI69" s="7">
        <f ca="1">IF(AI$11=0,0,((
(FVSCHEDULE(1,OFFSET(Summary!$H$14,MATCH($B69,Summary!$H$15:$H$22,0),1,1,AI$11))-
 IFERROR( FVSCHEDULE(1,OFFSET(Summary!$H$14,MATCH($B69,Summary!$H$15:$H$22,0),1,1,AI$11-1)), 0))
*(AI$12/12-ROUNDDOWN((AI$12-1)/12,0))
+ IFERROR( FVSCHEDULE(1,OFFSET(Summary!$H$14,MATCH($B69,Summary!$H$15:$H$22,0),1,1,AI$11-1)), 0)
)*AI$53*$D69)/12
)</f>
        <v>35158.373567850562</v>
      </c>
      <c r="AJ69" s="7">
        <f ca="1">IF(AJ$11=0,0,((
(FVSCHEDULE(1,OFFSET(Summary!$H$14,MATCH($B69,Summary!$H$15:$H$22,0),1,1,AJ$11))-
 IFERROR( FVSCHEDULE(1,OFFSET(Summary!$H$14,MATCH($B69,Summary!$H$15:$H$22,0),1,1,AJ$11-1)), 0))
*(AJ$12/12-ROUNDDOWN((AJ$12-1)/12,0))
+ IFERROR( FVSCHEDULE(1,OFFSET(Summary!$H$14,MATCH($B69,Summary!$H$15:$H$22,0),1,1,AJ$11-1)), 0)
)*AJ$53*$D69)/12
)</f>
        <v>42386.883626716932</v>
      </c>
      <c r="AK69" s="7">
        <f ca="1">IF(AK$11=0,0,((
(FVSCHEDULE(1,OFFSET(Summary!$H$14,MATCH($B69,Summary!$H$15:$H$22,0),1,1,AK$11))-
 IFERROR( FVSCHEDULE(1,OFFSET(Summary!$H$14,MATCH($B69,Summary!$H$15:$H$22,0),1,1,AK$11-1)), 0))
*(AK$12/12-ROUNDDOWN((AK$12-1)/12,0))
+ IFERROR( FVSCHEDULE(1,OFFSET(Summary!$H$14,MATCH($B69,Summary!$H$15:$H$22,0),1,1,AK$11-1)), 0)
)*AK$53*$D69)/12
)</f>
        <v>49650.746499628411</v>
      </c>
      <c r="AL69" s="7">
        <f ca="1">IF(AL$11=0,0,((
(FVSCHEDULE(1,OFFSET(Summary!$H$14,MATCH($B69,Summary!$H$15:$H$22,0),1,1,AL$11))-
 IFERROR( FVSCHEDULE(1,OFFSET(Summary!$H$14,MATCH($B69,Summary!$H$15:$H$22,0),1,1,AL$11-1)), 0))
*(AL$12/12-ROUNDDOWN((AL$12-1)/12,0))
+ IFERROR( FVSCHEDULE(1,OFFSET(Summary!$H$14,MATCH($B69,Summary!$H$15:$H$22,0),1,1,AL$11-1)), 0)
)*AL$53*$D69)/12
)</f>
        <v>56949.962186584969</v>
      </c>
      <c r="AM69" s="7">
        <f ca="1">IF(AM$11=0,0,((
(FVSCHEDULE(1,OFFSET(Summary!$H$14,MATCH($B69,Summary!$H$15:$H$22,0),1,1,AM$11))-
 IFERROR( FVSCHEDULE(1,OFFSET(Summary!$H$14,MATCH($B69,Summary!$H$15:$H$22,0),1,1,AM$11-1)), 0))
*(AM$12/12-ROUNDDOWN((AM$12-1)/12,0))
+ IFERROR( FVSCHEDULE(1,OFFSET(Summary!$H$14,MATCH($B69,Summary!$H$15:$H$22,0),1,1,AM$11-1)), 0)
)*AM$53*$D69)/12
)</f>
        <v>64284.530687586637</v>
      </c>
      <c r="AN69" s="7">
        <f ca="1">IF(AN$11=0,0,((
(FVSCHEDULE(1,OFFSET(Summary!$H$14,MATCH($B69,Summary!$H$15:$H$22,0),1,1,AN$11))-
 IFERROR( FVSCHEDULE(1,OFFSET(Summary!$H$14,MATCH($B69,Summary!$H$15:$H$22,0),1,1,AN$11-1)), 0))
*(AN$12/12-ROUNDDOWN((AN$12-1)/12,0))
+ IFERROR( FVSCHEDULE(1,OFFSET(Summary!$H$14,MATCH($B69,Summary!$H$15:$H$22,0),1,1,AN$11-1)), 0)
)*AN$53*$D69)/12
)</f>
        <v>71654.452002633407</v>
      </c>
      <c r="AO69" s="7">
        <f ca="1">IF(AO$11=0,0,((
(FVSCHEDULE(1,OFFSET(Summary!$H$14,MATCH($B69,Summary!$H$15:$H$22,0),1,1,AO$11))-
 IFERROR( FVSCHEDULE(1,OFFSET(Summary!$H$14,MATCH($B69,Summary!$H$15:$H$22,0),1,1,AO$11-1)), 0))
*(AO$12/12-ROUNDDOWN((AO$12-1)/12,0))
+ IFERROR( FVSCHEDULE(1,OFFSET(Summary!$H$14,MATCH($B69,Summary!$H$15:$H$22,0),1,1,AO$11-1)), 0)
)*AO$53*$D69)/12
)</f>
        <v>79059.726131725271</v>
      </c>
      <c r="AP69" s="7">
        <f ca="1">IF(AP$11=0,0,((
(FVSCHEDULE(1,OFFSET(Summary!$H$14,MATCH($B69,Summary!$H$15:$H$22,0),1,1,AP$11))-
 IFERROR( FVSCHEDULE(1,OFFSET(Summary!$H$14,MATCH($B69,Summary!$H$15:$H$22,0),1,1,AP$11-1)), 0))
*(AP$12/12-ROUNDDOWN((AP$12-1)/12,0))
+ IFERROR( FVSCHEDULE(1,OFFSET(Summary!$H$14,MATCH($B69,Summary!$H$15:$H$22,0),1,1,AP$11-1)), 0)
)*AP$53*$D69)/12
)</f>
        <v>86500.353074862229</v>
      </c>
      <c r="AQ69" s="7">
        <f ca="1">IF(AQ$11=0,0,((
(FVSCHEDULE(1,OFFSET(Summary!$H$14,MATCH($B69,Summary!$H$15:$H$22,0),1,1,AQ$11))-
 IFERROR( FVSCHEDULE(1,OFFSET(Summary!$H$14,MATCH($B69,Summary!$H$15:$H$22,0),1,1,AQ$11-1)), 0))
*(AQ$12/12-ROUNDDOWN((AQ$12-1)/12,0))
+ IFERROR( FVSCHEDULE(1,OFFSET(Summary!$H$14,MATCH($B69,Summary!$H$15:$H$22,0),1,1,AQ$11-1)), 0)
)*AQ$53*$D69)/12
)</f>
        <v>93976.332832044296</v>
      </c>
      <c r="AR69" s="7">
        <f ca="1">IF(AR$11=0,0,((
(FVSCHEDULE(1,OFFSET(Summary!$H$14,MATCH($B69,Summary!$H$15:$H$22,0),1,1,AR$11))-
 IFERROR( FVSCHEDULE(1,OFFSET(Summary!$H$14,MATCH($B69,Summary!$H$15:$H$22,0),1,1,AR$11-1)), 0))
*(AR$12/12-ROUNDDOWN((AR$12-1)/12,0))
+ IFERROR( FVSCHEDULE(1,OFFSET(Summary!$H$14,MATCH($B69,Summary!$H$15:$H$22,0),1,1,AR$11-1)), 0)
)*AR$53*$D69)/12
)</f>
        <v>101252.74025187497</v>
      </c>
      <c r="AS69" s="7">
        <f ca="1">IF(AS$11=0,0,((
(FVSCHEDULE(1,OFFSET(Summary!$H$14,MATCH($B69,Summary!$H$15:$H$22,0),1,1,AS$11))-
 IFERROR( FVSCHEDULE(1,OFFSET(Summary!$H$14,MATCH($B69,Summary!$H$15:$H$22,0),1,1,AS$11-1)), 0))
*(AS$12/12-ROUNDDOWN((AS$12-1)/12,0))
+ IFERROR( FVSCHEDULE(1,OFFSET(Summary!$H$14,MATCH($B69,Summary!$H$15:$H$22,0),1,1,AS$11-1)), 0)
)*AS$53*$D69)/12
)</f>
        <v>101505.87210250467</v>
      </c>
      <c r="AT69" s="7">
        <f ca="1">IF(AT$11=0,0,((
(FVSCHEDULE(1,OFFSET(Summary!$H$14,MATCH($B69,Summary!$H$15:$H$22,0),1,1,AT$11))-
 IFERROR( FVSCHEDULE(1,OFFSET(Summary!$H$14,MATCH($B69,Summary!$H$15:$H$22,0),1,1,AT$11-1)), 0))
*(AT$12/12-ROUNDDOWN((AT$12-1)/12,0))
+ IFERROR( FVSCHEDULE(1,OFFSET(Summary!$H$14,MATCH($B69,Summary!$H$15:$H$22,0),1,1,AT$11-1)), 0)
)*AT$53*$D69)/12
)</f>
        <v>101759.00395313436</v>
      </c>
      <c r="AU69" s="7">
        <f ca="1">IF(AU$11=0,0,((
(FVSCHEDULE(1,OFFSET(Summary!$H$14,MATCH($B69,Summary!$H$15:$H$22,0),1,1,AU$11))-
 IFERROR( FVSCHEDULE(1,OFFSET(Summary!$H$14,MATCH($B69,Summary!$H$15:$H$22,0),1,1,AU$11-1)), 0))
*(AU$12/12-ROUNDDOWN((AU$12-1)/12,0))
+ IFERROR( FVSCHEDULE(1,OFFSET(Summary!$H$14,MATCH($B69,Summary!$H$15:$H$22,0),1,1,AU$11-1)), 0)
)*AU$53*$D69)/12
)</f>
        <v>102012.13580376405</v>
      </c>
      <c r="AV69" s="7">
        <f ca="1">IF(AV$11=0,0,((
(FVSCHEDULE(1,OFFSET(Summary!$H$14,MATCH($B69,Summary!$H$15:$H$22,0),1,1,AV$11))-
 IFERROR( FVSCHEDULE(1,OFFSET(Summary!$H$14,MATCH($B69,Summary!$H$15:$H$22,0),1,1,AV$11-1)), 0))
*(AV$12/12-ROUNDDOWN((AV$12-1)/12,0))
+ IFERROR( FVSCHEDULE(1,OFFSET(Summary!$H$14,MATCH($B69,Summary!$H$15:$H$22,0),1,1,AV$11-1)), 0)
)*AV$53*$D69)/12
)</f>
        <v>102265.26765439374</v>
      </c>
      <c r="AW69" s="7">
        <f ca="1">IF(AW$11=0,0,((
(FVSCHEDULE(1,OFFSET(Summary!$H$14,MATCH($B69,Summary!$H$15:$H$22,0),1,1,AW$11))-
 IFERROR( FVSCHEDULE(1,OFFSET(Summary!$H$14,MATCH($B69,Summary!$H$15:$H$22,0),1,1,AW$11-1)), 0))
*(AW$12/12-ROUNDDOWN((AW$12-1)/12,0))
+ IFERROR( FVSCHEDULE(1,OFFSET(Summary!$H$14,MATCH($B69,Summary!$H$15:$H$22,0),1,1,AW$11-1)), 0)
)*AW$53*$D69)/12
)</f>
        <v>102518.39950502342</v>
      </c>
      <c r="AX69" s="7">
        <f ca="1">IF(AX$11=0,0,((
(FVSCHEDULE(1,OFFSET(Summary!$H$14,MATCH($B69,Summary!$H$15:$H$22,0),1,1,AX$11))-
 IFERROR( FVSCHEDULE(1,OFFSET(Summary!$H$14,MATCH($B69,Summary!$H$15:$H$22,0),1,1,AX$11-1)), 0))
*(AX$12/12-ROUNDDOWN((AX$12-1)/12,0))
+ IFERROR( FVSCHEDULE(1,OFFSET(Summary!$H$14,MATCH($B69,Summary!$H$15:$H$22,0),1,1,AX$11-1)), 0)
)*AX$53*$D69)/12
)</f>
        <v>102771.53135565313</v>
      </c>
      <c r="AY69" s="7">
        <f ca="1">IF(AY$11=0,0,((
(FVSCHEDULE(1,OFFSET(Summary!$H$14,MATCH($B69,Summary!$H$15:$H$22,0),1,1,AY$11))-
 IFERROR( FVSCHEDULE(1,OFFSET(Summary!$H$14,MATCH($B69,Summary!$H$15:$H$22,0),1,1,AY$11-1)), 0))
*(AY$12/12-ROUNDDOWN((AY$12-1)/12,0))
+ IFERROR( FVSCHEDULE(1,OFFSET(Summary!$H$14,MATCH($B69,Summary!$H$15:$H$22,0),1,1,AY$11-1)), 0)
)*AY$53*$D69)/12
)</f>
        <v>103024.66320628281</v>
      </c>
      <c r="AZ69" s="7">
        <f ca="1">IF(AZ$11=0,0,((
(FVSCHEDULE(1,OFFSET(Summary!$H$14,MATCH($B69,Summary!$H$15:$H$22,0),1,1,AZ$11))-
 IFERROR( FVSCHEDULE(1,OFFSET(Summary!$H$14,MATCH($B69,Summary!$H$15:$H$22,0),1,1,AZ$11-1)), 0))
*(AZ$12/12-ROUNDDOWN((AZ$12-1)/12,0))
+ IFERROR( FVSCHEDULE(1,OFFSET(Summary!$H$14,MATCH($B69,Summary!$H$15:$H$22,0),1,1,AZ$11-1)), 0)
)*AZ$53*$D69)/12
)</f>
        <v>103277.79505691248</v>
      </c>
      <c r="BA69" s="7">
        <f ca="1">IF(BA$11=0,0,((
(FVSCHEDULE(1,OFFSET(Summary!$H$14,MATCH($B69,Summary!$H$15:$H$22,0),1,1,BA$11))-
 IFERROR( FVSCHEDULE(1,OFFSET(Summary!$H$14,MATCH($B69,Summary!$H$15:$H$22,0),1,1,BA$11-1)), 0))
*(BA$12/12-ROUNDDOWN((BA$12-1)/12,0))
+ IFERROR( FVSCHEDULE(1,OFFSET(Summary!$H$14,MATCH($B69,Summary!$H$15:$H$22,0),1,1,BA$11-1)), 0)
)*BA$53*$D69)/12
)</f>
        <v>103530.92690754218</v>
      </c>
      <c r="BB69" s="7">
        <f ca="1">IF(BB$11=0,0,((
(FVSCHEDULE(1,OFFSET(Summary!$H$14,MATCH($B69,Summary!$H$15:$H$22,0),1,1,BB$11))-
 IFERROR( FVSCHEDULE(1,OFFSET(Summary!$H$14,MATCH($B69,Summary!$H$15:$H$22,0),1,1,BB$11-1)), 0))
*(BB$12/12-ROUNDDOWN((BB$12-1)/12,0))
+ IFERROR( FVSCHEDULE(1,OFFSET(Summary!$H$14,MATCH($B69,Summary!$H$15:$H$22,0),1,1,BB$11-1)), 0)
)*BB$53*$D69)/12
)</f>
        <v>103784.05875817186</v>
      </c>
      <c r="BC69" s="7">
        <f ca="1">IF(BC$11=0,0,((
(FVSCHEDULE(1,OFFSET(Summary!$H$14,MATCH($B69,Summary!$H$15:$H$22,0),1,1,BC$11))-
 IFERROR( FVSCHEDULE(1,OFFSET(Summary!$H$14,MATCH($B69,Summary!$H$15:$H$22,0),1,1,BC$11-1)), 0))
*(BC$12/12-ROUNDDOWN((BC$12-1)/12,0))
+ IFERROR( FVSCHEDULE(1,OFFSET(Summary!$H$14,MATCH($B69,Summary!$H$15:$H$22,0),1,1,BC$11-1)), 0)
)*BC$53*$D69)/12
)</f>
        <v>104037.19060880157</v>
      </c>
      <c r="BD69" s="7">
        <f ca="1">IF(BD$11=0,0,((
(FVSCHEDULE(1,OFFSET(Summary!$H$14,MATCH($B69,Summary!$H$15:$H$22,0),1,1,BD$11))-
 IFERROR( FVSCHEDULE(1,OFFSET(Summary!$H$14,MATCH($B69,Summary!$H$15:$H$22,0),1,1,BD$11-1)), 0))
*(BD$12/12-ROUNDDOWN((BD$12-1)/12,0))
+ IFERROR( FVSCHEDULE(1,OFFSET(Summary!$H$14,MATCH($B69,Summary!$H$15:$H$22,0),1,1,BD$11-1)), 0)
)*BD$53*$D69)/12
)</f>
        <v>104290.32245943125</v>
      </c>
      <c r="BE69" s="7">
        <f ca="1">IF(BE$11=0,0,((
(FVSCHEDULE(1,OFFSET(Summary!$H$14,MATCH($B69,Summary!$H$15:$H$22,0),1,1,BE$11))-
 IFERROR( FVSCHEDULE(1,OFFSET(Summary!$H$14,MATCH($B69,Summary!$H$15:$H$22,0),1,1,BE$11-1)), 0))
*(BE$12/12-ROUNDDOWN((BE$12-1)/12,0))
+ IFERROR( FVSCHEDULE(1,OFFSET(Summary!$H$14,MATCH($B69,Summary!$H$15:$H$22,0),1,1,BE$11-1)), 0)
)*BE$53*$D69)/12
)</f>
        <v>104551.04826557981</v>
      </c>
      <c r="BF69" s="7">
        <f ca="1">IF(BF$11=0,0,((
(FVSCHEDULE(1,OFFSET(Summary!$H$14,MATCH($B69,Summary!$H$15:$H$22,0),1,1,BF$11))-
 IFERROR( FVSCHEDULE(1,OFFSET(Summary!$H$14,MATCH($B69,Summary!$H$15:$H$22,0),1,1,BF$11-1)), 0))
*(BF$12/12-ROUNDDOWN((BF$12-1)/12,0))
+ IFERROR( FVSCHEDULE(1,OFFSET(Summary!$H$14,MATCH($B69,Summary!$H$15:$H$22,0),1,1,BF$11-1)), 0)
)*BF$53*$D69)/12
)</f>
        <v>104811.7740717284</v>
      </c>
      <c r="BG69" s="7">
        <f ca="1">IF(BG$11=0,0,((
(FVSCHEDULE(1,OFFSET(Summary!$H$14,MATCH($B69,Summary!$H$15:$H$22,0),1,1,BG$11))-
 IFERROR( FVSCHEDULE(1,OFFSET(Summary!$H$14,MATCH($B69,Summary!$H$15:$H$22,0),1,1,BG$11-1)), 0))
*(BG$12/12-ROUNDDOWN((BG$12-1)/12,0))
+ IFERROR( FVSCHEDULE(1,OFFSET(Summary!$H$14,MATCH($B69,Summary!$H$15:$H$22,0),1,1,BG$11-1)), 0)
)*BG$53*$D69)/12
)</f>
        <v>105072.499877877</v>
      </c>
      <c r="BH69" s="7">
        <f ca="1">IF(BH$11=0,0,((
(FVSCHEDULE(1,OFFSET(Summary!$H$14,MATCH($B69,Summary!$H$15:$H$22,0),1,1,BH$11))-
 IFERROR( FVSCHEDULE(1,OFFSET(Summary!$H$14,MATCH($B69,Summary!$H$15:$H$22,0),1,1,BH$11-1)), 0))
*(BH$12/12-ROUNDDOWN((BH$12-1)/12,0))
+ IFERROR( FVSCHEDULE(1,OFFSET(Summary!$H$14,MATCH($B69,Summary!$H$15:$H$22,0),1,1,BH$11-1)), 0)
)*BH$53*$D69)/12
)</f>
        <v>105333.22568402556</v>
      </c>
      <c r="BI69" s="7">
        <f ca="1">IF(BI$11=0,0,((
(FVSCHEDULE(1,OFFSET(Summary!$H$14,MATCH($B69,Summary!$H$15:$H$22,0),1,1,BI$11))-
 IFERROR( FVSCHEDULE(1,OFFSET(Summary!$H$14,MATCH($B69,Summary!$H$15:$H$22,0),1,1,BI$11-1)), 0))
*(BI$12/12-ROUNDDOWN((BI$12-1)/12,0))
+ IFERROR( FVSCHEDULE(1,OFFSET(Summary!$H$14,MATCH($B69,Summary!$H$15:$H$22,0),1,1,BI$11-1)), 0)
)*BI$53*$D69)/12
)</f>
        <v>105593.95149017412</v>
      </c>
      <c r="BJ69" s="7">
        <f ca="1">IF(BJ$11=0,0,((
(FVSCHEDULE(1,OFFSET(Summary!$H$14,MATCH($B69,Summary!$H$15:$H$22,0),1,1,BJ$11))-
 IFERROR( FVSCHEDULE(1,OFFSET(Summary!$H$14,MATCH($B69,Summary!$H$15:$H$22,0),1,1,BJ$11-1)), 0))
*(BJ$12/12-ROUNDDOWN((BJ$12-1)/12,0))
+ IFERROR( FVSCHEDULE(1,OFFSET(Summary!$H$14,MATCH($B69,Summary!$H$15:$H$22,0),1,1,BJ$11-1)), 0)
)*BJ$53*$D69)/12
)</f>
        <v>105854.67729632273</v>
      </c>
      <c r="BK69" s="7">
        <f ca="1">IF(BK$11=0,0,((
(FVSCHEDULE(1,OFFSET(Summary!$H$14,MATCH($B69,Summary!$H$15:$H$22,0),1,1,BK$11))-
 IFERROR( FVSCHEDULE(1,OFFSET(Summary!$H$14,MATCH($B69,Summary!$H$15:$H$22,0),1,1,BK$11-1)), 0))
*(BK$12/12-ROUNDDOWN((BK$12-1)/12,0))
+ IFERROR( FVSCHEDULE(1,OFFSET(Summary!$H$14,MATCH($B69,Summary!$H$15:$H$22,0),1,1,BK$11-1)), 0)
)*BK$53*$D69)/12
)</f>
        <v>106115.4031024713</v>
      </c>
      <c r="BL69" s="7">
        <f ca="1">IF(BL$11=0,0,((
(FVSCHEDULE(1,OFFSET(Summary!$H$14,MATCH($B69,Summary!$H$15:$H$22,0),1,1,BL$11))-
 IFERROR( FVSCHEDULE(1,OFFSET(Summary!$H$14,MATCH($B69,Summary!$H$15:$H$22,0),1,1,BL$11-1)), 0))
*(BL$12/12-ROUNDDOWN((BL$12-1)/12,0))
+ IFERROR( FVSCHEDULE(1,OFFSET(Summary!$H$14,MATCH($B69,Summary!$H$15:$H$22,0),1,1,BL$11-1)), 0)
)*BL$53*$D69)/12
)</f>
        <v>106376.12890861987</v>
      </c>
      <c r="BM69" s="7">
        <f ca="1">IF(BM$11=0,0,((
(FVSCHEDULE(1,OFFSET(Summary!$H$14,MATCH($B69,Summary!$H$15:$H$22,0),1,1,BM$11))-
 IFERROR( FVSCHEDULE(1,OFFSET(Summary!$H$14,MATCH($B69,Summary!$H$15:$H$22,0),1,1,BM$11-1)), 0))
*(BM$12/12-ROUNDDOWN((BM$12-1)/12,0))
+ IFERROR( FVSCHEDULE(1,OFFSET(Summary!$H$14,MATCH($B69,Summary!$H$15:$H$22,0),1,1,BM$11-1)), 0)
)*BM$53*$D69)/12
)</f>
        <v>106636.85471476846</v>
      </c>
      <c r="BN69" s="7">
        <f ca="1">IF(BN$11=0,0,((
(FVSCHEDULE(1,OFFSET(Summary!$H$14,MATCH($B69,Summary!$H$15:$H$22,0),1,1,BN$11))-
 IFERROR( FVSCHEDULE(1,OFFSET(Summary!$H$14,MATCH($B69,Summary!$H$15:$H$22,0),1,1,BN$11-1)), 0))
*(BN$12/12-ROUNDDOWN((BN$12-1)/12,0))
+ IFERROR( FVSCHEDULE(1,OFFSET(Summary!$H$14,MATCH($B69,Summary!$H$15:$H$22,0),1,1,BN$11-1)), 0)
)*BN$53*$D69)/12
)</f>
        <v>106897.58052091702</v>
      </c>
      <c r="BO69" s="7">
        <f ca="1">IF(BO$11=0,0,((
(FVSCHEDULE(1,OFFSET(Summary!$H$14,MATCH($B69,Summary!$H$15:$H$22,0),1,1,BO$11))-
 IFERROR( FVSCHEDULE(1,OFFSET(Summary!$H$14,MATCH($B69,Summary!$H$15:$H$22,0),1,1,BO$11-1)), 0))
*(BO$12/12-ROUNDDOWN((BO$12-1)/12,0))
+ IFERROR( FVSCHEDULE(1,OFFSET(Summary!$H$14,MATCH($B69,Summary!$H$15:$H$22,0),1,1,BO$11-1)), 0)
)*BO$53*$D69)/12
)</f>
        <v>107158.30632706563</v>
      </c>
      <c r="BP69" s="7">
        <f ca="1">IF(BP$11=0,0,((
(FVSCHEDULE(1,OFFSET(Summary!$H$14,MATCH($B69,Summary!$H$15:$H$22,0),1,1,BP$11))-
 IFERROR( FVSCHEDULE(1,OFFSET(Summary!$H$14,MATCH($B69,Summary!$H$15:$H$22,0),1,1,BP$11-1)), 0))
*(BP$12/12-ROUNDDOWN((BP$12-1)/12,0))
+ IFERROR( FVSCHEDULE(1,OFFSET(Summary!$H$14,MATCH($B69,Summary!$H$15:$H$22,0),1,1,BP$11-1)), 0)
)*BP$53*$D69)/12
)</f>
        <v>107419.03213321419</v>
      </c>
      <c r="BQ69" s="7">
        <f ca="1">IF(BQ$11=0,0,((
(FVSCHEDULE(1,OFFSET(Summary!$H$14,MATCH($B69,Summary!$H$15:$H$22,0),1,1,BQ$11))-
 IFERROR( FVSCHEDULE(1,OFFSET(Summary!$H$14,MATCH($B69,Summary!$H$15:$H$22,0),1,1,BQ$11-1)), 0))
*(BQ$12/12-ROUNDDOWN((BQ$12-1)/12,0))
+ IFERROR( FVSCHEDULE(1,OFFSET(Summary!$H$14,MATCH($B69,Summary!$H$15:$H$22,0),1,1,BQ$11-1)), 0)
)*BQ$53*$D69)/12
)</f>
        <v>107687.57971354721</v>
      </c>
      <c r="BR69" s="7">
        <f ca="1">IF(BR$11=0,0,((
(FVSCHEDULE(1,OFFSET(Summary!$H$14,MATCH($B69,Summary!$H$15:$H$22,0),1,1,BR$11))-
 IFERROR( FVSCHEDULE(1,OFFSET(Summary!$H$14,MATCH($B69,Summary!$H$15:$H$22,0),1,1,BR$11-1)), 0))
*(BR$12/12-ROUNDDOWN((BR$12-1)/12,0))
+ IFERROR( FVSCHEDULE(1,OFFSET(Summary!$H$14,MATCH($B69,Summary!$H$15:$H$22,0),1,1,BR$11-1)), 0)
)*BR$53*$D69)/12
)</f>
        <v>107956.12729388026</v>
      </c>
      <c r="BS69" s="7">
        <f ca="1">IF(BS$11=0,0,((
(FVSCHEDULE(1,OFFSET(Summary!$H$14,MATCH($B69,Summary!$H$15:$H$22,0),1,1,BS$11))-
 IFERROR( FVSCHEDULE(1,OFFSET(Summary!$H$14,MATCH($B69,Summary!$H$15:$H$22,0),1,1,BS$11-1)), 0))
*(BS$12/12-ROUNDDOWN((BS$12-1)/12,0))
+ IFERROR( FVSCHEDULE(1,OFFSET(Summary!$H$14,MATCH($B69,Summary!$H$15:$H$22,0),1,1,BS$11-1)), 0)
)*BS$53*$D69)/12
)</f>
        <v>108224.67487421331</v>
      </c>
      <c r="BT69" s="7">
        <f ca="1">IF(BT$11=0,0,((
(FVSCHEDULE(1,OFFSET(Summary!$H$14,MATCH($B69,Summary!$H$15:$H$22,0),1,1,BT$11))-
 IFERROR( FVSCHEDULE(1,OFFSET(Summary!$H$14,MATCH($B69,Summary!$H$15:$H$22,0),1,1,BT$11-1)), 0))
*(BT$12/12-ROUNDDOWN((BT$12-1)/12,0))
+ IFERROR( FVSCHEDULE(1,OFFSET(Summary!$H$14,MATCH($B69,Summary!$H$15:$H$22,0),1,1,BT$11-1)), 0)
)*BT$53*$D69)/12
)</f>
        <v>108493.22245454633</v>
      </c>
      <c r="BU69" s="7">
        <f ca="1">IF(BU$11=0,0,((
(FVSCHEDULE(1,OFFSET(Summary!$H$14,MATCH($B69,Summary!$H$15:$H$22,0),1,1,BU$11))-
 IFERROR( FVSCHEDULE(1,OFFSET(Summary!$H$14,MATCH($B69,Summary!$H$15:$H$22,0),1,1,BU$11-1)), 0))
*(BU$12/12-ROUNDDOWN((BU$12-1)/12,0))
+ IFERROR( FVSCHEDULE(1,OFFSET(Summary!$H$14,MATCH($B69,Summary!$H$15:$H$22,0),1,1,BU$11-1)), 0)
)*BU$53*$D69)/12
)</f>
        <v>108761.77003487937</v>
      </c>
      <c r="BV69" s="7">
        <f ca="1">IF(BV$11=0,0,((
(FVSCHEDULE(1,OFFSET(Summary!$H$14,MATCH($B69,Summary!$H$15:$H$22,0),1,1,BV$11))-
 IFERROR( FVSCHEDULE(1,OFFSET(Summary!$H$14,MATCH($B69,Summary!$H$15:$H$22,0),1,1,BV$11-1)), 0))
*(BV$12/12-ROUNDDOWN((BV$12-1)/12,0))
+ IFERROR( FVSCHEDULE(1,OFFSET(Summary!$H$14,MATCH($B69,Summary!$H$15:$H$22,0),1,1,BV$11-1)), 0)
)*BV$53*$D69)/12
)</f>
        <v>109030.31761521241</v>
      </c>
      <c r="BW69" s="7">
        <f ca="1">IF(BW$11=0,0,((
(FVSCHEDULE(1,OFFSET(Summary!$H$14,MATCH($B69,Summary!$H$15:$H$22,0),1,1,BW$11))-
 IFERROR( FVSCHEDULE(1,OFFSET(Summary!$H$14,MATCH($B69,Summary!$H$15:$H$22,0),1,1,BW$11-1)), 0))
*(BW$12/12-ROUNDDOWN((BW$12-1)/12,0))
+ IFERROR( FVSCHEDULE(1,OFFSET(Summary!$H$14,MATCH($B69,Summary!$H$15:$H$22,0),1,1,BW$11-1)), 0)
)*BW$53*$D69)/12
)</f>
        <v>109298.86519554543</v>
      </c>
      <c r="BX69" s="7">
        <f ca="1">IF(BX$11=0,0,((
(FVSCHEDULE(1,OFFSET(Summary!$H$14,MATCH($B69,Summary!$H$15:$H$22,0),1,1,BX$11))-
 IFERROR( FVSCHEDULE(1,OFFSET(Summary!$H$14,MATCH($B69,Summary!$H$15:$H$22,0),1,1,BX$11-1)), 0))
*(BX$12/12-ROUNDDOWN((BX$12-1)/12,0))
+ IFERROR( FVSCHEDULE(1,OFFSET(Summary!$H$14,MATCH($B69,Summary!$H$15:$H$22,0),1,1,BX$11-1)), 0)
)*BX$53*$D69)/12
)</f>
        <v>109567.41277587846</v>
      </c>
      <c r="BY69" s="7">
        <f ca="1">IF(BY$11=0,0,((
(FVSCHEDULE(1,OFFSET(Summary!$H$14,MATCH($B69,Summary!$H$15:$H$22,0),1,1,BY$11))-
 IFERROR( FVSCHEDULE(1,OFFSET(Summary!$H$14,MATCH($B69,Summary!$H$15:$H$22,0),1,1,BY$11-1)), 0))
*(BY$12/12-ROUNDDOWN((BY$12-1)/12,0))
+ IFERROR( FVSCHEDULE(1,OFFSET(Summary!$H$14,MATCH($B69,Summary!$H$15:$H$22,0),1,1,BY$11-1)), 0)
)*BY$53*$D69)/12
)</f>
        <v>109835.96035621151</v>
      </c>
      <c r="BZ69" s="7">
        <f ca="1">IF(BZ$11=0,0,((
(FVSCHEDULE(1,OFFSET(Summary!$H$14,MATCH($B69,Summary!$H$15:$H$22,0),1,1,BZ$11))-
 IFERROR( FVSCHEDULE(1,OFFSET(Summary!$H$14,MATCH($B69,Summary!$H$15:$H$22,0),1,1,BZ$11-1)), 0))
*(BZ$12/12-ROUNDDOWN((BZ$12-1)/12,0))
+ IFERROR( FVSCHEDULE(1,OFFSET(Summary!$H$14,MATCH($B69,Summary!$H$15:$H$22,0),1,1,BZ$11-1)), 0)
)*BZ$53*$D69)/12
)</f>
        <v>110104.50793654454</v>
      </c>
      <c r="CA69" s="7">
        <f ca="1">IF(CA$11=0,0,((
(FVSCHEDULE(1,OFFSET(Summary!$H$14,MATCH($B69,Summary!$H$15:$H$22,0),1,1,CA$11))-
 IFERROR( FVSCHEDULE(1,OFFSET(Summary!$H$14,MATCH($B69,Summary!$H$15:$H$22,0),1,1,CA$11-1)), 0))
*(CA$12/12-ROUNDDOWN((CA$12-1)/12,0))
+ IFERROR( FVSCHEDULE(1,OFFSET(Summary!$H$14,MATCH($B69,Summary!$H$15:$H$22,0),1,1,CA$11-1)), 0)
)*CA$53*$D69)/12
)</f>
        <v>110373.05551687758</v>
      </c>
      <c r="CB69" s="7">
        <f ca="1">IF(CB$11=0,0,((
(FVSCHEDULE(1,OFFSET(Summary!$H$14,MATCH($B69,Summary!$H$15:$H$22,0),1,1,CB$11))-
 IFERROR( FVSCHEDULE(1,OFFSET(Summary!$H$14,MATCH($B69,Summary!$H$15:$H$22,0),1,1,CB$11-1)), 0))
*(CB$12/12-ROUNDDOWN((CB$12-1)/12,0))
+ IFERROR( FVSCHEDULE(1,OFFSET(Summary!$H$14,MATCH($B69,Summary!$H$15:$H$22,0),1,1,CB$11-1)), 0)
)*CB$53*$D69)/12
)</f>
        <v>110641.60309721062</v>
      </c>
      <c r="CC69" s="7">
        <f ca="1">IF(CC$11=0,0,((
(FVSCHEDULE(1,OFFSET(Summary!$H$14,MATCH($B69,Summary!$H$15:$H$22,0),1,1,CC$11))-
 IFERROR( FVSCHEDULE(1,OFFSET(Summary!$H$14,MATCH($B69,Summary!$H$15:$H$22,0),1,1,CC$11-1)), 0))
*(CC$12/12-ROUNDDOWN((CC$12-1)/12,0))
+ IFERROR( FVSCHEDULE(1,OFFSET(Summary!$H$14,MATCH($B69,Summary!$H$15:$H$22,0),1,1,CC$11-1)), 0)
)*CC$53*$D69)/12
)</f>
        <v>110918.20710495363</v>
      </c>
      <c r="CD69" s="7">
        <f ca="1">IF(CD$11=0,0,((
(FVSCHEDULE(1,OFFSET(Summary!$H$14,MATCH($B69,Summary!$H$15:$H$22,0),1,1,CD$11))-
 IFERROR( FVSCHEDULE(1,OFFSET(Summary!$H$14,MATCH($B69,Summary!$H$15:$H$22,0),1,1,CD$11-1)), 0))
*(CD$12/12-ROUNDDOWN((CD$12-1)/12,0))
+ IFERROR( FVSCHEDULE(1,OFFSET(Summary!$H$14,MATCH($B69,Summary!$H$15:$H$22,0),1,1,CD$11-1)), 0)
)*CD$53*$D69)/12
)</f>
        <v>111194.81111269667</v>
      </c>
      <c r="CE69" s="7">
        <f ca="1">IF(CE$11=0,0,((
(FVSCHEDULE(1,OFFSET(Summary!$H$14,MATCH($B69,Summary!$H$15:$H$22,0),1,1,CE$11))-
 IFERROR( FVSCHEDULE(1,OFFSET(Summary!$H$14,MATCH($B69,Summary!$H$15:$H$22,0),1,1,CE$11-1)), 0))
*(CE$12/12-ROUNDDOWN((CE$12-1)/12,0))
+ IFERROR( FVSCHEDULE(1,OFFSET(Summary!$H$14,MATCH($B69,Summary!$H$15:$H$22,0),1,1,CE$11-1)), 0)
)*CE$53*$D69)/12
)</f>
        <v>111471.41512043968</v>
      </c>
      <c r="CF69" s="7">
        <f ca="1">IF(CF$11=0,0,((
(FVSCHEDULE(1,OFFSET(Summary!$H$14,MATCH($B69,Summary!$H$15:$H$22,0),1,1,CF$11))-
 IFERROR( FVSCHEDULE(1,OFFSET(Summary!$H$14,MATCH($B69,Summary!$H$15:$H$22,0),1,1,CF$11-1)), 0))
*(CF$12/12-ROUNDDOWN((CF$12-1)/12,0))
+ IFERROR( FVSCHEDULE(1,OFFSET(Summary!$H$14,MATCH($B69,Summary!$H$15:$H$22,0),1,1,CF$11-1)), 0)
)*CF$53*$D69)/12
)</f>
        <v>111748.01912818273</v>
      </c>
      <c r="CG69" s="7">
        <f ca="1">IF(CG$11=0,0,((
(FVSCHEDULE(1,OFFSET(Summary!$H$14,MATCH($B69,Summary!$H$15:$H$22,0),1,1,CG$11))-
 IFERROR( FVSCHEDULE(1,OFFSET(Summary!$H$14,MATCH($B69,Summary!$H$15:$H$22,0),1,1,CG$11-1)), 0))
*(CG$12/12-ROUNDDOWN((CG$12-1)/12,0))
+ IFERROR( FVSCHEDULE(1,OFFSET(Summary!$H$14,MATCH($B69,Summary!$H$15:$H$22,0),1,1,CG$11-1)), 0)
)*CG$53*$D69)/12
)</f>
        <v>112024.62313592574</v>
      </c>
      <c r="CH69" s="7">
        <f ca="1">IF(CH$11=0,0,((
(FVSCHEDULE(1,OFFSET(Summary!$H$14,MATCH($B69,Summary!$H$15:$H$22,0),1,1,CH$11))-
 IFERROR( FVSCHEDULE(1,OFFSET(Summary!$H$14,MATCH($B69,Summary!$H$15:$H$22,0),1,1,CH$11-1)), 0))
*(CH$12/12-ROUNDDOWN((CH$12-1)/12,0))
+ IFERROR( FVSCHEDULE(1,OFFSET(Summary!$H$14,MATCH($B69,Summary!$H$15:$H$22,0),1,1,CH$11-1)), 0)
)*CH$53*$D69)/12
)</f>
        <v>112301.22714366879</v>
      </c>
      <c r="CI69" s="7">
        <f ca="1">IF(CI$11=0,0,((
(FVSCHEDULE(1,OFFSET(Summary!$H$14,MATCH($B69,Summary!$H$15:$H$22,0),1,1,CI$11))-
 IFERROR( FVSCHEDULE(1,OFFSET(Summary!$H$14,MATCH($B69,Summary!$H$15:$H$22,0),1,1,CI$11-1)), 0))
*(CI$12/12-ROUNDDOWN((CI$12-1)/12,0))
+ IFERROR( FVSCHEDULE(1,OFFSET(Summary!$H$14,MATCH($B69,Summary!$H$15:$H$22,0),1,1,CI$11-1)), 0)
)*CI$53*$D69)/12
)</f>
        <v>112577.83115141181</v>
      </c>
      <c r="CJ69" s="7">
        <f ca="1">IF(CJ$11=0,0,((
(FVSCHEDULE(1,OFFSET(Summary!$H$14,MATCH($B69,Summary!$H$15:$H$22,0),1,1,CJ$11))-
 IFERROR( FVSCHEDULE(1,OFFSET(Summary!$H$14,MATCH($B69,Summary!$H$15:$H$22,0),1,1,CJ$11-1)), 0))
*(CJ$12/12-ROUNDDOWN((CJ$12-1)/12,0))
+ IFERROR( FVSCHEDULE(1,OFFSET(Summary!$H$14,MATCH($B69,Summary!$H$15:$H$22,0),1,1,CJ$11-1)), 0)
)*CJ$53*$D69)/12
)</f>
        <v>112854.43515915482</v>
      </c>
      <c r="CK69" s="7">
        <f ca="1">IF(CK$11=0,0,((
(FVSCHEDULE(1,OFFSET(Summary!$H$14,MATCH($B69,Summary!$H$15:$H$22,0),1,1,CK$11))-
 IFERROR( FVSCHEDULE(1,OFFSET(Summary!$H$14,MATCH($B69,Summary!$H$15:$H$22,0),1,1,CK$11-1)), 0))
*(CK$12/12-ROUNDDOWN((CK$12-1)/12,0))
+ IFERROR( FVSCHEDULE(1,OFFSET(Summary!$H$14,MATCH($B69,Summary!$H$15:$H$22,0),1,1,CK$11-1)), 0)
)*CK$53*$D69)/12
)</f>
        <v>113131.03916689787</v>
      </c>
      <c r="CL69" s="7">
        <f ca="1">IF(CL$11=0,0,((
(FVSCHEDULE(1,OFFSET(Summary!$H$14,MATCH($B69,Summary!$H$15:$H$22,0),1,1,CL$11))-
 IFERROR( FVSCHEDULE(1,OFFSET(Summary!$H$14,MATCH($B69,Summary!$H$15:$H$22,0),1,1,CL$11-1)), 0))
*(CL$12/12-ROUNDDOWN((CL$12-1)/12,0))
+ IFERROR( FVSCHEDULE(1,OFFSET(Summary!$H$14,MATCH($B69,Summary!$H$15:$H$22,0),1,1,CL$11-1)), 0)
)*CL$53*$D69)/12
)</f>
        <v>113407.64317464088</v>
      </c>
      <c r="CM69" s="7">
        <f ca="1">IF(CM$11=0,0,((
(FVSCHEDULE(1,OFFSET(Summary!$H$14,MATCH($B69,Summary!$H$15:$H$22,0),1,1,CM$11))-
 IFERROR( FVSCHEDULE(1,OFFSET(Summary!$H$14,MATCH($B69,Summary!$H$15:$H$22,0),1,1,CM$11-1)), 0))
*(CM$12/12-ROUNDDOWN((CM$12-1)/12,0))
+ IFERROR( FVSCHEDULE(1,OFFSET(Summary!$H$14,MATCH($B69,Summary!$H$15:$H$22,0),1,1,CM$11-1)), 0)
)*CM$53*$D69)/12
)</f>
        <v>113684.24718238392</v>
      </c>
      <c r="CN69" s="7">
        <f ca="1">IF(CN$11=0,0,((
(FVSCHEDULE(1,OFFSET(Summary!$H$14,MATCH($B69,Summary!$H$15:$H$22,0),1,1,CN$11))-
 IFERROR( FVSCHEDULE(1,OFFSET(Summary!$H$14,MATCH($B69,Summary!$H$15:$H$22,0),1,1,CN$11-1)), 0))
*(CN$12/12-ROUNDDOWN((CN$12-1)/12,0))
+ IFERROR( FVSCHEDULE(1,OFFSET(Summary!$H$14,MATCH($B69,Summary!$H$15:$H$22,0),1,1,CN$11-1)), 0)
)*CN$53*$D69)/12
)</f>
        <v>113960.85119012692</v>
      </c>
      <c r="CO69" s="7">
        <f ca="1">IF(CO$11=0,0,((
(FVSCHEDULE(1,OFFSET(Summary!$H$14,MATCH($B69,Summary!$H$15:$H$22,0),1,1,CO$11))-
 IFERROR( FVSCHEDULE(1,OFFSET(Summary!$H$14,MATCH($B69,Summary!$H$15:$H$22,0),1,1,CO$11-1)), 0))
*(CO$12/12-ROUNDDOWN((CO$12-1)/12,0))
+ IFERROR( FVSCHEDULE(1,OFFSET(Summary!$H$14,MATCH($B69,Summary!$H$15:$H$22,0),1,1,CO$11-1)), 0)
)*CO$53*$D69)/12
)</f>
        <v>114245.75331810226</v>
      </c>
      <c r="CP69" s="7">
        <f ca="1">IF(CP$11=0,0,((
(FVSCHEDULE(1,OFFSET(Summary!$H$14,MATCH($B69,Summary!$H$15:$H$22,0),1,1,CP$11))-
 IFERROR( FVSCHEDULE(1,OFFSET(Summary!$H$14,MATCH($B69,Summary!$H$15:$H$22,0),1,1,CP$11-1)), 0))
*(CP$12/12-ROUNDDOWN((CP$12-1)/12,0))
+ IFERROR( FVSCHEDULE(1,OFFSET(Summary!$H$14,MATCH($B69,Summary!$H$15:$H$22,0),1,1,CP$11-1)), 0)
)*CP$53*$D69)/12
)</f>
        <v>114530.65544607758</v>
      </c>
      <c r="CQ69" s="7">
        <f ca="1">IF(CQ$11=0,0,((
(FVSCHEDULE(1,OFFSET(Summary!$H$14,MATCH($B69,Summary!$H$15:$H$22,0),1,1,CQ$11))-
 IFERROR( FVSCHEDULE(1,OFFSET(Summary!$H$14,MATCH($B69,Summary!$H$15:$H$22,0),1,1,CQ$11-1)), 0))
*(CQ$12/12-ROUNDDOWN((CQ$12-1)/12,0))
+ IFERROR( FVSCHEDULE(1,OFFSET(Summary!$H$14,MATCH($B69,Summary!$H$15:$H$22,0),1,1,CQ$11-1)), 0)
)*CQ$53*$D69)/12
)</f>
        <v>114815.55757405289</v>
      </c>
      <c r="CR69" s="7">
        <f ca="1">IF(CR$11=0,0,((
(FVSCHEDULE(1,OFFSET(Summary!$H$14,MATCH($B69,Summary!$H$15:$H$22,0),1,1,CR$11))-
 IFERROR( FVSCHEDULE(1,OFFSET(Summary!$H$14,MATCH($B69,Summary!$H$15:$H$22,0),1,1,CR$11-1)), 0))
*(CR$12/12-ROUNDDOWN((CR$12-1)/12,0))
+ IFERROR( FVSCHEDULE(1,OFFSET(Summary!$H$14,MATCH($B69,Summary!$H$15:$H$22,0),1,1,CR$11-1)), 0)
)*CR$53*$D69)/12
)</f>
        <v>115100.45970202821</v>
      </c>
      <c r="CS69" s="7">
        <f ca="1">IF(CS$11=0,0,((
(FVSCHEDULE(1,OFFSET(Summary!$H$14,MATCH($B69,Summary!$H$15:$H$22,0),1,1,CS$11))-
 IFERROR( FVSCHEDULE(1,OFFSET(Summary!$H$14,MATCH($B69,Summary!$H$15:$H$22,0),1,1,CS$11-1)), 0))
*(CS$12/12-ROUNDDOWN((CS$12-1)/12,0))
+ IFERROR( FVSCHEDULE(1,OFFSET(Summary!$H$14,MATCH($B69,Summary!$H$15:$H$22,0),1,1,CS$11-1)), 0)
)*CS$53*$D69)/12
)</f>
        <v>115385.36183000352</v>
      </c>
      <c r="CT69" s="7">
        <f ca="1">IF(CT$11=0,0,((
(FVSCHEDULE(1,OFFSET(Summary!$H$14,MATCH($B69,Summary!$H$15:$H$22,0),1,1,CT$11))-
 IFERROR( FVSCHEDULE(1,OFFSET(Summary!$H$14,MATCH($B69,Summary!$H$15:$H$22,0),1,1,CT$11-1)), 0))
*(CT$12/12-ROUNDDOWN((CT$12-1)/12,0))
+ IFERROR( FVSCHEDULE(1,OFFSET(Summary!$H$14,MATCH($B69,Summary!$H$15:$H$22,0),1,1,CT$11-1)), 0)
)*CT$53*$D69)/12
)</f>
        <v>115670.26395797885</v>
      </c>
      <c r="CU69" s="7">
        <f ca="1">IF(CU$11=0,0,((
(FVSCHEDULE(1,OFFSET(Summary!$H$14,MATCH($B69,Summary!$H$15:$H$22,0),1,1,CU$11))-
 IFERROR( FVSCHEDULE(1,OFFSET(Summary!$H$14,MATCH($B69,Summary!$H$15:$H$22,0),1,1,CU$11-1)), 0))
*(CU$12/12-ROUNDDOWN((CU$12-1)/12,0))
+ IFERROR( FVSCHEDULE(1,OFFSET(Summary!$H$14,MATCH($B69,Summary!$H$15:$H$22,0),1,1,CU$11-1)), 0)
)*CU$53*$D69)/12
)</f>
        <v>115955.16608595417</v>
      </c>
      <c r="CV69" s="7">
        <f ca="1">IF(CV$11=0,0,((
(FVSCHEDULE(1,OFFSET(Summary!$H$14,MATCH($B69,Summary!$H$15:$H$22,0),1,1,CV$11))-
 IFERROR( FVSCHEDULE(1,OFFSET(Summary!$H$14,MATCH($B69,Summary!$H$15:$H$22,0),1,1,CV$11-1)), 0))
*(CV$12/12-ROUNDDOWN((CV$12-1)/12,0))
+ IFERROR( FVSCHEDULE(1,OFFSET(Summary!$H$14,MATCH($B69,Summary!$H$15:$H$22,0),1,1,CV$11-1)), 0)
)*CV$53*$D69)/12
)</f>
        <v>116240.06821392948</v>
      </c>
      <c r="CW69" s="7">
        <f ca="1">IF(CW$11=0,0,((
(FVSCHEDULE(1,OFFSET(Summary!$H$14,MATCH($B69,Summary!$H$15:$H$22,0),1,1,CW$11))-
 IFERROR( FVSCHEDULE(1,OFFSET(Summary!$H$14,MATCH($B69,Summary!$H$15:$H$22,0),1,1,CW$11-1)), 0))
*(CW$12/12-ROUNDDOWN((CW$12-1)/12,0))
+ IFERROR( FVSCHEDULE(1,OFFSET(Summary!$H$14,MATCH($B69,Summary!$H$15:$H$22,0),1,1,CW$11-1)), 0)
)*CW$53*$D69)/12
)</f>
        <v>116524.97034190479</v>
      </c>
      <c r="CX69" s="7">
        <f ca="1">IF(CX$11=0,0,((
(FVSCHEDULE(1,OFFSET(Summary!$H$14,MATCH($B69,Summary!$H$15:$H$22,0),1,1,CX$11))-
 IFERROR( FVSCHEDULE(1,OFFSET(Summary!$H$14,MATCH($B69,Summary!$H$15:$H$22,0),1,1,CX$11-1)), 0))
*(CX$12/12-ROUNDDOWN((CX$12-1)/12,0))
+ IFERROR( FVSCHEDULE(1,OFFSET(Summary!$H$14,MATCH($B69,Summary!$H$15:$H$22,0),1,1,CX$11-1)), 0)
)*CX$53*$D69)/12
)</f>
        <v>116809.87246988009</v>
      </c>
      <c r="CY69" s="7">
        <f ca="1">IF(CY$11=0,0,((
(FVSCHEDULE(1,OFFSET(Summary!$H$14,MATCH($B69,Summary!$H$15:$H$22,0),1,1,CY$11))-
 IFERROR( FVSCHEDULE(1,OFFSET(Summary!$H$14,MATCH($B69,Summary!$H$15:$H$22,0),1,1,CY$11-1)), 0))
*(CY$12/12-ROUNDDOWN((CY$12-1)/12,0))
+ IFERROR( FVSCHEDULE(1,OFFSET(Summary!$H$14,MATCH($B69,Summary!$H$15:$H$22,0),1,1,CY$11-1)), 0)
)*CY$53*$D69)/12
)</f>
        <v>117094.77459785544</v>
      </c>
      <c r="CZ69" s="7">
        <f ca="1">IF(CZ$11=0,0,((
(FVSCHEDULE(1,OFFSET(Summary!$H$14,MATCH($B69,Summary!$H$15:$H$22,0),1,1,CZ$11))-
 IFERROR( FVSCHEDULE(1,OFFSET(Summary!$H$14,MATCH($B69,Summary!$H$15:$H$22,0),1,1,CZ$11-1)), 0))
*(CZ$12/12-ROUNDDOWN((CZ$12-1)/12,0))
+ IFERROR( FVSCHEDULE(1,OFFSET(Summary!$H$14,MATCH($B69,Summary!$H$15:$H$22,0),1,1,CZ$11-1)), 0)
)*CZ$53*$D69)/12
)</f>
        <v>117379.67672583075</v>
      </c>
      <c r="DA69" s="7">
        <f ca="1">IF(DA$11=0,0,((
(FVSCHEDULE(1,OFFSET(Summary!$H$14,MATCH($B69,Summary!$H$15:$H$22,0),1,1,DA$11))-
 IFERROR( FVSCHEDULE(1,OFFSET(Summary!$H$14,MATCH($B69,Summary!$H$15:$H$22,0),1,1,DA$11-1)), 0))
*(DA$12/12-ROUNDDOWN((DA$12-1)/12,0))
+ IFERROR( FVSCHEDULE(1,OFFSET(Summary!$H$14,MATCH($B69,Summary!$H$15:$H$22,0),1,1,DA$11-1)), 0)
)*DA$53*$D69)/12
)</f>
        <v>117673.12591764535</v>
      </c>
      <c r="DB69" s="7">
        <f ca="1">IF(DB$11=0,0,((
(FVSCHEDULE(1,OFFSET(Summary!$H$14,MATCH($B69,Summary!$H$15:$H$22,0),1,1,DB$11))-
 IFERROR( FVSCHEDULE(1,OFFSET(Summary!$H$14,MATCH($B69,Summary!$H$15:$H$22,0),1,1,DB$11-1)), 0))
*(DB$12/12-ROUNDDOWN((DB$12-1)/12,0))
+ IFERROR( FVSCHEDULE(1,OFFSET(Summary!$H$14,MATCH($B69,Summary!$H$15:$H$22,0),1,1,DB$11-1)), 0)
)*DB$53*$D69)/12
)</f>
        <v>117966.57510945991</v>
      </c>
      <c r="DC69" s="7">
        <f ca="1">IF(DC$11=0,0,((
(FVSCHEDULE(1,OFFSET(Summary!$H$14,MATCH($B69,Summary!$H$15:$H$22,0),1,1,DC$11))-
 IFERROR( FVSCHEDULE(1,OFFSET(Summary!$H$14,MATCH($B69,Summary!$H$15:$H$22,0),1,1,DC$11-1)), 0))
*(DC$12/12-ROUNDDOWN((DC$12-1)/12,0))
+ IFERROR( FVSCHEDULE(1,OFFSET(Summary!$H$14,MATCH($B69,Summary!$H$15:$H$22,0),1,1,DC$11-1)), 0)
)*DC$53*$D69)/12
)</f>
        <v>118260.02430127449</v>
      </c>
      <c r="DD69" s="7">
        <f ca="1">IF(DD$11=0,0,((
(FVSCHEDULE(1,OFFSET(Summary!$H$14,MATCH($B69,Summary!$H$15:$H$22,0),1,1,DD$11))-
 IFERROR( FVSCHEDULE(1,OFFSET(Summary!$H$14,MATCH($B69,Summary!$H$15:$H$22,0),1,1,DD$11-1)), 0))
*(DD$12/12-ROUNDDOWN((DD$12-1)/12,0))
+ IFERROR( FVSCHEDULE(1,OFFSET(Summary!$H$14,MATCH($B69,Summary!$H$15:$H$22,0),1,1,DD$11-1)), 0)
)*DD$53*$D69)/12
)</f>
        <v>118553.47349308907</v>
      </c>
      <c r="DE69" s="7">
        <f ca="1">IF(DE$11=0,0,((
(FVSCHEDULE(1,OFFSET(Summary!$H$14,MATCH($B69,Summary!$H$15:$H$22,0),1,1,DE$11))-
 IFERROR( FVSCHEDULE(1,OFFSET(Summary!$H$14,MATCH($B69,Summary!$H$15:$H$22,0),1,1,DE$11-1)), 0))
*(DE$12/12-ROUNDDOWN((DE$12-1)/12,0))
+ IFERROR( FVSCHEDULE(1,OFFSET(Summary!$H$14,MATCH($B69,Summary!$H$15:$H$22,0),1,1,DE$11-1)), 0)
)*DE$53*$D69)/12
)</f>
        <v>118846.92268490362</v>
      </c>
      <c r="DF69" s="7">
        <f ca="1">IF(DF$11=0,0,((
(FVSCHEDULE(1,OFFSET(Summary!$H$14,MATCH($B69,Summary!$H$15:$H$22,0),1,1,DF$11))-
 IFERROR( FVSCHEDULE(1,OFFSET(Summary!$H$14,MATCH($B69,Summary!$H$15:$H$22,0),1,1,DF$11-1)), 0))
*(DF$12/12-ROUNDDOWN((DF$12-1)/12,0))
+ IFERROR( FVSCHEDULE(1,OFFSET(Summary!$H$14,MATCH($B69,Summary!$H$15:$H$22,0),1,1,DF$11-1)), 0)
)*DF$53*$D69)/12
)</f>
        <v>119140.37187671823</v>
      </c>
      <c r="DG69" s="7">
        <f ca="1">IF(DG$11=0,0,((
(FVSCHEDULE(1,OFFSET(Summary!$H$14,MATCH($B69,Summary!$H$15:$H$22,0),1,1,DG$11))-
 IFERROR( FVSCHEDULE(1,OFFSET(Summary!$H$14,MATCH($B69,Summary!$H$15:$H$22,0),1,1,DG$11-1)), 0))
*(DG$12/12-ROUNDDOWN((DG$12-1)/12,0))
+ IFERROR( FVSCHEDULE(1,OFFSET(Summary!$H$14,MATCH($B69,Summary!$H$15:$H$22,0),1,1,DG$11-1)), 0)
)*DG$53*$D69)/12
)</f>
        <v>119433.82106853278</v>
      </c>
      <c r="DH69" s="7">
        <f ca="1">IF(DH$11=0,0,((
(FVSCHEDULE(1,OFFSET(Summary!$H$14,MATCH($B69,Summary!$H$15:$H$22,0),1,1,DH$11))-
 IFERROR( FVSCHEDULE(1,OFFSET(Summary!$H$14,MATCH($B69,Summary!$H$15:$H$22,0),1,1,DH$11-1)), 0))
*(DH$12/12-ROUNDDOWN((DH$12-1)/12,0))
+ IFERROR( FVSCHEDULE(1,OFFSET(Summary!$H$14,MATCH($B69,Summary!$H$15:$H$22,0),1,1,DH$11-1)), 0)
)*DH$53*$D69)/12
)</f>
        <v>119727.27026034736</v>
      </c>
      <c r="DI69" s="7">
        <f ca="1">IF(DI$11=0,0,((
(FVSCHEDULE(1,OFFSET(Summary!$H$14,MATCH($B69,Summary!$H$15:$H$22,0),1,1,DI$11))-
 IFERROR( FVSCHEDULE(1,OFFSET(Summary!$H$14,MATCH($B69,Summary!$H$15:$H$22,0),1,1,DI$11-1)), 0))
*(DI$12/12-ROUNDDOWN((DI$12-1)/12,0))
+ IFERROR( FVSCHEDULE(1,OFFSET(Summary!$H$14,MATCH($B69,Summary!$H$15:$H$22,0),1,1,DI$11-1)), 0)
)*DI$53*$D69)/12
)</f>
        <v>120020.71945216194</v>
      </c>
      <c r="DJ69" s="7">
        <f ca="1">IF(DJ$11=0,0,((
(FVSCHEDULE(1,OFFSET(Summary!$H$14,MATCH($B69,Summary!$H$15:$H$22,0),1,1,DJ$11))-
 IFERROR( FVSCHEDULE(1,OFFSET(Summary!$H$14,MATCH($B69,Summary!$H$15:$H$22,0),1,1,DJ$11-1)), 0))
*(DJ$12/12-ROUNDDOWN((DJ$12-1)/12,0))
+ IFERROR( FVSCHEDULE(1,OFFSET(Summary!$H$14,MATCH($B69,Summary!$H$15:$H$22,0),1,1,DJ$11-1)), 0)
)*DJ$53*$D69)/12
)</f>
        <v>120314.16864397652</v>
      </c>
      <c r="DK69" s="7">
        <f ca="1">IF(DK$11=0,0,((
(FVSCHEDULE(1,OFFSET(Summary!$H$14,MATCH($B69,Summary!$H$15:$H$22,0),1,1,DK$11))-
 IFERROR( FVSCHEDULE(1,OFFSET(Summary!$H$14,MATCH($B69,Summary!$H$15:$H$22,0),1,1,DK$11-1)), 0))
*(DK$12/12-ROUNDDOWN((DK$12-1)/12,0))
+ IFERROR( FVSCHEDULE(1,OFFSET(Summary!$H$14,MATCH($B69,Summary!$H$15:$H$22,0),1,1,DK$11-1)), 0)
)*DK$53*$D69)/12
)</f>
        <v>120607.6178357911</v>
      </c>
      <c r="DL69" s="7">
        <f ca="1">IF(DL$11=0,0,((
(FVSCHEDULE(1,OFFSET(Summary!$H$14,MATCH($B69,Summary!$H$15:$H$22,0),1,1,DL$11))-
 IFERROR( FVSCHEDULE(1,OFFSET(Summary!$H$14,MATCH($B69,Summary!$H$15:$H$22,0),1,1,DL$11-1)), 0))
*(DL$12/12-ROUNDDOWN((DL$12-1)/12,0))
+ IFERROR( FVSCHEDULE(1,OFFSET(Summary!$H$14,MATCH($B69,Summary!$H$15:$H$22,0),1,1,DL$11-1)), 0)
)*DL$53*$D69)/12
)</f>
        <v>120901.06702760568</v>
      </c>
      <c r="DM69" s="7">
        <f ca="1">IF(DM$11=0,0,((
(FVSCHEDULE(1,OFFSET(Summary!$H$14,MATCH($B69,Summary!$H$15:$H$22,0),1,1,DM$11))-
 IFERROR( FVSCHEDULE(1,OFFSET(Summary!$H$14,MATCH($B69,Summary!$H$15:$H$22,0),1,1,DM$11-1)), 0))
*(DM$12/12-ROUNDDOWN((DM$12-1)/12,0))
+ IFERROR( FVSCHEDULE(1,OFFSET(Summary!$H$14,MATCH($B69,Summary!$H$15:$H$22,0),1,1,DM$11-1)), 0)
)*DM$53*$D69)/12
)</f>
        <v>121203.31969517471</v>
      </c>
      <c r="DN69" s="7">
        <f ca="1">IF(DN$11=0,0,((
(FVSCHEDULE(1,OFFSET(Summary!$H$14,MATCH($B69,Summary!$H$15:$H$22,0),1,1,DN$11))-
 IFERROR( FVSCHEDULE(1,OFFSET(Summary!$H$14,MATCH($B69,Summary!$H$15:$H$22,0),1,1,DN$11-1)), 0))
*(DN$12/12-ROUNDDOWN((DN$12-1)/12,0))
+ IFERROR( FVSCHEDULE(1,OFFSET(Summary!$H$14,MATCH($B69,Summary!$H$15:$H$22,0),1,1,DN$11-1)), 0)
)*DN$53*$D69)/12
)</f>
        <v>121505.57236274371</v>
      </c>
      <c r="DO69" s="7">
        <f ca="1">IF(DO$11=0,0,((
(FVSCHEDULE(1,OFFSET(Summary!$H$14,MATCH($B69,Summary!$H$15:$H$22,0),1,1,DO$11))-
 IFERROR( FVSCHEDULE(1,OFFSET(Summary!$H$14,MATCH($B69,Summary!$H$15:$H$22,0),1,1,DO$11-1)), 0))
*(DO$12/12-ROUNDDOWN((DO$12-1)/12,0))
+ IFERROR( FVSCHEDULE(1,OFFSET(Summary!$H$14,MATCH($B69,Summary!$H$15:$H$22,0),1,1,DO$11-1)), 0)
)*DO$53*$D69)/12
)</f>
        <v>121807.82503031271</v>
      </c>
      <c r="DP69" s="7">
        <f ca="1">IF(DP$11=0,0,((
(FVSCHEDULE(1,OFFSET(Summary!$H$14,MATCH($B69,Summary!$H$15:$H$22,0),1,1,DP$11))-
 IFERROR( FVSCHEDULE(1,OFFSET(Summary!$H$14,MATCH($B69,Summary!$H$15:$H$22,0),1,1,DP$11-1)), 0))
*(DP$12/12-ROUNDDOWN((DP$12-1)/12,0))
+ IFERROR( FVSCHEDULE(1,OFFSET(Summary!$H$14,MATCH($B69,Summary!$H$15:$H$22,0),1,1,DP$11-1)), 0)
)*DP$53*$D69)/12
)</f>
        <v>122110.07769788174</v>
      </c>
      <c r="DQ69" s="7">
        <f ca="1">IF(DQ$11=0,0,((
(FVSCHEDULE(1,OFFSET(Summary!$H$14,MATCH($B69,Summary!$H$15:$H$22,0),1,1,DQ$11))-
 IFERROR( FVSCHEDULE(1,OFFSET(Summary!$H$14,MATCH($B69,Summary!$H$15:$H$22,0),1,1,DQ$11-1)), 0))
*(DQ$12/12-ROUNDDOWN((DQ$12-1)/12,0))
+ IFERROR( FVSCHEDULE(1,OFFSET(Summary!$H$14,MATCH($B69,Summary!$H$15:$H$22,0),1,1,DQ$11-1)), 0)
)*DQ$53*$D69)/12
)</f>
        <v>122412.33036545075</v>
      </c>
      <c r="DR69" s="7">
        <f ca="1">IF(DR$11=0,0,((
(FVSCHEDULE(1,OFFSET(Summary!$H$14,MATCH($B69,Summary!$H$15:$H$22,0),1,1,DR$11))-
 IFERROR( FVSCHEDULE(1,OFFSET(Summary!$H$14,MATCH($B69,Summary!$H$15:$H$22,0),1,1,DR$11-1)), 0))
*(DR$12/12-ROUNDDOWN((DR$12-1)/12,0))
+ IFERROR( FVSCHEDULE(1,OFFSET(Summary!$H$14,MATCH($B69,Summary!$H$15:$H$22,0),1,1,DR$11-1)), 0)
)*DR$53*$D69)/12
)</f>
        <v>122714.58303301975</v>
      </c>
      <c r="DS69" s="7">
        <f ca="1">IF(DS$11=0,0,((
(FVSCHEDULE(1,OFFSET(Summary!$H$14,MATCH($B69,Summary!$H$15:$H$22,0),1,1,DS$11))-
 IFERROR( FVSCHEDULE(1,OFFSET(Summary!$H$14,MATCH($B69,Summary!$H$15:$H$22,0),1,1,DS$11-1)), 0))
*(DS$12/12-ROUNDDOWN((DS$12-1)/12,0))
+ IFERROR( FVSCHEDULE(1,OFFSET(Summary!$H$14,MATCH($B69,Summary!$H$15:$H$22,0),1,1,DS$11-1)), 0)
)*DS$53*$D69)/12
)</f>
        <v>123016.83570058878</v>
      </c>
      <c r="DT69" s="7">
        <f ca="1">IF(DT$11=0,0,((
(FVSCHEDULE(1,OFFSET(Summary!$H$14,MATCH($B69,Summary!$H$15:$H$22,0),1,1,DT$11))-
 IFERROR( FVSCHEDULE(1,OFFSET(Summary!$H$14,MATCH($B69,Summary!$H$15:$H$22,0),1,1,DT$11-1)), 0))
*(DT$12/12-ROUNDDOWN((DT$12-1)/12,0))
+ IFERROR( FVSCHEDULE(1,OFFSET(Summary!$H$14,MATCH($B69,Summary!$H$15:$H$22,0),1,1,DT$11-1)), 0)
)*DT$53*$D69)/12
)</f>
        <v>123319.08836815778</v>
      </c>
      <c r="DU69" s="7">
        <f ca="1">IF(DU$11=0,0,((
(FVSCHEDULE(1,OFFSET(Summary!$H$14,MATCH($B69,Summary!$H$15:$H$22,0),1,1,DU$11))-
 IFERROR( FVSCHEDULE(1,OFFSET(Summary!$H$14,MATCH($B69,Summary!$H$15:$H$22,0),1,1,DU$11-1)), 0))
*(DU$12/12-ROUNDDOWN((DU$12-1)/12,0))
+ IFERROR( FVSCHEDULE(1,OFFSET(Summary!$H$14,MATCH($B69,Summary!$H$15:$H$22,0),1,1,DU$11-1)), 0)
)*DU$53*$D69)/12
)</f>
        <v>123621.34103572681</v>
      </c>
      <c r="DV69" s="7">
        <f ca="1">IF(DV$11=0,0,((
(FVSCHEDULE(1,OFFSET(Summary!$H$14,MATCH($B69,Summary!$H$15:$H$22,0),1,1,DV$11))-
 IFERROR( FVSCHEDULE(1,OFFSET(Summary!$H$14,MATCH($B69,Summary!$H$15:$H$22,0),1,1,DV$11-1)), 0))
*(DV$12/12-ROUNDDOWN((DV$12-1)/12,0))
+ IFERROR( FVSCHEDULE(1,OFFSET(Summary!$H$14,MATCH($B69,Summary!$H$15:$H$22,0),1,1,DV$11-1)), 0)
)*DV$53*$D69)/12
)</f>
        <v>123923.59370329582</v>
      </c>
      <c r="DW69" s="7">
        <f ca="1">IF(DW$11=0,0,((
(FVSCHEDULE(1,OFFSET(Summary!$H$14,MATCH($B69,Summary!$H$15:$H$22,0),1,1,DW$11))-
 IFERROR( FVSCHEDULE(1,OFFSET(Summary!$H$14,MATCH($B69,Summary!$H$15:$H$22,0),1,1,DW$11-1)), 0))
*(DW$12/12-ROUNDDOWN((DW$12-1)/12,0))
+ IFERROR( FVSCHEDULE(1,OFFSET(Summary!$H$14,MATCH($B69,Summary!$H$15:$H$22,0),1,1,DW$11-1)), 0)
)*DW$53*$D69)/12
)</f>
        <v>124225.84637086483</v>
      </c>
      <c r="DX69" s="7">
        <f ca="1">IF(DX$11=0,0,((
(FVSCHEDULE(1,OFFSET(Summary!$H$14,MATCH($B69,Summary!$H$15:$H$22,0),1,1,DX$11))-
 IFERROR( FVSCHEDULE(1,OFFSET(Summary!$H$14,MATCH($B69,Summary!$H$15:$H$22,0),1,1,DX$11-1)), 0))
*(DX$12/12-ROUNDDOWN((DX$12-1)/12,0))
+ IFERROR( FVSCHEDULE(1,OFFSET(Summary!$H$14,MATCH($B69,Summary!$H$15:$H$22,0),1,1,DX$11-1)), 0)
)*DX$53*$D69)/12
)</f>
        <v>124528.09903843385</v>
      </c>
      <c r="DY69" s="7">
        <f ca="1">IF(DY$11=0,0,((
(FVSCHEDULE(1,OFFSET(Summary!$H$14,MATCH($B69,Summary!$H$15:$H$22,0),1,1,DY$11))-
 IFERROR( FVSCHEDULE(1,OFFSET(Summary!$H$14,MATCH($B69,Summary!$H$15:$H$22,0),1,1,DY$11-1)), 0))
*(DY$12/12-ROUNDDOWN((DY$12-1)/12,0))
+ IFERROR( FVSCHEDULE(1,OFFSET(Summary!$H$14,MATCH($B69,Summary!$H$15:$H$22,0),1,1,DY$11-1)), 0)
)*DY$53*$D69)/12
)</f>
        <v>124839.41928602994</v>
      </c>
      <c r="DZ69" s="7">
        <f ca="1">IF(DZ$11=0,0,((
(FVSCHEDULE(1,OFFSET(Summary!$H$14,MATCH($B69,Summary!$H$15:$H$22,0),1,1,DZ$11))-
 IFERROR( FVSCHEDULE(1,OFFSET(Summary!$H$14,MATCH($B69,Summary!$H$15:$H$22,0),1,1,DZ$11-1)), 0))
*(DZ$12/12-ROUNDDOWN((DZ$12-1)/12,0))
+ IFERROR( FVSCHEDULE(1,OFFSET(Summary!$H$14,MATCH($B69,Summary!$H$15:$H$22,0),1,1,DZ$11-1)), 0)
)*DZ$53*$D69)/12
)</f>
        <v>125150.73953362602</v>
      </c>
      <c r="EA69" s="7">
        <f ca="1">IF(EA$11=0,0,((
(FVSCHEDULE(1,OFFSET(Summary!$H$14,MATCH($B69,Summary!$H$15:$H$22,0),1,1,EA$11))-
 IFERROR( FVSCHEDULE(1,OFFSET(Summary!$H$14,MATCH($B69,Summary!$H$15:$H$22,0),1,1,EA$11-1)), 0))
*(EA$12/12-ROUNDDOWN((EA$12-1)/12,0))
+ IFERROR( FVSCHEDULE(1,OFFSET(Summary!$H$14,MATCH($B69,Summary!$H$15:$H$22,0),1,1,EA$11-1)), 0)
)*EA$53*$D69)/12
)</f>
        <v>125462.05978122209</v>
      </c>
      <c r="EB69" s="7">
        <f ca="1">IF(EB$11=0,0,((
(FVSCHEDULE(1,OFFSET(Summary!$H$14,MATCH($B69,Summary!$H$15:$H$22,0),1,1,EB$11))-
 IFERROR( FVSCHEDULE(1,OFFSET(Summary!$H$14,MATCH($B69,Summary!$H$15:$H$22,0),1,1,EB$11-1)), 0))
*(EB$12/12-ROUNDDOWN((EB$12-1)/12,0))
+ IFERROR( FVSCHEDULE(1,OFFSET(Summary!$H$14,MATCH($B69,Summary!$H$15:$H$22,0),1,1,EB$11-1)), 0)
)*EB$53*$D69)/12
)</f>
        <v>125773.3800288182</v>
      </c>
      <c r="EC69" s="7">
        <f ca="1">IF(EC$11=0,0,((
(FVSCHEDULE(1,OFFSET(Summary!$H$14,MATCH($B69,Summary!$H$15:$H$22,0),1,1,EC$11))-
 IFERROR( FVSCHEDULE(1,OFFSET(Summary!$H$14,MATCH($B69,Summary!$H$15:$H$22,0),1,1,EC$11-1)), 0))
*(EC$12/12-ROUNDDOWN((EC$12-1)/12,0))
+ IFERROR( FVSCHEDULE(1,OFFSET(Summary!$H$14,MATCH($B69,Summary!$H$15:$H$22,0),1,1,EC$11-1)), 0)
)*EC$53*$D69)/12
)</f>
        <v>126084.70027641428</v>
      </c>
      <c r="ED69" s="7">
        <f ca="1">IF(ED$11=0,0,((
(FVSCHEDULE(1,OFFSET(Summary!$H$14,MATCH($B69,Summary!$H$15:$H$22,0),1,1,ED$11))-
 IFERROR( FVSCHEDULE(1,OFFSET(Summary!$H$14,MATCH($B69,Summary!$H$15:$H$22,0),1,1,ED$11-1)), 0))
*(ED$12/12-ROUNDDOWN((ED$12-1)/12,0))
+ IFERROR( FVSCHEDULE(1,OFFSET(Summary!$H$14,MATCH($B69,Summary!$H$15:$H$22,0),1,1,ED$11-1)), 0)
)*ED$53*$D69)/12
)</f>
        <v>126396.02052401035</v>
      </c>
      <c r="EE69" s="7">
        <f ca="1">IF(EE$11=0,0,((
(FVSCHEDULE(1,OFFSET(Summary!$H$14,MATCH($B69,Summary!$H$15:$H$22,0),1,1,EE$11))-
 IFERROR( FVSCHEDULE(1,OFFSET(Summary!$H$14,MATCH($B69,Summary!$H$15:$H$22,0),1,1,EE$11-1)), 0))
*(EE$12/12-ROUNDDOWN((EE$12-1)/12,0))
+ IFERROR( FVSCHEDULE(1,OFFSET(Summary!$H$14,MATCH($B69,Summary!$H$15:$H$22,0),1,1,EE$11-1)), 0)
)*EE$53*$D69)/12
)</f>
        <v>126707.34077160644</v>
      </c>
      <c r="EF69" s="7">
        <f ca="1">IF(EF$11=0,0,((
(FVSCHEDULE(1,OFFSET(Summary!$H$14,MATCH($B69,Summary!$H$15:$H$22,0),1,1,EF$11))-
 IFERROR( FVSCHEDULE(1,OFFSET(Summary!$H$14,MATCH($B69,Summary!$H$15:$H$22,0),1,1,EF$11-1)), 0))
*(EF$12/12-ROUNDDOWN((EF$12-1)/12,0))
+ IFERROR( FVSCHEDULE(1,OFFSET(Summary!$H$14,MATCH($B69,Summary!$H$15:$H$22,0),1,1,EF$11-1)), 0)
)*EF$53*$D69)/12
)</f>
        <v>127018.66101920254</v>
      </c>
      <c r="EG69" s="7">
        <f ca="1">IF(EG$11=0,0,((
(FVSCHEDULE(1,OFFSET(Summary!$H$14,MATCH($B69,Summary!$H$15:$H$22,0),1,1,EG$11))-
 IFERROR( FVSCHEDULE(1,OFFSET(Summary!$H$14,MATCH($B69,Summary!$H$15:$H$22,0),1,1,EG$11-1)), 0))
*(EG$12/12-ROUNDDOWN((EG$12-1)/12,0))
+ IFERROR( FVSCHEDULE(1,OFFSET(Summary!$H$14,MATCH($B69,Summary!$H$15:$H$22,0),1,1,EG$11-1)), 0)
)*EG$53*$D69)/12
)</f>
        <v>127329.98126679861</v>
      </c>
      <c r="EH69" s="7">
        <f ca="1">IF(EH$11=0,0,((
(FVSCHEDULE(1,OFFSET(Summary!$H$14,MATCH($B69,Summary!$H$15:$H$22,0),1,1,EH$11))-
 IFERROR( FVSCHEDULE(1,OFFSET(Summary!$H$14,MATCH($B69,Summary!$H$15:$H$22,0),1,1,EH$11-1)), 0))
*(EH$12/12-ROUNDDOWN((EH$12-1)/12,0))
+ IFERROR( FVSCHEDULE(1,OFFSET(Summary!$H$14,MATCH($B69,Summary!$H$15:$H$22,0),1,1,EH$11-1)), 0)
)*EH$53*$D69)/12
)</f>
        <v>127641.3015143947</v>
      </c>
      <c r="EI69" s="7">
        <f ca="1">IF(EI$11=0,0,((
(FVSCHEDULE(1,OFFSET(Summary!$H$14,MATCH($B69,Summary!$H$15:$H$22,0),1,1,EI$11))-
 IFERROR( FVSCHEDULE(1,OFFSET(Summary!$H$14,MATCH($B69,Summary!$H$15:$H$22,0),1,1,EI$11-1)), 0))
*(EI$12/12-ROUNDDOWN((EI$12-1)/12,0))
+ IFERROR( FVSCHEDULE(1,OFFSET(Summary!$H$14,MATCH($B69,Summary!$H$15:$H$22,0),1,1,EI$11-1)), 0)
)*EI$53*$D69)/12
)</f>
        <v>127952.62176199078</v>
      </c>
      <c r="EJ69" s="7">
        <f ca="1">IF(EJ$11=0,0,((
(FVSCHEDULE(1,OFFSET(Summary!$H$14,MATCH($B69,Summary!$H$15:$H$22,0),1,1,EJ$11))-
 IFERROR( FVSCHEDULE(1,OFFSET(Summary!$H$14,MATCH($B69,Summary!$H$15:$H$22,0),1,1,EJ$11-1)), 0))
*(EJ$12/12-ROUNDDOWN((EJ$12-1)/12,0))
+ IFERROR( FVSCHEDULE(1,OFFSET(Summary!$H$14,MATCH($B69,Summary!$H$15:$H$22,0),1,1,EJ$11-1)), 0)
)*EJ$53*$D69)/12
)</f>
        <v>128263.94200958686</v>
      </c>
      <c r="EK69" s="4">
        <v>0</v>
      </c>
      <c r="EL69" s="59"/>
    </row>
    <row r="70" spans="1:142" s="4" customFormat="1" thickBot="1" x14ac:dyDescent="0.25">
      <c r="A70" s="3"/>
      <c r="B70" s="46"/>
      <c r="C70" s="161" t="s">
        <v>264</v>
      </c>
      <c r="D70" s="1"/>
      <c r="E70" s="1"/>
      <c r="F70" s="1"/>
      <c r="G70" s="1"/>
      <c r="H70" s="156">
        <f t="shared" ref="H70:AM70" ca="1" si="93">SUM(H67:H69)</f>
        <v>0</v>
      </c>
      <c r="I70" s="156">
        <f t="shared" ca="1" si="93"/>
        <v>0</v>
      </c>
      <c r="J70" s="156">
        <f t="shared" ca="1" si="93"/>
        <v>0</v>
      </c>
      <c r="K70" s="156">
        <f t="shared" ca="1" si="93"/>
        <v>0</v>
      </c>
      <c r="L70" s="156">
        <f t="shared" ca="1" si="93"/>
        <v>0</v>
      </c>
      <c r="M70" s="156">
        <f t="shared" ca="1" si="93"/>
        <v>0</v>
      </c>
      <c r="N70" s="156">
        <f t="shared" ca="1" si="93"/>
        <v>0</v>
      </c>
      <c r="O70" s="156">
        <f t="shared" ca="1" si="93"/>
        <v>0</v>
      </c>
      <c r="P70" s="156">
        <f t="shared" ca="1" si="93"/>
        <v>0</v>
      </c>
      <c r="Q70" s="156">
        <f t="shared" ca="1" si="93"/>
        <v>0</v>
      </c>
      <c r="R70" s="156">
        <f t="shared" ca="1" si="93"/>
        <v>0</v>
      </c>
      <c r="S70" s="156">
        <f t="shared" ca="1" si="93"/>
        <v>0</v>
      </c>
      <c r="T70" s="156">
        <f t="shared" ca="1" si="93"/>
        <v>0</v>
      </c>
      <c r="U70" s="156">
        <f t="shared" ca="1" si="93"/>
        <v>0</v>
      </c>
      <c r="V70" s="156">
        <f t="shared" ca="1" si="93"/>
        <v>0</v>
      </c>
      <c r="W70" s="156">
        <f t="shared" ca="1" si="93"/>
        <v>0</v>
      </c>
      <c r="X70" s="156">
        <f t="shared" ca="1" si="93"/>
        <v>0</v>
      </c>
      <c r="Y70" s="156">
        <f t="shared" ca="1" si="93"/>
        <v>0</v>
      </c>
      <c r="Z70" s="156">
        <f t="shared" ca="1" si="93"/>
        <v>0</v>
      </c>
      <c r="AA70" s="156">
        <f t="shared" ca="1" si="93"/>
        <v>0</v>
      </c>
      <c r="AB70" s="156">
        <f t="shared" ca="1" si="93"/>
        <v>0</v>
      </c>
      <c r="AC70" s="156">
        <f t="shared" ca="1" si="93"/>
        <v>0</v>
      </c>
      <c r="AD70" s="156">
        <f t="shared" ca="1" si="93"/>
        <v>0</v>
      </c>
      <c r="AE70" s="156">
        <f t="shared" ca="1" si="93"/>
        <v>0</v>
      </c>
      <c r="AF70" s="156">
        <f t="shared" ca="1" si="93"/>
        <v>69457.475977378184</v>
      </c>
      <c r="AG70" s="156">
        <f t="shared" ca="1" si="93"/>
        <v>167731.58370778314</v>
      </c>
      <c r="AH70" s="156">
        <f t="shared" ca="1" si="93"/>
        <v>236393.3044470548</v>
      </c>
      <c r="AI70" s="156">
        <f t="shared" ca="1" si="93"/>
        <v>305394.54477581964</v>
      </c>
      <c r="AJ70" s="156">
        <f t="shared" ca="1" si="93"/>
        <v>374735.30469407764</v>
      </c>
      <c r="AK70" s="156">
        <f t="shared" ca="1" si="93"/>
        <v>444415.58420182893</v>
      </c>
      <c r="AL70" s="156">
        <f t="shared" ca="1" si="93"/>
        <v>514435.38329907332</v>
      </c>
      <c r="AM70" s="156">
        <f t="shared" ca="1" si="93"/>
        <v>584794.70198581088</v>
      </c>
      <c r="AN70" s="156">
        <f t="shared" ref="AN70:BS70" ca="1" si="94">SUM(AN67:AN69)</f>
        <v>655493.54026204161</v>
      </c>
      <c r="AO70" s="156">
        <f t="shared" ca="1" si="94"/>
        <v>726531.89812776539</v>
      </c>
      <c r="AP70" s="156">
        <f t="shared" ca="1" si="94"/>
        <v>797909.77558298281</v>
      </c>
      <c r="AQ70" s="156">
        <f t="shared" ca="1" si="94"/>
        <v>869627.17262769327</v>
      </c>
      <c r="AR70" s="156">
        <f t="shared" ca="1" si="94"/>
        <v>940491.73592428502</v>
      </c>
      <c r="AS70" s="156">
        <f t="shared" ca="1" si="94"/>
        <v>975562.98487724224</v>
      </c>
      <c r="AT70" s="156">
        <f t="shared" ca="1" si="94"/>
        <v>978719.96095635928</v>
      </c>
      <c r="AU70" s="156">
        <f t="shared" ca="1" si="94"/>
        <v>981876.93703547656</v>
      </c>
      <c r="AV70" s="156">
        <f t="shared" ca="1" si="94"/>
        <v>985033.91311459383</v>
      </c>
      <c r="AW70" s="156">
        <f t="shared" ca="1" si="94"/>
        <v>988190.88919371064</v>
      </c>
      <c r="AX70" s="156">
        <f t="shared" ca="1" si="94"/>
        <v>991347.86527282791</v>
      </c>
      <c r="AY70" s="156">
        <f t="shared" ca="1" si="94"/>
        <v>994504.8413519453</v>
      </c>
      <c r="AZ70" s="156">
        <f t="shared" ca="1" si="94"/>
        <v>997661.81743106234</v>
      </c>
      <c r="BA70" s="156">
        <f t="shared" ca="1" si="94"/>
        <v>1000818.7935101796</v>
      </c>
      <c r="BB70" s="156">
        <f t="shared" ca="1" si="94"/>
        <v>1003975.7695892969</v>
      </c>
      <c r="BC70" s="156">
        <f t="shared" ca="1" si="94"/>
        <v>1007132.7456684138</v>
      </c>
      <c r="BD70" s="156">
        <f t="shared" ca="1" si="94"/>
        <v>1010289.7217475311</v>
      </c>
      <c r="BE70" s="156">
        <f t="shared" ca="1" si="94"/>
        <v>1013570.4455513068</v>
      </c>
      <c r="BF70" s="156">
        <f t="shared" ca="1" si="94"/>
        <v>1016851.1693550823</v>
      </c>
      <c r="BG70" s="156">
        <f t="shared" ca="1" si="94"/>
        <v>1020131.8931588579</v>
      </c>
      <c r="BH70" s="156">
        <f t="shared" ca="1" si="94"/>
        <v>1023412.6169626334</v>
      </c>
      <c r="BI70" s="156">
        <f t="shared" ca="1" si="94"/>
        <v>1026693.3407664091</v>
      </c>
      <c r="BJ70" s="156">
        <f t="shared" ca="1" si="94"/>
        <v>1029974.0645701847</v>
      </c>
      <c r="BK70" s="156">
        <f t="shared" ca="1" si="94"/>
        <v>1033254.7883739602</v>
      </c>
      <c r="BL70" s="156">
        <f t="shared" ca="1" si="94"/>
        <v>1036535.5121777358</v>
      </c>
      <c r="BM70" s="156">
        <f t="shared" ca="1" si="94"/>
        <v>1039816.2359815112</v>
      </c>
      <c r="BN70" s="156">
        <f t="shared" ca="1" si="94"/>
        <v>1043096.9597852868</v>
      </c>
      <c r="BO70" s="156">
        <f t="shared" ca="1" si="94"/>
        <v>1046377.6835890624</v>
      </c>
      <c r="BP70" s="156">
        <f t="shared" ca="1" si="94"/>
        <v>1049658.407392838</v>
      </c>
      <c r="BQ70" s="156">
        <f t="shared" ca="1" si="94"/>
        <v>1053067.752890703</v>
      </c>
      <c r="BR70" s="156">
        <f t="shared" ca="1" si="94"/>
        <v>1056477.0983885683</v>
      </c>
      <c r="BS70" s="156">
        <f t="shared" ca="1" si="94"/>
        <v>1059886.4438864335</v>
      </c>
      <c r="BT70" s="156">
        <f t="shared" ref="BT70:CY70" ca="1" si="95">SUM(BT67:BT69)</f>
        <v>1063295.7893842985</v>
      </c>
      <c r="BU70" s="156">
        <f t="shared" ca="1" si="95"/>
        <v>1066705.1348821637</v>
      </c>
      <c r="BV70" s="156">
        <f t="shared" ca="1" si="95"/>
        <v>1070114.4803800287</v>
      </c>
      <c r="BW70" s="156">
        <f t="shared" ca="1" si="95"/>
        <v>1073523.8258778939</v>
      </c>
      <c r="BX70" s="156">
        <f t="shared" ca="1" si="95"/>
        <v>1076933.1713757589</v>
      </c>
      <c r="BY70" s="156">
        <f t="shared" ca="1" si="95"/>
        <v>1080342.5168736239</v>
      </c>
      <c r="BZ70" s="156">
        <f t="shared" ca="1" si="95"/>
        <v>1083751.8623714892</v>
      </c>
      <c r="CA70" s="156">
        <f t="shared" ca="1" si="95"/>
        <v>1087161.2078693544</v>
      </c>
      <c r="CB70" s="156">
        <f t="shared" ca="1" si="95"/>
        <v>1090570.5533672194</v>
      </c>
      <c r="CC70" s="156">
        <f t="shared" ca="1" si="95"/>
        <v>1094113.5872091958</v>
      </c>
      <c r="CD70" s="156">
        <f t="shared" ca="1" si="95"/>
        <v>1097656.6210511725</v>
      </c>
      <c r="CE70" s="156">
        <f t="shared" ca="1" si="95"/>
        <v>1101199.6548931485</v>
      </c>
      <c r="CF70" s="156">
        <f t="shared" ca="1" si="95"/>
        <v>1104742.6887351249</v>
      </c>
      <c r="CG70" s="156">
        <f t="shared" ca="1" si="95"/>
        <v>1108285.7225771013</v>
      </c>
      <c r="CH70" s="156">
        <f t="shared" ca="1" si="95"/>
        <v>1111828.756419078</v>
      </c>
      <c r="CI70" s="156">
        <f t="shared" ca="1" si="95"/>
        <v>1115371.7902610544</v>
      </c>
      <c r="CJ70" s="156">
        <f t="shared" ca="1" si="95"/>
        <v>1118914.8241030306</v>
      </c>
      <c r="CK70" s="156">
        <f t="shared" ca="1" si="95"/>
        <v>1122457.857945007</v>
      </c>
      <c r="CL70" s="156">
        <f t="shared" ca="1" si="95"/>
        <v>1126000.8917869835</v>
      </c>
      <c r="CM70" s="156">
        <f t="shared" ca="1" si="95"/>
        <v>1129543.9256289599</v>
      </c>
      <c r="CN70" s="156">
        <f t="shared" ca="1" si="95"/>
        <v>1133086.9594709361</v>
      </c>
      <c r="CO70" s="156">
        <f t="shared" ca="1" si="95"/>
        <v>1136768.9486265141</v>
      </c>
      <c r="CP70" s="156">
        <f t="shared" ca="1" si="95"/>
        <v>1140450.937782092</v>
      </c>
      <c r="CQ70" s="156">
        <f t="shared" ca="1" si="95"/>
        <v>1144132.9269376702</v>
      </c>
      <c r="CR70" s="156">
        <f t="shared" ca="1" si="95"/>
        <v>1147814.9160932482</v>
      </c>
      <c r="CS70" s="156">
        <f t="shared" ca="1" si="95"/>
        <v>1151496.9052488259</v>
      </c>
      <c r="CT70" s="156">
        <f t="shared" ca="1" si="95"/>
        <v>1155178.8944044043</v>
      </c>
      <c r="CU70" s="156">
        <f t="shared" ca="1" si="95"/>
        <v>1158860.8835599823</v>
      </c>
      <c r="CV70" s="156">
        <f t="shared" ca="1" si="95"/>
        <v>1162542.8727155603</v>
      </c>
      <c r="CW70" s="156">
        <f t="shared" ca="1" si="95"/>
        <v>1166224.8618711382</v>
      </c>
      <c r="CX70" s="156">
        <f t="shared" ca="1" si="95"/>
        <v>1169906.8510267164</v>
      </c>
      <c r="CY70" s="156">
        <f t="shared" ca="1" si="95"/>
        <v>1173588.8401822944</v>
      </c>
      <c r="CZ70" s="156">
        <f t="shared" ref="CZ70:EE70" ca="1" si="96">SUM(CZ67:CZ69)</f>
        <v>1177270.8293378723</v>
      </c>
      <c r="DA70" s="156">
        <f t="shared" ca="1" si="96"/>
        <v>1181097.2490383938</v>
      </c>
      <c r="DB70" s="156">
        <f t="shared" ca="1" si="96"/>
        <v>1184923.6687389151</v>
      </c>
      <c r="DC70" s="156">
        <f t="shared" ca="1" si="96"/>
        <v>1188750.0884394364</v>
      </c>
      <c r="DD70" s="156">
        <f t="shared" ca="1" si="96"/>
        <v>1192576.5081399579</v>
      </c>
      <c r="DE70" s="156">
        <f t="shared" ca="1" si="96"/>
        <v>1196402.9278404794</v>
      </c>
      <c r="DF70" s="156">
        <f t="shared" ca="1" si="96"/>
        <v>1200229.3475410009</v>
      </c>
      <c r="DG70" s="156">
        <f t="shared" ca="1" si="96"/>
        <v>1204055.7672415222</v>
      </c>
      <c r="DH70" s="156">
        <f t="shared" ca="1" si="96"/>
        <v>1207882.1869420435</v>
      </c>
      <c r="DI70" s="156">
        <f t="shared" ca="1" si="96"/>
        <v>1211708.606642565</v>
      </c>
      <c r="DJ70" s="156">
        <f t="shared" ca="1" si="96"/>
        <v>1215535.0263430863</v>
      </c>
      <c r="DK70" s="156">
        <f t="shared" ca="1" si="96"/>
        <v>1219361.4460436075</v>
      </c>
      <c r="DL70" s="156">
        <f t="shared" ca="1" si="96"/>
        <v>1223187.8657441288</v>
      </c>
      <c r="DM70" s="156">
        <f t="shared" ca="1" si="96"/>
        <v>1227164.4077407531</v>
      </c>
      <c r="DN70" s="156">
        <f t="shared" ca="1" si="96"/>
        <v>1231140.9497373772</v>
      </c>
      <c r="DO70" s="156">
        <f t="shared" ca="1" si="96"/>
        <v>1235117.4917340011</v>
      </c>
      <c r="DP70" s="156">
        <f t="shared" ca="1" si="96"/>
        <v>1239094.0337306254</v>
      </c>
      <c r="DQ70" s="156">
        <f t="shared" ca="1" si="96"/>
        <v>1243070.5757272495</v>
      </c>
      <c r="DR70" s="156">
        <f t="shared" ca="1" si="96"/>
        <v>1247047.1177238734</v>
      </c>
      <c r="DS70" s="156">
        <f t="shared" ca="1" si="96"/>
        <v>1251023.6597204977</v>
      </c>
      <c r="DT70" s="156">
        <f t="shared" ca="1" si="96"/>
        <v>1255000.2017171218</v>
      </c>
      <c r="DU70" s="156">
        <f t="shared" ca="1" si="96"/>
        <v>1258976.7437137456</v>
      </c>
      <c r="DV70" s="156">
        <f t="shared" ca="1" si="96"/>
        <v>1262953.2857103699</v>
      </c>
      <c r="DW70" s="156">
        <f t="shared" ca="1" si="96"/>
        <v>1266929.8277069938</v>
      </c>
      <c r="DX70" s="156">
        <f t="shared" ca="1" si="96"/>
        <v>1270906.3697036179</v>
      </c>
      <c r="DY70" s="156">
        <f t="shared" ca="1" si="96"/>
        <v>1275038.9508534314</v>
      </c>
      <c r="DZ70" s="156">
        <f t="shared" ca="1" si="96"/>
        <v>1279171.5320032446</v>
      </c>
      <c r="EA70" s="156">
        <f t="shared" ca="1" si="96"/>
        <v>1283304.1131530583</v>
      </c>
      <c r="EB70" s="156">
        <f t="shared" ca="1" si="96"/>
        <v>1287436.6943028716</v>
      </c>
      <c r="EC70" s="156">
        <f t="shared" ca="1" si="96"/>
        <v>1291569.2754526851</v>
      </c>
      <c r="ED70" s="156">
        <f t="shared" ca="1" si="96"/>
        <v>1295701.8566024981</v>
      </c>
      <c r="EE70" s="156">
        <f t="shared" ca="1" si="96"/>
        <v>1299834.4377523116</v>
      </c>
      <c r="EF70" s="156">
        <f t="shared" ref="EF70:EJ70" ca="1" si="97">SUM(EF67:EF69)</f>
        <v>1303967.0189021251</v>
      </c>
      <c r="EG70" s="156">
        <f t="shared" ca="1" si="97"/>
        <v>1308099.6000519383</v>
      </c>
      <c r="EH70" s="156">
        <f t="shared" ca="1" si="97"/>
        <v>1312232.1812017518</v>
      </c>
      <c r="EI70" s="156">
        <f t="shared" ca="1" si="97"/>
        <v>1316364.7623515651</v>
      </c>
      <c r="EJ70" s="156">
        <f t="shared" ca="1" si="97"/>
        <v>1320497.3435013783</v>
      </c>
      <c r="EK70" s="4">
        <v>0</v>
      </c>
      <c r="EL70" s="59"/>
    </row>
    <row r="71" spans="1:142" s="4" customFormat="1" ht="14" x14ac:dyDescent="0.2">
      <c r="A71" s="3"/>
      <c r="B71" s="46"/>
      <c r="C71" s="46"/>
      <c r="H71" s="5"/>
      <c r="I71" s="5"/>
      <c r="J71" s="5"/>
      <c r="AG71" s="20"/>
      <c r="EK71" s="4">
        <v>0</v>
      </c>
      <c r="EL71" s="59"/>
    </row>
    <row r="72" spans="1:142" s="4" customFormat="1" ht="14" x14ac:dyDescent="0.2">
      <c r="A72" s="3"/>
      <c r="B72" s="46"/>
      <c r="C72" s="46"/>
      <c r="H72" s="5"/>
      <c r="I72" s="5"/>
      <c r="J72" s="5"/>
      <c r="AG72" s="20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4">
        <v>0</v>
      </c>
      <c r="EL72" s="59"/>
    </row>
    <row r="73" spans="1:142" s="4" customFormat="1" ht="14" x14ac:dyDescent="0.2">
      <c r="A73" s="3"/>
      <c r="B73" s="46"/>
      <c r="C73" s="4" t="s">
        <v>142</v>
      </c>
      <c r="H73" s="5"/>
      <c r="I73" s="5"/>
      <c r="J73" s="5"/>
      <c r="AG73" s="20"/>
      <c r="EK73" s="4">
        <v>0</v>
      </c>
      <c r="EL73" s="59"/>
    </row>
    <row r="74" spans="1:142" s="4" customFormat="1" ht="14" x14ac:dyDescent="0.2">
      <c r="A74" s="3"/>
      <c r="B74" s="46" t="str">
        <f>Summary!$H$22</f>
        <v>expense</v>
      </c>
      <c r="C74" s="46" t="s">
        <v>389</v>
      </c>
      <c r="D74" s="134">
        <f>Opex!$D$7</f>
        <v>276177.45412499999</v>
      </c>
      <c r="E74" s="162">
        <f>Opex!B8</f>
        <v>2.5000000000000001E-2</v>
      </c>
      <c r="H74" s="7">
        <f ca="1">IF(H$11=0,0,((
(FVSCHEDULE(1,OFFSET(Summary!$H$14,MATCH($B74,Summary!$H$15:$H$22,0),1,1,H$11))-
 IFERROR( FVSCHEDULE(1,OFFSET(Summary!$H$14,MATCH($B74,Summary!$H$15:$H$22,0),1,1,H$11-1)), 0))
*(H$12/12-ROUNDDOWN((H$12-1)/12,0))
+ IFERROR( FVSCHEDULE(1,OFFSET(Summary!$H$14,MATCH($B74,Summary!$H$15:$H$22,0),1,1,H$11-1)), 0)
)*IF(H$53&gt;0,1,0)*$D74)/-12
)</f>
        <v>0</v>
      </c>
      <c r="I74" s="7">
        <f ca="1">IF(I$11=0,0,((
(FVSCHEDULE(1,OFFSET(Summary!$H$14,MATCH($B74,Summary!$H$15:$H$22,0),1,1,I$11))-
 IFERROR( FVSCHEDULE(1,OFFSET(Summary!$H$14,MATCH($B74,Summary!$H$15:$H$22,0),1,1,I$11-1)), 0))
*(I$12/12-ROUNDDOWN((I$12-1)/12,0))
+ IFERROR( FVSCHEDULE(1,OFFSET(Summary!$H$14,MATCH($B74,Summary!$H$15:$H$22,0),1,1,I$11-1)), 0)
)*IF(I$53&gt;0,1,0)*$D74)/-12
)</f>
        <v>0</v>
      </c>
      <c r="J74" s="7">
        <f ca="1">IF(J$11=0,0,((
(FVSCHEDULE(1,OFFSET(Summary!$H$14,MATCH($B74,Summary!$H$15:$H$22,0),1,1,J$11))-
 IFERROR( FVSCHEDULE(1,OFFSET(Summary!$H$14,MATCH($B74,Summary!$H$15:$H$22,0),1,1,J$11-1)), 0))
*(J$12/12-ROUNDDOWN((J$12-1)/12,0))
+ IFERROR( FVSCHEDULE(1,OFFSET(Summary!$H$14,MATCH($B74,Summary!$H$15:$H$22,0),1,1,J$11-1)), 0)
)*IF(J$53&gt;0,1,0)*$D74)/-12
)</f>
        <v>0</v>
      </c>
      <c r="K74" s="7">
        <f ca="1">IF(K$11=0,0,((
(FVSCHEDULE(1,OFFSET(Summary!$H$14,MATCH($B74,Summary!$H$15:$H$22,0),1,1,K$11))-
 IFERROR( FVSCHEDULE(1,OFFSET(Summary!$H$14,MATCH($B74,Summary!$H$15:$H$22,0),1,1,K$11-1)), 0))
*(K$12/12-ROUNDDOWN((K$12-1)/12,0))
+ IFERROR( FVSCHEDULE(1,OFFSET(Summary!$H$14,MATCH($B74,Summary!$H$15:$H$22,0),1,1,K$11-1)), 0)
)*IF(K$53&gt;0,1,0)*$D74)/-12
)</f>
        <v>0</v>
      </c>
      <c r="L74" s="7">
        <f ca="1">IF(L$11=0,0,((
(FVSCHEDULE(1,OFFSET(Summary!$H$14,MATCH($B74,Summary!$H$15:$H$22,0),1,1,L$11))-
 IFERROR( FVSCHEDULE(1,OFFSET(Summary!$H$14,MATCH($B74,Summary!$H$15:$H$22,0),1,1,L$11-1)), 0))
*(L$12/12-ROUNDDOWN((L$12-1)/12,0))
+ IFERROR( FVSCHEDULE(1,OFFSET(Summary!$H$14,MATCH($B74,Summary!$H$15:$H$22,0),1,1,L$11-1)), 0)
)*IF(L$53&gt;0,1,0)*$D74)/-12
)</f>
        <v>0</v>
      </c>
      <c r="M74" s="7">
        <f ca="1">IF(M$11=0,0,((
(FVSCHEDULE(1,OFFSET(Summary!$H$14,MATCH($B74,Summary!$H$15:$H$22,0),1,1,M$11))-
 IFERROR( FVSCHEDULE(1,OFFSET(Summary!$H$14,MATCH($B74,Summary!$H$15:$H$22,0),1,1,M$11-1)), 0))
*(M$12/12-ROUNDDOWN((M$12-1)/12,0))
+ IFERROR( FVSCHEDULE(1,OFFSET(Summary!$H$14,MATCH($B74,Summary!$H$15:$H$22,0),1,1,M$11-1)), 0)
)*IF(M$53&gt;0,1,0)*$D74)/-12
)</f>
        <v>0</v>
      </c>
      <c r="N74" s="7">
        <f ca="1">IF(N$11=0,0,((
(FVSCHEDULE(1,OFFSET(Summary!$H$14,MATCH($B74,Summary!$H$15:$H$22,0),1,1,N$11))-
 IFERROR( FVSCHEDULE(1,OFFSET(Summary!$H$14,MATCH($B74,Summary!$H$15:$H$22,0),1,1,N$11-1)), 0))
*(N$12/12-ROUNDDOWN((N$12-1)/12,0))
+ IFERROR( FVSCHEDULE(1,OFFSET(Summary!$H$14,MATCH($B74,Summary!$H$15:$H$22,0),1,1,N$11-1)), 0)
)*IF(N$53&gt;0,1,0)*$D74)/-12
)</f>
        <v>0</v>
      </c>
      <c r="O74" s="7">
        <f ca="1">IF(O$11=0,0,((
(FVSCHEDULE(1,OFFSET(Summary!$H$14,MATCH($B74,Summary!$H$15:$H$22,0),1,1,O$11))-
 IFERROR( FVSCHEDULE(1,OFFSET(Summary!$H$14,MATCH($B74,Summary!$H$15:$H$22,0),1,1,O$11-1)), 0))
*(O$12/12-ROUNDDOWN((O$12-1)/12,0))
+ IFERROR( FVSCHEDULE(1,OFFSET(Summary!$H$14,MATCH($B74,Summary!$H$15:$H$22,0),1,1,O$11-1)), 0)
)*IF(O$53&gt;0,1,0)*$D74)/-12
)</f>
        <v>0</v>
      </c>
      <c r="P74" s="7">
        <f ca="1">IF(P$11=0,0,((
(FVSCHEDULE(1,OFFSET(Summary!$H$14,MATCH($B74,Summary!$H$15:$H$22,0),1,1,P$11))-
 IFERROR( FVSCHEDULE(1,OFFSET(Summary!$H$14,MATCH($B74,Summary!$H$15:$H$22,0),1,1,P$11-1)), 0))
*(P$12/12-ROUNDDOWN((P$12-1)/12,0))
+ IFERROR( FVSCHEDULE(1,OFFSET(Summary!$H$14,MATCH($B74,Summary!$H$15:$H$22,0),1,1,P$11-1)), 0)
)*IF(P$53&gt;0,1,0)*$D74)/-12
)</f>
        <v>0</v>
      </c>
      <c r="Q74" s="7">
        <f ca="1">IF(Q$11=0,0,((
(FVSCHEDULE(1,OFFSET(Summary!$H$14,MATCH($B74,Summary!$H$15:$H$22,0),1,1,Q$11))-
 IFERROR( FVSCHEDULE(1,OFFSET(Summary!$H$14,MATCH($B74,Summary!$H$15:$H$22,0),1,1,Q$11-1)), 0))
*(Q$12/12-ROUNDDOWN((Q$12-1)/12,0))
+ IFERROR( FVSCHEDULE(1,OFFSET(Summary!$H$14,MATCH($B74,Summary!$H$15:$H$22,0),1,1,Q$11-1)), 0)
)*IF(Q$53&gt;0,1,0)*$D74)/-12
)</f>
        <v>0</v>
      </c>
      <c r="R74" s="7">
        <f ca="1">IF(R$11=0,0,((
(FVSCHEDULE(1,OFFSET(Summary!$H$14,MATCH($B74,Summary!$H$15:$H$22,0),1,1,R$11))-
 IFERROR( FVSCHEDULE(1,OFFSET(Summary!$H$14,MATCH($B74,Summary!$H$15:$H$22,0),1,1,R$11-1)), 0))
*(R$12/12-ROUNDDOWN((R$12-1)/12,0))
+ IFERROR( FVSCHEDULE(1,OFFSET(Summary!$H$14,MATCH($B74,Summary!$H$15:$H$22,0),1,1,R$11-1)), 0)
)*IF(R$53&gt;0,1,0)*$D74)/-12
)</f>
        <v>0</v>
      </c>
      <c r="S74" s="7">
        <f ca="1">IF(S$11=0,0,((
(FVSCHEDULE(1,OFFSET(Summary!$H$14,MATCH($B74,Summary!$H$15:$H$22,0),1,1,S$11))-
 IFERROR( FVSCHEDULE(1,OFFSET(Summary!$H$14,MATCH($B74,Summary!$H$15:$H$22,0),1,1,S$11-1)), 0))
*(S$12/12-ROUNDDOWN((S$12-1)/12,0))
+ IFERROR( FVSCHEDULE(1,OFFSET(Summary!$H$14,MATCH($B74,Summary!$H$15:$H$22,0),1,1,S$11-1)), 0)
)*IF(S$53&gt;0,1,0)*$D74)/-12
)</f>
        <v>0</v>
      </c>
      <c r="T74" s="7">
        <f ca="1">IF(T$11=0,0,((
(FVSCHEDULE(1,OFFSET(Summary!$H$14,MATCH($B74,Summary!$H$15:$H$22,0),1,1,T$11))-
 IFERROR( FVSCHEDULE(1,OFFSET(Summary!$H$14,MATCH($B74,Summary!$H$15:$H$22,0),1,1,T$11-1)), 0))
*(T$12/12-ROUNDDOWN((T$12-1)/12,0))
+ IFERROR( FVSCHEDULE(1,OFFSET(Summary!$H$14,MATCH($B74,Summary!$H$15:$H$22,0),1,1,T$11-1)), 0)
)*IF(T$53&gt;0,1,0)*$D74)/-12
)</f>
        <v>0</v>
      </c>
      <c r="U74" s="7">
        <f ca="1">IF(U$11=0,0,((
(FVSCHEDULE(1,OFFSET(Summary!$H$14,MATCH($B74,Summary!$H$15:$H$22,0),1,1,U$11))-
 IFERROR( FVSCHEDULE(1,OFFSET(Summary!$H$14,MATCH($B74,Summary!$H$15:$H$22,0),1,1,U$11-1)), 0))
*(U$12/12-ROUNDDOWN((U$12-1)/12,0))
+ IFERROR( FVSCHEDULE(1,OFFSET(Summary!$H$14,MATCH($B74,Summary!$H$15:$H$22,0),1,1,U$11-1)), 0)
)*IF(U$53&gt;0,1,0)*$D74)/-12
)</f>
        <v>0</v>
      </c>
      <c r="V74" s="7">
        <f ca="1">IF(V$11=0,0,((
(FVSCHEDULE(1,OFFSET(Summary!$H$14,MATCH($B74,Summary!$H$15:$H$22,0),1,1,V$11))-
 IFERROR( FVSCHEDULE(1,OFFSET(Summary!$H$14,MATCH($B74,Summary!$H$15:$H$22,0),1,1,V$11-1)), 0))
*(V$12/12-ROUNDDOWN((V$12-1)/12,0))
+ IFERROR( FVSCHEDULE(1,OFFSET(Summary!$H$14,MATCH($B74,Summary!$H$15:$H$22,0),1,1,V$11-1)), 0)
)*IF(V$53&gt;0,1,0)*$D74)/-12
)</f>
        <v>0</v>
      </c>
      <c r="W74" s="7">
        <f ca="1">IF(W$11=0,0,((
(FVSCHEDULE(1,OFFSET(Summary!$H$14,MATCH($B74,Summary!$H$15:$H$22,0),1,1,W$11))-
 IFERROR( FVSCHEDULE(1,OFFSET(Summary!$H$14,MATCH($B74,Summary!$H$15:$H$22,0),1,1,W$11-1)), 0))
*(W$12/12-ROUNDDOWN((W$12-1)/12,0))
+ IFERROR( FVSCHEDULE(1,OFFSET(Summary!$H$14,MATCH($B74,Summary!$H$15:$H$22,0),1,1,W$11-1)), 0)
)*IF(W$53&gt;0,1,0)*$D74)/-12
)</f>
        <v>0</v>
      </c>
      <c r="X74" s="7">
        <f ca="1">IF(X$11=0,0,((
(FVSCHEDULE(1,OFFSET(Summary!$H$14,MATCH($B74,Summary!$H$15:$H$22,0),1,1,X$11))-
 IFERROR( FVSCHEDULE(1,OFFSET(Summary!$H$14,MATCH($B74,Summary!$H$15:$H$22,0),1,1,X$11-1)), 0))
*(X$12/12-ROUNDDOWN((X$12-1)/12,0))
+ IFERROR( FVSCHEDULE(1,OFFSET(Summary!$H$14,MATCH($B74,Summary!$H$15:$H$22,0),1,1,X$11-1)), 0)
)*IF(X$53&gt;0,1,0)*$D74)/-12
)</f>
        <v>0</v>
      </c>
      <c r="Y74" s="7">
        <f ca="1">IF(Y$11=0,0,((
(FVSCHEDULE(1,OFFSET(Summary!$H$14,MATCH($B74,Summary!$H$15:$H$22,0),1,1,Y$11))-
 IFERROR( FVSCHEDULE(1,OFFSET(Summary!$H$14,MATCH($B74,Summary!$H$15:$H$22,0),1,1,Y$11-1)), 0))
*(Y$12/12-ROUNDDOWN((Y$12-1)/12,0))
+ IFERROR( FVSCHEDULE(1,OFFSET(Summary!$H$14,MATCH($B74,Summary!$H$15:$H$22,0),1,1,Y$11-1)), 0)
)*IF(Y$53&gt;0,1,0)*$D74)/-12
)</f>
        <v>0</v>
      </c>
      <c r="Z74" s="7">
        <f ca="1">IF(Z$11=0,0,((
(FVSCHEDULE(1,OFFSET(Summary!$H$14,MATCH($B74,Summary!$H$15:$H$22,0),1,1,Z$11))-
 IFERROR( FVSCHEDULE(1,OFFSET(Summary!$H$14,MATCH($B74,Summary!$H$15:$H$22,0),1,1,Z$11-1)), 0))
*(Z$12/12-ROUNDDOWN((Z$12-1)/12,0))
+ IFERROR( FVSCHEDULE(1,OFFSET(Summary!$H$14,MATCH($B74,Summary!$H$15:$H$22,0),1,1,Z$11-1)), 0)
)*IF(Z$53&gt;0,1,0)*$D74)/-12
)</f>
        <v>0</v>
      </c>
      <c r="AA74" s="7">
        <f ca="1">IF(AA$11=0,0,((
(FVSCHEDULE(1,OFFSET(Summary!$H$14,MATCH($B74,Summary!$H$15:$H$22,0),1,1,AA$11))-
 IFERROR( FVSCHEDULE(1,OFFSET(Summary!$H$14,MATCH($B74,Summary!$H$15:$H$22,0),1,1,AA$11-1)), 0))
*(AA$12/12-ROUNDDOWN((AA$12-1)/12,0))
+ IFERROR( FVSCHEDULE(1,OFFSET(Summary!$H$14,MATCH($B74,Summary!$H$15:$H$22,0),1,1,AA$11-1)), 0)
)*IF(AA$53&gt;0,1,0)*$D74)/-12
)</f>
        <v>0</v>
      </c>
      <c r="AB74" s="7">
        <f ca="1">IF(AB$11=0,0,((
(FVSCHEDULE(1,OFFSET(Summary!$H$14,MATCH($B74,Summary!$H$15:$H$22,0),1,1,AB$11))-
 IFERROR( FVSCHEDULE(1,OFFSET(Summary!$H$14,MATCH($B74,Summary!$H$15:$H$22,0),1,1,AB$11-1)), 0))
*(AB$12/12-ROUNDDOWN((AB$12-1)/12,0))
+ IFERROR( FVSCHEDULE(1,OFFSET(Summary!$H$14,MATCH($B74,Summary!$H$15:$H$22,0),1,1,AB$11-1)), 0)
)*IF(AB$53&gt;0,1,0)*$D74)/-12
)</f>
        <v>0</v>
      </c>
      <c r="AC74" s="7">
        <f ca="1">IF(AC$11=0,0,((
(FVSCHEDULE(1,OFFSET(Summary!$H$14,MATCH($B74,Summary!$H$15:$H$22,0),1,1,AC$11))-
 IFERROR( FVSCHEDULE(1,OFFSET(Summary!$H$14,MATCH($B74,Summary!$H$15:$H$22,0),1,1,AC$11-1)), 0))
*(AC$12/12-ROUNDDOWN((AC$12-1)/12,0))
+ IFERROR( FVSCHEDULE(1,OFFSET(Summary!$H$14,MATCH($B74,Summary!$H$15:$H$22,0),1,1,AC$11-1)), 0)
)*IF(AC$53&gt;0,1,0)*$D74)/-12
)</f>
        <v>0</v>
      </c>
      <c r="AD74" s="7">
        <f ca="1">IF(AD$11=0,0,((
(FVSCHEDULE(1,OFFSET(Summary!$H$14,MATCH($B74,Summary!$H$15:$H$22,0),1,1,AD$11))-
 IFERROR( FVSCHEDULE(1,OFFSET(Summary!$H$14,MATCH($B74,Summary!$H$15:$H$22,0),1,1,AD$11-1)), 0))
*(AD$12/12-ROUNDDOWN((AD$12-1)/12,0))
+ IFERROR( FVSCHEDULE(1,OFFSET(Summary!$H$14,MATCH($B74,Summary!$H$15:$H$22,0),1,1,AD$11-1)), 0)
)*IF(AD$53&gt;0,1,0)*$D74)/-12
)</f>
        <v>0</v>
      </c>
      <c r="AE74" s="7">
        <f ca="1">IF(AE$11=0,0,((
(FVSCHEDULE(1,OFFSET(Summary!$H$14,MATCH($B74,Summary!$H$15:$H$22,0),1,1,AE$11))-
 IFERROR( FVSCHEDULE(1,OFFSET(Summary!$H$14,MATCH($B74,Summary!$H$15:$H$22,0),1,1,AE$11-1)), 0))
*(AE$12/12-ROUNDDOWN((AE$12-1)/12,0))
+ IFERROR( FVSCHEDULE(1,OFFSET(Summary!$H$14,MATCH($B74,Summary!$H$15:$H$22,0),1,1,AE$11-1)), 0)
)*IF(AE$53&gt;0,1,0)*$D74)/-12
)</f>
        <v>0</v>
      </c>
      <c r="AF74" s="7">
        <f ca="1">IF(AF$11=0,0,((
(FVSCHEDULE(1,OFFSET(Summary!$H$14,MATCH($B74,Summary!$H$15:$H$22,0),1,1,AF$11))-
 IFERROR( FVSCHEDULE(1,OFFSET(Summary!$H$14,MATCH($B74,Summary!$H$15:$H$22,0),1,1,AF$11-1)), 0))
*(AF$12/12-ROUNDDOWN((AF$12-1)/12,0))
+ IFERROR( FVSCHEDULE(1,OFFSET(Summary!$H$14,MATCH($B74,Summary!$H$15:$H$22,0),1,1,AF$11-1)), 0)
)*IF(AF$53&gt;0,1,0)*$D74)/-12
)</f>
        <v>-23590.157539843745</v>
      </c>
      <c r="AG74" s="7">
        <f ca="1">IF(AG$11=0,0,((
(FVSCHEDULE(1,OFFSET(Summary!$H$14,MATCH($B74,Summary!$H$15:$H$22,0),1,1,AG$11))-
 IFERROR( FVSCHEDULE(1,OFFSET(Summary!$H$14,MATCH($B74,Summary!$H$15:$H$22,0),1,1,AG$11-1)), 0))
*(AG$12/12-ROUNDDOWN((AG$12-1)/12,0))
+ IFERROR( FVSCHEDULE(1,OFFSET(Summary!$H$14,MATCH($B74,Summary!$H$15:$H$22,0),1,1,AG$11-1)), 0)
)*IF(AG$53&gt;0,1,0)*$D74)/-12
)</f>
        <v>-23639.303701385088</v>
      </c>
      <c r="AH74" s="7">
        <f ca="1">IF(AH$11=0,0,((
(FVSCHEDULE(1,OFFSET(Summary!$H$14,MATCH($B74,Summary!$H$15:$H$22,0),1,1,AH$11))-
 IFERROR( FVSCHEDULE(1,OFFSET(Summary!$H$14,MATCH($B74,Summary!$H$15:$H$22,0),1,1,AH$11-1)), 0))
*(AH$12/12-ROUNDDOWN((AH$12-1)/12,0))
+ IFERROR( FVSCHEDULE(1,OFFSET(Summary!$H$14,MATCH($B74,Summary!$H$15:$H$22,0),1,1,AH$11-1)), 0)
)*IF(AH$53&gt;0,1,0)*$D74)/-12
)</f>
        <v>-23688.449862926427</v>
      </c>
      <c r="AI74" s="7">
        <f ca="1">IF(AI$11=0,0,((
(FVSCHEDULE(1,OFFSET(Summary!$H$14,MATCH($B74,Summary!$H$15:$H$22,0),1,1,AI$11))-
 IFERROR( FVSCHEDULE(1,OFFSET(Summary!$H$14,MATCH($B74,Summary!$H$15:$H$22,0),1,1,AI$11-1)), 0))
*(AI$12/12-ROUNDDOWN((AI$12-1)/12,0))
+ IFERROR( FVSCHEDULE(1,OFFSET(Summary!$H$14,MATCH($B74,Summary!$H$15:$H$22,0),1,1,AI$11-1)), 0)
)*IF(AI$53&gt;0,1,0)*$D74)/-12
)</f>
        <v>-23737.59602446777</v>
      </c>
      <c r="AJ74" s="7">
        <f ca="1">IF(AJ$11=0,0,((
(FVSCHEDULE(1,OFFSET(Summary!$H$14,MATCH($B74,Summary!$H$15:$H$22,0),1,1,AJ$11))-
 IFERROR( FVSCHEDULE(1,OFFSET(Summary!$H$14,MATCH($B74,Summary!$H$15:$H$22,0),1,1,AJ$11-1)), 0))
*(AJ$12/12-ROUNDDOWN((AJ$12-1)/12,0))
+ IFERROR( FVSCHEDULE(1,OFFSET(Summary!$H$14,MATCH($B74,Summary!$H$15:$H$22,0),1,1,AJ$11-1)), 0)
)*IF(AJ$53&gt;0,1,0)*$D74)/-12
)</f>
        <v>-23786.742186009113</v>
      </c>
      <c r="AK74" s="7">
        <f ca="1">IF(AK$11=0,0,((
(FVSCHEDULE(1,OFFSET(Summary!$H$14,MATCH($B74,Summary!$H$15:$H$22,0),1,1,AK$11))-
 IFERROR( FVSCHEDULE(1,OFFSET(Summary!$H$14,MATCH($B74,Summary!$H$15:$H$22,0),1,1,AK$11-1)), 0))
*(AK$12/12-ROUNDDOWN((AK$12-1)/12,0))
+ IFERROR( FVSCHEDULE(1,OFFSET(Summary!$H$14,MATCH($B74,Summary!$H$15:$H$22,0),1,1,AK$11-1)), 0)
)*IF(AK$53&gt;0,1,0)*$D74)/-12
)</f>
        <v>-23835.888347550455</v>
      </c>
      <c r="AL74" s="7">
        <f ca="1">IF(AL$11=0,0,((
(FVSCHEDULE(1,OFFSET(Summary!$H$14,MATCH($B74,Summary!$H$15:$H$22,0),1,1,AL$11))-
 IFERROR( FVSCHEDULE(1,OFFSET(Summary!$H$14,MATCH($B74,Summary!$H$15:$H$22,0),1,1,AL$11-1)), 0))
*(AL$12/12-ROUNDDOWN((AL$12-1)/12,0))
+ IFERROR( FVSCHEDULE(1,OFFSET(Summary!$H$14,MATCH($B74,Summary!$H$15:$H$22,0),1,1,AL$11-1)), 0)
)*IF(AL$53&gt;0,1,0)*$D74)/-12
)</f>
        <v>-23885.034509091794</v>
      </c>
      <c r="AM74" s="7">
        <f ca="1">IF(AM$11=0,0,((
(FVSCHEDULE(1,OFFSET(Summary!$H$14,MATCH($B74,Summary!$H$15:$H$22,0),1,1,AM$11))-
 IFERROR( FVSCHEDULE(1,OFFSET(Summary!$H$14,MATCH($B74,Summary!$H$15:$H$22,0),1,1,AM$11-1)), 0))
*(AM$12/12-ROUNDDOWN((AM$12-1)/12,0))
+ IFERROR( FVSCHEDULE(1,OFFSET(Summary!$H$14,MATCH($B74,Summary!$H$15:$H$22,0),1,1,AM$11-1)), 0)
)*IF(AM$53&gt;0,1,0)*$D74)/-12
)</f>
        <v>-23934.180670633137</v>
      </c>
      <c r="AN74" s="7">
        <f ca="1">IF(AN$11=0,0,((
(FVSCHEDULE(1,OFFSET(Summary!$H$14,MATCH($B74,Summary!$H$15:$H$22,0),1,1,AN$11))-
 IFERROR( FVSCHEDULE(1,OFFSET(Summary!$H$14,MATCH($B74,Summary!$H$15:$H$22,0),1,1,AN$11-1)), 0))
*(AN$12/12-ROUNDDOWN((AN$12-1)/12,0))
+ IFERROR( FVSCHEDULE(1,OFFSET(Summary!$H$14,MATCH($B74,Summary!$H$15:$H$22,0),1,1,AN$11-1)), 0)
)*IF(AN$53&gt;0,1,0)*$D74)/-12
)</f>
        <v>-23983.32683217448</v>
      </c>
      <c r="AO74" s="7">
        <f ca="1">IF(AO$11=0,0,((
(FVSCHEDULE(1,OFFSET(Summary!$H$14,MATCH($B74,Summary!$H$15:$H$22,0),1,1,AO$11))-
 IFERROR( FVSCHEDULE(1,OFFSET(Summary!$H$14,MATCH($B74,Summary!$H$15:$H$22,0),1,1,AO$11-1)), 0))
*(AO$12/12-ROUNDDOWN((AO$12-1)/12,0))
+ IFERROR( FVSCHEDULE(1,OFFSET(Summary!$H$14,MATCH($B74,Summary!$H$15:$H$22,0),1,1,AO$11-1)), 0)
)*IF(AO$53&gt;0,1,0)*$D74)/-12
)</f>
        <v>-24032.472993715815</v>
      </c>
      <c r="AP74" s="7">
        <f ca="1">IF(AP$11=0,0,((
(FVSCHEDULE(1,OFFSET(Summary!$H$14,MATCH($B74,Summary!$H$15:$H$22,0),1,1,AP$11))-
 IFERROR( FVSCHEDULE(1,OFFSET(Summary!$H$14,MATCH($B74,Summary!$H$15:$H$22,0),1,1,AP$11-1)), 0))
*(AP$12/12-ROUNDDOWN((AP$12-1)/12,0))
+ IFERROR( FVSCHEDULE(1,OFFSET(Summary!$H$14,MATCH($B74,Summary!$H$15:$H$22,0),1,1,AP$11-1)), 0)
)*IF(AP$53&gt;0,1,0)*$D74)/-12
)</f>
        <v>-24081.619155257158</v>
      </c>
      <c r="AQ74" s="7">
        <f ca="1">IF(AQ$11=0,0,((
(FVSCHEDULE(1,OFFSET(Summary!$H$14,MATCH($B74,Summary!$H$15:$H$22,0),1,1,AQ$11))-
 IFERROR( FVSCHEDULE(1,OFFSET(Summary!$H$14,MATCH($B74,Summary!$H$15:$H$22,0),1,1,AQ$11-1)), 0))
*(AQ$12/12-ROUNDDOWN((AQ$12-1)/12,0))
+ IFERROR( FVSCHEDULE(1,OFFSET(Summary!$H$14,MATCH($B74,Summary!$H$15:$H$22,0),1,1,AQ$11-1)), 0)
)*IF(AQ$53&gt;0,1,0)*$D74)/-12
)</f>
        <v>-24130.765316798497</v>
      </c>
      <c r="AR74" s="7">
        <f ca="1">IF(AR$11=0,0,((
(FVSCHEDULE(1,OFFSET(Summary!$H$14,MATCH($B74,Summary!$H$15:$H$22,0),1,1,AR$11))-
 IFERROR( FVSCHEDULE(1,OFFSET(Summary!$H$14,MATCH($B74,Summary!$H$15:$H$22,0),1,1,AR$11-1)), 0))
*(AR$12/12-ROUNDDOWN((AR$12-1)/12,0))
+ IFERROR( FVSCHEDULE(1,OFFSET(Summary!$H$14,MATCH($B74,Summary!$H$15:$H$22,0),1,1,AR$11-1)), 0)
)*IF(AR$53&gt;0,1,0)*$D74)/-12
)</f>
        <v>-24179.91147833984</v>
      </c>
      <c r="AS74" s="7">
        <f ca="1">IF(AS$11=0,0,((
(FVSCHEDULE(1,OFFSET(Summary!$H$14,MATCH($B74,Summary!$H$15:$H$22,0),1,1,AS$11))-
 IFERROR( FVSCHEDULE(1,OFFSET(Summary!$H$14,MATCH($B74,Summary!$H$15:$H$22,0),1,1,AS$11-1)), 0))
*(AS$12/12-ROUNDDOWN((AS$12-1)/12,0))
+ IFERROR( FVSCHEDULE(1,OFFSET(Summary!$H$14,MATCH($B74,Summary!$H$15:$H$22,0),1,1,AS$11-1)), 0)
)*IF(AS$53&gt;0,1,0)*$D74)/-12
)</f>
        <v>-24230.286293919718</v>
      </c>
      <c r="AT74" s="7">
        <f ca="1">IF(AT$11=0,0,((
(FVSCHEDULE(1,OFFSET(Summary!$H$14,MATCH($B74,Summary!$H$15:$H$22,0),1,1,AT$11))-
 IFERROR( FVSCHEDULE(1,OFFSET(Summary!$H$14,MATCH($B74,Summary!$H$15:$H$22,0),1,1,AT$11-1)), 0))
*(AT$12/12-ROUNDDOWN((AT$12-1)/12,0))
+ IFERROR( FVSCHEDULE(1,OFFSET(Summary!$H$14,MATCH($B74,Summary!$H$15:$H$22,0),1,1,AT$11-1)), 0)
)*IF(AT$53&gt;0,1,0)*$D74)/-12
)</f>
        <v>-24280.66110949959</v>
      </c>
      <c r="AU74" s="7">
        <f ca="1">IF(AU$11=0,0,((
(FVSCHEDULE(1,OFFSET(Summary!$H$14,MATCH($B74,Summary!$H$15:$H$22,0),1,1,AU$11))-
 IFERROR( FVSCHEDULE(1,OFFSET(Summary!$H$14,MATCH($B74,Summary!$H$15:$H$22,0),1,1,AU$11-1)), 0))
*(AU$12/12-ROUNDDOWN((AU$12-1)/12,0))
+ IFERROR( FVSCHEDULE(1,OFFSET(Summary!$H$14,MATCH($B74,Summary!$H$15:$H$22,0),1,1,AU$11-1)), 0)
)*IF(AU$53&gt;0,1,0)*$D74)/-12
)</f>
        <v>-24331.035925079461</v>
      </c>
      <c r="AV74" s="7">
        <f ca="1">IF(AV$11=0,0,((
(FVSCHEDULE(1,OFFSET(Summary!$H$14,MATCH($B74,Summary!$H$15:$H$22,0),1,1,AV$11))-
 IFERROR( FVSCHEDULE(1,OFFSET(Summary!$H$14,MATCH($B74,Summary!$H$15:$H$22,0),1,1,AV$11-1)), 0))
*(AV$12/12-ROUNDDOWN((AV$12-1)/12,0))
+ IFERROR( FVSCHEDULE(1,OFFSET(Summary!$H$14,MATCH($B74,Summary!$H$15:$H$22,0),1,1,AV$11-1)), 0)
)*IF(AV$53&gt;0,1,0)*$D74)/-12
)</f>
        <v>-24381.410740659339</v>
      </c>
      <c r="AW74" s="7">
        <f ca="1">IF(AW$11=0,0,((
(FVSCHEDULE(1,OFFSET(Summary!$H$14,MATCH($B74,Summary!$H$15:$H$22,0),1,1,AW$11))-
 IFERROR( FVSCHEDULE(1,OFFSET(Summary!$H$14,MATCH($B74,Summary!$H$15:$H$22,0),1,1,AW$11-1)), 0))
*(AW$12/12-ROUNDDOWN((AW$12-1)/12,0))
+ IFERROR( FVSCHEDULE(1,OFFSET(Summary!$H$14,MATCH($B74,Summary!$H$15:$H$22,0),1,1,AW$11-1)), 0)
)*IF(AW$53&gt;0,1,0)*$D74)/-12
)</f>
        <v>-24431.785556239218</v>
      </c>
      <c r="AX74" s="7">
        <f ca="1">IF(AX$11=0,0,((
(FVSCHEDULE(1,OFFSET(Summary!$H$14,MATCH($B74,Summary!$H$15:$H$22,0),1,1,AX$11))-
 IFERROR( FVSCHEDULE(1,OFFSET(Summary!$H$14,MATCH($B74,Summary!$H$15:$H$22,0),1,1,AX$11-1)), 0))
*(AX$12/12-ROUNDDOWN((AX$12-1)/12,0))
+ IFERROR( FVSCHEDULE(1,OFFSET(Summary!$H$14,MATCH($B74,Summary!$H$15:$H$22,0),1,1,AX$11-1)), 0)
)*IF(AX$53&gt;0,1,0)*$D74)/-12
)</f>
        <v>-24482.160371819089</v>
      </c>
      <c r="AY74" s="7">
        <f ca="1">IF(AY$11=0,0,((
(FVSCHEDULE(1,OFFSET(Summary!$H$14,MATCH($B74,Summary!$H$15:$H$22,0),1,1,AY$11))-
 IFERROR( FVSCHEDULE(1,OFFSET(Summary!$H$14,MATCH($B74,Summary!$H$15:$H$22,0),1,1,AY$11-1)), 0))
*(AY$12/12-ROUNDDOWN((AY$12-1)/12,0))
+ IFERROR( FVSCHEDULE(1,OFFSET(Summary!$H$14,MATCH($B74,Summary!$H$15:$H$22,0),1,1,AY$11-1)), 0)
)*IF(AY$53&gt;0,1,0)*$D74)/-12
)</f>
        <v>-24532.53518739896</v>
      </c>
      <c r="AZ74" s="7">
        <f ca="1">IF(AZ$11=0,0,((
(FVSCHEDULE(1,OFFSET(Summary!$H$14,MATCH($B74,Summary!$H$15:$H$22,0),1,1,AZ$11))-
 IFERROR( FVSCHEDULE(1,OFFSET(Summary!$H$14,MATCH($B74,Summary!$H$15:$H$22,0),1,1,AZ$11-1)), 0))
*(AZ$12/12-ROUNDDOWN((AZ$12-1)/12,0))
+ IFERROR( FVSCHEDULE(1,OFFSET(Summary!$H$14,MATCH($B74,Summary!$H$15:$H$22,0),1,1,AZ$11-1)), 0)
)*IF(AZ$53&gt;0,1,0)*$D74)/-12
)</f>
        <v>-24582.910002978839</v>
      </c>
      <c r="BA74" s="7">
        <f ca="1">IF(BA$11=0,0,((
(FVSCHEDULE(1,OFFSET(Summary!$H$14,MATCH($B74,Summary!$H$15:$H$22,0),1,1,BA$11))-
 IFERROR( FVSCHEDULE(1,OFFSET(Summary!$H$14,MATCH($B74,Summary!$H$15:$H$22,0),1,1,BA$11-1)), 0))
*(BA$12/12-ROUNDDOWN((BA$12-1)/12,0))
+ IFERROR( FVSCHEDULE(1,OFFSET(Summary!$H$14,MATCH($B74,Summary!$H$15:$H$22,0),1,1,BA$11-1)), 0)
)*IF(BA$53&gt;0,1,0)*$D74)/-12
)</f>
        <v>-24633.284818558717</v>
      </c>
      <c r="BB74" s="7">
        <f ca="1">IF(BB$11=0,0,((
(FVSCHEDULE(1,OFFSET(Summary!$H$14,MATCH($B74,Summary!$H$15:$H$22,0),1,1,BB$11))-
 IFERROR( FVSCHEDULE(1,OFFSET(Summary!$H$14,MATCH($B74,Summary!$H$15:$H$22,0),1,1,BB$11-1)), 0))
*(BB$12/12-ROUNDDOWN((BB$12-1)/12,0))
+ IFERROR( FVSCHEDULE(1,OFFSET(Summary!$H$14,MATCH($B74,Summary!$H$15:$H$22,0),1,1,BB$11-1)), 0)
)*IF(BB$53&gt;0,1,0)*$D74)/-12
)</f>
        <v>-24683.659634138588</v>
      </c>
      <c r="BC74" s="7">
        <f ca="1">IF(BC$11=0,0,((
(FVSCHEDULE(1,OFFSET(Summary!$H$14,MATCH($B74,Summary!$H$15:$H$22,0),1,1,BC$11))-
 IFERROR( FVSCHEDULE(1,OFFSET(Summary!$H$14,MATCH($B74,Summary!$H$15:$H$22,0),1,1,BC$11-1)), 0))
*(BC$12/12-ROUNDDOWN((BC$12-1)/12,0))
+ IFERROR( FVSCHEDULE(1,OFFSET(Summary!$H$14,MATCH($B74,Summary!$H$15:$H$22,0),1,1,BC$11-1)), 0)
)*IF(BC$53&gt;0,1,0)*$D74)/-12
)</f>
        <v>-24734.03444971846</v>
      </c>
      <c r="BD74" s="7">
        <f ca="1">IF(BD$11=0,0,((
(FVSCHEDULE(1,OFFSET(Summary!$H$14,MATCH($B74,Summary!$H$15:$H$22,0),1,1,BD$11))-
 IFERROR( FVSCHEDULE(1,OFFSET(Summary!$H$14,MATCH($B74,Summary!$H$15:$H$22,0),1,1,BD$11-1)), 0))
*(BD$12/12-ROUNDDOWN((BD$12-1)/12,0))
+ IFERROR( FVSCHEDULE(1,OFFSET(Summary!$H$14,MATCH($B74,Summary!$H$15:$H$22,0),1,1,BD$11-1)), 0)
)*IF(BD$53&gt;0,1,0)*$D74)/-12
)</f>
        <v>-24784.409265298338</v>
      </c>
      <c r="BE74" s="7">
        <f ca="1">IF(BE$11=0,0,((
(FVSCHEDULE(1,OFFSET(Summary!$H$14,MATCH($B74,Summary!$H$15:$H$22,0),1,1,BE$11))-
 IFERROR( FVSCHEDULE(1,OFFSET(Summary!$H$14,MATCH($B74,Summary!$H$15:$H$22,0),1,1,BE$11-1)), 0))
*(BE$12/12-ROUNDDOWN((BE$12-1)/12,0))
+ IFERROR( FVSCHEDULE(1,OFFSET(Summary!$H$14,MATCH($B74,Summary!$H$15:$H$22,0),1,1,BE$11-1)), 0)
)*IF(BE$53&gt;0,1,0)*$D74)/-12
)</f>
        <v>-24836.043451267706</v>
      </c>
      <c r="BF74" s="7">
        <f ca="1">IF(BF$11=0,0,((
(FVSCHEDULE(1,OFFSET(Summary!$H$14,MATCH($B74,Summary!$H$15:$H$22,0),1,1,BF$11))-
 IFERROR( FVSCHEDULE(1,OFFSET(Summary!$H$14,MATCH($B74,Summary!$H$15:$H$22,0),1,1,BF$11-1)), 0))
*(BF$12/12-ROUNDDOWN((BF$12-1)/12,0))
+ IFERROR( FVSCHEDULE(1,OFFSET(Summary!$H$14,MATCH($B74,Summary!$H$15:$H$22,0),1,1,BF$11-1)), 0)
)*IF(BF$53&gt;0,1,0)*$D74)/-12
)</f>
        <v>-24887.67763723708</v>
      </c>
      <c r="BG74" s="7">
        <f ca="1">IF(BG$11=0,0,((
(FVSCHEDULE(1,OFFSET(Summary!$H$14,MATCH($B74,Summary!$H$15:$H$22,0),1,1,BG$11))-
 IFERROR( FVSCHEDULE(1,OFFSET(Summary!$H$14,MATCH($B74,Summary!$H$15:$H$22,0),1,1,BG$11-1)), 0))
*(BG$12/12-ROUNDDOWN((BG$12-1)/12,0))
+ IFERROR( FVSCHEDULE(1,OFFSET(Summary!$H$14,MATCH($B74,Summary!$H$15:$H$22,0),1,1,BG$11-1)), 0)
)*IF(BG$53&gt;0,1,0)*$D74)/-12
)</f>
        <v>-24939.311823206448</v>
      </c>
      <c r="BH74" s="7">
        <f ca="1">IF(BH$11=0,0,((
(FVSCHEDULE(1,OFFSET(Summary!$H$14,MATCH($B74,Summary!$H$15:$H$22,0),1,1,BH$11))-
 IFERROR( FVSCHEDULE(1,OFFSET(Summary!$H$14,MATCH($B74,Summary!$H$15:$H$22,0),1,1,BH$11-1)), 0))
*(BH$12/12-ROUNDDOWN((BH$12-1)/12,0))
+ IFERROR( FVSCHEDULE(1,OFFSET(Summary!$H$14,MATCH($B74,Summary!$H$15:$H$22,0),1,1,BH$11-1)), 0)
)*IF(BH$53&gt;0,1,0)*$D74)/-12
)</f>
        <v>-24990.946009175823</v>
      </c>
      <c r="BI74" s="7">
        <f ca="1">IF(BI$11=0,0,((
(FVSCHEDULE(1,OFFSET(Summary!$H$14,MATCH($B74,Summary!$H$15:$H$22,0),1,1,BI$11))-
 IFERROR( FVSCHEDULE(1,OFFSET(Summary!$H$14,MATCH($B74,Summary!$H$15:$H$22,0),1,1,BI$11-1)), 0))
*(BI$12/12-ROUNDDOWN((BI$12-1)/12,0))
+ IFERROR( FVSCHEDULE(1,OFFSET(Summary!$H$14,MATCH($B74,Summary!$H$15:$H$22,0),1,1,BI$11-1)), 0)
)*IF(BI$53&gt;0,1,0)*$D74)/-12
)</f>
        <v>-25042.580195145198</v>
      </c>
      <c r="BJ74" s="7">
        <f ca="1">IF(BJ$11=0,0,((
(FVSCHEDULE(1,OFFSET(Summary!$H$14,MATCH($B74,Summary!$H$15:$H$22,0),1,1,BJ$11))-
 IFERROR( FVSCHEDULE(1,OFFSET(Summary!$H$14,MATCH($B74,Summary!$H$15:$H$22,0),1,1,BJ$11-1)), 0))
*(BJ$12/12-ROUNDDOWN((BJ$12-1)/12,0))
+ IFERROR( FVSCHEDULE(1,OFFSET(Summary!$H$14,MATCH($B74,Summary!$H$15:$H$22,0),1,1,BJ$11-1)), 0)
)*IF(BJ$53&gt;0,1,0)*$D74)/-12
)</f>
        <v>-25094.214381114565</v>
      </c>
      <c r="BK74" s="7">
        <f ca="1">IF(BK$11=0,0,((
(FVSCHEDULE(1,OFFSET(Summary!$H$14,MATCH($B74,Summary!$H$15:$H$22,0),1,1,BK$11))-
 IFERROR( FVSCHEDULE(1,OFFSET(Summary!$H$14,MATCH($B74,Summary!$H$15:$H$22,0),1,1,BK$11-1)), 0))
*(BK$12/12-ROUNDDOWN((BK$12-1)/12,0))
+ IFERROR( FVSCHEDULE(1,OFFSET(Summary!$H$14,MATCH($B74,Summary!$H$15:$H$22,0),1,1,BK$11-1)), 0)
)*IF(BK$53&gt;0,1,0)*$D74)/-12
)</f>
        <v>-25145.848567083933</v>
      </c>
      <c r="BL74" s="7">
        <f ca="1">IF(BL$11=0,0,((
(FVSCHEDULE(1,OFFSET(Summary!$H$14,MATCH($B74,Summary!$H$15:$H$22,0),1,1,BL$11))-
 IFERROR( FVSCHEDULE(1,OFFSET(Summary!$H$14,MATCH($B74,Summary!$H$15:$H$22,0),1,1,BL$11-1)), 0))
*(BL$12/12-ROUNDDOWN((BL$12-1)/12,0))
+ IFERROR( FVSCHEDULE(1,OFFSET(Summary!$H$14,MATCH($B74,Summary!$H$15:$H$22,0),1,1,BL$11-1)), 0)
)*IF(BL$53&gt;0,1,0)*$D74)/-12
)</f>
        <v>-25197.482753053304</v>
      </c>
      <c r="BM74" s="7">
        <f ca="1">IF(BM$11=0,0,((
(FVSCHEDULE(1,OFFSET(Summary!$H$14,MATCH($B74,Summary!$H$15:$H$22,0),1,1,BM$11))-
 IFERROR( FVSCHEDULE(1,OFFSET(Summary!$H$14,MATCH($B74,Summary!$H$15:$H$22,0),1,1,BM$11-1)), 0))
*(BM$12/12-ROUNDDOWN((BM$12-1)/12,0))
+ IFERROR( FVSCHEDULE(1,OFFSET(Summary!$H$14,MATCH($B74,Summary!$H$15:$H$22,0),1,1,BM$11-1)), 0)
)*IF(BM$53&gt;0,1,0)*$D74)/-12
)</f>
        <v>-25249.116939022675</v>
      </c>
      <c r="BN74" s="7">
        <f ca="1">IF(BN$11=0,0,((
(FVSCHEDULE(1,OFFSET(Summary!$H$14,MATCH($B74,Summary!$H$15:$H$22,0),1,1,BN$11))-
 IFERROR( FVSCHEDULE(1,OFFSET(Summary!$H$14,MATCH($B74,Summary!$H$15:$H$22,0),1,1,BN$11-1)), 0))
*(BN$12/12-ROUNDDOWN((BN$12-1)/12,0))
+ IFERROR( FVSCHEDULE(1,OFFSET(Summary!$H$14,MATCH($B74,Summary!$H$15:$H$22,0),1,1,BN$11-1)), 0)
)*IF(BN$53&gt;0,1,0)*$D74)/-12
)</f>
        <v>-25300.75112499205</v>
      </c>
      <c r="BO74" s="7">
        <f ca="1">IF(BO$11=0,0,((
(FVSCHEDULE(1,OFFSET(Summary!$H$14,MATCH($B74,Summary!$H$15:$H$22,0),1,1,BO$11))-
 IFERROR( FVSCHEDULE(1,OFFSET(Summary!$H$14,MATCH($B74,Summary!$H$15:$H$22,0),1,1,BO$11-1)), 0))
*(BO$12/12-ROUNDDOWN((BO$12-1)/12,0))
+ IFERROR( FVSCHEDULE(1,OFFSET(Summary!$H$14,MATCH($B74,Summary!$H$15:$H$22,0),1,1,BO$11-1)), 0)
)*IF(BO$53&gt;0,1,0)*$D74)/-12
)</f>
        <v>-25352.385310961417</v>
      </c>
      <c r="BP74" s="7">
        <f ca="1">IF(BP$11=0,0,((
(FVSCHEDULE(1,OFFSET(Summary!$H$14,MATCH($B74,Summary!$H$15:$H$22,0),1,1,BP$11))-
 IFERROR( FVSCHEDULE(1,OFFSET(Summary!$H$14,MATCH($B74,Summary!$H$15:$H$22,0),1,1,BP$11-1)), 0))
*(BP$12/12-ROUNDDOWN((BP$12-1)/12,0))
+ IFERROR( FVSCHEDULE(1,OFFSET(Summary!$H$14,MATCH($B74,Summary!$H$15:$H$22,0),1,1,BP$11-1)), 0)
)*IF(BP$53&gt;0,1,0)*$D74)/-12
)</f>
        <v>-25404.019496930792</v>
      </c>
      <c r="BQ74" s="7">
        <f ca="1">IF(BQ$11=0,0,((
(FVSCHEDULE(1,OFFSET(Summary!$H$14,MATCH($B74,Summary!$H$15:$H$22,0),1,1,BQ$11))-
 IFERROR( FVSCHEDULE(1,OFFSET(Summary!$H$14,MATCH($B74,Summary!$H$15:$H$22,0),1,1,BQ$11-1)), 0))
*(BQ$12/12-ROUNDDOWN((BQ$12-1)/12,0))
+ IFERROR( FVSCHEDULE(1,OFFSET(Summary!$H$14,MATCH($B74,Summary!$H$15:$H$22,0),1,1,BQ$11-1)), 0)
)*IF(BQ$53&gt;0,1,0)*$D74)/-12
)</f>
        <v>-25456.944537549396</v>
      </c>
      <c r="BR74" s="7">
        <f ca="1">IF(BR$11=0,0,((
(FVSCHEDULE(1,OFFSET(Summary!$H$14,MATCH($B74,Summary!$H$15:$H$22,0),1,1,BR$11))-
 IFERROR( FVSCHEDULE(1,OFFSET(Summary!$H$14,MATCH($B74,Summary!$H$15:$H$22,0),1,1,BR$11-1)), 0))
*(BR$12/12-ROUNDDOWN((BR$12-1)/12,0))
+ IFERROR( FVSCHEDULE(1,OFFSET(Summary!$H$14,MATCH($B74,Summary!$H$15:$H$22,0),1,1,BR$11-1)), 0)
)*IF(BR$53&gt;0,1,0)*$D74)/-12
)</f>
        <v>-25509.869578168003</v>
      </c>
      <c r="BS74" s="7">
        <f ca="1">IF(BS$11=0,0,((
(FVSCHEDULE(1,OFFSET(Summary!$H$14,MATCH($B74,Summary!$H$15:$H$22,0),1,1,BS$11))-
 IFERROR( FVSCHEDULE(1,OFFSET(Summary!$H$14,MATCH($B74,Summary!$H$15:$H$22,0),1,1,BS$11-1)), 0))
*(BS$12/12-ROUNDDOWN((BS$12-1)/12,0))
+ IFERROR( FVSCHEDULE(1,OFFSET(Summary!$H$14,MATCH($B74,Summary!$H$15:$H$22,0),1,1,BS$11-1)), 0)
)*IF(BS$53&gt;0,1,0)*$D74)/-12
)</f>
        <v>-25562.794618786607</v>
      </c>
      <c r="BT74" s="7">
        <f ca="1">IF(BT$11=0,0,((
(FVSCHEDULE(1,OFFSET(Summary!$H$14,MATCH($B74,Summary!$H$15:$H$22,0),1,1,BT$11))-
 IFERROR( FVSCHEDULE(1,OFFSET(Summary!$H$14,MATCH($B74,Summary!$H$15:$H$22,0),1,1,BT$11-1)), 0))
*(BT$12/12-ROUNDDOWN((BT$12-1)/12,0))
+ IFERROR( FVSCHEDULE(1,OFFSET(Summary!$H$14,MATCH($B74,Summary!$H$15:$H$22,0),1,1,BT$11-1)), 0)
)*IF(BT$53&gt;0,1,0)*$D74)/-12
)</f>
        <v>-25615.719659405218</v>
      </c>
      <c r="BU74" s="7">
        <f ca="1">IF(BU$11=0,0,((
(FVSCHEDULE(1,OFFSET(Summary!$H$14,MATCH($B74,Summary!$H$15:$H$22,0),1,1,BU$11))-
 IFERROR( FVSCHEDULE(1,OFFSET(Summary!$H$14,MATCH($B74,Summary!$H$15:$H$22,0),1,1,BU$11-1)), 0))
*(BU$12/12-ROUNDDOWN((BU$12-1)/12,0))
+ IFERROR( FVSCHEDULE(1,OFFSET(Summary!$H$14,MATCH($B74,Summary!$H$15:$H$22,0),1,1,BU$11-1)), 0)
)*IF(BU$53&gt;0,1,0)*$D74)/-12
)</f>
        <v>-25668.644700023822</v>
      </c>
      <c r="BV74" s="7">
        <f ca="1">IF(BV$11=0,0,((
(FVSCHEDULE(1,OFFSET(Summary!$H$14,MATCH($B74,Summary!$H$15:$H$22,0),1,1,BV$11))-
 IFERROR( FVSCHEDULE(1,OFFSET(Summary!$H$14,MATCH($B74,Summary!$H$15:$H$22,0),1,1,BV$11-1)), 0))
*(BV$12/12-ROUNDDOWN((BV$12-1)/12,0))
+ IFERROR( FVSCHEDULE(1,OFFSET(Summary!$H$14,MATCH($B74,Summary!$H$15:$H$22,0),1,1,BV$11-1)), 0)
)*IF(BV$53&gt;0,1,0)*$D74)/-12
)</f>
        <v>-25721.56974064243</v>
      </c>
      <c r="BW74" s="7">
        <f ca="1">IF(BW$11=0,0,((
(FVSCHEDULE(1,OFFSET(Summary!$H$14,MATCH($B74,Summary!$H$15:$H$22,0),1,1,BW$11))-
 IFERROR( FVSCHEDULE(1,OFFSET(Summary!$H$14,MATCH($B74,Summary!$H$15:$H$22,0),1,1,BW$11-1)), 0))
*(BW$12/12-ROUNDDOWN((BW$12-1)/12,0))
+ IFERROR( FVSCHEDULE(1,OFFSET(Summary!$H$14,MATCH($B74,Summary!$H$15:$H$22,0),1,1,BW$11-1)), 0)
)*IF(BW$53&gt;0,1,0)*$D74)/-12
)</f>
        <v>-25774.494781261033</v>
      </c>
      <c r="BX74" s="7">
        <f ca="1">IF(BX$11=0,0,((
(FVSCHEDULE(1,OFFSET(Summary!$H$14,MATCH($B74,Summary!$H$15:$H$22,0),1,1,BX$11))-
 IFERROR( FVSCHEDULE(1,OFFSET(Summary!$H$14,MATCH($B74,Summary!$H$15:$H$22,0),1,1,BX$11-1)), 0))
*(BX$12/12-ROUNDDOWN((BX$12-1)/12,0))
+ IFERROR( FVSCHEDULE(1,OFFSET(Summary!$H$14,MATCH($B74,Summary!$H$15:$H$22,0),1,1,BX$11-1)), 0)
)*IF(BX$53&gt;0,1,0)*$D74)/-12
)</f>
        <v>-25827.419821879637</v>
      </c>
      <c r="BY74" s="7">
        <f ca="1">IF(BY$11=0,0,((
(FVSCHEDULE(1,OFFSET(Summary!$H$14,MATCH($B74,Summary!$H$15:$H$22,0),1,1,BY$11))-
 IFERROR( FVSCHEDULE(1,OFFSET(Summary!$H$14,MATCH($B74,Summary!$H$15:$H$22,0),1,1,BY$11-1)), 0))
*(BY$12/12-ROUNDDOWN((BY$12-1)/12,0))
+ IFERROR( FVSCHEDULE(1,OFFSET(Summary!$H$14,MATCH($B74,Summary!$H$15:$H$22,0),1,1,BY$11-1)), 0)
)*IF(BY$53&gt;0,1,0)*$D74)/-12
)</f>
        <v>-25880.344862498245</v>
      </c>
      <c r="BZ74" s="7">
        <f ca="1">IF(BZ$11=0,0,((
(FVSCHEDULE(1,OFFSET(Summary!$H$14,MATCH($B74,Summary!$H$15:$H$22,0),1,1,BZ$11))-
 IFERROR( FVSCHEDULE(1,OFFSET(Summary!$H$14,MATCH($B74,Summary!$H$15:$H$22,0),1,1,BZ$11-1)), 0))
*(BZ$12/12-ROUNDDOWN((BZ$12-1)/12,0))
+ IFERROR( FVSCHEDULE(1,OFFSET(Summary!$H$14,MATCH($B74,Summary!$H$15:$H$22,0),1,1,BZ$11-1)), 0)
)*IF(BZ$53&gt;0,1,0)*$D74)/-12
)</f>
        <v>-25933.269903116845</v>
      </c>
      <c r="CA74" s="7">
        <f ca="1">IF(CA$11=0,0,((
(FVSCHEDULE(1,OFFSET(Summary!$H$14,MATCH($B74,Summary!$H$15:$H$22,0),1,1,CA$11))-
 IFERROR( FVSCHEDULE(1,OFFSET(Summary!$H$14,MATCH($B74,Summary!$H$15:$H$22,0),1,1,CA$11-1)), 0))
*(CA$12/12-ROUNDDOWN((CA$12-1)/12,0))
+ IFERROR( FVSCHEDULE(1,OFFSET(Summary!$H$14,MATCH($B74,Summary!$H$15:$H$22,0),1,1,CA$11-1)), 0)
)*IF(CA$53&gt;0,1,0)*$D74)/-12
)</f>
        <v>-25986.194943735452</v>
      </c>
      <c r="CB74" s="7">
        <f ca="1">IF(CB$11=0,0,((
(FVSCHEDULE(1,OFFSET(Summary!$H$14,MATCH($B74,Summary!$H$15:$H$22,0),1,1,CB$11))-
 IFERROR( FVSCHEDULE(1,OFFSET(Summary!$H$14,MATCH($B74,Summary!$H$15:$H$22,0),1,1,CB$11-1)), 0))
*(CB$12/12-ROUNDDOWN((CB$12-1)/12,0))
+ IFERROR( FVSCHEDULE(1,OFFSET(Summary!$H$14,MATCH($B74,Summary!$H$15:$H$22,0),1,1,CB$11-1)), 0)
)*IF(CB$53&gt;0,1,0)*$D74)/-12
)</f>
        <v>-26039.119984354056</v>
      </c>
      <c r="CC74" s="7">
        <f ca="1">IF(CC$11=0,0,((
(FVSCHEDULE(1,OFFSET(Summary!$H$14,MATCH($B74,Summary!$H$15:$H$22,0),1,1,CC$11))-
 IFERROR( FVSCHEDULE(1,OFFSET(Summary!$H$14,MATCH($B74,Summary!$H$15:$H$22,0),1,1,CC$11-1)), 0))
*(CC$12/12-ROUNDDOWN((CC$12-1)/12,0))
+ IFERROR( FVSCHEDULE(1,OFFSET(Summary!$H$14,MATCH($B74,Summary!$H$15:$H$22,0),1,1,CC$11-1)), 0)
)*IF(CC$53&gt;0,1,0)*$D74)/-12
)</f>
        <v>-26093.368150988128</v>
      </c>
      <c r="CD74" s="7">
        <f ca="1">IF(CD$11=0,0,((
(FVSCHEDULE(1,OFFSET(Summary!$H$14,MATCH($B74,Summary!$H$15:$H$22,0),1,1,CD$11))-
 IFERROR( FVSCHEDULE(1,OFFSET(Summary!$H$14,MATCH($B74,Summary!$H$15:$H$22,0),1,1,CD$11-1)), 0))
*(CD$12/12-ROUNDDOWN((CD$12-1)/12,0))
+ IFERROR( FVSCHEDULE(1,OFFSET(Summary!$H$14,MATCH($B74,Summary!$H$15:$H$22,0),1,1,CD$11-1)), 0)
)*IF(CD$53&gt;0,1,0)*$D74)/-12
)</f>
        <v>-26147.6163176222</v>
      </c>
      <c r="CE74" s="7">
        <f ca="1">IF(CE$11=0,0,((
(FVSCHEDULE(1,OFFSET(Summary!$H$14,MATCH($B74,Summary!$H$15:$H$22,0),1,1,CE$11))-
 IFERROR( FVSCHEDULE(1,OFFSET(Summary!$H$14,MATCH($B74,Summary!$H$15:$H$22,0),1,1,CE$11-1)), 0))
*(CE$12/12-ROUNDDOWN((CE$12-1)/12,0))
+ IFERROR( FVSCHEDULE(1,OFFSET(Summary!$H$14,MATCH($B74,Summary!$H$15:$H$22,0),1,1,CE$11-1)), 0)
)*IF(CE$53&gt;0,1,0)*$D74)/-12
)</f>
        <v>-26201.864484256268</v>
      </c>
      <c r="CF74" s="7">
        <f ca="1">IF(CF$11=0,0,((
(FVSCHEDULE(1,OFFSET(Summary!$H$14,MATCH($B74,Summary!$H$15:$H$22,0),1,1,CF$11))-
 IFERROR( FVSCHEDULE(1,OFFSET(Summary!$H$14,MATCH($B74,Summary!$H$15:$H$22,0),1,1,CF$11-1)), 0))
*(CF$12/12-ROUNDDOWN((CF$12-1)/12,0))
+ IFERROR( FVSCHEDULE(1,OFFSET(Summary!$H$14,MATCH($B74,Summary!$H$15:$H$22,0),1,1,CF$11-1)), 0)
)*IF(CF$53&gt;0,1,0)*$D74)/-12
)</f>
        <v>-26256.11265089034</v>
      </c>
      <c r="CG74" s="7">
        <f ca="1">IF(CG$11=0,0,((
(FVSCHEDULE(1,OFFSET(Summary!$H$14,MATCH($B74,Summary!$H$15:$H$22,0),1,1,CG$11))-
 IFERROR( FVSCHEDULE(1,OFFSET(Summary!$H$14,MATCH($B74,Summary!$H$15:$H$22,0),1,1,CG$11-1)), 0))
*(CG$12/12-ROUNDDOWN((CG$12-1)/12,0))
+ IFERROR( FVSCHEDULE(1,OFFSET(Summary!$H$14,MATCH($B74,Summary!$H$15:$H$22,0),1,1,CG$11-1)), 0)
)*IF(CG$53&gt;0,1,0)*$D74)/-12
)</f>
        <v>-26310.360817524412</v>
      </c>
      <c r="CH74" s="7">
        <f ca="1">IF(CH$11=0,0,((
(FVSCHEDULE(1,OFFSET(Summary!$H$14,MATCH($B74,Summary!$H$15:$H$22,0),1,1,CH$11))-
 IFERROR( FVSCHEDULE(1,OFFSET(Summary!$H$14,MATCH($B74,Summary!$H$15:$H$22,0),1,1,CH$11-1)), 0))
*(CH$12/12-ROUNDDOWN((CH$12-1)/12,0))
+ IFERROR( FVSCHEDULE(1,OFFSET(Summary!$H$14,MATCH($B74,Summary!$H$15:$H$22,0),1,1,CH$11-1)), 0)
)*IF(CH$53&gt;0,1,0)*$D74)/-12
)</f>
        <v>-26364.60898415848</v>
      </c>
      <c r="CI74" s="7">
        <f ca="1">IF(CI$11=0,0,((
(FVSCHEDULE(1,OFFSET(Summary!$H$14,MATCH($B74,Summary!$H$15:$H$22,0),1,1,CI$11))-
 IFERROR( FVSCHEDULE(1,OFFSET(Summary!$H$14,MATCH($B74,Summary!$H$15:$H$22,0),1,1,CI$11-1)), 0))
*(CI$12/12-ROUNDDOWN((CI$12-1)/12,0))
+ IFERROR( FVSCHEDULE(1,OFFSET(Summary!$H$14,MATCH($B74,Summary!$H$15:$H$22,0),1,1,CI$11-1)), 0)
)*IF(CI$53&gt;0,1,0)*$D74)/-12
)</f>
        <v>-26418.857150792555</v>
      </c>
      <c r="CJ74" s="7">
        <f ca="1">IF(CJ$11=0,0,((
(FVSCHEDULE(1,OFFSET(Summary!$H$14,MATCH($B74,Summary!$H$15:$H$22,0),1,1,CJ$11))-
 IFERROR( FVSCHEDULE(1,OFFSET(Summary!$H$14,MATCH($B74,Summary!$H$15:$H$22,0),1,1,CJ$11-1)), 0))
*(CJ$12/12-ROUNDDOWN((CJ$12-1)/12,0))
+ IFERROR( FVSCHEDULE(1,OFFSET(Summary!$H$14,MATCH($B74,Summary!$H$15:$H$22,0),1,1,CJ$11-1)), 0)
)*IF(CJ$53&gt;0,1,0)*$D74)/-12
)</f>
        <v>-26473.105317426627</v>
      </c>
      <c r="CK74" s="7">
        <f ca="1">IF(CK$11=0,0,((
(FVSCHEDULE(1,OFFSET(Summary!$H$14,MATCH($B74,Summary!$H$15:$H$22,0),1,1,CK$11))-
 IFERROR( FVSCHEDULE(1,OFFSET(Summary!$H$14,MATCH($B74,Summary!$H$15:$H$22,0),1,1,CK$11-1)), 0))
*(CK$12/12-ROUNDDOWN((CK$12-1)/12,0))
+ IFERROR( FVSCHEDULE(1,OFFSET(Summary!$H$14,MATCH($B74,Summary!$H$15:$H$22,0),1,1,CK$11-1)), 0)
)*IF(CK$53&gt;0,1,0)*$D74)/-12
)</f>
        <v>-26527.353484060699</v>
      </c>
      <c r="CL74" s="7">
        <f ca="1">IF(CL$11=0,0,((
(FVSCHEDULE(1,OFFSET(Summary!$H$14,MATCH($B74,Summary!$H$15:$H$22,0),1,1,CL$11))-
 IFERROR( FVSCHEDULE(1,OFFSET(Summary!$H$14,MATCH($B74,Summary!$H$15:$H$22,0),1,1,CL$11-1)), 0))
*(CL$12/12-ROUNDDOWN((CL$12-1)/12,0))
+ IFERROR( FVSCHEDULE(1,OFFSET(Summary!$H$14,MATCH($B74,Summary!$H$15:$H$22,0),1,1,CL$11-1)), 0)
)*IF(CL$53&gt;0,1,0)*$D74)/-12
)</f>
        <v>-26581.601650694767</v>
      </c>
      <c r="CM74" s="7">
        <f ca="1">IF(CM$11=0,0,((
(FVSCHEDULE(1,OFFSET(Summary!$H$14,MATCH($B74,Summary!$H$15:$H$22,0),1,1,CM$11))-
 IFERROR( FVSCHEDULE(1,OFFSET(Summary!$H$14,MATCH($B74,Summary!$H$15:$H$22,0),1,1,CM$11-1)), 0))
*(CM$12/12-ROUNDDOWN((CM$12-1)/12,0))
+ IFERROR( FVSCHEDULE(1,OFFSET(Summary!$H$14,MATCH($B74,Summary!$H$15:$H$22,0),1,1,CM$11-1)), 0)
)*IF(CM$53&gt;0,1,0)*$D74)/-12
)</f>
        <v>-26635.849817328839</v>
      </c>
      <c r="CN74" s="7">
        <f ca="1">IF(CN$11=0,0,((
(FVSCHEDULE(1,OFFSET(Summary!$H$14,MATCH($B74,Summary!$H$15:$H$22,0),1,1,CN$11))-
 IFERROR( FVSCHEDULE(1,OFFSET(Summary!$H$14,MATCH($B74,Summary!$H$15:$H$22,0),1,1,CN$11-1)), 0))
*(CN$12/12-ROUNDDOWN((CN$12-1)/12,0))
+ IFERROR( FVSCHEDULE(1,OFFSET(Summary!$H$14,MATCH($B74,Summary!$H$15:$H$22,0),1,1,CN$11-1)), 0)
)*IF(CN$53&gt;0,1,0)*$D74)/-12
)</f>
        <v>-26690.097983962911</v>
      </c>
      <c r="CO74" s="7">
        <f ca="1">IF(CO$11=0,0,((
(FVSCHEDULE(1,OFFSET(Summary!$H$14,MATCH($B74,Summary!$H$15:$H$22,0),1,1,CO$11))-
 IFERROR( FVSCHEDULE(1,OFFSET(Summary!$H$14,MATCH($B74,Summary!$H$15:$H$22,0),1,1,CO$11-1)), 0))
*(CO$12/12-ROUNDDOWN((CO$12-1)/12,0))
+ IFERROR( FVSCHEDULE(1,OFFSET(Summary!$H$14,MATCH($B74,Summary!$H$15:$H$22,0),1,1,CO$11-1)), 0)
)*IF(CO$53&gt;0,1,0)*$D74)/-12
)</f>
        <v>-26745.702354762831</v>
      </c>
      <c r="CP74" s="7">
        <f ca="1">IF(CP$11=0,0,((
(FVSCHEDULE(1,OFFSET(Summary!$H$14,MATCH($B74,Summary!$H$15:$H$22,0),1,1,CP$11))-
 IFERROR( FVSCHEDULE(1,OFFSET(Summary!$H$14,MATCH($B74,Summary!$H$15:$H$22,0),1,1,CP$11-1)), 0))
*(CP$12/12-ROUNDDOWN((CP$12-1)/12,0))
+ IFERROR( FVSCHEDULE(1,OFFSET(Summary!$H$14,MATCH($B74,Summary!$H$15:$H$22,0),1,1,CP$11-1)), 0)
)*IF(CP$53&gt;0,1,0)*$D74)/-12
)</f>
        <v>-26801.306725562754</v>
      </c>
      <c r="CQ74" s="7">
        <f ca="1">IF(CQ$11=0,0,((
(FVSCHEDULE(1,OFFSET(Summary!$H$14,MATCH($B74,Summary!$H$15:$H$22,0),1,1,CQ$11))-
 IFERROR( FVSCHEDULE(1,OFFSET(Summary!$H$14,MATCH($B74,Summary!$H$15:$H$22,0),1,1,CQ$11-1)), 0))
*(CQ$12/12-ROUNDDOWN((CQ$12-1)/12,0))
+ IFERROR( FVSCHEDULE(1,OFFSET(Summary!$H$14,MATCH($B74,Summary!$H$15:$H$22,0),1,1,CQ$11-1)), 0)
)*IF(CQ$53&gt;0,1,0)*$D74)/-12
)</f>
        <v>-26856.911096362674</v>
      </c>
      <c r="CR74" s="7">
        <f ca="1">IF(CR$11=0,0,((
(FVSCHEDULE(1,OFFSET(Summary!$H$14,MATCH($B74,Summary!$H$15:$H$22,0),1,1,CR$11))-
 IFERROR( FVSCHEDULE(1,OFFSET(Summary!$H$14,MATCH($B74,Summary!$H$15:$H$22,0),1,1,CR$11-1)), 0))
*(CR$12/12-ROUNDDOWN((CR$12-1)/12,0))
+ IFERROR( FVSCHEDULE(1,OFFSET(Summary!$H$14,MATCH($B74,Summary!$H$15:$H$22,0),1,1,CR$11-1)), 0)
)*IF(CR$53&gt;0,1,0)*$D74)/-12
)</f>
        <v>-26912.515467162597</v>
      </c>
      <c r="CS74" s="7">
        <f ca="1">IF(CS$11=0,0,((
(FVSCHEDULE(1,OFFSET(Summary!$H$14,MATCH($B74,Summary!$H$15:$H$22,0),1,1,CS$11))-
 IFERROR( FVSCHEDULE(1,OFFSET(Summary!$H$14,MATCH($B74,Summary!$H$15:$H$22,0),1,1,CS$11-1)), 0))
*(CS$12/12-ROUNDDOWN((CS$12-1)/12,0))
+ IFERROR( FVSCHEDULE(1,OFFSET(Summary!$H$14,MATCH($B74,Summary!$H$15:$H$22,0),1,1,CS$11-1)), 0)
)*IF(CS$53&gt;0,1,0)*$D74)/-12
)</f>
        <v>-26968.119837962517</v>
      </c>
      <c r="CT74" s="7">
        <f ca="1">IF(CT$11=0,0,((
(FVSCHEDULE(1,OFFSET(Summary!$H$14,MATCH($B74,Summary!$H$15:$H$22,0),1,1,CT$11))-
 IFERROR( FVSCHEDULE(1,OFFSET(Summary!$H$14,MATCH($B74,Summary!$H$15:$H$22,0),1,1,CT$11-1)), 0))
*(CT$12/12-ROUNDDOWN((CT$12-1)/12,0))
+ IFERROR( FVSCHEDULE(1,OFFSET(Summary!$H$14,MATCH($B74,Summary!$H$15:$H$22,0),1,1,CT$11-1)), 0)
)*IF(CT$53&gt;0,1,0)*$D74)/-12
)</f>
        <v>-27023.724208762447</v>
      </c>
      <c r="CU74" s="7">
        <f ca="1">IF(CU$11=0,0,((
(FVSCHEDULE(1,OFFSET(Summary!$H$14,MATCH($B74,Summary!$H$15:$H$22,0),1,1,CU$11))-
 IFERROR( FVSCHEDULE(1,OFFSET(Summary!$H$14,MATCH($B74,Summary!$H$15:$H$22,0),1,1,CU$11-1)), 0))
*(CU$12/12-ROUNDDOWN((CU$12-1)/12,0))
+ IFERROR( FVSCHEDULE(1,OFFSET(Summary!$H$14,MATCH($B74,Summary!$H$15:$H$22,0),1,1,CU$11-1)), 0)
)*IF(CU$53&gt;0,1,0)*$D74)/-12
)</f>
        <v>-27079.328579562367</v>
      </c>
      <c r="CV74" s="7">
        <f ca="1">IF(CV$11=0,0,((
(FVSCHEDULE(1,OFFSET(Summary!$H$14,MATCH($B74,Summary!$H$15:$H$22,0),1,1,CV$11))-
 IFERROR( FVSCHEDULE(1,OFFSET(Summary!$H$14,MATCH($B74,Summary!$H$15:$H$22,0),1,1,CV$11-1)), 0))
*(CV$12/12-ROUNDDOWN((CV$12-1)/12,0))
+ IFERROR( FVSCHEDULE(1,OFFSET(Summary!$H$14,MATCH($B74,Summary!$H$15:$H$22,0),1,1,CV$11-1)), 0)
)*IF(CV$53&gt;0,1,0)*$D74)/-12
)</f>
        <v>-27134.93295036229</v>
      </c>
      <c r="CW74" s="7">
        <f ca="1">IF(CW$11=0,0,((
(FVSCHEDULE(1,OFFSET(Summary!$H$14,MATCH($B74,Summary!$H$15:$H$22,0),1,1,CW$11))-
 IFERROR( FVSCHEDULE(1,OFFSET(Summary!$H$14,MATCH($B74,Summary!$H$15:$H$22,0),1,1,CW$11-1)), 0))
*(CW$12/12-ROUNDDOWN((CW$12-1)/12,0))
+ IFERROR( FVSCHEDULE(1,OFFSET(Summary!$H$14,MATCH($B74,Summary!$H$15:$H$22,0),1,1,CW$11-1)), 0)
)*IF(CW$53&gt;0,1,0)*$D74)/-12
)</f>
        <v>-27190.53732116221</v>
      </c>
      <c r="CX74" s="7">
        <f ca="1">IF(CX$11=0,0,((
(FVSCHEDULE(1,OFFSET(Summary!$H$14,MATCH($B74,Summary!$H$15:$H$22,0),1,1,CX$11))-
 IFERROR( FVSCHEDULE(1,OFFSET(Summary!$H$14,MATCH($B74,Summary!$H$15:$H$22,0),1,1,CX$11-1)), 0))
*(CX$12/12-ROUNDDOWN((CX$12-1)/12,0))
+ IFERROR( FVSCHEDULE(1,OFFSET(Summary!$H$14,MATCH($B74,Summary!$H$15:$H$22,0),1,1,CX$11-1)), 0)
)*IF(CX$53&gt;0,1,0)*$D74)/-12
)</f>
        <v>-27246.141691962137</v>
      </c>
      <c r="CY74" s="7">
        <f ca="1">IF(CY$11=0,0,((
(FVSCHEDULE(1,OFFSET(Summary!$H$14,MATCH($B74,Summary!$H$15:$H$22,0),1,1,CY$11))-
 IFERROR( FVSCHEDULE(1,OFFSET(Summary!$H$14,MATCH($B74,Summary!$H$15:$H$22,0),1,1,CY$11-1)), 0))
*(CY$12/12-ROUNDDOWN((CY$12-1)/12,0))
+ IFERROR( FVSCHEDULE(1,OFFSET(Summary!$H$14,MATCH($B74,Summary!$H$15:$H$22,0),1,1,CY$11-1)), 0)
)*IF(CY$53&gt;0,1,0)*$D74)/-12
)</f>
        <v>-27301.746062762057</v>
      </c>
      <c r="CZ74" s="7">
        <f ca="1">IF(CZ$11=0,0,((
(FVSCHEDULE(1,OFFSET(Summary!$H$14,MATCH($B74,Summary!$H$15:$H$22,0),1,1,CZ$11))-
 IFERROR( FVSCHEDULE(1,OFFSET(Summary!$H$14,MATCH($B74,Summary!$H$15:$H$22,0),1,1,CZ$11-1)), 0))
*(CZ$12/12-ROUNDDOWN((CZ$12-1)/12,0))
+ IFERROR( FVSCHEDULE(1,OFFSET(Summary!$H$14,MATCH($B74,Summary!$H$15:$H$22,0),1,1,CZ$11-1)), 0)
)*IF(CZ$53&gt;0,1,0)*$D74)/-12
)</f>
        <v>-27357.35043356198</v>
      </c>
      <c r="DA74" s="7">
        <f ca="1">IF(DA$11=0,0,((
(FVSCHEDULE(1,OFFSET(Summary!$H$14,MATCH($B74,Summary!$H$15:$H$22,0),1,1,DA$11))-
 IFERROR( FVSCHEDULE(1,OFFSET(Summary!$H$14,MATCH($B74,Summary!$H$15:$H$22,0),1,1,DA$11-1)), 0))
*(DA$12/12-ROUNDDOWN((DA$12-1)/12,0))
+ IFERROR( FVSCHEDULE(1,OFFSET(Summary!$H$14,MATCH($B74,Summary!$H$15:$H$22,0),1,1,DA$11-1)), 0)
)*IF(DA$53&gt;0,1,0)*$D74)/-12
)</f>
        <v>-27414.3449136319</v>
      </c>
      <c r="DB74" s="7">
        <f ca="1">IF(DB$11=0,0,((
(FVSCHEDULE(1,OFFSET(Summary!$H$14,MATCH($B74,Summary!$H$15:$H$22,0),1,1,DB$11))-
 IFERROR( FVSCHEDULE(1,OFFSET(Summary!$H$14,MATCH($B74,Summary!$H$15:$H$22,0),1,1,DB$11-1)), 0))
*(DB$12/12-ROUNDDOWN((DB$12-1)/12,0))
+ IFERROR( FVSCHEDULE(1,OFFSET(Summary!$H$14,MATCH($B74,Summary!$H$15:$H$22,0),1,1,DB$11-1)), 0)
)*IF(DB$53&gt;0,1,0)*$D74)/-12
)</f>
        <v>-27471.339393701815</v>
      </c>
      <c r="DC74" s="7">
        <f ca="1">IF(DC$11=0,0,((
(FVSCHEDULE(1,OFFSET(Summary!$H$14,MATCH($B74,Summary!$H$15:$H$22,0),1,1,DC$11))-
 IFERROR( FVSCHEDULE(1,OFFSET(Summary!$H$14,MATCH($B74,Summary!$H$15:$H$22,0),1,1,DC$11-1)), 0))
*(DC$12/12-ROUNDDOWN((DC$12-1)/12,0))
+ IFERROR( FVSCHEDULE(1,OFFSET(Summary!$H$14,MATCH($B74,Summary!$H$15:$H$22,0),1,1,DC$11-1)), 0)
)*IF(DC$53&gt;0,1,0)*$D74)/-12
)</f>
        <v>-27528.333873771742</v>
      </c>
      <c r="DD74" s="7">
        <f ca="1">IF(DD$11=0,0,((
(FVSCHEDULE(1,OFFSET(Summary!$H$14,MATCH($B74,Summary!$H$15:$H$22,0),1,1,DD$11))-
 IFERROR( FVSCHEDULE(1,OFFSET(Summary!$H$14,MATCH($B74,Summary!$H$15:$H$22,0),1,1,DD$11-1)), 0))
*(DD$12/12-ROUNDDOWN((DD$12-1)/12,0))
+ IFERROR( FVSCHEDULE(1,OFFSET(Summary!$H$14,MATCH($B74,Summary!$H$15:$H$22,0),1,1,DD$11-1)), 0)
)*IF(DD$53&gt;0,1,0)*$D74)/-12
)</f>
        <v>-27585.328353841658</v>
      </c>
      <c r="DE74" s="7">
        <f ca="1">IF(DE$11=0,0,((
(FVSCHEDULE(1,OFFSET(Summary!$H$14,MATCH($B74,Summary!$H$15:$H$22,0),1,1,DE$11))-
 IFERROR( FVSCHEDULE(1,OFFSET(Summary!$H$14,MATCH($B74,Summary!$H$15:$H$22,0),1,1,DE$11-1)), 0))
*(DE$12/12-ROUNDDOWN((DE$12-1)/12,0))
+ IFERROR( FVSCHEDULE(1,OFFSET(Summary!$H$14,MATCH($B74,Summary!$H$15:$H$22,0),1,1,DE$11-1)), 0)
)*IF(DE$53&gt;0,1,0)*$D74)/-12
)</f>
        <v>-27642.322833911578</v>
      </c>
      <c r="DF74" s="7">
        <f ca="1">IF(DF$11=0,0,((
(FVSCHEDULE(1,OFFSET(Summary!$H$14,MATCH($B74,Summary!$H$15:$H$22,0),1,1,DF$11))-
 IFERROR( FVSCHEDULE(1,OFFSET(Summary!$H$14,MATCH($B74,Summary!$H$15:$H$22,0),1,1,DF$11-1)), 0))
*(DF$12/12-ROUNDDOWN((DF$12-1)/12,0))
+ IFERROR( FVSCHEDULE(1,OFFSET(Summary!$H$14,MATCH($B74,Summary!$H$15:$H$22,0),1,1,DF$11-1)), 0)
)*IF(DF$53&gt;0,1,0)*$D74)/-12
)</f>
        <v>-27699.317313981504</v>
      </c>
      <c r="DG74" s="7">
        <f ca="1">IF(DG$11=0,0,((
(FVSCHEDULE(1,OFFSET(Summary!$H$14,MATCH($B74,Summary!$H$15:$H$22,0),1,1,DG$11))-
 IFERROR( FVSCHEDULE(1,OFFSET(Summary!$H$14,MATCH($B74,Summary!$H$15:$H$22,0),1,1,DG$11-1)), 0))
*(DG$12/12-ROUNDDOWN((DG$12-1)/12,0))
+ IFERROR( FVSCHEDULE(1,OFFSET(Summary!$H$14,MATCH($B74,Summary!$H$15:$H$22,0),1,1,DG$11-1)), 0)
)*IF(DG$53&gt;0,1,0)*$D74)/-12
)</f>
        <v>-27756.31179405142</v>
      </c>
      <c r="DH74" s="7">
        <f ca="1">IF(DH$11=0,0,((
(FVSCHEDULE(1,OFFSET(Summary!$H$14,MATCH($B74,Summary!$H$15:$H$22,0),1,1,DH$11))-
 IFERROR( FVSCHEDULE(1,OFFSET(Summary!$H$14,MATCH($B74,Summary!$H$15:$H$22,0),1,1,DH$11-1)), 0))
*(DH$12/12-ROUNDDOWN((DH$12-1)/12,0))
+ IFERROR( FVSCHEDULE(1,OFFSET(Summary!$H$14,MATCH($B74,Summary!$H$15:$H$22,0),1,1,DH$11-1)), 0)
)*IF(DH$53&gt;0,1,0)*$D74)/-12
)</f>
        <v>-27813.306274121347</v>
      </c>
      <c r="DI74" s="7">
        <f ca="1">IF(DI$11=0,0,((
(FVSCHEDULE(1,OFFSET(Summary!$H$14,MATCH($B74,Summary!$H$15:$H$22,0),1,1,DI$11))-
 IFERROR( FVSCHEDULE(1,OFFSET(Summary!$H$14,MATCH($B74,Summary!$H$15:$H$22,0),1,1,DI$11-1)), 0))
*(DI$12/12-ROUNDDOWN((DI$12-1)/12,0))
+ IFERROR( FVSCHEDULE(1,OFFSET(Summary!$H$14,MATCH($B74,Summary!$H$15:$H$22,0),1,1,DI$11-1)), 0)
)*IF(DI$53&gt;0,1,0)*$D74)/-12
)</f>
        <v>-27870.300754191263</v>
      </c>
      <c r="DJ74" s="7">
        <f ca="1">IF(DJ$11=0,0,((
(FVSCHEDULE(1,OFFSET(Summary!$H$14,MATCH($B74,Summary!$H$15:$H$22,0),1,1,DJ$11))-
 IFERROR( FVSCHEDULE(1,OFFSET(Summary!$H$14,MATCH($B74,Summary!$H$15:$H$22,0),1,1,DJ$11-1)), 0))
*(DJ$12/12-ROUNDDOWN((DJ$12-1)/12,0))
+ IFERROR( FVSCHEDULE(1,OFFSET(Summary!$H$14,MATCH($B74,Summary!$H$15:$H$22,0),1,1,DJ$11-1)), 0)
)*IF(DJ$53&gt;0,1,0)*$D74)/-12
)</f>
        <v>-27927.295234261182</v>
      </c>
      <c r="DK74" s="7">
        <f ca="1">IF(DK$11=0,0,((
(FVSCHEDULE(1,OFFSET(Summary!$H$14,MATCH($B74,Summary!$H$15:$H$22,0),1,1,DK$11))-
 IFERROR( FVSCHEDULE(1,OFFSET(Summary!$H$14,MATCH($B74,Summary!$H$15:$H$22,0),1,1,DK$11-1)), 0))
*(DK$12/12-ROUNDDOWN((DK$12-1)/12,0))
+ IFERROR( FVSCHEDULE(1,OFFSET(Summary!$H$14,MATCH($B74,Summary!$H$15:$H$22,0),1,1,DK$11-1)), 0)
)*IF(DK$53&gt;0,1,0)*$D74)/-12
)</f>
        <v>-27984.289714331102</v>
      </c>
      <c r="DL74" s="7">
        <f ca="1">IF(DL$11=0,0,((
(FVSCHEDULE(1,OFFSET(Summary!$H$14,MATCH($B74,Summary!$H$15:$H$22,0),1,1,DL$11))-
 IFERROR( FVSCHEDULE(1,OFFSET(Summary!$H$14,MATCH($B74,Summary!$H$15:$H$22,0),1,1,DL$11-1)), 0))
*(DL$12/12-ROUNDDOWN((DL$12-1)/12,0))
+ IFERROR( FVSCHEDULE(1,OFFSET(Summary!$H$14,MATCH($B74,Summary!$H$15:$H$22,0),1,1,DL$11-1)), 0)
)*IF(DL$53&gt;0,1,0)*$D74)/-12
)</f>
        <v>-28041.284194401025</v>
      </c>
      <c r="DM74" s="7">
        <f ca="1">IF(DM$11=0,0,((
(FVSCHEDULE(1,OFFSET(Summary!$H$14,MATCH($B74,Summary!$H$15:$H$22,0),1,1,DM$11))-
 IFERROR( FVSCHEDULE(1,OFFSET(Summary!$H$14,MATCH($B74,Summary!$H$15:$H$22,0),1,1,DM$11-1)), 0))
*(DM$12/12-ROUNDDOWN((DM$12-1)/12,0))
+ IFERROR( FVSCHEDULE(1,OFFSET(Summary!$H$14,MATCH($B74,Summary!$H$15:$H$22,0),1,1,DM$11-1)), 0)
)*IF(DM$53&gt;0,1,0)*$D74)/-12
)</f>
        <v>-28099.703536472694</v>
      </c>
      <c r="DN74" s="7">
        <f ca="1">IF(DN$11=0,0,((
(FVSCHEDULE(1,OFFSET(Summary!$H$14,MATCH($B74,Summary!$H$15:$H$22,0),1,1,DN$11))-
 IFERROR( FVSCHEDULE(1,OFFSET(Summary!$H$14,MATCH($B74,Summary!$H$15:$H$22,0),1,1,DN$11-1)), 0))
*(DN$12/12-ROUNDDOWN((DN$12-1)/12,0))
+ IFERROR( FVSCHEDULE(1,OFFSET(Summary!$H$14,MATCH($B74,Summary!$H$15:$H$22,0),1,1,DN$11-1)), 0)
)*IF(DN$53&gt;0,1,0)*$D74)/-12
)</f>
        <v>-28158.122878544364</v>
      </c>
      <c r="DO74" s="7">
        <f ca="1">IF(DO$11=0,0,((
(FVSCHEDULE(1,OFFSET(Summary!$H$14,MATCH($B74,Summary!$H$15:$H$22,0),1,1,DO$11))-
 IFERROR( FVSCHEDULE(1,OFFSET(Summary!$H$14,MATCH($B74,Summary!$H$15:$H$22,0),1,1,DO$11-1)), 0))
*(DO$12/12-ROUNDDOWN((DO$12-1)/12,0))
+ IFERROR( FVSCHEDULE(1,OFFSET(Summary!$H$14,MATCH($B74,Summary!$H$15:$H$22,0),1,1,DO$11-1)), 0)
)*IF(DO$53&gt;0,1,0)*$D74)/-12
)</f>
        <v>-28216.542220616029</v>
      </c>
      <c r="DP74" s="7">
        <f ca="1">IF(DP$11=0,0,((
(FVSCHEDULE(1,OFFSET(Summary!$H$14,MATCH($B74,Summary!$H$15:$H$22,0),1,1,DP$11))-
 IFERROR( FVSCHEDULE(1,OFFSET(Summary!$H$14,MATCH($B74,Summary!$H$15:$H$22,0),1,1,DP$11-1)), 0))
*(DP$12/12-ROUNDDOWN((DP$12-1)/12,0))
+ IFERROR( FVSCHEDULE(1,OFFSET(Summary!$H$14,MATCH($B74,Summary!$H$15:$H$22,0),1,1,DP$11-1)), 0)
)*IF(DP$53&gt;0,1,0)*$D74)/-12
)</f>
        <v>-28274.961562687695</v>
      </c>
      <c r="DQ74" s="7">
        <f ca="1">IF(DQ$11=0,0,((
(FVSCHEDULE(1,OFFSET(Summary!$H$14,MATCH($B74,Summary!$H$15:$H$22,0),1,1,DQ$11))-
 IFERROR( FVSCHEDULE(1,OFFSET(Summary!$H$14,MATCH($B74,Summary!$H$15:$H$22,0),1,1,DQ$11-1)), 0))
*(DQ$12/12-ROUNDDOWN((DQ$12-1)/12,0))
+ IFERROR( FVSCHEDULE(1,OFFSET(Summary!$H$14,MATCH($B74,Summary!$H$15:$H$22,0),1,1,DQ$11-1)), 0)
)*IF(DQ$53&gt;0,1,0)*$D74)/-12
)</f>
        <v>-28333.380904759368</v>
      </c>
      <c r="DR74" s="7">
        <f ca="1">IF(DR$11=0,0,((
(FVSCHEDULE(1,OFFSET(Summary!$H$14,MATCH($B74,Summary!$H$15:$H$22,0),1,1,DR$11))-
 IFERROR( FVSCHEDULE(1,OFFSET(Summary!$H$14,MATCH($B74,Summary!$H$15:$H$22,0),1,1,DR$11-1)), 0))
*(DR$12/12-ROUNDDOWN((DR$12-1)/12,0))
+ IFERROR( FVSCHEDULE(1,OFFSET(Summary!$H$14,MATCH($B74,Summary!$H$15:$H$22,0),1,1,DR$11-1)), 0)
)*IF(DR$53&gt;0,1,0)*$D74)/-12
)</f>
        <v>-28391.800246831033</v>
      </c>
      <c r="DS74" s="7">
        <f ca="1">IF(DS$11=0,0,((
(FVSCHEDULE(1,OFFSET(Summary!$H$14,MATCH($B74,Summary!$H$15:$H$22,0),1,1,DS$11))-
 IFERROR( FVSCHEDULE(1,OFFSET(Summary!$H$14,MATCH($B74,Summary!$H$15:$H$22,0),1,1,DS$11-1)), 0))
*(DS$12/12-ROUNDDOWN((DS$12-1)/12,0))
+ IFERROR( FVSCHEDULE(1,OFFSET(Summary!$H$14,MATCH($B74,Summary!$H$15:$H$22,0),1,1,DS$11-1)), 0)
)*IF(DS$53&gt;0,1,0)*$D74)/-12
)</f>
        <v>-28450.219588902703</v>
      </c>
      <c r="DT74" s="7">
        <f ca="1">IF(DT$11=0,0,((
(FVSCHEDULE(1,OFFSET(Summary!$H$14,MATCH($B74,Summary!$H$15:$H$22,0),1,1,DT$11))-
 IFERROR( FVSCHEDULE(1,OFFSET(Summary!$H$14,MATCH($B74,Summary!$H$15:$H$22,0),1,1,DT$11-1)), 0))
*(DT$12/12-ROUNDDOWN((DT$12-1)/12,0))
+ IFERROR( FVSCHEDULE(1,OFFSET(Summary!$H$14,MATCH($B74,Summary!$H$15:$H$22,0),1,1,DT$11-1)), 0)
)*IF(DT$53&gt;0,1,0)*$D74)/-12
)</f>
        <v>-28508.638930974372</v>
      </c>
      <c r="DU74" s="7">
        <f ca="1">IF(DU$11=0,0,((
(FVSCHEDULE(1,OFFSET(Summary!$H$14,MATCH($B74,Summary!$H$15:$H$22,0),1,1,DU$11))-
 IFERROR( FVSCHEDULE(1,OFFSET(Summary!$H$14,MATCH($B74,Summary!$H$15:$H$22,0),1,1,DU$11-1)), 0))
*(DU$12/12-ROUNDDOWN((DU$12-1)/12,0))
+ IFERROR( FVSCHEDULE(1,OFFSET(Summary!$H$14,MATCH($B74,Summary!$H$15:$H$22,0),1,1,DU$11-1)), 0)
)*IF(DU$53&gt;0,1,0)*$D74)/-12
)</f>
        <v>-28567.058273046041</v>
      </c>
      <c r="DV74" s="7">
        <f ca="1">IF(DV$11=0,0,((
(FVSCHEDULE(1,OFFSET(Summary!$H$14,MATCH($B74,Summary!$H$15:$H$22,0),1,1,DV$11))-
 IFERROR( FVSCHEDULE(1,OFFSET(Summary!$H$14,MATCH($B74,Summary!$H$15:$H$22,0),1,1,DV$11-1)), 0))
*(DV$12/12-ROUNDDOWN((DV$12-1)/12,0))
+ IFERROR( FVSCHEDULE(1,OFFSET(Summary!$H$14,MATCH($B74,Summary!$H$15:$H$22,0),1,1,DV$11-1)), 0)
)*IF(DV$53&gt;0,1,0)*$D74)/-12
)</f>
        <v>-28625.47761511771</v>
      </c>
      <c r="DW74" s="7">
        <f ca="1">IF(DW$11=0,0,((
(FVSCHEDULE(1,OFFSET(Summary!$H$14,MATCH($B74,Summary!$H$15:$H$22,0),1,1,DW$11))-
 IFERROR( FVSCHEDULE(1,OFFSET(Summary!$H$14,MATCH($B74,Summary!$H$15:$H$22,0),1,1,DW$11-1)), 0))
*(DW$12/12-ROUNDDOWN((DW$12-1)/12,0))
+ IFERROR( FVSCHEDULE(1,OFFSET(Summary!$H$14,MATCH($B74,Summary!$H$15:$H$22,0),1,1,DW$11-1)), 0)
)*IF(DW$53&gt;0,1,0)*$D74)/-12
)</f>
        <v>-28683.896957189372</v>
      </c>
      <c r="DX74" s="7">
        <f ca="1">IF(DX$11=0,0,((
(FVSCHEDULE(1,OFFSET(Summary!$H$14,MATCH($B74,Summary!$H$15:$H$22,0),1,1,DX$11))-
 IFERROR( FVSCHEDULE(1,OFFSET(Summary!$H$14,MATCH($B74,Summary!$H$15:$H$22,0),1,1,DX$11-1)), 0))
*(DX$12/12-ROUNDDOWN((DX$12-1)/12,0))
+ IFERROR( FVSCHEDULE(1,OFFSET(Summary!$H$14,MATCH($B74,Summary!$H$15:$H$22,0),1,1,DX$11-1)), 0)
)*IF(DX$53&gt;0,1,0)*$D74)/-12
)</f>
        <v>-28742.316299261045</v>
      </c>
      <c r="DY74" s="7">
        <f ca="1">IF(DY$11=0,0,((
(FVSCHEDULE(1,OFFSET(Summary!$H$14,MATCH($B74,Summary!$H$15:$H$22,0),1,1,DY$11))-
 IFERROR( FVSCHEDULE(1,OFFSET(Summary!$H$14,MATCH($B74,Summary!$H$15:$H$22,0),1,1,DY$11-1)), 0))
*(DY$12/12-ROUNDDOWN((DY$12-1)/12,0))
+ IFERROR( FVSCHEDULE(1,OFFSET(Summary!$H$14,MATCH($B74,Summary!$H$15:$H$22,0),1,1,DY$11-1)), 0)
)*IF(DY$53&gt;0,1,0)*$D74)/-12
)</f>
        <v>-28802.196124884504</v>
      </c>
      <c r="DZ74" s="7">
        <f ca="1">IF(DZ$11=0,0,((
(FVSCHEDULE(1,OFFSET(Summary!$H$14,MATCH($B74,Summary!$H$15:$H$22,0),1,1,DZ$11))-
 IFERROR( FVSCHEDULE(1,OFFSET(Summary!$H$14,MATCH($B74,Summary!$H$15:$H$22,0),1,1,DZ$11-1)), 0))
*(DZ$12/12-ROUNDDOWN((DZ$12-1)/12,0))
+ IFERROR( FVSCHEDULE(1,OFFSET(Summary!$H$14,MATCH($B74,Summary!$H$15:$H$22,0),1,1,DZ$11-1)), 0)
)*IF(DZ$53&gt;0,1,0)*$D74)/-12
)</f>
        <v>-28862.075950507962</v>
      </c>
      <c r="EA74" s="7">
        <f ca="1">IF(EA$11=0,0,((
(FVSCHEDULE(1,OFFSET(Summary!$H$14,MATCH($B74,Summary!$H$15:$H$22,0),1,1,EA$11))-
 IFERROR( FVSCHEDULE(1,OFFSET(Summary!$H$14,MATCH($B74,Summary!$H$15:$H$22,0),1,1,EA$11-1)), 0))
*(EA$12/12-ROUNDDOWN((EA$12-1)/12,0))
+ IFERROR( FVSCHEDULE(1,OFFSET(Summary!$H$14,MATCH($B74,Summary!$H$15:$H$22,0),1,1,EA$11-1)), 0)
)*IF(EA$53&gt;0,1,0)*$D74)/-12
)</f>
        <v>-28921.955776131424</v>
      </c>
      <c r="EB74" s="7">
        <f ca="1">IF(EB$11=0,0,((
(FVSCHEDULE(1,OFFSET(Summary!$H$14,MATCH($B74,Summary!$H$15:$H$22,0),1,1,EB$11))-
 IFERROR( FVSCHEDULE(1,OFFSET(Summary!$H$14,MATCH($B74,Summary!$H$15:$H$22,0),1,1,EB$11-1)), 0))
*(EB$12/12-ROUNDDOWN((EB$12-1)/12,0))
+ IFERROR( FVSCHEDULE(1,OFFSET(Summary!$H$14,MATCH($B74,Summary!$H$15:$H$22,0),1,1,EB$11-1)), 0)
)*IF(EB$53&gt;0,1,0)*$D74)/-12
)</f>
        <v>-28981.835601754883</v>
      </c>
      <c r="EC74" s="7">
        <f ca="1">IF(EC$11=0,0,((
(FVSCHEDULE(1,OFFSET(Summary!$H$14,MATCH($B74,Summary!$H$15:$H$22,0),1,1,EC$11))-
 IFERROR( FVSCHEDULE(1,OFFSET(Summary!$H$14,MATCH($B74,Summary!$H$15:$H$22,0),1,1,EC$11-1)), 0))
*(EC$12/12-ROUNDDOWN((EC$12-1)/12,0))
+ IFERROR( FVSCHEDULE(1,OFFSET(Summary!$H$14,MATCH($B74,Summary!$H$15:$H$22,0),1,1,EC$11-1)), 0)
)*IF(EC$53&gt;0,1,0)*$D74)/-12
)</f>
        <v>-29041.715427378342</v>
      </c>
      <c r="ED74" s="7">
        <f ca="1">IF(ED$11=0,0,((
(FVSCHEDULE(1,OFFSET(Summary!$H$14,MATCH($B74,Summary!$H$15:$H$22,0),1,1,ED$11))-
 IFERROR( FVSCHEDULE(1,OFFSET(Summary!$H$14,MATCH($B74,Summary!$H$15:$H$22,0),1,1,ED$11-1)), 0))
*(ED$12/12-ROUNDDOWN((ED$12-1)/12,0))
+ IFERROR( FVSCHEDULE(1,OFFSET(Summary!$H$14,MATCH($B74,Summary!$H$15:$H$22,0),1,1,ED$11-1)), 0)
)*IF(ED$53&gt;0,1,0)*$D74)/-12
)</f>
        <v>-29101.595253001811</v>
      </c>
      <c r="EE74" s="7">
        <f ca="1">IF(EE$11=0,0,((
(FVSCHEDULE(1,OFFSET(Summary!$H$14,MATCH($B74,Summary!$H$15:$H$22,0),1,1,EE$11))-
 IFERROR( FVSCHEDULE(1,OFFSET(Summary!$H$14,MATCH($B74,Summary!$H$15:$H$22,0),1,1,EE$11-1)), 0))
*(EE$12/12-ROUNDDOWN((EE$12-1)/12,0))
+ IFERROR( FVSCHEDULE(1,OFFSET(Summary!$H$14,MATCH($B74,Summary!$H$15:$H$22,0),1,1,EE$11-1)), 0)
)*IF(EE$53&gt;0,1,0)*$D74)/-12
)</f>
        <v>-29161.47507862527</v>
      </c>
      <c r="EF74" s="7">
        <f ca="1">IF(EF$11=0,0,((
(FVSCHEDULE(1,OFFSET(Summary!$H$14,MATCH($B74,Summary!$H$15:$H$22,0),1,1,EF$11))-
 IFERROR( FVSCHEDULE(1,OFFSET(Summary!$H$14,MATCH($B74,Summary!$H$15:$H$22,0),1,1,EF$11-1)), 0))
*(EF$12/12-ROUNDDOWN((EF$12-1)/12,0))
+ IFERROR( FVSCHEDULE(1,OFFSET(Summary!$H$14,MATCH($B74,Summary!$H$15:$H$22,0),1,1,EF$11-1)), 0)
)*IF(EF$53&gt;0,1,0)*$D74)/-12
)</f>
        <v>-29221.354904248728</v>
      </c>
      <c r="EG74" s="7">
        <f ca="1">IF(EG$11=0,0,((
(FVSCHEDULE(1,OFFSET(Summary!$H$14,MATCH($B74,Summary!$H$15:$H$22,0),1,1,EG$11))-
 IFERROR( FVSCHEDULE(1,OFFSET(Summary!$H$14,MATCH($B74,Summary!$H$15:$H$22,0),1,1,EG$11-1)), 0))
*(EG$12/12-ROUNDDOWN((EG$12-1)/12,0))
+ IFERROR( FVSCHEDULE(1,OFFSET(Summary!$H$14,MATCH($B74,Summary!$H$15:$H$22,0),1,1,EG$11-1)), 0)
)*IF(EG$53&gt;0,1,0)*$D74)/-12
)</f>
        <v>-29281.234729872187</v>
      </c>
      <c r="EH74" s="7">
        <f ca="1">IF(EH$11=0,0,((
(FVSCHEDULE(1,OFFSET(Summary!$H$14,MATCH($B74,Summary!$H$15:$H$22,0),1,1,EH$11))-
 IFERROR( FVSCHEDULE(1,OFFSET(Summary!$H$14,MATCH($B74,Summary!$H$15:$H$22,0),1,1,EH$11-1)), 0))
*(EH$12/12-ROUNDDOWN((EH$12-1)/12,0))
+ IFERROR( FVSCHEDULE(1,OFFSET(Summary!$H$14,MATCH($B74,Summary!$H$15:$H$22,0),1,1,EH$11-1)), 0)
)*IF(EH$53&gt;0,1,0)*$D74)/-12
)</f>
        <v>-29341.114555495649</v>
      </c>
      <c r="EI74" s="7">
        <f ca="1">IF(EI$11=0,0,((
(FVSCHEDULE(1,OFFSET(Summary!$H$14,MATCH($B74,Summary!$H$15:$H$22,0),1,1,EI$11))-
 IFERROR( FVSCHEDULE(1,OFFSET(Summary!$H$14,MATCH($B74,Summary!$H$15:$H$22,0),1,1,EI$11-1)), 0))
*(EI$12/12-ROUNDDOWN((EI$12-1)/12,0))
+ IFERROR( FVSCHEDULE(1,OFFSET(Summary!$H$14,MATCH($B74,Summary!$H$15:$H$22,0),1,1,EI$11-1)), 0)
)*IF(EI$53&gt;0,1,0)*$D74)/-12
)</f>
        <v>-29400.994381119108</v>
      </c>
      <c r="EJ74" s="7">
        <f ca="1">IF(EJ$11=0,0,((
(FVSCHEDULE(1,OFFSET(Summary!$H$14,MATCH($B74,Summary!$H$15:$H$22,0),1,1,EJ$11))-
 IFERROR( FVSCHEDULE(1,OFFSET(Summary!$H$14,MATCH($B74,Summary!$H$15:$H$22,0),1,1,EJ$11-1)), 0))
*(EJ$12/12-ROUNDDOWN((EJ$12-1)/12,0))
+ IFERROR( FVSCHEDULE(1,OFFSET(Summary!$H$14,MATCH($B74,Summary!$H$15:$H$22,0),1,1,EJ$11-1)), 0)
)*IF(EJ$53&gt;0,1,0)*$D74)/-12
)</f>
        <v>-29460.874206742566</v>
      </c>
      <c r="EK74" s="4">
        <v>0</v>
      </c>
      <c r="EL74" s="59"/>
    </row>
    <row r="75" spans="1:142" s="4" customFormat="1" ht="14" x14ac:dyDescent="0.2">
      <c r="A75" s="3"/>
      <c r="B75" s="46" t="str">
        <f>Summary!$H$21</f>
        <v>insurance</v>
      </c>
      <c r="C75" s="46" t="s">
        <v>249</v>
      </c>
      <c r="D75" s="134">
        <f>Opex!$D$10</f>
        <v>387900</v>
      </c>
      <c r="H75" s="7">
        <f ca="1">IF(H$11=0,0,((
(FVSCHEDULE(1,OFFSET(Summary!$H$14,MATCH($B75,Summary!$H$15:$H$22,0),1,1,H$11))-
 IFERROR( FVSCHEDULE(1,OFFSET(Summary!$H$14,MATCH($B75,Summary!$H$15:$H$22,0),1,1,H$11-1)), 0))
*(H$12/12-ROUNDDOWN((H$12-1)/12,0))
+ IFERROR( FVSCHEDULE(1,OFFSET(Summary!$H$14,MATCH($B75,Summary!$H$15:$H$22,0),1,1,H$11-1)), 0)
)*IF(H$53&gt;0,1,0)*$D75)/-12
)</f>
        <v>0</v>
      </c>
      <c r="I75" s="7">
        <f ca="1">IF(I$11=0,0,((
(FVSCHEDULE(1,OFFSET(Summary!$H$14,MATCH($B75,Summary!$H$15:$H$22,0),1,1,I$11))-
 IFERROR( FVSCHEDULE(1,OFFSET(Summary!$H$14,MATCH($B75,Summary!$H$15:$H$22,0),1,1,I$11-1)), 0))
*(I$12/12-ROUNDDOWN((I$12-1)/12,0))
+ IFERROR( FVSCHEDULE(1,OFFSET(Summary!$H$14,MATCH($B75,Summary!$H$15:$H$22,0),1,1,I$11-1)), 0)
)*IF(I$53&gt;0,1,0)*$D75)/-12
)</f>
        <v>0</v>
      </c>
      <c r="J75" s="7">
        <f ca="1">IF(J$11=0,0,((
(FVSCHEDULE(1,OFFSET(Summary!$H$14,MATCH($B75,Summary!$H$15:$H$22,0),1,1,J$11))-
 IFERROR( FVSCHEDULE(1,OFFSET(Summary!$H$14,MATCH($B75,Summary!$H$15:$H$22,0),1,1,J$11-1)), 0))
*(J$12/12-ROUNDDOWN((J$12-1)/12,0))
+ IFERROR( FVSCHEDULE(1,OFFSET(Summary!$H$14,MATCH($B75,Summary!$H$15:$H$22,0),1,1,J$11-1)), 0)
)*IF(J$53&gt;0,1,0)*$D75)/-12
)</f>
        <v>0</v>
      </c>
      <c r="K75" s="7">
        <f ca="1">IF(K$11=0,0,((
(FVSCHEDULE(1,OFFSET(Summary!$H$14,MATCH($B75,Summary!$H$15:$H$22,0),1,1,K$11))-
 IFERROR( FVSCHEDULE(1,OFFSET(Summary!$H$14,MATCH($B75,Summary!$H$15:$H$22,0),1,1,K$11-1)), 0))
*(K$12/12-ROUNDDOWN((K$12-1)/12,0))
+ IFERROR( FVSCHEDULE(1,OFFSET(Summary!$H$14,MATCH($B75,Summary!$H$15:$H$22,0),1,1,K$11-1)), 0)
)*IF(K$53&gt;0,1,0)*$D75)/-12
)</f>
        <v>0</v>
      </c>
      <c r="L75" s="7">
        <f ca="1">IF(L$11=0,0,((
(FVSCHEDULE(1,OFFSET(Summary!$H$14,MATCH($B75,Summary!$H$15:$H$22,0),1,1,L$11))-
 IFERROR( FVSCHEDULE(1,OFFSET(Summary!$H$14,MATCH($B75,Summary!$H$15:$H$22,0),1,1,L$11-1)), 0))
*(L$12/12-ROUNDDOWN((L$12-1)/12,0))
+ IFERROR( FVSCHEDULE(1,OFFSET(Summary!$H$14,MATCH($B75,Summary!$H$15:$H$22,0),1,1,L$11-1)), 0)
)*IF(L$53&gt;0,1,0)*$D75)/-12
)</f>
        <v>0</v>
      </c>
      <c r="M75" s="7">
        <f ca="1">IF(M$11=0,0,((
(FVSCHEDULE(1,OFFSET(Summary!$H$14,MATCH($B75,Summary!$H$15:$H$22,0),1,1,M$11))-
 IFERROR( FVSCHEDULE(1,OFFSET(Summary!$H$14,MATCH($B75,Summary!$H$15:$H$22,0),1,1,M$11-1)), 0))
*(M$12/12-ROUNDDOWN((M$12-1)/12,0))
+ IFERROR( FVSCHEDULE(1,OFFSET(Summary!$H$14,MATCH($B75,Summary!$H$15:$H$22,0),1,1,M$11-1)), 0)
)*IF(M$53&gt;0,1,0)*$D75)/-12
)</f>
        <v>0</v>
      </c>
      <c r="N75" s="7">
        <f ca="1">IF(N$11=0,0,((
(FVSCHEDULE(1,OFFSET(Summary!$H$14,MATCH($B75,Summary!$H$15:$H$22,0),1,1,N$11))-
 IFERROR( FVSCHEDULE(1,OFFSET(Summary!$H$14,MATCH($B75,Summary!$H$15:$H$22,0),1,1,N$11-1)), 0))
*(N$12/12-ROUNDDOWN((N$12-1)/12,0))
+ IFERROR( FVSCHEDULE(1,OFFSET(Summary!$H$14,MATCH($B75,Summary!$H$15:$H$22,0),1,1,N$11-1)), 0)
)*IF(N$53&gt;0,1,0)*$D75)/-12
)</f>
        <v>0</v>
      </c>
      <c r="O75" s="7">
        <f ca="1">IF(O$11=0,0,((
(FVSCHEDULE(1,OFFSET(Summary!$H$14,MATCH($B75,Summary!$H$15:$H$22,0),1,1,O$11))-
 IFERROR( FVSCHEDULE(1,OFFSET(Summary!$H$14,MATCH($B75,Summary!$H$15:$H$22,0),1,1,O$11-1)), 0))
*(O$12/12-ROUNDDOWN((O$12-1)/12,0))
+ IFERROR( FVSCHEDULE(1,OFFSET(Summary!$H$14,MATCH($B75,Summary!$H$15:$H$22,0),1,1,O$11-1)), 0)
)*IF(O$53&gt;0,1,0)*$D75)/-12
)</f>
        <v>0</v>
      </c>
      <c r="P75" s="7">
        <f ca="1">IF(P$11=0,0,((
(FVSCHEDULE(1,OFFSET(Summary!$H$14,MATCH($B75,Summary!$H$15:$H$22,0),1,1,P$11))-
 IFERROR( FVSCHEDULE(1,OFFSET(Summary!$H$14,MATCH($B75,Summary!$H$15:$H$22,0),1,1,P$11-1)), 0))
*(P$12/12-ROUNDDOWN((P$12-1)/12,0))
+ IFERROR( FVSCHEDULE(1,OFFSET(Summary!$H$14,MATCH($B75,Summary!$H$15:$H$22,0),1,1,P$11-1)), 0)
)*IF(P$53&gt;0,1,0)*$D75)/-12
)</f>
        <v>0</v>
      </c>
      <c r="Q75" s="7">
        <f ca="1">IF(Q$11=0,0,((
(FVSCHEDULE(1,OFFSET(Summary!$H$14,MATCH($B75,Summary!$H$15:$H$22,0),1,1,Q$11))-
 IFERROR( FVSCHEDULE(1,OFFSET(Summary!$H$14,MATCH($B75,Summary!$H$15:$H$22,0),1,1,Q$11-1)), 0))
*(Q$12/12-ROUNDDOWN((Q$12-1)/12,0))
+ IFERROR( FVSCHEDULE(1,OFFSET(Summary!$H$14,MATCH($B75,Summary!$H$15:$H$22,0),1,1,Q$11-1)), 0)
)*IF(Q$53&gt;0,1,0)*$D75)/-12
)</f>
        <v>0</v>
      </c>
      <c r="R75" s="7">
        <f ca="1">IF(R$11=0,0,((
(FVSCHEDULE(1,OFFSET(Summary!$H$14,MATCH($B75,Summary!$H$15:$H$22,0),1,1,R$11))-
 IFERROR( FVSCHEDULE(1,OFFSET(Summary!$H$14,MATCH($B75,Summary!$H$15:$H$22,0),1,1,R$11-1)), 0))
*(R$12/12-ROUNDDOWN((R$12-1)/12,0))
+ IFERROR( FVSCHEDULE(1,OFFSET(Summary!$H$14,MATCH($B75,Summary!$H$15:$H$22,0),1,1,R$11-1)), 0)
)*IF(R$53&gt;0,1,0)*$D75)/-12
)</f>
        <v>0</v>
      </c>
      <c r="S75" s="7">
        <f ca="1">IF(S$11=0,0,((
(FVSCHEDULE(1,OFFSET(Summary!$H$14,MATCH($B75,Summary!$H$15:$H$22,0),1,1,S$11))-
 IFERROR( FVSCHEDULE(1,OFFSET(Summary!$H$14,MATCH($B75,Summary!$H$15:$H$22,0),1,1,S$11-1)), 0))
*(S$12/12-ROUNDDOWN((S$12-1)/12,0))
+ IFERROR( FVSCHEDULE(1,OFFSET(Summary!$H$14,MATCH($B75,Summary!$H$15:$H$22,0),1,1,S$11-1)), 0)
)*IF(S$53&gt;0,1,0)*$D75)/-12
)</f>
        <v>0</v>
      </c>
      <c r="T75" s="7">
        <f ca="1">IF(T$11=0,0,((
(FVSCHEDULE(1,OFFSET(Summary!$H$14,MATCH($B75,Summary!$H$15:$H$22,0),1,1,T$11))-
 IFERROR( FVSCHEDULE(1,OFFSET(Summary!$H$14,MATCH($B75,Summary!$H$15:$H$22,0),1,1,T$11-1)), 0))
*(T$12/12-ROUNDDOWN((T$12-1)/12,0))
+ IFERROR( FVSCHEDULE(1,OFFSET(Summary!$H$14,MATCH($B75,Summary!$H$15:$H$22,0),1,1,T$11-1)), 0)
)*IF(T$53&gt;0,1,0)*$D75)/-12
)</f>
        <v>0</v>
      </c>
      <c r="U75" s="7">
        <f ca="1">IF(U$11=0,0,((
(FVSCHEDULE(1,OFFSET(Summary!$H$14,MATCH($B75,Summary!$H$15:$H$22,0),1,1,U$11))-
 IFERROR( FVSCHEDULE(1,OFFSET(Summary!$H$14,MATCH($B75,Summary!$H$15:$H$22,0),1,1,U$11-1)), 0))
*(U$12/12-ROUNDDOWN((U$12-1)/12,0))
+ IFERROR( FVSCHEDULE(1,OFFSET(Summary!$H$14,MATCH($B75,Summary!$H$15:$H$22,0),1,1,U$11-1)), 0)
)*IF(U$53&gt;0,1,0)*$D75)/-12
)</f>
        <v>0</v>
      </c>
      <c r="V75" s="7">
        <f ca="1">IF(V$11=0,0,((
(FVSCHEDULE(1,OFFSET(Summary!$H$14,MATCH($B75,Summary!$H$15:$H$22,0),1,1,V$11))-
 IFERROR( FVSCHEDULE(1,OFFSET(Summary!$H$14,MATCH($B75,Summary!$H$15:$H$22,0),1,1,V$11-1)), 0))
*(V$12/12-ROUNDDOWN((V$12-1)/12,0))
+ IFERROR( FVSCHEDULE(1,OFFSET(Summary!$H$14,MATCH($B75,Summary!$H$15:$H$22,0),1,1,V$11-1)), 0)
)*IF(V$53&gt;0,1,0)*$D75)/-12
)</f>
        <v>0</v>
      </c>
      <c r="W75" s="7">
        <f ca="1">IF(W$11=0,0,((
(FVSCHEDULE(1,OFFSET(Summary!$H$14,MATCH($B75,Summary!$H$15:$H$22,0),1,1,W$11))-
 IFERROR( FVSCHEDULE(1,OFFSET(Summary!$H$14,MATCH($B75,Summary!$H$15:$H$22,0),1,1,W$11-1)), 0))
*(W$12/12-ROUNDDOWN((W$12-1)/12,0))
+ IFERROR( FVSCHEDULE(1,OFFSET(Summary!$H$14,MATCH($B75,Summary!$H$15:$H$22,0),1,1,W$11-1)), 0)
)*IF(W$53&gt;0,1,0)*$D75)/-12
)</f>
        <v>0</v>
      </c>
      <c r="X75" s="7">
        <f ca="1">IF(X$11=0,0,((
(FVSCHEDULE(1,OFFSET(Summary!$H$14,MATCH($B75,Summary!$H$15:$H$22,0),1,1,X$11))-
 IFERROR( FVSCHEDULE(1,OFFSET(Summary!$H$14,MATCH($B75,Summary!$H$15:$H$22,0),1,1,X$11-1)), 0))
*(X$12/12-ROUNDDOWN((X$12-1)/12,0))
+ IFERROR( FVSCHEDULE(1,OFFSET(Summary!$H$14,MATCH($B75,Summary!$H$15:$H$22,0),1,1,X$11-1)), 0)
)*IF(X$53&gt;0,1,0)*$D75)/-12
)</f>
        <v>0</v>
      </c>
      <c r="Y75" s="7">
        <f ca="1">IF(Y$11=0,0,((
(FVSCHEDULE(1,OFFSET(Summary!$H$14,MATCH($B75,Summary!$H$15:$H$22,0),1,1,Y$11))-
 IFERROR( FVSCHEDULE(1,OFFSET(Summary!$H$14,MATCH($B75,Summary!$H$15:$H$22,0),1,1,Y$11-1)), 0))
*(Y$12/12-ROUNDDOWN((Y$12-1)/12,0))
+ IFERROR( FVSCHEDULE(1,OFFSET(Summary!$H$14,MATCH($B75,Summary!$H$15:$H$22,0),1,1,Y$11-1)), 0)
)*IF(Y$53&gt;0,1,0)*$D75)/-12
)</f>
        <v>0</v>
      </c>
      <c r="Z75" s="7">
        <f ca="1">IF(Z$11=0,0,((
(FVSCHEDULE(1,OFFSET(Summary!$H$14,MATCH($B75,Summary!$H$15:$H$22,0),1,1,Z$11))-
 IFERROR( FVSCHEDULE(1,OFFSET(Summary!$H$14,MATCH($B75,Summary!$H$15:$H$22,0),1,1,Z$11-1)), 0))
*(Z$12/12-ROUNDDOWN((Z$12-1)/12,0))
+ IFERROR( FVSCHEDULE(1,OFFSET(Summary!$H$14,MATCH($B75,Summary!$H$15:$H$22,0),1,1,Z$11-1)), 0)
)*IF(Z$53&gt;0,1,0)*$D75)/-12
)</f>
        <v>0</v>
      </c>
      <c r="AA75" s="7">
        <f ca="1">IF(AA$11=0,0,((
(FVSCHEDULE(1,OFFSET(Summary!$H$14,MATCH($B75,Summary!$H$15:$H$22,0),1,1,AA$11))-
 IFERROR( FVSCHEDULE(1,OFFSET(Summary!$H$14,MATCH($B75,Summary!$H$15:$H$22,0),1,1,AA$11-1)), 0))
*(AA$12/12-ROUNDDOWN((AA$12-1)/12,0))
+ IFERROR( FVSCHEDULE(1,OFFSET(Summary!$H$14,MATCH($B75,Summary!$H$15:$H$22,0),1,1,AA$11-1)), 0)
)*IF(AA$53&gt;0,1,0)*$D75)/-12
)</f>
        <v>0</v>
      </c>
      <c r="AB75" s="7">
        <f ca="1">IF(AB$11=0,0,((
(FVSCHEDULE(1,OFFSET(Summary!$H$14,MATCH($B75,Summary!$H$15:$H$22,0),1,1,AB$11))-
 IFERROR( FVSCHEDULE(1,OFFSET(Summary!$H$14,MATCH($B75,Summary!$H$15:$H$22,0),1,1,AB$11-1)), 0))
*(AB$12/12-ROUNDDOWN((AB$12-1)/12,0))
+ IFERROR( FVSCHEDULE(1,OFFSET(Summary!$H$14,MATCH($B75,Summary!$H$15:$H$22,0),1,1,AB$11-1)), 0)
)*IF(AB$53&gt;0,1,0)*$D75)/-12
)</f>
        <v>0</v>
      </c>
      <c r="AC75" s="7">
        <f ca="1">IF(AC$11=0,0,((
(FVSCHEDULE(1,OFFSET(Summary!$H$14,MATCH($B75,Summary!$H$15:$H$22,0),1,1,AC$11))-
 IFERROR( FVSCHEDULE(1,OFFSET(Summary!$H$14,MATCH($B75,Summary!$H$15:$H$22,0),1,1,AC$11-1)), 0))
*(AC$12/12-ROUNDDOWN((AC$12-1)/12,0))
+ IFERROR( FVSCHEDULE(1,OFFSET(Summary!$H$14,MATCH($B75,Summary!$H$15:$H$22,0),1,1,AC$11-1)), 0)
)*IF(AC$53&gt;0,1,0)*$D75)/-12
)</f>
        <v>0</v>
      </c>
      <c r="AD75" s="7">
        <f ca="1">IF(AD$11=0,0,((
(FVSCHEDULE(1,OFFSET(Summary!$H$14,MATCH($B75,Summary!$H$15:$H$22,0),1,1,AD$11))-
 IFERROR( FVSCHEDULE(1,OFFSET(Summary!$H$14,MATCH($B75,Summary!$H$15:$H$22,0),1,1,AD$11-1)), 0))
*(AD$12/12-ROUNDDOWN((AD$12-1)/12,0))
+ IFERROR( FVSCHEDULE(1,OFFSET(Summary!$H$14,MATCH($B75,Summary!$H$15:$H$22,0),1,1,AD$11-1)), 0)
)*IF(AD$53&gt;0,1,0)*$D75)/-12
)</f>
        <v>0</v>
      </c>
      <c r="AE75" s="7">
        <f ca="1">IF(AE$11=0,0,((
(FVSCHEDULE(1,OFFSET(Summary!$H$14,MATCH($B75,Summary!$H$15:$H$22,0),1,1,AE$11))-
 IFERROR( FVSCHEDULE(1,OFFSET(Summary!$H$14,MATCH($B75,Summary!$H$15:$H$22,0),1,1,AE$11-1)), 0))
*(AE$12/12-ROUNDDOWN((AE$12-1)/12,0))
+ IFERROR( FVSCHEDULE(1,OFFSET(Summary!$H$14,MATCH($B75,Summary!$H$15:$H$22,0),1,1,AE$11-1)), 0)
)*IF(AE$53&gt;0,1,0)*$D75)/-12
)</f>
        <v>0</v>
      </c>
      <c r="AF75" s="7">
        <f ca="1">IF(AF$11=0,0,((
(FVSCHEDULE(1,OFFSET(Summary!$H$14,MATCH($B75,Summary!$H$15:$H$22,0),1,1,AF$11))-
 IFERROR( FVSCHEDULE(1,OFFSET(Summary!$H$14,MATCH($B75,Summary!$H$15:$H$22,0),1,1,AF$11-1)), 0))
*(AF$12/12-ROUNDDOWN((AF$12-1)/12,0))
+ IFERROR( FVSCHEDULE(1,OFFSET(Summary!$H$14,MATCH($B75,Summary!$H$15:$H$22,0),1,1,AF$11-1)), 0)
)*IF(AF$53&gt;0,1,0)*$D75)/-12
)</f>
        <v>-32971.5</v>
      </c>
      <c r="AG75" s="7">
        <f ca="1">IF(AG$11=0,0,((
(FVSCHEDULE(1,OFFSET(Summary!$H$14,MATCH($B75,Summary!$H$15:$H$22,0),1,1,AG$11))-
 IFERROR( FVSCHEDULE(1,OFFSET(Summary!$H$14,MATCH($B75,Summary!$H$15:$H$22,0),1,1,AG$11-1)), 0))
*(AG$12/12-ROUNDDOWN((AG$12-1)/12,0))
+ IFERROR( FVSCHEDULE(1,OFFSET(Summary!$H$14,MATCH($B75,Summary!$H$15:$H$22,0),1,1,AG$11-1)), 0)
)*IF(AG$53&gt;0,1,0)*$D75)/-12
)</f>
        <v>-33026.452499999999</v>
      </c>
      <c r="AH75" s="7">
        <f ca="1">IF(AH$11=0,0,((
(FVSCHEDULE(1,OFFSET(Summary!$H$14,MATCH($B75,Summary!$H$15:$H$22,0),1,1,AH$11))-
 IFERROR( FVSCHEDULE(1,OFFSET(Summary!$H$14,MATCH($B75,Summary!$H$15:$H$22,0),1,1,AH$11-1)), 0))
*(AH$12/12-ROUNDDOWN((AH$12-1)/12,0))
+ IFERROR( FVSCHEDULE(1,OFFSET(Summary!$H$14,MATCH($B75,Summary!$H$15:$H$22,0),1,1,AH$11-1)), 0)
)*IF(AH$53&gt;0,1,0)*$D75)/-12
)</f>
        <v>-33081.405000000006</v>
      </c>
      <c r="AI75" s="7">
        <f ca="1">IF(AI$11=0,0,((
(FVSCHEDULE(1,OFFSET(Summary!$H$14,MATCH($B75,Summary!$H$15:$H$22,0),1,1,AI$11))-
 IFERROR( FVSCHEDULE(1,OFFSET(Summary!$H$14,MATCH($B75,Summary!$H$15:$H$22,0),1,1,AI$11-1)), 0))
*(AI$12/12-ROUNDDOWN((AI$12-1)/12,0))
+ IFERROR( FVSCHEDULE(1,OFFSET(Summary!$H$14,MATCH($B75,Summary!$H$15:$H$22,0),1,1,AI$11-1)), 0)
)*IF(AI$53&gt;0,1,0)*$D75)/-12
)</f>
        <v>-33136.357500000006</v>
      </c>
      <c r="AJ75" s="7">
        <f ca="1">IF(AJ$11=0,0,((
(FVSCHEDULE(1,OFFSET(Summary!$H$14,MATCH($B75,Summary!$H$15:$H$22,0),1,1,AJ$11))-
 IFERROR( FVSCHEDULE(1,OFFSET(Summary!$H$14,MATCH($B75,Summary!$H$15:$H$22,0),1,1,AJ$11-1)), 0))
*(AJ$12/12-ROUNDDOWN((AJ$12-1)/12,0))
+ IFERROR( FVSCHEDULE(1,OFFSET(Summary!$H$14,MATCH($B75,Summary!$H$15:$H$22,0),1,1,AJ$11-1)), 0)
)*IF(AJ$53&gt;0,1,0)*$D75)/-12
)</f>
        <v>-33191.31</v>
      </c>
      <c r="AK75" s="7">
        <f ca="1">IF(AK$11=0,0,((
(FVSCHEDULE(1,OFFSET(Summary!$H$14,MATCH($B75,Summary!$H$15:$H$22,0),1,1,AK$11))-
 IFERROR( FVSCHEDULE(1,OFFSET(Summary!$H$14,MATCH($B75,Summary!$H$15:$H$22,0),1,1,AK$11-1)), 0))
*(AK$12/12-ROUNDDOWN((AK$12-1)/12,0))
+ IFERROR( FVSCHEDULE(1,OFFSET(Summary!$H$14,MATCH($B75,Summary!$H$15:$H$22,0),1,1,AK$11-1)), 0)
)*IF(AK$53&gt;0,1,0)*$D75)/-12
)</f>
        <v>-33246.262499999997</v>
      </c>
      <c r="AL75" s="7">
        <f ca="1">IF(AL$11=0,0,((
(FVSCHEDULE(1,OFFSET(Summary!$H$14,MATCH($B75,Summary!$H$15:$H$22,0),1,1,AL$11))-
 IFERROR( FVSCHEDULE(1,OFFSET(Summary!$H$14,MATCH($B75,Summary!$H$15:$H$22,0),1,1,AL$11-1)), 0))
*(AL$12/12-ROUNDDOWN((AL$12-1)/12,0))
+ IFERROR( FVSCHEDULE(1,OFFSET(Summary!$H$14,MATCH($B75,Summary!$H$15:$H$22,0),1,1,AL$11-1)), 0)
)*IF(AL$53&gt;0,1,0)*$D75)/-12
)</f>
        <v>-33301.215000000004</v>
      </c>
      <c r="AM75" s="7">
        <f ca="1">IF(AM$11=0,0,((
(FVSCHEDULE(1,OFFSET(Summary!$H$14,MATCH($B75,Summary!$H$15:$H$22,0),1,1,AM$11))-
 IFERROR( FVSCHEDULE(1,OFFSET(Summary!$H$14,MATCH($B75,Summary!$H$15:$H$22,0),1,1,AM$11-1)), 0))
*(AM$12/12-ROUNDDOWN((AM$12-1)/12,0))
+ IFERROR( FVSCHEDULE(1,OFFSET(Summary!$H$14,MATCH($B75,Summary!$H$15:$H$22,0),1,1,AM$11-1)), 0)
)*IF(AM$53&gt;0,1,0)*$D75)/-12
)</f>
        <v>-33356.167500000003</v>
      </c>
      <c r="AN75" s="7">
        <f ca="1">IF(AN$11=0,0,((
(FVSCHEDULE(1,OFFSET(Summary!$H$14,MATCH($B75,Summary!$H$15:$H$22,0),1,1,AN$11))-
 IFERROR( FVSCHEDULE(1,OFFSET(Summary!$H$14,MATCH($B75,Summary!$H$15:$H$22,0),1,1,AN$11-1)), 0))
*(AN$12/12-ROUNDDOWN((AN$12-1)/12,0))
+ IFERROR( FVSCHEDULE(1,OFFSET(Summary!$H$14,MATCH($B75,Summary!$H$15:$H$22,0),1,1,AN$11-1)), 0)
)*IF(AN$53&gt;0,1,0)*$D75)/-12
)</f>
        <v>-33411.120000000003</v>
      </c>
      <c r="AO75" s="7">
        <f ca="1">IF(AO$11=0,0,((
(FVSCHEDULE(1,OFFSET(Summary!$H$14,MATCH($B75,Summary!$H$15:$H$22,0),1,1,AO$11))-
 IFERROR( FVSCHEDULE(1,OFFSET(Summary!$H$14,MATCH($B75,Summary!$H$15:$H$22,0),1,1,AO$11-1)), 0))
*(AO$12/12-ROUNDDOWN((AO$12-1)/12,0))
+ IFERROR( FVSCHEDULE(1,OFFSET(Summary!$H$14,MATCH($B75,Summary!$H$15:$H$22,0),1,1,AO$11-1)), 0)
)*IF(AO$53&gt;0,1,0)*$D75)/-12
)</f>
        <v>-33466.072499999995</v>
      </c>
      <c r="AP75" s="7">
        <f ca="1">IF(AP$11=0,0,((
(FVSCHEDULE(1,OFFSET(Summary!$H$14,MATCH($B75,Summary!$H$15:$H$22,0),1,1,AP$11))-
 IFERROR( FVSCHEDULE(1,OFFSET(Summary!$H$14,MATCH($B75,Summary!$H$15:$H$22,0),1,1,AP$11-1)), 0))
*(AP$12/12-ROUNDDOWN((AP$12-1)/12,0))
+ IFERROR( FVSCHEDULE(1,OFFSET(Summary!$H$14,MATCH($B75,Summary!$H$15:$H$22,0),1,1,AP$11-1)), 0)
)*IF(AP$53&gt;0,1,0)*$D75)/-12
)</f>
        <v>-33521.025000000001</v>
      </c>
      <c r="AQ75" s="7">
        <f ca="1">IF(AQ$11=0,0,((
(FVSCHEDULE(1,OFFSET(Summary!$H$14,MATCH($B75,Summary!$H$15:$H$22,0),1,1,AQ$11))-
 IFERROR( FVSCHEDULE(1,OFFSET(Summary!$H$14,MATCH($B75,Summary!$H$15:$H$22,0),1,1,AQ$11-1)), 0))
*(AQ$12/12-ROUNDDOWN((AQ$12-1)/12,0))
+ IFERROR( FVSCHEDULE(1,OFFSET(Summary!$H$14,MATCH($B75,Summary!$H$15:$H$22,0),1,1,AQ$11-1)), 0)
)*IF(AQ$53&gt;0,1,0)*$D75)/-12
)</f>
        <v>-33575.977500000001</v>
      </c>
      <c r="AR75" s="7">
        <f ca="1">IF(AR$11=0,0,((
(FVSCHEDULE(1,OFFSET(Summary!$H$14,MATCH($B75,Summary!$H$15:$H$22,0),1,1,AR$11))-
 IFERROR( FVSCHEDULE(1,OFFSET(Summary!$H$14,MATCH($B75,Summary!$H$15:$H$22,0),1,1,AR$11-1)), 0))
*(AR$12/12-ROUNDDOWN((AR$12-1)/12,0))
+ IFERROR( FVSCHEDULE(1,OFFSET(Summary!$H$14,MATCH($B75,Summary!$H$15:$H$22,0),1,1,AR$11-1)), 0)
)*IF(AR$53&gt;0,1,0)*$D75)/-12
)</f>
        <v>-33630.93</v>
      </c>
      <c r="AS75" s="7">
        <f ca="1">IF(AS$11=0,0,((
(FVSCHEDULE(1,OFFSET(Summary!$H$14,MATCH($B75,Summary!$H$15:$H$22,0),1,1,AS$11))-
 IFERROR( FVSCHEDULE(1,OFFSET(Summary!$H$14,MATCH($B75,Summary!$H$15:$H$22,0),1,1,AS$11-1)), 0))
*(AS$12/12-ROUNDDOWN((AS$12-1)/12,0))
+ IFERROR( FVSCHEDULE(1,OFFSET(Summary!$H$14,MATCH($B75,Summary!$H$15:$H$22,0),1,1,AS$11-1)), 0)
)*IF(AS$53&gt;0,1,0)*$D75)/-12
)</f>
        <v>-33686.981549999997</v>
      </c>
      <c r="AT75" s="7">
        <f ca="1">IF(AT$11=0,0,((
(FVSCHEDULE(1,OFFSET(Summary!$H$14,MATCH($B75,Summary!$H$15:$H$22,0),1,1,AT$11))-
 IFERROR( FVSCHEDULE(1,OFFSET(Summary!$H$14,MATCH($B75,Summary!$H$15:$H$22,0),1,1,AT$11-1)), 0))
*(AT$12/12-ROUNDDOWN((AT$12-1)/12,0))
+ IFERROR( FVSCHEDULE(1,OFFSET(Summary!$H$14,MATCH($B75,Summary!$H$15:$H$22,0),1,1,AT$11-1)), 0)
)*IF(AT$53&gt;0,1,0)*$D75)/-12
)</f>
        <v>-33743.033100000001</v>
      </c>
      <c r="AU75" s="7">
        <f ca="1">IF(AU$11=0,0,((
(FVSCHEDULE(1,OFFSET(Summary!$H$14,MATCH($B75,Summary!$H$15:$H$22,0),1,1,AU$11))-
 IFERROR( FVSCHEDULE(1,OFFSET(Summary!$H$14,MATCH($B75,Summary!$H$15:$H$22,0),1,1,AU$11-1)), 0))
*(AU$12/12-ROUNDDOWN((AU$12-1)/12,0))
+ IFERROR( FVSCHEDULE(1,OFFSET(Summary!$H$14,MATCH($B75,Summary!$H$15:$H$22,0),1,1,AU$11-1)), 0)
)*IF(AU$53&gt;0,1,0)*$D75)/-12
)</f>
        <v>-33799.084649999997</v>
      </c>
      <c r="AV75" s="7">
        <f ca="1">IF(AV$11=0,0,((
(FVSCHEDULE(1,OFFSET(Summary!$H$14,MATCH($B75,Summary!$H$15:$H$22,0),1,1,AV$11))-
 IFERROR( FVSCHEDULE(1,OFFSET(Summary!$H$14,MATCH($B75,Summary!$H$15:$H$22,0),1,1,AV$11-1)), 0))
*(AV$12/12-ROUNDDOWN((AV$12-1)/12,0))
+ IFERROR( FVSCHEDULE(1,OFFSET(Summary!$H$14,MATCH($B75,Summary!$H$15:$H$22,0),1,1,AV$11-1)), 0)
)*IF(AV$53&gt;0,1,0)*$D75)/-12
)</f>
        <v>-33855.136200000001</v>
      </c>
      <c r="AW75" s="7">
        <f ca="1">IF(AW$11=0,0,((
(FVSCHEDULE(1,OFFSET(Summary!$H$14,MATCH($B75,Summary!$H$15:$H$22,0),1,1,AW$11))-
 IFERROR( FVSCHEDULE(1,OFFSET(Summary!$H$14,MATCH($B75,Summary!$H$15:$H$22,0),1,1,AW$11-1)), 0))
*(AW$12/12-ROUNDDOWN((AW$12-1)/12,0))
+ IFERROR( FVSCHEDULE(1,OFFSET(Summary!$H$14,MATCH($B75,Summary!$H$15:$H$22,0),1,1,AW$11-1)), 0)
)*IF(AW$53&gt;0,1,0)*$D75)/-12
)</f>
        <v>-33911.187749999997</v>
      </c>
      <c r="AX75" s="7">
        <f ca="1">IF(AX$11=0,0,((
(FVSCHEDULE(1,OFFSET(Summary!$H$14,MATCH($B75,Summary!$H$15:$H$22,0),1,1,AX$11))-
 IFERROR( FVSCHEDULE(1,OFFSET(Summary!$H$14,MATCH($B75,Summary!$H$15:$H$22,0),1,1,AX$11-1)), 0))
*(AX$12/12-ROUNDDOWN((AX$12-1)/12,0))
+ IFERROR( FVSCHEDULE(1,OFFSET(Summary!$H$14,MATCH($B75,Summary!$H$15:$H$22,0),1,1,AX$11-1)), 0)
)*IF(AX$53&gt;0,1,0)*$D75)/-12
)</f>
        <v>-33967.239299999994</v>
      </c>
      <c r="AY75" s="7">
        <f ca="1">IF(AY$11=0,0,((
(FVSCHEDULE(1,OFFSET(Summary!$H$14,MATCH($B75,Summary!$H$15:$H$22,0),1,1,AY$11))-
 IFERROR( FVSCHEDULE(1,OFFSET(Summary!$H$14,MATCH($B75,Summary!$H$15:$H$22,0),1,1,AY$11-1)), 0))
*(AY$12/12-ROUNDDOWN((AY$12-1)/12,0))
+ IFERROR( FVSCHEDULE(1,OFFSET(Summary!$H$14,MATCH($B75,Summary!$H$15:$H$22,0),1,1,AY$11-1)), 0)
)*IF(AY$53&gt;0,1,0)*$D75)/-12
)</f>
        <v>-34023.290849999998</v>
      </c>
      <c r="AZ75" s="7">
        <f ca="1">IF(AZ$11=0,0,((
(FVSCHEDULE(1,OFFSET(Summary!$H$14,MATCH($B75,Summary!$H$15:$H$22,0),1,1,AZ$11))-
 IFERROR( FVSCHEDULE(1,OFFSET(Summary!$H$14,MATCH($B75,Summary!$H$15:$H$22,0),1,1,AZ$11-1)), 0))
*(AZ$12/12-ROUNDDOWN((AZ$12-1)/12,0))
+ IFERROR( FVSCHEDULE(1,OFFSET(Summary!$H$14,MATCH($B75,Summary!$H$15:$H$22,0),1,1,AZ$11-1)), 0)
)*IF(AZ$53&gt;0,1,0)*$D75)/-12
)</f>
        <v>-34079.342399999994</v>
      </c>
      <c r="BA75" s="7">
        <f ca="1">IF(BA$11=0,0,((
(FVSCHEDULE(1,OFFSET(Summary!$H$14,MATCH($B75,Summary!$H$15:$H$22,0),1,1,BA$11))-
 IFERROR( FVSCHEDULE(1,OFFSET(Summary!$H$14,MATCH($B75,Summary!$H$15:$H$22,0),1,1,BA$11-1)), 0))
*(BA$12/12-ROUNDDOWN((BA$12-1)/12,0))
+ IFERROR( FVSCHEDULE(1,OFFSET(Summary!$H$14,MATCH($B75,Summary!$H$15:$H$22,0),1,1,BA$11-1)), 0)
)*IF(BA$53&gt;0,1,0)*$D75)/-12
)</f>
        <v>-34135.393949999998</v>
      </c>
      <c r="BB75" s="7">
        <f ca="1">IF(BB$11=0,0,((
(FVSCHEDULE(1,OFFSET(Summary!$H$14,MATCH($B75,Summary!$H$15:$H$22,0),1,1,BB$11))-
 IFERROR( FVSCHEDULE(1,OFFSET(Summary!$H$14,MATCH($B75,Summary!$H$15:$H$22,0),1,1,BB$11-1)), 0))
*(BB$12/12-ROUNDDOWN((BB$12-1)/12,0))
+ IFERROR( FVSCHEDULE(1,OFFSET(Summary!$H$14,MATCH($B75,Summary!$H$15:$H$22,0),1,1,BB$11-1)), 0)
)*IF(BB$53&gt;0,1,0)*$D75)/-12
)</f>
        <v>-34191.445499999994</v>
      </c>
      <c r="BC75" s="7">
        <f ca="1">IF(BC$11=0,0,((
(FVSCHEDULE(1,OFFSET(Summary!$H$14,MATCH($B75,Summary!$H$15:$H$22,0),1,1,BC$11))-
 IFERROR( FVSCHEDULE(1,OFFSET(Summary!$H$14,MATCH($B75,Summary!$H$15:$H$22,0),1,1,BC$11-1)), 0))
*(BC$12/12-ROUNDDOWN((BC$12-1)/12,0))
+ IFERROR( FVSCHEDULE(1,OFFSET(Summary!$H$14,MATCH($B75,Summary!$H$15:$H$22,0),1,1,BC$11-1)), 0)
)*IF(BC$53&gt;0,1,0)*$D75)/-12
)</f>
        <v>-34247.497049999998</v>
      </c>
      <c r="BD75" s="7">
        <f ca="1">IF(BD$11=0,0,((
(FVSCHEDULE(1,OFFSET(Summary!$H$14,MATCH($B75,Summary!$H$15:$H$22,0),1,1,BD$11))-
 IFERROR( FVSCHEDULE(1,OFFSET(Summary!$H$14,MATCH($B75,Summary!$H$15:$H$22,0),1,1,BD$11-1)), 0))
*(BD$12/12-ROUNDDOWN((BD$12-1)/12,0))
+ IFERROR( FVSCHEDULE(1,OFFSET(Summary!$H$14,MATCH($B75,Summary!$H$15:$H$22,0),1,1,BD$11-1)), 0)
)*IF(BD$53&gt;0,1,0)*$D75)/-12
)</f>
        <v>-34303.548600000002</v>
      </c>
      <c r="BE75" s="7">
        <f ca="1">IF(BE$11=0,0,((
(FVSCHEDULE(1,OFFSET(Summary!$H$14,MATCH($B75,Summary!$H$15:$H$22,0),1,1,BE$11))-
 IFERROR( FVSCHEDULE(1,OFFSET(Summary!$H$14,MATCH($B75,Summary!$H$15:$H$22,0),1,1,BE$11-1)), 0))
*(BE$12/12-ROUNDDOWN((BE$12-1)/12,0))
+ IFERROR( FVSCHEDULE(1,OFFSET(Summary!$H$14,MATCH($B75,Summary!$H$15:$H$22,0),1,1,BE$11-1)), 0)
)*IF(BE$53&gt;0,1,0)*$D75)/-12
)</f>
        <v>-34360.721181000001</v>
      </c>
      <c r="BF75" s="7">
        <f ca="1">IF(BF$11=0,0,((
(FVSCHEDULE(1,OFFSET(Summary!$H$14,MATCH($B75,Summary!$H$15:$H$22,0),1,1,BF$11))-
 IFERROR( FVSCHEDULE(1,OFFSET(Summary!$H$14,MATCH($B75,Summary!$H$15:$H$22,0),1,1,BF$11-1)), 0))
*(BF$12/12-ROUNDDOWN((BF$12-1)/12,0))
+ IFERROR( FVSCHEDULE(1,OFFSET(Summary!$H$14,MATCH($B75,Summary!$H$15:$H$22,0),1,1,BF$11-1)), 0)
)*IF(BF$53&gt;0,1,0)*$D75)/-12
)</f>
        <v>-34417.893762</v>
      </c>
      <c r="BG75" s="7">
        <f ca="1">IF(BG$11=0,0,((
(FVSCHEDULE(1,OFFSET(Summary!$H$14,MATCH($B75,Summary!$H$15:$H$22,0),1,1,BG$11))-
 IFERROR( FVSCHEDULE(1,OFFSET(Summary!$H$14,MATCH($B75,Summary!$H$15:$H$22,0),1,1,BG$11-1)), 0))
*(BG$12/12-ROUNDDOWN((BG$12-1)/12,0))
+ IFERROR( FVSCHEDULE(1,OFFSET(Summary!$H$14,MATCH($B75,Summary!$H$15:$H$22,0),1,1,BG$11-1)), 0)
)*IF(BG$53&gt;0,1,0)*$D75)/-12
)</f>
        <v>-34475.066342999999</v>
      </c>
      <c r="BH75" s="7">
        <f ca="1">IF(BH$11=0,0,((
(FVSCHEDULE(1,OFFSET(Summary!$H$14,MATCH($B75,Summary!$H$15:$H$22,0),1,1,BH$11))-
 IFERROR( FVSCHEDULE(1,OFFSET(Summary!$H$14,MATCH($B75,Summary!$H$15:$H$22,0),1,1,BH$11-1)), 0))
*(BH$12/12-ROUNDDOWN((BH$12-1)/12,0))
+ IFERROR( FVSCHEDULE(1,OFFSET(Summary!$H$14,MATCH($B75,Summary!$H$15:$H$22,0),1,1,BH$11-1)), 0)
)*IF(BH$53&gt;0,1,0)*$D75)/-12
)</f>
        <v>-34532.238923999997</v>
      </c>
      <c r="BI75" s="7">
        <f ca="1">IF(BI$11=0,0,((
(FVSCHEDULE(1,OFFSET(Summary!$H$14,MATCH($B75,Summary!$H$15:$H$22,0),1,1,BI$11))-
 IFERROR( FVSCHEDULE(1,OFFSET(Summary!$H$14,MATCH($B75,Summary!$H$15:$H$22,0),1,1,BI$11-1)), 0))
*(BI$12/12-ROUNDDOWN((BI$12-1)/12,0))
+ IFERROR( FVSCHEDULE(1,OFFSET(Summary!$H$14,MATCH($B75,Summary!$H$15:$H$22,0),1,1,BI$11-1)), 0)
)*IF(BI$53&gt;0,1,0)*$D75)/-12
)</f>
        <v>-34589.411504999996</v>
      </c>
      <c r="BJ75" s="7">
        <f ca="1">IF(BJ$11=0,0,((
(FVSCHEDULE(1,OFFSET(Summary!$H$14,MATCH($B75,Summary!$H$15:$H$22,0),1,1,BJ$11))-
 IFERROR( FVSCHEDULE(1,OFFSET(Summary!$H$14,MATCH($B75,Summary!$H$15:$H$22,0),1,1,BJ$11-1)), 0))
*(BJ$12/12-ROUNDDOWN((BJ$12-1)/12,0))
+ IFERROR( FVSCHEDULE(1,OFFSET(Summary!$H$14,MATCH($B75,Summary!$H$15:$H$22,0),1,1,BJ$11-1)), 0)
)*IF(BJ$53&gt;0,1,0)*$D75)/-12
)</f>
        <v>-34646.584085999995</v>
      </c>
      <c r="BK75" s="7">
        <f ca="1">IF(BK$11=0,0,((
(FVSCHEDULE(1,OFFSET(Summary!$H$14,MATCH($B75,Summary!$H$15:$H$22,0),1,1,BK$11))-
 IFERROR( FVSCHEDULE(1,OFFSET(Summary!$H$14,MATCH($B75,Summary!$H$15:$H$22,0),1,1,BK$11-1)), 0))
*(BK$12/12-ROUNDDOWN((BK$12-1)/12,0))
+ IFERROR( FVSCHEDULE(1,OFFSET(Summary!$H$14,MATCH($B75,Summary!$H$15:$H$22,0),1,1,BK$11-1)), 0)
)*IF(BK$53&gt;0,1,0)*$D75)/-12
)</f>
        <v>-34703.756667000001</v>
      </c>
      <c r="BL75" s="7">
        <f ca="1">IF(BL$11=0,0,((
(FVSCHEDULE(1,OFFSET(Summary!$H$14,MATCH($B75,Summary!$H$15:$H$22,0),1,1,BL$11))-
 IFERROR( FVSCHEDULE(1,OFFSET(Summary!$H$14,MATCH($B75,Summary!$H$15:$H$22,0),1,1,BL$11-1)), 0))
*(BL$12/12-ROUNDDOWN((BL$12-1)/12,0))
+ IFERROR( FVSCHEDULE(1,OFFSET(Summary!$H$14,MATCH($B75,Summary!$H$15:$H$22,0),1,1,BL$11-1)), 0)
)*IF(BL$53&gt;0,1,0)*$D75)/-12
)</f>
        <v>-34760.929247999993</v>
      </c>
      <c r="BM75" s="7">
        <f ca="1">IF(BM$11=0,0,((
(FVSCHEDULE(1,OFFSET(Summary!$H$14,MATCH($B75,Summary!$H$15:$H$22,0),1,1,BM$11))-
 IFERROR( FVSCHEDULE(1,OFFSET(Summary!$H$14,MATCH($B75,Summary!$H$15:$H$22,0),1,1,BM$11-1)), 0))
*(BM$12/12-ROUNDDOWN((BM$12-1)/12,0))
+ IFERROR( FVSCHEDULE(1,OFFSET(Summary!$H$14,MATCH($B75,Summary!$H$15:$H$22,0),1,1,BM$11-1)), 0)
)*IF(BM$53&gt;0,1,0)*$D75)/-12
)</f>
        <v>-34818.101828999999</v>
      </c>
      <c r="BN75" s="7">
        <f ca="1">IF(BN$11=0,0,((
(FVSCHEDULE(1,OFFSET(Summary!$H$14,MATCH($B75,Summary!$H$15:$H$22,0),1,1,BN$11))-
 IFERROR( FVSCHEDULE(1,OFFSET(Summary!$H$14,MATCH($B75,Summary!$H$15:$H$22,0),1,1,BN$11-1)), 0))
*(BN$12/12-ROUNDDOWN((BN$12-1)/12,0))
+ IFERROR( FVSCHEDULE(1,OFFSET(Summary!$H$14,MATCH($B75,Summary!$H$15:$H$22,0),1,1,BN$11-1)), 0)
)*IF(BN$53&gt;0,1,0)*$D75)/-12
)</f>
        <v>-34875.274410000005</v>
      </c>
      <c r="BO75" s="7">
        <f ca="1">IF(BO$11=0,0,((
(FVSCHEDULE(1,OFFSET(Summary!$H$14,MATCH($B75,Summary!$H$15:$H$22,0),1,1,BO$11))-
 IFERROR( FVSCHEDULE(1,OFFSET(Summary!$H$14,MATCH($B75,Summary!$H$15:$H$22,0),1,1,BO$11-1)), 0))
*(BO$12/12-ROUNDDOWN((BO$12-1)/12,0))
+ IFERROR( FVSCHEDULE(1,OFFSET(Summary!$H$14,MATCH($B75,Summary!$H$15:$H$22,0),1,1,BO$11-1)), 0)
)*IF(BO$53&gt;0,1,0)*$D75)/-12
)</f>
        <v>-34932.446990999997</v>
      </c>
      <c r="BP75" s="7">
        <f ca="1">IF(BP$11=0,0,((
(FVSCHEDULE(1,OFFSET(Summary!$H$14,MATCH($B75,Summary!$H$15:$H$22,0),1,1,BP$11))-
 IFERROR( FVSCHEDULE(1,OFFSET(Summary!$H$14,MATCH($B75,Summary!$H$15:$H$22,0),1,1,BP$11-1)), 0))
*(BP$12/12-ROUNDDOWN((BP$12-1)/12,0))
+ IFERROR( FVSCHEDULE(1,OFFSET(Summary!$H$14,MATCH($B75,Summary!$H$15:$H$22,0),1,1,BP$11-1)), 0)
)*IF(BP$53&gt;0,1,0)*$D75)/-12
)</f>
        <v>-34989.619572000003</v>
      </c>
      <c r="BQ75" s="7">
        <f ca="1">IF(BQ$11=0,0,((
(FVSCHEDULE(1,OFFSET(Summary!$H$14,MATCH($B75,Summary!$H$15:$H$22,0),1,1,BQ$11))-
 IFERROR( FVSCHEDULE(1,OFFSET(Summary!$H$14,MATCH($B75,Summary!$H$15:$H$22,0),1,1,BQ$11-1)), 0))
*(BQ$12/12-ROUNDDOWN((BQ$12-1)/12,0))
+ IFERROR( FVSCHEDULE(1,OFFSET(Summary!$H$14,MATCH($B75,Summary!$H$15:$H$22,0),1,1,BQ$11-1)), 0)
)*IF(BQ$53&gt;0,1,0)*$D75)/-12
)</f>
        <v>-35047.935604619997</v>
      </c>
      <c r="BR75" s="7">
        <f ca="1">IF(BR$11=0,0,((
(FVSCHEDULE(1,OFFSET(Summary!$H$14,MATCH($B75,Summary!$H$15:$H$22,0),1,1,BR$11))-
 IFERROR( FVSCHEDULE(1,OFFSET(Summary!$H$14,MATCH($B75,Summary!$H$15:$H$22,0),1,1,BR$11-1)), 0))
*(BR$12/12-ROUNDDOWN((BR$12-1)/12,0))
+ IFERROR( FVSCHEDULE(1,OFFSET(Summary!$H$14,MATCH($B75,Summary!$H$15:$H$22,0),1,1,BR$11-1)), 0)
)*IF(BR$53&gt;0,1,0)*$D75)/-12
)</f>
        <v>-35106.251637239999</v>
      </c>
      <c r="BS75" s="7">
        <f ca="1">IF(BS$11=0,0,((
(FVSCHEDULE(1,OFFSET(Summary!$H$14,MATCH($B75,Summary!$H$15:$H$22,0),1,1,BS$11))-
 IFERROR( FVSCHEDULE(1,OFFSET(Summary!$H$14,MATCH($B75,Summary!$H$15:$H$22,0),1,1,BS$11-1)), 0))
*(BS$12/12-ROUNDDOWN((BS$12-1)/12,0))
+ IFERROR( FVSCHEDULE(1,OFFSET(Summary!$H$14,MATCH($B75,Summary!$H$15:$H$22,0),1,1,BS$11-1)), 0)
)*IF(BS$53&gt;0,1,0)*$D75)/-12
)</f>
        <v>-35164.56766986</v>
      </c>
      <c r="BT75" s="7">
        <f ca="1">IF(BT$11=0,0,((
(FVSCHEDULE(1,OFFSET(Summary!$H$14,MATCH($B75,Summary!$H$15:$H$22,0),1,1,BT$11))-
 IFERROR( FVSCHEDULE(1,OFFSET(Summary!$H$14,MATCH($B75,Summary!$H$15:$H$22,0),1,1,BT$11-1)), 0))
*(BT$12/12-ROUNDDOWN((BT$12-1)/12,0))
+ IFERROR( FVSCHEDULE(1,OFFSET(Summary!$H$14,MATCH($B75,Summary!$H$15:$H$22,0),1,1,BT$11-1)), 0)
)*IF(BT$53&gt;0,1,0)*$D75)/-12
)</f>
        <v>-35222.883702480001</v>
      </c>
      <c r="BU75" s="7">
        <f ca="1">IF(BU$11=0,0,((
(FVSCHEDULE(1,OFFSET(Summary!$H$14,MATCH($B75,Summary!$H$15:$H$22,0),1,1,BU$11))-
 IFERROR( FVSCHEDULE(1,OFFSET(Summary!$H$14,MATCH($B75,Summary!$H$15:$H$22,0),1,1,BU$11-1)), 0))
*(BU$12/12-ROUNDDOWN((BU$12-1)/12,0))
+ IFERROR( FVSCHEDULE(1,OFFSET(Summary!$H$14,MATCH($B75,Summary!$H$15:$H$22,0),1,1,BU$11-1)), 0)
)*IF(BU$53&gt;0,1,0)*$D75)/-12
)</f>
        <v>-35281.199735099995</v>
      </c>
      <c r="BV75" s="7">
        <f ca="1">IF(BV$11=0,0,((
(FVSCHEDULE(1,OFFSET(Summary!$H$14,MATCH($B75,Summary!$H$15:$H$22,0),1,1,BV$11))-
 IFERROR( FVSCHEDULE(1,OFFSET(Summary!$H$14,MATCH($B75,Summary!$H$15:$H$22,0),1,1,BV$11-1)), 0))
*(BV$12/12-ROUNDDOWN((BV$12-1)/12,0))
+ IFERROR( FVSCHEDULE(1,OFFSET(Summary!$H$14,MATCH($B75,Summary!$H$15:$H$22,0),1,1,BV$11-1)), 0)
)*IF(BV$53&gt;0,1,0)*$D75)/-12
)</f>
        <v>-35339.515767720004</v>
      </c>
      <c r="BW75" s="7">
        <f ca="1">IF(BW$11=0,0,((
(FVSCHEDULE(1,OFFSET(Summary!$H$14,MATCH($B75,Summary!$H$15:$H$22,0),1,1,BW$11))-
 IFERROR( FVSCHEDULE(1,OFFSET(Summary!$H$14,MATCH($B75,Summary!$H$15:$H$22,0),1,1,BW$11-1)), 0))
*(BW$12/12-ROUNDDOWN((BW$12-1)/12,0))
+ IFERROR( FVSCHEDULE(1,OFFSET(Summary!$H$14,MATCH($B75,Summary!$H$15:$H$22,0),1,1,BW$11-1)), 0)
)*IF(BW$53&gt;0,1,0)*$D75)/-12
)</f>
        <v>-35397.831800339998</v>
      </c>
      <c r="BX75" s="7">
        <f ca="1">IF(BX$11=0,0,((
(FVSCHEDULE(1,OFFSET(Summary!$H$14,MATCH($B75,Summary!$H$15:$H$22,0),1,1,BX$11))-
 IFERROR( FVSCHEDULE(1,OFFSET(Summary!$H$14,MATCH($B75,Summary!$H$15:$H$22,0),1,1,BX$11-1)), 0))
*(BX$12/12-ROUNDDOWN((BX$12-1)/12,0))
+ IFERROR( FVSCHEDULE(1,OFFSET(Summary!$H$14,MATCH($B75,Summary!$H$15:$H$22,0),1,1,BX$11-1)), 0)
)*IF(BX$53&gt;0,1,0)*$D75)/-12
)</f>
        <v>-35456.14783296</v>
      </c>
      <c r="BY75" s="7">
        <f ca="1">IF(BY$11=0,0,((
(FVSCHEDULE(1,OFFSET(Summary!$H$14,MATCH($B75,Summary!$H$15:$H$22,0),1,1,BY$11))-
 IFERROR( FVSCHEDULE(1,OFFSET(Summary!$H$14,MATCH($B75,Summary!$H$15:$H$22,0),1,1,BY$11-1)), 0))
*(BY$12/12-ROUNDDOWN((BY$12-1)/12,0))
+ IFERROR( FVSCHEDULE(1,OFFSET(Summary!$H$14,MATCH($B75,Summary!$H$15:$H$22,0),1,1,BY$11-1)), 0)
)*IF(BY$53&gt;0,1,0)*$D75)/-12
)</f>
        <v>-35514.463865580001</v>
      </c>
      <c r="BZ75" s="7">
        <f ca="1">IF(BZ$11=0,0,((
(FVSCHEDULE(1,OFFSET(Summary!$H$14,MATCH($B75,Summary!$H$15:$H$22,0),1,1,BZ$11))-
 IFERROR( FVSCHEDULE(1,OFFSET(Summary!$H$14,MATCH($B75,Summary!$H$15:$H$22,0),1,1,BZ$11-1)), 0))
*(BZ$12/12-ROUNDDOWN((BZ$12-1)/12,0))
+ IFERROR( FVSCHEDULE(1,OFFSET(Summary!$H$14,MATCH($B75,Summary!$H$15:$H$22,0),1,1,BZ$11-1)), 0)
)*IF(BZ$53&gt;0,1,0)*$D75)/-12
)</f>
        <v>-35572.779898200002</v>
      </c>
      <c r="CA75" s="7">
        <f ca="1">IF(CA$11=0,0,((
(FVSCHEDULE(1,OFFSET(Summary!$H$14,MATCH($B75,Summary!$H$15:$H$22,0),1,1,CA$11))-
 IFERROR( FVSCHEDULE(1,OFFSET(Summary!$H$14,MATCH($B75,Summary!$H$15:$H$22,0),1,1,CA$11-1)), 0))
*(CA$12/12-ROUNDDOWN((CA$12-1)/12,0))
+ IFERROR( FVSCHEDULE(1,OFFSET(Summary!$H$14,MATCH($B75,Summary!$H$15:$H$22,0),1,1,CA$11-1)), 0)
)*IF(CA$53&gt;0,1,0)*$D75)/-12
)</f>
        <v>-35631.095930820004</v>
      </c>
      <c r="CB75" s="7">
        <f ca="1">IF(CB$11=0,0,((
(FVSCHEDULE(1,OFFSET(Summary!$H$14,MATCH($B75,Summary!$H$15:$H$22,0),1,1,CB$11))-
 IFERROR( FVSCHEDULE(1,OFFSET(Summary!$H$14,MATCH($B75,Summary!$H$15:$H$22,0),1,1,CB$11-1)), 0))
*(CB$12/12-ROUNDDOWN((CB$12-1)/12,0))
+ IFERROR( FVSCHEDULE(1,OFFSET(Summary!$H$14,MATCH($B75,Summary!$H$15:$H$22,0),1,1,CB$11-1)), 0)
)*IF(CB$53&gt;0,1,0)*$D75)/-12
)</f>
        <v>-35689.411963440005</v>
      </c>
      <c r="CC75" s="7">
        <f ca="1">IF(CC$11=0,0,((
(FVSCHEDULE(1,OFFSET(Summary!$H$14,MATCH($B75,Summary!$H$15:$H$22,0),1,1,CC$11))-
 IFERROR( FVSCHEDULE(1,OFFSET(Summary!$H$14,MATCH($B75,Summary!$H$15:$H$22,0),1,1,CC$11-1)), 0))
*(CC$12/12-ROUNDDOWN((CC$12-1)/12,0))
+ IFERROR( FVSCHEDULE(1,OFFSET(Summary!$H$14,MATCH($B75,Summary!$H$15:$H$22,0),1,1,CC$11-1)), 0)
)*IF(CC$53&gt;0,1,0)*$D75)/-12
)</f>
        <v>-35748.894316712402</v>
      </c>
      <c r="CD75" s="7">
        <f ca="1">IF(CD$11=0,0,((
(FVSCHEDULE(1,OFFSET(Summary!$H$14,MATCH($B75,Summary!$H$15:$H$22,0),1,1,CD$11))-
 IFERROR( FVSCHEDULE(1,OFFSET(Summary!$H$14,MATCH($B75,Summary!$H$15:$H$22,0),1,1,CD$11-1)), 0))
*(CD$12/12-ROUNDDOWN((CD$12-1)/12,0))
+ IFERROR( FVSCHEDULE(1,OFFSET(Summary!$H$14,MATCH($B75,Summary!$H$15:$H$22,0),1,1,CD$11-1)), 0)
)*IF(CD$53&gt;0,1,0)*$D75)/-12
)</f>
        <v>-35808.376669984806</v>
      </c>
      <c r="CE75" s="7">
        <f ca="1">IF(CE$11=0,0,((
(FVSCHEDULE(1,OFFSET(Summary!$H$14,MATCH($B75,Summary!$H$15:$H$22,0),1,1,CE$11))-
 IFERROR( FVSCHEDULE(1,OFFSET(Summary!$H$14,MATCH($B75,Summary!$H$15:$H$22,0),1,1,CE$11-1)), 0))
*(CE$12/12-ROUNDDOWN((CE$12-1)/12,0))
+ IFERROR( FVSCHEDULE(1,OFFSET(Summary!$H$14,MATCH($B75,Summary!$H$15:$H$22,0),1,1,CE$11-1)), 0)
)*IF(CE$53&gt;0,1,0)*$D75)/-12
)</f>
        <v>-35867.859023257195</v>
      </c>
      <c r="CF75" s="7">
        <f ca="1">IF(CF$11=0,0,((
(FVSCHEDULE(1,OFFSET(Summary!$H$14,MATCH($B75,Summary!$H$15:$H$22,0),1,1,CF$11))-
 IFERROR( FVSCHEDULE(1,OFFSET(Summary!$H$14,MATCH($B75,Summary!$H$15:$H$22,0),1,1,CF$11-1)), 0))
*(CF$12/12-ROUNDDOWN((CF$12-1)/12,0))
+ IFERROR( FVSCHEDULE(1,OFFSET(Summary!$H$14,MATCH($B75,Summary!$H$15:$H$22,0),1,1,CF$11-1)), 0)
)*IF(CF$53&gt;0,1,0)*$D75)/-12
)</f>
        <v>-35927.341376529599</v>
      </c>
      <c r="CG75" s="7">
        <f ca="1">IF(CG$11=0,0,((
(FVSCHEDULE(1,OFFSET(Summary!$H$14,MATCH($B75,Summary!$H$15:$H$22,0),1,1,CG$11))-
 IFERROR( FVSCHEDULE(1,OFFSET(Summary!$H$14,MATCH($B75,Summary!$H$15:$H$22,0),1,1,CG$11-1)), 0))
*(CG$12/12-ROUNDDOWN((CG$12-1)/12,0))
+ IFERROR( FVSCHEDULE(1,OFFSET(Summary!$H$14,MATCH($B75,Summary!$H$15:$H$22,0),1,1,CG$11-1)), 0)
)*IF(CG$53&gt;0,1,0)*$D75)/-12
)</f>
        <v>-35986.823729802003</v>
      </c>
      <c r="CH75" s="7">
        <f ca="1">IF(CH$11=0,0,((
(FVSCHEDULE(1,OFFSET(Summary!$H$14,MATCH($B75,Summary!$H$15:$H$22,0),1,1,CH$11))-
 IFERROR( FVSCHEDULE(1,OFFSET(Summary!$H$14,MATCH($B75,Summary!$H$15:$H$22,0),1,1,CH$11-1)), 0))
*(CH$12/12-ROUNDDOWN((CH$12-1)/12,0))
+ IFERROR( FVSCHEDULE(1,OFFSET(Summary!$H$14,MATCH($B75,Summary!$H$15:$H$22,0),1,1,CH$11-1)), 0)
)*IF(CH$53&gt;0,1,0)*$D75)/-12
)</f>
        <v>-36046.3060830744</v>
      </c>
      <c r="CI75" s="7">
        <f ca="1">IF(CI$11=0,0,((
(FVSCHEDULE(1,OFFSET(Summary!$H$14,MATCH($B75,Summary!$H$15:$H$22,0),1,1,CI$11))-
 IFERROR( FVSCHEDULE(1,OFFSET(Summary!$H$14,MATCH($B75,Summary!$H$15:$H$22,0),1,1,CI$11-1)), 0))
*(CI$12/12-ROUNDDOWN((CI$12-1)/12,0))
+ IFERROR( FVSCHEDULE(1,OFFSET(Summary!$H$14,MATCH($B75,Summary!$H$15:$H$22,0),1,1,CI$11-1)), 0)
)*IF(CI$53&gt;0,1,0)*$D75)/-12
)</f>
        <v>-36105.788436346797</v>
      </c>
      <c r="CJ75" s="7">
        <f ca="1">IF(CJ$11=0,0,((
(FVSCHEDULE(1,OFFSET(Summary!$H$14,MATCH($B75,Summary!$H$15:$H$22,0),1,1,CJ$11))-
 IFERROR( FVSCHEDULE(1,OFFSET(Summary!$H$14,MATCH($B75,Summary!$H$15:$H$22,0),1,1,CJ$11-1)), 0))
*(CJ$12/12-ROUNDDOWN((CJ$12-1)/12,0))
+ IFERROR( FVSCHEDULE(1,OFFSET(Summary!$H$14,MATCH($B75,Summary!$H$15:$H$22,0),1,1,CJ$11-1)), 0)
)*IF(CJ$53&gt;0,1,0)*$D75)/-12
)</f>
        <v>-36165.270789619201</v>
      </c>
      <c r="CK75" s="7">
        <f ca="1">IF(CK$11=0,0,((
(FVSCHEDULE(1,OFFSET(Summary!$H$14,MATCH($B75,Summary!$H$15:$H$22,0),1,1,CK$11))-
 IFERROR( FVSCHEDULE(1,OFFSET(Summary!$H$14,MATCH($B75,Summary!$H$15:$H$22,0),1,1,CK$11-1)), 0))
*(CK$12/12-ROUNDDOWN((CK$12-1)/12,0))
+ IFERROR( FVSCHEDULE(1,OFFSET(Summary!$H$14,MATCH($B75,Summary!$H$15:$H$22,0),1,1,CK$11-1)), 0)
)*IF(CK$53&gt;0,1,0)*$D75)/-12
)</f>
        <v>-36224.753142891605</v>
      </c>
      <c r="CL75" s="7">
        <f ca="1">IF(CL$11=0,0,((
(FVSCHEDULE(1,OFFSET(Summary!$H$14,MATCH($B75,Summary!$H$15:$H$22,0),1,1,CL$11))-
 IFERROR( FVSCHEDULE(1,OFFSET(Summary!$H$14,MATCH($B75,Summary!$H$15:$H$22,0),1,1,CL$11-1)), 0))
*(CL$12/12-ROUNDDOWN((CL$12-1)/12,0))
+ IFERROR( FVSCHEDULE(1,OFFSET(Summary!$H$14,MATCH($B75,Summary!$H$15:$H$22,0),1,1,CL$11-1)), 0)
)*IF(CL$53&gt;0,1,0)*$D75)/-12
)</f>
        <v>-36284.235496164001</v>
      </c>
      <c r="CM75" s="7">
        <f ca="1">IF(CM$11=0,0,((
(FVSCHEDULE(1,OFFSET(Summary!$H$14,MATCH($B75,Summary!$H$15:$H$22,0),1,1,CM$11))-
 IFERROR( FVSCHEDULE(1,OFFSET(Summary!$H$14,MATCH($B75,Summary!$H$15:$H$22,0),1,1,CM$11-1)), 0))
*(CM$12/12-ROUNDDOWN((CM$12-1)/12,0))
+ IFERROR( FVSCHEDULE(1,OFFSET(Summary!$H$14,MATCH($B75,Summary!$H$15:$H$22,0),1,1,CM$11-1)), 0)
)*IF(CM$53&gt;0,1,0)*$D75)/-12
)</f>
        <v>-36343.717849436398</v>
      </c>
      <c r="CN75" s="7">
        <f ca="1">IF(CN$11=0,0,((
(FVSCHEDULE(1,OFFSET(Summary!$H$14,MATCH($B75,Summary!$H$15:$H$22,0),1,1,CN$11))-
 IFERROR( FVSCHEDULE(1,OFFSET(Summary!$H$14,MATCH($B75,Summary!$H$15:$H$22,0),1,1,CN$11-1)), 0))
*(CN$12/12-ROUNDDOWN((CN$12-1)/12,0))
+ IFERROR( FVSCHEDULE(1,OFFSET(Summary!$H$14,MATCH($B75,Summary!$H$15:$H$22,0),1,1,CN$11-1)), 0)
)*IF(CN$53&gt;0,1,0)*$D75)/-12
)</f>
        <v>-36403.200202708802</v>
      </c>
      <c r="CO75" s="7">
        <f ca="1">IF(CO$11=0,0,((
(FVSCHEDULE(1,OFFSET(Summary!$H$14,MATCH($B75,Summary!$H$15:$H$22,0),1,1,CO$11))-
 IFERROR( FVSCHEDULE(1,OFFSET(Summary!$H$14,MATCH($B75,Summary!$H$15:$H$22,0),1,1,CO$11-1)), 0))
*(CO$12/12-ROUNDDOWN((CO$12-1)/12,0))
+ IFERROR( FVSCHEDULE(1,OFFSET(Summary!$H$14,MATCH($B75,Summary!$H$15:$H$22,0),1,1,CO$11-1)), 0)
)*IF(CO$53&gt;0,1,0)*$D75)/-12
)</f>
        <v>-36463.872203046652</v>
      </c>
      <c r="CP75" s="7">
        <f ca="1">IF(CP$11=0,0,((
(FVSCHEDULE(1,OFFSET(Summary!$H$14,MATCH($B75,Summary!$H$15:$H$22,0),1,1,CP$11))-
 IFERROR( FVSCHEDULE(1,OFFSET(Summary!$H$14,MATCH($B75,Summary!$H$15:$H$22,0),1,1,CP$11-1)), 0))
*(CP$12/12-ROUNDDOWN((CP$12-1)/12,0))
+ IFERROR( FVSCHEDULE(1,OFFSET(Summary!$H$14,MATCH($B75,Summary!$H$15:$H$22,0),1,1,CP$11-1)), 0)
)*IF(CP$53&gt;0,1,0)*$D75)/-12
)</f>
        <v>-36524.544203384503</v>
      </c>
      <c r="CQ75" s="7">
        <f ca="1">IF(CQ$11=0,0,((
(FVSCHEDULE(1,OFFSET(Summary!$H$14,MATCH($B75,Summary!$H$15:$H$22,0),1,1,CQ$11))-
 IFERROR( FVSCHEDULE(1,OFFSET(Summary!$H$14,MATCH($B75,Summary!$H$15:$H$22,0),1,1,CQ$11-1)), 0))
*(CQ$12/12-ROUNDDOWN((CQ$12-1)/12,0))
+ IFERROR( FVSCHEDULE(1,OFFSET(Summary!$H$14,MATCH($B75,Summary!$H$15:$H$22,0),1,1,CQ$11-1)), 0)
)*IF(CQ$53&gt;0,1,0)*$D75)/-12
)</f>
        <v>-36585.216203722346</v>
      </c>
      <c r="CR75" s="7">
        <f ca="1">IF(CR$11=0,0,((
(FVSCHEDULE(1,OFFSET(Summary!$H$14,MATCH($B75,Summary!$H$15:$H$22,0),1,1,CR$11))-
 IFERROR( FVSCHEDULE(1,OFFSET(Summary!$H$14,MATCH($B75,Summary!$H$15:$H$22,0),1,1,CR$11-1)), 0))
*(CR$12/12-ROUNDDOWN((CR$12-1)/12,0))
+ IFERROR( FVSCHEDULE(1,OFFSET(Summary!$H$14,MATCH($B75,Summary!$H$15:$H$22,0),1,1,CR$11-1)), 0)
)*IF(CR$53&gt;0,1,0)*$D75)/-12
)</f>
        <v>-36645.888204060189</v>
      </c>
      <c r="CS75" s="7">
        <f ca="1">IF(CS$11=0,0,((
(FVSCHEDULE(1,OFFSET(Summary!$H$14,MATCH($B75,Summary!$H$15:$H$22,0),1,1,CS$11))-
 IFERROR( FVSCHEDULE(1,OFFSET(Summary!$H$14,MATCH($B75,Summary!$H$15:$H$22,0),1,1,CS$11-1)), 0))
*(CS$12/12-ROUNDDOWN((CS$12-1)/12,0))
+ IFERROR( FVSCHEDULE(1,OFFSET(Summary!$H$14,MATCH($B75,Summary!$H$15:$H$22,0),1,1,CS$11-1)), 0)
)*IF(CS$53&gt;0,1,0)*$D75)/-12
)</f>
        <v>-36706.56020439804</v>
      </c>
      <c r="CT75" s="7">
        <f ca="1">IF(CT$11=0,0,((
(FVSCHEDULE(1,OFFSET(Summary!$H$14,MATCH($B75,Summary!$H$15:$H$22,0),1,1,CT$11))-
 IFERROR( FVSCHEDULE(1,OFFSET(Summary!$H$14,MATCH($B75,Summary!$H$15:$H$22,0),1,1,CT$11-1)), 0))
*(CT$12/12-ROUNDDOWN((CT$12-1)/12,0))
+ IFERROR( FVSCHEDULE(1,OFFSET(Summary!$H$14,MATCH($B75,Summary!$H$15:$H$22,0),1,1,CT$11-1)), 0)
)*IF(CT$53&gt;0,1,0)*$D75)/-12
)</f>
        <v>-36767.23220473589</v>
      </c>
      <c r="CU75" s="7">
        <f ca="1">IF(CU$11=0,0,((
(FVSCHEDULE(1,OFFSET(Summary!$H$14,MATCH($B75,Summary!$H$15:$H$22,0),1,1,CU$11))-
 IFERROR( FVSCHEDULE(1,OFFSET(Summary!$H$14,MATCH($B75,Summary!$H$15:$H$22,0),1,1,CU$11-1)), 0))
*(CU$12/12-ROUNDDOWN((CU$12-1)/12,0))
+ IFERROR( FVSCHEDULE(1,OFFSET(Summary!$H$14,MATCH($B75,Summary!$H$15:$H$22,0),1,1,CU$11-1)), 0)
)*IF(CU$53&gt;0,1,0)*$D75)/-12
)</f>
        <v>-36827.904205073733</v>
      </c>
      <c r="CV75" s="7">
        <f ca="1">IF(CV$11=0,0,((
(FVSCHEDULE(1,OFFSET(Summary!$H$14,MATCH($B75,Summary!$H$15:$H$22,0),1,1,CV$11))-
 IFERROR( FVSCHEDULE(1,OFFSET(Summary!$H$14,MATCH($B75,Summary!$H$15:$H$22,0),1,1,CV$11-1)), 0))
*(CV$12/12-ROUNDDOWN((CV$12-1)/12,0))
+ IFERROR( FVSCHEDULE(1,OFFSET(Summary!$H$14,MATCH($B75,Summary!$H$15:$H$22,0),1,1,CV$11-1)), 0)
)*IF(CV$53&gt;0,1,0)*$D75)/-12
)</f>
        <v>-36888.576205411584</v>
      </c>
      <c r="CW75" s="7">
        <f ca="1">IF(CW$11=0,0,((
(FVSCHEDULE(1,OFFSET(Summary!$H$14,MATCH($B75,Summary!$H$15:$H$22,0),1,1,CW$11))-
 IFERROR( FVSCHEDULE(1,OFFSET(Summary!$H$14,MATCH($B75,Summary!$H$15:$H$22,0),1,1,CW$11-1)), 0))
*(CW$12/12-ROUNDDOWN((CW$12-1)/12,0))
+ IFERROR( FVSCHEDULE(1,OFFSET(Summary!$H$14,MATCH($B75,Summary!$H$15:$H$22,0),1,1,CW$11-1)), 0)
)*IF(CW$53&gt;0,1,0)*$D75)/-12
)</f>
        <v>-36949.248205749434</v>
      </c>
      <c r="CX75" s="7">
        <f ca="1">IF(CX$11=0,0,((
(FVSCHEDULE(1,OFFSET(Summary!$H$14,MATCH($B75,Summary!$H$15:$H$22,0),1,1,CX$11))-
 IFERROR( FVSCHEDULE(1,OFFSET(Summary!$H$14,MATCH($B75,Summary!$H$15:$H$22,0),1,1,CX$11-1)), 0))
*(CX$12/12-ROUNDDOWN((CX$12-1)/12,0))
+ IFERROR( FVSCHEDULE(1,OFFSET(Summary!$H$14,MATCH($B75,Summary!$H$15:$H$22,0),1,1,CX$11-1)), 0)
)*IF(CX$53&gt;0,1,0)*$D75)/-12
)</f>
        <v>-37009.920206087278</v>
      </c>
      <c r="CY75" s="7">
        <f ca="1">IF(CY$11=0,0,((
(FVSCHEDULE(1,OFFSET(Summary!$H$14,MATCH($B75,Summary!$H$15:$H$22,0),1,1,CY$11))-
 IFERROR( FVSCHEDULE(1,OFFSET(Summary!$H$14,MATCH($B75,Summary!$H$15:$H$22,0),1,1,CY$11-1)), 0))
*(CY$12/12-ROUNDDOWN((CY$12-1)/12,0))
+ IFERROR( FVSCHEDULE(1,OFFSET(Summary!$H$14,MATCH($B75,Summary!$H$15:$H$22,0),1,1,CY$11-1)), 0)
)*IF(CY$53&gt;0,1,0)*$D75)/-12
)</f>
        <v>-37070.592206425128</v>
      </c>
      <c r="CZ75" s="7">
        <f ca="1">IF(CZ$11=0,0,((
(FVSCHEDULE(1,OFFSET(Summary!$H$14,MATCH($B75,Summary!$H$15:$H$22,0),1,1,CZ$11))-
 IFERROR( FVSCHEDULE(1,OFFSET(Summary!$H$14,MATCH($B75,Summary!$H$15:$H$22,0),1,1,CZ$11-1)), 0))
*(CZ$12/12-ROUNDDOWN((CZ$12-1)/12,0))
+ IFERROR( FVSCHEDULE(1,OFFSET(Summary!$H$14,MATCH($B75,Summary!$H$15:$H$22,0),1,1,CZ$11-1)), 0)
)*IF(CZ$53&gt;0,1,0)*$D75)/-12
)</f>
        <v>-37131.264206762979</v>
      </c>
      <c r="DA75" s="7">
        <f ca="1">IF(DA$11=0,0,((
(FVSCHEDULE(1,OFFSET(Summary!$H$14,MATCH($B75,Summary!$H$15:$H$22,0),1,1,DA$11))-
 IFERROR( FVSCHEDULE(1,OFFSET(Summary!$H$14,MATCH($B75,Summary!$H$15:$H$22,0),1,1,DA$11-1)), 0))
*(DA$12/12-ROUNDDOWN((DA$12-1)/12,0))
+ IFERROR( FVSCHEDULE(1,OFFSET(Summary!$H$14,MATCH($B75,Summary!$H$15:$H$22,0),1,1,DA$11-1)), 0)
)*IF(DA$53&gt;0,1,0)*$D75)/-12
)</f>
        <v>-37193.149647107581</v>
      </c>
      <c r="DB75" s="7">
        <f ca="1">IF(DB$11=0,0,((
(FVSCHEDULE(1,OFFSET(Summary!$H$14,MATCH($B75,Summary!$H$15:$H$22,0),1,1,DB$11))-
 IFERROR( FVSCHEDULE(1,OFFSET(Summary!$H$14,MATCH($B75,Summary!$H$15:$H$22,0),1,1,DB$11-1)), 0))
*(DB$12/12-ROUNDDOWN((DB$12-1)/12,0))
+ IFERROR( FVSCHEDULE(1,OFFSET(Summary!$H$14,MATCH($B75,Summary!$H$15:$H$22,0),1,1,DB$11-1)), 0)
)*IF(DB$53&gt;0,1,0)*$D75)/-12
)</f>
        <v>-37255.035087452183</v>
      </c>
      <c r="DC75" s="7">
        <f ca="1">IF(DC$11=0,0,((
(FVSCHEDULE(1,OFFSET(Summary!$H$14,MATCH($B75,Summary!$H$15:$H$22,0),1,1,DC$11))-
 IFERROR( FVSCHEDULE(1,OFFSET(Summary!$H$14,MATCH($B75,Summary!$H$15:$H$22,0),1,1,DC$11-1)), 0))
*(DC$12/12-ROUNDDOWN((DC$12-1)/12,0))
+ IFERROR( FVSCHEDULE(1,OFFSET(Summary!$H$14,MATCH($B75,Summary!$H$15:$H$22,0),1,1,DC$11-1)), 0)
)*IF(DC$53&gt;0,1,0)*$D75)/-12
)</f>
        <v>-37316.920527796792</v>
      </c>
      <c r="DD75" s="7">
        <f ca="1">IF(DD$11=0,0,((
(FVSCHEDULE(1,OFFSET(Summary!$H$14,MATCH($B75,Summary!$H$15:$H$22,0),1,1,DD$11))-
 IFERROR( FVSCHEDULE(1,OFFSET(Summary!$H$14,MATCH($B75,Summary!$H$15:$H$22,0),1,1,DD$11-1)), 0))
*(DD$12/12-ROUNDDOWN((DD$12-1)/12,0))
+ IFERROR( FVSCHEDULE(1,OFFSET(Summary!$H$14,MATCH($B75,Summary!$H$15:$H$22,0),1,1,DD$11-1)), 0)
)*IF(DD$53&gt;0,1,0)*$D75)/-12
)</f>
        <v>-37378.805968141394</v>
      </c>
      <c r="DE75" s="7">
        <f ca="1">IF(DE$11=0,0,((
(FVSCHEDULE(1,OFFSET(Summary!$H$14,MATCH($B75,Summary!$H$15:$H$22,0),1,1,DE$11))-
 IFERROR( FVSCHEDULE(1,OFFSET(Summary!$H$14,MATCH($B75,Summary!$H$15:$H$22,0),1,1,DE$11-1)), 0))
*(DE$12/12-ROUNDDOWN((DE$12-1)/12,0))
+ IFERROR( FVSCHEDULE(1,OFFSET(Summary!$H$14,MATCH($B75,Summary!$H$15:$H$22,0),1,1,DE$11-1)), 0)
)*IF(DE$53&gt;0,1,0)*$D75)/-12
)</f>
        <v>-37440.691408486004</v>
      </c>
      <c r="DF75" s="7">
        <f ca="1">IF(DF$11=0,0,((
(FVSCHEDULE(1,OFFSET(Summary!$H$14,MATCH($B75,Summary!$H$15:$H$22,0),1,1,DF$11))-
 IFERROR( FVSCHEDULE(1,OFFSET(Summary!$H$14,MATCH($B75,Summary!$H$15:$H$22,0),1,1,DF$11-1)), 0))
*(DF$12/12-ROUNDDOWN((DF$12-1)/12,0))
+ IFERROR( FVSCHEDULE(1,OFFSET(Summary!$H$14,MATCH($B75,Summary!$H$15:$H$22,0),1,1,DF$11-1)), 0)
)*IF(DF$53&gt;0,1,0)*$D75)/-12
)</f>
        <v>-37502.576848830606</v>
      </c>
      <c r="DG75" s="7">
        <f ca="1">IF(DG$11=0,0,((
(FVSCHEDULE(1,OFFSET(Summary!$H$14,MATCH($B75,Summary!$H$15:$H$22,0),1,1,DG$11))-
 IFERROR( FVSCHEDULE(1,OFFSET(Summary!$H$14,MATCH($B75,Summary!$H$15:$H$22,0),1,1,DG$11-1)), 0))
*(DG$12/12-ROUNDDOWN((DG$12-1)/12,0))
+ IFERROR( FVSCHEDULE(1,OFFSET(Summary!$H$14,MATCH($B75,Summary!$H$15:$H$22,0),1,1,DG$11-1)), 0)
)*IF(DG$53&gt;0,1,0)*$D75)/-12
)</f>
        <v>-37564.462289175215</v>
      </c>
      <c r="DH75" s="7">
        <f ca="1">IF(DH$11=0,0,((
(FVSCHEDULE(1,OFFSET(Summary!$H$14,MATCH($B75,Summary!$H$15:$H$22,0),1,1,DH$11))-
 IFERROR( FVSCHEDULE(1,OFFSET(Summary!$H$14,MATCH($B75,Summary!$H$15:$H$22,0),1,1,DH$11-1)), 0))
*(DH$12/12-ROUNDDOWN((DH$12-1)/12,0))
+ IFERROR( FVSCHEDULE(1,OFFSET(Summary!$H$14,MATCH($B75,Summary!$H$15:$H$22,0),1,1,DH$11-1)), 0)
)*IF(DH$53&gt;0,1,0)*$D75)/-12
)</f>
        <v>-37626.347729519817</v>
      </c>
      <c r="DI75" s="7">
        <f ca="1">IF(DI$11=0,0,((
(FVSCHEDULE(1,OFFSET(Summary!$H$14,MATCH($B75,Summary!$H$15:$H$22,0),1,1,DI$11))-
 IFERROR( FVSCHEDULE(1,OFFSET(Summary!$H$14,MATCH($B75,Summary!$H$15:$H$22,0),1,1,DI$11-1)), 0))
*(DI$12/12-ROUNDDOWN((DI$12-1)/12,0))
+ IFERROR( FVSCHEDULE(1,OFFSET(Summary!$H$14,MATCH($B75,Summary!$H$15:$H$22,0),1,1,DI$11-1)), 0)
)*IF(DI$53&gt;0,1,0)*$D75)/-12
)</f>
        <v>-37688.233169864419</v>
      </c>
      <c r="DJ75" s="7">
        <f ca="1">IF(DJ$11=0,0,((
(FVSCHEDULE(1,OFFSET(Summary!$H$14,MATCH($B75,Summary!$H$15:$H$22,0),1,1,DJ$11))-
 IFERROR( FVSCHEDULE(1,OFFSET(Summary!$H$14,MATCH($B75,Summary!$H$15:$H$22,0),1,1,DJ$11-1)), 0))
*(DJ$12/12-ROUNDDOWN((DJ$12-1)/12,0))
+ IFERROR( FVSCHEDULE(1,OFFSET(Summary!$H$14,MATCH($B75,Summary!$H$15:$H$22,0),1,1,DJ$11-1)), 0)
)*IF(DJ$53&gt;0,1,0)*$D75)/-12
)</f>
        <v>-37750.118610209036</v>
      </c>
      <c r="DK75" s="7">
        <f ca="1">IF(DK$11=0,0,((
(FVSCHEDULE(1,OFFSET(Summary!$H$14,MATCH($B75,Summary!$H$15:$H$22,0),1,1,DK$11))-
 IFERROR( FVSCHEDULE(1,OFFSET(Summary!$H$14,MATCH($B75,Summary!$H$15:$H$22,0),1,1,DK$11-1)), 0))
*(DK$12/12-ROUNDDOWN((DK$12-1)/12,0))
+ IFERROR( FVSCHEDULE(1,OFFSET(Summary!$H$14,MATCH($B75,Summary!$H$15:$H$22,0),1,1,DK$11-1)), 0)
)*IF(DK$53&gt;0,1,0)*$D75)/-12
)</f>
        <v>-37812.004050553638</v>
      </c>
      <c r="DL75" s="7">
        <f ca="1">IF(DL$11=0,0,((
(FVSCHEDULE(1,OFFSET(Summary!$H$14,MATCH($B75,Summary!$H$15:$H$22,0),1,1,DL$11))-
 IFERROR( FVSCHEDULE(1,OFFSET(Summary!$H$14,MATCH($B75,Summary!$H$15:$H$22,0),1,1,DL$11-1)), 0))
*(DL$12/12-ROUNDDOWN((DL$12-1)/12,0))
+ IFERROR( FVSCHEDULE(1,OFFSET(Summary!$H$14,MATCH($B75,Summary!$H$15:$H$22,0),1,1,DL$11-1)), 0)
)*IF(DL$53&gt;0,1,0)*$D75)/-12
)</f>
        <v>-37873.88949089824</v>
      </c>
      <c r="DM75" s="7">
        <f ca="1">IF(DM$11=0,0,((
(FVSCHEDULE(1,OFFSET(Summary!$H$14,MATCH($B75,Summary!$H$15:$H$22,0),1,1,DM$11))-
 IFERROR( FVSCHEDULE(1,OFFSET(Summary!$H$14,MATCH($B75,Summary!$H$15:$H$22,0),1,1,DM$11-1)), 0))
*(DM$12/12-ROUNDDOWN((DM$12-1)/12,0))
+ IFERROR( FVSCHEDULE(1,OFFSET(Summary!$H$14,MATCH($B75,Summary!$H$15:$H$22,0),1,1,DM$11-1)), 0)
)*IF(DM$53&gt;0,1,0)*$D75)/-12
)</f>
        <v>-37937.012640049739</v>
      </c>
      <c r="DN75" s="7">
        <f ca="1">IF(DN$11=0,0,((
(FVSCHEDULE(1,OFFSET(Summary!$H$14,MATCH($B75,Summary!$H$15:$H$22,0),1,1,DN$11))-
 IFERROR( FVSCHEDULE(1,OFFSET(Summary!$H$14,MATCH($B75,Summary!$H$15:$H$22,0),1,1,DN$11-1)), 0))
*(DN$12/12-ROUNDDOWN((DN$12-1)/12,0))
+ IFERROR( FVSCHEDULE(1,OFFSET(Summary!$H$14,MATCH($B75,Summary!$H$15:$H$22,0),1,1,DN$11-1)), 0)
)*IF(DN$53&gt;0,1,0)*$D75)/-12
)</f>
        <v>-38000.135789201238</v>
      </c>
      <c r="DO75" s="7">
        <f ca="1">IF(DO$11=0,0,((
(FVSCHEDULE(1,OFFSET(Summary!$H$14,MATCH($B75,Summary!$H$15:$H$22,0),1,1,DO$11))-
 IFERROR( FVSCHEDULE(1,OFFSET(Summary!$H$14,MATCH($B75,Summary!$H$15:$H$22,0),1,1,DO$11-1)), 0))
*(DO$12/12-ROUNDDOWN((DO$12-1)/12,0))
+ IFERROR( FVSCHEDULE(1,OFFSET(Summary!$H$14,MATCH($B75,Summary!$H$15:$H$22,0),1,1,DO$11-1)), 0)
)*IF(DO$53&gt;0,1,0)*$D75)/-12
)</f>
        <v>-38063.25893835273</v>
      </c>
      <c r="DP75" s="7">
        <f ca="1">IF(DP$11=0,0,((
(FVSCHEDULE(1,OFFSET(Summary!$H$14,MATCH($B75,Summary!$H$15:$H$22,0),1,1,DP$11))-
 IFERROR( FVSCHEDULE(1,OFFSET(Summary!$H$14,MATCH($B75,Summary!$H$15:$H$22,0),1,1,DP$11-1)), 0))
*(DP$12/12-ROUNDDOWN((DP$12-1)/12,0))
+ IFERROR( FVSCHEDULE(1,OFFSET(Summary!$H$14,MATCH($B75,Summary!$H$15:$H$22,0),1,1,DP$11-1)), 0)
)*IF(DP$53&gt;0,1,0)*$D75)/-12
)</f>
        <v>-38126.382087504229</v>
      </c>
      <c r="DQ75" s="7">
        <f ca="1">IF(DQ$11=0,0,((
(FVSCHEDULE(1,OFFSET(Summary!$H$14,MATCH($B75,Summary!$H$15:$H$22,0),1,1,DQ$11))-
 IFERROR( FVSCHEDULE(1,OFFSET(Summary!$H$14,MATCH($B75,Summary!$H$15:$H$22,0),1,1,DQ$11-1)), 0))
*(DQ$12/12-ROUNDDOWN((DQ$12-1)/12,0))
+ IFERROR( FVSCHEDULE(1,OFFSET(Summary!$H$14,MATCH($B75,Summary!$H$15:$H$22,0),1,1,DQ$11-1)), 0)
)*IF(DQ$53&gt;0,1,0)*$D75)/-12
)</f>
        <v>-38189.505236655728</v>
      </c>
      <c r="DR75" s="7">
        <f ca="1">IF(DR$11=0,0,((
(FVSCHEDULE(1,OFFSET(Summary!$H$14,MATCH($B75,Summary!$H$15:$H$22,0),1,1,DR$11))-
 IFERROR( FVSCHEDULE(1,OFFSET(Summary!$H$14,MATCH($B75,Summary!$H$15:$H$22,0),1,1,DR$11-1)), 0))
*(DR$12/12-ROUNDDOWN((DR$12-1)/12,0))
+ IFERROR( FVSCHEDULE(1,OFFSET(Summary!$H$14,MATCH($B75,Summary!$H$15:$H$22,0),1,1,DR$11-1)), 0)
)*IF(DR$53&gt;0,1,0)*$D75)/-12
)</f>
        <v>-38252.628385807227</v>
      </c>
      <c r="DS75" s="7">
        <f ca="1">IF(DS$11=0,0,((
(FVSCHEDULE(1,OFFSET(Summary!$H$14,MATCH($B75,Summary!$H$15:$H$22,0),1,1,DS$11))-
 IFERROR( FVSCHEDULE(1,OFFSET(Summary!$H$14,MATCH($B75,Summary!$H$15:$H$22,0),1,1,DS$11-1)), 0))
*(DS$12/12-ROUNDDOWN((DS$12-1)/12,0))
+ IFERROR( FVSCHEDULE(1,OFFSET(Summary!$H$14,MATCH($B75,Summary!$H$15:$H$22,0),1,1,DS$11-1)), 0)
)*IF(DS$53&gt;0,1,0)*$D75)/-12
)</f>
        <v>-38315.751534958712</v>
      </c>
      <c r="DT75" s="7">
        <f ca="1">IF(DT$11=0,0,((
(FVSCHEDULE(1,OFFSET(Summary!$H$14,MATCH($B75,Summary!$H$15:$H$22,0),1,1,DT$11))-
 IFERROR( FVSCHEDULE(1,OFFSET(Summary!$H$14,MATCH($B75,Summary!$H$15:$H$22,0),1,1,DT$11-1)), 0))
*(DT$12/12-ROUNDDOWN((DT$12-1)/12,0))
+ IFERROR( FVSCHEDULE(1,OFFSET(Summary!$H$14,MATCH($B75,Summary!$H$15:$H$22,0),1,1,DT$11-1)), 0)
)*IF(DT$53&gt;0,1,0)*$D75)/-12
)</f>
        <v>-38378.874684110218</v>
      </c>
      <c r="DU75" s="7">
        <f ca="1">IF(DU$11=0,0,((
(FVSCHEDULE(1,OFFSET(Summary!$H$14,MATCH($B75,Summary!$H$15:$H$22,0),1,1,DU$11))-
 IFERROR( FVSCHEDULE(1,OFFSET(Summary!$H$14,MATCH($B75,Summary!$H$15:$H$22,0),1,1,DU$11-1)), 0))
*(DU$12/12-ROUNDDOWN((DU$12-1)/12,0))
+ IFERROR( FVSCHEDULE(1,OFFSET(Summary!$H$14,MATCH($B75,Summary!$H$15:$H$22,0),1,1,DU$11-1)), 0)
)*IF(DU$53&gt;0,1,0)*$D75)/-12
)</f>
        <v>-38441.99783326171</v>
      </c>
      <c r="DV75" s="7">
        <f ca="1">IF(DV$11=0,0,((
(FVSCHEDULE(1,OFFSET(Summary!$H$14,MATCH($B75,Summary!$H$15:$H$22,0),1,1,DV$11))-
 IFERROR( FVSCHEDULE(1,OFFSET(Summary!$H$14,MATCH($B75,Summary!$H$15:$H$22,0),1,1,DV$11-1)), 0))
*(DV$12/12-ROUNDDOWN((DV$12-1)/12,0))
+ IFERROR( FVSCHEDULE(1,OFFSET(Summary!$H$14,MATCH($B75,Summary!$H$15:$H$22,0),1,1,DV$11-1)), 0)
)*IF(DV$53&gt;0,1,0)*$D75)/-12
)</f>
        <v>-38505.120982413209</v>
      </c>
      <c r="DW75" s="7">
        <f ca="1">IF(DW$11=0,0,((
(FVSCHEDULE(1,OFFSET(Summary!$H$14,MATCH($B75,Summary!$H$15:$H$22,0),1,1,DW$11))-
 IFERROR( FVSCHEDULE(1,OFFSET(Summary!$H$14,MATCH($B75,Summary!$H$15:$H$22,0),1,1,DW$11-1)), 0))
*(DW$12/12-ROUNDDOWN((DW$12-1)/12,0))
+ IFERROR( FVSCHEDULE(1,OFFSET(Summary!$H$14,MATCH($B75,Summary!$H$15:$H$22,0),1,1,DW$11-1)), 0)
)*IF(DW$53&gt;0,1,0)*$D75)/-12
)</f>
        <v>-38568.244131564708</v>
      </c>
      <c r="DX75" s="7">
        <f ca="1">IF(DX$11=0,0,((
(FVSCHEDULE(1,OFFSET(Summary!$H$14,MATCH($B75,Summary!$H$15:$H$22,0),1,1,DX$11))-
 IFERROR( FVSCHEDULE(1,OFFSET(Summary!$H$14,MATCH($B75,Summary!$H$15:$H$22,0),1,1,DX$11-1)), 0))
*(DX$12/12-ROUNDDOWN((DX$12-1)/12,0))
+ IFERROR( FVSCHEDULE(1,OFFSET(Summary!$H$14,MATCH($B75,Summary!$H$15:$H$22,0),1,1,DX$11-1)), 0)
)*IF(DX$53&gt;0,1,0)*$D75)/-12
)</f>
        <v>-38631.3672807162</v>
      </c>
      <c r="DY75" s="7">
        <f ca="1">IF(DY$11=0,0,((
(FVSCHEDULE(1,OFFSET(Summary!$H$14,MATCH($B75,Summary!$H$15:$H$22,0),1,1,DY$11))-
 IFERROR( FVSCHEDULE(1,OFFSET(Summary!$H$14,MATCH($B75,Summary!$H$15:$H$22,0),1,1,DY$11-1)), 0))
*(DY$12/12-ROUNDDOWN((DY$12-1)/12,0))
+ IFERROR( FVSCHEDULE(1,OFFSET(Summary!$H$14,MATCH($B75,Summary!$H$15:$H$22,0),1,1,DY$11-1)), 0)
)*IF(DY$53&gt;0,1,0)*$D75)/-12
)</f>
        <v>-38695.752892850731</v>
      </c>
      <c r="DZ75" s="7">
        <f ca="1">IF(DZ$11=0,0,((
(FVSCHEDULE(1,OFFSET(Summary!$H$14,MATCH($B75,Summary!$H$15:$H$22,0),1,1,DZ$11))-
 IFERROR( FVSCHEDULE(1,OFFSET(Summary!$H$14,MATCH($B75,Summary!$H$15:$H$22,0),1,1,DZ$11-1)), 0))
*(DZ$12/12-ROUNDDOWN((DZ$12-1)/12,0))
+ IFERROR( FVSCHEDULE(1,OFFSET(Summary!$H$14,MATCH($B75,Summary!$H$15:$H$22,0),1,1,DZ$11-1)), 0)
)*IF(DZ$53&gt;0,1,0)*$D75)/-12
)</f>
        <v>-38760.138504985262</v>
      </c>
      <c r="EA75" s="7">
        <f ca="1">IF(EA$11=0,0,((
(FVSCHEDULE(1,OFFSET(Summary!$H$14,MATCH($B75,Summary!$H$15:$H$22,0),1,1,EA$11))-
 IFERROR( FVSCHEDULE(1,OFFSET(Summary!$H$14,MATCH($B75,Summary!$H$15:$H$22,0),1,1,EA$11-1)), 0))
*(EA$12/12-ROUNDDOWN((EA$12-1)/12,0))
+ IFERROR( FVSCHEDULE(1,OFFSET(Summary!$H$14,MATCH($B75,Summary!$H$15:$H$22,0),1,1,EA$11-1)), 0)
)*IF(EA$53&gt;0,1,0)*$D75)/-12
)</f>
        <v>-38824.524117119785</v>
      </c>
      <c r="EB75" s="7">
        <f ca="1">IF(EB$11=0,0,((
(FVSCHEDULE(1,OFFSET(Summary!$H$14,MATCH($B75,Summary!$H$15:$H$22,0),1,1,EB$11))-
 IFERROR( FVSCHEDULE(1,OFFSET(Summary!$H$14,MATCH($B75,Summary!$H$15:$H$22,0),1,1,EB$11-1)), 0))
*(EB$12/12-ROUNDDOWN((EB$12-1)/12,0))
+ IFERROR( FVSCHEDULE(1,OFFSET(Summary!$H$14,MATCH($B75,Summary!$H$15:$H$22,0),1,1,EB$11-1)), 0)
)*IF(EB$53&gt;0,1,0)*$D75)/-12
)</f>
        <v>-38888.909729254308</v>
      </c>
      <c r="EC75" s="7">
        <f ca="1">IF(EC$11=0,0,((
(FVSCHEDULE(1,OFFSET(Summary!$H$14,MATCH($B75,Summary!$H$15:$H$22,0),1,1,EC$11))-
 IFERROR( FVSCHEDULE(1,OFFSET(Summary!$H$14,MATCH($B75,Summary!$H$15:$H$22,0),1,1,EC$11-1)), 0))
*(EC$12/12-ROUNDDOWN((EC$12-1)/12,0))
+ IFERROR( FVSCHEDULE(1,OFFSET(Summary!$H$14,MATCH($B75,Summary!$H$15:$H$22,0),1,1,EC$11-1)), 0)
)*IF(EC$53&gt;0,1,0)*$D75)/-12
)</f>
        <v>-38953.295341388839</v>
      </c>
      <c r="ED75" s="7">
        <f ca="1">IF(ED$11=0,0,((
(FVSCHEDULE(1,OFFSET(Summary!$H$14,MATCH($B75,Summary!$H$15:$H$22,0),1,1,ED$11))-
 IFERROR( FVSCHEDULE(1,OFFSET(Summary!$H$14,MATCH($B75,Summary!$H$15:$H$22,0),1,1,ED$11-1)), 0))
*(ED$12/12-ROUNDDOWN((ED$12-1)/12,0))
+ IFERROR( FVSCHEDULE(1,OFFSET(Summary!$H$14,MATCH($B75,Summary!$H$15:$H$22,0),1,1,ED$11-1)), 0)
)*IF(ED$53&gt;0,1,0)*$D75)/-12
)</f>
        <v>-39017.68095352337</v>
      </c>
      <c r="EE75" s="7">
        <f ca="1">IF(EE$11=0,0,((
(FVSCHEDULE(1,OFFSET(Summary!$H$14,MATCH($B75,Summary!$H$15:$H$22,0),1,1,EE$11))-
 IFERROR( FVSCHEDULE(1,OFFSET(Summary!$H$14,MATCH($B75,Summary!$H$15:$H$22,0),1,1,EE$11-1)), 0))
*(EE$12/12-ROUNDDOWN((EE$12-1)/12,0))
+ IFERROR( FVSCHEDULE(1,OFFSET(Summary!$H$14,MATCH($B75,Summary!$H$15:$H$22,0),1,1,EE$11-1)), 0)
)*IF(EE$53&gt;0,1,0)*$D75)/-12
)</f>
        <v>-39082.0665656579</v>
      </c>
      <c r="EF75" s="7">
        <f ca="1">IF(EF$11=0,0,((
(FVSCHEDULE(1,OFFSET(Summary!$H$14,MATCH($B75,Summary!$H$15:$H$22,0),1,1,EF$11))-
 IFERROR( FVSCHEDULE(1,OFFSET(Summary!$H$14,MATCH($B75,Summary!$H$15:$H$22,0),1,1,EF$11-1)), 0))
*(EF$12/12-ROUNDDOWN((EF$12-1)/12,0))
+ IFERROR( FVSCHEDULE(1,OFFSET(Summary!$H$14,MATCH($B75,Summary!$H$15:$H$22,0),1,1,EF$11-1)), 0)
)*IF(EF$53&gt;0,1,0)*$D75)/-12
)</f>
        <v>-39146.452177792424</v>
      </c>
      <c r="EG75" s="7">
        <f ca="1">IF(EG$11=0,0,((
(FVSCHEDULE(1,OFFSET(Summary!$H$14,MATCH($B75,Summary!$H$15:$H$22,0),1,1,EG$11))-
 IFERROR( FVSCHEDULE(1,OFFSET(Summary!$H$14,MATCH($B75,Summary!$H$15:$H$22,0),1,1,EG$11-1)), 0))
*(EG$12/12-ROUNDDOWN((EG$12-1)/12,0))
+ IFERROR( FVSCHEDULE(1,OFFSET(Summary!$H$14,MATCH($B75,Summary!$H$15:$H$22,0),1,1,EG$11-1)), 0)
)*IF(EG$53&gt;0,1,0)*$D75)/-12
)</f>
        <v>-39210.837789926954</v>
      </c>
      <c r="EH75" s="7">
        <f ca="1">IF(EH$11=0,0,((
(FVSCHEDULE(1,OFFSET(Summary!$H$14,MATCH($B75,Summary!$H$15:$H$22,0),1,1,EH$11))-
 IFERROR( FVSCHEDULE(1,OFFSET(Summary!$H$14,MATCH($B75,Summary!$H$15:$H$22,0),1,1,EH$11-1)), 0))
*(EH$12/12-ROUNDDOWN((EH$12-1)/12,0))
+ IFERROR( FVSCHEDULE(1,OFFSET(Summary!$H$14,MATCH($B75,Summary!$H$15:$H$22,0),1,1,EH$11-1)), 0)
)*IF(EH$53&gt;0,1,0)*$D75)/-12
)</f>
        <v>-39275.223402061478</v>
      </c>
      <c r="EI75" s="7">
        <f ca="1">IF(EI$11=0,0,((
(FVSCHEDULE(1,OFFSET(Summary!$H$14,MATCH($B75,Summary!$H$15:$H$22,0),1,1,EI$11))-
 IFERROR( FVSCHEDULE(1,OFFSET(Summary!$H$14,MATCH($B75,Summary!$H$15:$H$22,0),1,1,EI$11-1)), 0))
*(EI$12/12-ROUNDDOWN((EI$12-1)/12,0))
+ IFERROR( FVSCHEDULE(1,OFFSET(Summary!$H$14,MATCH($B75,Summary!$H$15:$H$22,0),1,1,EI$11-1)), 0)
)*IF(EI$53&gt;0,1,0)*$D75)/-12
)</f>
        <v>-39339.609014196001</v>
      </c>
      <c r="EJ75" s="7">
        <f ca="1">IF(EJ$11=0,0,((
(FVSCHEDULE(1,OFFSET(Summary!$H$14,MATCH($B75,Summary!$H$15:$H$22,0),1,1,EJ$11))-
 IFERROR( FVSCHEDULE(1,OFFSET(Summary!$H$14,MATCH($B75,Summary!$H$15:$H$22,0),1,1,EJ$11-1)), 0))
*(EJ$12/12-ROUNDDOWN((EJ$12-1)/12,0))
+ IFERROR( FVSCHEDULE(1,OFFSET(Summary!$H$14,MATCH($B75,Summary!$H$15:$H$22,0),1,1,EJ$11-1)), 0)
)*IF(EJ$53&gt;0,1,0)*$D75)/-12
)</f>
        <v>-39403.994626330532</v>
      </c>
      <c r="EK75" s="4">
        <v>0</v>
      </c>
      <c r="EL75" s="59"/>
    </row>
    <row r="76" spans="1:142" s="4" customFormat="1" ht="14" x14ac:dyDescent="0.2">
      <c r="A76" s="3"/>
      <c r="B76" s="46" t="str">
        <f>Summary!$H$20</f>
        <v>real estate taxes</v>
      </c>
      <c r="C76" s="55" t="s">
        <v>136</v>
      </c>
      <c r="D76" s="200">
        <f>Opex!D13</f>
        <v>75353.240000000005</v>
      </c>
      <c r="E76" s="30"/>
      <c r="F76" s="30"/>
      <c r="G76" s="30"/>
      <c r="H76" s="33">
        <f ca="1">IF(H$11=0,0,((
(FVSCHEDULE(1,OFFSET(Summary!$H$14,MATCH($B76,Summary!$H$15:$H$22,0),1,1,H$11))-
 IFERROR( FVSCHEDULE(1,OFFSET(Summary!$H$14,MATCH($B76,Summary!$H$15:$H$22,0),1,1,H$11-1)), 0))
*(H$12/12-ROUNDDOWN((H$12-1)/12,0))
+ IFERROR( FVSCHEDULE(1,OFFSET(Summary!$H$14,MATCH($B76,Summary!$H$15:$H$22,0),1,1,H$11-1)), 0)
)*IF(H$53&gt;0,1,0)*$D76)/-12
)</f>
        <v>0</v>
      </c>
      <c r="I76" s="33">
        <f ca="1">IF(I$11=0,0,((
(FVSCHEDULE(1,OFFSET(Summary!$H$14,MATCH($B76,Summary!$H$15:$H$22,0),1,1,I$11))-
 IFERROR( FVSCHEDULE(1,OFFSET(Summary!$H$14,MATCH($B76,Summary!$H$15:$H$22,0),1,1,I$11-1)), 0))
*(I$12/12-ROUNDDOWN((I$12-1)/12,0))
+ IFERROR( FVSCHEDULE(1,OFFSET(Summary!$H$14,MATCH($B76,Summary!$H$15:$H$22,0),1,1,I$11-1)), 0)
)*IF(I$53&gt;0,1,0)*$D76)/-12
)</f>
        <v>0</v>
      </c>
      <c r="J76" s="33">
        <f ca="1">IF(J$11=0,0,((
(FVSCHEDULE(1,OFFSET(Summary!$H$14,MATCH($B76,Summary!$H$15:$H$22,0),1,1,J$11))-
 IFERROR( FVSCHEDULE(1,OFFSET(Summary!$H$14,MATCH($B76,Summary!$H$15:$H$22,0),1,1,J$11-1)), 0))
*(J$12/12-ROUNDDOWN((J$12-1)/12,0))
+ IFERROR( FVSCHEDULE(1,OFFSET(Summary!$H$14,MATCH($B76,Summary!$H$15:$H$22,0),1,1,J$11-1)), 0)
)*IF(J$53&gt;0,1,0)*$D76)/-12
)</f>
        <v>0</v>
      </c>
      <c r="K76" s="33">
        <f ca="1">IF(K$11=0,0,((
(FVSCHEDULE(1,OFFSET(Summary!$H$14,MATCH($B76,Summary!$H$15:$H$22,0),1,1,K$11))-
 IFERROR( FVSCHEDULE(1,OFFSET(Summary!$H$14,MATCH($B76,Summary!$H$15:$H$22,0),1,1,K$11-1)), 0))
*(K$12/12-ROUNDDOWN((K$12-1)/12,0))
+ IFERROR( FVSCHEDULE(1,OFFSET(Summary!$H$14,MATCH($B76,Summary!$H$15:$H$22,0),1,1,K$11-1)), 0)
)*IF(K$53&gt;0,1,0)*$D76)/-12
)</f>
        <v>0</v>
      </c>
      <c r="L76" s="33">
        <f ca="1">IF(L$11=0,0,((
(FVSCHEDULE(1,OFFSET(Summary!$H$14,MATCH($B76,Summary!$H$15:$H$22,0),1,1,L$11))-
 IFERROR( FVSCHEDULE(1,OFFSET(Summary!$H$14,MATCH($B76,Summary!$H$15:$H$22,0),1,1,L$11-1)), 0))
*(L$12/12-ROUNDDOWN((L$12-1)/12,0))
+ IFERROR( FVSCHEDULE(1,OFFSET(Summary!$H$14,MATCH($B76,Summary!$H$15:$H$22,0),1,1,L$11-1)), 0)
)*IF(L$53&gt;0,1,0)*$D76)/-12
)</f>
        <v>0</v>
      </c>
      <c r="M76" s="33">
        <f ca="1">IF(M$11=0,0,((
(FVSCHEDULE(1,OFFSET(Summary!$H$14,MATCH($B76,Summary!$H$15:$H$22,0),1,1,M$11))-
 IFERROR( FVSCHEDULE(1,OFFSET(Summary!$H$14,MATCH($B76,Summary!$H$15:$H$22,0),1,1,M$11-1)), 0))
*(M$12/12-ROUNDDOWN((M$12-1)/12,0))
+ IFERROR( FVSCHEDULE(1,OFFSET(Summary!$H$14,MATCH($B76,Summary!$H$15:$H$22,0),1,1,M$11-1)), 0)
)*IF(M$53&gt;0,1,0)*$D76)/-12
)</f>
        <v>0</v>
      </c>
      <c r="N76" s="33">
        <f ca="1">IF(N$11=0,0,((
(FVSCHEDULE(1,OFFSET(Summary!$H$14,MATCH($B76,Summary!$H$15:$H$22,0),1,1,N$11))-
 IFERROR( FVSCHEDULE(1,OFFSET(Summary!$H$14,MATCH($B76,Summary!$H$15:$H$22,0),1,1,N$11-1)), 0))
*(N$12/12-ROUNDDOWN((N$12-1)/12,0))
+ IFERROR( FVSCHEDULE(1,OFFSET(Summary!$H$14,MATCH($B76,Summary!$H$15:$H$22,0),1,1,N$11-1)), 0)
)*IF(N$53&gt;0,1,0)*$D76)/-12
)</f>
        <v>0</v>
      </c>
      <c r="O76" s="33">
        <f ca="1">IF(O$11=0,0,((
(FVSCHEDULE(1,OFFSET(Summary!$H$14,MATCH($B76,Summary!$H$15:$H$22,0),1,1,O$11))-
 IFERROR( FVSCHEDULE(1,OFFSET(Summary!$H$14,MATCH($B76,Summary!$H$15:$H$22,0),1,1,O$11-1)), 0))
*(O$12/12-ROUNDDOWN((O$12-1)/12,0))
+ IFERROR( FVSCHEDULE(1,OFFSET(Summary!$H$14,MATCH($B76,Summary!$H$15:$H$22,0),1,1,O$11-1)), 0)
)*IF(O$53&gt;0,1,0)*$D76)/-12
)</f>
        <v>0</v>
      </c>
      <c r="P76" s="33">
        <f ca="1">IF(P$11=0,0,((
(FVSCHEDULE(1,OFFSET(Summary!$H$14,MATCH($B76,Summary!$H$15:$H$22,0),1,1,P$11))-
 IFERROR( FVSCHEDULE(1,OFFSET(Summary!$H$14,MATCH($B76,Summary!$H$15:$H$22,0),1,1,P$11-1)), 0))
*(P$12/12-ROUNDDOWN((P$12-1)/12,0))
+ IFERROR( FVSCHEDULE(1,OFFSET(Summary!$H$14,MATCH($B76,Summary!$H$15:$H$22,0),1,1,P$11-1)), 0)
)*IF(P$53&gt;0,1,0)*$D76)/-12
)</f>
        <v>0</v>
      </c>
      <c r="Q76" s="33">
        <f ca="1">IF(Q$11=0,0,((
(FVSCHEDULE(1,OFFSET(Summary!$H$14,MATCH($B76,Summary!$H$15:$H$22,0),1,1,Q$11))-
 IFERROR( FVSCHEDULE(1,OFFSET(Summary!$H$14,MATCH($B76,Summary!$H$15:$H$22,0),1,1,Q$11-1)), 0))
*(Q$12/12-ROUNDDOWN((Q$12-1)/12,0))
+ IFERROR( FVSCHEDULE(1,OFFSET(Summary!$H$14,MATCH($B76,Summary!$H$15:$H$22,0),1,1,Q$11-1)), 0)
)*IF(Q$53&gt;0,1,0)*$D76)/-12
)</f>
        <v>0</v>
      </c>
      <c r="R76" s="33">
        <f ca="1">IF(R$11=0,0,((
(FVSCHEDULE(1,OFFSET(Summary!$H$14,MATCH($B76,Summary!$H$15:$H$22,0),1,1,R$11))-
 IFERROR( FVSCHEDULE(1,OFFSET(Summary!$H$14,MATCH($B76,Summary!$H$15:$H$22,0),1,1,R$11-1)), 0))
*(R$12/12-ROUNDDOWN((R$12-1)/12,0))
+ IFERROR( FVSCHEDULE(1,OFFSET(Summary!$H$14,MATCH($B76,Summary!$H$15:$H$22,0),1,1,R$11-1)), 0)
)*IF(R$53&gt;0,1,0)*$D76)/-12
)</f>
        <v>0</v>
      </c>
      <c r="S76" s="33">
        <f ca="1">IF(S$11=0,0,((
(FVSCHEDULE(1,OFFSET(Summary!$H$14,MATCH($B76,Summary!$H$15:$H$22,0),1,1,S$11))-
 IFERROR( FVSCHEDULE(1,OFFSET(Summary!$H$14,MATCH($B76,Summary!$H$15:$H$22,0),1,1,S$11-1)), 0))
*(S$12/12-ROUNDDOWN((S$12-1)/12,0))
+ IFERROR( FVSCHEDULE(1,OFFSET(Summary!$H$14,MATCH($B76,Summary!$H$15:$H$22,0),1,1,S$11-1)), 0)
)*IF(S$53&gt;0,1,0)*$D76)/-12
)</f>
        <v>0</v>
      </c>
      <c r="T76" s="33">
        <f ca="1">IF(T$11=0,0,((
(FVSCHEDULE(1,OFFSET(Summary!$H$14,MATCH($B76,Summary!$H$15:$H$22,0),1,1,T$11))-
 IFERROR( FVSCHEDULE(1,OFFSET(Summary!$H$14,MATCH($B76,Summary!$H$15:$H$22,0),1,1,T$11-1)), 0))
*(T$12/12-ROUNDDOWN((T$12-1)/12,0))
+ IFERROR( FVSCHEDULE(1,OFFSET(Summary!$H$14,MATCH($B76,Summary!$H$15:$H$22,0),1,1,T$11-1)), 0)
)*IF(T$53&gt;0,1,0)*$D76)/-12
)</f>
        <v>0</v>
      </c>
      <c r="U76" s="33">
        <f ca="1">IF(U$11=0,0,((
(FVSCHEDULE(1,OFFSET(Summary!$H$14,MATCH($B76,Summary!$H$15:$H$22,0),1,1,U$11))-
 IFERROR( FVSCHEDULE(1,OFFSET(Summary!$H$14,MATCH($B76,Summary!$H$15:$H$22,0),1,1,U$11-1)), 0))
*(U$12/12-ROUNDDOWN((U$12-1)/12,0))
+ IFERROR( FVSCHEDULE(1,OFFSET(Summary!$H$14,MATCH($B76,Summary!$H$15:$H$22,0),1,1,U$11-1)), 0)
)*IF(U$53&gt;0,1,0)*$D76)/-12
)</f>
        <v>0</v>
      </c>
      <c r="V76" s="33">
        <f ca="1">IF(V$11=0,0,((
(FVSCHEDULE(1,OFFSET(Summary!$H$14,MATCH($B76,Summary!$H$15:$H$22,0),1,1,V$11))-
 IFERROR( FVSCHEDULE(1,OFFSET(Summary!$H$14,MATCH($B76,Summary!$H$15:$H$22,0),1,1,V$11-1)), 0))
*(V$12/12-ROUNDDOWN((V$12-1)/12,0))
+ IFERROR( FVSCHEDULE(1,OFFSET(Summary!$H$14,MATCH($B76,Summary!$H$15:$H$22,0),1,1,V$11-1)), 0)
)*IF(V$53&gt;0,1,0)*$D76)/-12
)</f>
        <v>0</v>
      </c>
      <c r="W76" s="33">
        <f ca="1">IF(W$11=0,0,((
(FVSCHEDULE(1,OFFSET(Summary!$H$14,MATCH($B76,Summary!$H$15:$H$22,0),1,1,W$11))-
 IFERROR( FVSCHEDULE(1,OFFSET(Summary!$H$14,MATCH($B76,Summary!$H$15:$H$22,0),1,1,W$11-1)), 0))
*(W$12/12-ROUNDDOWN((W$12-1)/12,0))
+ IFERROR( FVSCHEDULE(1,OFFSET(Summary!$H$14,MATCH($B76,Summary!$H$15:$H$22,0),1,1,W$11-1)), 0)
)*IF(W$53&gt;0,1,0)*$D76)/-12
)</f>
        <v>0</v>
      </c>
      <c r="X76" s="33">
        <f ca="1">IF(X$11=0,0,((
(FVSCHEDULE(1,OFFSET(Summary!$H$14,MATCH($B76,Summary!$H$15:$H$22,0),1,1,X$11))-
 IFERROR( FVSCHEDULE(1,OFFSET(Summary!$H$14,MATCH($B76,Summary!$H$15:$H$22,0),1,1,X$11-1)), 0))
*(X$12/12-ROUNDDOWN((X$12-1)/12,0))
+ IFERROR( FVSCHEDULE(1,OFFSET(Summary!$H$14,MATCH($B76,Summary!$H$15:$H$22,0),1,1,X$11-1)), 0)
)*IF(X$53&gt;0,1,0)*$D76)/-12
)</f>
        <v>0</v>
      </c>
      <c r="Y76" s="33">
        <f ca="1">IF(Y$11=0,0,((
(FVSCHEDULE(1,OFFSET(Summary!$H$14,MATCH($B76,Summary!$H$15:$H$22,0),1,1,Y$11))-
 IFERROR( FVSCHEDULE(1,OFFSET(Summary!$H$14,MATCH($B76,Summary!$H$15:$H$22,0),1,1,Y$11-1)), 0))
*(Y$12/12-ROUNDDOWN((Y$12-1)/12,0))
+ IFERROR( FVSCHEDULE(1,OFFSET(Summary!$H$14,MATCH($B76,Summary!$H$15:$H$22,0),1,1,Y$11-1)), 0)
)*IF(Y$53&gt;0,1,0)*$D76)/-12
)</f>
        <v>0</v>
      </c>
      <c r="Z76" s="33">
        <f ca="1">IF(Z$11=0,0,((
(FVSCHEDULE(1,OFFSET(Summary!$H$14,MATCH($B76,Summary!$H$15:$H$22,0),1,1,Z$11))-
 IFERROR( FVSCHEDULE(1,OFFSET(Summary!$H$14,MATCH($B76,Summary!$H$15:$H$22,0),1,1,Z$11-1)), 0))
*(Z$12/12-ROUNDDOWN((Z$12-1)/12,0))
+ IFERROR( FVSCHEDULE(1,OFFSET(Summary!$H$14,MATCH($B76,Summary!$H$15:$H$22,0),1,1,Z$11-1)), 0)
)*IF(Z$53&gt;0,1,0)*$D76)/-12
)</f>
        <v>0</v>
      </c>
      <c r="AA76" s="33">
        <f ca="1">IF(AA$11=0,0,((
(FVSCHEDULE(1,OFFSET(Summary!$H$14,MATCH($B76,Summary!$H$15:$H$22,0),1,1,AA$11))-
 IFERROR( FVSCHEDULE(1,OFFSET(Summary!$H$14,MATCH($B76,Summary!$H$15:$H$22,0),1,1,AA$11-1)), 0))
*(AA$12/12-ROUNDDOWN((AA$12-1)/12,0))
+ IFERROR( FVSCHEDULE(1,OFFSET(Summary!$H$14,MATCH($B76,Summary!$H$15:$H$22,0),1,1,AA$11-1)), 0)
)*IF(AA$53&gt;0,1,0)*$D76)/-12
)</f>
        <v>0</v>
      </c>
      <c r="AB76" s="33">
        <f ca="1">IF(AB$11=0,0,((
(FVSCHEDULE(1,OFFSET(Summary!$H$14,MATCH($B76,Summary!$H$15:$H$22,0),1,1,AB$11))-
 IFERROR( FVSCHEDULE(1,OFFSET(Summary!$H$14,MATCH($B76,Summary!$H$15:$H$22,0),1,1,AB$11-1)), 0))
*(AB$12/12-ROUNDDOWN((AB$12-1)/12,0))
+ IFERROR( FVSCHEDULE(1,OFFSET(Summary!$H$14,MATCH($B76,Summary!$H$15:$H$22,0),1,1,AB$11-1)), 0)
)*IF(AB$53&gt;0,1,0)*$D76)/-12
)</f>
        <v>0</v>
      </c>
      <c r="AC76" s="33">
        <f ca="1">IF(AC$11=0,0,((
(FVSCHEDULE(1,OFFSET(Summary!$H$14,MATCH($B76,Summary!$H$15:$H$22,0),1,1,AC$11))-
 IFERROR( FVSCHEDULE(1,OFFSET(Summary!$H$14,MATCH($B76,Summary!$H$15:$H$22,0),1,1,AC$11-1)), 0))
*(AC$12/12-ROUNDDOWN((AC$12-1)/12,0))
+ IFERROR( FVSCHEDULE(1,OFFSET(Summary!$H$14,MATCH($B76,Summary!$H$15:$H$22,0),1,1,AC$11-1)), 0)
)*IF(AC$53&gt;0,1,0)*$D76)/-12
)</f>
        <v>0</v>
      </c>
      <c r="AD76" s="33">
        <f ca="1">IF(AD$11=0,0,((
(FVSCHEDULE(1,OFFSET(Summary!$H$14,MATCH($B76,Summary!$H$15:$H$22,0),1,1,AD$11))-
 IFERROR( FVSCHEDULE(1,OFFSET(Summary!$H$14,MATCH($B76,Summary!$H$15:$H$22,0),1,1,AD$11-1)), 0))
*(AD$12/12-ROUNDDOWN((AD$12-1)/12,0))
+ IFERROR( FVSCHEDULE(1,OFFSET(Summary!$H$14,MATCH($B76,Summary!$H$15:$H$22,0),1,1,AD$11-1)), 0)
)*IF(AD$53&gt;0,1,0)*$D76)/-12
)</f>
        <v>0</v>
      </c>
      <c r="AE76" s="33">
        <f ca="1">IF(AE$11=0,0,((
(FVSCHEDULE(1,OFFSET(Summary!$H$14,MATCH($B76,Summary!$H$15:$H$22,0),1,1,AE$11))-
 IFERROR( FVSCHEDULE(1,OFFSET(Summary!$H$14,MATCH($B76,Summary!$H$15:$H$22,0),1,1,AE$11-1)), 0))
*(AE$12/12-ROUNDDOWN((AE$12-1)/12,0))
+ IFERROR( FVSCHEDULE(1,OFFSET(Summary!$H$14,MATCH($B76,Summary!$H$15:$H$22,0),1,1,AE$11-1)), 0)
)*IF(AE$53&gt;0,1,0)*$D76)/-12
)</f>
        <v>0</v>
      </c>
      <c r="AF76" s="33">
        <f ca="1">IF(AF$11=0,0,((
(FVSCHEDULE(1,OFFSET(Summary!$H$14,MATCH($B76,Summary!$H$15:$H$22,0),1,1,AF$11))-
 IFERROR( FVSCHEDULE(1,OFFSET(Summary!$H$14,MATCH($B76,Summary!$H$15:$H$22,0),1,1,AF$11-1)), 0))
*(AF$12/12-ROUNDDOWN((AF$12-1)/12,0))
+ IFERROR( FVSCHEDULE(1,OFFSET(Summary!$H$14,MATCH($B76,Summary!$H$15:$H$22,0),1,1,AF$11-1)), 0)
)*IF(AF$53&gt;0,1,0)*$D76)/-12
)</f>
        <v>-6467.8197666666674</v>
      </c>
      <c r="AG76" s="33">
        <f ca="1">IF(AG$11=0,0,((
(FVSCHEDULE(1,OFFSET(Summary!$H$14,MATCH($B76,Summary!$H$15:$H$22,0),1,1,AG$11))-
 IFERROR( FVSCHEDULE(1,OFFSET(Summary!$H$14,MATCH($B76,Summary!$H$15:$H$22,0),1,1,AG$11-1)), 0))
*(AG$12/12-ROUNDDOWN((AG$12-1)/12,0))
+ IFERROR( FVSCHEDULE(1,OFFSET(Summary!$H$14,MATCH($B76,Summary!$H$15:$H$22,0),1,1,AG$11-1)), 0)
)*IF(AG$53&gt;0,1,0)*$D76)/-12
)</f>
        <v>-6483.9893160833344</v>
      </c>
      <c r="AH76" s="33">
        <f ca="1">IF(AH$11=0,0,((
(FVSCHEDULE(1,OFFSET(Summary!$H$14,MATCH($B76,Summary!$H$15:$H$22,0),1,1,AH$11))-
 IFERROR( FVSCHEDULE(1,OFFSET(Summary!$H$14,MATCH($B76,Summary!$H$15:$H$22,0),1,1,AH$11-1)), 0))
*(AH$12/12-ROUNDDOWN((AH$12-1)/12,0))
+ IFERROR( FVSCHEDULE(1,OFFSET(Summary!$H$14,MATCH($B76,Summary!$H$15:$H$22,0),1,1,AH$11-1)), 0)
)*IF(AH$53&gt;0,1,0)*$D76)/-12
)</f>
        <v>-6500.1588655000005</v>
      </c>
      <c r="AI76" s="33">
        <f ca="1">IF(AI$11=0,0,((
(FVSCHEDULE(1,OFFSET(Summary!$H$14,MATCH($B76,Summary!$H$15:$H$22,0),1,1,AI$11))-
 IFERROR( FVSCHEDULE(1,OFFSET(Summary!$H$14,MATCH($B76,Summary!$H$15:$H$22,0),1,1,AI$11-1)), 0))
*(AI$12/12-ROUNDDOWN((AI$12-1)/12,0))
+ IFERROR( FVSCHEDULE(1,OFFSET(Summary!$H$14,MATCH($B76,Summary!$H$15:$H$22,0),1,1,AI$11-1)), 0)
)*IF(AI$53&gt;0,1,0)*$D76)/-12
)</f>
        <v>-6516.3284149166675</v>
      </c>
      <c r="AJ76" s="33">
        <f ca="1">IF(AJ$11=0,0,((
(FVSCHEDULE(1,OFFSET(Summary!$H$14,MATCH($B76,Summary!$H$15:$H$22,0),1,1,AJ$11))-
 IFERROR( FVSCHEDULE(1,OFFSET(Summary!$H$14,MATCH($B76,Summary!$H$15:$H$22,0),1,1,AJ$11-1)), 0))
*(AJ$12/12-ROUNDDOWN((AJ$12-1)/12,0))
+ IFERROR( FVSCHEDULE(1,OFFSET(Summary!$H$14,MATCH($B76,Summary!$H$15:$H$22,0),1,1,AJ$11-1)), 0)
)*IF(AJ$53&gt;0,1,0)*$D76)/-12
)</f>
        <v>-6532.4979643333345</v>
      </c>
      <c r="AK76" s="33">
        <f ca="1">IF(AK$11=0,0,((
(FVSCHEDULE(1,OFFSET(Summary!$H$14,MATCH($B76,Summary!$H$15:$H$22,0),1,1,AK$11))-
 IFERROR( FVSCHEDULE(1,OFFSET(Summary!$H$14,MATCH($B76,Summary!$H$15:$H$22,0),1,1,AK$11-1)), 0))
*(AK$12/12-ROUNDDOWN((AK$12-1)/12,0))
+ IFERROR( FVSCHEDULE(1,OFFSET(Summary!$H$14,MATCH($B76,Summary!$H$15:$H$22,0),1,1,AK$11-1)), 0)
)*IF(AK$53&gt;0,1,0)*$D76)/-12
)</f>
        <v>-6548.6675137499997</v>
      </c>
      <c r="AL76" s="33">
        <f ca="1">IF(AL$11=0,0,((
(FVSCHEDULE(1,OFFSET(Summary!$H$14,MATCH($B76,Summary!$H$15:$H$22,0),1,1,AL$11))-
 IFERROR( FVSCHEDULE(1,OFFSET(Summary!$H$14,MATCH($B76,Summary!$H$15:$H$22,0),1,1,AL$11-1)), 0))
*(AL$12/12-ROUNDDOWN((AL$12-1)/12,0))
+ IFERROR( FVSCHEDULE(1,OFFSET(Summary!$H$14,MATCH($B76,Summary!$H$15:$H$22,0),1,1,AL$11-1)), 0)
)*IF(AL$53&gt;0,1,0)*$D76)/-12
)</f>
        <v>-6564.8370631666667</v>
      </c>
      <c r="AM76" s="33">
        <f ca="1">IF(AM$11=0,0,((
(FVSCHEDULE(1,OFFSET(Summary!$H$14,MATCH($B76,Summary!$H$15:$H$22,0),1,1,AM$11))-
 IFERROR( FVSCHEDULE(1,OFFSET(Summary!$H$14,MATCH($B76,Summary!$H$15:$H$22,0),1,1,AM$11-1)), 0))
*(AM$12/12-ROUNDDOWN((AM$12-1)/12,0))
+ IFERROR( FVSCHEDULE(1,OFFSET(Summary!$H$14,MATCH($B76,Summary!$H$15:$H$22,0),1,1,AM$11-1)), 0)
)*IF(AM$53&gt;0,1,0)*$D76)/-12
)</f>
        <v>-6581.0066125833337</v>
      </c>
      <c r="AN76" s="33">
        <f ca="1">IF(AN$11=0,0,((
(FVSCHEDULE(1,OFFSET(Summary!$H$14,MATCH($B76,Summary!$H$15:$H$22,0),1,1,AN$11))-
 IFERROR( FVSCHEDULE(1,OFFSET(Summary!$H$14,MATCH($B76,Summary!$H$15:$H$22,0),1,1,AN$11-1)), 0))
*(AN$12/12-ROUNDDOWN((AN$12-1)/12,0))
+ IFERROR( FVSCHEDULE(1,OFFSET(Summary!$H$14,MATCH($B76,Summary!$H$15:$H$22,0),1,1,AN$11-1)), 0)
)*IF(AN$53&gt;0,1,0)*$D76)/-12
)</f>
        <v>-6597.1761619999997</v>
      </c>
      <c r="AO76" s="33">
        <f ca="1">IF(AO$11=0,0,((
(FVSCHEDULE(1,OFFSET(Summary!$H$14,MATCH($B76,Summary!$H$15:$H$22,0),1,1,AO$11))-
 IFERROR( FVSCHEDULE(1,OFFSET(Summary!$H$14,MATCH($B76,Summary!$H$15:$H$22,0),1,1,AO$11-1)), 0))
*(AO$12/12-ROUNDDOWN((AO$12-1)/12,0))
+ IFERROR( FVSCHEDULE(1,OFFSET(Summary!$H$14,MATCH($B76,Summary!$H$15:$H$22,0),1,1,AO$11-1)), 0)
)*IF(AO$53&gt;0,1,0)*$D76)/-12
)</f>
        <v>-6613.3457114166667</v>
      </c>
      <c r="AP76" s="33">
        <f ca="1">IF(AP$11=0,0,((
(FVSCHEDULE(1,OFFSET(Summary!$H$14,MATCH($B76,Summary!$H$15:$H$22,0),1,1,AP$11))-
 IFERROR( FVSCHEDULE(1,OFFSET(Summary!$H$14,MATCH($B76,Summary!$H$15:$H$22,0),1,1,AP$11-1)), 0))
*(AP$12/12-ROUNDDOWN((AP$12-1)/12,0))
+ IFERROR( FVSCHEDULE(1,OFFSET(Summary!$H$14,MATCH($B76,Summary!$H$15:$H$22,0),1,1,AP$11-1)), 0)
)*IF(AP$53&gt;0,1,0)*$D76)/-12
)</f>
        <v>-6629.5152608333337</v>
      </c>
      <c r="AQ76" s="33">
        <f ca="1">IF(AQ$11=0,0,((
(FVSCHEDULE(1,OFFSET(Summary!$H$14,MATCH($B76,Summary!$H$15:$H$22,0),1,1,AQ$11))-
 IFERROR( FVSCHEDULE(1,OFFSET(Summary!$H$14,MATCH($B76,Summary!$H$15:$H$22,0),1,1,AQ$11-1)), 0))
*(AQ$12/12-ROUNDDOWN((AQ$12-1)/12,0))
+ IFERROR( FVSCHEDULE(1,OFFSET(Summary!$H$14,MATCH($B76,Summary!$H$15:$H$22,0),1,1,AQ$11-1)), 0)
)*IF(AQ$53&gt;0,1,0)*$D76)/-12
)</f>
        <v>-6645.6848102500007</v>
      </c>
      <c r="AR76" s="33">
        <f ca="1">IF(AR$11=0,0,((
(FVSCHEDULE(1,OFFSET(Summary!$H$14,MATCH($B76,Summary!$H$15:$H$22,0),1,1,AR$11))-
 IFERROR( FVSCHEDULE(1,OFFSET(Summary!$H$14,MATCH($B76,Summary!$H$15:$H$22,0),1,1,AR$11-1)), 0))
*(AR$12/12-ROUNDDOWN((AR$12-1)/12,0))
+ IFERROR( FVSCHEDULE(1,OFFSET(Summary!$H$14,MATCH($B76,Summary!$H$15:$H$22,0),1,1,AR$11-1)), 0)
)*IF(AR$53&gt;0,1,0)*$D76)/-12
)</f>
        <v>-6661.8543596666668</v>
      </c>
      <c r="AS76" s="33">
        <f ca="1">IF(AS$11=0,0,((
(FVSCHEDULE(1,OFFSET(Summary!$H$14,MATCH($B76,Summary!$H$15:$H$22,0),1,1,AS$11))-
 IFERROR( FVSCHEDULE(1,OFFSET(Summary!$H$14,MATCH($B76,Summary!$H$15:$H$22,0),1,1,AS$11-1)), 0))
*(AS$12/12-ROUNDDOWN((AS$12-1)/12,0))
+ IFERROR( FVSCHEDULE(1,OFFSET(Summary!$H$14,MATCH($B76,Summary!$H$15:$H$22,0),1,1,AS$11-1)), 0)
)*IF(AS$53&gt;0,1,0)*$D76)/-12
)</f>
        <v>-6678.5089955658332</v>
      </c>
      <c r="AT76" s="33">
        <f ca="1">IF(AT$11=0,0,((
(FVSCHEDULE(1,OFFSET(Summary!$H$14,MATCH($B76,Summary!$H$15:$H$22,0),1,1,AT$11))-
 IFERROR( FVSCHEDULE(1,OFFSET(Summary!$H$14,MATCH($B76,Summary!$H$15:$H$22,0),1,1,AT$11-1)), 0))
*(AT$12/12-ROUNDDOWN((AT$12-1)/12,0))
+ IFERROR( FVSCHEDULE(1,OFFSET(Summary!$H$14,MATCH($B76,Summary!$H$15:$H$22,0),1,1,AT$11-1)), 0)
)*IF(AT$53&gt;0,1,0)*$D76)/-12
)</f>
        <v>-6695.1636314650013</v>
      </c>
      <c r="AU76" s="33">
        <f ca="1">IF(AU$11=0,0,((
(FVSCHEDULE(1,OFFSET(Summary!$H$14,MATCH($B76,Summary!$H$15:$H$22,0),1,1,AU$11))-
 IFERROR( FVSCHEDULE(1,OFFSET(Summary!$H$14,MATCH($B76,Summary!$H$15:$H$22,0),1,1,AU$11-1)), 0))
*(AU$12/12-ROUNDDOWN((AU$12-1)/12,0))
+ IFERROR( FVSCHEDULE(1,OFFSET(Summary!$H$14,MATCH($B76,Summary!$H$15:$H$22,0),1,1,AU$11-1)), 0)
)*IF(AU$53&gt;0,1,0)*$D76)/-12
)</f>
        <v>-6711.8182673641668</v>
      </c>
      <c r="AV76" s="33">
        <f ca="1">IF(AV$11=0,0,((
(FVSCHEDULE(1,OFFSET(Summary!$H$14,MATCH($B76,Summary!$H$15:$H$22,0),1,1,AV$11))-
 IFERROR( FVSCHEDULE(1,OFFSET(Summary!$H$14,MATCH($B76,Summary!$H$15:$H$22,0),1,1,AV$11-1)), 0))
*(AV$12/12-ROUNDDOWN((AV$12-1)/12,0))
+ IFERROR( FVSCHEDULE(1,OFFSET(Summary!$H$14,MATCH($B76,Summary!$H$15:$H$22,0),1,1,AV$11-1)), 0)
)*IF(AV$53&gt;0,1,0)*$D76)/-12
)</f>
        <v>-6728.472903263334</v>
      </c>
      <c r="AW76" s="33">
        <f ca="1">IF(AW$11=0,0,((
(FVSCHEDULE(1,OFFSET(Summary!$H$14,MATCH($B76,Summary!$H$15:$H$22,0),1,1,AW$11))-
 IFERROR( FVSCHEDULE(1,OFFSET(Summary!$H$14,MATCH($B76,Summary!$H$15:$H$22,0),1,1,AW$11-1)), 0))
*(AW$12/12-ROUNDDOWN((AW$12-1)/12,0))
+ IFERROR( FVSCHEDULE(1,OFFSET(Summary!$H$14,MATCH($B76,Summary!$H$15:$H$22,0),1,1,AW$11-1)), 0)
)*IF(AW$53&gt;0,1,0)*$D76)/-12
)</f>
        <v>-6745.1275391624995</v>
      </c>
      <c r="AX76" s="33">
        <f ca="1">IF(AX$11=0,0,((
(FVSCHEDULE(1,OFFSET(Summary!$H$14,MATCH($B76,Summary!$H$15:$H$22,0),1,1,AX$11))-
 IFERROR( FVSCHEDULE(1,OFFSET(Summary!$H$14,MATCH($B76,Summary!$H$15:$H$22,0),1,1,AX$11-1)), 0))
*(AX$12/12-ROUNDDOWN((AX$12-1)/12,0))
+ IFERROR( FVSCHEDULE(1,OFFSET(Summary!$H$14,MATCH($B76,Summary!$H$15:$H$22,0),1,1,AX$11-1)), 0)
)*IF(AX$53&gt;0,1,0)*$D76)/-12
)</f>
        <v>-6761.7821750616677</v>
      </c>
      <c r="AY76" s="33">
        <f ca="1">IF(AY$11=0,0,((
(FVSCHEDULE(1,OFFSET(Summary!$H$14,MATCH($B76,Summary!$H$15:$H$22,0),1,1,AY$11))-
 IFERROR( FVSCHEDULE(1,OFFSET(Summary!$H$14,MATCH($B76,Summary!$H$15:$H$22,0),1,1,AY$11-1)), 0))
*(AY$12/12-ROUNDDOWN((AY$12-1)/12,0))
+ IFERROR( FVSCHEDULE(1,OFFSET(Summary!$H$14,MATCH($B76,Summary!$H$15:$H$22,0),1,1,AY$11-1)), 0)
)*IF(AY$53&gt;0,1,0)*$D76)/-12
)</f>
        <v>-6778.436810960834</v>
      </c>
      <c r="AZ76" s="33">
        <f ca="1">IF(AZ$11=0,0,((
(FVSCHEDULE(1,OFFSET(Summary!$H$14,MATCH($B76,Summary!$H$15:$H$22,0),1,1,AZ$11))-
 IFERROR( FVSCHEDULE(1,OFFSET(Summary!$H$14,MATCH($B76,Summary!$H$15:$H$22,0),1,1,AZ$11-1)), 0))
*(AZ$12/12-ROUNDDOWN((AZ$12-1)/12,0))
+ IFERROR( FVSCHEDULE(1,OFFSET(Summary!$H$14,MATCH($B76,Summary!$H$15:$H$22,0),1,1,AZ$11-1)), 0)
)*IF(AZ$53&gt;0,1,0)*$D76)/-12
)</f>
        <v>-6795.0914468599995</v>
      </c>
      <c r="BA76" s="33">
        <f ca="1">IF(BA$11=0,0,((
(FVSCHEDULE(1,OFFSET(Summary!$H$14,MATCH($B76,Summary!$H$15:$H$22,0),1,1,BA$11))-
 IFERROR( FVSCHEDULE(1,OFFSET(Summary!$H$14,MATCH($B76,Summary!$H$15:$H$22,0),1,1,BA$11-1)), 0))
*(BA$12/12-ROUNDDOWN((BA$12-1)/12,0))
+ IFERROR( FVSCHEDULE(1,OFFSET(Summary!$H$14,MATCH($B76,Summary!$H$15:$H$22,0),1,1,BA$11-1)), 0)
)*IF(BA$53&gt;0,1,0)*$D76)/-12
)</f>
        <v>-6811.7460827591676</v>
      </c>
      <c r="BB76" s="33">
        <f ca="1">IF(BB$11=0,0,((
(FVSCHEDULE(1,OFFSET(Summary!$H$14,MATCH($B76,Summary!$H$15:$H$22,0),1,1,BB$11))-
 IFERROR( FVSCHEDULE(1,OFFSET(Summary!$H$14,MATCH($B76,Summary!$H$15:$H$22,0),1,1,BB$11-1)), 0))
*(BB$12/12-ROUNDDOWN((BB$12-1)/12,0))
+ IFERROR( FVSCHEDULE(1,OFFSET(Summary!$H$14,MATCH($B76,Summary!$H$15:$H$22,0),1,1,BB$11-1)), 0)
)*IF(BB$53&gt;0,1,0)*$D76)/-12
)</f>
        <v>-6828.4007186583331</v>
      </c>
      <c r="BC76" s="33">
        <f ca="1">IF(BC$11=0,0,((
(FVSCHEDULE(1,OFFSET(Summary!$H$14,MATCH($B76,Summary!$H$15:$H$22,0),1,1,BC$11))-
 IFERROR( FVSCHEDULE(1,OFFSET(Summary!$H$14,MATCH($B76,Summary!$H$15:$H$22,0),1,1,BC$11-1)), 0))
*(BC$12/12-ROUNDDOWN((BC$12-1)/12,0))
+ IFERROR( FVSCHEDULE(1,OFFSET(Summary!$H$14,MATCH($B76,Summary!$H$15:$H$22,0),1,1,BC$11-1)), 0)
)*IF(BC$53&gt;0,1,0)*$D76)/-12
)</f>
        <v>-6845.0553545575012</v>
      </c>
      <c r="BD76" s="33">
        <f ca="1">IF(BD$11=0,0,((
(FVSCHEDULE(1,OFFSET(Summary!$H$14,MATCH($B76,Summary!$H$15:$H$22,0),1,1,BD$11))-
 IFERROR( FVSCHEDULE(1,OFFSET(Summary!$H$14,MATCH($B76,Summary!$H$15:$H$22,0),1,1,BD$11-1)), 0))
*(BD$12/12-ROUNDDOWN((BD$12-1)/12,0))
+ IFERROR( FVSCHEDULE(1,OFFSET(Summary!$H$14,MATCH($B76,Summary!$H$15:$H$22,0),1,1,BD$11-1)), 0)
)*IF(BD$53&gt;0,1,0)*$D76)/-12
)</f>
        <v>-6861.7099904566676</v>
      </c>
      <c r="BE76" s="33">
        <f ca="1">IF(BE$11=0,0,((
(FVSCHEDULE(1,OFFSET(Summary!$H$14,MATCH($B76,Summary!$H$15:$H$22,0),1,1,BE$11))-
 IFERROR( FVSCHEDULE(1,OFFSET(Summary!$H$14,MATCH($B76,Summary!$H$15:$H$22,0),1,1,BE$11-1)), 0))
*(BE$12/12-ROUNDDOWN((BE$12-1)/12,0))
+ IFERROR( FVSCHEDULE(1,OFFSET(Summary!$H$14,MATCH($B76,Summary!$H$15:$H$22,0),1,1,BE$11-1)), 0)
)*IF(BE$53&gt;0,1,0)*$D76)/-12
)</f>
        <v>-6878.8642654328078</v>
      </c>
      <c r="BF76" s="33">
        <f ca="1">IF(BF$11=0,0,((
(FVSCHEDULE(1,OFFSET(Summary!$H$14,MATCH($B76,Summary!$H$15:$H$22,0),1,1,BF$11))-
 IFERROR( FVSCHEDULE(1,OFFSET(Summary!$H$14,MATCH($B76,Summary!$H$15:$H$22,0),1,1,BF$11-1)), 0))
*(BF$12/12-ROUNDDOWN((BF$12-1)/12,0))
+ IFERROR( FVSCHEDULE(1,OFFSET(Summary!$H$14,MATCH($B76,Summary!$H$15:$H$22,0),1,1,BF$11-1)), 0)
)*IF(BF$53&gt;0,1,0)*$D76)/-12
)</f>
        <v>-6896.0185404089507</v>
      </c>
      <c r="BG76" s="33">
        <f ca="1">IF(BG$11=0,0,((
(FVSCHEDULE(1,OFFSET(Summary!$H$14,MATCH($B76,Summary!$H$15:$H$22,0),1,1,BG$11))-
 IFERROR( FVSCHEDULE(1,OFFSET(Summary!$H$14,MATCH($B76,Summary!$H$15:$H$22,0),1,1,BG$11-1)), 0))
*(BG$12/12-ROUNDDOWN((BG$12-1)/12,0))
+ IFERROR( FVSCHEDULE(1,OFFSET(Summary!$H$14,MATCH($B76,Summary!$H$15:$H$22,0),1,1,BG$11-1)), 0)
)*IF(BG$53&gt;0,1,0)*$D76)/-12
)</f>
        <v>-6913.1728153850927</v>
      </c>
      <c r="BH76" s="33">
        <f ca="1">IF(BH$11=0,0,((
(FVSCHEDULE(1,OFFSET(Summary!$H$14,MATCH($B76,Summary!$H$15:$H$22,0),1,1,BH$11))-
 IFERROR( FVSCHEDULE(1,OFFSET(Summary!$H$14,MATCH($B76,Summary!$H$15:$H$22,0),1,1,BH$11-1)), 0))
*(BH$12/12-ROUNDDOWN((BH$12-1)/12,0))
+ IFERROR( FVSCHEDULE(1,OFFSET(Summary!$H$14,MATCH($B76,Summary!$H$15:$H$22,0),1,1,BH$11-1)), 0)
)*IF(BH$53&gt;0,1,0)*$D76)/-12
)</f>
        <v>-6930.3270903612347</v>
      </c>
      <c r="BI76" s="33">
        <f ca="1">IF(BI$11=0,0,((
(FVSCHEDULE(1,OFFSET(Summary!$H$14,MATCH($B76,Summary!$H$15:$H$22,0),1,1,BI$11))-
 IFERROR( FVSCHEDULE(1,OFFSET(Summary!$H$14,MATCH($B76,Summary!$H$15:$H$22,0),1,1,BI$11-1)), 0))
*(BI$12/12-ROUNDDOWN((BI$12-1)/12,0))
+ IFERROR( FVSCHEDULE(1,OFFSET(Summary!$H$14,MATCH($B76,Summary!$H$15:$H$22,0),1,1,BI$11-1)), 0)
)*IF(BI$53&gt;0,1,0)*$D76)/-12
)</f>
        <v>-6947.4813653373758</v>
      </c>
      <c r="BJ76" s="33">
        <f ca="1">IF(BJ$11=0,0,((
(FVSCHEDULE(1,OFFSET(Summary!$H$14,MATCH($B76,Summary!$H$15:$H$22,0),1,1,BJ$11))-
 IFERROR( FVSCHEDULE(1,OFFSET(Summary!$H$14,MATCH($B76,Summary!$H$15:$H$22,0),1,1,BJ$11-1)), 0))
*(BJ$12/12-ROUNDDOWN((BJ$12-1)/12,0))
+ IFERROR( FVSCHEDULE(1,OFFSET(Summary!$H$14,MATCH($B76,Summary!$H$15:$H$22,0),1,1,BJ$11-1)), 0)
)*IF(BJ$53&gt;0,1,0)*$D76)/-12
)</f>
        <v>-6964.6356403135178</v>
      </c>
      <c r="BK76" s="33">
        <f ca="1">IF(BK$11=0,0,((
(FVSCHEDULE(1,OFFSET(Summary!$H$14,MATCH($B76,Summary!$H$15:$H$22,0),1,1,BK$11))-
 IFERROR( FVSCHEDULE(1,OFFSET(Summary!$H$14,MATCH($B76,Summary!$H$15:$H$22,0),1,1,BK$11-1)), 0))
*(BK$12/12-ROUNDDOWN((BK$12-1)/12,0))
+ IFERROR( FVSCHEDULE(1,OFFSET(Summary!$H$14,MATCH($B76,Summary!$H$15:$H$22,0),1,1,BK$11-1)), 0)
)*IF(BK$53&gt;0,1,0)*$D76)/-12
)</f>
        <v>-6981.7899152896598</v>
      </c>
      <c r="BL76" s="33">
        <f ca="1">IF(BL$11=0,0,((
(FVSCHEDULE(1,OFFSET(Summary!$H$14,MATCH($B76,Summary!$H$15:$H$22,0),1,1,BL$11))-
 IFERROR( FVSCHEDULE(1,OFFSET(Summary!$H$14,MATCH($B76,Summary!$H$15:$H$22,0),1,1,BL$11-1)), 0))
*(BL$12/12-ROUNDDOWN((BL$12-1)/12,0))
+ IFERROR( FVSCHEDULE(1,OFFSET(Summary!$H$14,MATCH($B76,Summary!$H$15:$H$22,0),1,1,BL$11-1)), 0)
)*IF(BL$53&gt;0,1,0)*$D76)/-12
)</f>
        <v>-6998.9441902658009</v>
      </c>
      <c r="BM76" s="33">
        <f ca="1">IF(BM$11=0,0,((
(FVSCHEDULE(1,OFFSET(Summary!$H$14,MATCH($B76,Summary!$H$15:$H$22,0),1,1,BM$11))-
 IFERROR( FVSCHEDULE(1,OFFSET(Summary!$H$14,MATCH($B76,Summary!$H$15:$H$22,0),1,1,BM$11-1)), 0))
*(BM$12/12-ROUNDDOWN((BM$12-1)/12,0))
+ IFERROR( FVSCHEDULE(1,OFFSET(Summary!$H$14,MATCH($B76,Summary!$H$15:$H$22,0),1,1,BM$11-1)), 0)
)*IF(BM$53&gt;0,1,0)*$D76)/-12
)</f>
        <v>-7016.0984652419429</v>
      </c>
      <c r="BN76" s="33">
        <f ca="1">IF(BN$11=0,0,((
(FVSCHEDULE(1,OFFSET(Summary!$H$14,MATCH($B76,Summary!$H$15:$H$22,0),1,1,BN$11))-
 IFERROR( FVSCHEDULE(1,OFFSET(Summary!$H$14,MATCH($B76,Summary!$H$15:$H$22,0),1,1,BN$11-1)), 0))
*(BN$12/12-ROUNDDOWN((BN$12-1)/12,0))
+ IFERROR( FVSCHEDULE(1,OFFSET(Summary!$H$14,MATCH($B76,Summary!$H$15:$H$22,0),1,1,BN$11-1)), 0)
)*IF(BN$53&gt;0,1,0)*$D76)/-12
)</f>
        <v>-7033.2527402180831</v>
      </c>
      <c r="BO76" s="33">
        <f ca="1">IF(BO$11=0,0,((
(FVSCHEDULE(1,OFFSET(Summary!$H$14,MATCH($B76,Summary!$H$15:$H$22,0),1,1,BO$11))-
 IFERROR( FVSCHEDULE(1,OFFSET(Summary!$H$14,MATCH($B76,Summary!$H$15:$H$22,0),1,1,BO$11-1)), 0))
*(BO$12/12-ROUNDDOWN((BO$12-1)/12,0))
+ IFERROR( FVSCHEDULE(1,OFFSET(Summary!$H$14,MATCH($B76,Summary!$H$15:$H$22,0),1,1,BO$11-1)), 0)
)*IF(BO$53&gt;0,1,0)*$D76)/-12
)</f>
        <v>-7050.407015194226</v>
      </c>
      <c r="BP76" s="33">
        <f ca="1">IF(BP$11=0,0,((
(FVSCHEDULE(1,OFFSET(Summary!$H$14,MATCH($B76,Summary!$H$15:$H$22,0),1,1,BP$11))-
 IFERROR( FVSCHEDULE(1,OFFSET(Summary!$H$14,MATCH($B76,Summary!$H$15:$H$22,0),1,1,BP$11-1)), 0))
*(BP$12/12-ROUNDDOWN((BP$12-1)/12,0))
+ IFERROR( FVSCHEDULE(1,OFFSET(Summary!$H$14,MATCH($B76,Summary!$H$15:$H$22,0),1,1,BP$11-1)), 0)
)*IF(BP$53&gt;0,1,0)*$D76)/-12
)</f>
        <v>-7067.561290170368</v>
      </c>
      <c r="BQ76" s="33">
        <f ca="1">IF(BQ$11=0,0,((
(FVSCHEDULE(1,OFFSET(Summary!$H$14,MATCH($B76,Summary!$H$15:$H$22,0),1,1,BQ$11))-
 IFERROR( FVSCHEDULE(1,OFFSET(Summary!$H$14,MATCH($B76,Summary!$H$15:$H$22,0),1,1,BQ$11-1)), 0))
*(BQ$12/12-ROUNDDOWN((BQ$12-1)/12,0))
+ IFERROR( FVSCHEDULE(1,OFFSET(Summary!$H$14,MATCH($B76,Summary!$H$15:$H$22,0),1,1,BQ$11-1)), 0)
)*IF(BQ$53&gt;0,1,0)*$D76)/-12
)</f>
        <v>-7085.2301933957933</v>
      </c>
      <c r="BR76" s="33">
        <f ca="1">IF(BR$11=0,0,((
(FVSCHEDULE(1,OFFSET(Summary!$H$14,MATCH($B76,Summary!$H$15:$H$22,0),1,1,BR$11))-
 IFERROR( FVSCHEDULE(1,OFFSET(Summary!$H$14,MATCH($B76,Summary!$H$15:$H$22,0),1,1,BR$11-1)), 0))
*(BR$12/12-ROUNDDOWN((BR$12-1)/12,0))
+ IFERROR( FVSCHEDULE(1,OFFSET(Summary!$H$14,MATCH($B76,Summary!$H$15:$H$22,0),1,1,BR$11-1)), 0)
)*IF(BR$53&gt;0,1,0)*$D76)/-12
)</f>
        <v>-7102.8990966212195</v>
      </c>
      <c r="BS76" s="33">
        <f ca="1">IF(BS$11=0,0,((
(FVSCHEDULE(1,OFFSET(Summary!$H$14,MATCH($B76,Summary!$H$15:$H$22,0),1,1,BS$11))-
 IFERROR( FVSCHEDULE(1,OFFSET(Summary!$H$14,MATCH($B76,Summary!$H$15:$H$22,0),1,1,BS$11-1)), 0))
*(BS$12/12-ROUNDDOWN((BS$12-1)/12,0))
+ IFERROR( FVSCHEDULE(1,OFFSET(Summary!$H$14,MATCH($B76,Summary!$H$15:$H$22,0),1,1,BS$11-1)), 0)
)*IF(BS$53&gt;0,1,0)*$D76)/-12
)</f>
        <v>-7120.5679998466467</v>
      </c>
      <c r="BT76" s="33">
        <f ca="1">IF(BT$11=0,0,((
(FVSCHEDULE(1,OFFSET(Summary!$H$14,MATCH($B76,Summary!$H$15:$H$22,0),1,1,BT$11))-
 IFERROR( FVSCHEDULE(1,OFFSET(Summary!$H$14,MATCH($B76,Summary!$H$15:$H$22,0),1,1,BT$11-1)), 0))
*(BT$12/12-ROUNDDOWN((BT$12-1)/12,0))
+ IFERROR( FVSCHEDULE(1,OFFSET(Summary!$H$14,MATCH($B76,Summary!$H$15:$H$22,0),1,1,BT$11-1)), 0)
)*IF(BT$53&gt;0,1,0)*$D76)/-12
)</f>
        <v>-7138.236903072072</v>
      </c>
      <c r="BU76" s="33">
        <f ca="1">IF(BU$11=0,0,((
(FVSCHEDULE(1,OFFSET(Summary!$H$14,MATCH($B76,Summary!$H$15:$H$22,0),1,1,BU$11))-
 IFERROR( FVSCHEDULE(1,OFFSET(Summary!$H$14,MATCH($B76,Summary!$H$15:$H$22,0),1,1,BU$11-1)), 0))
*(BU$12/12-ROUNDDOWN((BU$12-1)/12,0))
+ IFERROR( FVSCHEDULE(1,OFFSET(Summary!$H$14,MATCH($B76,Summary!$H$15:$H$22,0),1,1,BU$11-1)), 0)
)*IF(BU$53&gt;0,1,0)*$D76)/-12
)</f>
        <v>-7155.9058062974982</v>
      </c>
      <c r="BV76" s="33">
        <f ca="1">IF(BV$11=0,0,((
(FVSCHEDULE(1,OFFSET(Summary!$H$14,MATCH($B76,Summary!$H$15:$H$22,0),1,1,BV$11))-
 IFERROR( FVSCHEDULE(1,OFFSET(Summary!$H$14,MATCH($B76,Summary!$H$15:$H$22,0),1,1,BV$11-1)), 0))
*(BV$12/12-ROUNDDOWN((BV$12-1)/12,0))
+ IFERROR( FVSCHEDULE(1,OFFSET(Summary!$H$14,MATCH($B76,Summary!$H$15:$H$22,0),1,1,BV$11-1)), 0)
)*IF(BV$53&gt;0,1,0)*$D76)/-12
)</f>
        <v>-7173.5747095229235</v>
      </c>
      <c r="BW76" s="33">
        <f ca="1">IF(BW$11=0,0,((
(FVSCHEDULE(1,OFFSET(Summary!$H$14,MATCH($B76,Summary!$H$15:$H$22,0),1,1,BW$11))-
 IFERROR( FVSCHEDULE(1,OFFSET(Summary!$H$14,MATCH($B76,Summary!$H$15:$H$22,0),1,1,BW$11-1)), 0))
*(BW$12/12-ROUNDDOWN((BW$12-1)/12,0))
+ IFERROR( FVSCHEDULE(1,OFFSET(Summary!$H$14,MATCH($B76,Summary!$H$15:$H$22,0),1,1,BW$11-1)), 0)
)*IF(BW$53&gt;0,1,0)*$D76)/-12
)</f>
        <v>-7191.2436127483488</v>
      </c>
      <c r="BX76" s="33">
        <f ca="1">IF(BX$11=0,0,((
(FVSCHEDULE(1,OFFSET(Summary!$H$14,MATCH($B76,Summary!$H$15:$H$22,0),1,1,BX$11))-
 IFERROR( FVSCHEDULE(1,OFFSET(Summary!$H$14,MATCH($B76,Summary!$H$15:$H$22,0),1,1,BX$11-1)), 0))
*(BX$12/12-ROUNDDOWN((BX$12-1)/12,0))
+ IFERROR( FVSCHEDULE(1,OFFSET(Summary!$H$14,MATCH($B76,Summary!$H$15:$H$22,0),1,1,BX$11-1)), 0)
)*IF(BX$53&gt;0,1,0)*$D76)/-12
)</f>
        <v>-7208.912515973775</v>
      </c>
      <c r="BY76" s="33">
        <f ca="1">IF(BY$11=0,0,((
(FVSCHEDULE(1,OFFSET(Summary!$H$14,MATCH($B76,Summary!$H$15:$H$22,0),1,1,BY$11))-
 IFERROR( FVSCHEDULE(1,OFFSET(Summary!$H$14,MATCH($B76,Summary!$H$15:$H$22,0),1,1,BY$11-1)), 0))
*(BY$12/12-ROUNDDOWN((BY$12-1)/12,0))
+ IFERROR( FVSCHEDULE(1,OFFSET(Summary!$H$14,MATCH($B76,Summary!$H$15:$H$22,0),1,1,BY$11-1)), 0)
)*IF(BY$53&gt;0,1,0)*$D76)/-12
)</f>
        <v>-7226.5814191992004</v>
      </c>
      <c r="BZ76" s="33">
        <f ca="1">IF(BZ$11=0,0,((
(FVSCHEDULE(1,OFFSET(Summary!$H$14,MATCH($B76,Summary!$H$15:$H$22,0),1,1,BZ$11))-
 IFERROR( FVSCHEDULE(1,OFFSET(Summary!$H$14,MATCH($B76,Summary!$H$15:$H$22,0),1,1,BZ$11-1)), 0))
*(BZ$12/12-ROUNDDOWN((BZ$12-1)/12,0))
+ IFERROR( FVSCHEDULE(1,OFFSET(Summary!$H$14,MATCH($B76,Summary!$H$15:$H$22,0),1,1,BZ$11-1)), 0)
)*IF(BZ$53&gt;0,1,0)*$D76)/-12
)</f>
        <v>-7244.2503224246275</v>
      </c>
      <c r="CA76" s="33">
        <f ca="1">IF(CA$11=0,0,((
(FVSCHEDULE(1,OFFSET(Summary!$H$14,MATCH($B76,Summary!$H$15:$H$22,0),1,1,CA$11))-
 IFERROR( FVSCHEDULE(1,OFFSET(Summary!$H$14,MATCH($B76,Summary!$H$15:$H$22,0),1,1,CA$11-1)), 0))
*(CA$12/12-ROUNDDOWN((CA$12-1)/12,0))
+ IFERROR( FVSCHEDULE(1,OFFSET(Summary!$H$14,MATCH($B76,Summary!$H$15:$H$22,0),1,1,CA$11-1)), 0)
)*IF(CA$53&gt;0,1,0)*$D76)/-12
)</f>
        <v>-7261.9192256500537</v>
      </c>
      <c r="CB76" s="33">
        <f ca="1">IF(CB$11=0,0,((
(FVSCHEDULE(1,OFFSET(Summary!$H$14,MATCH($B76,Summary!$H$15:$H$22,0),1,1,CB$11))-
 IFERROR( FVSCHEDULE(1,OFFSET(Summary!$H$14,MATCH($B76,Summary!$H$15:$H$22,0),1,1,CB$11-1)), 0))
*(CB$12/12-ROUNDDOWN((CB$12-1)/12,0))
+ IFERROR( FVSCHEDULE(1,OFFSET(Summary!$H$14,MATCH($B76,Summary!$H$15:$H$22,0),1,1,CB$11-1)), 0)
)*IF(CB$53&gt;0,1,0)*$D76)/-12
)</f>
        <v>-7279.588128875479</v>
      </c>
      <c r="CC76" s="33">
        <f ca="1">IF(CC$11=0,0,((
(FVSCHEDULE(1,OFFSET(Summary!$H$14,MATCH($B76,Summary!$H$15:$H$22,0),1,1,CC$11))-
 IFERROR( FVSCHEDULE(1,OFFSET(Summary!$H$14,MATCH($B76,Summary!$H$15:$H$22,0),1,1,CC$11-1)), 0))
*(CC$12/12-ROUNDDOWN((CC$12-1)/12,0))
+ IFERROR( FVSCHEDULE(1,OFFSET(Summary!$H$14,MATCH($B76,Summary!$H$15:$H$22,0),1,1,CC$11-1)), 0)
)*IF(CC$53&gt;0,1,0)*$D76)/-12
)</f>
        <v>-7297.787099197667</v>
      </c>
      <c r="CD76" s="33">
        <f ca="1">IF(CD$11=0,0,((
(FVSCHEDULE(1,OFFSET(Summary!$H$14,MATCH($B76,Summary!$H$15:$H$22,0),1,1,CD$11))-
 IFERROR( FVSCHEDULE(1,OFFSET(Summary!$H$14,MATCH($B76,Summary!$H$15:$H$22,0),1,1,CD$11-1)), 0))
*(CD$12/12-ROUNDDOWN((CD$12-1)/12,0))
+ IFERROR( FVSCHEDULE(1,OFFSET(Summary!$H$14,MATCH($B76,Summary!$H$15:$H$22,0),1,1,CD$11-1)), 0)
)*IF(CD$53&gt;0,1,0)*$D76)/-12
)</f>
        <v>-7315.9860695198558</v>
      </c>
      <c r="CE76" s="33">
        <f ca="1">IF(CE$11=0,0,((
(FVSCHEDULE(1,OFFSET(Summary!$H$14,MATCH($B76,Summary!$H$15:$H$22,0),1,1,CE$11))-
 IFERROR( FVSCHEDULE(1,OFFSET(Summary!$H$14,MATCH($B76,Summary!$H$15:$H$22,0),1,1,CE$11-1)), 0))
*(CE$12/12-ROUNDDOWN((CE$12-1)/12,0))
+ IFERROR( FVSCHEDULE(1,OFFSET(Summary!$H$14,MATCH($B76,Summary!$H$15:$H$22,0),1,1,CE$11-1)), 0)
)*IF(CE$53&gt;0,1,0)*$D76)/-12
)</f>
        <v>-7334.1850398420438</v>
      </c>
      <c r="CF76" s="33">
        <f ca="1">IF(CF$11=0,0,((
(FVSCHEDULE(1,OFFSET(Summary!$H$14,MATCH($B76,Summary!$H$15:$H$22,0),1,1,CF$11))-
 IFERROR( FVSCHEDULE(1,OFFSET(Summary!$H$14,MATCH($B76,Summary!$H$15:$H$22,0),1,1,CF$11-1)), 0))
*(CF$12/12-ROUNDDOWN((CF$12-1)/12,0))
+ IFERROR( FVSCHEDULE(1,OFFSET(Summary!$H$14,MATCH($B76,Summary!$H$15:$H$22,0),1,1,CF$11-1)), 0)
)*IF(CF$53&gt;0,1,0)*$D76)/-12
)</f>
        <v>-7352.3840101642345</v>
      </c>
      <c r="CG76" s="33">
        <f ca="1">IF(CG$11=0,0,((
(FVSCHEDULE(1,OFFSET(Summary!$H$14,MATCH($B76,Summary!$H$15:$H$22,0),1,1,CG$11))-
 IFERROR( FVSCHEDULE(1,OFFSET(Summary!$H$14,MATCH($B76,Summary!$H$15:$H$22,0),1,1,CG$11-1)), 0))
*(CG$12/12-ROUNDDOWN((CG$12-1)/12,0))
+ IFERROR( FVSCHEDULE(1,OFFSET(Summary!$H$14,MATCH($B76,Summary!$H$15:$H$22,0),1,1,CG$11-1)), 0)
)*IF(CG$53&gt;0,1,0)*$D76)/-12
)</f>
        <v>-7370.5829804864225</v>
      </c>
      <c r="CH76" s="33">
        <f ca="1">IF(CH$11=0,0,((
(FVSCHEDULE(1,OFFSET(Summary!$H$14,MATCH($B76,Summary!$H$15:$H$22,0),1,1,CH$11))-
 IFERROR( FVSCHEDULE(1,OFFSET(Summary!$H$14,MATCH($B76,Summary!$H$15:$H$22,0),1,1,CH$11-1)), 0))
*(CH$12/12-ROUNDDOWN((CH$12-1)/12,0))
+ IFERROR( FVSCHEDULE(1,OFFSET(Summary!$H$14,MATCH($B76,Summary!$H$15:$H$22,0),1,1,CH$11-1)), 0)
)*IF(CH$53&gt;0,1,0)*$D76)/-12
)</f>
        <v>-7388.7819508086113</v>
      </c>
      <c r="CI76" s="33">
        <f ca="1">IF(CI$11=0,0,((
(FVSCHEDULE(1,OFFSET(Summary!$H$14,MATCH($B76,Summary!$H$15:$H$22,0),1,1,CI$11))-
 IFERROR( FVSCHEDULE(1,OFFSET(Summary!$H$14,MATCH($B76,Summary!$H$15:$H$22,0),1,1,CI$11-1)), 0))
*(CI$12/12-ROUNDDOWN((CI$12-1)/12,0))
+ IFERROR( FVSCHEDULE(1,OFFSET(Summary!$H$14,MATCH($B76,Summary!$H$15:$H$22,0),1,1,CI$11-1)), 0)
)*IF(CI$53&gt;0,1,0)*$D76)/-12
)</f>
        <v>-7406.9809211307993</v>
      </c>
      <c r="CJ76" s="33">
        <f ca="1">IF(CJ$11=0,0,((
(FVSCHEDULE(1,OFFSET(Summary!$H$14,MATCH($B76,Summary!$H$15:$H$22,0),1,1,CJ$11))-
 IFERROR( FVSCHEDULE(1,OFFSET(Summary!$H$14,MATCH($B76,Summary!$H$15:$H$22,0),1,1,CJ$11-1)), 0))
*(CJ$12/12-ROUNDDOWN((CJ$12-1)/12,0))
+ IFERROR( FVSCHEDULE(1,OFFSET(Summary!$H$14,MATCH($B76,Summary!$H$15:$H$22,0),1,1,CJ$11-1)), 0)
)*IF(CJ$53&gt;0,1,0)*$D76)/-12
)</f>
        <v>-7425.1798914529872</v>
      </c>
      <c r="CK76" s="33">
        <f ca="1">IF(CK$11=0,0,((
(FVSCHEDULE(1,OFFSET(Summary!$H$14,MATCH($B76,Summary!$H$15:$H$22,0),1,1,CK$11))-
 IFERROR( FVSCHEDULE(1,OFFSET(Summary!$H$14,MATCH($B76,Summary!$H$15:$H$22,0),1,1,CK$11-1)), 0))
*(CK$12/12-ROUNDDOWN((CK$12-1)/12,0))
+ IFERROR( FVSCHEDULE(1,OFFSET(Summary!$H$14,MATCH($B76,Summary!$H$15:$H$22,0),1,1,CK$11-1)), 0)
)*IF(CK$53&gt;0,1,0)*$D76)/-12
)</f>
        <v>-7443.3788617751779</v>
      </c>
      <c r="CL76" s="33">
        <f ca="1">IF(CL$11=0,0,((
(FVSCHEDULE(1,OFFSET(Summary!$H$14,MATCH($B76,Summary!$H$15:$H$22,0),1,1,CL$11))-
 IFERROR( FVSCHEDULE(1,OFFSET(Summary!$H$14,MATCH($B76,Summary!$H$15:$H$22,0),1,1,CL$11-1)), 0))
*(CL$12/12-ROUNDDOWN((CL$12-1)/12,0))
+ IFERROR( FVSCHEDULE(1,OFFSET(Summary!$H$14,MATCH($B76,Summary!$H$15:$H$22,0),1,1,CL$11-1)), 0)
)*IF(CL$53&gt;0,1,0)*$D76)/-12
)</f>
        <v>-7461.5778320973659</v>
      </c>
      <c r="CM76" s="33">
        <f ca="1">IF(CM$11=0,0,((
(FVSCHEDULE(1,OFFSET(Summary!$H$14,MATCH($B76,Summary!$H$15:$H$22,0),1,1,CM$11))-
 IFERROR( FVSCHEDULE(1,OFFSET(Summary!$H$14,MATCH($B76,Summary!$H$15:$H$22,0),1,1,CM$11-1)), 0))
*(CM$12/12-ROUNDDOWN((CM$12-1)/12,0))
+ IFERROR( FVSCHEDULE(1,OFFSET(Summary!$H$14,MATCH($B76,Summary!$H$15:$H$22,0),1,1,CM$11-1)), 0)
)*IF(CM$53&gt;0,1,0)*$D76)/-12
)</f>
        <v>-7479.7768024195548</v>
      </c>
      <c r="CN76" s="33">
        <f ca="1">IF(CN$11=0,0,((
(FVSCHEDULE(1,OFFSET(Summary!$H$14,MATCH($B76,Summary!$H$15:$H$22,0),1,1,CN$11))-
 IFERROR( FVSCHEDULE(1,OFFSET(Summary!$H$14,MATCH($B76,Summary!$H$15:$H$22,0),1,1,CN$11-1)), 0))
*(CN$12/12-ROUNDDOWN((CN$12-1)/12,0))
+ IFERROR( FVSCHEDULE(1,OFFSET(Summary!$H$14,MATCH($B76,Summary!$H$15:$H$22,0),1,1,CN$11-1)), 0)
)*IF(CN$53&gt;0,1,0)*$D76)/-12
)</f>
        <v>-7497.9757727417427</v>
      </c>
      <c r="CO76" s="33">
        <f ca="1">IF(CO$11=0,0,((
(FVSCHEDULE(1,OFFSET(Summary!$H$14,MATCH($B76,Summary!$H$15:$H$22,0),1,1,CO$11))-
 IFERROR( FVSCHEDULE(1,OFFSET(Summary!$H$14,MATCH($B76,Summary!$H$15:$H$22,0),1,1,CO$11-1)), 0))
*(CO$12/12-ROUNDDOWN((CO$12-1)/12,0))
+ IFERROR( FVSCHEDULE(1,OFFSET(Summary!$H$14,MATCH($B76,Summary!$H$15:$H$22,0),1,1,CO$11-1)), 0)
)*IF(CO$53&gt;0,1,0)*$D76)/-12
)</f>
        <v>-7516.7207121735983</v>
      </c>
      <c r="CP76" s="33">
        <f ca="1">IF(CP$11=0,0,((
(FVSCHEDULE(1,OFFSET(Summary!$H$14,MATCH($B76,Summary!$H$15:$H$22,0),1,1,CP$11))-
 IFERROR( FVSCHEDULE(1,OFFSET(Summary!$H$14,MATCH($B76,Summary!$H$15:$H$22,0),1,1,CP$11-1)), 0))
*(CP$12/12-ROUNDDOWN((CP$12-1)/12,0))
+ IFERROR( FVSCHEDULE(1,OFFSET(Summary!$H$14,MATCH($B76,Summary!$H$15:$H$22,0),1,1,CP$11-1)), 0)
)*IF(CP$53&gt;0,1,0)*$D76)/-12
)</f>
        <v>-7535.4656516054529</v>
      </c>
      <c r="CQ76" s="33">
        <f ca="1">IF(CQ$11=0,0,((
(FVSCHEDULE(1,OFFSET(Summary!$H$14,MATCH($B76,Summary!$H$15:$H$22,0),1,1,CQ$11))-
 IFERROR( FVSCHEDULE(1,OFFSET(Summary!$H$14,MATCH($B76,Summary!$H$15:$H$22,0),1,1,CQ$11-1)), 0))
*(CQ$12/12-ROUNDDOWN((CQ$12-1)/12,0))
+ IFERROR( FVSCHEDULE(1,OFFSET(Summary!$H$14,MATCH($B76,Summary!$H$15:$H$22,0),1,1,CQ$11-1)), 0)
)*IF(CQ$53&gt;0,1,0)*$D76)/-12
)</f>
        <v>-7554.2105910373066</v>
      </c>
      <c r="CR76" s="33">
        <f ca="1">IF(CR$11=0,0,((
(FVSCHEDULE(1,OFFSET(Summary!$H$14,MATCH($B76,Summary!$H$15:$H$22,0),1,1,CR$11))-
 IFERROR( FVSCHEDULE(1,OFFSET(Summary!$H$14,MATCH($B76,Summary!$H$15:$H$22,0),1,1,CR$11-1)), 0))
*(CR$12/12-ROUNDDOWN((CR$12-1)/12,0))
+ IFERROR( FVSCHEDULE(1,OFFSET(Summary!$H$14,MATCH($B76,Summary!$H$15:$H$22,0),1,1,CR$11-1)), 0)
)*IF(CR$53&gt;0,1,0)*$D76)/-12
)</f>
        <v>-7572.9555304691612</v>
      </c>
      <c r="CS76" s="33">
        <f ca="1">IF(CS$11=0,0,((
(FVSCHEDULE(1,OFFSET(Summary!$H$14,MATCH($B76,Summary!$H$15:$H$22,0),1,1,CS$11))-
 IFERROR( FVSCHEDULE(1,OFFSET(Summary!$H$14,MATCH($B76,Summary!$H$15:$H$22,0),1,1,CS$11-1)), 0))
*(CS$12/12-ROUNDDOWN((CS$12-1)/12,0))
+ IFERROR( FVSCHEDULE(1,OFFSET(Summary!$H$14,MATCH($B76,Summary!$H$15:$H$22,0),1,1,CS$11-1)), 0)
)*IF(CS$53&gt;0,1,0)*$D76)/-12
)</f>
        <v>-7591.7004699010149</v>
      </c>
      <c r="CT76" s="33">
        <f ca="1">IF(CT$11=0,0,((
(FVSCHEDULE(1,OFFSET(Summary!$H$14,MATCH($B76,Summary!$H$15:$H$22,0),1,1,CT$11))-
 IFERROR( FVSCHEDULE(1,OFFSET(Summary!$H$14,MATCH($B76,Summary!$H$15:$H$22,0),1,1,CT$11-1)), 0))
*(CT$12/12-ROUNDDOWN((CT$12-1)/12,0))
+ IFERROR( FVSCHEDULE(1,OFFSET(Summary!$H$14,MATCH($B76,Summary!$H$15:$H$22,0),1,1,CT$11-1)), 0)
)*IF(CT$53&gt;0,1,0)*$D76)/-12
)</f>
        <v>-7610.4454093328704</v>
      </c>
      <c r="CU76" s="33">
        <f ca="1">IF(CU$11=0,0,((
(FVSCHEDULE(1,OFFSET(Summary!$H$14,MATCH($B76,Summary!$H$15:$H$22,0),1,1,CU$11))-
 IFERROR( FVSCHEDULE(1,OFFSET(Summary!$H$14,MATCH($B76,Summary!$H$15:$H$22,0),1,1,CU$11-1)), 0))
*(CU$12/12-ROUNDDOWN((CU$12-1)/12,0))
+ IFERROR( FVSCHEDULE(1,OFFSET(Summary!$H$14,MATCH($B76,Summary!$H$15:$H$22,0),1,1,CU$11-1)), 0)
)*IF(CU$53&gt;0,1,0)*$D76)/-12
)</f>
        <v>-7629.1903487647251</v>
      </c>
      <c r="CV76" s="33">
        <f ca="1">IF(CV$11=0,0,((
(FVSCHEDULE(1,OFFSET(Summary!$H$14,MATCH($B76,Summary!$H$15:$H$22,0),1,1,CV$11))-
 IFERROR( FVSCHEDULE(1,OFFSET(Summary!$H$14,MATCH($B76,Summary!$H$15:$H$22,0),1,1,CV$11-1)), 0))
*(CV$12/12-ROUNDDOWN((CV$12-1)/12,0))
+ IFERROR( FVSCHEDULE(1,OFFSET(Summary!$H$14,MATCH($B76,Summary!$H$15:$H$22,0),1,1,CV$11-1)), 0)
)*IF(CV$53&gt;0,1,0)*$D76)/-12
)</f>
        <v>-7647.9352881965788</v>
      </c>
      <c r="CW76" s="33">
        <f ca="1">IF(CW$11=0,0,((
(FVSCHEDULE(1,OFFSET(Summary!$H$14,MATCH($B76,Summary!$H$15:$H$22,0),1,1,CW$11))-
 IFERROR( FVSCHEDULE(1,OFFSET(Summary!$H$14,MATCH($B76,Summary!$H$15:$H$22,0),1,1,CW$11-1)), 0))
*(CW$12/12-ROUNDDOWN((CW$12-1)/12,0))
+ IFERROR( FVSCHEDULE(1,OFFSET(Summary!$H$14,MATCH($B76,Summary!$H$15:$H$22,0),1,1,CW$11-1)), 0)
)*IF(CW$53&gt;0,1,0)*$D76)/-12
)</f>
        <v>-7666.6802276284325</v>
      </c>
      <c r="CX76" s="33">
        <f ca="1">IF(CX$11=0,0,((
(FVSCHEDULE(1,OFFSET(Summary!$H$14,MATCH($B76,Summary!$H$15:$H$22,0),1,1,CX$11))-
 IFERROR( FVSCHEDULE(1,OFFSET(Summary!$H$14,MATCH($B76,Summary!$H$15:$H$22,0),1,1,CX$11-1)), 0))
*(CX$12/12-ROUNDDOWN((CX$12-1)/12,0))
+ IFERROR( FVSCHEDULE(1,OFFSET(Summary!$H$14,MATCH($B76,Summary!$H$15:$H$22,0),1,1,CX$11-1)), 0)
)*IF(CX$53&gt;0,1,0)*$D76)/-12
)</f>
        <v>-7685.4251670602862</v>
      </c>
      <c r="CY76" s="33">
        <f ca="1">IF(CY$11=0,0,((
(FVSCHEDULE(1,OFFSET(Summary!$H$14,MATCH($B76,Summary!$H$15:$H$22,0),1,1,CY$11))-
 IFERROR( FVSCHEDULE(1,OFFSET(Summary!$H$14,MATCH($B76,Summary!$H$15:$H$22,0),1,1,CY$11-1)), 0))
*(CY$12/12-ROUNDDOWN((CY$12-1)/12,0))
+ IFERROR( FVSCHEDULE(1,OFFSET(Summary!$H$14,MATCH($B76,Summary!$H$15:$H$22,0),1,1,CY$11-1)), 0)
)*IF(CY$53&gt;0,1,0)*$D76)/-12
)</f>
        <v>-7704.1701064921426</v>
      </c>
      <c r="CZ76" s="33">
        <f ca="1">IF(CZ$11=0,0,((
(FVSCHEDULE(1,OFFSET(Summary!$H$14,MATCH($B76,Summary!$H$15:$H$22,0),1,1,CZ$11))-
 IFERROR( FVSCHEDULE(1,OFFSET(Summary!$H$14,MATCH($B76,Summary!$H$15:$H$22,0),1,1,CZ$11-1)), 0))
*(CZ$12/12-ROUNDDOWN((CZ$12-1)/12,0))
+ IFERROR( FVSCHEDULE(1,OFFSET(Summary!$H$14,MATCH($B76,Summary!$H$15:$H$22,0),1,1,CZ$11-1)), 0)
)*IF(CZ$53&gt;0,1,0)*$D76)/-12
)</f>
        <v>-7722.9150459239963</v>
      </c>
      <c r="DA76" s="33">
        <f ca="1">IF(DA$11=0,0,((
(FVSCHEDULE(1,OFFSET(Summary!$H$14,MATCH($B76,Summary!$H$15:$H$22,0),1,1,DA$11))-
 IFERROR( FVSCHEDULE(1,OFFSET(Summary!$H$14,MATCH($B76,Summary!$H$15:$H$22,0),1,1,DA$11-1)), 0))
*(DA$12/12-ROUNDDOWN((DA$12-1)/12,0))
+ IFERROR( FVSCHEDULE(1,OFFSET(Summary!$H$14,MATCH($B76,Summary!$H$15:$H$22,0),1,1,DA$11-1)), 0)
)*IF(DA$53&gt;0,1,0)*$D76)/-12
)</f>
        <v>-7742.2223335388071</v>
      </c>
      <c r="DB76" s="33">
        <f ca="1">IF(DB$11=0,0,((
(FVSCHEDULE(1,OFFSET(Summary!$H$14,MATCH($B76,Summary!$H$15:$H$22,0),1,1,DB$11))-
 IFERROR( FVSCHEDULE(1,OFFSET(Summary!$H$14,MATCH($B76,Summary!$H$15:$H$22,0),1,1,DB$11-1)), 0))
*(DB$12/12-ROUNDDOWN((DB$12-1)/12,0))
+ IFERROR( FVSCHEDULE(1,OFFSET(Summary!$H$14,MATCH($B76,Summary!$H$15:$H$22,0),1,1,DB$11-1)), 0)
)*IF(DB$53&gt;0,1,0)*$D76)/-12
)</f>
        <v>-7761.5296211536161</v>
      </c>
      <c r="DC76" s="33">
        <f ca="1">IF(DC$11=0,0,((
(FVSCHEDULE(1,OFFSET(Summary!$H$14,MATCH($B76,Summary!$H$15:$H$22,0),1,1,DC$11))-
 IFERROR( FVSCHEDULE(1,OFFSET(Summary!$H$14,MATCH($B76,Summary!$H$15:$H$22,0),1,1,DC$11-1)), 0))
*(DC$12/12-ROUNDDOWN((DC$12-1)/12,0))
+ IFERROR( FVSCHEDULE(1,OFFSET(Summary!$H$14,MATCH($B76,Summary!$H$15:$H$22,0),1,1,DC$11-1)), 0)
)*IF(DC$53&gt;0,1,0)*$D76)/-12
)</f>
        <v>-7780.8369087684259</v>
      </c>
      <c r="DD76" s="33">
        <f ca="1">IF(DD$11=0,0,((
(FVSCHEDULE(1,OFFSET(Summary!$H$14,MATCH($B76,Summary!$H$15:$H$22,0),1,1,DD$11))-
 IFERROR( FVSCHEDULE(1,OFFSET(Summary!$H$14,MATCH($B76,Summary!$H$15:$H$22,0),1,1,DD$11-1)), 0))
*(DD$12/12-ROUNDDOWN((DD$12-1)/12,0))
+ IFERROR( FVSCHEDULE(1,OFFSET(Summary!$H$14,MATCH($B76,Summary!$H$15:$H$22,0),1,1,DD$11-1)), 0)
)*IF(DD$53&gt;0,1,0)*$D76)/-12
)</f>
        <v>-7800.1441963832367</v>
      </c>
      <c r="DE76" s="33">
        <f ca="1">IF(DE$11=0,0,((
(FVSCHEDULE(1,OFFSET(Summary!$H$14,MATCH($B76,Summary!$H$15:$H$22,0),1,1,DE$11))-
 IFERROR( FVSCHEDULE(1,OFFSET(Summary!$H$14,MATCH($B76,Summary!$H$15:$H$22,0),1,1,DE$11-1)), 0))
*(DE$12/12-ROUNDDOWN((DE$12-1)/12,0))
+ IFERROR( FVSCHEDULE(1,OFFSET(Summary!$H$14,MATCH($B76,Summary!$H$15:$H$22,0),1,1,DE$11-1)), 0)
)*IF(DE$53&gt;0,1,0)*$D76)/-12
)</f>
        <v>-7819.4514839980466</v>
      </c>
      <c r="DF76" s="33">
        <f ca="1">IF(DF$11=0,0,((
(FVSCHEDULE(1,OFFSET(Summary!$H$14,MATCH($B76,Summary!$H$15:$H$22,0),1,1,DF$11))-
 IFERROR( FVSCHEDULE(1,OFFSET(Summary!$H$14,MATCH($B76,Summary!$H$15:$H$22,0),1,1,DF$11-1)), 0))
*(DF$12/12-ROUNDDOWN((DF$12-1)/12,0))
+ IFERROR( FVSCHEDULE(1,OFFSET(Summary!$H$14,MATCH($B76,Summary!$H$15:$H$22,0),1,1,DF$11-1)), 0)
)*IF(DF$53&gt;0,1,0)*$D76)/-12
)</f>
        <v>-7838.7587716128573</v>
      </c>
      <c r="DG76" s="33">
        <f ca="1">IF(DG$11=0,0,((
(FVSCHEDULE(1,OFFSET(Summary!$H$14,MATCH($B76,Summary!$H$15:$H$22,0),1,1,DG$11))-
 IFERROR( FVSCHEDULE(1,OFFSET(Summary!$H$14,MATCH($B76,Summary!$H$15:$H$22,0),1,1,DG$11-1)), 0))
*(DG$12/12-ROUNDDOWN((DG$12-1)/12,0))
+ IFERROR( FVSCHEDULE(1,OFFSET(Summary!$H$14,MATCH($B76,Summary!$H$15:$H$22,0),1,1,DG$11-1)), 0)
)*IF(DG$53&gt;0,1,0)*$D76)/-12
)</f>
        <v>-7858.0660592276663</v>
      </c>
      <c r="DH76" s="33">
        <f ca="1">IF(DH$11=0,0,((
(FVSCHEDULE(1,OFFSET(Summary!$H$14,MATCH($B76,Summary!$H$15:$H$22,0),1,1,DH$11))-
 IFERROR( FVSCHEDULE(1,OFFSET(Summary!$H$14,MATCH($B76,Summary!$H$15:$H$22,0),1,1,DH$11-1)), 0))
*(DH$12/12-ROUNDDOWN((DH$12-1)/12,0))
+ IFERROR( FVSCHEDULE(1,OFFSET(Summary!$H$14,MATCH($B76,Summary!$H$15:$H$22,0),1,1,DH$11-1)), 0)
)*IF(DH$53&gt;0,1,0)*$D76)/-12
)</f>
        <v>-7877.3733468424762</v>
      </c>
      <c r="DI76" s="33">
        <f ca="1">IF(DI$11=0,0,((
(FVSCHEDULE(1,OFFSET(Summary!$H$14,MATCH($B76,Summary!$H$15:$H$22,0),1,1,DI$11))-
 IFERROR( FVSCHEDULE(1,OFFSET(Summary!$H$14,MATCH($B76,Summary!$H$15:$H$22,0),1,1,DI$11-1)), 0))
*(DI$12/12-ROUNDDOWN((DI$12-1)/12,0))
+ IFERROR( FVSCHEDULE(1,OFFSET(Summary!$H$14,MATCH($B76,Summary!$H$15:$H$22,0),1,1,DI$11-1)), 0)
)*IF(DI$53&gt;0,1,0)*$D76)/-12
)</f>
        <v>-7896.6806344572869</v>
      </c>
      <c r="DJ76" s="33">
        <f ca="1">IF(DJ$11=0,0,((
(FVSCHEDULE(1,OFFSET(Summary!$H$14,MATCH($B76,Summary!$H$15:$H$22,0),1,1,DJ$11))-
 IFERROR( FVSCHEDULE(1,OFFSET(Summary!$H$14,MATCH($B76,Summary!$H$15:$H$22,0),1,1,DJ$11-1)), 0))
*(DJ$12/12-ROUNDDOWN((DJ$12-1)/12,0))
+ IFERROR( FVSCHEDULE(1,OFFSET(Summary!$H$14,MATCH($B76,Summary!$H$15:$H$22,0),1,1,DJ$11-1)), 0)
)*IF(DJ$53&gt;0,1,0)*$D76)/-12
)</f>
        <v>-7915.9879220720968</v>
      </c>
      <c r="DK76" s="33">
        <f ca="1">IF(DK$11=0,0,((
(FVSCHEDULE(1,OFFSET(Summary!$H$14,MATCH($B76,Summary!$H$15:$H$22,0),1,1,DK$11))-
 IFERROR( FVSCHEDULE(1,OFFSET(Summary!$H$14,MATCH($B76,Summary!$H$15:$H$22,0),1,1,DK$11-1)), 0))
*(DK$12/12-ROUNDDOWN((DK$12-1)/12,0))
+ IFERROR( FVSCHEDULE(1,OFFSET(Summary!$H$14,MATCH($B76,Summary!$H$15:$H$22,0),1,1,DK$11-1)), 0)
)*IF(DK$53&gt;0,1,0)*$D76)/-12
)</f>
        <v>-7935.2952096869076</v>
      </c>
      <c r="DL76" s="33">
        <f ca="1">IF(DL$11=0,0,((
(FVSCHEDULE(1,OFFSET(Summary!$H$14,MATCH($B76,Summary!$H$15:$H$22,0),1,1,DL$11))-
 IFERROR( FVSCHEDULE(1,OFFSET(Summary!$H$14,MATCH($B76,Summary!$H$15:$H$22,0),1,1,DL$11-1)), 0))
*(DL$12/12-ROUNDDOWN((DL$12-1)/12,0))
+ IFERROR( FVSCHEDULE(1,OFFSET(Summary!$H$14,MATCH($B76,Summary!$H$15:$H$22,0),1,1,DL$11-1)), 0)
)*IF(DL$53&gt;0,1,0)*$D76)/-12
)</f>
        <v>-7954.6024973017165</v>
      </c>
      <c r="DM76" s="33">
        <f ca="1">IF(DM$11=0,0,((
(FVSCHEDULE(1,OFFSET(Summary!$H$14,MATCH($B76,Summary!$H$15:$H$22,0),1,1,DM$11))-
 IFERROR( FVSCHEDULE(1,OFFSET(Summary!$H$14,MATCH($B76,Summary!$H$15:$H$22,0),1,1,DM$11-1)), 0))
*(DM$12/12-ROUNDDOWN((DM$12-1)/12,0))
+ IFERROR( FVSCHEDULE(1,OFFSET(Summary!$H$14,MATCH($B76,Summary!$H$15:$H$22,0),1,1,DM$11-1)), 0)
)*IF(DM$53&gt;0,1,0)*$D76)/-12
)</f>
        <v>-7974.4890035449716</v>
      </c>
      <c r="DN76" s="33">
        <f ca="1">IF(DN$11=0,0,((
(FVSCHEDULE(1,OFFSET(Summary!$H$14,MATCH($B76,Summary!$H$15:$H$22,0),1,1,DN$11))-
 IFERROR( FVSCHEDULE(1,OFFSET(Summary!$H$14,MATCH($B76,Summary!$H$15:$H$22,0),1,1,DN$11-1)), 0))
*(DN$12/12-ROUNDDOWN((DN$12-1)/12,0))
+ IFERROR( FVSCHEDULE(1,OFFSET(Summary!$H$14,MATCH($B76,Summary!$H$15:$H$22,0),1,1,DN$11-1)), 0)
)*IF(DN$53&gt;0,1,0)*$D76)/-12
)</f>
        <v>-7994.3755097882249</v>
      </c>
      <c r="DO76" s="33">
        <f ca="1">IF(DO$11=0,0,((
(FVSCHEDULE(1,OFFSET(Summary!$H$14,MATCH($B76,Summary!$H$15:$H$22,0),1,1,DO$11))-
 IFERROR( FVSCHEDULE(1,OFFSET(Summary!$H$14,MATCH($B76,Summary!$H$15:$H$22,0),1,1,DO$11-1)), 0))
*(DO$12/12-ROUNDDOWN((DO$12-1)/12,0))
+ IFERROR( FVSCHEDULE(1,OFFSET(Summary!$H$14,MATCH($B76,Summary!$H$15:$H$22,0),1,1,DO$11-1)), 0)
)*IF(DO$53&gt;0,1,0)*$D76)/-12
)</f>
        <v>-8014.2620160314791</v>
      </c>
      <c r="DP76" s="33">
        <f ca="1">IF(DP$11=0,0,((
(FVSCHEDULE(1,OFFSET(Summary!$H$14,MATCH($B76,Summary!$H$15:$H$22,0),1,1,DP$11))-
 IFERROR( FVSCHEDULE(1,OFFSET(Summary!$H$14,MATCH($B76,Summary!$H$15:$H$22,0),1,1,DP$11-1)), 0))
*(DP$12/12-ROUNDDOWN((DP$12-1)/12,0))
+ IFERROR( FVSCHEDULE(1,OFFSET(Summary!$H$14,MATCH($B76,Summary!$H$15:$H$22,0),1,1,DP$11-1)), 0)
)*IF(DP$53&gt;0,1,0)*$D76)/-12
)</f>
        <v>-8034.1485222747333</v>
      </c>
      <c r="DQ76" s="33">
        <f ca="1">IF(DQ$11=0,0,((
(FVSCHEDULE(1,OFFSET(Summary!$H$14,MATCH($B76,Summary!$H$15:$H$22,0),1,1,DQ$11))-
 IFERROR( FVSCHEDULE(1,OFFSET(Summary!$H$14,MATCH($B76,Summary!$H$15:$H$22,0),1,1,DQ$11-1)), 0))
*(DQ$12/12-ROUNDDOWN((DQ$12-1)/12,0))
+ IFERROR( FVSCHEDULE(1,OFFSET(Summary!$H$14,MATCH($B76,Summary!$H$15:$H$22,0),1,1,DQ$11-1)), 0)
)*IF(DQ$53&gt;0,1,0)*$D76)/-12
)</f>
        <v>-8054.0350285179884</v>
      </c>
      <c r="DR76" s="33">
        <f ca="1">IF(DR$11=0,0,((
(FVSCHEDULE(1,OFFSET(Summary!$H$14,MATCH($B76,Summary!$H$15:$H$22,0),1,1,DR$11))-
 IFERROR( FVSCHEDULE(1,OFFSET(Summary!$H$14,MATCH($B76,Summary!$H$15:$H$22,0),1,1,DR$11-1)), 0))
*(DR$12/12-ROUNDDOWN((DR$12-1)/12,0))
+ IFERROR( FVSCHEDULE(1,OFFSET(Summary!$H$14,MATCH($B76,Summary!$H$15:$H$22,0),1,1,DR$11-1)), 0)
)*IF(DR$53&gt;0,1,0)*$D76)/-12
)</f>
        <v>-8073.9215347612417</v>
      </c>
      <c r="DS76" s="33">
        <f ca="1">IF(DS$11=0,0,((
(FVSCHEDULE(1,OFFSET(Summary!$H$14,MATCH($B76,Summary!$H$15:$H$22,0),1,1,DS$11))-
 IFERROR( FVSCHEDULE(1,OFFSET(Summary!$H$14,MATCH($B76,Summary!$H$15:$H$22,0),1,1,DS$11-1)), 0))
*(DS$12/12-ROUNDDOWN((DS$12-1)/12,0))
+ IFERROR( FVSCHEDULE(1,OFFSET(Summary!$H$14,MATCH($B76,Summary!$H$15:$H$22,0),1,1,DS$11-1)), 0)
)*IF(DS$53&gt;0,1,0)*$D76)/-12
)</f>
        <v>-8093.8080410044968</v>
      </c>
      <c r="DT76" s="33">
        <f ca="1">IF(DT$11=0,0,((
(FVSCHEDULE(1,OFFSET(Summary!$H$14,MATCH($B76,Summary!$H$15:$H$22,0),1,1,DT$11))-
 IFERROR( FVSCHEDULE(1,OFFSET(Summary!$H$14,MATCH($B76,Summary!$H$15:$H$22,0),1,1,DT$11-1)), 0))
*(DT$12/12-ROUNDDOWN((DT$12-1)/12,0))
+ IFERROR( FVSCHEDULE(1,OFFSET(Summary!$H$14,MATCH($B76,Summary!$H$15:$H$22,0),1,1,DT$11-1)), 0)
)*IF(DT$53&gt;0,1,0)*$D76)/-12
)</f>
        <v>-8113.6945472477501</v>
      </c>
      <c r="DU76" s="33">
        <f ca="1">IF(DU$11=0,0,((
(FVSCHEDULE(1,OFFSET(Summary!$H$14,MATCH($B76,Summary!$H$15:$H$22,0),1,1,DU$11))-
 IFERROR( FVSCHEDULE(1,OFFSET(Summary!$H$14,MATCH($B76,Summary!$H$15:$H$22,0),1,1,DU$11-1)), 0))
*(DU$12/12-ROUNDDOWN((DU$12-1)/12,0))
+ IFERROR( FVSCHEDULE(1,OFFSET(Summary!$H$14,MATCH($B76,Summary!$H$15:$H$22,0),1,1,DU$11-1)), 0)
)*IF(DU$53&gt;0,1,0)*$D76)/-12
)</f>
        <v>-8133.5810534910052</v>
      </c>
      <c r="DV76" s="33">
        <f ca="1">IF(DV$11=0,0,((
(FVSCHEDULE(1,OFFSET(Summary!$H$14,MATCH($B76,Summary!$H$15:$H$22,0),1,1,DV$11))-
 IFERROR( FVSCHEDULE(1,OFFSET(Summary!$H$14,MATCH($B76,Summary!$H$15:$H$22,0),1,1,DV$11-1)), 0))
*(DV$12/12-ROUNDDOWN((DV$12-1)/12,0))
+ IFERROR( FVSCHEDULE(1,OFFSET(Summary!$H$14,MATCH($B76,Summary!$H$15:$H$22,0),1,1,DV$11-1)), 0)
)*IF(DV$53&gt;0,1,0)*$D76)/-12
)</f>
        <v>-8153.4675597342584</v>
      </c>
      <c r="DW76" s="33">
        <f ca="1">IF(DW$11=0,0,((
(FVSCHEDULE(1,OFFSET(Summary!$H$14,MATCH($B76,Summary!$H$15:$H$22,0),1,1,DW$11))-
 IFERROR( FVSCHEDULE(1,OFFSET(Summary!$H$14,MATCH($B76,Summary!$H$15:$H$22,0),1,1,DW$11-1)), 0))
*(DW$12/12-ROUNDDOWN((DW$12-1)/12,0))
+ IFERROR( FVSCHEDULE(1,OFFSET(Summary!$H$14,MATCH($B76,Summary!$H$15:$H$22,0),1,1,DW$11-1)), 0)
)*IF(DW$53&gt;0,1,0)*$D76)/-12
)</f>
        <v>-8173.3540659775135</v>
      </c>
      <c r="DX76" s="33">
        <f ca="1">IF(DX$11=0,0,((
(FVSCHEDULE(1,OFFSET(Summary!$H$14,MATCH($B76,Summary!$H$15:$H$22,0),1,1,DX$11))-
 IFERROR( FVSCHEDULE(1,OFFSET(Summary!$H$14,MATCH($B76,Summary!$H$15:$H$22,0),1,1,DX$11-1)), 0))
*(DX$12/12-ROUNDDOWN((DX$12-1)/12,0))
+ IFERROR( FVSCHEDULE(1,OFFSET(Summary!$H$14,MATCH($B76,Summary!$H$15:$H$22,0),1,1,DX$11-1)), 0)
)*IF(DX$53&gt;0,1,0)*$D76)/-12
)</f>
        <v>-8193.2405722207677</v>
      </c>
      <c r="DY76" s="33">
        <f ca="1">IF(DY$11=0,0,((
(FVSCHEDULE(1,OFFSET(Summary!$H$14,MATCH($B76,Summary!$H$15:$H$22,0),1,1,DY$11))-
 IFERROR( FVSCHEDULE(1,OFFSET(Summary!$H$14,MATCH($B76,Summary!$H$15:$H$22,0),1,1,DY$11-1)), 0))
*(DY$12/12-ROUNDDOWN((DY$12-1)/12,0))
+ IFERROR( FVSCHEDULE(1,OFFSET(Summary!$H$14,MATCH($B76,Summary!$H$15:$H$22,0),1,1,DY$11-1)), 0)
)*IF(DY$53&gt;0,1,0)*$D76)/-12
)</f>
        <v>-8213.7236736513205</v>
      </c>
      <c r="DZ76" s="33">
        <f ca="1">IF(DZ$11=0,0,((
(FVSCHEDULE(1,OFFSET(Summary!$H$14,MATCH($B76,Summary!$H$15:$H$22,0),1,1,DZ$11))-
 IFERROR( FVSCHEDULE(1,OFFSET(Summary!$H$14,MATCH($B76,Summary!$H$15:$H$22,0),1,1,DZ$11-1)), 0))
*(DZ$12/12-ROUNDDOWN((DZ$12-1)/12,0))
+ IFERROR( FVSCHEDULE(1,OFFSET(Summary!$H$14,MATCH($B76,Summary!$H$15:$H$22,0),1,1,DZ$11-1)), 0)
)*IF(DZ$53&gt;0,1,0)*$D76)/-12
)</f>
        <v>-8234.2067750818715</v>
      </c>
      <c r="EA76" s="33">
        <f ca="1">IF(EA$11=0,0,((
(FVSCHEDULE(1,OFFSET(Summary!$H$14,MATCH($B76,Summary!$H$15:$H$22,0),1,1,EA$11))-
 IFERROR( FVSCHEDULE(1,OFFSET(Summary!$H$14,MATCH($B76,Summary!$H$15:$H$22,0),1,1,EA$11-1)), 0))
*(EA$12/12-ROUNDDOWN((EA$12-1)/12,0))
+ IFERROR( FVSCHEDULE(1,OFFSET(Summary!$H$14,MATCH($B76,Summary!$H$15:$H$22,0),1,1,EA$11-1)), 0)
)*IF(EA$53&gt;0,1,0)*$D76)/-12
)</f>
        <v>-8254.6898765124242</v>
      </c>
      <c r="EB76" s="33">
        <f ca="1">IF(EB$11=0,0,((
(FVSCHEDULE(1,OFFSET(Summary!$H$14,MATCH($B76,Summary!$H$15:$H$22,0),1,1,EB$11))-
 IFERROR( FVSCHEDULE(1,OFFSET(Summary!$H$14,MATCH($B76,Summary!$H$15:$H$22,0),1,1,EB$11-1)), 0))
*(EB$12/12-ROUNDDOWN((EB$12-1)/12,0))
+ IFERROR( FVSCHEDULE(1,OFFSET(Summary!$H$14,MATCH($B76,Summary!$H$15:$H$22,0),1,1,EB$11-1)), 0)
)*IF(EB$53&gt;0,1,0)*$D76)/-12
)</f>
        <v>-8275.1729779429752</v>
      </c>
      <c r="EC76" s="33">
        <f ca="1">IF(EC$11=0,0,((
(FVSCHEDULE(1,OFFSET(Summary!$H$14,MATCH($B76,Summary!$H$15:$H$22,0),1,1,EC$11))-
 IFERROR( FVSCHEDULE(1,OFFSET(Summary!$H$14,MATCH($B76,Summary!$H$15:$H$22,0),1,1,EC$11-1)), 0))
*(EC$12/12-ROUNDDOWN((EC$12-1)/12,0))
+ IFERROR( FVSCHEDULE(1,OFFSET(Summary!$H$14,MATCH($B76,Summary!$H$15:$H$22,0),1,1,EC$11-1)), 0)
)*IF(EC$53&gt;0,1,0)*$D76)/-12
)</f>
        <v>-8295.656079373528</v>
      </c>
      <c r="ED76" s="33">
        <f ca="1">IF(ED$11=0,0,((
(FVSCHEDULE(1,OFFSET(Summary!$H$14,MATCH($B76,Summary!$H$15:$H$22,0),1,1,ED$11))-
 IFERROR( FVSCHEDULE(1,OFFSET(Summary!$H$14,MATCH($B76,Summary!$H$15:$H$22,0),1,1,ED$11-1)), 0))
*(ED$12/12-ROUNDDOWN((ED$12-1)/12,0))
+ IFERROR( FVSCHEDULE(1,OFFSET(Summary!$H$14,MATCH($B76,Summary!$H$15:$H$22,0),1,1,ED$11-1)), 0)
)*IF(ED$53&gt;0,1,0)*$D76)/-12
)</f>
        <v>-8316.1391808040789</v>
      </c>
      <c r="EE76" s="33">
        <f ca="1">IF(EE$11=0,0,((
(FVSCHEDULE(1,OFFSET(Summary!$H$14,MATCH($B76,Summary!$H$15:$H$22,0),1,1,EE$11))-
 IFERROR( FVSCHEDULE(1,OFFSET(Summary!$H$14,MATCH($B76,Summary!$H$15:$H$22,0),1,1,EE$11-1)), 0))
*(EE$12/12-ROUNDDOWN((EE$12-1)/12,0))
+ IFERROR( FVSCHEDULE(1,OFFSET(Summary!$H$14,MATCH($B76,Summary!$H$15:$H$22,0),1,1,EE$11-1)), 0)
)*IF(EE$53&gt;0,1,0)*$D76)/-12
)</f>
        <v>-8336.6222822346317</v>
      </c>
      <c r="EF76" s="33">
        <f ca="1">IF(EF$11=0,0,((
(FVSCHEDULE(1,OFFSET(Summary!$H$14,MATCH($B76,Summary!$H$15:$H$22,0),1,1,EF$11))-
 IFERROR( FVSCHEDULE(1,OFFSET(Summary!$H$14,MATCH($B76,Summary!$H$15:$H$22,0),1,1,EF$11-1)), 0))
*(EF$12/12-ROUNDDOWN((EF$12-1)/12,0))
+ IFERROR( FVSCHEDULE(1,OFFSET(Summary!$H$14,MATCH($B76,Summary!$H$15:$H$22,0),1,1,EF$11-1)), 0)
)*IF(EF$53&gt;0,1,0)*$D76)/-12
)</f>
        <v>-8357.1053836651827</v>
      </c>
      <c r="EG76" s="33">
        <f ca="1">IF(EG$11=0,0,((
(FVSCHEDULE(1,OFFSET(Summary!$H$14,MATCH($B76,Summary!$H$15:$H$22,0),1,1,EG$11))-
 IFERROR( FVSCHEDULE(1,OFFSET(Summary!$H$14,MATCH($B76,Summary!$H$15:$H$22,0),1,1,EG$11-1)), 0))
*(EG$12/12-ROUNDDOWN((EG$12-1)/12,0))
+ IFERROR( FVSCHEDULE(1,OFFSET(Summary!$H$14,MATCH($B76,Summary!$H$15:$H$22,0),1,1,EG$11-1)), 0)
)*IF(EG$53&gt;0,1,0)*$D76)/-12
)</f>
        <v>-8377.5884850957355</v>
      </c>
      <c r="EH76" s="33">
        <f ca="1">IF(EH$11=0,0,((
(FVSCHEDULE(1,OFFSET(Summary!$H$14,MATCH($B76,Summary!$H$15:$H$22,0),1,1,EH$11))-
 IFERROR( FVSCHEDULE(1,OFFSET(Summary!$H$14,MATCH($B76,Summary!$H$15:$H$22,0),1,1,EH$11-1)), 0))
*(EH$12/12-ROUNDDOWN((EH$12-1)/12,0))
+ IFERROR( FVSCHEDULE(1,OFFSET(Summary!$H$14,MATCH($B76,Summary!$H$15:$H$22,0),1,1,EH$11-1)), 0)
)*IF(EH$53&gt;0,1,0)*$D76)/-12
)</f>
        <v>-8398.0715865262882</v>
      </c>
      <c r="EI76" s="33">
        <f ca="1">IF(EI$11=0,0,((
(FVSCHEDULE(1,OFFSET(Summary!$H$14,MATCH($B76,Summary!$H$15:$H$22,0),1,1,EI$11))-
 IFERROR( FVSCHEDULE(1,OFFSET(Summary!$H$14,MATCH($B76,Summary!$H$15:$H$22,0),1,1,EI$11-1)), 0))
*(EI$12/12-ROUNDDOWN((EI$12-1)/12,0))
+ IFERROR( FVSCHEDULE(1,OFFSET(Summary!$H$14,MATCH($B76,Summary!$H$15:$H$22,0),1,1,EI$11-1)), 0)
)*IF(EI$53&gt;0,1,0)*$D76)/-12
)</f>
        <v>-8418.5546879568392</v>
      </c>
      <c r="EJ76" s="33">
        <f ca="1">IF(EJ$11=0,0,((
(FVSCHEDULE(1,OFFSET(Summary!$H$14,MATCH($B76,Summary!$H$15:$H$22,0),1,1,EJ$11))-
 IFERROR( FVSCHEDULE(1,OFFSET(Summary!$H$14,MATCH($B76,Summary!$H$15:$H$22,0),1,1,EJ$11-1)), 0))
*(EJ$12/12-ROUNDDOWN((EJ$12-1)/12,0))
+ IFERROR( FVSCHEDULE(1,OFFSET(Summary!$H$14,MATCH($B76,Summary!$H$15:$H$22,0),1,1,EJ$11-1)), 0)
)*IF(EJ$53&gt;0,1,0)*$D76)/-12
)</f>
        <v>-8439.0377893873901</v>
      </c>
      <c r="EK76" s="4">
        <v>0</v>
      </c>
      <c r="EL76" s="59"/>
    </row>
    <row r="77" spans="1:142" s="4" customFormat="1" ht="14" x14ac:dyDescent="0.2">
      <c r="A77" s="3"/>
      <c r="B77" s="46"/>
      <c r="C77" s="46" t="s">
        <v>307</v>
      </c>
      <c r="H77" s="7">
        <f t="shared" ref="H77:AM77" ca="1" si="98">SUM(H74:H76)</f>
        <v>0</v>
      </c>
      <c r="I77" s="7">
        <f t="shared" ca="1" si="98"/>
        <v>0</v>
      </c>
      <c r="J77" s="7">
        <f t="shared" ca="1" si="98"/>
        <v>0</v>
      </c>
      <c r="K77" s="7">
        <f t="shared" ca="1" si="98"/>
        <v>0</v>
      </c>
      <c r="L77" s="7">
        <f t="shared" ca="1" si="98"/>
        <v>0</v>
      </c>
      <c r="M77" s="7">
        <f t="shared" ca="1" si="98"/>
        <v>0</v>
      </c>
      <c r="N77" s="7">
        <f t="shared" ca="1" si="98"/>
        <v>0</v>
      </c>
      <c r="O77" s="7">
        <f t="shared" ca="1" si="98"/>
        <v>0</v>
      </c>
      <c r="P77" s="7">
        <f t="shared" ca="1" si="98"/>
        <v>0</v>
      </c>
      <c r="Q77" s="7">
        <f t="shared" ca="1" si="98"/>
        <v>0</v>
      </c>
      <c r="R77" s="7">
        <f t="shared" ca="1" si="98"/>
        <v>0</v>
      </c>
      <c r="S77" s="7">
        <f t="shared" ca="1" si="98"/>
        <v>0</v>
      </c>
      <c r="T77" s="7">
        <f t="shared" ca="1" si="98"/>
        <v>0</v>
      </c>
      <c r="U77" s="7">
        <f t="shared" ca="1" si="98"/>
        <v>0</v>
      </c>
      <c r="V77" s="7">
        <f t="shared" ca="1" si="98"/>
        <v>0</v>
      </c>
      <c r="W77" s="7">
        <f t="shared" ca="1" si="98"/>
        <v>0</v>
      </c>
      <c r="X77" s="7">
        <f t="shared" ca="1" si="98"/>
        <v>0</v>
      </c>
      <c r="Y77" s="7">
        <f t="shared" ca="1" si="98"/>
        <v>0</v>
      </c>
      <c r="Z77" s="7">
        <f t="shared" ca="1" si="98"/>
        <v>0</v>
      </c>
      <c r="AA77" s="7">
        <f t="shared" ca="1" si="98"/>
        <v>0</v>
      </c>
      <c r="AB77" s="7">
        <f t="shared" ca="1" si="98"/>
        <v>0</v>
      </c>
      <c r="AC77" s="7">
        <f t="shared" ca="1" si="98"/>
        <v>0</v>
      </c>
      <c r="AD77" s="7">
        <f t="shared" ca="1" si="98"/>
        <v>0</v>
      </c>
      <c r="AE77" s="7">
        <f t="shared" ca="1" si="98"/>
        <v>0</v>
      </c>
      <c r="AF77" s="7">
        <f t="shared" ca="1" si="98"/>
        <v>-63029.477306510409</v>
      </c>
      <c r="AG77" s="7">
        <f t="shared" ca="1" si="98"/>
        <v>-63149.745517468415</v>
      </c>
      <c r="AH77" s="7">
        <f t="shared" ca="1" si="98"/>
        <v>-63270.013728426435</v>
      </c>
      <c r="AI77" s="7">
        <f t="shared" ca="1" si="98"/>
        <v>-63390.28193938444</v>
      </c>
      <c r="AJ77" s="7">
        <f t="shared" ca="1" si="98"/>
        <v>-63510.550150342446</v>
      </c>
      <c r="AK77" s="7">
        <f t="shared" ca="1" si="98"/>
        <v>-63630.818361300451</v>
      </c>
      <c r="AL77" s="7">
        <f t="shared" ca="1" si="98"/>
        <v>-63751.086572258464</v>
      </c>
      <c r="AM77" s="7">
        <f t="shared" ca="1" si="98"/>
        <v>-63871.35478321647</v>
      </c>
      <c r="AN77" s="7">
        <f t="shared" ref="AN77:BS77" ca="1" si="99">SUM(AN74:AN76)</f>
        <v>-63991.622994174482</v>
      </c>
      <c r="AO77" s="7">
        <f t="shared" ca="1" si="99"/>
        <v>-64111.891205132473</v>
      </c>
      <c r="AP77" s="7">
        <f t="shared" ca="1" si="99"/>
        <v>-64232.159416090493</v>
      </c>
      <c r="AQ77" s="7">
        <f t="shared" ca="1" si="99"/>
        <v>-64352.427627048499</v>
      </c>
      <c r="AR77" s="7">
        <f t="shared" ca="1" si="99"/>
        <v>-64472.695838006504</v>
      </c>
      <c r="AS77" s="7">
        <f t="shared" ca="1" si="99"/>
        <v>-64595.776839485552</v>
      </c>
      <c r="AT77" s="7">
        <f t="shared" ca="1" si="99"/>
        <v>-64718.857840964592</v>
      </c>
      <c r="AU77" s="7">
        <f t="shared" ca="1" si="99"/>
        <v>-64841.938842443626</v>
      </c>
      <c r="AV77" s="7">
        <f t="shared" ca="1" si="99"/>
        <v>-64965.019843922673</v>
      </c>
      <c r="AW77" s="7">
        <f t="shared" ca="1" si="99"/>
        <v>-65088.100845401721</v>
      </c>
      <c r="AX77" s="7">
        <f t="shared" ca="1" si="99"/>
        <v>-65211.181846880747</v>
      </c>
      <c r="AY77" s="7">
        <f t="shared" ca="1" si="99"/>
        <v>-65334.262848359795</v>
      </c>
      <c r="AZ77" s="7">
        <f t="shared" ca="1" si="99"/>
        <v>-65457.343849838835</v>
      </c>
      <c r="BA77" s="7">
        <f t="shared" ca="1" si="99"/>
        <v>-65580.42485131789</v>
      </c>
      <c r="BB77" s="7">
        <f t="shared" ca="1" si="99"/>
        <v>-65703.505852796923</v>
      </c>
      <c r="BC77" s="7">
        <f t="shared" ca="1" si="99"/>
        <v>-65826.586854275956</v>
      </c>
      <c r="BD77" s="7">
        <f t="shared" ca="1" si="99"/>
        <v>-65949.667855755004</v>
      </c>
      <c r="BE77" s="7">
        <f t="shared" ca="1" si="99"/>
        <v>-66075.628897700517</v>
      </c>
      <c r="BF77" s="7">
        <f t="shared" ca="1" si="99"/>
        <v>-66201.58993964603</v>
      </c>
      <c r="BG77" s="7">
        <f t="shared" ca="1" si="99"/>
        <v>-66327.550981591543</v>
      </c>
      <c r="BH77" s="7">
        <f t="shared" ca="1" si="99"/>
        <v>-66453.512023537056</v>
      </c>
      <c r="BI77" s="7">
        <f t="shared" ca="1" si="99"/>
        <v>-66579.473065482569</v>
      </c>
      <c r="BJ77" s="7">
        <f t="shared" ca="1" si="99"/>
        <v>-66705.434107428082</v>
      </c>
      <c r="BK77" s="7">
        <f t="shared" ca="1" si="99"/>
        <v>-66831.395149373595</v>
      </c>
      <c r="BL77" s="7">
        <f t="shared" ca="1" si="99"/>
        <v>-66957.356191319093</v>
      </c>
      <c r="BM77" s="7">
        <f t="shared" ca="1" si="99"/>
        <v>-67083.317233264621</v>
      </c>
      <c r="BN77" s="7">
        <f t="shared" ca="1" si="99"/>
        <v>-67209.278275210134</v>
      </c>
      <c r="BO77" s="7">
        <f t="shared" ca="1" si="99"/>
        <v>-67335.239317155647</v>
      </c>
      <c r="BP77" s="7">
        <f t="shared" ca="1" si="99"/>
        <v>-67461.20035910116</v>
      </c>
      <c r="BQ77" s="7">
        <f t="shared" ca="1" si="99"/>
        <v>-67590.110335565187</v>
      </c>
      <c r="BR77" s="7">
        <f t="shared" ca="1" si="99"/>
        <v>-67719.020312029214</v>
      </c>
      <c r="BS77" s="7">
        <f t="shared" ca="1" si="99"/>
        <v>-67847.930288493255</v>
      </c>
      <c r="BT77" s="7">
        <f t="shared" ref="BT77:CY77" ca="1" si="100">SUM(BT74:BT76)</f>
        <v>-67976.840264957296</v>
      </c>
      <c r="BU77" s="7">
        <f t="shared" ca="1" si="100"/>
        <v>-68105.750241421309</v>
      </c>
      <c r="BV77" s="7">
        <f t="shared" ca="1" si="100"/>
        <v>-68234.660217885365</v>
      </c>
      <c r="BW77" s="7">
        <f t="shared" ca="1" si="100"/>
        <v>-68363.570194349377</v>
      </c>
      <c r="BX77" s="7">
        <f t="shared" ca="1" si="100"/>
        <v>-68492.480170813418</v>
      </c>
      <c r="BY77" s="7">
        <f t="shared" ca="1" si="100"/>
        <v>-68621.390147277445</v>
      </c>
      <c r="BZ77" s="7">
        <f t="shared" ca="1" si="100"/>
        <v>-68750.300123741472</v>
      </c>
      <c r="CA77" s="7">
        <f t="shared" ca="1" si="100"/>
        <v>-68879.210100205513</v>
      </c>
      <c r="CB77" s="7">
        <f t="shared" ca="1" si="100"/>
        <v>-69008.12007666954</v>
      </c>
      <c r="CC77" s="7">
        <f t="shared" ca="1" si="100"/>
        <v>-69140.049566898204</v>
      </c>
      <c r="CD77" s="7">
        <f t="shared" ca="1" si="100"/>
        <v>-69271.979057126868</v>
      </c>
      <c r="CE77" s="7">
        <f t="shared" ca="1" si="100"/>
        <v>-69403.908547355517</v>
      </c>
      <c r="CF77" s="7">
        <f t="shared" ca="1" si="100"/>
        <v>-69535.838037584181</v>
      </c>
      <c r="CG77" s="7">
        <f t="shared" ca="1" si="100"/>
        <v>-69667.76752781283</v>
      </c>
      <c r="CH77" s="7">
        <f t="shared" ca="1" si="100"/>
        <v>-69799.697018041494</v>
      </c>
      <c r="CI77" s="7">
        <f t="shared" ca="1" si="100"/>
        <v>-69931.626508270158</v>
      </c>
      <c r="CJ77" s="7">
        <f t="shared" ca="1" si="100"/>
        <v>-70063.555998498821</v>
      </c>
      <c r="CK77" s="7">
        <f t="shared" ca="1" si="100"/>
        <v>-70195.485488727485</v>
      </c>
      <c r="CL77" s="7">
        <f t="shared" ca="1" si="100"/>
        <v>-70327.414978956134</v>
      </c>
      <c r="CM77" s="7">
        <f t="shared" ca="1" si="100"/>
        <v>-70459.344469184798</v>
      </c>
      <c r="CN77" s="7">
        <f t="shared" ca="1" si="100"/>
        <v>-70591.273959413462</v>
      </c>
      <c r="CO77" s="7">
        <f t="shared" ca="1" si="100"/>
        <v>-70726.295269983078</v>
      </c>
      <c r="CP77" s="7">
        <f t="shared" ca="1" si="100"/>
        <v>-70861.31658055271</v>
      </c>
      <c r="CQ77" s="7">
        <f t="shared" ca="1" si="100"/>
        <v>-70996.337891122326</v>
      </c>
      <c r="CR77" s="7">
        <f t="shared" ca="1" si="100"/>
        <v>-71131.359201691943</v>
      </c>
      <c r="CS77" s="7">
        <f t="shared" ca="1" si="100"/>
        <v>-71266.380512261574</v>
      </c>
      <c r="CT77" s="7">
        <f t="shared" ca="1" si="100"/>
        <v>-71401.401822831205</v>
      </c>
      <c r="CU77" s="7">
        <f t="shared" ca="1" si="100"/>
        <v>-71536.423133400822</v>
      </c>
      <c r="CV77" s="7">
        <f t="shared" ca="1" si="100"/>
        <v>-71671.444443970453</v>
      </c>
      <c r="CW77" s="7">
        <f t="shared" ca="1" si="100"/>
        <v>-71806.46575454007</v>
      </c>
      <c r="CX77" s="7">
        <f t="shared" ca="1" si="100"/>
        <v>-71941.487065109701</v>
      </c>
      <c r="CY77" s="7">
        <f t="shared" ca="1" si="100"/>
        <v>-72076.508375679317</v>
      </c>
      <c r="CZ77" s="7">
        <f t="shared" ref="CZ77:EE77" ca="1" si="101">SUM(CZ74:CZ76)</f>
        <v>-72211.529686248949</v>
      </c>
      <c r="DA77" s="7">
        <f t="shared" ca="1" si="101"/>
        <v>-72349.716894278288</v>
      </c>
      <c r="DB77" s="7">
        <f t="shared" ca="1" si="101"/>
        <v>-72487.904102307613</v>
      </c>
      <c r="DC77" s="7">
        <f t="shared" ca="1" si="101"/>
        <v>-72626.091310336953</v>
      </c>
      <c r="DD77" s="7">
        <f t="shared" ca="1" si="101"/>
        <v>-72764.278518366293</v>
      </c>
      <c r="DE77" s="7">
        <f t="shared" ca="1" si="101"/>
        <v>-72902.465726395618</v>
      </c>
      <c r="DF77" s="7">
        <f t="shared" ca="1" si="101"/>
        <v>-73040.652934424972</v>
      </c>
      <c r="DG77" s="7">
        <f t="shared" ca="1" si="101"/>
        <v>-73178.840142454297</v>
      </c>
      <c r="DH77" s="7">
        <f t="shared" ca="1" si="101"/>
        <v>-73317.027350483637</v>
      </c>
      <c r="DI77" s="7">
        <f t="shared" ca="1" si="101"/>
        <v>-73455.214558512962</v>
      </c>
      <c r="DJ77" s="7">
        <f t="shared" ca="1" si="101"/>
        <v>-73593.401766542316</v>
      </c>
      <c r="DK77" s="7">
        <f t="shared" ca="1" si="101"/>
        <v>-73731.588974571656</v>
      </c>
      <c r="DL77" s="7">
        <f t="shared" ca="1" si="101"/>
        <v>-73869.776182600981</v>
      </c>
      <c r="DM77" s="7">
        <f t="shared" ca="1" si="101"/>
        <v>-74011.205180067394</v>
      </c>
      <c r="DN77" s="7">
        <f t="shared" ca="1" si="101"/>
        <v>-74152.634177533822</v>
      </c>
      <c r="DO77" s="7">
        <f t="shared" ca="1" si="101"/>
        <v>-74294.06317500025</v>
      </c>
      <c r="DP77" s="7">
        <f t="shared" ca="1" si="101"/>
        <v>-74435.492172466649</v>
      </c>
      <c r="DQ77" s="7">
        <f t="shared" ca="1" si="101"/>
        <v>-74576.921169933092</v>
      </c>
      <c r="DR77" s="7">
        <f t="shared" ca="1" si="101"/>
        <v>-74718.350167399505</v>
      </c>
      <c r="DS77" s="7">
        <f t="shared" ca="1" si="101"/>
        <v>-74859.779164865904</v>
      </c>
      <c r="DT77" s="7">
        <f t="shared" ca="1" si="101"/>
        <v>-75001.208162332347</v>
      </c>
      <c r="DU77" s="7">
        <f t="shared" ca="1" si="101"/>
        <v>-75142.63715979876</v>
      </c>
      <c r="DV77" s="7">
        <f t="shared" ca="1" si="101"/>
        <v>-75284.066157265173</v>
      </c>
      <c r="DW77" s="7">
        <f t="shared" ca="1" si="101"/>
        <v>-75425.495154731601</v>
      </c>
      <c r="DX77" s="7">
        <f t="shared" ca="1" si="101"/>
        <v>-75566.924152198015</v>
      </c>
      <c r="DY77" s="7">
        <f t="shared" ca="1" si="101"/>
        <v>-75711.672691386542</v>
      </c>
      <c r="DZ77" s="7">
        <f t="shared" ca="1" si="101"/>
        <v>-75856.421230575099</v>
      </c>
      <c r="EA77" s="7">
        <f t="shared" ca="1" si="101"/>
        <v>-76001.169769763626</v>
      </c>
      <c r="EB77" s="7">
        <f t="shared" ca="1" si="101"/>
        <v>-76145.918308952168</v>
      </c>
      <c r="EC77" s="7">
        <f t="shared" ca="1" si="101"/>
        <v>-76290.66684814071</v>
      </c>
      <c r="ED77" s="7">
        <f t="shared" ca="1" si="101"/>
        <v>-76435.415387329267</v>
      </c>
      <c r="EE77" s="7">
        <f t="shared" ca="1" si="101"/>
        <v>-76580.163926517795</v>
      </c>
      <c r="EF77" s="7">
        <f t="shared" ref="EF77:EJ77" ca="1" si="102">SUM(EF74:EF76)</f>
        <v>-76724.912465706337</v>
      </c>
      <c r="EG77" s="7">
        <f t="shared" ca="1" si="102"/>
        <v>-76869.661004894879</v>
      </c>
      <c r="EH77" s="7">
        <f t="shared" ca="1" si="102"/>
        <v>-77014.409544083421</v>
      </c>
      <c r="EI77" s="7">
        <f t="shared" ca="1" si="102"/>
        <v>-77159.158083271948</v>
      </c>
      <c r="EJ77" s="7">
        <f t="shared" ca="1" si="102"/>
        <v>-77303.90662246049</v>
      </c>
      <c r="EK77" s="4">
        <v>0</v>
      </c>
      <c r="EL77" s="59"/>
    </row>
    <row r="78" spans="1:142" s="4" customFormat="1" ht="14" x14ac:dyDescent="0.2">
      <c r="A78" s="3"/>
      <c r="B78" s="46"/>
      <c r="C78" s="46"/>
      <c r="H78" s="5"/>
      <c r="I78" s="5"/>
      <c r="J78" s="5"/>
      <c r="AG78" s="20"/>
      <c r="EK78" s="4">
        <v>0</v>
      </c>
      <c r="EL78" s="59"/>
    </row>
    <row r="79" spans="1:142" s="4" customFormat="1" ht="14" x14ac:dyDescent="0.2">
      <c r="A79" s="3"/>
      <c r="B79" s="46" t="str">
        <f>Summary!$H$19</f>
        <v>ground lease</v>
      </c>
      <c r="C79" s="46" t="s">
        <v>247</v>
      </c>
      <c r="D79" s="134">
        <f>Opex!$D$21</f>
        <v>0</v>
      </c>
      <c r="H79" s="7">
        <f ca="1">IF(H$11=0,0,((
(FVSCHEDULE(1,OFFSET(Summary!$H$14,MATCH($B79,Summary!$H$15:$H$22,0),1,1,H$11))-
 IFERROR( FVSCHEDULE(1,OFFSET(Summary!$H$14,MATCH($B79,Summary!$H$15:$H$22,0),1,1,H$11-1)), 0))
*(H$12/12-ROUNDDOWN((H$12-1)/12,0))
+ IFERROR( FVSCHEDULE(1,OFFSET(Summary!$H$14,MATCH($B79,Summary!$H$15:$H$22,0),1,1,H$11-1)), 0)
)*IF(H$53&gt;0,1,0)*$D79)/-12
)</f>
        <v>0</v>
      </c>
      <c r="I79" s="7">
        <f ca="1">IF(I$11=0,0,((
(FVSCHEDULE(1,OFFSET(Summary!$H$14,MATCH($B79,Summary!$H$15:$H$22,0),1,1,I$11))-
 IFERROR( FVSCHEDULE(1,OFFSET(Summary!$H$14,MATCH($B79,Summary!$H$15:$H$22,0),1,1,I$11-1)), 0))
*(I$12/12-ROUNDDOWN((I$12-1)/12,0))
+ IFERROR( FVSCHEDULE(1,OFFSET(Summary!$H$14,MATCH($B79,Summary!$H$15:$H$22,0),1,1,I$11-1)), 0)
)*IF(I$53&gt;0,1,0)*$D79)/-12
)</f>
        <v>0</v>
      </c>
      <c r="J79" s="7">
        <f ca="1">IF(J$11=0,0,((
(FVSCHEDULE(1,OFFSET(Summary!$H$14,MATCH($B79,Summary!$H$15:$H$22,0),1,1,J$11))-
 IFERROR( FVSCHEDULE(1,OFFSET(Summary!$H$14,MATCH($B79,Summary!$H$15:$H$22,0),1,1,J$11-1)), 0))
*(J$12/12-ROUNDDOWN((J$12-1)/12,0))
+ IFERROR( FVSCHEDULE(1,OFFSET(Summary!$H$14,MATCH($B79,Summary!$H$15:$H$22,0),1,1,J$11-1)), 0)
)*IF(J$53&gt;0,1,0)*$D79)/-12
)</f>
        <v>0</v>
      </c>
      <c r="K79" s="7">
        <f ca="1">IF(K$11=0,0,((
(FVSCHEDULE(1,OFFSET(Summary!$H$14,MATCH($B79,Summary!$H$15:$H$22,0),1,1,K$11))-
 IFERROR( FVSCHEDULE(1,OFFSET(Summary!$H$14,MATCH($B79,Summary!$H$15:$H$22,0),1,1,K$11-1)), 0))
*(K$12/12-ROUNDDOWN((K$12-1)/12,0))
+ IFERROR( FVSCHEDULE(1,OFFSET(Summary!$H$14,MATCH($B79,Summary!$H$15:$H$22,0),1,1,K$11-1)), 0)
)*IF(K$53&gt;0,1,0)*$D79)/-12
)</f>
        <v>0</v>
      </c>
      <c r="L79" s="7">
        <f ca="1">IF(L$11=0,0,((
(FVSCHEDULE(1,OFFSET(Summary!$H$14,MATCH($B79,Summary!$H$15:$H$22,0),1,1,L$11))-
 IFERROR( FVSCHEDULE(1,OFFSET(Summary!$H$14,MATCH($B79,Summary!$H$15:$H$22,0),1,1,L$11-1)), 0))
*(L$12/12-ROUNDDOWN((L$12-1)/12,0))
+ IFERROR( FVSCHEDULE(1,OFFSET(Summary!$H$14,MATCH($B79,Summary!$H$15:$H$22,0),1,1,L$11-1)), 0)
)*IF(L$53&gt;0,1,0)*$D79)/-12
)</f>
        <v>0</v>
      </c>
      <c r="M79" s="7">
        <f ca="1">IF(M$11=0,0,((
(FVSCHEDULE(1,OFFSET(Summary!$H$14,MATCH($B79,Summary!$H$15:$H$22,0),1,1,M$11))-
 IFERROR( FVSCHEDULE(1,OFFSET(Summary!$H$14,MATCH($B79,Summary!$H$15:$H$22,0),1,1,M$11-1)), 0))
*(M$12/12-ROUNDDOWN((M$12-1)/12,0))
+ IFERROR( FVSCHEDULE(1,OFFSET(Summary!$H$14,MATCH($B79,Summary!$H$15:$H$22,0),1,1,M$11-1)), 0)
)*IF(M$53&gt;0,1,0)*$D79)/-12
)</f>
        <v>0</v>
      </c>
      <c r="N79" s="7">
        <f ca="1">IF(N$11=0,0,((
(FVSCHEDULE(1,OFFSET(Summary!$H$14,MATCH($B79,Summary!$H$15:$H$22,0),1,1,N$11))-
 IFERROR( FVSCHEDULE(1,OFFSET(Summary!$H$14,MATCH($B79,Summary!$H$15:$H$22,0),1,1,N$11-1)), 0))
*(N$12/12-ROUNDDOWN((N$12-1)/12,0))
+ IFERROR( FVSCHEDULE(1,OFFSET(Summary!$H$14,MATCH($B79,Summary!$H$15:$H$22,0),1,1,N$11-1)), 0)
)*IF(N$53&gt;0,1,0)*$D79)/-12
)</f>
        <v>0</v>
      </c>
      <c r="O79" s="7">
        <f ca="1">IF(O$11=0,0,((
(FVSCHEDULE(1,OFFSET(Summary!$H$14,MATCH($B79,Summary!$H$15:$H$22,0),1,1,O$11))-
 IFERROR( FVSCHEDULE(1,OFFSET(Summary!$H$14,MATCH($B79,Summary!$H$15:$H$22,0),1,1,O$11-1)), 0))
*(O$12/12-ROUNDDOWN((O$12-1)/12,0))
+ IFERROR( FVSCHEDULE(1,OFFSET(Summary!$H$14,MATCH($B79,Summary!$H$15:$H$22,0),1,1,O$11-1)), 0)
)*IF(O$53&gt;0,1,0)*$D79)/-12
)</f>
        <v>0</v>
      </c>
      <c r="P79" s="7">
        <f ca="1">IF(P$11=0,0,((
(FVSCHEDULE(1,OFFSET(Summary!$H$14,MATCH($B79,Summary!$H$15:$H$22,0),1,1,P$11))-
 IFERROR( FVSCHEDULE(1,OFFSET(Summary!$H$14,MATCH($B79,Summary!$H$15:$H$22,0),1,1,P$11-1)), 0))
*(P$12/12-ROUNDDOWN((P$12-1)/12,0))
+ IFERROR( FVSCHEDULE(1,OFFSET(Summary!$H$14,MATCH($B79,Summary!$H$15:$H$22,0),1,1,P$11-1)), 0)
)*IF(P$53&gt;0,1,0)*$D79)/-12
)</f>
        <v>0</v>
      </c>
      <c r="Q79" s="7">
        <f ca="1">IF(Q$11=0,0,((
(FVSCHEDULE(1,OFFSET(Summary!$H$14,MATCH($B79,Summary!$H$15:$H$22,0),1,1,Q$11))-
 IFERROR( FVSCHEDULE(1,OFFSET(Summary!$H$14,MATCH($B79,Summary!$H$15:$H$22,0),1,1,Q$11-1)), 0))
*(Q$12/12-ROUNDDOWN((Q$12-1)/12,0))
+ IFERROR( FVSCHEDULE(1,OFFSET(Summary!$H$14,MATCH($B79,Summary!$H$15:$H$22,0),1,1,Q$11-1)), 0)
)*IF(Q$53&gt;0,1,0)*$D79)/-12
)</f>
        <v>0</v>
      </c>
      <c r="R79" s="7">
        <f ca="1">IF(R$11=0,0,((
(FVSCHEDULE(1,OFFSET(Summary!$H$14,MATCH($B79,Summary!$H$15:$H$22,0),1,1,R$11))-
 IFERROR( FVSCHEDULE(1,OFFSET(Summary!$H$14,MATCH($B79,Summary!$H$15:$H$22,0),1,1,R$11-1)), 0))
*(R$12/12-ROUNDDOWN((R$12-1)/12,0))
+ IFERROR( FVSCHEDULE(1,OFFSET(Summary!$H$14,MATCH($B79,Summary!$H$15:$H$22,0),1,1,R$11-1)), 0)
)*IF(R$53&gt;0,1,0)*$D79)/-12
)</f>
        <v>0</v>
      </c>
      <c r="S79" s="7">
        <f ca="1">IF(S$11=0,0,((
(FVSCHEDULE(1,OFFSET(Summary!$H$14,MATCH($B79,Summary!$H$15:$H$22,0),1,1,S$11))-
 IFERROR( FVSCHEDULE(1,OFFSET(Summary!$H$14,MATCH($B79,Summary!$H$15:$H$22,0),1,1,S$11-1)), 0))
*(S$12/12-ROUNDDOWN((S$12-1)/12,0))
+ IFERROR( FVSCHEDULE(1,OFFSET(Summary!$H$14,MATCH($B79,Summary!$H$15:$H$22,0),1,1,S$11-1)), 0)
)*IF(S$53&gt;0,1,0)*$D79)/-12
)</f>
        <v>0</v>
      </c>
      <c r="T79" s="7">
        <f ca="1">IF(T$11=0,0,((
(FVSCHEDULE(1,OFFSET(Summary!$H$14,MATCH($B79,Summary!$H$15:$H$22,0),1,1,T$11))-
 IFERROR( FVSCHEDULE(1,OFFSET(Summary!$H$14,MATCH($B79,Summary!$H$15:$H$22,0),1,1,T$11-1)), 0))
*(T$12/12-ROUNDDOWN((T$12-1)/12,0))
+ IFERROR( FVSCHEDULE(1,OFFSET(Summary!$H$14,MATCH($B79,Summary!$H$15:$H$22,0),1,1,T$11-1)), 0)
)*IF(T$53&gt;0,1,0)*$D79)/-12
)</f>
        <v>0</v>
      </c>
      <c r="U79" s="7">
        <f ca="1">IF(U$11=0,0,((
(FVSCHEDULE(1,OFFSET(Summary!$H$14,MATCH($B79,Summary!$H$15:$H$22,0),1,1,U$11))-
 IFERROR( FVSCHEDULE(1,OFFSET(Summary!$H$14,MATCH($B79,Summary!$H$15:$H$22,0),1,1,U$11-1)), 0))
*(U$12/12-ROUNDDOWN((U$12-1)/12,0))
+ IFERROR( FVSCHEDULE(1,OFFSET(Summary!$H$14,MATCH($B79,Summary!$H$15:$H$22,0),1,1,U$11-1)), 0)
)*IF(U$53&gt;0,1,0)*$D79)/-12
)</f>
        <v>0</v>
      </c>
      <c r="V79" s="7">
        <f ca="1">IF(V$11=0,0,((
(FVSCHEDULE(1,OFFSET(Summary!$H$14,MATCH($B79,Summary!$H$15:$H$22,0),1,1,V$11))-
 IFERROR( FVSCHEDULE(1,OFFSET(Summary!$H$14,MATCH($B79,Summary!$H$15:$H$22,0),1,1,V$11-1)), 0))
*(V$12/12-ROUNDDOWN((V$12-1)/12,0))
+ IFERROR( FVSCHEDULE(1,OFFSET(Summary!$H$14,MATCH($B79,Summary!$H$15:$H$22,0),1,1,V$11-1)), 0)
)*IF(V$53&gt;0,1,0)*$D79)/-12
)</f>
        <v>0</v>
      </c>
      <c r="W79" s="7">
        <f ca="1">IF(W$11=0,0,((
(FVSCHEDULE(1,OFFSET(Summary!$H$14,MATCH($B79,Summary!$H$15:$H$22,0),1,1,W$11))-
 IFERROR( FVSCHEDULE(1,OFFSET(Summary!$H$14,MATCH($B79,Summary!$H$15:$H$22,0),1,1,W$11-1)), 0))
*(W$12/12-ROUNDDOWN((W$12-1)/12,0))
+ IFERROR( FVSCHEDULE(1,OFFSET(Summary!$H$14,MATCH($B79,Summary!$H$15:$H$22,0),1,1,W$11-1)), 0)
)*IF(W$53&gt;0,1,0)*$D79)/-12
)</f>
        <v>0</v>
      </c>
      <c r="X79" s="7">
        <f ca="1">IF(X$11=0,0,((
(FVSCHEDULE(1,OFFSET(Summary!$H$14,MATCH($B79,Summary!$H$15:$H$22,0),1,1,X$11))-
 IFERROR( FVSCHEDULE(1,OFFSET(Summary!$H$14,MATCH($B79,Summary!$H$15:$H$22,0),1,1,X$11-1)), 0))
*(X$12/12-ROUNDDOWN((X$12-1)/12,0))
+ IFERROR( FVSCHEDULE(1,OFFSET(Summary!$H$14,MATCH($B79,Summary!$H$15:$H$22,0),1,1,X$11-1)), 0)
)*IF(X$53&gt;0,1,0)*$D79)/-12
)</f>
        <v>0</v>
      </c>
      <c r="Y79" s="7">
        <f ca="1">IF(Y$11=0,0,((
(FVSCHEDULE(1,OFFSET(Summary!$H$14,MATCH($B79,Summary!$H$15:$H$22,0),1,1,Y$11))-
 IFERROR( FVSCHEDULE(1,OFFSET(Summary!$H$14,MATCH($B79,Summary!$H$15:$H$22,0),1,1,Y$11-1)), 0))
*(Y$12/12-ROUNDDOWN((Y$12-1)/12,0))
+ IFERROR( FVSCHEDULE(1,OFFSET(Summary!$H$14,MATCH($B79,Summary!$H$15:$H$22,0),1,1,Y$11-1)), 0)
)*IF(Y$53&gt;0,1,0)*$D79)/-12
)</f>
        <v>0</v>
      </c>
      <c r="Z79" s="7">
        <f ca="1">IF(Z$11=0,0,((
(FVSCHEDULE(1,OFFSET(Summary!$H$14,MATCH($B79,Summary!$H$15:$H$22,0),1,1,Z$11))-
 IFERROR( FVSCHEDULE(1,OFFSET(Summary!$H$14,MATCH($B79,Summary!$H$15:$H$22,0),1,1,Z$11-1)), 0))
*(Z$12/12-ROUNDDOWN((Z$12-1)/12,0))
+ IFERROR( FVSCHEDULE(1,OFFSET(Summary!$H$14,MATCH($B79,Summary!$H$15:$H$22,0),1,1,Z$11-1)), 0)
)*IF(Z$53&gt;0,1,0)*$D79)/-12
)</f>
        <v>0</v>
      </c>
      <c r="AA79" s="7">
        <f ca="1">IF(AA$11=0,0,((
(FVSCHEDULE(1,OFFSET(Summary!$H$14,MATCH($B79,Summary!$H$15:$H$22,0),1,1,AA$11))-
 IFERROR( FVSCHEDULE(1,OFFSET(Summary!$H$14,MATCH($B79,Summary!$H$15:$H$22,0),1,1,AA$11-1)), 0))
*(AA$12/12-ROUNDDOWN((AA$12-1)/12,0))
+ IFERROR( FVSCHEDULE(1,OFFSET(Summary!$H$14,MATCH($B79,Summary!$H$15:$H$22,0),1,1,AA$11-1)), 0)
)*IF(AA$53&gt;0,1,0)*$D79)/-12
)</f>
        <v>0</v>
      </c>
      <c r="AB79" s="7">
        <f ca="1">IF(AB$11=0,0,((
(FVSCHEDULE(1,OFFSET(Summary!$H$14,MATCH($B79,Summary!$H$15:$H$22,0),1,1,AB$11))-
 IFERROR( FVSCHEDULE(1,OFFSET(Summary!$H$14,MATCH($B79,Summary!$H$15:$H$22,0),1,1,AB$11-1)), 0))
*(AB$12/12-ROUNDDOWN((AB$12-1)/12,0))
+ IFERROR( FVSCHEDULE(1,OFFSET(Summary!$H$14,MATCH($B79,Summary!$H$15:$H$22,0),1,1,AB$11-1)), 0)
)*IF(AB$53&gt;0,1,0)*$D79)/-12
)</f>
        <v>0</v>
      </c>
      <c r="AC79" s="7">
        <f ca="1">IF(AC$11=0,0,((
(FVSCHEDULE(1,OFFSET(Summary!$H$14,MATCH($B79,Summary!$H$15:$H$22,0),1,1,AC$11))-
 IFERROR( FVSCHEDULE(1,OFFSET(Summary!$H$14,MATCH($B79,Summary!$H$15:$H$22,0),1,1,AC$11-1)), 0))
*(AC$12/12-ROUNDDOWN((AC$12-1)/12,0))
+ IFERROR( FVSCHEDULE(1,OFFSET(Summary!$H$14,MATCH($B79,Summary!$H$15:$H$22,0),1,1,AC$11-1)), 0)
)*IF(AC$53&gt;0,1,0)*$D79)/-12
)</f>
        <v>0</v>
      </c>
      <c r="AD79" s="7">
        <f ca="1">IF(AD$11=0,0,((
(FVSCHEDULE(1,OFFSET(Summary!$H$14,MATCH($B79,Summary!$H$15:$H$22,0),1,1,AD$11))-
 IFERROR( FVSCHEDULE(1,OFFSET(Summary!$H$14,MATCH($B79,Summary!$H$15:$H$22,0),1,1,AD$11-1)), 0))
*(AD$12/12-ROUNDDOWN((AD$12-1)/12,0))
+ IFERROR( FVSCHEDULE(1,OFFSET(Summary!$H$14,MATCH($B79,Summary!$H$15:$H$22,0),1,1,AD$11-1)), 0)
)*IF(AD$53&gt;0,1,0)*$D79)/-12
)</f>
        <v>0</v>
      </c>
      <c r="AE79" s="7">
        <f ca="1">IF(AE$11=0,0,((
(FVSCHEDULE(1,OFFSET(Summary!$H$14,MATCH($B79,Summary!$H$15:$H$22,0),1,1,AE$11))-
 IFERROR( FVSCHEDULE(1,OFFSET(Summary!$H$14,MATCH($B79,Summary!$H$15:$H$22,0),1,1,AE$11-1)), 0))
*(AE$12/12-ROUNDDOWN((AE$12-1)/12,0))
+ IFERROR( FVSCHEDULE(1,OFFSET(Summary!$H$14,MATCH($B79,Summary!$H$15:$H$22,0),1,1,AE$11-1)), 0)
)*IF(AE$53&gt;0,1,0)*$D79)/-12
)</f>
        <v>0</v>
      </c>
      <c r="AF79" s="7">
        <f ca="1">IF(AF$11=0,0,((
(FVSCHEDULE(1,OFFSET(Summary!$H$14,MATCH($B79,Summary!$H$15:$H$22,0),1,1,AF$11))-
 IFERROR( FVSCHEDULE(1,OFFSET(Summary!$H$14,MATCH($B79,Summary!$H$15:$H$22,0),1,1,AF$11-1)), 0))
*(AF$12/12-ROUNDDOWN((AF$12-1)/12,0))
+ IFERROR( FVSCHEDULE(1,OFFSET(Summary!$H$14,MATCH($B79,Summary!$H$15:$H$22,0),1,1,AF$11-1)), 0)
)*IF(AF$53&gt;0,1,0)*$D79)/-12
)</f>
        <v>0</v>
      </c>
      <c r="AG79" s="7">
        <f ca="1">IF(AG$11=0,0,((
(FVSCHEDULE(1,OFFSET(Summary!$H$14,MATCH($B79,Summary!$H$15:$H$22,0),1,1,AG$11))-
 IFERROR( FVSCHEDULE(1,OFFSET(Summary!$H$14,MATCH($B79,Summary!$H$15:$H$22,0),1,1,AG$11-1)), 0))
*(AG$12/12-ROUNDDOWN((AG$12-1)/12,0))
+ IFERROR( FVSCHEDULE(1,OFFSET(Summary!$H$14,MATCH($B79,Summary!$H$15:$H$22,0),1,1,AG$11-1)), 0)
)*IF(AG$53&gt;0,1,0)*$D79)/-12
)</f>
        <v>0</v>
      </c>
      <c r="AH79" s="7">
        <f ca="1">IF(AH$11=0,0,((
(FVSCHEDULE(1,OFFSET(Summary!$H$14,MATCH($B79,Summary!$H$15:$H$22,0),1,1,AH$11))-
 IFERROR( FVSCHEDULE(1,OFFSET(Summary!$H$14,MATCH($B79,Summary!$H$15:$H$22,0),1,1,AH$11-1)), 0))
*(AH$12/12-ROUNDDOWN((AH$12-1)/12,0))
+ IFERROR( FVSCHEDULE(1,OFFSET(Summary!$H$14,MATCH($B79,Summary!$H$15:$H$22,0),1,1,AH$11-1)), 0)
)*IF(AH$53&gt;0,1,0)*$D79)/-12
)</f>
        <v>0</v>
      </c>
      <c r="AI79" s="7">
        <f ca="1">IF(AI$11=0,0,((
(FVSCHEDULE(1,OFFSET(Summary!$H$14,MATCH($B79,Summary!$H$15:$H$22,0),1,1,AI$11))-
 IFERROR( FVSCHEDULE(1,OFFSET(Summary!$H$14,MATCH($B79,Summary!$H$15:$H$22,0),1,1,AI$11-1)), 0))
*(AI$12/12-ROUNDDOWN((AI$12-1)/12,0))
+ IFERROR( FVSCHEDULE(1,OFFSET(Summary!$H$14,MATCH($B79,Summary!$H$15:$H$22,0),1,1,AI$11-1)), 0)
)*IF(AI$53&gt;0,1,0)*$D79)/-12
)</f>
        <v>0</v>
      </c>
      <c r="AJ79" s="7">
        <f ca="1">IF(AJ$11=0,0,((
(FVSCHEDULE(1,OFFSET(Summary!$H$14,MATCH($B79,Summary!$H$15:$H$22,0),1,1,AJ$11))-
 IFERROR( FVSCHEDULE(1,OFFSET(Summary!$H$14,MATCH($B79,Summary!$H$15:$H$22,0),1,1,AJ$11-1)), 0))
*(AJ$12/12-ROUNDDOWN((AJ$12-1)/12,0))
+ IFERROR( FVSCHEDULE(1,OFFSET(Summary!$H$14,MATCH($B79,Summary!$H$15:$H$22,0),1,1,AJ$11-1)), 0)
)*IF(AJ$53&gt;0,1,0)*$D79)/-12
)</f>
        <v>0</v>
      </c>
      <c r="AK79" s="7">
        <f ca="1">IF(AK$11=0,0,((
(FVSCHEDULE(1,OFFSET(Summary!$H$14,MATCH($B79,Summary!$H$15:$H$22,0),1,1,AK$11))-
 IFERROR( FVSCHEDULE(1,OFFSET(Summary!$H$14,MATCH($B79,Summary!$H$15:$H$22,0),1,1,AK$11-1)), 0))
*(AK$12/12-ROUNDDOWN((AK$12-1)/12,0))
+ IFERROR( FVSCHEDULE(1,OFFSET(Summary!$H$14,MATCH($B79,Summary!$H$15:$H$22,0),1,1,AK$11-1)), 0)
)*IF(AK$53&gt;0,1,0)*$D79)/-12
)</f>
        <v>0</v>
      </c>
      <c r="AL79" s="7">
        <f ca="1">IF(AL$11=0,0,((
(FVSCHEDULE(1,OFFSET(Summary!$H$14,MATCH($B79,Summary!$H$15:$H$22,0),1,1,AL$11))-
 IFERROR( FVSCHEDULE(1,OFFSET(Summary!$H$14,MATCH($B79,Summary!$H$15:$H$22,0),1,1,AL$11-1)), 0))
*(AL$12/12-ROUNDDOWN((AL$12-1)/12,0))
+ IFERROR( FVSCHEDULE(1,OFFSET(Summary!$H$14,MATCH($B79,Summary!$H$15:$H$22,0),1,1,AL$11-1)), 0)
)*IF(AL$53&gt;0,1,0)*$D79)/-12
)</f>
        <v>0</v>
      </c>
      <c r="AM79" s="7">
        <f ca="1">IF(AM$11=0,0,((
(FVSCHEDULE(1,OFFSET(Summary!$H$14,MATCH($B79,Summary!$H$15:$H$22,0),1,1,AM$11))-
 IFERROR( FVSCHEDULE(1,OFFSET(Summary!$H$14,MATCH($B79,Summary!$H$15:$H$22,0),1,1,AM$11-1)), 0))
*(AM$12/12-ROUNDDOWN((AM$12-1)/12,0))
+ IFERROR( FVSCHEDULE(1,OFFSET(Summary!$H$14,MATCH($B79,Summary!$H$15:$H$22,0),1,1,AM$11-1)), 0)
)*IF(AM$53&gt;0,1,0)*$D79)/-12
)</f>
        <v>0</v>
      </c>
      <c r="AN79" s="7">
        <f ca="1">IF(AN$11=0,0,((
(FVSCHEDULE(1,OFFSET(Summary!$H$14,MATCH($B79,Summary!$H$15:$H$22,0),1,1,AN$11))-
 IFERROR( FVSCHEDULE(1,OFFSET(Summary!$H$14,MATCH($B79,Summary!$H$15:$H$22,0),1,1,AN$11-1)), 0))
*(AN$12/12-ROUNDDOWN((AN$12-1)/12,0))
+ IFERROR( FVSCHEDULE(1,OFFSET(Summary!$H$14,MATCH($B79,Summary!$H$15:$H$22,0),1,1,AN$11-1)), 0)
)*IF(AN$53&gt;0,1,0)*$D79)/-12
)</f>
        <v>0</v>
      </c>
      <c r="AO79" s="7">
        <f ca="1">IF(AO$11=0,0,((
(FVSCHEDULE(1,OFFSET(Summary!$H$14,MATCH($B79,Summary!$H$15:$H$22,0),1,1,AO$11))-
 IFERROR( FVSCHEDULE(1,OFFSET(Summary!$H$14,MATCH($B79,Summary!$H$15:$H$22,0),1,1,AO$11-1)), 0))
*(AO$12/12-ROUNDDOWN((AO$12-1)/12,0))
+ IFERROR( FVSCHEDULE(1,OFFSET(Summary!$H$14,MATCH($B79,Summary!$H$15:$H$22,0),1,1,AO$11-1)), 0)
)*IF(AO$53&gt;0,1,0)*$D79)/-12
)</f>
        <v>0</v>
      </c>
      <c r="AP79" s="7">
        <f ca="1">IF(AP$11=0,0,((
(FVSCHEDULE(1,OFFSET(Summary!$H$14,MATCH($B79,Summary!$H$15:$H$22,0),1,1,AP$11))-
 IFERROR( FVSCHEDULE(1,OFFSET(Summary!$H$14,MATCH($B79,Summary!$H$15:$H$22,0),1,1,AP$11-1)), 0))
*(AP$12/12-ROUNDDOWN((AP$12-1)/12,0))
+ IFERROR( FVSCHEDULE(1,OFFSET(Summary!$H$14,MATCH($B79,Summary!$H$15:$H$22,0),1,1,AP$11-1)), 0)
)*IF(AP$53&gt;0,1,0)*$D79)/-12
)</f>
        <v>0</v>
      </c>
      <c r="AQ79" s="7">
        <f ca="1">IF(AQ$11=0,0,((
(FVSCHEDULE(1,OFFSET(Summary!$H$14,MATCH($B79,Summary!$H$15:$H$22,0),1,1,AQ$11))-
 IFERROR( FVSCHEDULE(1,OFFSET(Summary!$H$14,MATCH($B79,Summary!$H$15:$H$22,0),1,1,AQ$11-1)), 0))
*(AQ$12/12-ROUNDDOWN((AQ$12-1)/12,0))
+ IFERROR( FVSCHEDULE(1,OFFSET(Summary!$H$14,MATCH($B79,Summary!$H$15:$H$22,0),1,1,AQ$11-1)), 0)
)*IF(AQ$53&gt;0,1,0)*$D79)/-12
)</f>
        <v>0</v>
      </c>
      <c r="AR79" s="7">
        <f ca="1">IF(AR$11=0,0,((
(FVSCHEDULE(1,OFFSET(Summary!$H$14,MATCH($B79,Summary!$H$15:$H$22,0),1,1,AR$11))-
 IFERROR( FVSCHEDULE(1,OFFSET(Summary!$H$14,MATCH($B79,Summary!$H$15:$H$22,0),1,1,AR$11-1)), 0))
*(AR$12/12-ROUNDDOWN((AR$12-1)/12,0))
+ IFERROR( FVSCHEDULE(1,OFFSET(Summary!$H$14,MATCH($B79,Summary!$H$15:$H$22,0),1,1,AR$11-1)), 0)
)*IF(AR$53&gt;0,1,0)*$D79)/-12
)</f>
        <v>0</v>
      </c>
      <c r="AS79" s="7">
        <f ca="1">IF(AS$11=0,0,((
(FVSCHEDULE(1,OFFSET(Summary!$H$14,MATCH($B79,Summary!$H$15:$H$22,0),1,1,AS$11))-
 IFERROR( FVSCHEDULE(1,OFFSET(Summary!$H$14,MATCH($B79,Summary!$H$15:$H$22,0),1,1,AS$11-1)), 0))
*(AS$12/12-ROUNDDOWN((AS$12-1)/12,0))
+ IFERROR( FVSCHEDULE(1,OFFSET(Summary!$H$14,MATCH($B79,Summary!$H$15:$H$22,0),1,1,AS$11-1)), 0)
)*IF(AS$53&gt;0,1,0)*$D79)/-12
)</f>
        <v>0</v>
      </c>
      <c r="AT79" s="7">
        <f ca="1">IF(AT$11=0,0,((
(FVSCHEDULE(1,OFFSET(Summary!$H$14,MATCH($B79,Summary!$H$15:$H$22,0),1,1,AT$11))-
 IFERROR( FVSCHEDULE(1,OFFSET(Summary!$H$14,MATCH($B79,Summary!$H$15:$H$22,0),1,1,AT$11-1)), 0))
*(AT$12/12-ROUNDDOWN((AT$12-1)/12,0))
+ IFERROR( FVSCHEDULE(1,OFFSET(Summary!$H$14,MATCH($B79,Summary!$H$15:$H$22,0),1,1,AT$11-1)), 0)
)*IF(AT$53&gt;0,1,0)*$D79)/-12
)</f>
        <v>0</v>
      </c>
      <c r="AU79" s="7">
        <f ca="1">IF(AU$11=0,0,((
(FVSCHEDULE(1,OFFSET(Summary!$H$14,MATCH($B79,Summary!$H$15:$H$22,0),1,1,AU$11))-
 IFERROR( FVSCHEDULE(1,OFFSET(Summary!$H$14,MATCH($B79,Summary!$H$15:$H$22,0),1,1,AU$11-1)), 0))
*(AU$12/12-ROUNDDOWN((AU$12-1)/12,0))
+ IFERROR( FVSCHEDULE(1,OFFSET(Summary!$H$14,MATCH($B79,Summary!$H$15:$H$22,0),1,1,AU$11-1)), 0)
)*IF(AU$53&gt;0,1,0)*$D79)/-12
)</f>
        <v>0</v>
      </c>
      <c r="AV79" s="7">
        <f ca="1">IF(AV$11=0,0,((
(FVSCHEDULE(1,OFFSET(Summary!$H$14,MATCH($B79,Summary!$H$15:$H$22,0),1,1,AV$11))-
 IFERROR( FVSCHEDULE(1,OFFSET(Summary!$H$14,MATCH($B79,Summary!$H$15:$H$22,0),1,1,AV$11-1)), 0))
*(AV$12/12-ROUNDDOWN((AV$12-1)/12,0))
+ IFERROR( FVSCHEDULE(1,OFFSET(Summary!$H$14,MATCH($B79,Summary!$H$15:$H$22,0),1,1,AV$11-1)), 0)
)*IF(AV$53&gt;0,1,0)*$D79)/-12
)</f>
        <v>0</v>
      </c>
      <c r="AW79" s="7">
        <f ca="1">IF(AW$11=0,0,((
(FVSCHEDULE(1,OFFSET(Summary!$H$14,MATCH($B79,Summary!$H$15:$H$22,0),1,1,AW$11))-
 IFERROR( FVSCHEDULE(1,OFFSET(Summary!$H$14,MATCH($B79,Summary!$H$15:$H$22,0),1,1,AW$11-1)), 0))
*(AW$12/12-ROUNDDOWN((AW$12-1)/12,0))
+ IFERROR( FVSCHEDULE(1,OFFSET(Summary!$H$14,MATCH($B79,Summary!$H$15:$H$22,0),1,1,AW$11-1)), 0)
)*IF(AW$53&gt;0,1,0)*$D79)/-12
)</f>
        <v>0</v>
      </c>
      <c r="AX79" s="7">
        <f ca="1">IF(AX$11=0,0,((
(FVSCHEDULE(1,OFFSET(Summary!$H$14,MATCH($B79,Summary!$H$15:$H$22,0),1,1,AX$11))-
 IFERROR( FVSCHEDULE(1,OFFSET(Summary!$H$14,MATCH($B79,Summary!$H$15:$H$22,0),1,1,AX$11-1)), 0))
*(AX$12/12-ROUNDDOWN((AX$12-1)/12,0))
+ IFERROR( FVSCHEDULE(1,OFFSET(Summary!$H$14,MATCH($B79,Summary!$H$15:$H$22,0),1,1,AX$11-1)), 0)
)*IF(AX$53&gt;0,1,0)*$D79)/-12
)</f>
        <v>0</v>
      </c>
      <c r="AY79" s="7">
        <f ca="1">IF(AY$11=0,0,((
(FVSCHEDULE(1,OFFSET(Summary!$H$14,MATCH($B79,Summary!$H$15:$H$22,0),1,1,AY$11))-
 IFERROR( FVSCHEDULE(1,OFFSET(Summary!$H$14,MATCH($B79,Summary!$H$15:$H$22,0),1,1,AY$11-1)), 0))
*(AY$12/12-ROUNDDOWN((AY$12-1)/12,0))
+ IFERROR( FVSCHEDULE(1,OFFSET(Summary!$H$14,MATCH($B79,Summary!$H$15:$H$22,0),1,1,AY$11-1)), 0)
)*IF(AY$53&gt;0,1,0)*$D79)/-12
)</f>
        <v>0</v>
      </c>
      <c r="AZ79" s="7">
        <f ca="1">IF(AZ$11=0,0,((
(FVSCHEDULE(1,OFFSET(Summary!$H$14,MATCH($B79,Summary!$H$15:$H$22,0),1,1,AZ$11))-
 IFERROR( FVSCHEDULE(1,OFFSET(Summary!$H$14,MATCH($B79,Summary!$H$15:$H$22,0),1,1,AZ$11-1)), 0))
*(AZ$12/12-ROUNDDOWN((AZ$12-1)/12,0))
+ IFERROR( FVSCHEDULE(1,OFFSET(Summary!$H$14,MATCH($B79,Summary!$H$15:$H$22,0),1,1,AZ$11-1)), 0)
)*IF(AZ$53&gt;0,1,0)*$D79)/-12
)</f>
        <v>0</v>
      </c>
      <c r="BA79" s="7">
        <f ca="1">IF(BA$11=0,0,((
(FVSCHEDULE(1,OFFSET(Summary!$H$14,MATCH($B79,Summary!$H$15:$H$22,0),1,1,BA$11))-
 IFERROR( FVSCHEDULE(1,OFFSET(Summary!$H$14,MATCH($B79,Summary!$H$15:$H$22,0),1,1,BA$11-1)), 0))
*(BA$12/12-ROUNDDOWN((BA$12-1)/12,0))
+ IFERROR( FVSCHEDULE(1,OFFSET(Summary!$H$14,MATCH($B79,Summary!$H$15:$H$22,0),1,1,BA$11-1)), 0)
)*IF(BA$53&gt;0,1,0)*$D79)/-12
)</f>
        <v>0</v>
      </c>
      <c r="BB79" s="7">
        <f ca="1">IF(BB$11=0,0,((
(FVSCHEDULE(1,OFFSET(Summary!$H$14,MATCH($B79,Summary!$H$15:$H$22,0),1,1,BB$11))-
 IFERROR( FVSCHEDULE(1,OFFSET(Summary!$H$14,MATCH($B79,Summary!$H$15:$H$22,0),1,1,BB$11-1)), 0))
*(BB$12/12-ROUNDDOWN((BB$12-1)/12,0))
+ IFERROR( FVSCHEDULE(1,OFFSET(Summary!$H$14,MATCH($B79,Summary!$H$15:$H$22,0),1,1,BB$11-1)), 0)
)*IF(BB$53&gt;0,1,0)*$D79)/-12
)</f>
        <v>0</v>
      </c>
      <c r="BC79" s="7">
        <f ca="1">IF(BC$11=0,0,((
(FVSCHEDULE(1,OFFSET(Summary!$H$14,MATCH($B79,Summary!$H$15:$H$22,0),1,1,BC$11))-
 IFERROR( FVSCHEDULE(1,OFFSET(Summary!$H$14,MATCH($B79,Summary!$H$15:$H$22,0),1,1,BC$11-1)), 0))
*(BC$12/12-ROUNDDOWN((BC$12-1)/12,0))
+ IFERROR( FVSCHEDULE(1,OFFSET(Summary!$H$14,MATCH($B79,Summary!$H$15:$H$22,0),1,1,BC$11-1)), 0)
)*IF(BC$53&gt;0,1,0)*$D79)/-12
)</f>
        <v>0</v>
      </c>
      <c r="BD79" s="7">
        <f ca="1">IF(BD$11=0,0,((
(FVSCHEDULE(1,OFFSET(Summary!$H$14,MATCH($B79,Summary!$H$15:$H$22,0),1,1,BD$11))-
 IFERROR( FVSCHEDULE(1,OFFSET(Summary!$H$14,MATCH($B79,Summary!$H$15:$H$22,0),1,1,BD$11-1)), 0))
*(BD$12/12-ROUNDDOWN((BD$12-1)/12,0))
+ IFERROR( FVSCHEDULE(1,OFFSET(Summary!$H$14,MATCH($B79,Summary!$H$15:$H$22,0),1,1,BD$11-1)), 0)
)*IF(BD$53&gt;0,1,0)*$D79)/-12
)</f>
        <v>0</v>
      </c>
      <c r="BE79" s="7">
        <f ca="1">IF(BE$11=0,0,((
(FVSCHEDULE(1,OFFSET(Summary!$H$14,MATCH($B79,Summary!$H$15:$H$22,0),1,1,BE$11))-
 IFERROR( FVSCHEDULE(1,OFFSET(Summary!$H$14,MATCH($B79,Summary!$H$15:$H$22,0),1,1,BE$11-1)), 0))
*(BE$12/12-ROUNDDOWN((BE$12-1)/12,0))
+ IFERROR( FVSCHEDULE(1,OFFSET(Summary!$H$14,MATCH($B79,Summary!$H$15:$H$22,0),1,1,BE$11-1)), 0)
)*IF(BE$53&gt;0,1,0)*$D79)/-12
)</f>
        <v>0</v>
      </c>
      <c r="BF79" s="7">
        <f ca="1">IF(BF$11=0,0,((
(FVSCHEDULE(1,OFFSET(Summary!$H$14,MATCH($B79,Summary!$H$15:$H$22,0),1,1,BF$11))-
 IFERROR( FVSCHEDULE(1,OFFSET(Summary!$H$14,MATCH($B79,Summary!$H$15:$H$22,0),1,1,BF$11-1)), 0))
*(BF$12/12-ROUNDDOWN((BF$12-1)/12,0))
+ IFERROR( FVSCHEDULE(1,OFFSET(Summary!$H$14,MATCH($B79,Summary!$H$15:$H$22,0),1,1,BF$11-1)), 0)
)*IF(BF$53&gt;0,1,0)*$D79)/-12
)</f>
        <v>0</v>
      </c>
      <c r="BG79" s="7">
        <f ca="1">IF(BG$11=0,0,((
(FVSCHEDULE(1,OFFSET(Summary!$H$14,MATCH($B79,Summary!$H$15:$H$22,0),1,1,BG$11))-
 IFERROR( FVSCHEDULE(1,OFFSET(Summary!$H$14,MATCH($B79,Summary!$H$15:$H$22,0),1,1,BG$11-1)), 0))
*(BG$12/12-ROUNDDOWN((BG$12-1)/12,0))
+ IFERROR( FVSCHEDULE(1,OFFSET(Summary!$H$14,MATCH($B79,Summary!$H$15:$H$22,0),1,1,BG$11-1)), 0)
)*IF(BG$53&gt;0,1,0)*$D79)/-12
)</f>
        <v>0</v>
      </c>
      <c r="BH79" s="7">
        <f ca="1">IF(BH$11=0,0,((
(FVSCHEDULE(1,OFFSET(Summary!$H$14,MATCH($B79,Summary!$H$15:$H$22,0),1,1,BH$11))-
 IFERROR( FVSCHEDULE(1,OFFSET(Summary!$H$14,MATCH($B79,Summary!$H$15:$H$22,0),1,1,BH$11-1)), 0))
*(BH$12/12-ROUNDDOWN((BH$12-1)/12,0))
+ IFERROR( FVSCHEDULE(1,OFFSET(Summary!$H$14,MATCH($B79,Summary!$H$15:$H$22,0),1,1,BH$11-1)), 0)
)*IF(BH$53&gt;0,1,0)*$D79)/-12
)</f>
        <v>0</v>
      </c>
      <c r="BI79" s="7">
        <f ca="1">IF(BI$11=0,0,((
(FVSCHEDULE(1,OFFSET(Summary!$H$14,MATCH($B79,Summary!$H$15:$H$22,0),1,1,BI$11))-
 IFERROR( FVSCHEDULE(1,OFFSET(Summary!$H$14,MATCH($B79,Summary!$H$15:$H$22,0),1,1,BI$11-1)), 0))
*(BI$12/12-ROUNDDOWN((BI$12-1)/12,0))
+ IFERROR( FVSCHEDULE(1,OFFSET(Summary!$H$14,MATCH($B79,Summary!$H$15:$H$22,0),1,1,BI$11-1)), 0)
)*IF(BI$53&gt;0,1,0)*$D79)/-12
)</f>
        <v>0</v>
      </c>
      <c r="BJ79" s="7">
        <f ca="1">IF(BJ$11=0,0,((
(FVSCHEDULE(1,OFFSET(Summary!$H$14,MATCH($B79,Summary!$H$15:$H$22,0),1,1,BJ$11))-
 IFERROR( FVSCHEDULE(1,OFFSET(Summary!$H$14,MATCH($B79,Summary!$H$15:$H$22,0),1,1,BJ$11-1)), 0))
*(BJ$12/12-ROUNDDOWN((BJ$12-1)/12,0))
+ IFERROR( FVSCHEDULE(1,OFFSET(Summary!$H$14,MATCH($B79,Summary!$H$15:$H$22,0),1,1,BJ$11-1)), 0)
)*IF(BJ$53&gt;0,1,0)*$D79)/-12
)</f>
        <v>0</v>
      </c>
      <c r="BK79" s="7">
        <f ca="1">IF(BK$11=0,0,((
(FVSCHEDULE(1,OFFSET(Summary!$H$14,MATCH($B79,Summary!$H$15:$H$22,0),1,1,BK$11))-
 IFERROR( FVSCHEDULE(1,OFFSET(Summary!$H$14,MATCH($B79,Summary!$H$15:$H$22,0),1,1,BK$11-1)), 0))
*(BK$12/12-ROUNDDOWN((BK$12-1)/12,0))
+ IFERROR( FVSCHEDULE(1,OFFSET(Summary!$H$14,MATCH($B79,Summary!$H$15:$H$22,0),1,1,BK$11-1)), 0)
)*IF(BK$53&gt;0,1,0)*$D79)/-12
)</f>
        <v>0</v>
      </c>
      <c r="BL79" s="7">
        <f ca="1">IF(BL$11=0,0,((
(FVSCHEDULE(1,OFFSET(Summary!$H$14,MATCH($B79,Summary!$H$15:$H$22,0),1,1,BL$11))-
 IFERROR( FVSCHEDULE(1,OFFSET(Summary!$H$14,MATCH($B79,Summary!$H$15:$H$22,0),1,1,BL$11-1)), 0))
*(BL$12/12-ROUNDDOWN((BL$12-1)/12,0))
+ IFERROR( FVSCHEDULE(1,OFFSET(Summary!$H$14,MATCH($B79,Summary!$H$15:$H$22,0),1,1,BL$11-1)), 0)
)*IF(BL$53&gt;0,1,0)*$D79)/-12
)</f>
        <v>0</v>
      </c>
      <c r="BM79" s="7">
        <f ca="1">IF(BM$11=0,0,((
(FVSCHEDULE(1,OFFSET(Summary!$H$14,MATCH($B79,Summary!$H$15:$H$22,0),1,1,BM$11))-
 IFERROR( FVSCHEDULE(1,OFFSET(Summary!$H$14,MATCH($B79,Summary!$H$15:$H$22,0),1,1,BM$11-1)), 0))
*(BM$12/12-ROUNDDOWN((BM$12-1)/12,0))
+ IFERROR( FVSCHEDULE(1,OFFSET(Summary!$H$14,MATCH($B79,Summary!$H$15:$H$22,0),1,1,BM$11-1)), 0)
)*IF(BM$53&gt;0,1,0)*$D79)/-12
)</f>
        <v>0</v>
      </c>
      <c r="BN79" s="7">
        <f ca="1">IF(BN$11=0,0,((
(FVSCHEDULE(1,OFFSET(Summary!$H$14,MATCH($B79,Summary!$H$15:$H$22,0),1,1,BN$11))-
 IFERROR( FVSCHEDULE(1,OFFSET(Summary!$H$14,MATCH($B79,Summary!$H$15:$H$22,0),1,1,BN$11-1)), 0))
*(BN$12/12-ROUNDDOWN((BN$12-1)/12,0))
+ IFERROR( FVSCHEDULE(1,OFFSET(Summary!$H$14,MATCH($B79,Summary!$H$15:$H$22,0),1,1,BN$11-1)), 0)
)*IF(BN$53&gt;0,1,0)*$D79)/-12
)</f>
        <v>0</v>
      </c>
      <c r="BO79" s="7">
        <f ca="1">IF(BO$11=0,0,((
(FVSCHEDULE(1,OFFSET(Summary!$H$14,MATCH($B79,Summary!$H$15:$H$22,0),1,1,BO$11))-
 IFERROR( FVSCHEDULE(1,OFFSET(Summary!$H$14,MATCH($B79,Summary!$H$15:$H$22,0),1,1,BO$11-1)), 0))
*(BO$12/12-ROUNDDOWN((BO$12-1)/12,0))
+ IFERROR( FVSCHEDULE(1,OFFSET(Summary!$H$14,MATCH($B79,Summary!$H$15:$H$22,0),1,1,BO$11-1)), 0)
)*IF(BO$53&gt;0,1,0)*$D79)/-12
)</f>
        <v>0</v>
      </c>
      <c r="BP79" s="7">
        <f ca="1">IF(BP$11=0,0,((
(FVSCHEDULE(1,OFFSET(Summary!$H$14,MATCH($B79,Summary!$H$15:$H$22,0),1,1,BP$11))-
 IFERROR( FVSCHEDULE(1,OFFSET(Summary!$H$14,MATCH($B79,Summary!$H$15:$H$22,0),1,1,BP$11-1)), 0))
*(BP$12/12-ROUNDDOWN((BP$12-1)/12,0))
+ IFERROR( FVSCHEDULE(1,OFFSET(Summary!$H$14,MATCH($B79,Summary!$H$15:$H$22,0),1,1,BP$11-1)), 0)
)*IF(BP$53&gt;0,1,0)*$D79)/-12
)</f>
        <v>0</v>
      </c>
      <c r="BQ79" s="7">
        <f ca="1">IF(BQ$11=0,0,((
(FVSCHEDULE(1,OFFSET(Summary!$H$14,MATCH($B79,Summary!$H$15:$H$22,0),1,1,BQ$11))-
 IFERROR( FVSCHEDULE(1,OFFSET(Summary!$H$14,MATCH($B79,Summary!$H$15:$H$22,0),1,1,BQ$11-1)), 0))
*(BQ$12/12-ROUNDDOWN((BQ$12-1)/12,0))
+ IFERROR( FVSCHEDULE(1,OFFSET(Summary!$H$14,MATCH($B79,Summary!$H$15:$H$22,0),1,1,BQ$11-1)), 0)
)*IF(BQ$53&gt;0,1,0)*$D79)/-12
)</f>
        <v>0</v>
      </c>
      <c r="BR79" s="7">
        <f ca="1">IF(BR$11=0,0,((
(FVSCHEDULE(1,OFFSET(Summary!$H$14,MATCH($B79,Summary!$H$15:$H$22,0),1,1,BR$11))-
 IFERROR( FVSCHEDULE(1,OFFSET(Summary!$H$14,MATCH($B79,Summary!$H$15:$H$22,0),1,1,BR$11-1)), 0))
*(BR$12/12-ROUNDDOWN((BR$12-1)/12,0))
+ IFERROR( FVSCHEDULE(1,OFFSET(Summary!$H$14,MATCH($B79,Summary!$H$15:$H$22,0),1,1,BR$11-1)), 0)
)*IF(BR$53&gt;0,1,0)*$D79)/-12
)</f>
        <v>0</v>
      </c>
      <c r="BS79" s="7">
        <f ca="1">IF(BS$11=0,0,((
(FVSCHEDULE(1,OFFSET(Summary!$H$14,MATCH($B79,Summary!$H$15:$H$22,0),1,1,BS$11))-
 IFERROR( FVSCHEDULE(1,OFFSET(Summary!$H$14,MATCH($B79,Summary!$H$15:$H$22,0),1,1,BS$11-1)), 0))
*(BS$12/12-ROUNDDOWN((BS$12-1)/12,0))
+ IFERROR( FVSCHEDULE(1,OFFSET(Summary!$H$14,MATCH($B79,Summary!$H$15:$H$22,0),1,1,BS$11-1)), 0)
)*IF(BS$53&gt;0,1,0)*$D79)/-12
)</f>
        <v>0</v>
      </c>
      <c r="BT79" s="7">
        <f ca="1">IF(BT$11=0,0,((
(FVSCHEDULE(1,OFFSET(Summary!$H$14,MATCH($B79,Summary!$H$15:$H$22,0),1,1,BT$11))-
 IFERROR( FVSCHEDULE(1,OFFSET(Summary!$H$14,MATCH($B79,Summary!$H$15:$H$22,0),1,1,BT$11-1)), 0))
*(BT$12/12-ROUNDDOWN((BT$12-1)/12,0))
+ IFERROR( FVSCHEDULE(1,OFFSET(Summary!$H$14,MATCH($B79,Summary!$H$15:$H$22,0),1,1,BT$11-1)), 0)
)*IF(BT$53&gt;0,1,0)*$D79)/-12
)</f>
        <v>0</v>
      </c>
      <c r="BU79" s="7">
        <f ca="1">IF(BU$11=0,0,((
(FVSCHEDULE(1,OFFSET(Summary!$H$14,MATCH($B79,Summary!$H$15:$H$22,0),1,1,BU$11))-
 IFERROR( FVSCHEDULE(1,OFFSET(Summary!$H$14,MATCH($B79,Summary!$H$15:$H$22,0),1,1,BU$11-1)), 0))
*(BU$12/12-ROUNDDOWN((BU$12-1)/12,0))
+ IFERROR( FVSCHEDULE(1,OFFSET(Summary!$H$14,MATCH($B79,Summary!$H$15:$H$22,0),1,1,BU$11-1)), 0)
)*IF(BU$53&gt;0,1,0)*$D79)/-12
)</f>
        <v>0</v>
      </c>
      <c r="BV79" s="7">
        <f ca="1">IF(BV$11=0,0,((
(FVSCHEDULE(1,OFFSET(Summary!$H$14,MATCH($B79,Summary!$H$15:$H$22,0),1,1,BV$11))-
 IFERROR( FVSCHEDULE(1,OFFSET(Summary!$H$14,MATCH($B79,Summary!$H$15:$H$22,0),1,1,BV$11-1)), 0))
*(BV$12/12-ROUNDDOWN((BV$12-1)/12,0))
+ IFERROR( FVSCHEDULE(1,OFFSET(Summary!$H$14,MATCH($B79,Summary!$H$15:$H$22,0),1,1,BV$11-1)), 0)
)*IF(BV$53&gt;0,1,0)*$D79)/-12
)</f>
        <v>0</v>
      </c>
      <c r="BW79" s="7">
        <f ca="1">IF(BW$11=0,0,((
(FVSCHEDULE(1,OFFSET(Summary!$H$14,MATCH($B79,Summary!$H$15:$H$22,0),1,1,BW$11))-
 IFERROR( FVSCHEDULE(1,OFFSET(Summary!$H$14,MATCH($B79,Summary!$H$15:$H$22,0),1,1,BW$11-1)), 0))
*(BW$12/12-ROUNDDOWN((BW$12-1)/12,0))
+ IFERROR( FVSCHEDULE(1,OFFSET(Summary!$H$14,MATCH($B79,Summary!$H$15:$H$22,0),1,1,BW$11-1)), 0)
)*IF(BW$53&gt;0,1,0)*$D79)/-12
)</f>
        <v>0</v>
      </c>
      <c r="BX79" s="7">
        <f ca="1">IF(BX$11=0,0,((
(FVSCHEDULE(1,OFFSET(Summary!$H$14,MATCH($B79,Summary!$H$15:$H$22,0),1,1,BX$11))-
 IFERROR( FVSCHEDULE(1,OFFSET(Summary!$H$14,MATCH($B79,Summary!$H$15:$H$22,0),1,1,BX$11-1)), 0))
*(BX$12/12-ROUNDDOWN((BX$12-1)/12,0))
+ IFERROR( FVSCHEDULE(1,OFFSET(Summary!$H$14,MATCH($B79,Summary!$H$15:$H$22,0),1,1,BX$11-1)), 0)
)*IF(BX$53&gt;0,1,0)*$D79)/-12
)</f>
        <v>0</v>
      </c>
      <c r="BY79" s="7">
        <f ca="1">IF(BY$11=0,0,((
(FVSCHEDULE(1,OFFSET(Summary!$H$14,MATCH($B79,Summary!$H$15:$H$22,0),1,1,BY$11))-
 IFERROR( FVSCHEDULE(1,OFFSET(Summary!$H$14,MATCH($B79,Summary!$H$15:$H$22,0),1,1,BY$11-1)), 0))
*(BY$12/12-ROUNDDOWN((BY$12-1)/12,0))
+ IFERROR( FVSCHEDULE(1,OFFSET(Summary!$H$14,MATCH($B79,Summary!$H$15:$H$22,0),1,1,BY$11-1)), 0)
)*IF(BY$53&gt;0,1,0)*$D79)/-12
)</f>
        <v>0</v>
      </c>
      <c r="BZ79" s="7">
        <f ca="1">IF(BZ$11=0,0,((
(FVSCHEDULE(1,OFFSET(Summary!$H$14,MATCH($B79,Summary!$H$15:$H$22,0),1,1,BZ$11))-
 IFERROR( FVSCHEDULE(1,OFFSET(Summary!$H$14,MATCH($B79,Summary!$H$15:$H$22,0),1,1,BZ$11-1)), 0))
*(BZ$12/12-ROUNDDOWN((BZ$12-1)/12,0))
+ IFERROR( FVSCHEDULE(1,OFFSET(Summary!$H$14,MATCH($B79,Summary!$H$15:$H$22,0),1,1,BZ$11-1)), 0)
)*IF(BZ$53&gt;0,1,0)*$D79)/-12
)</f>
        <v>0</v>
      </c>
      <c r="CA79" s="7">
        <f ca="1">IF(CA$11=0,0,((
(FVSCHEDULE(1,OFFSET(Summary!$H$14,MATCH($B79,Summary!$H$15:$H$22,0),1,1,CA$11))-
 IFERROR( FVSCHEDULE(1,OFFSET(Summary!$H$14,MATCH($B79,Summary!$H$15:$H$22,0),1,1,CA$11-1)), 0))
*(CA$12/12-ROUNDDOWN((CA$12-1)/12,0))
+ IFERROR( FVSCHEDULE(1,OFFSET(Summary!$H$14,MATCH($B79,Summary!$H$15:$H$22,0),1,1,CA$11-1)), 0)
)*IF(CA$53&gt;0,1,0)*$D79)/-12
)</f>
        <v>0</v>
      </c>
      <c r="CB79" s="7">
        <f ca="1">IF(CB$11=0,0,((
(FVSCHEDULE(1,OFFSET(Summary!$H$14,MATCH($B79,Summary!$H$15:$H$22,0),1,1,CB$11))-
 IFERROR( FVSCHEDULE(1,OFFSET(Summary!$H$14,MATCH($B79,Summary!$H$15:$H$22,0),1,1,CB$11-1)), 0))
*(CB$12/12-ROUNDDOWN((CB$12-1)/12,0))
+ IFERROR( FVSCHEDULE(1,OFFSET(Summary!$H$14,MATCH($B79,Summary!$H$15:$H$22,0),1,1,CB$11-1)), 0)
)*IF(CB$53&gt;0,1,0)*$D79)/-12
)</f>
        <v>0</v>
      </c>
      <c r="CC79" s="7">
        <f ca="1">IF(CC$11=0,0,((
(FVSCHEDULE(1,OFFSET(Summary!$H$14,MATCH($B79,Summary!$H$15:$H$22,0),1,1,CC$11))-
 IFERROR( FVSCHEDULE(1,OFFSET(Summary!$H$14,MATCH($B79,Summary!$H$15:$H$22,0),1,1,CC$11-1)), 0))
*(CC$12/12-ROUNDDOWN((CC$12-1)/12,0))
+ IFERROR( FVSCHEDULE(1,OFFSET(Summary!$H$14,MATCH($B79,Summary!$H$15:$H$22,0),1,1,CC$11-1)), 0)
)*IF(CC$53&gt;0,1,0)*$D79)/-12
)</f>
        <v>0</v>
      </c>
      <c r="CD79" s="7">
        <f ca="1">IF(CD$11=0,0,((
(FVSCHEDULE(1,OFFSET(Summary!$H$14,MATCH($B79,Summary!$H$15:$H$22,0),1,1,CD$11))-
 IFERROR( FVSCHEDULE(1,OFFSET(Summary!$H$14,MATCH($B79,Summary!$H$15:$H$22,0),1,1,CD$11-1)), 0))
*(CD$12/12-ROUNDDOWN((CD$12-1)/12,0))
+ IFERROR( FVSCHEDULE(1,OFFSET(Summary!$H$14,MATCH($B79,Summary!$H$15:$H$22,0),1,1,CD$11-1)), 0)
)*IF(CD$53&gt;0,1,0)*$D79)/-12
)</f>
        <v>0</v>
      </c>
      <c r="CE79" s="7">
        <f ca="1">IF(CE$11=0,0,((
(FVSCHEDULE(1,OFFSET(Summary!$H$14,MATCH($B79,Summary!$H$15:$H$22,0),1,1,CE$11))-
 IFERROR( FVSCHEDULE(1,OFFSET(Summary!$H$14,MATCH($B79,Summary!$H$15:$H$22,0),1,1,CE$11-1)), 0))
*(CE$12/12-ROUNDDOWN((CE$12-1)/12,0))
+ IFERROR( FVSCHEDULE(1,OFFSET(Summary!$H$14,MATCH($B79,Summary!$H$15:$H$22,0),1,1,CE$11-1)), 0)
)*IF(CE$53&gt;0,1,0)*$D79)/-12
)</f>
        <v>0</v>
      </c>
      <c r="CF79" s="7">
        <f ca="1">IF(CF$11=0,0,((
(FVSCHEDULE(1,OFFSET(Summary!$H$14,MATCH($B79,Summary!$H$15:$H$22,0),1,1,CF$11))-
 IFERROR( FVSCHEDULE(1,OFFSET(Summary!$H$14,MATCH($B79,Summary!$H$15:$H$22,0),1,1,CF$11-1)), 0))
*(CF$12/12-ROUNDDOWN((CF$12-1)/12,0))
+ IFERROR( FVSCHEDULE(1,OFFSET(Summary!$H$14,MATCH($B79,Summary!$H$15:$H$22,0),1,1,CF$11-1)), 0)
)*IF(CF$53&gt;0,1,0)*$D79)/-12
)</f>
        <v>0</v>
      </c>
      <c r="CG79" s="7">
        <f ca="1">IF(CG$11=0,0,((
(FVSCHEDULE(1,OFFSET(Summary!$H$14,MATCH($B79,Summary!$H$15:$H$22,0),1,1,CG$11))-
 IFERROR( FVSCHEDULE(1,OFFSET(Summary!$H$14,MATCH($B79,Summary!$H$15:$H$22,0),1,1,CG$11-1)), 0))
*(CG$12/12-ROUNDDOWN((CG$12-1)/12,0))
+ IFERROR( FVSCHEDULE(1,OFFSET(Summary!$H$14,MATCH($B79,Summary!$H$15:$H$22,0),1,1,CG$11-1)), 0)
)*IF(CG$53&gt;0,1,0)*$D79)/-12
)</f>
        <v>0</v>
      </c>
      <c r="CH79" s="7">
        <f ca="1">IF(CH$11=0,0,((
(FVSCHEDULE(1,OFFSET(Summary!$H$14,MATCH($B79,Summary!$H$15:$H$22,0),1,1,CH$11))-
 IFERROR( FVSCHEDULE(1,OFFSET(Summary!$H$14,MATCH($B79,Summary!$H$15:$H$22,0),1,1,CH$11-1)), 0))
*(CH$12/12-ROUNDDOWN((CH$12-1)/12,0))
+ IFERROR( FVSCHEDULE(1,OFFSET(Summary!$H$14,MATCH($B79,Summary!$H$15:$H$22,0),1,1,CH$11-1)), 0)
)*IF(CH$53&gt;0,1,0)*$D79)/-12
)</f>
        <v>0</v>
      </c>
      <c r="CI79" s="7">
        <f ca="1">IF(CI$11=0,0,((
(FVSCHEDULE(1,OFFSET(Summary!$H$14,MATCH($B79,Summary!$H$15:$H$22,0),1,1,CI$11))-
 IFERROR( FVSCHEDULE(1,OFFSET(Summary!$H$14,MATCH($B79,Summary!$H$15:$H$22,0),1,1,CI$11-1)), 0))
*(CI$12/12-ROUNDDOWN((CI$12-1)/12,0))
+ IFERROR( FVSCHEDULE(1,OFFSET(Summary!$H$14,MATCH($B79,Summary!$H$15:$H$22,0),1,1,CI$11-1)), 0)
)*IF(CI$53&gt;0,1,0)*$D79)/-12
)</f>
        <v>0</v>
      </c>
      <c r="CJ79" s="7">
        <f ca="1">IF(CJ$11=0,0,((
(FVSCHEDULE(1,OFFSET(Summary!$H$14,MATCH($B79,Summary!$H$15:$H$22,0),1,1,CJ$11))-
 IFERROR( FVSCHEDULE(1,OFFSET(Summary!$H$14,MATCH($B79,Summary!$H$15:$H$22,0),1,1,CJ$11-1)), 0))
*(CJ$12/12-ROUNDDOWN((CJ$12-1)/12,0))
+ IFERROR( FVSCHEDULE(1,OFFSET(Summary!$H$14,MATCH($B79,Summary!$H$15:$H$22,0),1,1,CJ$11-1)), 0)
)*IF(CJ$53&gt;0,1,0)*$D79)/-12
)</f>
        <v>0</v>
      </c>
      <c r="CK79" s="7">
        <f ca="1">IF(CK$11=0,0,((
(FVSCHEDULE(1,OFFSET(Summary!$H$14,MATCH($B79,Summary!$H$15:$H$22,0),1,1,CK$11))-
 IFERROR( FVSCHEDULE(1,OFFSET(Summary!$H$14,MATCH($B79,Summary!$H$15:$H$22,0),1,1,CK$11-1)), 0))
*(CK$12/12-ROUNDDOWN((CK$12-1)/12,0))
+ IFERROR( FVSCHEDULE(1,OFFSET(Summary!$H$14,MATCH($B79,Summary!$H$15:$H$22,0),1,1,CK$11-1)), 0)
)*IF(CK$53&gt;0,1,0)*$D79)/-12
)</f>
        <v>0</v>
      </c>
      <c r="CL79" s="7">
        <f ca="1">IF(CL$11=0,0,((
(FVSCHEDULE(1,OFFSET(Summary!$H$14,MATCH($B79,Summary!$H$15:$H$22,0),1,1,CL$11))-
 IFERROR( FVSCHEDULE(1,OFFSET(Summary!$H$14,MATCH($B79,Summary!$H$15:$H$22,0),1,1,CL$11-1)), 0))
*(CL$12/12-ROUNDDOWN((CL$12-1)/12,0))
+ IFERROR( FVSCHEDULE(1,OFFSET(Summary!$H$14,MATCH($B79,Summary!$H$15:$H$22,0),1,1,CL$11-1)), 0)
)*IF(CL$53&gt;0,1,0)*$D79)/-12
)</f>
        <v>0</v>
      </c>
      <c r="CM79" s="7">
        <f ca="1">IF(CM$11=0,0,((
(FVSCHEDULE(1,OFFSET(Summary!$H$14,MATCH($B79,Summary!$H$15:$H$22,0),1,1,CM$11))-
 IFERROR( FVSCHEDULE(1,OFFSET(Summary!$H$14,MATCH($B79,Summary!$H$15:$H$22,0),1,1,CM$11-1)), 0))
*(CM$12/12-ROUNDDOWN((CM$12-1)/12,0))
+ IFERROR( FVSCHEDULE(1,OFFSET(Summary!$H$14,MATCH($B79,Summary!$H$15:$H$22,0),1,1,CM$11-1)), 0)
)*IF(CM$53&gt;0,1,0)*$D79)/-12
)</f>
        <v>0</v>
      </c>
      <c r="CN79" s="7">
        <f ca="1">IF(CN$11=0,0,((
(FVSCHEDULE(1,OFFSET(Summary!$H$14,MATCH($B79,Summary!$H$15:$H$22,0),1,1,CN$11))-
 IFERROR( FVSCHEDULE(1,OFFSET(Summary!$H$14,MATCH($B79,Summary!$H$15:$H$22,0),1,1,CN$11-1)), 0))
*(CN$12/12-ROUNDDOWN((CN$12-1)/12,0))
+ IFERROR( FVSCHEDULE(1,OFFSET(Summary!$H$14,MATCH($B79,Summary!$H$15:$H$22,0),1,1,CN$11-1)), 0)
)*IF(CN$53&gt;0,1,0)*$D79)/-12
)</f>
        <v>0</v>
      </c>
      <c r="CO79" s="7">
        <f ca="1">IF(CO$11=0,0,((
(FVSCHEDULE(1,OFFSET(Summary!$H$14,MATCH($B79,Summary!$H$15:$H$22,0),1,1,CO$11))-
 IFERROR( FVSCHEDULE(1,OFFSET(Summary!$H$14,MATCH($B79,Summary!$H$15:$H$22,0),1,1,CO$11-1)), 0))
*(CO$12/12-ROUNDDOWN((CO$12-1)/12,0))
+ IFERROR( FVSCHEDULE(1,OFFSET(Summary!$H$14,MATCH($B79,Summary!$H$15:$H$22,0),1,1,CO$11-1)), 0)
)*IF(CO$53&gt;0,1,0)*$D79)/-12
)</f>
        <v>0</v>
      </c>
      <c r="CP79" s="7">
        <f ca="1">IF(CP$11=0,0,((
(FVSCHEDULE(1,OFFSET(Summary!$H$14,MATCH($B79,Summary!$H$15:$H$22,0),1,1,CP$11))-
 IFERROR( FVSCHEDULE(1,OFFSET(Summary!$H$14,MATCH($B79,Summary!$H$15:$H$22,0),1,1,CP$11-1)), 0))
*(CP$12/12-ROUNDDOWN((CP$12-1)/12,0))
+ IFERROR( FVSCHEDULE(1,OFFSET(Summary!$H$14,MATCH($B79,Summary!$H$15:$H$22,0),1,1,CP$11-1)), 0)
)*IF(CP$53&gt;0,1,0)*$D79)/-12
)</f>
        <v>0</v>
      </c>
      <c r="CQ79" s="7">
        <f ca="1">IF(CQ$11=0,0,((
(FVSCHEDULE(1,OFFSET(Summary!$H$14,MATCH($B79,Summary!$H$15:$H$22,0),1,1,CQ$11))-
 IFERROR( FVSCHEDULE(1,OFFSET(Summary!$H$14,MATCH($B79,Summary!$H$15:$H$22,0),1,1,CQ$11-1)), 0))
*(CQ$12/12-ROUNDDOWN((CQ$12-1)/12,0))
+ IFERROR( FVSCHEDULE(1,OFFSET(Summary!$H$14,MATCH($B79,Summary!$H$15:$H$22,0),1,1,CQ$11-1)), 0)
)*IF(CQ$53&gt;0,1,0)*$D79)/-12
)</f>
        <v>0</v>
      </c>
      <c r="CR79" s="7">
        <f ca="1">IF(CR$11=0,0,((
(FVSCHEDULE(1,OFFSET(Summary!$H$14,MATCH($B79,Summary!$H$15:$H$22,0),1,1,CR$11))-
 IFERROR( FVSCHEDULE(1,OFFSET(Summary!$H$14,MATCH($B79,Summary!$H$15:$H$22,0),1,1,CR$11-1)), 0))
*(CR$12/12-ROUNDDOWN((CR$12-1)/12,0))
+ IFERROR( FVSCHEDULE(1,OFFSET(Summary!$H$14,MATCH($B79,Summary!$H$15:$H$22,0),1,1,CR$11-1)), 0)
)*IF(CR$53&gt;0,1,0)*$D79)/-12
)</f>
        <v>0</v>
      </c>
      <c r="CS79" s="7">
        <f ca="1">IF(CS$11=0,0,((
(FVSCHEDULE(1,OFFSET(Summary!$H$14,MATCH($B79,Summary!$H$15:$H$22,0),1,1,CS$11))-
 IFERROR( FVSCHEDULE(1,OFFSET(Summary!$H$14,MATCH($B79,Summary!$H$15:$H$22,0),1,1,CS$11-1)), 0))
*(CS$12/12-ROUNDDOWN((CS$12-1)/12,0))
+ IFERROR( FVSCHEDULE(1,OFFSET(Summary!$H$14,MATCH($B79,Summary!$H$15:$H$22,0),1,1,CS$11-1)), 0)
)*IF(CS$53&gt;0,1,0)*$D79)/-12
)</f>
        <v>0</v>
      </c>
      <c r="CT79" s="7">
        <f ca="1">IF(CT$11=0,0,((
(FVSCHEDULE(1,OFFSET(Summary!$H$14,MATCH($B79,Summary!$H$15:$H$22,0),1,1,CT$11))-
 IFERROR( FVSCHEDULE(1,OFFSET(Summary!$H$14,MATCH($B79,Summary!$H$15:$H$22,0),1,1,CT$11-1)), 0))
*(CT$12/12-ROUNDDOWN((CT$12-1)/12,0))
+ IFERROR( FVSCHEDULE(1,OFFSET(Summary!$H$14,MATCH($B79,Summary!$H$15:$H$22,0),1,1,CT$11-1)), 0)
)*IF(CT$53&gt;0,1,0)*$D79)/-12
)</f>
        <v>0</v>
      </c>
      <c r="CU79" s="7">
        <f ca="1">IF(CU$11=0,0,((
(FVSCHEDULE(1,OFFSET(Summary!$H$14,MATCH($B79,Summary!$H$15:$H$22,0),1,1,CU$11))-
 IFERROR( FVSCHEDULE(1,OFFSET(Summary!$H$14,MATCH($B79,Summary!$H$15:$H$22,0),1,1,CU$11-1)), 0))
*(CU$12/12-ROUNDDOWN((CU$12-1)/12,0))
+ IFERROR( FVSCHEDULE(1,OFFSET(Summary!$H$14,MATCH($B79,Summary!$H$15:$H$22,0),1,1,CU$11-1)), 0)
)*IF(CU$53&gt;0,1,0)*$D79)/-12
)</f>
        <v>0</v>
      </c>
      <c r="CV79" s="7">
        <f ca="1">IF(CV$11=0,0,((
(FVSCHEDULE(1,OFFSET(Summary!$H$14,MATCH($B79,Summary!$H$15:$H$22,0),1,1,CV$11))-
 IFERROR( FVSCHEDULE(1,OFFSET(Summary!$H$14,MATCH($B79,Summary!$H$15:$H$22,0),1,1,CV$11-1)), 0))
*(CV$12/12-ROUNDDOWN((CV$12-1)/12,0))
+ IFERROR( FVSCHEDULE(1,OFFSET(Summary!$H$14,MATCH($B79,Summary!$H$15:$H$22,0),1,1,CV$11-1)), 0)
)*IF(CV$53&gt;0,1,0)*$D79)/-12
)</f>
        <v>0</v>
      </c>
      <c r="CW79" s="7">
        <f ca="1">IF(CW$11=0,0,((
(FVSCHEDULE(1,OFFSET(Summary!$H$14,MATCH($B79,Summary!$H$15:$H$22,0),1,1,CW$11))-
 IFERROR( FVSCHEDULE(1,OFFSET(Summary!$H$14,MATCH($B79,Summary!$H$15:$H$22,0),1,1,CW$11-1)), 0))
*(CW$12/12-ROUNDDOWN((CW$12-1)/12,0))
+ IFERROR( FVSCHEDULE(1,OFFSET(Summary!$H$14,MATCH($B79,Summary!$H$15:$H$22,0),1,1,CW$11-1)), 0)
)*IF(CW$53&gt;0,1,0)*$D79)/-12
)</f>
        <v>0</v>
      </c>
      <c r="CX79" s="7">
        <f ca="1">IF(CX$11=0,0,((
(FVSCHEDULE(1,OFFSET(Summary!$H$14,MATCH($B79,Summary!$H$15:$H$22,0),1,1,CX$11))-
 IFERROR( FVSCHEDULE(1,OFFSET(Summary!$H$14,MATCH($B79,Summary!$H$15:$H$22,0),1,1,CX$11-1)), 0))
*(CX$12/12-ROUNDDOWN((CX$12-1)/12,0))
+ IFERROR( FVSCHEDULE(1,OFFSET(Summary!$H$14,MATCH($B79,Summary!$H$15:$H$22,0),1,1,CX$11-1)), 0)
)*IF(CX$53&gt;0,1,0)*$D79)/-12
)</f>
        <v>0</v>
      </c>
      <c r="CY79" s="7">
        <f ca="1">IF(CY$11=0,0,((
(FVSCHEDULE(1,OFFSET(Summary!$H$14,MATCH($B79,Summary!$H$15:$H$22,0),1,1,CY$11))-
 IFERROR( FVSCHEDULE(1,OFFSET(Summary!$H$14,MATCH($B79,Summary!$H$15:$H$22,0),1,1,CY$11-1)), 0))
*(CY$12/12-ROUNDDOWN((CY$12-1)/12,0))
+ IFERROR( FVSCHEDULE(1,OFFSET(Summary!$H$14,MATCH($B79,Summary!$H$15:$H$22,0),1,1,CY$11-1)), 0)
)*IF(CY$53&gt;0,1,0)*$D79)/-12
)</f>
        <v>0</v>
      </c>
      <c r="CZ79" s="7">
        <f ca="1">IF(CZ$11=0,0,((
(FVSCHEDULE(1,OFFSET(Summary!$H$14,MATCH($B79,Summary!$H$15:$H$22,0),1,1,CZ$11))-
 IFERROR( FVSCHEDULE(1,OFFSET(Summary!$H$14,MATCH($B79,Summary!$H$15:$H$22,0),1,1,CZ$11-1)), 0))
*(CZ$12/12-ROUNDDOWN((CZ$12-1)/12,0))
+ IFERROR( FVSCHEDULE(1,OFFSET(Summary!$H$14,MATCH($B79,Summary!$H$15:$H$22,0),1,1,CZ$11-1)), 0)
)*IF(CZ$53&gt;0,1,0)*$D79)/-12
)</f>
        <v>0</v>
      </c>
      <c r="DA79" s="7">
        <f ca="1">IF(DA$11=0,0,((
(FVSCHEDULE(1,OFFSET(Summary!$H$14,MATCH($B79,Summary!$H$15:$H$22,0),1,1,DA$11))-
 IFERROR( FVSCHEDULE(1,OFFSET(Summary!$H$14,MATCH($B79,Summary!$H$15:$H$22,0),1,1,DA$11-1)), 0))
*(DA$12/12-ROUNDDOWN((DA$12-1)/12,0))
+ IFERROR( FVSCHEDULE(1,OFFSET(Summary!$H$14,MATCH($B79,Summary!$H$15:$H$22,0),1,1,DA$11-1)), 0)
)*IF(DA$53&gt;0,1,0)*$D79)/-12
)</f>
        <v>0</v>
      </c>
      <c r="DB79" s="7">
        <f ca="1">IF(DB$11=0,0,((
(FVSCHEDULE(1,OFFSET(Summary!$H$14,MATCH($B79,Summary!$H$15:$H$22,0),1,1,DB$11))-
 IFERROR( FVSCHEDULE(1,OFFSET(Summary!$H$14,MATCH($B79,Summary!$H$15:$H$22,0),1,1,DB$11-1)), 0))
*(DB$12/12-ROUNDDOWN((DB$12-1)/12,0))
+ IFERROR( FVSCHEDULE(1,OFFSET(Summary!$H$14,MATCH($B79,Summary!$H$15:$H$22,0),1,1,DB$11-1)), 0)
)*IF(DB$53&gt;0,1,0)*$D79)/-12
)</f>
        <v>0</v>
      </c>
      <c r="DC79" s="7">
        <f ca="1">IF(DC$11=0,0,((
(FVSCHEDULE(1,OFFSET(Summary!$H$14,MATCH($B79,Summary!$H$15:$H$22,0),1,1,DC$11))-
 IFERROR( FVSCHEDULE(1,OFFSET(Summary!$H$14,MATCH($B79,Summary!$H$15:$H$22,0),1,1,DC$11-1)), 0))
*(DC$12/12-ROUNDDOWN((DC$12-1)/12,0))
+ IFERROR( FVSCHEDULE(1,OFFSET(Summary!$H$14,MATCH($B79,Summary!$H$15:$H$22,0),1,1,DC$11-1)), 0)
)*IF(DC$53&gt;0,1,0)*$D79)/-12
)</f>
        <v>0</v>
      </c>
      <c r="DD79" s="7">
        <f ca="1">IF(DD$11=0,0,((
(FVSCHEDULE(1,OFFSET(Summary!$H$14,MATCH($B79,Summary!$H$15:$H$22,0),1,1,DD$11))-
 IFERROR( FVSCHEDULE(1,OFFSET(Summary!$H$14,MATCH($B79,Summary!$H$15:$H$22,0),1,1,DD$11-1)), 0))
*(DD$12/12-ROUNDDOWN((DD$12-1)/12,0))
+ IFERROR( FVSCHEDULE(1,OFFSET(Summary!$H$14,MATCH($B79,Summary!$H$15:$H$22,0),1,1,DD$11-1)), 0)
)*IF(DD$53&gt;0,1,0)*$D79)/-12
)</f>
        <v>0</v>
      </c>
      <c r="DE79" s="7">
        <f ca="1">IF(DE$11=0,0,((
(FVSCHEDULE(1,OFFSET(Summary!$H$14,MATCH($B79,Summary!$H$15:$H$22,0),1,1,DE$11))-
 IFERROR( FVSCHEDULE(1,OFFSET(Summary!$H$14,MATCH($B79,Summary!$H$15:$H$22,0),1,1,DE$11-1)), 0))
*(DE$12/12-ROUNDDOWN((DE$12-1)/12,0))
+ IFERROR( FVSCHEDULE(1,OFFSET(Summary!$H$14,MATCH($B79,Summary!$H$15:$H$22,0),1,1,DE$11-1)), 0)
)*IF(DE$53&gt;0,1,0)*$D79)/-12
)</f>
        <v>0</v>
      </c>
      <c r="DF79" s="7">
        <f ca="1">IF(DF$11=0,0,((
(FVSCHEDULE(1,OFFSET(Summary!$H$14,MATCH($B79,Summary!$H$15:$H$22,0),1,1,DF$11))-
 IFERROR( FVSCHEDULE(1,OFFSET(Summary!$H$14,MATCH($B79,Summary!$H$15:$H$22,0),1,1,DF$11-1)), 0))
*(DF$12/12-ROUNDDOWN((DF$12-1)/12,0))
+ IFERROR( FVSCHEDULE(1,OFFSET(Summary!$H$14,MATCH($B79,Summary!$H$15:$H$22,0),1,1,DF$11-1)), 0)
)*IF(DF$53&gt;0,1,0)*$D79)/-12
)</f>
        <v>0</v>
      </c>
      <c r="DG79" s="7">
        <f ca="1">IF(DG$11=0,0,((
(FVSCHEDULE(1,OFFSET(Summary!$H$14,MATCH($B79,Summary!$H$15:$H$22,0),1,1,DG$11))-
 IFERROR( FVSCHEDULE(1,OFFSET(Summary!$H$14,MATCH($B79,Summary!$H$15:$H$22,0),1,1,DG$11-1)), 0))
*(DG$12/12-ROUNDDOWN((DG$12-1)/12,0))
+ IFERROR( FVSCHEDULE(1,OFFSET(Summary!$H$14,MATCH($B79,Summary!$H$15:$H$22,0),1,1,DG$11-1)), 0)
)*IF(DG$53&gt;0,1,0)*$D79)/-12
)</f>
        <v>0</v>
      </c>
      <c r="DH79" s="7">
        <f ca="1">IF(DH$11=0,0,((
(FVSCHEDULE(1,OFFSET(Summary!$H$14,MATCH($B79,Summary!$H$15:$H$22,0),1,1,DH$11))-
 IFERROR( FVSCHEDULE(1,OFFSET(Summary!$H$14,MATCH($B79,Summary!$H$15:$H$22,0),1,1,DH$11-1)), 0))
*(DH$12/12-ROUNDDOWN((DH$12-1)/12,0))
+ IFERROR( FVSCHEDULE(1,OFFSET(Summary!$H$14,MATCH($B79,Summary!$H$15:$H$22,0),1,1,DH$11-1)), 0)
)*IF(DH$53&gt;0,1,0)*$D79)/-12
)</f>
        <v>0</v>
      </c>
      <c r="DI79" s="7">
        <f ca="1">IF(DI$11=0,0,((
(FVSCHEDULE(1,OFFSET(Summary!$H$14,MATCH($B79,Summary!$H$15:$H$22,0),1,1,DI$11))-
 IFERROR( FVSCHEDULE(1,OFFSET(Summary!$H$14,MATCH($B79,Summary!$H$15:$H$22,0),1,1,DI$11-1)), 0))
*(DI$12/12-ROUNDDOWN((DI$12-1)/12,0))
+ IFERROR( FVSCHEDULE(1,OFFSET(Summary!$H$14,MATCH($B79,Summary!$H$15:$H$22,0),1,1,DI$11-1)), 0)
)*IF(DI$53&gt;0,1,0)*$D79)/-12
)</f>
        <v>0</v>
      </c>
      <c r="DJ79" s="7">
        <f ca="1">IF(DJ$11=0,0,((
(FVSCHEDULE(1,OFFSET(Summary!$H$14,MATCH($B79,Summary!$H$15:$H$22,0),1,1,DJ$11))-
 IFERROR( FVSCHEDULE(1,OFFSET(Summary!$H$14,MATCH($B79,Summary!$H$15:$H$22,0),1,1,DJ$11-1)), 0))
*(DJ$12/12-ROUNDDOWN((DJ$12-1)/12,0))
+ IFERROR( FVSCHEDULE(1,OFFSET(Summary!$H$14,MATCH($B79,Summary!$H$15:$H$22,0),1,1,DJ$11-1)), 0)
)*IF(DJ$53&gt;0,1,0)*$D79)/-12
)</f>
        <v>0</v>
      </c>
      <c r="DK79" s="7">
        <f ca="1">IF(DK$11=0,0,((
(FVSCHEDULE(1,OFFSET(Summary!$H$14,MATCH($B79,Summary!$H$15:$H$22,0),1,1,DK$11))-
 IFERROR( FVSCHEDULE(1,OFFSET(Summary!$H$14,MATCH($B79,Summary!$H$15:$H$22,0),1,1,DK$11-1)), 0))
*(DK$12/12-ROUNDDOWN((DK$12-1)/12,0))
+ IFERROR( FVSCHEDULE(1,OFFSET(Summary!$H$14,MATCH($B79,Summary!$H$15:$H$22,0),1,1,DK$11-1)), 0)
)*IF(DK$53&gt;0,1,0)*$D79)/-12
)</f>
        <v>0</v>
      </c>
      <c r="DL79" s="7">
        <f ca="1">IF(DL$11=0,0,((
(FVSCHEDULE(1,OFFSET(Summary!$H$14,MATCH($B79,Summary!$H$15:$H$22,0),1,1,DL$11))-
 IFERROR( FVSCHEDULE(1,OFFSET(Summary!$H$14,MATCH($B79,Summary!$H$15:$H$22,0),1,1,DL$11-1)), 0))
*(DL$12/12-ROUNDDOWN((DL$12-1)/12,0))
+ IFERROR( FVSCHEDULE(1,OFFSET(Summary!$H$14,MATCH($B79,Summary!$H$15:$H$22,0),1,1,DL$11-1)), 0)
)*IF(DL$53&gt;0,1,0)*$D79)/-12
)</f>
        <v>0</v>
      </c>
      <c r="DM79" s="7">
        <f ca="1">IF(DM$11=0,0,((
(FVSCHEDULE(1,OFFSET(Summary!$H$14,MATCH($B79,Summary!$H$15:$H$22,0),1,1,DM$11))-
 IFERROR( FVSCHEDULE(1,OFFSET(Summary!$H$14,MATCH($B79,Summary!$H$15:$H$22,0),1,1,DM$11-1)), 0))
*(DM$12/12-ROUNDDOWN((DM$12-1)/12,0))
+ IFERROR( FVSCHEDULE(1,OFFSET(Summary!$H$14,MATCH($B79,Summary!$H$15:$H$22,0),1,1,DM$11-1)), 0)
)*IF(DM$53&gt;0,1,0)*$D79)/-12
)</f>
        <v>0</v>
      </c>
      <c r="DN79" s="7">
        <f ca="1">IF(DN$11=0,0,((
(FVSCHEDULE(1,OFFSET(Summary!$H$14,MATCH($B79,Summary!$H$15:$H$22,0),1,1,DN$11))-
 IFERROR( FVSCHEDULE(1,OFFSET(Summary!$H$14,MATCH($B79,Summary!$H$15:$H$22,0),1,1,DN$11-1)), 0))
*(DN$12/12-ROUNDDOWN((DN$12-1)/12,0))
+ IFERROR( FVSCHEDULE(1,OFFSET(Summary!$H$14,MATCH($B79,Summary!$H$15:$H$22,0),1,1,DN$11-1)), 0)
)*IF(DN$53&gt;0,1,0)*$D79)/-12
)</f>
        <v>0</v>
      </c>
      <c r="DO79" s="7">
        <f ca="1">IF(DO$11=0,0,((
(FVSCHEDULE(1,OFFSET(Summary!$H$14,MATCH($B79,Summary!$H$15:$H$22,0),1,1,DO$11))-
 IFERROR( FVSCHEDULE(1,OFFSET(Summary!$H$14,MATCH($B79,Summary!$H$15:$H$22,0),1,1,DO$11-1)), 0))
*(DO$12/12-ROUNDDOWN((DO$12-1)/12,0))
+ IFERROR( FVSCHEDULE(1,OFFSET(Summary!$H$14,MATCH($B79,Summary!$H$15:$H$22,0),1,1,DO$11-1)), 0)
)*IF(DO$53&gt;0,1,0)*$D79)/-12
)</f>
        <v>0</v>
      </c>
      <c r="DP79" s="7">
        <f ca="1">IF(DP$11=0,0,((
(FVSCHEDULE(1,OFFSET(Summary!$H$14,MATCH($B79,Summary!$H$15:$H$22,0),1,1,DP$11))-
 IFERROR( FVSCHEDULE(1,OFFSET(Summary!$H$14,MATCH($B79,Summary!$H$15:$H$22,0),1,1,DP$11-1)), 0))
*(DP$12/12-ROUNDDOWN((DP$12-1)/12,0))
+ IFERROR( FVSCHEDULE(1,OFFSET(Summary!$H$14,MATCH($B79,Summary!$H$15:$H$22,0),1,1,DP$11-1)), 0)
)*IF(DP$53&gt;0,1,0)*$D79)/-12
)</f>
        <v>0</v>
      </c>
      <c r="DQ79" s="7">
        <f ca="1">IF(DQ$11=0,0,((
(FVSCHEDULE(1,OFFSET(Summary!$H$14,MATCH($B79,Summary!$H$15:$H$22,0),1,1,DQ$11))-
 IFERROR( FVSCHEDULE(1,OFFSET(Summary!$H$14,MATCH($B79,Summary!$H$15:$H$22,0),1,1,DQ$11-1)), 0))
*(DQ$12/12-ROUNDDOWN((DQ$12-1)/12,0))
+ IFERROR( FVSCHEDULE(1,OFFSET(Summary!$H$14,MATCH($B79,Summary!$H$15:$H$22,0),1,1,DQ$11-1)), 0)
)*IF(DQ$53&gt;0,1,0)*$D79)/-12
)</f>
        <v>0</v>
      </c>
      <c r="DR79" s="7">
        <f ca="1">IF(DR$11=0,0,((
(FVSCHEDULE(1,OFFSET(Summary!$H$14,MATCH($B79,Summary!$H$15:$H$22,0),1,1,DR$11))-
 IFERROR( FVSCHEDULE(1,OFFSET(Summary!$H$14,MATCH($B79,Summary!$H$15:$H$22,0),1,1,DR$11-1)), 0))
*(DR$12/12-ROUNDDOWN((DR$12-1)/12,0))
+ IFERROR( FVSCHEDULE(1,OFFSET(Summary!$H$14,MATCH($B79,Summary!$H$15:$H$22,0),1,1,DR$11-1)), 0)
)*IF(DR$53&gt;0,1,0)*$D79)/-12
)</f>
        <v>0</v>
      </c>
      <c r="DS79" s="7">
        <f ca="1">IF(DS$11=0,0,((
(FVSCHEDULE(1,OFFSET(Summary!$H$14,MATCH($B79,Summary!$H$15:$H$22,0),1,1,DS$11))-
 IFERROR( FVSCHEDULE(1,OFFSET(Summary!$H$14,MATCH($B79,Summary!$H$15:$H$22,0),1,1,DS$11-1)), 0))
*(DS$12/12-ROUNDDOWN((DS$12-1)/12,0))
+ IFERROR( FVSCHEDULE(1,OFFSET(Summary!$H$14,MATCH($B79,Summary!$H$15:$H$22,0),1,1,DS$11-1)), 0)
)*IF(DS$53&gt;0,1,0)*$D79)/-12
)</f>
        <v>0</v>
      </c>
      <c r="DT79" s="7">
        <f ca="1">IF(DT$11=0,0,((
(FVSCHEDULE(1,OFFSET(Summary!$H$14,MATCH($B79,Summary!$H$15:$H$22,0),1,1,DT$11))-
 IFERROR( FVSCHEDULE(1,OFFSET(Summary!$H$14,MATCH($B79,Summary!$H$15:$H$22,0),1,1,DT$11-1)), 0))
*(DT$12/12-ROUNDDOWN((DT$12-1)/12,0))
+ IFERROR( FVSCHEDULE(1,OFFSET(Summary!$H$14,MATCH($B79,Summary!$H$15:$H$22,0),1,1,DT$11-1)), 0)
)*IF(DT$53&gt;0,1,0)*$D79)/-12
)</f>
        <v>0</v>
      </c>
      <c r="DU79" s="7">
        <f ca="1">IF(DU$11=0,0,((
(FVSCHEDULE(1,OFFSET(Summary!$H$14,MATCH($B79,Summary!$H$15:$H$22,0),1,1,DU$11))-
 IFERROR( FVSCHEDULE(1,OFFSET(Summary!$H$14,MATCH($B79,Summary!$H$15:$H$22,0),1,1,DU$11-1)), 0))
*(DU$12/12-ROUNDDOWN((DU$12-1)/12,0))
+ IFERROR( FVSCHEDULE(1,OFFSET(Summary!$H$14,MATCH($B79,Summary!$H$15:$H$22,0),1,1,DU$11-1)), 0)
)*IF(DU$53&gt;0,1,0)*$D79)/-12
)</f>
        <v>0</v>
      </c>
      <c r="DV79" s="7">
        <f ca="1">IF(DV$11=0,0,((
(FVSCHEDULE(1,OFFSET(Summary!$H$14,MATCH($B79,Summary!$H$15:$H$22,0),1,1,DV$11))-
 IFERROR( FVSCHEDULE(1,OFFSET(Summary!$H$14,MATCH($B79,Summary!$H$15:$H$22,0),1,1,DV$11-1)), 0))
*(DV$12/12-ROUNDDOWN((DV$12-1)/12,0))
+ IFERROR( FVSCHEDULE(1,OFFSET(Summary!$H$14,MATCH($B79,Summary!$H$15:$H$22,0),1,1,DV$11-1)), 0)
)*IF(DV$53&gt;0,1,0)*$D79)/-12
)</f>
        <v>0</v>
      </c>
      <c r="DW79" s="7">
        <f ca="1">IF(DW$11=0,0,((
(FVSCHEDULE(1,OFFSET(Summary!$H$14,MATCH($B79,Summary!$H$15:$H$22,0),1,1,DW$11))-
 IFERROR( FVSCHEDULE(1,OFFSET(Summary!$H$14,MATCH($B79,Summary!$H$15:$H$22,0),1,1,DW$11-1)), 0))
*(DW$12/12-ROUNDDOWN((DW$12-1)/12,0))
+ IFERROR( FVSCHEDULE(1,OFFSET(Summary!$H$14,MATCH($B79,Summary!$H$15:$H$22,0),1,1,DW$11-1)), 0)
)*IF(DW$53&gt;0,1,0)*$D79)/-12
)</f>
        <v>0</v>
      </c>
      <c r="DX79" s="7">
        <f ca="1">IF(DX$11=0,0,((
(FVSCHEDULE(1,OFFSET(Summary!$H$14,MATCH($B79,Summary!$H$15:$H$22,0),1,1,DX$11))-
 IFERROR( FVSCHEDULE(1,OFFSET(Summary!$H$14,MATCH($B79,Summary!$H$15:$H$22,0),1,1,DX$11-1)), 0))
*(DX$12/12-ROUNDDOWN((DX$12-1)/12,0))
+ IFERROR( FVSCHEDULE(1,OFFSET(Summary!$H$14,MATCH($B79,Summary!$H$15:$H$22,0),1,1,DX$11-1)), 0)
)*IF(DX$53&gt;0,1,0)*$D79)/-12
)</f>
        <v>0</v>
      </c>
      <c r="DY79" s="7">
        <f ca="1">IF(DY$11=0,0,((
(FVSCHEDULE(1,OFFSET(Summary!$H$14,MATCH($B79,Summary!$H$15:$H$22,0),1,1,DY$11))-
 IFERROR( FVSCHEDULE(1,OFFSET(Summary!$H$14,MATCH($B79,Summary!$H$15:$H$22,0),1,1,DY$11-1)), 0))
*(DY$12/12-ROUNDDOWN((DY$12-1)/12,0))
+ IFERROR( FVSCHEDULE(1,OFFSET(Summary!$H$14,MATCH($B79,Summary!$H$15:$H$22,0),1,1,DY$11-1)), 0)
)*IF(DY$53&gt;0,1,0)*$D79)/-12
)</f>
        <v>0</v>
      </c>
      <c r="DZ79" s="7">
        <f ca="1">IF(DZ$11=0,0,((
(FVSCHEDULE(1,OFFSET(Summary!$H$14,MATCH($B79,Summary!$H$15:$H$22,0),1,1,DZ$11))-
 IFERROR( FVSCHEDULE(1,OFFSET(Summary!$H$14,MATCH($B79,Summary!$H$15:$H$22,0),1,1,DZ$11-1)), 0))
*(DZ$12/12-ROUNDDOWN((DZ$12-1)/12,0))
+ IFERROR( FVSCHEDULE(1,OFFSET(Summary!$H$14,MATCH($B79,Summary!$H$15:$H$22,0),1,1,DZ$11-1)), 0)
)*IF(DZ$53&gt;0,1,0)*$D79)/-12
)</f>
        <v>0</v>
      </c>
      <c r="EA79" s="7">
        <f ca="1">IF(EA$11=0,0,((
(FVSCHEDULE(1,OFFSET(Summary!$H$14,MATCH($B79,Summary!$H$15:$H$22,0),1,1,EA$11))-
 IFERROR( FVSCHEDULE(1,OFFSET(Summary!$H$14,MATCH($B79,Summary!$H$15:$H$22,0),1,1,EA$11-1)), 0))
*(EA$12/12-ROUNDDOWN((EA$12-1)/12,0))
+ IFERROR( FVSCHEDULE(1,OFFSET(Summary!$H$14,MATCH($B79,Summary!$H$15:$H$22,0),1,1,EA$11-1)), 0)
)*IF(EA$53&gt;0,1,0)*$D79)/-12
)</f>
        <v>0</v>
      </c>
      <c r="EB79" s="7">
        <f ca="1">IF(EB$11=0,0,((
(FVSCHEDULE(1,OFFSET(Summary!$H$14,MATCH($B79,Summary!$H$15:$H$22,0),1,1,EB$11))-
 IFERROR( FVSCHEDULE(1,OFFSET(Summary!$H$14,MATCH($B79,Summary!$H$15:$H$22,0),1,1,EB$11-1)), 0))
*(EB$12/12-ROUNDDOWN((EB$12-1)/12,0))
+ IFERROR( FVSCHEDULE(1,OFFSET(Summary!$H$14,MATCH($B79,Summary!$H$15:$H$22,0),1,1,EB$11-1)), 0)
)*IF(EB$53&gt;0,1,0)*$D79)/-12
)</f>
        <v>0</v>
      </c>
      <c r="EC79" s="7">
        <f ca="1">IF(EC$11=0,0,((
(FVSCHEDULE(1,OFFSET(Summary!$H$14,MATCH($B79,Summary!$H$15:$H$22,0),1,1,EC$11))-
 IFERROR( FVSCHEDULE(1,OFFSET(Summary!$H$14,MATCH($B79,Summary!$H$15:$H$22,0),1,1,EC$11-1)), 0))
*(EC$12/12-ROUNDDOWN((EC$12-1)/12,0))
+ IFERROR( FVSCHEDULE(1,OFFSET(Summary!$H$14,MATCH($B79,Summary!$H$15:$H$22,0),1,1,EC$11-1)), 0)
)*IF(EC$53&gt;0,1,0)*$D79)/-12
)</f>
        <v>0</v>
      </c>
      <c r="ED79" s="7">
        <f ca="1">IF(ED$11=0,0,((
(FVSCHEDULE(1,OFFSET(Summary!$H$14,MATCH($B79,Summary!$H$15:$H$22,0),1,1,ED$11))-
 IFERROR( FVSCHEDULE(1,OFFSET(Summary!$H$14,MATCH($B79,Summary!$H$15:$H$22,0),1,1,ED$11-1)), 0))
*(ED$12/12-ROUNDDOWN((ED$12-1)/12,0))
+ IFERROR( FVSCHEDULE(1,OFFSET(Summary!$H$14,MATCH($B79,Summary!$H$15:$H$22,0),1,1,ED$11-1)), 0)
)*IF(ED$53&gt;0,1,0)*$D79)/-12
)</f>
        <v>0</v>
      </c>
      <c r="EE79" s="7">
        <f ca="1">IF(EE$11=0,0,((
(FVSCHEDULE(1,OFFSET(Summary!$H$14,MATCH($B79,Summary!$H$15:$H$22,0),1,1,EE$11))-
 IFERROR( FVSCHEDULE(1,OFFSET(Summary!$H$14,MATCH($B79,Summary!$H$15:$H$22,0),1,1,EE$11-1)), 0))
*(EE$12/12-ROUNDDOWN((EE$12-1)/12,0))
+ IFERROR( FVSCHEDULE(1,OFFSET(Summary!$H$14,MATCH($B79,Summary!$H$15:$H$22,0),1,1,EE$11-1)), 0)
)*IF(EE$53&gt;0,1,0)*$D79)/-12
)</f>
        <v>0</v>
      </c>
      <c r="EF79" s="7">
        <f ca="1">IF(EF$11=0,0,((
(FVSCHEDULE(1,OFFSET(Summary!$H$14,MATCH($B79,Summary!$H$15:$H$22,0),1,1,EF$11))-
 IFERROR( FVSCHEDULE(1,OFFSET(Summary!$H$14,MATCH($B79,Summary!$H$15:$H$22,0),1,1,EF$11-1)), 0))
*(EF$12/12-ROUNDDOWN((EF$12-1)/12,0))
+ IFERROR( FVSCHEDULE(1,OFFSET(Summary!$H$14,MATCH($B79,Summary!$H$15:$H$22,0),1,1,EF$11-1)), 0)
)*IF(EF$53&gt;0,1,0)*$D79)/-12
)</f>
        <v>0</v>
      </c>
      <c r="EG79" s="7">
        <f ca="1">IF(EG$11=0,0,((
(FVSCHEDULE(1,OFFSET(Summary!$H$14,MATCH($B79,Summary!$H$15:$H$22,0),1,1,EG$11))-
 IFERROR( FVSCHEDULE(1,OFFSET(Summary!$H$14,MATCH($B79,Summary!$H$15:$H$22,0),1,1,EG$11-1)), 0))
*(EG$12/12-ROUNDDOWN((EG$12-1)/12,0))
+ IFERROR( FVSCHEDULE(1,OFFSET(Summary!$H$14,MATCH($B79,Summary!$H$15:$H$22,0),1,1,EG$11-1)), 0)
)*IF(EG$53&gt;0,1,0)*$D79)/-12
)</f>
        <v>0</v>
      </c>
      <c r="EH79" s="7">
        <f ca="1">IF(EH$11=0,0,((
(FVSCHEDULE(1,OFFSET(Summary!$H$14,MATCH($B79,Summary!$H$15:$H$22,0),1,1,EH$11))-
 IFERROR( FVSCHEDULE(1,OFFSET(Summary!$H$14,MATCH($B79,Summary!$H$15:$H$22,0),1,1,EH$11-1)), 0))
*(EH$12/12-ROUNDDOWN((EH$12-1)/12,0))
+ IFERROR( FVSCHEDULE(1,OFFSET(Summary!$H$14,MATCH($B79,Summary!$H$15:$H$22,0),1,1,EH$11-1)), 0)
)*IF(EH$53&gt;0,1,0)*$D79)/-12
)</f>
        <v>0</v>
      </c>
      <c r="EI79" s="7">
        <f ca="1">IF(EI$11=0,0,((
(FVSCHEDULE(1,OFFSET(Summary!$H$14,MATCH($B79,Summary!$H$15:$H$22,0),1,1,EI$11))-
 IFERROR( FVSCHEDULE(1,OFFSET(Summary!$H$14,MATCH($B79,Summary!$H$15:$H$22,0),1,1,EI$11-1)), 0))
*(EI$12/12-ROUNDDOWN((EI$12-1)/12,0))
+ IFERROR( FVSCHEDULE(1,OFFSET(Summary!$H$14,MATCH($B79,Summary!$H$15:$H$22,0),1,1,EI$11-1)), 0)
)*IF(EI$53&gt;0,1,0)*$D79)/-12
)</f>
        <v>0</v>
      </c>
      <c r="EJ79" s="7">
        <f ca="1">IF(EJ$11=0,0,((
(FVSCHEDULE(1,OFFSET(Summary!$H$14,MATCH($B79,Summary!$H$15:$H$22,0),1,1,EJ$11))-
 IFERROR( FVSCHEDULE(1,OFFSET(Summary!$H$14,MATCH($B79,Summary!$H$15:$H$22,0),1,1,EJ$11-1)), 0))
*(EJ$12/12-ROUNDDOWN((EJ$12-1)/12,0))
+ IFERROR( FVSCHEDULE(1,OFFSET(Summary!$H$14,MATCH($B79,Summary!$H$15:$H$22,0),1,1,EJ$11-1)), 0)
)*IF(EJ$53&gt;0,1,0)*$D79)/-12
)</f>
        <v>0</v>
      </c>
      <c r="EK79" s="4">
        <v>0</v>
      </c>
      <c r="EL79" s="59"/>
    </row>
    <row r="80" spans="1:142" s="4" customFormat="1" ht="14" x14ac:dyDescent="0.2">
      <c r="A80" s="3"/>
      <c r="B80" s="46" t="str">
        <f>Summary!$H$22</f>
        <v>expense</v>
      </c>
      <c r="C80" s="46" t="s">
        <v>277</v>
      </c>
      <c r="D80" s="134">
        <f>Opex!$D$31</f>
        <v>652209</v>
      </c>
      <c r="H80" s="7">
        <f ca="1">IF(H$11=0,0,((
(FVSCHEDULE(1,OFFSET(Summary!$H$14,MATCH($B80,Summary!$H$15:$H$22,0),1,1,H$11))-
 IFERROR( FVSCHEDULE(1,OFFSET(Summary!$H$14,MATCH($B80,Summary!$H$15:$H$22,0),1,1,H$11-1)), 0))
*(H$12/12-ROUNDDOWN((H$12-1)/12,0))
+ IFERROR( FVSCHEDULE(1,OFFSET(Summary!$H$14,MATCH($B80,Summary!$H$15:$H$22,0),1,1,H$11-1)), 0)
)*IF(H$53&gt;0,1,0)*$D80)/-12
)</f>
        <v>0</v>
      </c>
      <c r="I80" s="7">
        <f ca="1">IF(I$11=0,0,((
(FVSCHEDULE(1,OFFSET(Summary!$H$14,MATCH($B80,Summary!$H$15:$H$22,0),1,1,I$11))-
 IFERROR( FVSCHEDULE(1,OFFSET(Summary!$H$14,MATCH($B80,Summary!$H$15:$H$22,0),1,1,I$11-1)), 0))
*(I$12/12-ROUNDDOWN((I$12-1)/12,0))
+ IFERROR( FVSCHEDULE(1,OFFSET(Summary!$H$14,MATCH($B80,Summary!$H$15:$H$22,0),1,1,I$11-1)), 0)
)*IF(I$53&gt;0,1,0)*$D80)/-12
)</f>
        <v>0</v>
      </c>
      <c r="J80" s="7">
        <f ca="1">IF(J$11=0,0,((
(FVSCHEDULE(1,OFFSET(Summary!$H$14,MATCH($B80,Summary!$H$15:$H$22,0),1,1,J$11))-
 IFERROR( FVSCHEDULE(1,OFFSET(Summary!$H$14,MATCH($B80,Summary!$H$15:$H$22,0),1,1,J$11-1)), 0))
*(J$12/12-ROUNDDOWN((J$12-1)/12,0))
+ IFERROR( FVSCHEDULE(1,OFFSET(Summary!$H$14,MATCH($B80,Summary!$H$15:$H$22,0),1,1,J$11-1)), 0)
)*IF(J$53&gt;0,1,0)*$D80)/-12
)</f>
        <v>0</v>
      </c>
      <c r="K80" s="7">
        <f ca="1">IF(K$11=0,0,((
(FVSCHEDULE(1,OFFSET(Summary!$H$14,MATCH($B80,Summary!$H$15:$H$22,0),1,1,K$11))-
 IFERROR( FVSCHEDULE(1,OFFSET(Summary!$H$14,MATCH($B80,Summary!$H$15:$H$22,0),1,1,K$11-1)), 0))
*(K$12/12-ROUNDDOWN((K$12-1)/12,0))
+ IFERROR( FVSCHEDULE(1,OFFSET(Summary!$H$14,MATCH($B80,Summary!$H$15:$H$22,0),1,1,K$11-1)), 0)
)*IF(K$53&gt;0,1,0)*$D80)/-12
)</f>
        <v>0</v>
      </c>
      <c r="L80" s="7">
        <f ca="1">IF(L$11=0,0,((
(FVSCHEDULE(1,OFFSET(Summary!$H$14,MATCH($B80,Summary!$H$15:$H$22,0),1,1,L$11))-
 IFERROR( FVSCHEDULE(1,OFFSET(Summary!$H$14,MATCH($B80,Summary!$H$15:$H$22,0),1,1,L$11-1)), 0))
*(L$12/12-ROUNDDOWN((L$12-1)/12,0))
+ IFERROR( FVSCHEDULE(1,OFFSET(Summary!$H$14,MATCH($B80,Summary!$H$15:$H$22,0),1,1,L$11-1)), 0)
)*IF(L$53&gt;0,1,0)*$D80)/-12
)</f>
        <v>0</v>
      </c>
      <c r="M80" s="7">
        <f ca="1">IF(M$11=0,0,((
(FVSCHEDULE(1,OFFSET(Summary!$H$14,MATCH($B80,Summary!$H$15:$H$22,0),1,1,M$11))-
 IFERROR( FVSCHEDULE(1,OFFSET(Summary!$H$14,MATCH($B80,Summary!$H$15:$H$22,0),1,1,M$11-1)), 0))
*(M$12/12-ROUNDDOWN((M$12-1)/12,0))
+ IFERROR( FVSCHEDULE(1,OFFSET(Summary!$H$14,MATCH($B80,Summary!$H$15:$H$22,0),1,1,M$11-1)), 0)
)*IF(M$53&gt;0,1,0)*$D80)/-12
)</f>
        <v>0</v>
      </c>
      <c r="N80" s="7">
        <f ca="1">IF(N$11=0,0,((
(FVSCHEDULE(1,OFFSET(Summary!$H$14,MATCH($B80,Summary!$H$15:$H$22,0),1,1,N$11))-
 IFERROR( FVSCHEDULE(1,OFFSET(Summary!$H$14,MATCH($B80,Summary!$H$15:$H$22,0),1,1,N$11-1)), 0))
*(N$12/12-ROUNDDOWN((N$12-1)/12,0))
+ IFERROR( FVSCHEDULE(1,OFFSET(Summary!$H$14,MATCH($B80,Summary!$H$15:$H$22,0),1,1,N$11-1)), 0)
)*IF(N$53&gt;0,1,0)*$D80)/-12
)</f>
        <v>0</v>
      </c>
      <c r="O80" s="7">
        <f ca="1">IF(O$11=0,0,((
(FVSCHEDULE(1,OFFSET(Summary!$H$14,MATCH($B80,Summary!$H$15:$H$22,0),1,1,O$11))-
 IFERROR( FVSCHEDULE(1,OFFSET(Summary!$H$14,MATCH($B80,Summary!$H$15:$H$22,0),1,1,O$11-1)), 0))
*(O$12/12-ROUNDDOWN((O$12-1)/12,0))
+ IFERROR( FVSCHEDULE(1,OFFSET(Summary!$H$14,MATCH($B80,Summary!$H$15:$H$22,0),1,1,O$11-1)), 0)
)*IF(O$53&gt;0,1,0)*$D80)/-12
)</f>
        <v>0</v>
      </c>
      <c r="P80" s="7">
        <f ca="1">IF(P$11=0,0,((
(FVSCHEDULE(1,OFFSET(Summary!$H$14,MATCH($B80,Summary!$H$15:$H$22,0),1,1,P$11))-
 IFERROR( FVSCHEDULE(1,OFFSET(Summary!$H$14,MATCH($B80,Summary!$H$15:$H$22,0),1,1,P$11-1)), 0))
*(P$12/12-ROUNDDOWN((P$12-1)/12,0))
+ IFERROR( FVSCHEDULE(1,OFFSET(Summary!$H$14,MATCH($B80,Summary!$H$15:$H$22,0),1,1,P$11-1)), 0)
)*IF(P$53&gt;0,1,0)*$D80)/-12
)</f>
        <v>0</v>
      </c>
      <c r="Q80" s="7">
        <f ca="1">IF(Q$11=0,0,((
(FVSCHEDULE(1,OFFSET(Summary!$H$14,MATCH($B80,Summary!$H$15:$H$22,0),1,1,Q$11))-
 IFERROR( FVSCHEDULE(1,OFFSET(Summary!$H$14,MATCH($B80,Summary!$H$15:$H$22,0),1,1,Q$11-1)), 0))
*(Q$12/12-ROUNDDOWN((Q$12-1)/12,0))
+ IFERROR( FVSCHEDULE(1,OFFSET(Summary!$H$14,MATCH($B80,Summary!$H$15:$H$22,0),1,1,Q$11-1)), 0)
)*IF(Q$53&gt;0,1,0)*$D80)/-12
)</f>
        <v>0</v>
      </c>
      <c r="R80" s="7">
        <f ca="1">IF(R$11=0,0,((
(FVSCHEDULE(1,OFFSET(Summary!$H$14,MATCH($B80,Summary!$H$15:$H$22,0),1,1,R$11))-
 IFERROR( FVSCHEDULE(1,OFFSET(Summary!$H$14,MATCH($B80,Summary!$H$15:$H$22,0),1,1,R$11-1)), 0))
*(R$12/12-ROUNDDOWN((R$12-1)/12,0))
+ IFERROR( FVSCHEDULE(1,OFFSET(Summary!$H$14,MATCH($B80,Summary!$H$15:$H$22,0),1,1,R$11-1)), 0)
)*IF(R$53&gt;0,1,0)*$D80)/-12
)</f>
        <v>0</v>
      </c>
      <c r="S80" s="7">
        <f ca="1">IF(S$11=0,0,((
(FVSCHEDULE(1,OFFSET(Summary!$H$14,MATCH($B80,Summary!$H$15:$H$22,0),1,1,S$11))-
 IFERROR( FVSCHEDULE(1,OFFSET(Summary!$H$14,MATCH($B80,Summary!$H$15:$H$22,0),1,1,S$11-1)), 0))
*(S$12/12-ROUNDDOWN((S$12-1)/12,0))
+ IFERROR( FVSCHEDULE(1,OFFSET(Summary!$H$14,MATCH($B80,Summary!$H$15:$H$22,0),1,1,S$11-1)), 0)
)*IF(S$53&gt;0,1,0)*$D80)/-12
)</f>
        <v>0</v>
      </c>
      <c r="T80" s="7">
        <f ca="1">IF(T$11=0,0,((
(FVSCHEDULE(1,OFFSET(Summary!$H$14,MATCH($B80,Summary!$H$15:$H$22,0),1,1,T$11))-
 IFERROR( FVSCHEDULE(1,OFFSET(Summary!$H$14,MATCH($B80,Summary!$H$15:$H$22,0),1,1,T$11-1)), 0))
*(T$12/12-ROUNDDOWN((T$12-1)/12,0))
+ IFERROR( FVSCHEDULE(1,OFFSET(Summary!$H$14,MATCH($B80,Summary!$H$15:$H$22,0),1,1,T$11-1)), 0)
)*IF(T$53&gt;0,1,0)*$D80)/-12
)</f>
        <v>0</v>
      </c>
      <c r="U80" s="7">
        <f ca="1">IF(U$11=0,0,((
(FVSCHEDULE(1,OFFSET(Summary!$H$14,MATCH($B80,Summary!$H$15:$H$22,0),1,1,U$11))-
 IFERROR( FVSCHEDULE(1,OFFSET(Summary!$H$14,MATCH($B80,Summary!$H$15:$H$22,0),1,1,U$11-1)), 0))
*(U$12/12-ROUNDDOWN((U$12-1)/12,0))
+ IFERROR( FVSCHEDULE(1,OFFSET(Summary!$H$14,MATCH($B80,Summary!$H$15:$H$22,0),1,1,U$11-1)), 0)
)*IF(U$53&gt;0,1,0)*$D80)/-12
)</f>
        <v>0</v>
      </c>
      <c r="V80" s="7">
        <f ca="1">IF(V$11=0,0,((
(FVSCHEDULE(1,OFFSET(Summary!$H$14,MATCH($B80,Summary!$H$15:$H$22,0),1,1,V$11))-
 IFERROR( FVSCHEDULE(1,OFFSET(Summary!$H$14,MATCH($B80,Summary!$H$15:$H$22,0),1,1,V$11-1)), 0))
*(V$12/12-ROUNDDOWN((V$12-1)/12,0))
+ IFERROR( FVSCHEDULE(1,OFFSET(Summary!$H$14,MATCH($B80,Summary!$H$15:$H$22,0),1,1,V$11-1)), 0)
)*IF(V$53&gt;0,1,0)*$D80)/-12
)</f>
        <v>0</v>
      </c>
      <c r="W80" s="7">
        <f ca="1">IF(W$11=0,0,((
(FVSCHEDULE(1,OFFSET(Summary!$H$14,MATCH($B80,Summary!$H$15:$H$22,0),1,1,W$11))-
 IFERROR( FVSCHEDULE(1,OFFSET(Summary!$H$14,MATCH($B80,Summary!$H$15:$H$22,0),1,1,W$11-1)), 0))
*(W$12/12-ROUNDDOWN((W$12-1)/12,0))
+ IFERROR( FVSCHEDULE(1,OFFSET(Summary!$H$14,MATCH($B80,Summary!$H$15:$H$22,0),1,1,W$11-1)), 0)
)*IF(W$53&gt;0,1,0)*$D80)/-12
)</f>
        <v>0</v>
      </c>
      <c r="X80" s="7">
        <f ca="1">IF(X$11=0,0,((
(FVSCHEDULE(1,OFFSET(Summary!$H$14,MATCH($B80,Summary!$H$15:$H$22,0),1,1,X$11))-
 IFERROR( FVSCHEDULE(1,OFFSET(Summary!$H$14,MATCH($B80,Summary!$H$15:$H$22,0),1,1,X$11-1)), 0))
*(X$12/12-ROUNDDOWN((X$12-1)/12,0))
+ IFERROR( FVSCHEDULE(1,OFFSET(Summary!$H$14,MATCH($B80,Summary!$H$15:$H$22,0),1,1,X$11-1)), 0)
)*IF(X$53&gt;0,1,0)*$D80)/-12
)</f>
        <v>0</v>
      </c>
      <c r="Y80" s="7">
        <f ca="1">IF(Y$11=0,0,((
(FVSCHEDULE(1,OFFSET(Summary!$H$14,MATCH($B80,Summary!$H$15:$H$22,0),1,1,Y$11))-
 IFERROR( FVSCHEDULE(1,OFFSET(Summary!$H$14,MATCH($B80,Summary!$H$15:$H$22,0),1,1,Y$11-1)), 0))
*(Y$12/12-ROUNDDOWN((Y$12-1)/12,0))
+ IFERROR( FVSCHEDULE(1,OFFSET(Summary!$H$14,MATCH($B80,Summary!$H$15:$H$22,0),1,1,Y$11-1)), 0)
)*IF(Y$53&gt;0,1,0)*$D80)/-12
)</f>
        <v>0</v>
      </c>
      <c r="Z80" s="7">
        <f ca="1">IF(Z$11=0,0,((
(FVSCHEDULE(1,OFFSET(Summary!$H$14,MATCH($B80,Summary!$H$15:$H$22,0),1,1,Z$11))-
 IFERROR( FVSCHEDULE(1,OFFSET(Summary!$H$14,MATCH($B80,Summary!$H$15:$H$22,0),1,1,Z$11-1)), 0))
*(Z$12/12-ROUNDDOWN((Z$12-1)/12,0))
+ IFERROR( FVSCHEDULE(1,OFFSET(Summary!$H$14,MATCH($B80,Summary!$H$15:$H$22,0),1,1,Z$11-1)), 0)
)*IF(Z$53&gt;0,1,0)*$D80)/-12
)</f>
        <v>0</v>
      </c>
      <c r="AA80" s="7">
        <f ca="1">IF(AA$11=0,0,((
(FVSCHEDULE(1,OFFSET(Summary!$H$14,MATCH($B80,Summary!$H$15:$H$22,0),1,1,AA$11))-
 IFERROR( FVSCHEDULE(1,OFFSET(Summary!$H$14,MATCH($B80,Summary!$H$15:$H$22,0),1,1,AA$11-1)), 0))
*(AA$12/12-ROUNDDOWN((AA$12-1)/12,0))
+ IFERROR( FVSCHEDULE(1,OFFSET(Summary!$H$14,MATCH($B80,Summary!$H$15:$H$22,0),1,1,AA$11-1)), 0)
)*IF(AA$53&gt;0,1,0)*$D80)/-12
)</f>
        <v>0</v>
      </c>
      <c r="AB80" s="7">
        <f ca="1">IF(AB$11=0,0,((
(FVSCHEDULE(1,OFFSET(Summary!$H$14,MATCH($B80,Summary!$H$15:$H$22,0),1,1,AB$11))-
 IFERROR( FVSCHEDULE(1,OFFSET(Summary!$H$14,MATCH($B80,Summary!$H$15:$H$22,0),1,1,AB$11-1)), 0))
*(AB$12/12-ROUNDDOWN((AB$12-1)/12,0))
+ IFERROR( FVSCHEDULE(1,OFFSET(Summary!$H$14,MATCH($B80,Summary!$H$15:$H$22,0),1,1,AB$11-1)), 0)
)*IF(AB$53&gt;0,1,0)*$D80)/-12
)</f>
        <v>0</v>
      </c>
      <c r="AC80" s="7">
        <f ca="1">IF(AC$11=0,0,((
(FVSCHEDULE(1,OFFSET(Summary!$H$14,MATCH($B80,Summary!$H$15:$H$22,0),1,1,AC$11))-
 IFERROR( FVSCHEDULE(1,OFFSET(Summary!$H$14,MATCH($B80,Summary!$H$15:$H$22,0),1,1,AC$11-1)), 0))
*(AC$12/12-ROUNDDOWN((AC$12-1)/12,0))
+ IFERROR( FVSCHEDULE(1,OFFSET(Summary!$H$14,MATCH($B80,Summary!$H$15:$H$22,0),1,1,AC$11-1)), 0)
)*IF(AC$53&gt;0,1,0)*$D80)/-12
)</f>
        <v>0</v>
      </c>
      <c r="AD80" s="7">
        <f ca="1">IF(AD$11=0,0,((
(FVSCHEDULE(1,OFFSET(Summary!$H$14,MATCH($B80,Summary!$H$15:$H$22,0),1,1,AD$11))-
 IFERROR( FVSCHEDULE(1,OFFSET(Summary!$H$14,MATCH($B80,Summary!$H$15:$H$22,0),1,1,AD$11-1)), 0))
*(AD$12/12-ROUNDDOWN((AD$12-1)/12,0))
+ IFERROR( FVSCHEDULE(1,OFFSET(Summary!$H$14,MATCH($B80,Summary!$H$15:$H$22,0),1,1,AD$11-1)), 0)
)*IF(AD$53&gt;0,1,0)*$D80)/-12
)</f>
        <v>0</v>
      </c>
      <c r="AE80" s="7">
        <f ca="1">IF(AE$11=0,0,((
(FVSCHEDULE(1,OFFSET(Summary!$H$14,MATCH($B80,Summary!$H$15:$H$22,0),1,1,AE$11))-
 IFERROR( FVSCHEDULE(1,OFFSET(Summary!$H$14,MATCH($B80,Summary!$H$15:$H$22,0),1,1,AE$11-1)), 0))
*(AE$12/12-ROUNDDOWN((AE$12-1)/12,0))
+ IFERROR( FVSCHEDULE(1,OFFSET(Summary!$H$14,MATCH($B80,Summary!$H$15:$H$22,0),1,1,AE$11-1)), 0)
)*IF(AE$53&gt;0,1,0)*$D80)/-12
)</f>
        <v>0</v>
      </c>
      <c r="AF80" s="7">
        <f ca="1">IF(AF$11=0,0,((
(FVSCHEDULE(1,OFFSET(Summary!$H$14,MATCH($B80,Summary!$H$15:$H$22,0),1,1,AF$11))-
 IFERROR( FVSCHEDULE(1,OFFSET(Summary!$H$14,MATCH($B80,Summary!$H$15:$H$22,0),1,1,AF$11-1)), 0))
*(AF$12/12-ROUNDDOWN((AF$12-1)/12,0))
+ IFERROR( FVSCHEDULE(1,OFFSET(Summary!$H$14,MATCH($B80,Summary!$H$15:$H$22,0),1,1,AF$11-1)), 0)
)*IF(AF$53&gt;0,1,0)*$D80)/-12
)</f>
        <v>-55709.518749999996</v>
      </c>
      <c r="AG80" s="7">
        <f ca="1">IF(AG$11=0,0,((
(FVSCHEDULE(1,OFFSET(Summary!$H$14,MATCH($B80,Summary!$H$15:$H$22,0),1,1,AG$11))-
 IFERROR( FVSCHEDULE(1,OFFSET(Summary!$H$14,MATCH($B80,Summary!$H$15:$H$22,0),1,1,AG$11-1)), 0))
*(AG$12/12-ROUNDDOWN((AG$12-1)/12,0))
+ IFERROR( FVSCHEDULE(1,OFFSET(Summary!$H$14,MATCH($B80,Summary!$H$15:$H$22,0),1,1,AG$11-1)), 0)
)*IF(AG$53&gt;0,1,0)*$D80)/-12
)</f>
        <v>-55825.580247395825</v>
      </c>
      <c r="AH80" s="7">
        <f ca="1">IF(AH$11=0,0,((
(FVSCHEDULE(1,OFFSET(Summary!$H$14,MATCH($B80,Summary!$H$15:$H$22,0),1,1,AH$11))-
 IFERROR( FVSCHEDULE(1,OFFSET(Summary!$H$14,MATCH($B80,Summary!$H$15:$H$22,0),1,1,AH$11-1)), 0))
*(AH$12/12-ROUNDDOWN((AH$12-1)/12,0))
+ IFERROR( FVSCHEDULE(1,OFFSET(Summary!$H$14,MATCH($B80,Summary!$H$15:$H$22,0),1,1,AH$11-1)), 0)
)*IF(AH$53&gt;0,1,0)*$D80)/-12
)</f>
        <v>-55941.641744791654</v>
      </c>
      <c r="AI80" s="7">
        <f ca="1">IF(AI$11=0,0,((
(FVSCHEDULE(1,OFFSET(Summary!$H$14,MATCH($B80,Summary!$H$15:$H$22,0),1,1,AI$11))-
 IFERROR( FVSCHEDULE(1,OFFSET(Summary!$H$14,MATCH($B80,Summary!$H$15:$H$22,0),1,1,AI$11-1)), 0))
*(AI$12/12-ROUNDDOWN((AI$12-1)/12,0))
+ IFERROR( FVSCHEDULE(1,OFFSET(Summary!$H$14,MATCH($B80,Summary!$H$15:$H$22,0),1,1,AI$11-1)), 0)
)*IF(AI$53&gt;0,1,0)*$D80)/-12
)</f>
        <v>-56057.703242187497</v>
      </c>
      <c r="AJ80" s="7">
        <f ca="1">IF(AJ$11=0,0,((
(FVSCHEDULE(1,OFFSET(Summary!$H$14,MATCH($B80,Summary!$H$15:$H$22,0),1,1,AJ$11))-
 IFERROR( FVSCHEDULE(1,OFFSET(Summary!$H$14,MATCH($B80,Summary!$H$15:$H$22,0),1,1,AJ$11-1)), 0))
*(AJ$12/12-ROUNDDOWN((AJ$12-1)/12,0))
+ IFERROR( FVSCHEDULE(1,OFFSET(Summary!$H$14,MATCH($B80,Summary!$H$15:$H$22,0),1,1,AJ$11-1)), 0)
)*IF(AJ$53&gt;0,1,0)*$D80)/-12
)</f>
        <v>-56173.764739583326</v>
      </c>
      <c r="AK80" s="7">
        <f ca="1">IF(AK$11=0,0,((
(FVSCHEDULE(1,OFFSET(Summary!$H$14,MATCH($B80,Summary!$H$15:$H$22,0),1,1,AK$11))-
 IFERROR( FVSCHEDULE(1,OFFSET(Summary!$H$14,MATCH($B80,Summary!$H$15:$H$22,0),1,1,AK$11-1)), 0))
*(AK$12/12-ROUNDDOWN((AK$12-1)/12,0))
+ IFERROR( FVSCHEDULE(1,OFFSET(Summary!$H$14,MATCH($B80,Summary!$H$15:$H$22,0),1,1,AK$11-1)), 0)
)*IF(AK$53&gt;0,1,0)*$D80)/-12
)</f>
        <v>-56289.826236979163</v>
      </c>
      <c r="AL80" s="7">
        <f ca="1">IF(AL$11=0,0,((
(FVSCHEDULE(1,OFFSET(Summary!$H$14,MATCH($B80,Summary!$H$15:$H$22,0),1,1,AL$11))-
 IFERROR( FVSCHEDULE(1,OFFSET(Summary!$H$14,MATCH($B80,Summary!$H$15:$H$22,0),1,1,AL$11-1)), 0))
*(AL$12/12-ROUNDDOWN((AL$12-1)/12,0))
+ IFERROR( FVSCHEDULE(1,OFFSET(Summary!$H$14,MATCH($B80,Summary!$H$15:$H$22,0),1,1,AL$11-1)), 0)
)*IF(AL$53&gt;0,1,0)*$D80)/-12
)</f>
        <v>-56405.887734374992</v>
      </c>
      <c r="AM80" s="7">
        <f ca="1">IF(AM$11=0,0,((
(FVSCHEDULE(1,OFFSET(Summary!$H$14,MATCH($B80,Summary!$H$15:$H$22,0),1,1,AM$11))-
 IFERROR( FVSCHEDULE(1,OFFSET(Summary!$H$14,MATCH($B80,Summary!$H$15:$H$22,0),1,1,AM$11-1)), 0))
*(AM$12/12-ROUNDDOWN((AM$12-1)/12,0))
+ IFERROR( FVSCHEDULE(1,OFFSET(Summary!$H$14,MATCH($B80,Summary!$H$15:$H$22,0),1,1,AM$11-1)), 0)
)*IF(AM$53&gt;0,1,0)*$D80)/-12
)</f>
        <v>-56521.949231770828</v>
      </c>
      <c r="AN80" s="7">
        <f ca="1">IF(AN$11=0,0,((
(FVSCHEDULE(1,OFFSET(Summary!$H$14,MATCH($B80,Summary!$H$15:$H$22,0),1,1,AN$11))-
 IFERROR( FVSCHEDULE(1,OFFSET(Summary!$H$14,MATCH($B80,Summary!$H$15:$H$22,0),1,1,AN$11-1)), 0))
*(AN$12/12-ROUNDDOWN((AN$12-1)/12,0))
+ IFERROR( FVSCHEDULE(1,OFFSET(Summary!$H$14,MATCH($B80,Summary!$H$15:$H$22,0),1,1,AN$11-1)), 0)
)*IF(AN$53&gt;0,1,0)*$D80)/-12
)</f>
        <v>-56638.010729166657</v>
      </c>
      <c r="AO80" s="7">
        <f ca="1">IF(AO$11=0,0,((
(FVSCHEDULE(1,OFFSET(Summary!$H$14,MATCH($B80,Summary!$H$15:$H$22,0),1,1,AO$11))-
 IFERROR( FVSCHEDULE(1,OFFSET(Summary!$H$14,MATCH($B80,Summary!$H$15:$H$22,0),1,1,AO$11-1)), 0))
*(AO$12/12-ROUNDDOWN((AO$12-1)/12,0))
+ IFERROR( FVSCHEDULE(1,OFFSET(Summary!$H$14,MATCH($B80,Summary!$H$15:$H$22,0),1,1,AO$11-1)), 0)
)*IF(AO$53&gt;0,1,0)*$D80)/-12
)</f>
        <v>-56754.072226562501</v>
      </c>
      <c r="AP80" s="7">
        <f ca="1">IF(AP$11=0,0,((
(FVSCHEDULE(1,OFFSET(Summary!$H$14,MATCH($B80,Summary!$H$15:$H$22,0),1,1,AP$11))-
 IFERROR( FVSCHEDULE(1,OFFSET(Summary!$H$14,MATCH($B80,Summary!$H$15:$H$22,0),1,1,AP$11-1)), 0))
*(AP$12/12-ROUNDDOWN((AP$12-1)/12,0))
+ IFERROR( FVSCHEDULE(1,OFFSET(Summary!$H$14,MATCH($B80,Summary!$H$15:$H$22,0),1,1,AP$11-1)), 0)
)*IF(AP$53&gt;0,1,0)*$D80)/-12
)</f>
        <v>-56870.133723958337</v>
      </c>
      <c r="AQ80" s="7">
        <f ca="1">IF(AQ$11=0,0,((
(FVSCHEDULE(1,OFFSET(Summary!$H$14,MATCH($B80,Summary!$H$15:$H$22,0),1,1,AQ$11))-
 IFERROR( FVSCHEDULE(1,OFFSET(Summary!$H$14,MATCH($B80,Summary!$H$15:$H$22,0),1,1,AQ$11-1)), 0))
*(AQ$12/12-ROUNDDOWN((AQ$12-1)/12,0))
+ IFERROR( FVSCHEDULE(1,OFFSET(Summary!$H$14,MATCH($B80,Summary!$H$15:$H$22,0),1,1,AQ$11-1)), 0)
)*IF(AQ$53&gt;0,1,0)*$D80)/-12
)</f>
        <v>-56986.195221354159</v>
      </c>
      <c r="AR80" s="7">
        <f ca="1">IF(AR$11=0,0,((
(FVSCHEDULE(1,OFFSET(Summary!$H$14,MATCH($B80,Summary!$H$15:$H$22,0),1,1,AR$11))-
 IFERROR( FVSCHEDULE(1,OFFSET(Summary!$H$14,MATCH($B80,Summary!$H$15:$H$22,0),1,1,AR$11-1)), 0))
*(AR$12/12-ROUNDDOWN((AR$12-1)/12,0))
+ IFERROR( FVSCHEDULE(1,OFFSET(Summary!$H$14,MATCH($B80,Summary!$H$15:$H$22,0),1,1,AR$11-1)), 0)
)*IF(AR$53&gt;0,1,0)*$D80)/-12
)</f>
        <v>-57102.256718749995</v>
      </c>
      <c r="AS80" s="7">
        <f ca="1">IF(AS$11=0,0,((
(FVSCHEDULE(1,OFFSET(Summary!$H$14,MATCH($B80,Summary!$H$15:$H$22,0),1,1,AS$11))-
 IFERROR( FVSCHEDULE(1,OFFSET(Summary!$H$14,MATCH($B80,Summary!$H$15:$H$22,0),1,1,AS$11-1)), 0))
*(AS$12/12-ROUNDDOWN((AS$12-1)/12,0))
+ IFERROR( FVSCHEDULE(1,OFFSET(Summary!$H$14,MATCH($B80,Summary!$H$15:$H$22,0),1,1,AS$11-1)), 0)
)*IF(AS$53&gt;0,1,0)*$D80)/-12
)</f>
        <v>-57221.219753580728</v>
      </c>
      <c r="AT80" s="7">
        <f ca="1">IF(AT$11=0,0,((
(FVSCHEDULE(1,OFFSET(Summary!$H$14,MATCH($B80,Summary!$H$15:$H$22,0),1,1,AT$11))-
 IFERROR( FVSCHEDULE(1,OFFSET(Summary!$H$14,MATCH($B80,Summary!$H$15:$H$22,0),1,1,AT$11-1)), 0))
*(AT$12/12-ROUNDDOWN((AT$12-1)/12,0))
+ IFERROR( FVSCHEDULE(1,OFFSET(Summary!$H$14,MATCH($B80,Summary!$H$15:$H$22,0),1,1,AT$11-1)), 0)
)*IF(AT$53&gt;0,1,0)*$D80)/-12
)</f>
        <v>-57340.182788411446</v>
      </c>
      <c r="AU80" s="7">
        <f ca="1">IF(AU$11=0,0,((
(FVSCHEDULE(1,OFFSET(Summary!$H$14,MATCH($B80,Summary!$H$15:$H$22,0),1,1,AU$11))-
 IFERROR( FVSCHEDULE(1,OFFSET(Summary!$H$14,MATCH($B80,Summary!$H$15:$H$22,0),1,1,AU$11-1)), 0))
*(AU$12/12-ROUNDDOWN((AU$12-1)/12,0))
+ IFERROR( FVSCHEDULE(1,OFFSET(Summary!$H$14,MATCH($B80,Summary!$H$15:$H$22,0),1,1,AU$11-1)), 0)
)*IF(AU$53&gt;0,1,0)*$D80)/-12
)</f>
        <v>-57459.145823242179</v>
      </c>
      <c r="AV80" s="7">
        <f ca="1">IF(AV$11=0,0,((
(FVSCHEDULE(1,OFFSET(Summary!$H$14,MATCH($B80,Summary!$H$15:$H$22,0),1,1,AV$11))-
 IFERROR( FVSCHEDULE(1,OFFSET(Summary!$H$14,MATCH($B80,Summary!$H$15:$H$22,0),1,1,AV$11-1)), 0))
*(AV$12/12-ROUNDDOWN((AV$12-1)/12,0))
+ IFERROR( FVSCHEDULE(1,OFFSET(Summary!$H$14,MATCH($B80,Summary!$H$15:$H$22,0),1,1,AV$11-1)), 0)
)*IF(AV$53&gt;0,1,0)*$D80)/-12
)</f>
        <v>-57578.108858072905</v>
      </c>
      <c r="AW80" s="7">
        <f ca="1">IF(AW$11=0,0,((
(FVSCHEDULE(1,OFFSET(Summary!$H$14,MATCH($B80,Summary!$H$15:$H$22,0),1,1,AW$11))-
 IFERROR( FVSCHEDULE(1,OFFSET(Summary!$H$14,MATCH($B80,Summary!$H$15:$H$22,0),1,1,AW$11-1)), 0))
*(AW$12/12-ROUNDDOWN((AW$12-1)/12,0))
+ IFERROR( FVSCHEDULE(1,OFFSET(Summary!$H$14,MATCH($B80,Summary!$H$15:$H$22,0),1,1,AW$11-1)), 0)
)*IF(AW$53&gt;0,1,0)*$D80)/-12
)</f>
        <v>-57697.071892903645</v>
      </c>
      <c r="AX80" s="7">
        <f ca="1">IF(AX$11=0,0,((
(FVSCHEDULE(1,OFFSET(Summary!$H$14,MATCH($B80,Summary!$H$15:$H$22,0),1,1,AX$11))-
 IFERROR( FVSCHEDULE(1,OFFSET(Summary!$H$14,MATCH($B80,Summary!$H$15:$H$22,0),1,1,AX$11-1)), 0))
*(AX$12/12-ROUNDDOWN((AX$12-1)/12,0))
+ IFERROR( FVSCHEDULE(1,OFFSET(Summary!$H$14,MATCH($B80,Summary!$H$15:$H$22,0),1,1,AX$11-1)), 0)
)*IF(AX$53&gt;0,1,0)*$D80)/-12
)</f>
        <v>-57816.034927734378</v>
      </c>
      <c r="AY80" s="7">
        <f ca="1">IF(AY$11=0,0,((
(FVSCHEDULE(1,OFFSET(Summary!$H$14,MATCH($B80,Summary!$H$15:$H$22,0),1,1,AY$11))-
 IFERROR( FVSCHEDULE(1,OFFSET(Summary!$H$14,MATCH($B80,Summary!$H$15:$H$22,0),1,1,AY$11-1)), 0))
*(AY$12/12-ROUNDDOWN((AY$12-1)/12,0))
+ IFERROR( FVSCHEDULE(1,OFFSET(Summary!$H$14,MATCH($B80,Summary!$H$15:$H$22,0),1,1,AY$11-1)), 0)
)*IF(AY$53&gt;0,1,0)*$D80)/-12
)</f>
        <v>-57934.997962565096</v>
      </c>
      <c r="AZ80" s="7">
        <f ca="1">IF(AZ$11=0,0,((
(FVSCHEDULE(1,OFFSET(Summary!$H$14,MATCH($B80,Summary!$H$15:$H$22,0),1,1,AZ$11))-
 IFERROR( FVSCHEDULE(1,OFFSET(Summary!$H$14,MATCH($B80,Summary!$H$15:$H$22,0),1,1,AZ$11-1)), 0))
*(AZ$12/12-ROUNDDOWN((AZ$12-1)/12,0))
+ IFERROR( FVSCHEDULE(1,OFFSET(Summary!$H$14,MATCH($B80,Summary!$H$15:$H$22,0),1,1,AZ$11-1)), 0)
)*IF(AZ$53&gt;0,1,0)*$D80)/-12
)</f>
        <v>-58053.960997395829</v>
      </c>
      <c r="BA80" s="7">
        <f ca="1">IF(BA$11=0,0,((
(FVSCHEDULE(1,OFFSET(Summary!$H$14,MATCH($B80,Summary!$H$15:$H$22,0),1,1,BA$11))-
 IFERROR( FVSCHEDULE(1,OFFSET(Summary!$H$14,MATCH($B80,Summary!$H$15:$H$22,0),1,1,BA$11-1)), 0))
*(BA$12/12-ROUNDDOWN((BA$12-1)/12,0))
+ IFERROR( FVSCHEDULE(1,OFFSET(Summary!$H$14,MATCH($B80,Summary!$H$15:$H$22,0),1,1,BA$11-1)), 0)
)*IF(BA$53&gt;0,1,0)*$D80)/-12
)</f>
        <v>-58172.924032226561</v>
      </c>
      <c r="BB80" s="7">
        <f ca="1">IF(BB$11=0,0,((
(FVSCHEDULE(1,OFFSET(Summary!$H$14,MATCH($B80,Summary!$H$15:$H$22,0),1,1,BB$11))-
 IFERROR( FVSCHEDULE(1,OFFSET(Summary!$H$14,MATCH($B80,Summary!$H$15:$H$22,0),1,1,BB$11-1)), 0))
*(BB$12/12-ROUNDDOWN((BB$12-1)/12,0))
+ IFERROR( FVSCHEDULE(1,OFFSET(Summary!$H$14,MATCH($B80,Summary!$H$15:$H$22,0),1,1,BB$11-1)), 0)
)*IF(BB$53&gt;0,1,0)*$D80)/-12
)</f>
        <v>-58291.887067057287</v>
      </c>
      <c r="BC80" s="7">
        <f ca="1">IF(BC$11=0,0,((
(FVSCHEDULE(1,OFFSET(Summary!$H$14,MATCH($B80,Summary!$H$15:$H$22,0),1,1,BC$11))-
 IFERROR( FVSCHEDULE(1,OFFSET(Summary!$H$14,MATCH($B80,Summary!$H$15:$H$22,0),1,1,BC$11-1)), 0))
*(BC$12/12-ROUNDDOWN((BC$12-1)/12,0))
+ IFERROR( FVSCHEDULE(1,OFFSET(Summary!$H$14,MATCH($B80,Summary!$H$15:$H$22,0),1,1,BC$11-1)), 0)
)*IF(BC$53&gt;0,1,0)*$D80)/-12
)</f>
        <v>-58410.850101888012</v>
      </c>
      <c r="BD80" s="7">
        <f ca="1">IF(BD$11=0,0,((
(FVSCHEDULE(1,OFFSET(Summary!$H$14,MATCH($B80,Summary!$H$15:$H$22,0),1,1,BD$11))-
 IFERROR( FVSCHEDULE(1,OFFSET(Summary!$H$14,MATCH($B80,Summary!$H$15:$H$22,0),1,1,BD$11-1)), 0))
*(BD$12/12-ROUNDDOWN((BD$12-1)/12,0))
+ IFERROR( FVSCHEDULE(1,OFFSET(Summary!$H$14,MATCH($B80,Summary!$H$15:$H$22,0),1,1,BD$11-1)), 0)
)*IF(BD$53&gt;0,1,0)*$D80)/-12
)</f>
        <v>-58529.813136718738</v>
      </c>
      <c r="BE80" s="7">
        <f ca="1">IF(BE$11=0,0,((
(FVSCHEDULE(1,OFFSET(Summary!$H$14,MATCH($B80,Summary!$H$15:$H$22,0),1,1,BE$11))-
 IFERROR( FVSCHEDULE(1,OFFSET(Summary!$H$14,MATCH($B80,Summary!$H$15:$H$22,0),1,1,BE$11-1)), 0))
*(BE$12/12-ROUNDDOWN((BE$12-1)/12,0))
+ IFERROR( FVSCHEDULE(1,OFFSET(Summary!$H$14,MATCH($B80,Summary!$H$15:$H$22,0),1,1,BE$11-1)), 0)
)*IF(BE$53&gt;0,1,0)*$D80)/-12
)</f>
        <v>-58651.750247420241</v>
      </c>
      <c r="BF80" s="7">
        <f ca="1">IF(BF$11=0,0,((
(FVSCHEDULE(1,OFFSET(Summary!$H$14,MATCH($B80,Summary!$H$15:$H$22,0),1,1,BF$11))-
 IFERROR( FVSCHEDULE(1,OFFSET(Summary!$H$14,MATCH($B80,Summary!$H$15:$H$22,0),1,1,BF$11-1)), 0))
*(BF$12/12-ROUNDDOWN((BF$12-1)/12,0))
+ IFERROR( FVSCHEDULE(1,OFFSET(Summary!$H$14,MATCH($B80,Summary!$H$15:$H$22,0),1,1,BF$11-1)), 0)
)*IF(BF$53&gt;0,1,0)*$D80)/-12
)</f>
        <v>-58773.687358121737</v>
      </c>
      <c r="BG80" s="7">
        <f ca="1">IF(BG$11=0,0,((
(FVSCHEDULE(1,OFFSET(Summary!$H$14,MATCH($B80,Summary!$H$15:$H$22,0),1,1,BG$11))-
 IFERROR( FVSCHEDULE(1,OFFSET(Summary!$H$14,MATCH($B80,Summary!$H$15:$H$22,0),1,1,BG$11-1)), 0))
*(BG$12/12-ROUNDDOWN((BG$12-1)/12,0))
+ IFERROR( FVSCHEDULE(1,OFFSET(Summary!$H$14,MATCH($B80,Summary!$H$15:$H$22,0),1,1,BG$11-1)), 0)
)*IF(BG$53&gt;0,1,0)*$D80)/-12
)</f>
        <v>-58895.624468823233</v>
      </c>
      <c r="BH80" s="7">
        <f ca="1">IF(BH$11=0,0,((
(FVSCHEDULE(1,OFFSET(Summary!$H$14,MATCH($B80,Summary!$H$15:$H$22,0),1,1,BH$11))-
 IFERROR( FVSCHEDULE(1,OFFSET(Summary!$H$14,MATCH($B80,Summary!$H$15:$H$22,0),1,1,BH$11-1)), 0))
*(BH$12/12-ROUNDDOWN((BH$12-1)/12,0))
+ IFERROR( FVSCHEDULE(1,OFFSET(Summary!$H$14,MATCH($B80,Summary!$H$15:$H$22,0),1,1,BH$11-1)), 0)
)*IF(BH$53&gt;0,1,0)*$D80)/-12
)</f>
        <v>-59017.561579524736</v>
      </c>
      <c r="BI80" s="7">
        <f ca="1">IF(BI$11=0,0,((
(FVSCHEDULE(1,OFFSET(Summary!$H$14,MATCH($B80,Summary!$H$15:$H$22,0),1,1,BI$11))-
 IFERROR( FVSCHEDULE(1,OFFSET(Summary!$H$14,MATCH($B80,Summary!$H$15:$H$22,0),1,1,BI$11-1)), 0))
*(BI$12/12-ROUNDDOWN((BI$12-1)/12,0))
+ IFERROR( FVSCHEDULE(1,OFFSET(Summary!$H$14,MATCH($B80,Summary!$H$15:$H$22,0),1,1,BI$11-1)), 0)
)*IF(BI$53&gt;0,1,0)*$D80)/-12
)</f>
        <v>-59139.498690226232</v>
      </c>
      <c r="BJ80" s="7">
        <f ca="1">IF(BJ$11=0,0,((
(FVSCHEDULE(1,OFFSET(Summary!$H$14,MATCH($B80,Summary!$H$15:$H$22,0),1,1,BJ$11))-
 IFERROR( FVSCHEDULE(1,OFFSET(Summary!$H$14,MATCH($B80,Summary!$H$15:$H$22,0),1,1,BJ$11-1)), 0))
*(BJ$12/12-ROUNDDOWN((BJ$12-1)/12,0))
+ IFERROR( FVSCHEDULE(1,OFFSET(Summary!$H$14,MATCH($B80,Summary!$H$15:$H$22,0),1,1,BJ$11-1)), 0)
)*IF(BJ$53&gt;0,1,0)*$D80)/-12
)</f>
        <v>-59261.435800927728</v>
      </c>
      <c r="BK80" s="7">
        <f ca="1">IF(BK$11=0,0,((
(FVSCHEDULE(1,OFFSET(Summary!$H$14,MATCH($B80,Summary!$H$15:$H$22,0),1,1,BK$11))-
 IFERROR( FVSCHEDULE(1,OFFSET(Summary!$H$14,MATCH($B80,Summary!$H$15:$H$22,0),1,1,BK$11-1)), 0))
*(BK$12/12-ROUNDDOWN((BK$12-1)/12,0))
+ IFERROR( FVSCHEDULE(1,OFFSET(Summary!$H$14,MATCH($B80,Summary!$H$15:$H$22,0),1,1,BK$11-1)), 0)
)*IF(BK$53&gt;0,1,0)*$D80)/-12
)</f>
        <v>-59383.372911629216</v>
      </c>
      <c r="BL80" s="7">
        <f ca="1">IF(BL$11=0,0,((
(FVSCHEDULE(1,OFFSET(Summary!$H$14,MATCH($B80,Summary!$H$15:$H$22,0),1,1,BL$11))-
 IFERROR( FVSCHEDULE(1,OFFSET(Summary!$H$14,MATCH($B80,Summary!$H$15:$H$22,0),1,1,BL$11-1)), 0))
*(BL$12/12-ROUNDDOWN((BL$12-1)/12,0))
+ IFERROR( FVSCHEDULE(1,OFFSET(Summary!$H$14,MATCH($B80,Summary!$H$15:$H$22,0),1,1,BL$11-1)), 0)
)*IF(BL$53&gt;0,1,0)*$D80)/-12
)</f>
        <v>-59505.310022330719</v>
      </c>
      <c r="BM80" s="7">
        <f ca="1">IF(BM$11=0,0,((
(FVSCHEDULE(1,OFFSET(Summary!$H$14,MATCH($B80,Summary!$H$15:$H$22,0),1,1,BM$11))-
 IFERROR( FVSCHEDULE(1,OFFSET(Summary!$H$14,MATCH($B80,Summary!$H$15:$H$22,0),1,1,BM$11-1)), 0))
*(BM$12/12-ROUNDDOWN((BM$12-1)/12,0))
+ IFERROR( FVSCHEDULE(1,OFFSET(Summary!$H$14,MATCH($B80,Summary!$H$15:$H$22,0),1,1,BM$11-1)), 0)
)*IF(BM$53&gt;0,1,0)*$D80)/-12
)</f>
        <v>-59627.247133032215</v>
      </c>
      <c r="BN80" s="7">
        <f ca="1">IF(BN$11=0,0,((
(FVSCHEDULE(1,OFFSET(Summary!$H$14,MATCH($B80,Summary!$H$15:$H$22,0),1,1,BN$11))-
 IFERROR( FVSCHEDULE(1,OFFSET(Summary!$H$14,MATCH($B80,Summary!$H$15:$H$22,0),1,1,BN$11-1)), 0))
*(BN$12/12-ROUNDDOWN((BN$12-1)/12,0))
+ IFERROR( FVSCHEDULE(1,OFFSET(Summary!$H$14,MATCH($B80,Summary!$H$15:$H$22,0),1,1,BN$11-1)), 0)
)*IF(BN$53&gt;0,1,0)*$D80)/-12
)</f>
        <v>-59749.184243733711</v>
      </c>
      <c r="BO80" s="7">
        <f ca="1">IF(BO$11=0,0,((
(FVSCHEDULE(1,OFFSET(Summary!$H$14,MATCH($B80,Summary!$H$15:$H$22,0),1,1,BO$11))-
 IFERROR( FVSCHEDULE(1,OFFSET(Summary!$H$14,MATCH($B80,Summary!$H$15:$H$22,0),1,1,BO$11-1)), 0))
*(BO$12/12-ROUNDDOWN((BO$12-1)/12,0))
+ IFERROR( FVSCHEDULE(1,OFFSET(Summary!$H$14,MATCH($B80,Summary!$H$15:$H$22,0),1,1,BO$11-1)), 0)
)*IF(BO$53&gt;0,1,0)*$D80)/-12
)</f>
        <v>-59871.121354435214</v>
      </c>
      <c r="BP80" s="7">
        <f ca="1">IF(BP$11=0,0,((
(FVSCHEDULE(1,OFFSET(Summary!$H$14,MATCH($B80,Summary!$H$15:$H$22,0),1,1,BP$11))-
 IFERROR( FVSCHEDULE(1,OFFSET(Summary!$H$14,MATCH($B80,Summary!$H$15:$H$22,0),1,1,BP$11-1)), 0))
*(BP$12/12-ROUNDDOWN((BP$12-1)/12,0))
+ IFERROR( FVSCHEDULE(1,OFFSET(Summary!$H$14,MATCH($B80,Summary!$H$15:$H$22,0),1,1,BP$11-1)), 0)
)*IF(BP$53&gt;0,1,0)*$D80)/-12
)</f>
        <v>-59993.05846513671</v>
      </c>
      <c r="BQ80" s="7">
        <f ca="1">IF(BQ$11=0,0,((
(FVSCHEDULE(1,OFFSET(Summary!$H$14,MATCH($B80,Summary!$H$15:$H$22,0),1,1,BQ$11))-
 IFERROR( FVSCHEDULE(1,OFFSET(Summary!$H$14,MATCH($B80,Summary!$H$15:$H$22,0),1,1,BQ$11-1)), 0))
*(BQ$12/12-ROUNDDOWN((BQ$12-1)/12,0))
+ IFERROR( FVSCHEDULE(1,OFFSET(Summary!$H$14,MATCH($B80,Summary!$H$15:$H$22,0),1,1,BQ$11-1)), 0)
)*IF(BQ$53&gt;0,1,0)*$D80)/-12
)</f>
        <v>-60118.044003605733</v>
      </c>
      <c r="BR80" s="7">
        <f ca="1">IF(BR$11=0,0,((
(FVSCHEDULE(1,OFFSET(Summary!$H$14,MATCH($B80,Summary!$H$15:$H$22,0),1,1,BR$11))-
 IFERROR( FVSCHEDULE(1,OFFSET(Summary!$H$14,MATCH($B80,Summary!$H$15:$H$22,0),1,1,BR$11-1)), 0))
*(BR$12/12-ROUNDDOWN((BR$12-1)/12,0))
+ IFERROR( FVSCHEDULE(1,OFFSET(Summary!$H$14,MATCH($B80,Summary!$H$15:$H$22,0),1,1,BR$11-1)), 0)
)*IF(BR$53&gt;0,1,0)*$D80)/-12
)</f>
        <v>-60243.029542074779</v>
      </c>
      <c r="BS80" s="7">
        <f ca="1">IF(BS$11=0,0,((
(FVSCHEDULE(1,OFFSET(Summary!$H$14,MATCH($B80,Summary!$H$15:$H$22,0),1,1,BS$11))-
 IFERROR( FVSCHEDULE(1,OFFSET(Summary!$H$14,MATCH($B80,Summary!$H$15:$H$22,0),1,1,BS$11-1)), 0))
*(BS$12/12-ROUNDDOWN((BS$12-1)/12,0))
+ IFERROR( FVSCHEDULE(1,OFFSET(Summary!$H$14,MATCH($B80,Summary!$H$15:$H$22,0),1,1,BS$11-1)), 0)
)*IF(BS$53&gt;0,1,0)*$D80)/-12
)</f>
        <v>-60368.01508054381</v>
      </c>
      <c r="BT80" s="7">
        <f ca="1">IF(BT$11=0,0,((
(FVSCHEDULE(1,OFFSET(Summary!$H$14,MATCH($B80,Summary!$H$15:$H$22,0),1,1,BT$11))-
 IFERROR( FVSCHEDULE(1,OFFSET(Summary!$H$14,MATCH($B80,Summary!$H$15:$H$22,0),1,1,BT$11-1)), 0))
*(BT$12/12-ROUNDDOWN((BT$12-1)/12,0))
+ IFERROR( FVSCHEDULE(1,OFFSET(Summary!$H$14,MATCH($B80,Summary!$H$15:$H$22,0),1,1,BT$11-1)), 0)
)*IF(BT$53&gt;0,1,0)*$D80)/-12
)</f>
        <v>-60493.000619012841</v>
      </c>
      <c r="BU80" s="7">
        <f ca="1">IF(BU$11=0,0,((
(FVSCHEDULE(1,OFFSET(Summary!$H$14,MATCH($B80,Summary!$H$15:$H$22,0),1,1,BU$11))-
 IFERROR( FVSCHEDULE(1,OFFSET(Summary!$H$14,MATCH($B80,Summary!$H$15:$H$22,0),1,1,BU$11-1)), 0))
*(BU$12/12-ROUNDDOWN((BU$12-1)/12,0))
+ IFERROR( FVSCHEDULE(1,OFFSET(Summary!$H$14,MATCH($B80,Summary!$H$15:$H$22,0),1,1,BU$11-1)), 0)
)*IF(BU$53&gt;0,1,0)*$D80)/-12
)</f>
        <v>-60617.986157481879</v>
      </c>
      <c r="BV80" s="7">
        <f ca="1">IF(BV$11=0,0,((
(FVSCHEDULE(1,OFFSET(Summary!$H$14,MATCH($B80,Summary!$H$15:$H$22,0),1,1,BV$11))-
 IFERROR( FVSCHEDULE(1,OFFSET(Summary!$H$14,MATCH($B80,Summary!$H$15:$H$22,0),1,1,BV$11-1)), 0))
*(BV$12/12-ROUNDDOWN((BV$12-1)/12,0))
+ IFERROR( FVSCHEDULE(1,OFFSET(Summary!$H$14,MATCH($B80,Summary!$H$15:$H$22,0),1,1,BV$11-1)), 0)
)*IF(BV$53&gt;0,1,0)*$D80)/-12
)</f>
        <v>-60742.971695950917</v>
      </c>
      <c r="BW80" s="7">
        <f ca="1">IF(BW$11=0,0,((
(FVSCHEDULE(1,OFFSET(Summary!$H$14,MATCH($B80,Summary!$H$15:$H$22,0),1,1,BW$11))-
 IFERROR( FVSCHEDULE(1,OFFSET(Summary!$H$14,MATCH($B80,Summary!$H$15:$H$22,0),1,1,BW$11-1)), 0))
*(BW$12/12-ROUNDDOWN((BW$12-1)/12,0))
+ IFERROR( FVSCHEDULE(1,OFFSET(Summary!$H$14,MATCH($B80,Summary!$H$15:$H$22,0),1,1,BW$11-1)), 0)
)*IF(BW$53&gt;0,1,0)*$D80)/-12
)</f>
        <v>-60867.957234419948</v>
      </c>
      <c r="BX80" s="7">
        <f ca="1">IF(BX$11=0,0,((
(FVSCHEDULE(1,OFFSET(Summary!$H$14,MATCH($B80,Summary!$H$15:$H$22,0),1,1,BX$11))-
 IFERROR( FVSCHEDULE(1,OFFSET(Summary!$H$14,MATCH($B80,Summary!$H$15:$H$22,0),1,1,BX$11-1)), 0))
*(BX$12/12-ROUNDDOWN((BX$12-1)/12,0))
+ IFERROR( FVSCHEDULE(1,OFFSET(Summary!$H$14,MATCH($B80,Summary!$H$15:$H$22,0),1,1,BX$11-1)), 0)
)*IF(BX$53&gt;0,1,0)*$D80)/-12
)</f>
        <v>-60992.942772888979</v>
      </c>
      <c r="BY80" s="7">
        <f ca="1">IF(BY$11=0,0,((
(FVSCHEDULE(1,OFFSET(Summary!$H$14,MATCH($B80,Summary!$H$15:$H$22,0),1,1,BY$11))-
 IFERROR( FVSCHEDULE(1,OFFSET(Summary!$H$14,MATCH($B80,Summary!$H$15:$H$22,0),1,1,BY$11-1)), 0))
*(BY$12/12-ROUNDDOWN((BY$12-1)/12,0))
+ IFERROR( FVSCHEDULE(1,OFFSET(Summary!$H$14,MATCH($B80,Summary!$H$15:$H$22,0),1,1,BY$11-1)), 0)
)*IF(BY$53&gt;0,1,0)*$D80)/-12
)</f>
        <v>-61117.928311358024</v>
      </c>
      <c r="BZ80" s="7">
        <f ca="1">IF(BZ$11=0,0,((
(FVSCHEDULE(1,OFFSET(Summary!$H$14,MATCH($B80,Summary!$H$15:$H$22,0),1,1,BZ$11))-
 IFERROR( FVSCHEDULE(1,OFFSET(Summary!$H$14,MATCH($B80,Summary!$H$15:$H$22,0),1,1,BZ$11-1)), 0))
*(BZ$12/12-ROUNDDOWN((BZ$12-1)/12,0))
+ IFERROR( FVSCHEDULE(1,OFFSET(Summary!$H$14,MATCH($B80,Summary!$H$15:$H$22,0),1,1,BZ$11-1)), 0)
)*IF(BZ$53&gt;0,1,0)*$D80)/-12
)</f>
        <v>-61242.913849827048</v>
      </c>
      <c r="CA80" s="7">
        <f ca="1">IF(CA$11=0,0,((
(FVSCHEDULE(1,OFFSET(Summary!$H$14,MATCH($B80,Summary!$H$15:$H$22,0),1,1,CA$11))-
 IFERROR( FVSCHEDULE(1,OFFSET(Summary!$H$14,MATCH($B80,Summary!$H$15:$H$22,0),1,1,CA$11-1)), 0))
*(CA$12/12-ROUNDDOWN((CA$12-1)/12,0))
+ IFERROR( FVSCHEDULE(1,OFFSET(Summary!$H$14,MATCH($B80,Summary!$H$15:$H$22,0),1,1,CA$11-1)), 0)
)*IF(CA$53&gt;0,1,0)*$D80)/-12
)</f>
        <v>-61367.899388296093</v>
      </c>
      <c r="CB80" s="7">
        <f ca="1">IF(CB$11=0,0,((
(FVSCHEDULE(1,OFFSET(Summary!$H$14,MATCH($B80,Summary!$H$15:$H$22,0),1,1,CB$11))-
 IFERROR( FVSCHEDULE(1,OFFSET(Summary!$H$14,MATCH($B80,Summary!$H$15:$H$22,0),1,1,CB$11-1)), 0))
*(CB$12/12-ROUNDDOWN((CB$12-1)/12,0))
+ IFERROR( FVSCHEDULE(1,OFFSET(Summary!$H$14,MATCH($B80,Summary!$H$15:$H$22,0),1,1,CB$11-1)), 0)
)*IF(CB$53&gt;0,1,0)*$D80)/-12
)</f>
        <v>-61492.884926765117</v>
      </c>
      <c r="CC80" s="7">
        <f ca="1">IF(CC$11=0,0,((
(FVSCHEDULE(1,OFFSET(Summary!$H$14,MATCH($B80,Summary!$H$15:$H$22,0),1,1,CC$11))-
 IFERROR( FVSCHEDULE(1,OFFSET(Summary!$H$14,MATCH($B80,Summary!$H$15:$H$22,0),1,1,CC$11-1)), 0))
*(CC$12/12-ROUNDDOWN((CC$12-1)/12,0))
+ IFERROR( FVSCHEDULE(1,OFFSET(Summary!$H$14,MATCH($B80,Summary!$H$15:$H$22,0),1,1,CC$11-1)), 0)
)*IF(CC$53&gt;0,1,0)*$D80)/-12
)</f>
        <v>-61620.995103695874</v>
      </c>
      <c r="CD80" s="7">
        <f ca="1">IF(CD$11=0,0,((
(FVSCHEDULE(1,OFFSET(Summary!$H$14,MATCH($B80,Summary!$H$15:$H$22,0),1,1,CD$11))-
 IFERROR( FVSCHEDULE(1,OFFSET(Summary!$H$14,MATCH($B80,Summary!$H$15:$H$22,0),1,1,CD$11-1)), 0))
*(CD$12/12-ROUNDDOWN((CD$12-1)/12,0))
+ IFERROR( FVSCHEDULE(1,OFFSET(Summary!$H$14,MATCH($B80,Summary!$H$15:$H$22,0),1,1,CD$11-1)), 0)
)*IF(CD$53&gt;0,1,0)*$D80)/-12
)</f>
        <v>-61749.105280626631</v>
      </c>
      <c r="CE80" s="7">
        <f ca="1">IF(CE$11=0,0,((
(FVSCHEDULE(1,OFFSET(Summary!$H$14,MATCH($B80,Summary!$H$15:$H$22,0),1,1,CE$11))-
 IFERROR( FVSCHEDULE(1,OFFSET(Summary!$H$14,MATCH($B80,Summary!$H$15:$H$22,0),1,1,CE$11-1)), 0))
*(CE$12/12-ROUNDDOWN((CE$12-1)/12,0))
+ IFERROR( FVSCHEDULE(1,OFFSET(Summary!$H$14,MATCH($B80,Summary!$H$15:$H$22,0),1,1,CE$11-1)), 0)
)*IF(CE$53&gt;0,1,0)*$D80)/-12
)</f>
        <v>-61877.215457557402</v>
      </c>
      <c r="CF80" s="7">
        <f ca="1">IF(CF$11=0,0,((
(FVSCHEDULE(1,OFFSET(Summary!$H$14,MATCH($B80,Summary!$H$15:$H$22,0),1,1,CF$11))-
 IFERROR( FVSCHEDULE(1,OFFSET(Summary!$H$14,MATCH($B80,Summary!$H$15:$H$22,0),1,1,CF$11-1)), 0))
*(CF$12/12-ROUNDDOWN((CF$12-1)/12,0))
+ IFERROR( FVSCHEDULE(1,OFFSET(Summary!$H$14,MATCH($B80,Summary!$H$15:$H$22,0),1,1,CF$11-1)), 0)
)*IF(CF$53&gt;0,1,0)*$D80)/-12
)</f>
        <v>-62005.325634488159</v>
      </c>
      <c r="CG80" s="7">
        <f ca="1">IF(CG$11=0,0,((
(FVSCHEDULE(1,OFFSET(Summary!$H$14,MATCH($B80,Summary!$H$15:$H$22,0),1,1,CG$11))-
 IFERROR( FVSCHEDULE(1,OFFSET(Summary!$H$14,MATCH($B80,Summary!$H$15:$H$22,0),1,1,CG$11-1)), 0))
*(CG$12/12-ROUNDDOWN((CG$12-1)/12,0))
+ IFERROR( FVSCHEDULE(1,OFFSET(Summary!$H$14,MATCH($B80,Summary!$H$15:$H$22,0),1,1,CG$11-1)), 0)
)*IF(CG$53&gt;0,1,0)*$D80)/-12
)</f>
        <v>-62133.435811418916</v>
      </c>
      <c r="CH80" s="7">
        <f ca="1">IF(CH$11=0,0,((
(FVSCHEDULE(1,OFFSET(Summary!$H$14,MATCH($B80,Summary!$H$15:$H$22,0),1,1,CH$11))-
 IFERROR( FVSCHEDULE(1,OFFSET(Summary!$H$14,MATCH($B80,Summary!$H$15:$H$22,0),1,1,CH$11-1)), 0))
*(CH$12/12-ROUNDDOWN((CH$12-1)/12,0))
+ IFERROR( FVSCHEDULE(1,OFFSET(Summary!$H$14,MATCH($B80,Summary!$H$15:$H$22,0),1,1,CH$11-1)), 0)
)*IF(CH$53&gt;0,1,0)*$D80)/-12
)</f>
        <v>-62261.545988349673</v>
      </c>
      <c r="CI80" s="7">
        <f ca="1">IF(CI$11=0,0,((
(FVSCHEDULE(1,OFFSET(Summary!$H$14,MATCH($B80,Summary!$H$15:$H$22,0),1,1,CI$11))-
 IFERROR( FVSCHEDULE(1,OFFSET(Summary!$H$14,MATCH($B80,Summary!$H$15:$H$22,0),1,1,CI$11-1)), 0))
*(CI$12/12-ROUNDDOWN((CI$12-1)/12,0))
+ IFERROR( FVSCHEDULE(1,OFFSET(Summary!$H$14,MATCH($B80,Summary!$H$15:$H$22,0),1,1,CI$11-1)), 0)
)*IF(CI$53&gt;0,1,0)*$D80)/-12
)</f>
        <v>-62389.656165280445</v>
      </c>
      <c r="CJ80" s="7">
        <f ca="1">IF(CJ$11=0,0,((
(FVSCHEDULE(1,OFFSET(Summary!$H$14,MATCH($B80,Summary!$H$15:$H$22,0),1,1,CJ$11))-
 IFERROR( FVSCHEDULE(1,OFFSET(Summary!$H$14,MATCH($B80,Summary!$H$15:$H$22,0),1,1,CJ$11-1)), 0))
*(CJ$12/12-ROUNDDOWN((CJ$12-1)/12,0))
+ IFERROR( FVSCHEDULE(1,OFFSET(Summary!$H$14,MATCH($B80,Summary!$H$15:$H$22,0),1,1,CJ$11-1)), 0)
)*IF(CJ$53&gt;0,1,0)*$D80)/-12
)</f>
        <v>-62517.766342211202</v>
      </c>
      <c r="CK80" s="7">
        <f ca="1">IF(CK$11=0,0,((
(FVSCHEDULE(1,OFFSET(Summary!$H$14,MATCH($B80,Summary!$H$15:$H$22,0),1,1,CK$11))-
 IFERROR( FVSCHEDULE(1,OFFSET(Summary!$H$14,MATCH($B80,Summary!$H$15:$H$22,0),1,1,CK$11-1)), 0))
*(CK$12/12-ROUNDDOWN((CK$12-1)/12,0))
+ IFERROR( FVSCHEDULE(1,OFFSET(Summary!$H$14,MATCH($B80,Summary!$H$15:$H$22,0),1,1,CK$11-1)), 0)
)*IF(CK$53&gt;0,1,0)*$D80)/-12
)</f>
        <v>-62645.876519141959</v>
      </c>
      <c r="CL80" s="7">
        <f ca="1">IF(CL$11=0,0,((
(FVSCHEDULE(1,OFFSET(Summary!$H$14,MATCH($B80,Summary!$H$15:$H$22,0),1,1,CL$11))-
 IFERROR( FVSCHEDULE(1,OFFSET(Summary!$H$14,MATCH($B80,Summary!$H$15:$H$22,0),1,1,CL$11-1)), 0))
*(CL$12/12-ROUNDDOWN((CL$12-1)/12,0))
+ IFERROR( FVSCHEDULE(1,OFFSET(Summary!$H$14,MATCH($B80,Summary!$H$15:$H$22,0),1,1,CL$11-1)), 0)
)*IF(CL$53&gt;0,1,0)*$D80)/-12
)</f>
        <v>-62773.986696072716</v>
      </c>
      <c r="CM80" s="7">
        <f ca="1">IF(CM$11=0,0,((
(FVSCHEDULE(1,OFFSET(Summary!$H$14,MATCH($B80,Summary!$H$15:$H$22,0),1,1,CM$11))-
 IFERROR( FVSCHEDULE(1,OFFSET(Summary!$H$14,MATCH($B80,Summary!$H$15:$H$22,0),1,1,CM$11-1)), 0))
*(CM$12/12-ROUNDDOWN((CM$12-1)/12,0))
+ IFERROR( FVSCHEDULE(1,OFFSET(Summary!$H$14,MATCH($B80,Summary!$H$15:$H$22,0),1,1,CM$11-1)), 0)
)*IF(CM$53&gt;0,1,0)*$D80)/-12
)</f>
        <v>-62902.096873003487</v>
      </c>
      <c r="CN80" s="7">
        <f ca="1">IF(CN$11=0,0,((
(FVSCHEDULE(1,OFFSET(Summary!$H$14,MATCH($B80,Summary!$H$15:$H$22,0),1,1,CN$11))-
 IFERROR( FVSCHEDULE(1,OFFSET(Summary!$H$14,MATCH($B80,Summary!$H$15:$H$22,0),1,1,CN$11-1)), 0))
*(CN$12/12-ROUNDDOWN((CN$12-1)/12,0))
+ IFERROR( FVSCHEDULE(1,OFFSET(Summary!$H$14,MATCH($B80,Summary!$H$15:$H$22,0),1,1,CN$11-1)), 0)
)*IF(CN$53&gt;0,1,0)*$D80)/-12
)</f>
        <v>-63030.207049934244</v>
      </c>
      <c r="CO80" s="7">
        <f ca="1">IF(CO$11=0,0,((
(FVSCHEDULE(1,OFFSET(Summary!$H$14,MATCH($B80,Summary!$H$15:$H$22,0),1,1,CO$11))-
 IFERROR( FVSCHEDULE(1,OFFSET(Summary!$H$14,MATCH($B80,Summary!$H$15:$H$22,0),1,1,CO$11-1)), 0))
*(CO$12/12-ROUNDDOWN((CO$12-1)/12,0))
+ IFERROR( FVSCHEDULE(1,OFFSET(Summary!$H$14,MATCH($B80,Summary!$H$15:$H$22,0),1,1,CO$11-1)), 0)
)*IF(CO$53&gt;0,1,0)*$D80)/-12
)</f>
        <v>-63161.519981288271</v>
      </c>
      <c r="CP80" s="7">
        <f ca="1">IF(CP$11=0,0,((
(FVSCHEDULE(1,OFFSET(Summary!$H$14,MATCH($B80,Summary!$H$15:$H$22,0),1,1,CP$11))-
 IFERROR( FVSCHEDULE(1,OFFSET(Summary!$H$14,MATCH($B80,Summary!$H$15:$H$22,0),1,1,CP$11-1)), 0))
*(CP$12/12-ROUNDDOWN((CP$12-1)/12,0))
+ IFERROR( FVSCHEDULE(1,OFFSET(Summary!$H$14,MATCH($B80,Summary!$H$15:$H$22,0),1,1,CP$11-1)), 0)
)*IF(CP$53&gt;0,1,0)*$D80)/-12
)</f>
        <v>-63292.832912642298</v>
      </c>
      <c r="CQ80" s="7">
        <f ca="1">IF(CQ$11=0,0,((
(FVSCHEDULE(1,OFFSET(Summary!$H$14,MATCH($B80,Summary!$H$15:$H$22,0),1,1,CQ$11))-
 IFERROR( FVSCHEDULE(1,OFFSET(Summary!$H$14,MATCH($B80,Summary!$H$15:$H$22,0),1,1,CQ$11-1)), 0))
*(CQ$12/12-ROUNDDOWN((CQ$12-1)/12,0))
+ IFERROR( FVSCHEDULE(1,OFFSET(Summary!$H$14,MATCH($B80,Summary!$H$15:$H$22,0),1,1,CQ$11-1)), 0)
)*IF(CQ$53&gt;0,1,0)*$D80)/-12
)</f>
        <v>-63424.145843996324</v>
      </c>
      <c r="CR80" s="7">
        <f ca="1">IF(CR$11=0,0,((
(FVSCHEDULE(1,OFFSET(Summary!$H$14,MATCH($B80,Summary!$H$15:$H$22,0),1,1,CR$11))-
 IFERROR( FVSCHEDULE(1,OFFSET(Summary!$H$14,MATCH($B80,Summary!$H$15:$H$22,0),1,1,CR$11-1)), 0))
*(CR$12/12-ROUNDDOWN((CR$12-1)/12,0))
+ IFERROR( FVSCHEDULE(1,OFFSET(Summary!$H$14,MATCH($B80,Summary!$H$15:$H$22,0),1,1,CR$11-1)), 0)
)*IF(CR$53&gt;0,1,0)*$D80)/-12
)</f>
        <v>-63555.458775350351</v>
      </c>
      <c r="CS80" s="7">
        <f ca="1">IF(CS$11=0,0,((
(FVSCHEDULE(1,OFFSET(Summary!$H$14,MATCH($B80,Summary!$H$15:$H$22,0),1,1,CS$11))-
 IFERROR( FVSCHEDULE(1,OFFSET(Summary!$H$14,MATCH($B80,Summary!$H$15:$H$22,0),1,1,CS$11-1)), 0))
*(CS$12/12-ROUNDDOWN((CS$12-1)/12,0))
+ IFERROR( FVSCHEDULE(1,OFFSET(Summary!$H$14,MATCH($B80,Summary!$H$15:$H$22,0),1,1,CS$11-1)), 0)
)*IF(CS$53&gt;0,1,0)*$D80)/-12
)</f>
        <v>-63686.771706704378</v>
      </c>
      <c r="CT80" s="7">
        <f ca="1">IF(CT$11=0,0,((
(FVSCHEDULE(1,OFFSET(Summary!$H$14,MATCH($B80,Summary!$H$15:$H$22,0),1,1,CT$11))-
 IFERROR( FVSCHEDULE(1,OFFSET(Summary!$H$14,MATCH($B80,Summary!$H$15:$H$22,0),1,1,CT$11-1)), 0))
*(CT$12/12-ROUNDDOWN((CT$12-1)/12,0))
+ IFERROR( FVSCHEDULE(1,OFFSET(Summary!$H$14,MATCH($B80,Summary!$H$15:$H$22,0),1,1,CT$11-1)), 0)
)*IF(CT$53&gt;0,1,0)*$D80)/-12
)</f>
        <v>-63818.084638058419</v>
      </c>
      <c r="CU80" s="7">
        <f ca="1">IF(CU$11=0,0,((
(FVSCHEDULE(1,OFFSET(Summary!$H$14,MATCH($B80,Summary!$H$15:$H$22,0),1,1,CU$11))-
 IFERROR( FVSCHEDULE(1,OFFSET(Summary!$H$14,MATCH($B80,Summary!$H$15:$H$22,0),1,1,CU$11-1)), 0))
*(CU$12/12-ROUNDDOWN((CU$12-1)/12,0))
+ IFERROR( FVSCHEDULE(1,OFFSET(Summary!$H$14,MATCH($B80,Summary!$H$15:$H$22,0),1,1,CU$11-1)), 0)
)*IF(CU$53&gt;0,1,0)*$D80)/-12
)</f>
        <v>-63949.397569412453</v>
      </c>
      <c r="CV80" s="7">
        <f ca="1">IF(CV$11=0,0,((
(FVSCHEDULE(1,OFFSET(Summary!$H$14,MATCH($B80,Summary!$H$15:$H$22,0),1,1,CV$11))-
 IFERROR( FVSCHEDULE(1,OFFSET(Summary!$H$14,MATCH($B80,Summary!$H$15:$H$22,0),1,1,CV$11-1)), 0))
*(CV$12/12-ROUNDDOWN((CV$12-1)/12,0))
+ IFERROR( FVSCHEDULE(1,OFFSET(Summary!$H$14,MATCH($B80,Summary!$H$15:$H$22,0),1,1,CV$11-1)), 0)
)*IF(CV$53&gt;0,1,0)*$D80)/-12
)</f>
        <v>-64080.710500766472</v>
      </c>
      <c r="CW80" s="7">
        <f ca="1">IF(CW$11=0,0,((
(FVSCHEDULE(1,OFFSET(Summary!$H$14,MATCH($B80,Summary!$H$15:$H$22,0),1,1,CW$11))-
 IFERROR( FVSCHEDULE(1,OFFSET(Summary!$H$14,MATCH($B80,Summary!$H$15:$H$22,0),1,1,CW$11-1)), 0))
*(CW$12/12-ROUNDDOWN((CW$12-1)/12,0))
+ IFERROR( FVSCHEDULE(1,OFFSET(Summary!$H$14,MATCH($B80,Summary!$H$15:$H$22,0),1,1,CW$11-1)), 0)
)*IF(CW$53&gt;0,1,0)*$D80)/-12
)</f>
        <v>-64212.023432120506</v>
      </c>
      <c r="CX80" s="7">
        <f ca="1">IF(CX$11=0,0,((
(FVSCHEDULE(1,OFFSET(Summary!$H$14,MATCH($B80,Summary!$H$15:$H$22,0),1,1,CX$11))-
 IFERROR( FVSCHEDULE(1,OFFSET(Summary!$H$14,MATCH($B80,Summary!$H$15:$H$22,0),1,1,CX$11-1)), 0))
*(CX$12/12-ROUNDDOWN((CX$12-1)/12,0))
+ IFERROR( FVSCHEDULE(1,OFFSET(Summary!$H$14,MATCH($B80,Summary!$H$15:$H$22,0),1,1,CX$11-1)), 0)
)*IF(CX$53&gt;0,1,0)*$D80)/-12
)</f>
        <v>-64343.336363474526</v>
      </c>
      <c r="CY80" s="7">
        <f ca="1">IF(CY$11=0,0,((
(FVSCHEDULE(1,OFFSET(Summary!$H$14,MATCH($B80,Summary!$H$15:$H$22,0),1,1,CY$11))-
 IFERROR( FVSCHEDULE(1,OFFSET(Summary!$H$14,MATCH($B80,Summary!$H$15:$H$22,0),1,1,CY$11-1)), 0))
*(CY$12/12-ROUNDDOWN((CY$12-1)/12,0))
+ IFERROR( FVSCHEDULE(1,OFFSET(Summary!$H$14,MATCH($B80,Summary!$H$15:$H$22,0),1,1,CY$11-1)), 0)
)*IF(CY$53&gt;0,1,0)*$D80)/-12
)</f>
        <v>-64474.64929482856</v>
      </c>
      <c r="CZ80" s="7">
        <f ca="1">IF(CZ$11=0,0,((
(FVSCHEDULE(1,OFFSET(Summary!$H$14,MATCH($B80,Summary!$H$15:$H$22,0),1,1,CZ$11))-
 IFERROR( FVSCHEDULE(1,OFFSET(Summary!$H$14,MATCH($B80,Summary!$H$15:$H$22,0),1,1,CZ$11-1)), 0))
*(CZ$12/12-ROUNDDOWN((CZ$12-1)/12,0))
+ IFERROR( FVSCHEDULE(1,OFFSET(Summary!$H$14,MATCH($B80,Summary!$H$15:$H$22,0),1,1,CZ$11-1)), 0)
)*IF(CZ$53&gt;0,1,0)*$D80)/-12
)</f>
        <v>-64605.962226182593</v>
      </c>
      <c r="DA80" s="7">
        <f ca="1">IF(DA$11=0,0,((
(FVSCHEDULE(1,OFFSET(Summary!$H$14,MATCH($B80,Summary!$H$15:$H$22,0),1,1,DA$11))-
 IFERROR( FVSCHEDULE(1,OFFSET(Summary!$H$14,MATCH($B80,Summary!$H$15:$H$22,0),1,1,DA$11-1)), 0))
*(DA$12/12-ROUNDDOWN((DA$12-1)/12,0))
+ IFERROR( FVSCHEDULE(1,OFFSET(Summary!$H$14,MATCH($B80,Summary!$H$15:$H$22,0),1,1,DA$11-1)), 0)
)*IF(DA$53&gt;0,1,0)*$D80)/-12
)</f>
        <v>-64740.557980820471</v>
      </c>
      <c r="DB80" s="7">
        <f ca="1">IF(DB$11=0,0,((
(FVSCHEDULE(1,OFFSET(Summary!$H$14,MATCH($B80,Summary!$H$15:$H$22,0),1,1,DB$11))-
 IFERROR( FVSCHEDULE(1,OFFSET(Summary!$H$14,MATCH($B80,Summary!$H$15:$H$22,0),1,1,DB$11-1)), 0))
*(DB$12/12-ROUNDDOWN((DB$12-1)/12,0))
+ IFERROR( FVSCHEDULE(1,OFFSET(Summary!$H$14,MATCH($B80,Summary!$H$15:$H$22,0),1,1,DB$11-1)), 0)
)*IF(DB$53&gt;0,1,0)*$D80)/-12
)</f>
        <v>-64875.153735458349</v>
      </c>
      <c r="DC80" s="7">
        <f ca="1">IF(DC$11=0,0,((
(FVSCHEDULE(1,OFFSET(Summary!$H$14,MATCH($B80,Summary!$H$15:$H$22,0),1,1,DC$11))-
 IFERROR( FVSCHEDULE(1,OFFSET(Summary!$H$14,MATCH($B80,Summary!$H$15:$H$22,0),1,1,DC$11-1)), 0))
*(DC$12/12-ROUNDDOWN((DC$12-1)/12,0))
+ IFERROR( FVSCHEDULE(1,OFFSET(Summary!$H$14,MATCH($B80,Summary!$H$15:$H$22,0),1,1,DC$11-1)), 0)
)*IF(DC$53&gt;0,1,0)*$D80)/-12
)</f>
        <v>-65009.749490096234</v>
      </c>
      <c r="DD80" s="7">
        <f ca="1">IF(DD$11=0,0,((
(FVSCHEDULE(1,OFFSET(Summary!$H$14,MATCH($B80,Summary!$H$15:$H$22,0),1,1,DD$11))-
 IFERROR( FVSCHEDULE(1,OFFSET(Summary!$H$14,MATCH($B80,Summary!$H$15:$H$22,0),1,1,DD$11-1)), 0))
*(DD$12/12-ROUNDDOWN((DD$12-1)/12,0))
+ IFERROR( FVSCHEDULE(1,OFFSET(Summary!$H$14,MATCH($B80,Summary!$H$15:$H$22,0),1,1,DD$11-1)), 0)
)*IF(DD$53&gt;0,1,0)*$D80)/-12
)</f>
        <v>-65144.345244734104</v>
      </c>
      <c r="DE80" s="7">
        <f ca="1">IF(DE$11=0,0,((
(FVSCHEDULE(1,OFFSET(Summary!$H$14,MATCH($B80,Summary!$H$15:$H$22,0),1,1,DE$11))-
 IFERROR( FVSCHEDULE(1,OFFSET(Summary!$H$14,MATCH($B80,Summary!$H$15:$H$22,0),1,1,DE$11-1)), 0))
*(DE$12/12-ROUNDDOWN((DE$12-1)/12,0))
+ IFERROR( FVSCHEDULE(1,OFFSET(Summary!$H$14,MATCH($B80,Summary!$H$15:$H$22,0),1,1,DE$11-1)), 0)
)*IF(DE$53&gt;0,1,0)*$D80)/-12
)</f>
        <v>-65278.940999371989</v>
      </c>
      <c r="DF80" s="7">
        <f ca="1">IF(DF$11=0,0,((
(FVSCHEDULE(1,OFFSET(Summary!$H$14,MATCH($B80,Summary!$H$15:$H$22,0),1,1,DF$11))-
 IFERROR( FVSCHEDULE(1,OFFSET(Summary!$H$14,MATCH($B80,Summary!$H$15:$H$22,0),1,1,DF$11-1)), 0))
*(DF$12/12-ROUNDDOWN((DF$12-1)/12,0))
+ IFERROR( FVSCHEDULE(1,OFFSET(Summary!$H$14,MATCH($B80,Summary!$H$15:$H$22,0),1,1,DF$11-1)), 0)
)*IF(DF$53&gt;0,1,0)*$D80)/-12
)</f>
        <v>-65413.536754009874</v>
      </c>
      <c r="DG80" s="7">
        <f ca="1">IF(DG$11=0,0,((
(FVSCHEDULE(1,OFFSET(Summary!$H$14,MATCH($B80,Summary!$H$15:$H$22,0),1,1,DG$11))-
 IFERROR( FVSCHEDULE(1,OFFSET(Summary!$H$14,MATCH($B80,Summary!$H$15:$H$22,0),1,1,DG$11-1)), 0))
*(DG$12/12-ROUNDDOWN((DG$12-1)/12,0))
+ IFERROR( FVSCHEDULE(1,OFFSET(Summary!$H$14,MATCH($B80,Summary!$H$15:$H$22,0),1,1,DG$11-1)), 0)
)*IF(DG$53&gt;0,1,0)*$D80)/-12
)</f>
        <v>-65548.132508647745</v>
      </c>
      <c r="DH80" s="7">
        <f ca="1">IF(DH$11=0,0,((
(FVSCHEDULE(1,OFFSET(Summary!$H$14,MATCH($B80,Summary!$H$15:$H$22,0),1,1,DH$11))-
 IFERROR( FVSCHEDULE(1,OFFSET(Summary!$H$14,MATCH($B80,Summary!$H$15:$H$22,0),1,1,DH$11-1)), 0))
*(DH$12/12-ROUNDDOWN((DH$12-1)/12,0))
+ IFERROR( FVSCHEDULE(1,OFFSET(Summary!$H$14,MATCH($B80,Summary!$H$15:$H$22,0),1,1,DH$11-1)), 0)
)*IF(DH$53&gt;0,1,0)*$D80)/-12
)</f>
        <v>-65682.728263285637</v>
      </c>
      <c r="DI80" s="7">
        <f ca="1">IF(DI$11=0,0,((
(FVSCHEDULE(1,OFFSET(Summary!$H$14,MATCH($B80,Summary!$H$15:$H$22,0),1,1,DI$11))-
 IFERROR( FVSCHEDULE(1,OFFSET(Summary!$H$14,MATCH($B80,Summary!$H$15:$H$22,0),1,1,DI$11-1)), 0))
*(DI$12/12-ROUNDDOWN((DI$12-1)/12,0))
+ IFERROR( FVSCHEDULE(1,OFFSET(Summary!$H$14,MATCH($B80,Summary!$H$15:$H$22,0),1,1,DI$11-1)), 0)
)*IF(DI$53&gt;0,1,0)*$D80)/-12
)</f>
        <v>-65817.3240179235</v>
      </c>
      <c r="DJ80" s="7">
        <f ca="1">IF(DJ$11=0,0,((
(FVSCHEDULE(1,OFFSET(Summary!$H$14,MATCH($B80,Summary!$H$15:$H$22,0),1,1,DJ$11))-
 IFERROR( FVSCHEDULE(1,OFFSET(Summary!$H$14,MATCH($B80,Summary!$H$15:$H$22,0),1,1,DJ$11-1)), 0))
*(DJ$12/12-ROUNDDOWN((DJ$12-1)/12,0))
+ IFERROR( FVSCHEDULE(1,OFFSET(Summary!$H$14,MATCH($B80,Summary!$H$15:$H$22,0),1,1,DJ$11-1)), 0)
)*IF(DJ$53&gt;0,1,0)*$D80)/-12
)</f>
        <v>-65951.919772561392</v>
      </c>
      <c r="DK80" s="7">
        <f ca="1">IF(DK$11=0,0,((
(FVSCHEDULE(1,OFFSET(Summary!$H$14,MATCH($B80,Summary!$H$15:$H$22,0),1,1,DK$11))-
 IFERROR( FVSCHEDULE(1,OFFSET(Summary!$H$14,MATCH($B80,Summary!$H$15:$H$22,0),1,1,DK$11-1)), 0))
*(DK$12/12-ROUNDDOWN((DK$12-1)/12,0))
+ IFERROR( FVSCHEDULE(1,OFFSET(Summary!$H$14,MATCH($B80,Summary!$H$15:$H$22,0),1,1,DK$11-1)), 0)
)*IF(DK$53&gt;0,1,0)*$D80)/-12
)</f>
        <v>-66086.51552719927</v>
      </c>
      <c r="DL80" s="7">
        <f ca="1">IF(DL$11=0,0,((
(FVSCHEDULE(1,OFFSET(Summary!$H$14,MATCH($B80,Summary!$H$15:$H$22,0),1,1,DL$11))-
 IFERROR( FVSCHEDULE(1,OFFSET(Summary!$H$14,MATCH($B80,Summary!$H$15:$H$22,0),1,1,DL$11-1)), 0))
*(DL$12/12-ROUNDDOWN((DL$12-1)/12,0))
+ IFERROR( FVSCHEDULE(1,OFFSET(Summary!$H$14,MATCH($B80,Summary!$H$15:$H$22,0),1,1,DL$11-1)), 0)
)*IF(DL$53&gt;0,1,0)*$D80)/-12
)</f>
        <v>-66221.111281837148</v>
      </c>
      <c r="DM80" s="7">
        <f ca="1">IF(DM$11=0,0,((
(FVSCHEDULE(1,OFFSET(Summary!$H$14,MATCH($B80,Summary!$H$15:$H$22,0),1,1,DM$11))-
 IFERROR( FVSCHEDULE(1,OFFSET(Summary!$H$14,MATCH($B80,Summary!$H$15:$H$22,0),1,1,DM$11-1)), 0))
*(DM$12/12-ROUNDDOWN((DM$12-1)/12,0))
+ IFERROR( FVSCHEDULE(1,OFFSET(Summary!$H$14,MATCH($B80,Summary!$H$15:$H$22,0),1,1,DM$11-1)), 0)
)*IF(DM$53&gt;0,1,0)*$D80)/-12
)</f>
        <v>-66359.071930340971</v>
      </c>
      <c r="DN80" s="7">
        <f ca="1">IF(DN$11=0,0,((
(FVSCHEDULE(1,OFFSET(Summary!$H$14,MATCH($B80,Summary!$H$15:$H$22,0),1,1,DN$11))-
 IFERROR( FVSCHEDULE(1,OFFSET(Summary!$H$14,MATCH($B80,Summary!$H$15:$H$22,0),1,1,DN$11-1)), 0))
*(DN$12/12-ROUNDDOWN((DN$12-1)/12,0))
+ IFERROR( FVSCHEDULE(1,OFFSET(Summary!$H$14,MATCH($B80,Summary!$H$15:$H$22,0),1,1,DN$11-1)), 0)
)*IF(DN$53&gt;0,1,0)*$D80)/-12
)</f>
        <v>-66497.032578844795</v>
      </c>
      <c r="DO80" s="7">
        <f ca="1">IF(DO$11=0,0,((
(FVSCHEDULE(1,OFFSET(Summary!$H$14,MATCH($B80,Summary!$H$15:$H$22,0),1,1,DO$11))-
 IFERROR( FVSCHEDULE(1,OFFSET(Summary!$H$14,MATCH($B80,Summary!$H$15:$H$22,0),1,1,DO$11-1)), 0))
*(DO$12/12-ROUNDDOWN((DO$12-1)/12,0))
+ IFERROR( FVSCHEDULE(1,OFFSET(Summary!$H$14,MATCH($B80,Summary!$H$15:$H$22,0),1,1,DO$11-1)), 0)
)*IF(DO$53&gt;0,1,0)*$D80)/-12
)</f>
        <v>-66634.993227348634</v>
      </c>
      <c r="DP80" s="7">
        <f ca="1">IF(DP$11=0,0,((
(FVSCHEDULE(1,OFFSET(Summary!$H$14,MATCH($B80,Summary!$H$15:$H$22,0),1,1,DP$11))-
 IFERROR( FVSCHEDULE(1,OFFSET(Summary!$H$14,MATCH($B80,Summary!$H$15:$H$22,0),1,1,DP$11-1)), 0))
*(DP$12/12-ROUNDDOWN((DP$12-1)/12,0))
+ IFERROR( FVSCHEDULE(1,OFFSET(Summary!$H$14,MATCH($B80,Summary!$H$15:$H$22,0),1,1,DP$11-1)), 0)
)*IF(DP$53&gt;0,1,0)*$D80)/-12
)</f>
        <v>-66772.953875852443</v>
      </c>
      <c r="DQ80" s="7">
        <f ca="1">IF(DQ$11=0,0,((
(FVSCHEDULE(1,OFFSET(Summary!$H$14,MATCH($B80,Summary!$H$15:$H$22,0),1,1,DQ$11))-
 IFERROR( FVSCHEDULE(1,OFFSET(Summary!$H$14,MATCH($B80,Summary!$H$15:$H$22,0),1,1,DQ$11-1)), 0))
*(DQ$12/12-ROUNDDOWN((DQ$12-1)/12,0))
+ IFERROR( FVSCHEDULE(1,OFFSET(Summary!$H$14,MATCH($B80,Summary!$H$15:$H$22,0),1,1,DQ$11-1)), 0)
)*IF(DQ$53&gt;0,1,0)*$D80)/-12
)</f>
        <v>-66910.914524356282</v>
      </c>
      <c r="DR80" s="7">
        <f ca="1">IF(DR$11=0,0,((
(FVSCHEDULE(1,OFFSET(Summary!$H$14,MATCH($B80,Summary!$H$15:$H$22,0),1,1,DR$11))-
 IFERROR( FVSCHEDULE(1,OFFSET(Summary!$H$14,MATCH($B80,Summary!$H$15:$H$22,0),1,1,DR$11-1)), 0))
*(DR$12/12-ROUNDDOWN((DR$12-1)/12,0))
+ IFERROR( FVSCHEDULE(1,OFFSET(Summary!$H$14,MATCH($B80,Summary!$H$15:$H$22,0),1,1,DR$11-1)), 0)
)*IF(DR$53&gt;0,1,0)*$D80)/-12
)</f>
        <v>-67048.875172860091</v>
      </c>
      <c r="DS80" s="7">
        <f ca="1">IF(DS$11=0,0,((
(FVSCHEDULE(1,OFFSET(Summary!$H$14,MATCH($B80,Summary!$H$15:$H$22,0),1,1,DS$11))-
 IFERROR( FVSCHEDULE(1,OFFSET(Summary!$H$14,MATCH($B80,Summary!$H$15:$H$22,0),1,1,DS$11-1)), 0))
*(DS$12/12-ROUNDDOWN((DS$12-1)/12,0))
+ IFERROR( FVSCHEDULE(1,OFFSET(Summary!$H$14,MATCH($B80,Summary!$H$15:$H$22,0),1,1,DS$11-1)), 0)
)*IF(DS$53&gt;0,1,0)*$D80)/-12
)</f>
        <v>-67186.835821363929</v>
      </c>
      <c r="DT80" s="7">
        <f ca="1">IF(DT$11=0,0,((
(FVSCHEDULE(1,OFFSET(Summary!$H$14,MATCH($B80,Summary!$H$15:$H$22,0),1,1,DT$11))-
 IFERROR( FVSCHEDULE(1,OFFSET(Summary!$H$14,MATCH($B80,Summary!$H$15:$H$22,0),1,1,DT$11-1)), 0))
*(DT$12/12-ROUNDDOWN((DT$12-1)/12,0))
+ IFERROR( FVSCHEDULE(1,OFFSET(Summary!$H$14,MATCH($B80,Summary!$H$15:$H$22,0),1,1,DT$11-1)), 0)
)*IF(DT$53&gt;0,1,0)*$D80)/-12
)</f>
        <v>-67324.796469867768</v>
      </c>
      <c r="DU80" s="7">
        <f ca="1">IF(DU$11=0,0,((
(FVSCHEDULE(1,OFFSET(Summary!$H$14,MATCH($B80,Summary!$H$15:$H$22,0),1,1,DU$11))-
 IFERROR( FVSCHEDULE(1,OFFSET(Summary!$H$14,MATCH($B80,Summary!$H$15:$H$22,0),1,1,DU$11-1)), 0))
*(DU$12/12-ROUNDDOWN((DU$12-1)/12,0))
+ IFERROR( FVSCHEDULE(1,OFFSET(Summary!$H$14,MATCH($B80,Summary!$H$15:$H$22,0),1,1,DU$11-1)), 0)
)*IF(DU$53&gt;0,1,0)*$D80)/-12
)</f>
        <v>-67462.757118371592</v>
      </c>
      <c r="DV80" s="7">
        <f ca="1">IF(DV$11=0,0,((
(FVSCHEDULE(1,OFFSET(Summary!$H$14,MATCH($B80,Summary!$H$15:$H$22,0),1,1,DV$11))-
 IFERROR( FVSCHEDULE(1,OFFSET(Summary!$H$14,MATCH($B80,Summary!$H$15:$H$22,0),1,1,DV$11-1)), 0))
*(DV$12/12-ROUNDDOWN((DV$12-1)/12,0))
+ IFERROR( FVSCHEDULE(1,OFFSET(Summary!$H$14,MATCH($B80,Summary!$H$15:$H$22,0),1,1,DV$11-1)), 0)
)*IF(DV$53&gt;0,1,0)*$D80)/-12
)</f>
        <v>-67600.717766875416</v>
      </c>
      <c r="DW80" s="7">
        <f ca="1">IF(DW$11=0,0,((
(FVSCHEDULE(1,OFFSET(Summary!$H$14,MATCH($B80,Summary!$H$15:$H$22,0),1,1,DW$11))-
 IFERROR( FVSCHEDULE(1,OFFSET(Summary!$H$14,MATCH($B80,Summary!$H$15:$H$22,0),1,1,DW$11-1)), 0))
*(DW$12/12-ROUNDDOWN((DW$12-1)/12,0))
+ IFERROR( FVSCHEDULE(1,OFFSET(Summary!$H$14,MATCH($B80,Summary!$H$15:$H$22,0),1,1,DW$11-1)), 0)
)*IF(DW$53&gt;0,1,0)*$D80)/-12
)</f>
        <v>-67738.67841537924</v>
      </c>
      <c r="DX80" s="7">
        <f ca="1">IF(DX$11=0,0,((
(FVSCHEDULE(1,OFFSET(Summary!$H$14,MATCH($B80,Summary!$H$15:$H$22,0),1,1,DX$11))-
 IFERROR( FVSCHEDULE(1,OFFSET(Summary!$H$14,MATCH($B80,Summary!$H$15:$H$22,0),1,1,DX$11-1)), 0))
*(DX$12/12-ROUNDDOWN((DX$12-1)/12,0))
+ IFERROR( FVSCHEDULE(1,OFFSET(Summary!$H$14,MATCH($B80,Summary!$H$15:$H$22,0),1,1,DX$11-1)), 0)
)*IF(DX$53&gt;0,1,0)*$D80)/-12
)</f>
        <v>-67876.639063883063</v>
      </c>
      <c r="DY80" s="7">
        <f ca="1">IF(DY$11=0,0,((
(FVSCHEDULE(1,OFFSET(Summary!$H$14,MATCH($B80,Summary!$H$15:$H$22,0),1,1,DY$11))-
 IFERROR( FVSCHEDULE(1,OFFSET(Summary!$H$14,MATCH($B80,Summary!$H$15:$H$22,0),1,1,DY$11-1)), 0))
*(DY$12/12-ROUNDDOWN((DY$12-1)/12,0))
+ IFERROR( FVSCHEDULE(1,OFFSET(Summary!$H$14,MATCH($B80,Summary!$H$15:$H$22,0),1,1,DY$11-1)), 0)
)*IF(DY$53&gt;0,1,0)*$D80)/-12
)</f>
        <v>-68018.04872859949</v>
      </c>
      <c r="DZ80" s="7">
        <f ca="1">IF(DZ$11=0,0,((
(FVSCHEDULE(1,OFFSET(Summary!$H$14,MATCH($B80,Summary!$H$15:$H$22,0),1,1,DZ$11))-
 IFERROR( FVSCHEDULE(1,OFFSET(Summary!$H$14,MATCH($B80,Summary!$H$15:$H$22,0),1,1,DZ$11-1)), 0))
*(DZ$12/12-ROUNDDOWN((DZ$12-1)/12,0))
+ IFERROR( FVSCHEDULE(1,OFFSET(Summary!$H$14,MATCH($B80,Summary!$H$15:$H$22,0),1,1,DZ$11-1)), 0)
)*IF(DZ$53&gt;0,1,0)*$D80)/-12
)</f>
        <v>-68159.458393315901</v>
      </c>
      <c r="EA80" s="7">
        <f ca="1">IF(EA$11=0,0,((
(FVSCHEDULE(1,OFFSET(Summary!$H$14,MATCH($B80,Summary!$H$15:$H$22,0),1,1,EA$11))-
 IFERROR( FVSCHEDULE(1,OFFSET(Summary!$H$14,MATCH($B80,Summary!$H$15:$H$22,0),1,1,EA$11-1)), 0))
*(EA$12/12-ROUNDDOWN((EA$12-1)/12,0))
+ IFERROR( FVSCHEDULE(1,OFFSET(Summary!$H$14,MATCH($B80,Summary!$H$15:$H$22,0),1,1,EA$11-1)), 0)
)*IF(EA$53&gt;0,1,0)*$D80)/-12
)</f>
        <v>-68300.868058032342</v>
      </c>
      <c r="EB80" s="7">
        <f ca="1">IF(EB$11=0,0,((
(FVSCHEDULE(1,OFFSET(Summary!$H$14,MATCH($B80,Summary!$H$15:$H$22,0),1,1,EB$11))-
 IFERROR( FVSCHEDULE(1,OFFSET(Summary!$H$14,MATCH($B80,Summary!$H$15:$H$22,0),1,1,EB$11-1)), 0))
*(EB$12/12-ROUNDDOWN((EB$12-1)/12,0))
+ IFERROR( FVSCHEDULE(1,OFFSET(Summary!$H$14,MATCH($B80,Summary!$H$15:$H$22,0),1,1,EB$11-1)), 0)
)*IF(EB$53&gt;0,1,0)*$D80)/-12
)</f>
        <v>-68442.277722748753</v>
      </c>
      <c r="EC80" s="7">
        <f ca="1">IF(EC$11=0,0,((
(FVSCHEDULE(1,OFFSET(Summary!$H$14,MATCH($B80,Summary!$H$15:$H$22,0),1,1,EC$11))-
 IFERROR( FVSCHEDULE(1,OFFSET(Summary!$H$14,MATCH($B80,Summary!$H$15:$H$22,0),1,1,EC$11-1)), 0))
*(EC$12/12-ROUNDDOWN((EC$12-1)/12,0))
+ IFERROR( FVSCHEDULE(1,OFFSET(Summary!$H$14,MATCH($B80,Summary!$H$15:$H$22,0),1,1,EC$11-1)), 0)
)*IF(EC$53&gt;0,1,0)*$D80)/-12
)</f>
        <v>-68583.687387465165</v>
      </c>
      <c r="ED80" s="7">
        <f ca="1">IF(ED$11=0,0,((
(FVSCHEDULE(1,OFFSET(Summary!$H$14,MATCH($B80,Summary!$H$15:$H$22,0),1,1,ED$11))-
 IFERROR( FVSCHEDULE(1,OFFSET(Summary!$H$14,MATCH($B80,Summary!$H$15:$H$22,0),1,1,ED$11-1)), 0))
*(ED$12/12-ROUNDDOWN((ED$12-1)/12,0))
+ IFERROR( FVSCHEDULE(1,OFFSET(Summary!$H$14,MATCH($B80,Summary!$H$15:$H$22,0),1,1,ED$11-1)), 0)
)*IF(ED$53&gt;0,1,0)*$D80)/-12
)</f>
        <v>-68725.097052181605</v>
      </c>
      <c r="EE80" s="7">
        <f ca="1">IF(EE$11=0,0,((
(FVSCHEDULE(1,OFFSET(Summary!$H$14,MATCH($B80,Summary!$H$15:$H$22,0),1,1,EE$11))-
 IFERROR( FVSCHEDULE(1,OFFSET(Summary!$H$14,MATCH($B80,Summary!$H$15:$H$22,0),1,1,EE$11-1)), 0))
*(EE$12/12-ROUNDDOWN((EE$12-1)/12,0))
+ IFERROR( FVSCHEDULE(1,OFFSET(Summary!$H$14,MATCH($B80,Summary!$H$15:$H$22,0),1,1,EE$11-1)), 0)
)*IF(EE$53&gt;0,1,0)*$D80)/-12
)</f>
        <v>-68866.506716898017</v>
      </c>
      <c r="EF80" s="7">
        <f ca="1">IF(EF$11=0,0,((
(FVSCHEDULE(1,OFFSET(Summary!$H$14,MATCH($B80,Summary!$H$15:$H$22,0),1,1,EF$11))-
 IFERROR( FVSCHEDULE(1,OFFSET(Summary!$H$14,MATCH($B80,Summary!$H$15:$H$22,0),1,1,EF$11-1)), 0))
*(EF$12/12-ROUNDDOWN((EF$12-1)/12,0))
+ IFERROR( FVSCHEDULE(1,OFFSET(Summary!$H$14,MATCH($B80,Summary!$H$15:$H$22,0),1,1,EF$11-1)), 0)
)*IF(EF$53&gt;0,1,0)*$D80)/-12
)</f>
        <v>-69007.916381614443</v>
      </c>
      <c r="EG80" s="7">
        <f ca="1">IF(EG$11=0,0,((
(FVSCHEDULE(1,OFFSET(Summary!$H$14,MATCH($B80,Summary!$H$15:$H$22,0),1,1,EG$11))-
 IFERROR( FVSCHEDULE(1,OFFSET(Summary!$H$14,MATCH($B80,Summary!$H$15:$H$22,0),1,1,EG$11-1)), 0))
*(EG$12/12-ROUNDDOWN((EG$12-1)/12,0))
+ IFERROR( FVSCHEDULE(1,OFFSET(Summary!$H$14,MATCH($B80,Summary!$H$15:$H$22,0),1,1,EG$11-1)), 0)
)*IF(EG$53&gt;0,1,0)*$D80)/-12
)</f>
        <v>-69149.326046330869</v>
      </c>
      <c r="EH80" s="7">
        <f ca="1">IF(EH$11=0,0,((
(FVSCHEDULE(1,OFFSET(Summary!$H$14,MATCH($B80,Summary!$H$15:$H$22,0),1,1,EH$11))-
 IFERROR( FVSCHEDULE(1,OFFSET(Summary!$H$14,MATCH($B80,Summary!$H$15:$H$22,0),1,1,EH$11-1)), 0))
*(EH$12/12-ROUNDDOWN((EH$12-1)/12,0))
+ IFERROR( FVSCHEDULE(1,OFFSET(Summary!$H$14,MATCH($B80,Summary!$H$15:$H$22,0),1,1,EH$11-1)), 0)
)*IF(EH$53&gt;0,1,0)*$D80)/-12
)</f>
        <v>-69290.735711047295</v>
      </c>
      <c r="EI80" s="7">
        <f ca="1">IF(EI$11=0,0,((
(FVSCHEDULE(1,OFFSET(Summary!$H$14,MATCH($B80,Summary!$H$15:$H$22,0),1,1,EI$11))-
 IFERROR( FVSCHEDULE(1,OFFSET(Summary!$H$14,MATCH($B80,Summary!$H$15:$H$22,0),1,1,EI$11-1)), 0))
*(EI$12/12-ROUNDDOWN((EI$12-1)/12,0))
+ IFERROR( FVSCHEDULE(1,OFFSET(Summary!$H$14,MATCH($B80,Summary!$H$15:$H$22,0),1,1,EI$11-1)), 0)
)*IF(EI$53&gt;0,1,0)*$D80)/-12
)</f>
        <v>-69432.145375763721</v>
      </c>
      <c r="EJ80" s="7">
        <f ca="1">IF(EJ$11=0,0,((
(FVSCHEDULE(1,OFFSET(Summary!$H$14,MATCH($B80,Summary!$H$15:$H$22,0),1,1,EJ$11))-
 IFERROR( FVSCHEDULE(1,OFFSET(Summary!$H$14,MATCH($B80,Summary!$H$15:$H$22,0),1,1,EJ$11-1)), 0))
*(EJ$12/12-ROUNDDOWN((EJ$12-1)/12,0))
+ IFERROR( FVSCHEDULE(1,OFFSET(Summary!$H$14,MATCH($B80,Summary!$H$15:$H$22,0),1,1,EJ$11-1)), 0)
)*IF(EJ$53&gt;0,1,0)*$D80)/-12
)</f>
        <v>-69573.555040480132</v>
      </c>
      <c r="EK80" s="4">
        <v>0</v>
      </c>
      <c r="EL80" s="59"/>
    </row>
    <row r="81" spans="1:142" s="4" customFormat="1" ht="14" x14ac:dyDescent="0.2">
      <c r="A81" s="3"/>
      <c r="B81" s="46" t="str">
        <f>Summary!$H$22</f>
        <v>expense</v>
      </c>
      <c r="C81" s="46" t="s">
        <v>278</v>
      </c>
      <c r="D81" s="134">
        <f>Opex!$D$46</f>
        <v>295196</v>
      </c>
      <c r="H81" s="7">
        <f ca="1">IF(H$11=0,0,((
(FVSCHEDULE(1,OFFSET(Summary!$H$14,MATCH($B81,Summary!$H$15:$H$22,0),1,1,H$11))-
 IFERROR( FVSCHEDULE(1,OFFSET(Summary!$H$14,MATCH($B81,Summary!$H$15:$H$22,0),1,1,H$11-1)), 0))
*(H$12/12-ROUNDDOWN((H$12-1)/12,0))
+ IFERROR( FVSCHEDULE(1,OFFSET(Summary!$H$14,MATCH($B81,Summary!$H$15:$H$22,0),1,1,H$11-1)), 0)
)*IF(H$53&gt;0,1,0)*$D81)/-12
)</f>
        <v>0</v>
      </c>
      <c r="I81" s="7">
        <f ca="1">IF(I$11=0,0,((
(FVSCHEDULE(1,OFFSET(Summary!$H$14,MATCH($B81,Summary!$H$15:$H$22,0),1,1,I$11))-
 IFERROR( FVSCHEDULE(1,OFFSET(Summary!$H$14,MATCH($B81,Summary!$H$15:$H$22,0),1,1,I$11-1)), 0))
*(I$12/12-ROUNDDOWN((I$12-1)/12,0))
+ IFERROR( FVSCHEDULE(1,OFFSET(Summary!$H$14,MATCH($B81,Summary!$H$15:$H$22,0),1,1,I$11-1)), 0)
)*IF(I$53&gt;0,1,0)*$D81)/-12
)</f>
        <v>0</v>
      </c>
      <c r="J81" s="7">
        <f ca="1">IF(J$11=0,0,((
(FVSCHEDULE(1,OFFSET(Summary!$H$14,MATCH($B81,Summary!$H$15:$H$22,0),1,1,J$11))-
 IFERROR( FVSCHEDULE(1,OFFSET(Summary!$H$14,MATCH($B81,Summary!$H$15:$H$22,0),1,1,J$11-1)), 0))
*(J$12/12-ROUNDDOWN((J$12-1)/12,0))
+ IFERROR( FVSCHEDULE(1,OFFSET(Summary!$H$14,MATCH($B81,Summary!$H$15:$H$22,0),1,1,J$11-1)), 0)
)*IF(J$53&gt;0,1,0)*$D81)/-12
)</f>
        <v>0</v>
      </c>
      <c r="K81" s="7">
        <f ca="1">IF(K$11=0,0,((
(FVSCHEDULE(1,OFFSET(Summary!$H$14,MATCH($B81,Summary!$H$15:$H$22,0),1,1,K$11))-
 IFERROR( FVSCHEDULE(1,OFFSET(Summary!$H$14,MATCH($B81,Summary!$H$15:$H$22,0),1,1,K$11-1)), 0))
*(K$12/12-ROUNDDOWN((K$12-1)/12,0))
+ IFERROR( FVSCHEDULE(1,OFFSET(Summary!$H$14,MATCH($B81,Summary!$H$15:$H$22,0),1,1,K$11-1)), 0)
)*IF(K$53&gt;0,1,0)*$D81)/-12
)</f>
        <v>0</v>
      </c>
      <c r="L81" s="7">
        <f ca="1">IF(L$11=0,0,((
(FVSCHEDULE(1,OFFSET(Summary!$H$14,MATCH($B81,Summary!$H$15:$H$22,0),1,1,L$11))-
 IFERROR( FVSCHEDULE(1,OFFSET(Summary!$H$14,MATCH($B81,Summary!$H$15:$H$22,0),1,1,L$11-1)), 0))
*(L$12/12-ROUNDDOWN((L$12-1)/12,0))
+ IFERROR( FVSCHEDULE(1,OFFSET(Summary!$H$14,MATCH($B81,Summary!$H$15:$H$22,0),1,1,L$11-1)), 0)
)*IF(L$53&gt;0,1,0)*$D81)/-12
)</f>
        <v>0</v>
      </c>
      <c r="M81" s="7">
        <f ca="1">IF(M$11=0,0,((
(FVSCHEDULE(1,OFFSET(Summary!$H$14,MATCH($B81,Summary!$H$15:$H$22,0),1,1,M$11))-
 IFERROR( FVSCHEDULE(1,OFFSET(Summary!$H$14,MATCH($B81,Summary!$H$15:$H$22,0),1,1,M$11-1)), 0))
*(M$12/12-ROUNDDOWN((M$12-1)/12,0))
+ IFERROR( FVSCHEDULE(1,OFFSET(Summary!$H$14,MATCH($B81,Summary!$H$15:$H$22,0),1,1,M$11-1)), 0)
)*IF(M$53&gt;0,1,0)*$D81)/-12
)</f>
        <v>0</v>
      </c>
      <c r="N81" s="7">
        <f ca="1">IF(N$11=0,0,((
(FVSCHEDULE(1,OFFSET(Summary!$H$14,MATCH($B81,Summary!$H$15:$H$22,0),1,1,N$11))-
 IFERROR( FVSCHEDULE(1,OFFSET(Summary!$H$14,MATCH($B81,Summary!$H$15:$H$22,0),1,1,N$11-1)), 0))
*(N$12/12-ROUNDDOWN((N$12-1)/12,0))
+ IFERROR( FVSCHEDULE(1,OFFSET(Summary!$H$14,MATCH($B81,Summary!$H$15:$H$22,0),1,1,N$11-1)), 0)
)*IF(N$53&gt;0,1,0)*$D81)/-12
)</f>
        <v>0</v>
      </c>
      <c r="O81" s="7">
        <f ca="1">IF(O$11=0,0,((
(FVSCHEDULE(1,OFFSET(Summary!$H$14,MATCH($B81,Summary!$H$15:$H$22,0),1,1,O$11))-
 IFERROR( FVSCHEDULE(1,OFFSET(Summary!$H$14,MATCH($B81,Summary!$H$15:$H$22,0),1,1,O$11-1)), 0))
*(O$12/12-ROUNDDOWN((O$12-1)/12,0))
+ IFERROR( FVSCHEDULE(1,OFFSET(Summary!$H$14,MATCH($B81,Summary!$H$15:$H$22,0),1,1,O$11-1)), 0)
)*IF(O$53&gt;0,1,0)*$D81)/-12
)</f>
        <v>0</v>
      </c>
      <c r="P81" s="7">
        <f ca="1">IF(P$11=0,0,((
(FVSCHEDULE(1,OFFSET(Summary!$H$14,MATCH($B81,Summary!$H$15:$H$22,0),1,1,P$11))-
 IFERROR( FVSCHEDULE(1,OFFSET(Summary!$H$14,MATCH($B81,Summary!$H$15:$H$22,0),1,1,P$11-1)), 0))
*(P$12/12-ROUNDDOWN((P$12-1)/12,0))
+ IFERROR( FVSCHEDULE(1,OFFSET(Summary!$H$14,MATCH($B81,Summary!$H$15:$H$22,0),1,1,P$11-1)), 0)
)*IF(P$53&gt;0,1,0)*$D81)/-12
)</f>
        <v>0</v>
      </c>
      <c r="Q81" s="7">
        <f ca="1">IF(Q$11=0,0,((
(FVSCHEDULE(1,OFFSET(Summary!$H$14,MATCH($B81,Summary!$H$15:$H$22,0),1,1,Q$11))-
 IFERROR( FVSCHEDULE(1,OFFSET(Summary!$H$14,MATCH($B81,Summary!$H$15:$H$22,0),1,1,Q$11-1)), 0))
*(Q$12/12-ROUNDDOWN((Q$12-1)/12,0))
+ IFERROR( FVSCHEDULE(1,OFFSET(Summary!$H$14,MATCH($B81,Summary!$H$15:$H$22,0),1,1,Q$11-1)), 0)
)*IF(Q$53&gt;0,1,0)*$D81)/-12
)</f>
        <v>0</v>
      </c>
      <c r="R81" s="7">
        <f ca="1">IF(R$11=0,0,((
(FVSCHEDULE(1,OFFSET(Summary!$H$14,MATCH($B81,Summary!$H$15:$H$22,0),1,1,R$11))-
 IFERROR( FVSCHEDULE(1,OFFSET(Summary!$H$14,MATCH($B81,Summary!$H$15:$H$22,0),1,1,R$11-1)), 0))
*(R$12/12-ROUNDDOWN((R$12-1)/12,0))
+ IFERROR( FVSCHEDULE(1,OFFSET(Summary!$H$14,MATCH($B81,Summary!$H$15:$H$22,0),1,1,R$11-1)), 0)
)*IF(R$53&gt;0,1,0)*$D81)/-12
)</f>
        <v>0</v>
      </c>
      <c r="S81" s="7">
        <f ca="1">IF(S$11=0,0,((
(FVSCHEDULE(1,OFFSET(Summary!$H$14,MATCH($B81,Summary!$H$15:$H$22,0),1,1,S$11))-
 IFERROR( FVSCHEDULE(1,OFFSET(Summary!$H$14,MATCH($B81,Summary!$H$15:$H$22,0),1,1,S$11-1)), 0))
*(S$12/12-ROUNDDOWN((S$12-1)/12,0))
+ IFERROR( FVSCHEDULE(1,OFFSET(Summary!$H$14,MATCH($B81,Summary!$H$15:$H$22,0),1,1,S$11-1)), 0)
)*IF(S$53&gt;0,1,0)*$D81)/-12
)</f>
        <v>0</v>
      </c>
      <c r="T81" s="7">
        <f ca="1">IF(T$11=0,0,((
(FVSCHEDULE(1,OFFSET(Summary!$H$14,MATCH($B81,Summary!$H$15:$H$22,0),1,1,T$11))-
 IFERROR( FVSCHEDULE(1,OFFSET(Summary!$H$14,MATCH($B81,Summary!$H$15:$H$22,0),1,1,T$11-1)), 0))
*(T$12/12-ROUNDDOWN((T$12-1)/12,0))
+ IFERROR( FVSCHEDULE(1,OFFSET(Summary!$H$14,MATCH($B81,Summary!$H$15:$H$22,0),1,1,T$11-1)), 0)
)*IF(T$53&gt;0,1,0)*$D81)/-12
)</f>
        <v>0</v>
      </c>
      <c r="U81" s="7">
        <f ca="1">IF(U$11=0,0,((
(FVSCHEDULE(1,OFFSET(Summary!$H$14,MATCH($B81,Summary!$H$15:$H$22,0),1,1,U$11))-
 IFERROR( FVSCHEDULE(1,OFFSET(Summary!$H$14,MATCH($B81,Summary!$H$15:$H$22,0),1,1,U$11-1)), 0))
*(U$12/12-ROUNDDOWN((U$12-1)/12,0))
+ IFERROR( FVSCHEDULE(1,OFFSET(Summary!$H$14,MATCH($B81,Summary!$H$15:$H$22,0),1,1,U$11-1)), 0)
)*IF(U$53&gt;0,1,0)*$D81)/-12
)</f>
        <v>0</v>
      </c>
      <c r="V81" s="7">
        <f ca="1">IF(V$11=0,0,((
(FVSCHEDULE(1,OFFSET(Summary!$H$14,MATCH($B81,Summary!$H$15:$H$22,0),1,1,V$11))-
 IFERROR( FVSCHEDULE(1,OFFSET(Summary!$H$14,MATCH($B81,Summary!$H$15:$H$22,0),1,1,V$11-1)), 0))
*(V$12/12-ROUNDDOWN((V$12-1)/12,0))
+ IFERROR( FVSCHEDULE(1,OFFSET(Summary!$H$14,MATCH($B81,Summary!$H$15:$H$22,0),1,1,V$11-1)), 0)
)*IF(V$53&gt;0,1,0)*$D81)/-12
)</f>
        <v>0</v>
      </c>
      <c r="W81" s="7">
        <f ca="1">IF(W$11=0,0,((
(FVSCHEDULE(1,OFFSET(Summary!$H$14,MATCH($B81,Summary!$H$15:$H$22,0),1,1,W$11))-
 IFERROR( FVSCHEDULE(1,OFFSET(Summary!$H$14,MATCH($B81,Summary!$H$15:$H$22,0),1,1,W$11-1)), 0))
*(W$12/12-ROUNDDOWN((W$12-1)/12,0))
+ IFERROR( FVSCHEDULE(1,OFFSET(Summary!$H$14,MATCH($B81,Summary!$H$15:$H$22,0),1,1,W$11-1)), 0)
)*IF(W$53&gt;0,1,0)*$D81)/-12
)</f>
        <v>0</v>
      </c>
      <c r="X81" s="7">
        <f ca="1">IF(X$11=0,0,((
(FVSCHEDULE(1,OFFSET(Summary!$H$14,MATCH($B81,Summary!$H$15:$H$22,0),1,1,X$11))-
 IFERROR( FVSCHEDULE(1,OFFSET(Summary!$H$14,MATCH($B81,Summary!$H$15:$H$22,0),1,1,X$11-1)), 0))
*(X$12/12-ROUNDDOWN((X$12-1)/12,0))
+ IFERROR( FVSCHEDULE(1,OFFSET(Summary!$H$14,MATCH($B81,Summary!$H$15:$H$22,0),1,1,X$11-1)), 0)
)*IF(X$53&gt;0,1,0)*$D81)/-12
)</f>
        <v>0</v>
      </c>
      <c r="Y81" s="7">
        <f ca="1">IF(Y$11=0,0,((
(FVSCHEDULE(1,OFFSET(Summary!$H$14,MATCH($B81,Summary!$H$15:$H$22,0),1,1,Y$11))-
 IFERROR( FVSCHEDULE(1,OFFSET(Summary!$H$14,MATCH($B81,Summary!$H$15:$H$22,0),1,1,Y$11-1)), 0))
*(Y$12/12-ROUNDDOWN((Y$12-1)/12,0))
+ IFERROR( FVSCHEDULE(1,OFFSET(Summary!$H$14,MATCH($B81,Summary!$H$15:$H$22,0),1,1,Y$11-1)), 0)
)*IF(Y$53&gt;0,1,0)*$D81)/-12
)</f>
        <v>0</v>
      </c>
      <c r="Z81" s="7">
        <f ca="1">IF(Z$11=0,0,((
(FVSCHEDULE(1,OFFSET(Summary!$H$14,MATCH($B81,Summary!$H$15:$H$22,0),1,1,Z$11))-
 IFERROR( FVSCHEDULE(1,OFFSET(Summary!$H$14,MATCH($B81,Summary!$H$15:$H$22,0),1,1,Z$11-1)), 0))
*(Z$12/12-ROUNDDOWN((Z$12-1)/12,0))
+ IFERROR( FVSCHEDULE(1,OFFSET(Summary!$H$14,MATCH($B81,Summary!$H$15:$H$22,0),1,1,Z$11-1)), 0)
)*IF(Z$53&gt;0,1,0)*$D81)/-12
)</f>
        <v>0</v>
      </c>
      <c r="AA81" s="7">
        <f ca="1">IF(AA$11=0,0,((
(FVSCHEDULE(1,OFFSET(Summary!$H$14,MATCH($B81,Summary!$H$15:$H$22,0),1,1,AA$11))-
 IFERROR( FVSCHEDULE(1,OFFSET(Summary!$H$14,MATCH($B81,Summary!$H$15:$H$22,0),1,1,AA$11-1)), 0))
*(AA$12/12-ROUNDDOWN((AA$12-1)/12,0))
+ IFERROR( FVSCHEDULE(1,OFFSET(Summary!$H$14,MATCH($B81,Summary!$H$15:$H$22,0),1,1,AA$11-1)), 0)
)*IF(AA$53&gt;0,1,0)*$D81)/-12
)</f>
        <v>0</v>
      </c>
      <c r="AB81" s="7">
        <f ca="1">IF(AB$11=0,0,((
(FVSCHEDULE(1,OFFSET(Summary!$H$14,MATCH($B81,Summary!$H$15:$H$22,0),1,1,AB$11))-
 IFERROR( FVSCHEDULE(1,OFFSET(Summary!$H$14,MATCH($B81,Summary!$H$15:$H$22,0),1,1,AB$11-1)), 0))
*(AB$12/12-ROUNDDOWN((AB$12-1)/12,0))
+ IFERROR( FVSCHEDULE(1,OFFSET(Summary!$H$14,MATCH($B81,Summary!$H$15:$H$22,0),1,1,AB$11-1)), 0)
)*IF(AB$53&gt;0,1,0)*$D81)/-12
)</f>
        <v>0</v>
      </c>
      <c r="AC81" s="7">
        <f ca="1">IF(AC$11=0,0,((
(FVSCHEDULE(1,OFFSET(Summary!$H$14,MATCH($B81,Summary!$H$15:$H$22,0),1,1,AC$11))-
 IFERROR( FVSCHEDULE(1,OFFSET(Summary!$H$14,MATCH($B81,Summary!$H$15:$H$22,0),1,1,AC$11-1)), 0))
*(AC$12/12-ROUNDDOWN((AC$12-1)/12,0))
+ IFERROR( FVSCHEDULE(1,OFFSET(Summary!$H$14,MATCH($B81,Summary!$H$15:$H$22,0),1,1,AC$11-1)), 0)
)*IF(AC$53&gt;0,1,0)*$D81)/-12
)</f>
        <v>0</v>
      </c>
      <c r="AD81" s="7">
        <f ca="1">IF(AD$11=0,0,((
(FVSCHEDULE(1,OFFSET(Summary!$H$14,MATCH($B81,Summary!$H$15:$H$22,0),1,1,AD$11))-
 IFERROR( FVSCHEDULE(1,OFFSET(Summary!$H$14,MATCH($B81,Summary!$H$15:$H$22,0),1,1,AD$11-1)), 0))
*(AD$12/12-ROUNDDOWN((AD$12-1)/12,0))
+ IFERROR( FVSCHEDULE(1,OFFSET(Summary!$H$14,MATCH($B81,Summary!$H$15:$H$22,0),1,1,AD$11-1)), 0)
)*IF(AD$53&gt;0,1,0)*$D81)/-12
)</f>
        <v>0</v>
      </c>
      <c r="AE81" s="7">
        <f ca="1">IF(AE$11=0,0,((
(FVSCHEDULE(1,OFFSET(Summary!$H$14,MATCH($B81,Summary!$H$15:$H$22,0),1,1,AE$11))-
 IFERROR( FVSCHEDULE(1,OFFSET(Summary!$H$14,MATCH($B81,Summary!$H$15:$H$22,0),1,1,AE$11-1)), 0))
*(AE$12/12-ROUNDDOWN((AE$12-1)/12,0))
+ IFERROR( FVSCHEDULE(1,OFFSET(Summary!$H$14,MATCH($B81,Summary!$H$15:$H$22,0),1,1,AE$11-1)), 0)
)*IF(AE$53&gt;0,1,0)*$D81)/-12
)</f>
        <v>0</v>
      </c>
      <c r="AF81" s="7">
        <f ca="1">IF(AF$11=0,0,((
(FVSCHEDULE(1,OFFSET(Summary!$H$14,MATCH($B81,Summary!$H$15:$H$22,0),1,1,AF$11))-
 IFERROR( FVSCHEDULE(1,OFFSET(Summary!$H$14,MATCH($B81,Summary!$H$15:$H$22,0),1,1,AF$11-1)), 0))
*(AF$12/12-ROUNDDOWN((AF$12-1)/12,0))
+ IFERROR( FVSCHEDULE(1,OFFSET(Summary!$H$14,MATCH($B81,Summary!$H$15:$H$22,0),1,1,AF$11-1)), 0)
)*IF(AF$53&gt;0,1,0)*$D81)/-12
)</f>
        <v>-25214.658333333329</v>
      </c>
      <c r="AG81" s="7">
        <f ca="1">IF(AG$11=0,0,((
(FVSCHEDULE(1,OFFSET(Summary!$H$14,MATCH($B81,Summary!$H$15:$H$22,0),1,1,AG$11))-
 IFERROR( FVSCHEDULE(1,OFFSET(Summary!$H$14,MATCH($B81,Summary!$H$15:$H$22,0),1,1,AG$11-1)), 0))
*(AG$12/12-ROUNDDOWN((AG$12-1)/12,0))
+ IFERROR( FVSCHEDULE(1,OFFSET(Summary!$H$14,MATCH($B81,Summary!$H$15:$H$22,0),1,1,AG$11-1)), 0)
)*IF(AG$53&gt;0,1,0)*$D81)/-12
)</f>
        <v>-25267.188871527775</v>
      </c>
      <c r="AH81" s="7">
        <f ca="1">IF(AH$11=0,0,((
(FVSCHEDULE(1,OFFSET(Summary!$H$14,MATCH($B81,Summary!$H$15:$H$22,0),1,1,AH$11))-
 IFERROR( FVSCHEDULE(1,OFFSET(Summary!$H$14,MATCH($B81,Summary!$H$15:$H$22,0),1,1,AH$11-1)), 0))
*(AH$12/12-ROUNDDOWN((AH$12-1)/12,0))
+ IFERROR( FVSCHEDULE(1,OFFSET(Summary!$H$14,MATCH($B81,Summary!$H$15:$H$22,0),1,1,AH$11-1)), 0)
)*IF(AH$53&gt;0,1,0)*$D81)/-12
)</f>
        <v>-25319.71940972222</v>
      </c>
      <c r="AI81" s="7">
        <f ca="1">IF(AI$11=0,0,((
(FVSCHEDULE(1,OFFSET(Summary!$H$14,MATCH($B81,Summary!$H$15:$H$22,0),1,1,AI$11))-
 IFERROR( FVSCHEDULE(1,OFFSET(Summary!$H$14,MATCH($B81,Summary!$H$15:$H$22,0),1,1,AI$11-1)), 0))
*(AI$12/12-ROUNDDOWN((AI$12-1)/12,0))
+ IFERROR( FVSCHEDULE(1,OFFSET(Summary!$H$14,MATCH($B81,Summary!$H$15:$H$22,0),1,1,AI$11-1)), 0)
)*IF(AI$53&gt;0,1,0)*$D81)/-12
)</f>
        <v>-25372.249947916662</v>
      </c>
      <c r="AJ81" s="7">
        <f ca="1">IF(AJ$11=0,0,((
(FVSCHEDULE(1,OFFSET(Summary!$H$14,MATCH($B81,Summary!$H$15:$H$22,0),1,1,AJ$11))-
 IFERROR( FVSCHEDULE(1,OFFSET(Summary!$H$14,MATCH($B81,Summary!$H$15:$H$22,0),1,1,AJ$11-1)), 0))
*(AJ$12/12-ROUNDDOWN((AJ$12-1)/12,0))
+ IFERROR( FVSCHEDULE(1,OFFSET(Summary!$H$14,MATCH($B81,Summary!$H$15:$H$22,0),1,1,AJ$11-1)), 0)
)*IF(AJ$53&gt;0,1,0)*$D81)/-12
)</f>
        <v>-25424.780486111107</v>
      </c>
      <c r="AK81" s="7">
        <f ca="1">IF(AK$11=0,0,((
(FVSCHEDULE(1,OFFSET(Summary!$H$14,MATCH($B81,Summary!$H$15:$H$22,0),1,1,AK$11))-
 IFERROR( FVSCHEDULE(1,OFFSET(Summary!$H$14,MATCH($B81,Summary!$H$15:$H$22,0),1,1,AK$11-1)), 0))
*(AK$12/12-ROUNDDOWN((AK$12-1)/12,0))
+ IFERROR( FVSCHEDULE(1,OFFSET(Summary!$H$14,MATCH($B81,Summary!$H$15:$H$22,0),1,1,AK$11-1)), 0)
)*IF(AK$53&gt;0,1,0)*$D81)/-12
)</f>
        <v>-25477.311024305556</v>
      </c>
      <c r="AL81" s="7">
        <f ca="1">IF(AL$11=0,0,((
(FVSCHEDULE(1,OFFSET(Summary!$H$14,MATCH($B81,Summary!$H$15:$H$22,0),1,1,AL$11))-
 IFERROR( FVSCHEDULE(1,OFFSET(Summary!$H$14,MATCH($B81,Summary!$H$15:$H$22,0),1,1,AL$11-1)), 0))
*(AL$12/12-ROUNDDOWN((AL$12-1)/12,0))
+ IFERROR( FVSCHEDULE(1,OFFSET(Summary!$H$14,MATCH($B81,Summary!$H$15:$H$22,0),1,1,AL$11-1)), 0)
)*IF(AL$53&gt;0,1,0)*$D81)/-12
)</f>
        <v>-25529.841562499994</v>
      </c>
      <c r="AM81" s="7">
        <f ca="1">IF(AM$11=0,0,((
(FVSCHEDULE(1,OFFSET(Summary!$H$14,MATCH($B81,Summary!$H$15:$H$22,0),1,1,AM$11))-
 IFERROR( FVSCHEDULE(1,OFFSET(Summary!$H$14,MATCH($B81,Summary!$H$15:$H$22,0),1,1,AM$11-1)), 0))
*(AM$12/12-ROUNDDOWN((AM$12-1)/12,0))
+ IFERROR( FVSCHEDULE(1,OFFSET(Summary!$H$14,MATCH($B81,Summary!$H$15:$H$22,0),1,1,AM$11-1)), 0)
)*IF(AM$53&gt;0,1,0)*$D81)/-12
)</f>
        <v>-25582.37210069444</v>
      </c>
      <c r="AN81" s="7">
        <f ca="1">IF(AN$11=0,0,((
(FVSCHEDULE(1,OFFSET(Summary!$H$14,MATCH($B81,Summary!$H$15:$H$22,0),1,1,AN$11))-
 IFERROR( FVSCHEDULE(1,OFFSET(Summary!$H$14,MATCH($B81,Summary!$H$15:$H$22,0),1,1,AN$11-1)), 0))
*(AN$12/12-ROUNDDOWN((AN$12-1)/12,0))
+ IFERROR( FVSCHEDULE(1,OFFSET(Summary!$H$14,MATCH($B81,Summary!$H$15:$H$22,0),1,1,AN$11-1)), 0)
)*IF(AN$53&gt;0,1,0)*$D81)/-12
)</f>
        <v>-25634.902638888889</v>
      </c>
      <c r="AO81" s="7">
        <f ca="1">IF(AO$11=0,0,((
(FVSCHEDULE(1,OFFSET(Summary!$H$14,MATCH($B81,Summary!$H$15:$H$22,0),1,1,AO$11))-
 IFERROR( FVSCHEDULE(1,OFFSET(Summary!$H$14,MATCH($B81,Summary!$H$15:$H$22,0),1,1,AO$11-1)), 0))
*(AO$12/12-ROUNDDOWN((AO$12-1)/12,0))
+ IFERROR( FVSCHEDULE(1,OFFSET(Summary!$H$14,MATCH($B81,Summary!$H$15:$H$22,0),1,1,AO$11-1)), 0)
)*IF(AO$53&gt;0,1,0)*$D81)/-12
)</f>
        <v>-25687.433177083334</v>
      </c>
      <c r="AP81" s="7">
        <f ca="1">IF(AP$11=0,0,((
(FVSCHEDULE(1,OFFSET(Summary!$H$14,MATCH($B81,Summary!$H$15:$H$22,0),1,1,AP$11))-
 IFERROR( FVSCHEDULE(1,OFFSET(Summary!$H$14,MATCH($B81,Summary!$H$15:$H$22,0),1,1,AP$11-1)), 0))
*(AP$12/12-ROUNDDOWN((AP$12-1)/12,0))
+ IFERROR( FVSCHEDULE(1,OFFSET(Summary!$H$14,MATCH($B81,Summary!$H$15:$H$22,0),1,1,AP$11-1)), 0)
)*IF(AP$53&gt;0,1,0)*$D81)/-12
)</f>
        <v>-25739.963715277776</v>
      </c>
      <c r="AQ81" s="7">
        <f ca="1">IF(AQ$11=0,0,((
(FVSCHEDULE(1,OFFSET(Summary!$H$14,MATCH($B81,Summary!$H$15:$H$22,0),1,1,AQ$11))-
 IFERROR( FVSCHEDULE(1,OFFSET(Summary!$H$14,MATCH($B81,Summary!$H$15:$H$22,0),1,1,AQ$11-1)), 0))
*(AQ$12/12-ROUNDDOWN((AQ$12-1)/12,0))
+ IFERROR( FVSCHEDULE(1,OFFSET(Summary!$H$14,MATCH($B81,Summary!$H$15:$H$22,0),1,1,AQ$11-1)), 0)
)*IF(AQ$53&gt;0,1,0)*$D81)/-12
)</f>
        <v>-25792.494253472218</v>
      </c>
      <c r="AR81" s="7">
        <f ca="1">IF(AR$11=0,0,((
(FVSCHEDULE(1,OFFSET(Summary!$H$14,MATCH($B81,Summary!$H$15:$H$22,0),1,1,AR$11))-
 IFERROR( FVSCHEDULE(1,OFFSET(Summary!$H$14,MATCH($B81,Summary!$H$15:$H$22,0),1,1,AR$11-1)), 0))
*(AR$12/12-ROUNDDOWN((AR$12-1)/12,0))
+ IFERROR( FVSCHEDULE(1,OFFSET(Summary!$H$14,MATCH($B81,Summary!$H$15:$H$22,0),1,1,AR$11-1)), 0)
)*IF(AR$53&gt;0,1,0)*$D81)/-12
)</f>
        <v>-25845.024791666667</v>
      </c>
      <c r="AS81" s="7">
        <f ca="1">IF(AS$11=0,0,((
(FVSCHEDULE(1,OFFSET(Summary!$H$14,MATCH($B81,Summary!$H$15:$H$22,0),1,1,AS$11))-
 IFERROR( FVSCHEDULE(1,OFFSET(Summary!$H$14,MATCH($B81,Summary!$H$15:$H$22,0),1,1,AS$11-1)), 0))
*(AS$12/12-ROUNDDOWN((AS$12-1)/12,0))
+ IFERROR( FVSCHEDULE(1,OFFSET(Summary!$H$14,MATCH($B81,Summary!$H$15:$H$22,0),1,1,AS$11-1)), 0)
)*IF(AS$53&gt;0,1,0)*$D81)/-12
)</f>
        <v>-25898.868593315972</v>
      </c>
      <c r="AT81" s="7">
        <f ca="1">IF(AT$11=0,0,((
(FVSCHEDULE(1,OFFSET(Summary!$H$14,MATCH($B81,Summary!$H$15:$H$22,0),1,1,AT$11))-
 IFERROR( FVSCHEDULE(1,OFFSET(Summary!$H$14,MATCH($B81,Summary!$H$15:$H$22,0),1,1,AT$11-1)), 0))
*(AT$12/12-ROUNDDOWN((AT$12-1)/12,0))
+ IFERROR( FVSCHEDULE(1,OFFSET(Summary!$H$14,MATCH($B81,Summary!$H$15:$H$22,0),1,1,AT$11-1)), 0)
)*IF(AT$53&gt;0,1,0)*$D81)/-12
)</f>
        <v>-25952.712394965274</v>
      </c>
      <c r="AU81" s="7">
        <f ca="1">IF(AU$11=0,0,((
(FVSCHEDULE(1,OFFSET(Summary!$H$14,MATCH($B81,Summary!$H$15:$H$22,0),1,1,AU$11))-
 IFERROR( FVSCHEDULE(1,OFFSET(Summary!$H$14,MATCH($B81,Summary!$H$15:$H$22,0),1,1,AU$11-1)), 0))
*(AU$12/12-ROUNDDOWN((AU$12-1)/12,0))
+ IFERROR( FVSCHEDULE(1,OFFSET(Summary!$H$14,MATCH($B81,Summary!$H$15:$H$22,0),1,1,AU$11-1)), 0)
)*IF(AU$53&gt;0,1,0)*$D81)/-12
)</f>
        <v>-26006.55619661458</v>
      </c>
      <c r="AV81" s="7">
        <f ca="1">IF(AV$11=0,0,((
(FVSCHEDULE(1,OFFSET(Summary!$H$14,MATCH($B81,Summary!$H$15:$H$22,0),1,1,AV$11))-
 IFERROR( FVSCHEDULE(1,OFFSET(Summary!$H$14,MATCH($B81,Summary!$H$15:$H$22,0),1,1,AV$11-1)), 0))
*(AV$12/12-ROUNDDOWN((AV$12-1)/12,0))
+ IFERROR( FVSCHEDULE(1,OFFSET(Summary!$H$14,MATCH($B81,Summary!$H$15:$H$22,0),1,1,AV$11-1)), 0)
)*IF(AV$53&gt;0,1,0)*$D81)/-12
)</f>
        <v>-26060.399998263889</v>
      </c>
      <c r="AW81" s="7">
        <f ca="1">IF(AW$11=0,0,((
(FVSCHEDULE(1,OFFSET(Summary!$H$14,MATCH($B81,Summary!$H$15:$H$22,0),1,1,AW$11))-
 IFERROR( FVSCHEDULE(1,OFFSET(Summary!$H$14,MATCH($B81,Summary!$H$15:$H$22,0),1,1,AW$11-1)), 0))
*(AW$12/12-ROUNDDOWN((AW$12-1)/12,0))
+ IFERROR( FVSCHEDULE(1,OFFSET(Summary!$H$14,MATCH($B81,Summary!$H$15:$H$22,0),1,1,AW$11-1)), 0)
)*IF(AW$53&gt;0,1,0)*$D81)/-12
)</f>
        <v>-26114.243799913194</v>
      </c>
      <c r="AX81" s="7">
        <f ca="1">IF(AX$11=0,0,((
(FVSCHEDULE(1,OFFSET(Summary!$H$14,MATCH($B81,Summary!$H$15:$H$22,0),1,1,AX$11))-
 IFERROR( FVSCHEDULE(1,OFFSET(Summary!$H$14,MATCH($B81,Summary!$H$15:$H$22,0),1,1,AX$11-1)), 0))
*(AX$12/12-ROUNDDOWN((AX$12-1)/12,0))
+ IFERROR( FVSCHEDULE(1,OFFSET(Summary!$H$14,MATCH($B81,Summary!$H$15:$H$22,0),1,1,AX$11-1)), 0)
)*IF(AX$53&gt;0,1,0)*$D81)/-12
)</f>
        <v>-26168.0876015625</v>
      </c>
      <c r="AY81" s="7">
        <f ca="1">IF(AY$11=0,0,((
(FVSCHEDULE(1,OFFSET(Summary!$H$14,MATCH($B81,Summary!$H$15:$H$22,0),1,1,AY$11))-
 IFERROR( FVSCHEDULE(1,OFFSET(Summary!$H$14,MATCH($B81,Summary!$H$15:$H$22,0),1,1,AY$11-1)), 0))
*(AY$12/12-ROUNDDOWN((AY$12-1)/12,0))
+ IFERROR( FVSCHEDULE(1,OFFSET(Summary!$H$14,MATCH($B81,Summary!$H$15:$H$22,0),1,1,AY$11-1)), 0)
)*IF(AY$53&gt;0,1,0)*$D81)/-12
)</f>
        <v>-26221.931403211802</v>
      </c>
      <c r="AZ81" s="7">
        <f ca="1">IF(AZ$11=0,0,((
(FVSCHEDULE(1,OFFSET(Summary!$H$14,MATCH($B81,Summary!$H$15:$H$22,0),1,1,AZ$11))-
 IFERROR( FVSCHEDULE(1,OFFSET(Summary!$H$14,MATCH($B81,Summary!$H$15:$H$22,0),1,1,AZ$11-1)), 0))
*(AZ$12/12-ROUNDDOWN((AZ$12-1)/12,0))
+ IFERROR( FVSCHEDULE(1,OFFSET(Summary!$H$14,MATCH($B81,Summary!$H$15:$H$22,0),1,1,AZ$11-1)), 0)
)*IF(AZ$53&gt;0,1,0)*$D81)/-12
)</f>
        <v>-26275.775204861111</v>
      </c>
      <c r="BA81" s="7">
        <f ca="1">IF(BA$11=0,0,((
(FVSCHEDULE(1,OFFSET(Summary!$H$14,MATCH($B81,Summary!$H$15:$H$22,0),1,1,BA$11))-
 IFERROR( FVSCHEDULE(1,OFFSET(Summary!$H$14,MATCH($B81,Summary!$H$15:$H$22,0),1,1,BA$11-1)), 0))
*(BA$12/12-ROUNDDOWN((BA$12-1)/12,0))
+ IFERROR( FVSCHEDULE(1,OFFSET(Summary!$H$14,MATCH($B81,Summary!$H$15:$H$22,0),1,1,BA$11-1)), 0)
)*IF(BA$53&gt;0,1,0)*$D81)/-12
)</f>
        <v>-26329.619006510417</v>
      </c>
      <c r="BB81" s="7">
        <f ca="1">IF(BB$11=0,0,((
(FVSCHEDULE(1,OFFSET(Summary!$H$14,MATCH($B81,Summary!$H$15:$H$22,0),1,1,BB$11))-
 IFERROR( FVSCHEDULE(1,OFFSET(Summary!$H$14,MATCH($B81,Summary!$H$15:$H$22,0),1,1,BB$11-1)), 0))
*(BB$12/12-ROUNDDOWN((BB$12-1)/12,0))
+ IFERROR( FVSCHEDULE(1,OFFSET(Summary!$H$14,MATCH($B81,Summary!$H$15:$H$22,0),1,1,BB$11-1)), 0)
)*IF(BB$53&gt;0,1,0)*$D81)/-12
)</f>
        <v>-26383.462808159722</v>
      </c>
      <c r="BC81" s="7">
        <f ca="1">IF(BC$11=0,0,((
(FVSCHEDULE(1,OFFSET(Summary!$H$14,MATCH($B81,Summary!$H$15:$H$22,0),1,1,BC$11))-
 IFERROR( FVSCHEDULE(1,OFFSET(Summary!$H$14,MATCH($B81,Summary!$H$15:$H$22,0),1,1,BC$11-1)), 0))
*(BC$12/12-ROUNDDOWN((BC$12-1)/12,0))
+ IFERROR( FVSCHEDULE(1,OFFSET(Summary!$H$14,MATCH($B81,Summary!$H$15:$H$22,0),1,1,BC$11-1)), 0)
)*IF(BC$53&gt;0,1,0)*$D81)/-12
)</f>
        <v>-26437.306609809024</v>
      </c>
      <c r="BD81" s="7">
        <f ca="1">IF(BD$11=0,0,((
(FVSCHEDULE(1,OFFSET(Summary!$H$14,MATCH($B81,Summary!$H$15:$H$22,0),1,1,BD$11))-
 IFERROR( FVSCHEDULE(1,OFFSET(Summary!$H$14,MATCH($B81,Summary!$H$15:$H$22,0),1,1,BD$11-1)), 0))
*(BD$12/12-ROUNDDOWN((BD$12-1)/12,0))
+ IFERROR( FVSCHEDULE(1,OFFSET(Summary!$H$14,MATCH($B81,Summary!$H$15:$H$22,0),1,1,BD$11-1)), 0)
)*IF(BD$53&gt;0,1,0)*$D81)/-12
)</f>
        <v>-26491.150411458333</v>
      </c>
      <c r="BE81" s="7">
        <f ca="1">IF(BE$11=0,0,((
(FVSCHEDULE(1,OFFSET(Summary!$H$14,MATCH($B81,Summary!$H$15:$H$22,0),1,1,BE$11))-
 IFERROR( FVSCHEDULE(1,OFFSET(Summary!$H$14,MATCH($B81,Summary!$H$15:$H$22,0),1,1,BE$11-1)), 0))
*(BE$12/12-ROUNDDOWN((BE$12-1)/12,0))
+ IFERROR( FVSCHEDULE(1,OFFSET(Summary!$H$14,MATCH($B81,Summary!$H$15:$H$22,0),1,1,BE$11-1)), 0)
)*IF(BE$53&gt;0,1,0)*$D81)/-12
)</f>
        <v>-26546.340308148869</v>
      </c>
      <c r="BF81" s="7">
        <f ca="1">IF(BF$11=0,0,((
(FVSCHEDULE(1,OFFSET(Summary!$H$14,MATCH($B81,Summary!$H$15:$H$22,0),1,1,BF$11))-
 IFERROR( FVSCHEDULE(1,OFFSET(Summary!$H$14,MATCH($B81,Summary!$H$15:$H$22,0),1,1,BF$11-1)), 0))
*(BF$12/12-ROUNDDOWN((BF$12-1)/12,0))
+ IFERROR( FVSCHEDULE(1,OFFSET(Summary!$H$14,MATCH($B81,Summary!$H$15:$H$22,0),1,1,BF$11-1)), 0)
)*IF(BF$53&gt;0,1,0)*$D81)/-12
)</f>
        <v>-26601.530204839408</v>
      </c>
      <c r="BG81" s="7">
        <f ca="1">IF(BG$11=0,0,((
(FVSCHEDULE(1,OFFSET(Summary!$H$14,MATCH($B81,Summary!$H$15:$H$22,0),1,1,BG$11))-
 IFERROR( FVSCHEDULE(1,OFFSET(Summary!$H$14,MATCH($B81,Summary!$H$15:$H$22,0),1,1,BG$11-1)), 0))
*(BG$12/12-ROUNDDOWN((BG$12-1)/12,0))
+ IFERROR( FVSCHEDULE(1,OFFSET(Summary!$H$14,MATCH($B81,Summary!$H$15:$H$22,0),1,1,BG$11-1)), 0)
)*IF(BG$53&gt;0,1,0)*$D81)/-12
)</f>
        <v>-26656.720101529947</v>
      </c>
      <c r="BH81" s="7">
        <f ca="1">IF(BH$11=0,0,((
(FVSCHEDULE(1,OFFSET(Summary!$H$14,MATCH($B81,Summary!$H$15:$H$22,0),1,1,BH$11))-
 IFERROR( FVSCHEDULE(1,OFFSET(Summary!$H$14,MATCH($B81,Summary!$H$15:$H$22,0),1,1,BH$11-1)), 0))
*(BH$12/12-ROUNDDOWN((BH$12-1)/12,0))
+ IFERROR( FVSCHEDULE(1,OFFSET(Summary!$H$14,MATCH($B81,Summary!$H$15:$H$22,0),1,1,BH$11-1)), 0)
)*IF(BH$53&gt;0,1,0)*$D81)/-12
)</f>
        <v>-26711.909998220483</v>
      </c>
      <c r="BI81" s="7">
        <f ca="1">IF(BI$11=0,0,((
(FVSCHEDULE(1,OFFSET(Summary!$H$14,MATCH($B81,Summary!$H$15:$H$22,0),1,1,BI$11))-
 IFERROR( FVSCHEDULE(1,OFFSET(Summary!$H$14,MATCH($B81,Summary!$H$15:$H$22,0),1,1,BI$11-1)), 0))
*(BI$12/12-ROUNDDOWN((BI$12-1)/12,0))
+ IFERROR( FVSCHEDULE(1,OFFSET(Summary!$H$14,MATCH($B81,Summary!$H$15:$H$22,0),1,1,BI$11-1)), 0)
)*IF(BI$53&gt;0,1,0)*$D81)/-12
)</f>
        <v>-26767.099894911022</v>
      </c>
      <c r="BJ81" s="7">
        <f ca="1">IF(BJ$11=0,0,((
(FVSCHEDULE(1,OFFSET(Summary!$H$14,MATCH($B81,Summary!$H$15:$H$22,0),1,1,BJ$11))-
 IFERROR( FVSCHEDULE(1,OFFSET(Summary!$H$14,MATCH($B81,Summary!$H$15:$H$22,0),1,1,BJ$11-1)), 0))
*(BJ$12/12-ROUNDDOWN((BJ$12-1)/12,0))
+ IFERROR( FVSCHEDULE(1,OFFSET(Summary!$H$14,MATCH($B81,Summary!$H$15:$H$22,0),1,1,BJ$11-1)), 0)
)*IF(BJ$53&gt;0,1,0)*$D81)/-12
)</f>
        <v>-26822.289791601561</v>
      </c>
      <c r="BK81" s="7">
        <f ca="1">IF(BK$11=0,0,((
(FVSCHEDULE(1,OFFSET(Summary!$H$14,MATCH($B81,Summary!$H$15:$H$22,0),1,1,BK$11))-
 IFERROR( FVSCHEDULE(1,OFFSET(Summary!$H$14,MATCH($B81,Summary!$H$15:$H$22,0),1,1,BK$11-1)), 0))
*(BK$12/12-ROUNDDOWN((BK$12-1)/12,0))
+ IFERROR( FVSCHEDULE(1,OFFSET(Summary!$H$14,MATCH($B81,Summary!$H$15:$H$22,0),1,1,BK$11-1)), 0)
)*IF(BK$53&gt;0,1,0)*$D81)/-12
)</f>
        <v>-26877.479688292093</v>
      </c>
      <c r="BL81" s="7">
        <f ca="1">IF(BL$11=0,0,((
(FVSCHEDULE(1,OFFSET(Summary!$H$14,MATCH($B81,Summary!$H$15:$H$22,0),1,1,BL$11))-
 IFERROR( FVSCHEDULE(1,OFFSET(Summary!$H$14,MATCH($B81,Summary!$H$15:$H$22,0),1,1,BL$11-1)), 0))
*(BL$12/12-ROUNDDOWN((BL$12-1)/12,0))
+ IFERROR( FVSCHEDULE(1,OFFSET(Summary!$H$14,MATCH($B81,Summary!$H$15:$H$22,0),1,1,BL$11-1)), 0)
)*IF(BL$53&gt;0,1,0)*$D81)/-12
)</f>
        <v>-26932.669584982632</v>
      </c>
      <c r="BM81" s="7">
        <f ca="1">IF(BM$11=0,0,((
(FVSCHEDULE(1,OFFSET(Summary!$H$14,MATCH($B81,Summary!$H$15:$H$22,0),1,1,BM$11))-
 IFERROR( FVSCHEDULE(1,OFFSET(Summary!$H$14,MATCH($B81,Summary!$H$15:$H$22,0),1,1,BM$11-1)), 0))
*(BM$12/12-ROUNDDOWN((BM$12-1)/12,0))
+ IFERROR( FVSCHEDULE(1,OFFSET(Summary!$H$14,MATCH($B81,Summary!$H$15:$H$22,0),1,1,BM$11-1)), 0)
)*IF(BM$53&gt;0,1,0)*$D81)/-12
)</f>
        <v>-26987.859481673167</v>
      </c>
      <c r="BN81" s="7">
        <f ca="1">IF(BN$11=0,0,((
(FVSCHEDULE(1,OFFSET(Summary!$H$14,MATCH($B81,Summary!$H$15:$H$22,0),1,1,BN$11))-
 IFERROR( FVSCHEDULE(1,OFFSET(Summary!$H$14,MATCH($B81,Summary!$H$15:$H$22,0),1,1,BN$11-1)), 0))
*(BN$12/12-ROUNDDOWN((BN$12-1)/12,0))
+ IFERROR( FVSCHEDULE(1,OFFSET(Summary!$H$14,MATCH($B81,Summary!$H$15:$H$22,0),1,1,BN$11-1)), 0)
)*IF(BN$53&gt;0,1,0)*$D81)/-12
)</f>
        <v>-27043.049378363707</v>
      </c>
      <c r="BO81" s="7">
        <f ca="1">IF(BO$11=0,0,((
(FVSCHEDULE(1,OFFSET(Summary!$H$14,MATCH($B81,Summary!$H$15:$H$22,0),1,1,BO$11))-
 IFERROR( FVSCHEDULE(1,OFFSET(Summary!$H$14,MATCH($B81,Summary!$H$15:$H$22,0),1,1,BO$11-1)), 0))
*(BO$12/12-ROUNDDOWN((BO$12-1)/12,0))
+ IFERROR( FVSCHEDULE(1,OFFSET(Summary!$H$14,MATCH($B81,Summary!$H$15:$H$22,0),1,1,BO$11-1)), 0)
)*IF(BO$53&gt;0,1,0)*$D81)/-12
)</f>
        <v>-27098.239275054249</v>
      </c>
      <c r="BP81" s="7">
        <f ca="1">IF(BP$11=0,0,((
(FVSCHEDULE(1,OFFSET(Summary!$H$14,MATCH($B81,Summary!$H$15:$H$22,0),1,1,BP$11))-
 IFERROR( FVSCHEDULE(1,OFFSET(Summary!$H$14,MATCH($B81,Summary!$H$15:$H$22,0),1,1,BP$11-1)), 0))
*(BP$12/12-ROUNDDOWN((BP$12-1)/12,0))
+ IFERROR( FVSCHEDULE(1,OFFSET(Summary!$H$14,MATCH($B81,Summary!$H$15:$H$22,0),1,1,BP$11-1)), 0)
)*IF(BP$53&gt;0,1,0)*$D81)/-12
)</f>
        <v>-27153.429171744789</v>
      </c>
      <c r="BQ81" s="7">
        <f ca="1">IF(BQ$11=0,0,((
(FVSCHEDULE(1,OFFSET(Summary!$H$14,MATCH($B81,Summary!$H$15:$H$22,0),1,1,BQ$11))-
 IFERROR( FVSCHEDULE(1,OFFSET(Summary!$H$14,MATCH($B81,Summary!$H$15:$H$22,0),1,1,BQ$11-1)), 0))
*(BQ$12/12-ROUNDDOWN((BQ$12-1)/12,0))
+ IFERROR( FVSCHEDULE(1,OFFSET(Summary!$H$14,MATCH($B81,Summary!$H$15:$H$22,0),1,1,BQ$11-1)), 0)
)*IF(BQ$53&gt;0,1,0)*$D81)/-12
)</f>
        <v>-27209.998815852585</v>
      </c>
      <c r="BR81" s="7">
        <f ca="1">IF(BR$11=0,0,((
(FVSCHEDULE(1,OFFSET(Summary!$H$14,MATCH($B81,Summary!$H$15:$H$22,0),1,1,BR$11))-
 IFERROR( FVSCHEDULE(1,OFFSET(Summary!$H$14,MATCH($B81,Summary!$H$15:$H$22,0),1,1,BR$11-1)), 0))
*(BR$12/12-ROUNDDOWN((BR$12-1)/12,0))
+ IFERROR( FVSCHEDULE(1,OFFSET(Summary!$H$14,MATCH($B81,Summary!$H$15:$H$22,0),1,1,BR$11-1)), 0)
)*IF(BR$53&gt;0,1,0)*$D81)/-12
)</f>
        <v>-27266.568459960388</v>
      </c>
      <c r="BS81" s="7">
        <f ca="1">IF(BS$11=0,0,((
(FVSCHEDULE(1,OFFSET(Summary!$H$14,MATCH($B81,Summary!$H$15:$H$22,0),1,1,BS$11))-
 IFERROR( FVSCHEDULE(1,OFFSET(Summary!$H$14,MATCH($B81,Summary!$H$15:$H$22,0),1,1,BS$11-1)), 0))
*(BS$12/12-ROUNDDOWN((BS$12-1)/12,0))
+ IFERROR( FVSCHEDULE(1,OFFSET(Summary!$H$14,MATCH($B81,Summary!$H$15:$H$22,0),1,1,BS$11-1)), 0)
)*IF(BS$53&gt;0,1,0)*$D81)/-12
)</f>
        <v>-27323.138104068188</v>
      </c>
      <c r="BT81" s="7">
        <f ca="1">IF(BT$11=0,0,((
(FVSCHEDULE(1,OFFSET(Summary!$H$14,MATCH($B81,Summary!$H$15:$H$22,0),1,1,BT$11))-
 IFERROR( FVSCHEDULE(1,OFFSET(Summary!$H$14,MATCH($B81,Summary!$H$15:$H$22,0),1,1,BT$11-1)), 0))
*(BT$12/12-ROUNDDOWN((BT$12-1)/12,0))
+ IFERROR( FVSCHEDULE(1,OFFSET(Summary!$H$14,MATCH($B81,Summary!$H$15:$H$22,0),1,1,BT$11-1)), 0)
)*IF(BT$53&gt;0,1,0)*$D81)/-12
)</f>
        <v>-27379.707748175992</v>
      </c>
      <c r="BU81" s="7">
        <f ca="1">IF(BU$11=0,0,((
(FVSCHEDULE(1,OFFSET(Summary!$H$14,MATCH($B81,Summary!$H$15:$H$22,0),1,1,BU$11))-
 IFERROR( FVSCHEDULE(1,OFFSET(Summary!$H$14,MATCH($B81,Summary!$H$15:$H$22,0),1,1,BU$11-1)), 0))
*(BU$12/12-ROUNDDOWN((BU$12-1)/12,0))
+ IFERROR( FVSCHEDULE(1,OFFSET(Summary!$H$14,MATCH($B81,Summary!$H$15:$H$22,0),1,1,BU$11-1)), 0)
)*IF(BU$53&gt;0,1,0)*$D81)/-12
)</f>
        <v>-27436.277392283791</v>
      </c>
      <c r="BV81" s="7">
        <f ca="1">IF(BV$11=0,0,((
(FVSCHEDULE(1,OFFSET(Summary!$H$14,MATCH($B81,Summary!$H$15:$H$22,0),1,1,BV$11))-
 IFERROR( FVSCHEDULE(1,OFFSET(Summary!$H$14,MATCH($B81,Summary!$H$15:$H$22,0),1,1,BV$11-1)), 0))
*(BV$12/12-ROUNDDOWN((BV$12-1)/12,0))
+ IFERROR( FVSCHEDULE(1,OFFSET(Summary!$H$14,MATCH($B81,Summary!$H$15:$H$22,0),1,1,BV$11-1)), 0)
)*IF(BV$53&gt;0,1,0)*$D81)/-12
)</f>
        <v>-27492.847036391599</v>
      </c>
      <c r="BW81" s="7">
        <f ca="1">IF(BW$11=0,0,((
(FVSCHEDULE(1,OFFSET(Summary!$H$14,MATCH($B81,Summary!$H$15:$H$22,0),1,1,BW$11))-
 IFERROR( FVSCHEDULE(1,OFFSET(Summary!$H$14,MATCH($B81,Summary!$H$15:$H$22,0),1,1,BW$11-1)), 0))
*(BW$12/12-ROUNDDOWN((BW$12-1)/12,0))
+ IFERROR( FVSCHEDULE(1,OFFSET(Summary!$H$14,MATCH($B81,Summary!$H$15:$H$22,0),1,1,BW$11-1)), 0)
)*IF(BW$53&gt;0,1,0)*$D81)/-12
)</f>
        <v>-27549.416680499398</v>
      </c>
      <c r="BX81" s="7">
        <f ca="1">IF(BX$11=0,0,((
(FVSCHEDULE(1,OFFSET(Summary!$H$14,MATCH($B81,Summary!$H$15:$H$22,0),1,1,BX$11))-
 IFERROR( FVSCHEDULE(1,OFFSET(Summary!$H$14,MATCH($B81,Summary!$H$15:$H$22,0),1,1,BX$11-1)), 0))
*(BX$12/12-ROUNDDOWN((BX$12-1)/12,0))
+ IFERROR( FVSCHEDULE(1,OFFSET(Summary!$H$14,MATCH($B81,Summary!$H$15:$H$22,0),1,1,BX$11-1)), 0)
)*IF(BX$53&gt;0,1,0)*$D81)/-12
)</f>
        <v>-27605.986324607195</v>
      </c>
      <c r="BY81" s="7">
        <f ca="1">IF(BY$11=0,0,((
(FVSCHEDULE(1,OFFSET(Summary!$H$14,MATCH($B81,Summary!$H$15:$H$22,0),1,1,BY$11))-
 IFERROR( FVSCHEDULE(1,OFFSET(Summary!$H$14,MATCH($B81,Summary!$H$15:$H$22,0),1,1,BY$11-1)), 0))
*(BY$12/12-ROUNDDOWN((BY$12-1)/12,0))
+ IFERROR( FVSCHEDULE(1,OFFSET(Summary!$H$14,MATCH($B81,Summary!$H$15:$H$22,0),1,1,BY$11-1)), 0)
)*IF(BY$53&gt;0,1,0)*$D81)/-12
)</f>
        <v>-27662.555968714998</v>
      </c>
      <c r="BZ81" s="7">
        <f ca="1">IF(BZ$11=0,0,((
(FVSCHEDULE(1,OFFSET(Summary!$H$14,MATCH($B81,Summary!$H$15:$H$22,0),1,1,BZ$11))-
 IFERROR( FVSCHEDULE(1,OFFSET(Summary!$H$14,MATCH($B81,Summary!$H$15:$H$22,0),1,1,BZ$11-1)), 0))
*(BZ$12/12-ROUNDDOWN((BZ$12-1)/12,0))
+ IFERROR( FVSCHEDULE(1,OFFSET(Summary!$H$14,MATCH($B81,Summary!$H$15:$H$22,0),1,1,BZ$11-1)), 0)
)*IF(BZ$53&gt;0,1,0)*$D81)/-12
)</f>
        <v>-27719.125612822798</v>
      </c>
      <c r="CA81" s="7">
        <f ca="1">IF(CA$11=0,0,((
(FVSCHEDULE(1,OFFSET(Summary!$H$14,MATCH($B81,Summary!$H$15:$H$22,0),1,1,CA$11))-
 IFERROR( FVSCHEDULE(1,OFFSET(Summary!$H$14,MATCH($B81,Summary!$H$15:$H$22,0),1,1,CA$11-1)), 0))
*(CA$12/12-ROUNDDOWN((CA$12-1)/12,0))
+ IFERROR( FVSCHEDULE(1,OFFSET(Summary!$H$14,MATCH($B81,Summary!$H$15:$H$22,0),1,1,CA$11-1)), 0)
)*IF(CA$53&gt;0,1,0)*$D81)/-12
)</f>
        <v>-27775.695256930605</v>
      </c>
      <c r="CB81" s="7">
        <f ca="1">IF(CB$11=0,0,((
(FVSCHEDULE(1,OFFSET(Summary!$H$14,MATCH($B81,Summary!$H$15:$H$22,0),1,1,CB$11))-
 IFERROR( FVSCHEDULE(1,OFFSET(Summary!$H$14,MATCH($B81,Summary!$H$15:$H$22,0),1,1,CB$11-1)), 0))
*(CB$12/12-ROUNDDOWN((CB$12-1)/12,0))
+ IFERROR( FVSCHEDULE(1,OFFSET(Summary!$H$14,MATCH($B81,Summary!$H$15:$H$22,0),1,1,CB$11-1)), 0)
)*IF(CB$53&gt;0,1,0)*$D81)/-12
)</f>
        <v>-27832.264901038405</v>
      </c>
      <c r="CC81" s="7">
        <f ca="1">IF(CC$11=0,0,((
(FVSCHEDULE(1,OFFSET(Summary!$H$14,MATCH($B81,Summary!$H$15:$H$22,0),1,1,CC$11))-
 IFERROR( FVSCHEDULE(1,OFFSET(Summary!$H$14,MATCH($B81,Summary!$H$15:$H$22,0),1,1,CC$11-1)), 0))
*(CC$12/12-ROUNDDOWN((CC$12-1)/12,0))
+ IFERROR( FVSCHEDULE(1,OFFSET(Summary!$H$14,MATCH($B81,Summary!$H$15:$H$22,0),1,1,CC$11-1)), 0)
)*IF(CC$53&gt;0,1,0)*$D81)/-12
)</f>
        <v>-27890.248786248896</v>
      </c>
      <c r="CD81" s="7">
        <f ca="1">IF(CD$11=0,0,((
(FVSCHEDULE(1,OFFSET(Summary!$H$14,MATCH($B81,Summary!$H$15:$H$22,0),1,1,CD$11))-
 IFERROR( FVSCHEDULE(1,OFFSET(Summary!$H$14,MATCH($B81,Summary!$H$15:$H$22,0),1,1,CD$11-1)), 0))
*(CD$12/12-ROUNDDOWN((CD$12-1)/12,0))
+ IFERROR( FVSCHEDULE(1,OFFSET(Summary!$H$14,MATCH($B81,Summary!$H$15:$H$22,0),1,1,CD$11-1)), 0)
)*IF(CD$53&gt;0,1,0)*$D81)/-12
)</f>
        <v>-27948.232671459395</v>
      </c>
      <c r="CE81" s="7">
        <f ca="1">IF(CE$11=0,0,((
(FVSCHEDULE(1,OFFSET(Summary!$H$14,MATCH($B81,Summary!$H$15:$H$22,0),1,1,CE$11))-
 IFERROR( FVSCHEDULE(1,OFFSET(Summary!$H$14,MATCH($B81,Summary!$H$15:$H$22,0),1,1,CE$11-1)), 0))
*(CE$12/12-ROUNDDOWN((CE$12-1)/12,0))
+ IFERROR( FVSCHEDULE(1,OFFSET(Summary!$H$14,MATCH($B81,Summary!$H$15:$H$22,0),1,1,CE$11-1)), 0)
)*IF(CE$53&gt;0,1,0)*$D81)/-12
)</f>
        <v>-28006.216556669893</v>
      </c>
      <c r="CF81" s="7">
        <f ca="1">IF(CF$11=0,0,((
(FVSCHEDULE(1,OFFSET(Summary!$H$14,MATCH($B81,Summary!$H$15:$H$22,0),1,1,CF$11))-
 IFERROR( FVSCHEDULE(1,OFFSET(Summary!$H$14,MATCH($B81,Summary!$H$15:$H$22,0),1,1,CF$11-1)), 0))
*(CF$12/12-ROUNDDOWN((CF$12-1)/12,0))
+ IFERROR( FVSCHEDULE(1,OFFSET(Summary!$H$14,MATCH($B81,Summary!$H$15:$H$22,0),1,1,CF$11-1)), 0)
)*IF(CF$53&gt;0,1,0)*$D81)/-12
)</f>
        <v>-28064.200441880388</v>
      </c>
      <c r="CG81" s="7">
        <f ca="1">IF(CG$11=0,0,((
(FVSCHEDULE(1,OFFSET(Summary!$H$14,MATCH($B81,Summary!$H$15:$H$22,0),1,1,CG$11))-
 IFERROR( FVSCHEDULE(1,OFFSET(Summary!$H$14,MATCH($B81,Summary!$H$15:$H$22,0),1,1,CG$11-1)), 0))
*(CG$12/12-ROUNDDOWN((CG$12-1)/12,0))
+ IFERROR( FVSCHEDULE(1,OFFSET(Summary!$H$14,MATCH($B81,Summary!$H$15:$H$22,0),1,1,CG$11-1)), 0)
)*IF(CG$53&gt;0,1,0)*$D81)/-12
)</f>
        <v>-28122.184327090883</v>
      </c>
      <c r="CH81" s="7">
        <f ca="1">IF(CH$11=0,0,((
(FVSCHEDULE(1,OFFSET(Summary!$H$14,MATCH($B81,Summary!$H$15:$H$22,0),1,1,CH$11))-
 IFERROR( FVSCHEDULE(1,OFFSET(Summary!$H$14,MATCH($B81,Summary!$H$15:$H$22,0),1,1,CH$11-1)), 0))
*(CH$12/12-ROUNDDOWN((CH$12-1)/12,0))
+ IFERROR( FVSCHEDULE(1,OFFSET(Summary!$H$14,MATCH($B81,Summary!$H$15:$H$22,0),1,1,CH$11-1)), 0)
)*IF(CH$53&gt;0,1,0)*$D81)/-12
)</f>
        <v>-28180.168212301378</v>
      </c>
      <c r="CI81" s="7">
        <f ca="1">IF(CI$11=0,0,((
(FVSCHEDULE(1,OFFSET(Summary!$H$14,MATCH($B81,Summary!$H$15:$H$22,0),1,1,CI$11))-
 IFERROR( FVSCHEDULE(1,OFFSET(Summary!$H$14,MATCH($B81,Summary!$H$15:$H$22,0),1,1,CI$11-1)), 0))
*(CI$12/12-ROUNDDOWN((CI$12-1)/12,0))
+ IFERROR( FVSCHEDULE(1,OFFSET(Summary!$H$14,MATCH($B81,Summary!$H$15:$H$22,0),1,1,CI$11-1)), 0)
)*IF(CI$53&gt;0,1,0)*$D81)/-12
)</f>
        <v>-28238.15209751188</v>
      </c>
      <c r="CJ81" s="7">
        <f ca="1">IF(CJ$11=0,0,((
(FVSCHEDULE(1,OFFSET(Summary!$H$14,MATCH($B81,Summary!$H$15:$H$22,0),1,1,CJ$11))-
 IFERROR( FVSCHEDULE(1,OFFSET(Summary!$H$14,MATCH($B81,Summary!$H$15:$H$22,0),1,1,CJ$11-1)), 0))
*(CJ$12/12-ROUNDDOWN((CJ$12-1)/12,0))
+ IFERROR( FVSCHEDULE(1,OFFSET(Summary!$H$14,MATCH($B81,Summary!$H$15:$H$22,0),1,1,CJ$11-1)), 0)
)*IF(CJ$53&gt;0,1,0)*$D81)/-12
)</f>
        <v>-28296.135982722379</v>
      </c>
      <c r="CK81" s="7">
        <f ca="1">IF(CK$11=0,0,((
(FVSCHEDULE(1,OFFSET(Summary!$H$14,MATCH($B81,Summary!$H$15:$H$22,0),1,1,CK$11))-
 IFERROR( FVSCHEDULE(1,OFFSET(Summary!$H$14,MATCH($B81,Summary!$H$15:$H$22,0),1,1,CK$11-1)), 0))
*(CK$12/12-ROUNDDOWN((CK$12-1)/12,0))
+ IFERROR( FVSCHEDULE(1,OFFSET(Summary!$H$14,MATCH($B81,Summary!$H$15:$H$22,0),1,1,CK$11-1)), 0)
)*IF(CK$53&gt;0,1,0)*$D81)/-12
)</f>
        <v>-28354.11986793287</v>
      </c>
      <c r="CL81" s="7">
        <f ca="1">IF(CL$11=0,0,((
(FVSCHEDULE(1,OFFSET(Summary!$H$14,MATCH($B81,Summary!$H$15:$H$22,0),1,1,CL$11))-
 IFERROR( FVSCHEDULE(1,OFFSET(Summary!$H$14,MATCH($B81,Summary!$H$15:$H$22,0),1,1,CL$11-1)), 0))
*(CL$12/12-ROUNDDOWN((CL$12-1)/12,0))
+ IFERROR( FVSCHEDULE(1,OFFSET(Summary!$H$14,MATCH($B81,Summary!$H$15:$H$22,0),1,1,CL$11-1)), 0)
)*IF(CL$53&gt;0,1,0)*$D81)/-12
)</f>
        <v>-28412.103753143369</v>
      </c>
      <c r="CM81" s="7">
        <f ca="1">IF(CM$11=0,0,((
(FVSCHEDULE(1,OFFSET(Summary!$H$14,MATCH($B81,Summary!$H$15:$H$22,0),1,1,CM$11))-
 IFERROR( FVSCHEDULE(1,OFFSET(Summary!$H$14,MATCH($B81,Summary!$H$15:$H$22,0),1,1,CM$11-1)), 0))
*(CM$12/12-ROUNDDOWN((CM$12-1)/12,0))
+ IFERROR( FVSCHEDULE(1,OFFSET(Summary!$H$14,MATCH($B81,Summary!$H$15:$H$22,0),1,1,CM$11-1)), 0)
)*IF(CM$53&gt;0,1,0)*$D81)/-12
)</f>
        <v>-28470.087638353867</v>
      </c>
      <c r="CN81" s="7">
        <f ca="1">IF(CN$11=0,0,((
(FVSCHEDULE(1,OFFSET(Summary!$H$14,MATCH($B81,Summary!$H$15:$H$22,0),1,1,CN$11))-
 IFERROR( FVSCHEDULE(1,OFFSET(Summary!$H$14,MATCH($B81,Summary!$H$15:$H$22,0),1,1,CN$11-1)), 0))
*(CN$12/12-ROUNDDOWN((CN$12-1)/12,0))
+ IFERROR( FVSCHEDULE(1,OFFSET(Summary!$H$14,MATCH($B81,Summary!$H$15:$H$22,0),1,1,CN$11-1)), 0)
)*IF(CN$53&gt;0,1,0)*$D81)/-12
)</f>
        <v>-28528.071523564362</v>
      </c>
      <c r="CO81" s="7">
        <f ca="1">IF(CO$11=0,0,((
(FVSCHEDULE(1,OFFSET(Summary!$H$14,MATCH($B81,Summary!$H$15:$H$22,0),1,1,CO$11))-
 IFERROR( FVSCHEDULE(1,OFFSET(Summary!$H$14,MATCH($B81,Summary!$H$15:$H$22,0),1,1,CO$11-1)), 0))
*(CO$12/12-ROUNDDOWN((CO$12-1)/12,0))
+ IFERROR( FVSCHEDULE(1,OFFSET(Summary!$H$14,MATCH($B81,Summary!$H$15:$H$22,0),1,1,CO$11-1)), 0)
)*IF(CO$53&gt;0,1,0)*$D81)/-12
)</f>
        <v>-28587.505005905117</v>
      </c>
      <c r="CP81" s="7">
        <f ca="1">IF(CP$11=0,0,((
(FVSCHEDULE(1,OFFSET(Summary!$H$14,MATCH($B81,Summary!$H$15:$H$22,0),1,1,CP$11))-
 IFERROR( FVSCHEDULE(1,OFFSET(Summary!$H$14,MATCH($B81,Summary!$H$15:$H$22,0),1,1,CP$11-1)), 0))
*(CP$12/12-ROUNDDOWN((CP$12-1)/12,0))
+ IFERROR( FVSCHEDULE(1,OFFSET(Summary!$H$14,MATCH($B81,Summary!$H$15:$H$22,0),1,1,CP$11-1)), 0)
)*IF(CP$53&gt;0,1,0)*$D81)/-12
)</f>
        <v>-28646.93848824588</v>
      </c>
      <c r="CQ81" s="7">
        <f ca="1">IF(CQ$11=0,0,((
(FVSCHEDULE(1,OFFSET(Summary!$H$14,MATCH($B81,Summary!$H$15:$H$22,0),1,1,CQ$11))-
 IFERROR( FVSCHEDULE(1,OFFSET(Summary!$H$14,MATCH($B81,Summary!$H$15:$H$22,0),1,1,CQ$11-1)), 0))
*(CQ$12/12-ROUNDDOWN((CQ$12-1)/12,0))
+ IFERROR( FVSCHEDULE(1,OFFSET(Summary!$H$14,MATCH($B81,Summary!$H$15:$H$22,0),1,1,CQ$11-1)), 0)
)*IF(CQ$53&gt;0,1,0)*$D81)/-12
)</f>
        <v>-28706.371970586635</v>
      </c>
      <c r="CR81" s="7">
        <f ca="1">IF(CR$11=0,0,((
(FVSCHEDULE(1,OFFSET(Summary!$H$14,MATCH($B81,Summary!$H$15:$H$22,0),1,1,CR$11))-
 IFERROR( FVSCHEDULE(1,OFFSET(Summary!$H$14,MATCH($B81,Summary!$H$15:$H$22,0),1,1,CR$11-1)), 0))
*(CR$12/12-ROUNDDOWN((CR$12-1)/12,0))
+ IFERROR( FVSCHEDULE(1,OFFSET(Summary!$H$14,MATCH($B81,Summary!$H$15:$H$22,0),1,1,CR$11-1)), 0)
)*IF(CR$53&gt;0,1,0)*$D81)/-12
)</f>
        <v>-28765.805452927394</v>
      </c>
      <c r="CS81" s="7">
        <f ca="1">IF(CS$11=0,0,((
(FVSCHEDULE(1,OFFSET(Summary!$H$14,MATCH($B81,Summary!$H$15:$H$22,0),1,1,CS$11))-
 IFERROR( FVSCHEDULE(1,OFFSET(Summary!$H$14,MATCH($B81,Summary!$H$15:$H$22,0),1,1,CS$11-1)), 0))
*(CS$12/12-ROUNDDOWN((CS$12-1)/12,0))
+ IFERROR( FVSCHEDULE(1,OFFSET(Summary!$H$14,MATCH($B81,Summary!$H$15:$H$22,0),1,1,CS$11-1)), 0)
)*IF(CS$53&gt;0,1,0)*$D81)/-12
)</f>
        <v>-28825.238935268153</v>
      </c>
      <c r="CT81" s="7">
        <f ca="1">IF(CT$11=0,0,((
(FVSCHEDULE(1,OFFSET(Summary!$H$14,MATCH($B81,Summary!$H$15:$H$22,0),1,1,CT$11))-
 IFERROR( FVSCHEDULE(1,OFFSET(Summary!$H$14,MATCH($B81,Summary!$H$15:$H$22,0),1,1,CT$11-1)), 0))
*(CT$12/12-ROUNDDOWN((CT$12-1)/12,0))
+ IFERROR( FVSCHEDULE(1,OFFSET(Summary!$H$14,MATCH($B81,Summary!$H$15:$H$22,0),1,1,CT$11-1)), 0)
)*IF(CT$53&gt;0,1,0)*$D81)/-12
)</f>
        <v>-28884.672417608916</v>
      </c>
      <c r="CU81" s="7">
        <f ca="1">IF(CU$11=0,0,((
(FVSCHEDULE(1,OFFSET(Summary!$H$14,MATCH($B81,Summary!$H$15:$H$22,0),1,1,CU$11))-
 IFERROR( FVSCHEDULE(1,OFFSET(Summary!$H$14,MATCH($B81,Summary!$H$15:$H$22,0),1,1,CU$11-1)), 0))
*(CU$12/12-ROUNDDOWN((CU$12-1)/12,0))
+ IFERROR( FVSCHEDULE(1,OFFSET(Summary!$H$14,MATCH($B81,Summary!$H$15:$H$22,0),1,1,CU$11-1)), 0)
)*IF(CU$53&gt;0,1,0)*$D81)/-12
)</f>
        <v>-28944.105899949674</v>
      </c>
      <c r="CV81" s="7">
        <f ca="1">IF(CV$11=0,0,((
(FVSCHEDULE(1,OFFSET(Summary!$H$14,MATCH($B81,Summary!$H$15:$H$22,0),1,1,CV$11))-
 IFERROR( FVSCHEDULE(1,OFFSET(Summary!$H$14,MATCH($B81,Summary!$H$15:$H$22,0),1,1,CV$11-1)), 0))
*(CV$12/12-ROUNDDOWN((CV$12-1)/12,0))
+ IFERROR( FVSCHEDULE(1,OFFSET(Summary!$H$14,MATCH($B81,Summary!$H$15:$H$22,0),1,1,CV$11-1)), 0)
)*IF(CV$53&gt;0,1,0)*$D81)/-12
)</f>
        <v>-29003.539382290433</v>
      </c>
      <c r="CW81" s="7">
        <f ca="1">IF(CW$11=0,0,((
(FVSCHEDULE(1,OFFSET(Summary!$H$14,MATCH($B81,Summary!$H$15:$H$22,0),1,1,CW$11))-
 IFERROR( FVSCHEDULE(1,OFFSET(Summary!$H$14,MATCH($B81,Summary!$H$15:$H$22,0),1,1,CW$11-1)), 0))
*(CW$12/12-ROUNDDOWN((CW$12-1)/12,0))
+ IFERROR( FVSCHEDULE(1,OFFSET(Summary!$H$14,MATCH($B81,Summary!$H$15:$H$22,0),1,1,CW$11-1)), 0)
)*IF(CW$53&gt;0,1,0)*$D81)/-12
)</f>
        <v>-29062.972864631189</v>
      </c>
      <c r="CX81" s="7">
        <f ca="1">IF(CX$11=0,0,((
(FVSCHEDULE(1,OFFSET(Summary!$H$14,MATCH($B81,Summary!$H$15:$H$22,0),1,1,CX$11))-
 IFERROR( FVSCHEDULE(1,OFFSET(Summary!$H$14,MATCH($B81,Summary!$H$15:$H$22,0),1,1,CX$11-1)), 0))
*(CX$12/12-ROUNDDOWN((CX$12-1)/12,0))
+ IFERROR( FVSCHEDULE(1,OFFSET(Summary!$H$14,MATCH($B81,Summary!$H$15:$H$22,0),1,1,CX$11-1)), 0)
)*IF(CX$53&gt;0,1,0)*$D81)/-12
)</f>
        <v>-29122.406346971951</v>
      </c>
      <c r="CY81" s="7">
        <f ca="1">IF(CY$11=0,0,((
(FVSCHEDULE(1,OFFSET(Summary!$H$14,MATCH($B81,Summary!$H$15:$H$22,0),1,1,CY$11))-
 IFERROR( FVSCHEDULE(1,OFFSET(Summary!$H$14,MATCH($B81,Summary!$H$15:$H$22,0),1,1,CY$11-1)), 0))
*(CY$12/12-ROUNDDOWN((CY$12-1)/12,0))
+ IFERROR( FVSCHEDULE(1,OFFSET(Summary!$H$14,MATCH($B81,Summary!$H$15:$H$22,0),1,1,CY$11-1)), 0)
)*IF(CY$53&gt;0,1,0)*$D81)/-12
)</f>
        <v>-29181.839829312707</v>
      </c>
      <c r="CZ81" s="7">
        <f ca="1">IF(CZ$11=0,0,((
(FVSCHEDULE(1,OFFSET(Summary!$H$14,MATCH($B81,Summary!$H$15:$H$22,0),1,1,CZ$11))-
 IFERROR( FVSCHEDULE(1,OFFSET(Summary!$H$14,MATCH($B81,Summary!$H$15:$H$22,0),1,1,CZ$11-1)), 0))
*(CZ$12/12-ROUNDDOWN((CZ$12-1)/12,0))
+ IFERROR( FVSCHEDULE(1,OFFSET(Summary!$H$14,MATCH($B81,Summary!$H$15:$H$22,0),1,1,CZ$11-1)), 0)
)*IF(CZ$53&gt;0,1,0)*$D81)/-12
)</f>
        <v>-29241.273311653465</v>
      </c>
      <c r="DA81" s="7">
        <f ca="1">IF(DA$11=0,0,((
(FVSCHEDULE(1,OFFSET(Summary!$H$14,MATCH($B81,Summary!$H$15:$H$22,0),1,1,DA$11))-
 IFERROR( FVSCHEDULE(1,OFFSET(Summary!$H$14,MATCH($B81,Summary!$H$15:$H$22,0),1,1,DA$11-1)), 0))
*(DA$12/12-ROUNDDOWN((DA$12-1)/12,0))
+ IFERROR( FVSCHEDULE(1,OFFSET(Summary!$H$14,MATCH($B81,Summary!$H$15:$H$22,0),1,1,DA$11-1)), 0)
)*IF(DA$53&gt;0,1,0)*$D81)/-12
)</f>
        <v>-29302.192631052745</v>
      </c>
      <c r="DB81" s="7">
        <f ca="1">IF(DB$11=0,0,((
(FVSCHEDULE(1,OFFSET(Summary!$H$14,MATCH($B81,Summary!$H$15:$H$22,0),1,1,DB$11))-
 IFERROR( FVSCHEDULE(1,OFFSET(Summary!$H$14,MATCH($B81,Summary!$H$15:$H$22,0),1,1,DB$11-1)), 0))
*(DB$12/12-ROUNDDOWN((DB$12-1)/12,0))
+ IFERROR( FVSCHEDULE(1,OFFSET(Summary!$H$14,MATCH($B81,Summary!$H$15:$H$22,0),1,1,DB$11-1)), 0)
)*IF(DB$53&gt;0,1,0)*$D81)/-12
)</f>
        <v>-29363.111950452021</v>
      </c>
      <c r="DC81" s="7">
        <f ca="1">IF(DC$11=0,0,((
(FVSCHEDULE(1,OFFSET(Summary!$H$14,MATCH($B81,Summary!$H$15:$H$22,0),1,1,DC$11))-
 IFERROR( FVSCHEDULE(1,OFFSET(Summary!$H$14,MATCH($B81,Summary!$H$15:$H$22,0),1,1,DC$11-1)), 0))
*(DC$12/12-ROUNDDOWN((DC$12-1)/12,0))
+ IFERROR( FVSCHEDULE(1,OFFSET(Summary!$H$14,MATCH($B81,Summary!$H$15:$H$22,0),1,1,DC$11-1)), 0)
)*IF(DC$53&gt;0,1,0)*$D81)/-12
)</f>
        <v>-29424.031269851301</v>
      </c>
      <c r="DD81" s="7">
        <f ca="1">IF(DD$11=0,0,((
(FVSCHEDULE(1,OFFSET(Summary!$H$14,MATCH($B81,Summary!$H$15:$H$22,0),1,1,DD$11))-
 IFERROR( FVSCHEDULE(1,OFFSET(Summary!$H$14,MATCH($B81,Summary!$H$15:$H$22,0),1,1,DD$11-1)), 0))
*(DD$12/12-ROUNDDOWN((DD$12-1)/12,0))
+ IFERROR( FVSCHEDULE(1,OFFSET(Summary!$H$14,MATCH($B81,Summary!$H$15:$H$22,0),1,1,DD$11-1)), 0)
)*IF(DD$53&gt;0,1,0)*$D81)/-12
)</f>
        <v>-29484.950589250573</v>
      </c>
      <c r="DE81" s="7">
        <f ca="1">IF(DE$11=0,0,((
(FVSCHEDULE(1,OFFSET(Summary!$H$14,MATCH($B81,Summary!$H$15:$H$22,0),1,1,DE$11))-
 IFERROR( FVSCHEDULE(1,OFFSET(Summary!$H$14,MATCH($B81,Summary!$H$15:$H$22,0),1,1,DE$11-1)), 0))
*(DE$12/12-ROUNDDOWN((DE$12-1)/12,0))
+ IFERROR( FVSCHEDULE(1,OFFSET(Summary!$H$14,MATCH($B81,Summary!$H$15:$H$22,0),1,1,DE$11-1)), 0)
)*IF(DE$53&gt;0,1,0)*$D81)/-12
)</f>
        <v>-29545.869908649856</v>
      </c>
      <c r="DF81" s="7">
        <f ca="1">IF(DF$11=0,0,((
(FVSCHEDULE(1,OFFSET(Summary!$H$14,MATCH($B81,Summary!$H$15:$H$22,0),1,1,DF$11))-
 IFERROR( FVSCHEDULE(1,OFFSET(Summary!$H$14,MATCH($B81,Summary!$H$15:$H$22,0),1,1,DF$11-1)), 0))
*(DF$12/12-ROUNDDOWN((DF$12-1)/12,0))
+ IFERROR( FVSCHEDULE(1,OFFSET(Summary!$H$14,MATCH($B81,Summary!$H$15:$H$22,0),1,1,DF$11-1)), 0)
)*IF(DF$53&gt;0,1,0)*$D81)/-12
)</f>
        <v>-29606.789228049136</v>
      </c>
      <c r="DG81" s="7">
        <f ca="1">IF(DG$11=0,0,((
(FVSCHEDULE(1,OFFSET(Summary!$H$14,MATCH($B81,Summary!$H$15:$H$22,0),1,1,DG$11))-
 IFERROR( FVSCHEDULE(1,OFFSET(Summary!$H$14,MATCH($B81,Summary!$H$15:$H$22,0),1,1,DG$11-1)), 0))
*(DG$12/12-ROUNDDOWN((DG$12-1)/12,0))
+ IFERROR( FVSCHEDULE(1,OFFSET(Summary!$H$14,MATCH($B81,Summary!$H$15:$H$22,0),1,1,DG$11-1)), 0)
)*IF(DG$53&gt;0,1,0)*$D81)/-12
)</f>
        <v>-29667.708547448408</v>
      </c>
      <c r="DH81" s="7">
        <f ca="1">IF(DH$11=0,0,((
(FVSCHEDULE(1,OFFSET(Summary!$H$14,MATCH($B81,Summary!$H$15:$H$22,0),1,1,DH$11))-
 IFERROR( FVSCHEDULE(1,OFFSET(Summary!$H$14,MATCH($B81,Summary!$H$15:$H$22,0),1,1,DH$11-1)), 0))
*(DH$12/12-ROUNDDOWN((DH$12-1)/12,0))
+ IFERROR( FVSCHEDULE(1,OFFSET(Summary!$H$14,MATCH($B81,Summary!$H$15:$H$22,0),1,1,DH$11-1)), 0)
)*IF(DH$53&gt;0,1,0)*$D81)/-12
)</f>
        <v>-29728.627866847692</v>
      </c>
      <c r="DI81" s="7">
        <f ca="1">IF(DI$11=0,0,((
(FVSCHEDULE(1,OFFSET(Summary!$H$14,MATCH($B81,Summary!$H$15:$H$22,0),1,1,DI$11))-
 IFERROR( FVSCHEDULE(1,OFFSET(Summary!$H$14,MATCH($B81,Summary!$H$15:$H$22,0),1,1,DI$11-1)), 0))
*(DI$12/12-ROUNDDOWN((DI$12-1)/12,0))
+ IFERROR( FVSCHEDULE(1,OFFSET(Summary!$H$14,MATCH($B81,Summary!$H$15:$H$22,0),1,1,DI$11-1)), 0)
)*IF(DI$53&gt;0,1,0)*$D81)/-12
)</f>
        <v>-29789.547186246968</v>
      </c>
      <c r="DJ81" s="7">
        <f ca="1">IF(DJ$11=0,0,((
(FVSCHEDULE(1,OFFSET(Summary!$H$14,MATCH($B81,Summary!$H$15:$H$22,0),1,1,DJ$11))-
 IFERROR( FVSCHEDULE(1,OFFSET(Summary!$H$14,MATCH($B81,Summary!$H$15:$H$22,0),1,1,DJ$11-1)), 0))
*(DJ$12/12-ROUNDDOWN((DJ$12-1)/12,0))
+ IFERROR( FVSCHEDULE(1,OFFSET(Summary!$H$14,MATCH($B81,Summary!$H$15:$H$22,0),1,1,DJ$11-1)), 0)
)*IF(DJ$53&gt;0,1,0)*$D81)/-12
)</f>
        <v>-29850.466505646244</v>
      </c>
      <c r="DK81" s="7">
        <f ca="1">IF(DK$11=0,0,((
(FVSCHEDULE(1,OFFSET(Summary!$H$14,MATCH($B81,Summary!$H$15:$H$22,0),1,1,DK$11))-
 IFERROR( FVSCHEDULE(1,OFFSET(Summary!$H$14,MATCH($B81,Summary!$H$15:$H$22,0),1,1,DK$11-1)), 0))
*(DK$12/12-ROUNDDOWN((DK$12-1)/12,0))
+ IFERROR( FVSCHEDULE(1,OFFSET(Summary!$H$14,MATCH($B81,Summary!$H$15:$H$22,0),1,1,DK$11-1)), 0)
)*IF(DK$53&gt;0,1,0)*$D81)/-12
)</f>
        <v>-29911.38582504552</v>
      </c>
      <c r="DL81" s="7">
        <f ca="1">IF(DL$11=0,0,((
(FVSCHEDULE(1,OFFSET(Summary!$H$14,MATCH($B81,Summary!$H$15:$H$22,0),1,1,DL$11))-
 IFERROR( FVSCHEDULE(1,OFFSET(Summary!$H$14,MATCH($B81,Summary!$H$15:$H$22,0),1,1,DL$11-1)), 0))
*(DL$12/12-ROUNDDOWN((DL$12-1)/12,0))
+ IFERROR( FVSCHEDULE(1,OFFSET(Summary!$H$14,MATCH($B81,Summary!$H$15:$H$22,0),1,1,DL$11-1)), 0)
)*IF(DL$53&gt;0,1,0)*$D81)/-12
)</f>
        <v>-29972.305144444803</v>
      </c>
      <c r="DM81" s="7">
        <f ca="1">IF(DM$11=0,0,((
(FVSCHEDULE(1,OFFSET(Summary!$H$14,MATCH($B81,Summary!$H$15:$H$22,0),1,1,DM$11))-
 IFERROR( FVSCHEDULE(1,OFFSET(Summary!$H$14,MATCH($B81,Summary!$H$15:$H$22,0),1,1,DM$11-1)), 0))
*(DM$12/12-ROUNDDOWN((DM$12-1)/12,0))
+ IFERROR( FVSCHEDULE(1,OFFSET(Summary!$H$14,MATCH($B81,Summary!$H$15:$H$22,0),1,1,DM$11-1)), 0)
)*IF(DM$53&gt;0,1,0)*$D81)/-12
)</f>
        <v>-30034.74744682906</v>
      </c>
      <c r="DN81" s="7">
        <f ca="1">IF(DN$11=0,0,((
(FVSCHEDULE(1,OFFSET(Summary!$H$14,MATCH($B81,Summary!$H$15:$H$22,0),1,1,DN$11))-
 IFERROR( FVSCHEDULE(1,OFFSET(Summary!$H$14,MATCH($B81,Summary!$H$15:$H$22,0),1,1,DN$11-1)), 0))
*(DN$12/12-ROUNDDOWN((DN$12-1)/12,0))
+ IFERROR( FVSCHEDULE(1,OFFSET(Summary!$H$14,MATCH($B81,Summary!$H$15:$H$22,0),1,1,DN$11-1)), 0)
)*IF(DN$53&gt;0,1,0)*$D81)/-12
)</f>
        <v>-30097.189749213318</v>
      </c>
      <c r="DO81" s="7">
        <f ca="1">IF(DO$11=0,0,((
(FVSCHEDULE(1,OFFSET(Summary!$H$14,MATCH($B81,Summary!$H$15:$H$22,0),1,1,DO$11))-
 IFERROR( FVSCHEDULE(1,OFFSET(Summary!$H$14,MATCH($B81,Summary!$H$15:$H$22,0),1,1,DO$11-1)), 0))
*(DO$12/12-ROUNDDOWN((DO$12-1)/12,0))
+ IFERROR( FVSCHEDULE(1,OFFSET(Summary!$H$14,MATCH($B81,Summary!$H$15:$H$22,0),1,1,DO$11-1)), 0)
)*IF(DO$53&gt;0,1,0)*$D81)/-12
)</f>
        <v>-30159.632051597582</v>
      </c>
      <c r="DP81" s="7">
        <f ca="1">IF(DP$11=0,0,((
(FVSCHEDULE(1,OFFSET(Summary!$H$14,MATCH($B81,Summary!$H$15:$H$22,0),1,1,DP$11))-
 IFERROR( FVSCHEDULE(1,OFFSET(Summary!$H$14,MATCH($B81,Summary!$H$15:$H$22,0),1,1,DP$11-1)), 0))
*(DP$12/12-ROUNDDOWN((DP$12-1)/12,0))
+ IFERROR( FVSCHEDULE(1,OFFSET(Summary!$H$14,MATCH($B81,Summary!$H$15:$H$22,0),1,1,DP$11-1)), 0)
)*IF(DP$53&gt;0,1,0)*$D81)/-12
)</f>
        <v>-30222.074353981836</v>
      </c>
      <c r="DQ81" s="7">
        <f ca="1">IF(DQ$11=0,0,((
(FVSCHEDULE(1,OFFSET(Summary!$H$14,MATCH($B81,Summary!$H$15:$H$22,0),1,1,DQ$11))-
 IFERROR( FVSCHEDULE(1,OFFSET(Summary!$H$14,MATCH($B81,Summary!$H$15:$H$22,0),1,1,DQ$11-1)), 0))
*(DQ$12/12-ROUNDDOWN((DQ$12-1)/12,0))
+ IFERROR( FVSCHEDULE(1,OFFSET(Summary!$H$14,MATCH($B81,Summary!$H$15:$H$22,0),1,1,DQ$11-1)), 0)
)*IF(DQ$53&gt;0,1,0)*$D81)/-12
)</f>
        <v>-30284.516656366101</v>
      </c>
      <c r="DR81" s="7">
        <f ca="1">IF(DR$11=0,0,((
(FVSCHEDULE(1,OFFSET(Summary!$H$14,MATCH($B81,Summary!$H$15:$H$22,0),1,1,DR$11))-
 IFERROR( FVSCHEDULE(1,OFFSET(Summary!$H$14,MATCH($B81,Summary!$H$15:$H$22,0),1,1,DR$11-1)), 0))
*(DR$12/12-ROUNDDOWN((DR$12-1)/12,0))
+ IFERROR( FVSCHEDULE(1,OFFSET(Summary!$H$14,MATCH($B81,Summary!$H$15:$H$22,0),1,1,DR$11-1)), 0)
)*IF(DR$53&gt;0,1,0)*$D81)/-12
)</f>
        <v>-30346.958958750354</v>
      </c>
      <c r="DS81" s="7">
        <f ca="1">IF(DS$11=0,0,((
(FVSCHEDULE(1,OFFSET(Summary!$H$14,MATCH($B81,Summary!$H$15:$H$22,0),1,1,DS$11))-
 IFERROR( FVSCHEDULE(1,OFFSET(Summary!$H$14,MATCH($B81,Summary!$H$15:$H$22,0),1,1,DS$11-1)), 0))
*(DS$12/12-ROUNDDOWN((DS$12-1)/12,0))
+ IFERROR( FVSCHEDULE(1,OFFSET(Summary!$H$14,MATCH($B81,Summary!$H$15:$H$22,0),1,1,DS$11-1)), 0)
)*IF(DS$53&gt;0,1,0)*$D81)/-12
)</f>
        <v>-30409.401261134615</v>
      </c>
      <c r="DT81" s="7">
        <f ca="1">IF(DT$11=0,0,((
(FVSCHEDULE(1,OFFSET(Summary!$H$14,MATCH($B81,Summary!$H$15:$H$22,0),1,1,DT$11))-
 IFERROR( FVSCHEDULE(1,OFFSET(Summary!$H$14,MATCH($B81,Summary!$H$15:$H$22,0),1,1,DT$11-1)), 0))
*(DT$12/12-ROUNDDOWN((DT$12-1)/12,0))
+ IFERROR( FVSCHEDULE(1,OFFSET(Summary!$H$14,MATCH($B81,Summary!$H$15:$H$22,0),1,1,DT$11-1)), 0)
)*IF(DT$53&gt;0,1,0)*$D81)/-12
)</f>
        <v>-30471.84356351888</v>
      </c>
      <c r="DU81" s="7">
        <f ca="1">IF(DU$11=0,0,((
(FVSCHEDULE(1,OFFSET(Summary!$H$14,MATCH($B81,Summary!$H$15:$H$22,0),1,1,DU$11))-
 IFERROR( FVSCHEDULE(1,OFFSET(Summary!$H$14,MATCH($B81,Summary!$H$15:$H$22,0),1,1,DU$11-1)), 0))
*(DU$12/12-ROUNDDOWN((DU$12-1)/12,0))
+ IFERROR( FVSCHEDULE(1,OFFSET(Summary!$H$14,MATCH($B81,Summary!$H$15:$H$22,0),1,1,DU$11-1)), 0)
)*IF(DU$53&gt;0,1,0)*$D81)/-12
)</f>
        <v>-30534.285865903134</v>
      </c>
      <c r="DV81" s="7">
        <f ca="1">IF(DV$11=0,0,((
(FVSCHEDULE(1,OFFSET(Summary!$H$14,MATCH($B81,Summary!$H$15:$H$22,0),1,1,DV$11))-
 IFERROR( FVSCHEDULE(1,OFFSET(Summary!$H$14,MATCH($B81,Summary!$H$15:$H$22,0),1,1,DV$11-1)), 0))
*(DV$12/12-ROUNDDOWN((DV$12-1)/12,0))
+ IFERROR( FVSCHEDULE(1,OFFSET(Summary!$H$14,MATCH($B81,Summary!$H$15:$H$22,0),1,1,DV$11-1)), 0)
)*IF(DV$53&gt;0,1,0)*$D81)/-12
)</f>
        <v>-30596.728168287398</v>
      </c>
      <c r="DW81" s="7">
        <f ca="1">IF(DW$11=0,0,((
(FVSCHEDULE(1,OFFSET(Summary!$H$14,MATCH($B81,Summary!$H$15:$H$22,0),1,1,DW$11))-
 IFERROR( FVSCHEDULE(1,OFFSET(Summary!$H$14,MATCH($B81,Summary!$H$15:$H$22,0),1,1,DW$11-1)), 0))
*(DW$12/12-ROUNDDOWN((DW$12-1)/12,0))
+ IFERROR( FVSCHEDULE(1,OFFSET(Summary!$H$14,MATCH($B81,Summary!$H$15:$H$22,0),1,1,DW$11-1)), 0)
)*IF(DW$53&gt;0,1,0)*$D81)/-12
)</f>
        <v>-30659.170470671655</v>
      </c>
      <c r="DX81" s="7">
        <f ca="1">IF(DX$11=0,0,((
(FVSCHEDULE(1,OFFSET(Summary!$H$14,MATCH($B81,Summary!$H$15:$H$22,0),1,1,DX$11))-
 IFERROR( FVSCHEDULE(1,OFFSET(Summary!$H$14,MATCH($B81,Summary!$H$15:$H$22,0),1,1,DX$11-1)), 0))
*(DX$12/12-ROUNDDOWN((DX$12-1)/12,0))
+ IFERROR( FVSCHEDULE(1,OFFSET(Summary!$H$14,MATCH($B81,Summary!$H$15:$H$22,0),1,1,DX$11-1)), 0)
)*IF(DX$53&gt;0,1,0)*$D81)/-12
)</f>
        <v>-30721.612773055913</v>
      </c>
      <c r="DY81" s="7">
        <f ca="1">IF(DY$11=0,0,((
(FVSCHEDULE(1,OFFSET(Summary!$H$14,MATCH($B81,Summary!$H$15:$H$22,0),1,1,DY$11))-
 IFERROR( FVSCHEDULE(1,OFFSET(Summary!$H$14,MATCH($B81,Summary!$H$15:$H$22,0),1,1,DY$11-1)), 0))
*(DY$12/12-ROUNDDOWN((DY$12-1)/12,0))
+ IFERROR( FVSCHEDULE(1,OFFSET(Summary!$H$14,MATCH($B81,Summary!$H$15:$H$22,0),1,1,DY$11-1)), 0)
)*IF(DY$53&gt;0,1,0)*$D81)/-12
)</f>
        <v>-30785.616132999781</v>
      </c>
      <c r="DZ81" s="7">
        <f ca="1">IF(DZ$11=0,0,((
(FVSCHEDULE(1,OFFSET(Summary!$H$14,MATCH($B81,Summary!$H$15:$H$22,0),1,1,DZ$11))-
 IFERROR( FVSCHEDULE(1,OFFSET(Summary!$H$14,MATCH($B81,Summary!$H$15:$H$22,0),1,1,DZ$11-1)), 0))
*(DZ$12/12-ROUNDDOWN((DZ$12-1)/12,0))
+ IFERROR( FVSCHEDULE(1,OFFSET(Summary!$H$14,MATCH($B81,Summary!$H$15:$H$22,0),1,1,DZ$11-1)), 0)
)*IF(DZ$53&gt;0,1,0)*$D81)/-12
)</f>
        <v>-30849.619492943646</v>
      </c>
      <c r="EA81" s="7">
        <f ca="1">IF(EA$11=0,0,((
(FVSCHEDULE(1,OFFSET(Summary!$H$14,MATCH($B81,Summary!$H$15:$H$22,0),1,1,EA$11))-
 IFERROR( FVSCHEDULE(1,OFFSET(Summary!$H$14,MATCH($B81,Summary!$H$15:$H$22,0),1,1,EA$11-1)), 0))
*(EA$12/12-ROUNDDOWN((EA$12-1)/12,0))
+ IFERROR( FVSCHEDULE(1,OFFSET(Summary!$H$14,MATCH($B81,Summary!$H$15:$H$22,0),1,1,EA$11-1)), 0)
)*IF(EA$53&gt;0,1,0)*$D81)/-12
)</f>
        <v>-30913.622852887518</v>
      </c>
      <c r="EB81" s="7">
        <f ca="1">IF(EB$11=0,0,((
(FVSCHEDULE(1,OFFSET(Summary!$H$14,MATCH($B81,Summary!$H$15:$H$22,0),1,1,EB$11))-
 IFERROR( FVSCHEDULE(1,OFFSET(Summary!$H$14,MATCH($B81,Summary!$H$15:$H$22,0),1,1,EB$11-1)), 0))
*(EB$12/12-ROUNDDOWN((EB$12-1)/12,0))
+ IFERROR( FVSCHEDULE(1,OFFSET(Summary!$H$14,MATCH($B81,Summary!$H$15:$H$22,0),1,1,EB$11-1)), 0)
)*IF(EB$53&gt;0,1,0)*$D81)/-12
)</f>
        <v>-30977.626212831379</v>
      </c>
      <c r="EC81" s="7">
        <f ca="1">IF(EC$11=0,0,((
(FVSCHEDULE(1,OFFSET(Summary!$H$14,MATCH($B81,Summary!$H$15:$H$22,0),1,1,EC$11))-
 IFERROR( FVSCHEDULE(1,OFFSET(Summary!$H$14,MATCH($B81,Summary!$H$15:$H$22,0),1,1,EC$11-1)), 0))
*(EC$12/12-ROUNDDOWN((EC$12-1)/12,0))
+ IFERROR( FVSCHEDULE(1,OFFSET(Summary!$H$14,MATCH($B81,Summary!$H$15:$H$22,0),1,1,EC$11-1)), 0)
)*IF(EC$53&gt;0,1,0)*$D81)/-12
)</f>
        <v>-31041.629572775244</v>
      </c>
      <c r="ED81" s="7">
        <f ca="1">IF(ED$11=0,0,((
(FVSCHEDULE(1,OFFSET(Summary!$H$14,MATCH($B81,Summary!$H$15:$H$22,0),1,1,ED$11))-
 IFERROR( FVSCHEDULE(1,OFFSET(Summary!$H$14,MATCH($B81,Summary!$H$15:$H$22,0),1,1,ED$11-1)), 0))
*(ED$12/12-ROUNDDOWN((ED$12-1)/12,0))
+ IFERROR( FVSCHEDULE(1,OFFSET(Summary!$H$14,MATCH($B81,Summary!$H$15:$H$22,0),1,1,ED$11-1)), 0)
)*IF(ED$53&gt;0,1,0)*$D81)/-12
)</f>
        <v>-31105.632932719116</v>
      </c>
      <c r="EE81" s="7">
        <f ca="1">IF(EE$11=0,0,((
(FVSCHEDULE(1,OFFSET(Summary!$H$14,MATCH($B81,Summary!$H$15:$H$22,0),1,1,EE$11))-
 IFERROR( FVSCHEDULE(1,OFFSET(Summary!$H$14,MATCH($B81,Summary!$H$15:$H$22,0),1,1,EE$11-1)), 0))
*(EE$12/12-ROUNDDOWN((EE$12-1)/12,0))
+ IFERROR( FVSCHEDULE(1,OFFSET(Summary!$H$14,MATCH($B81,Summary!$H$15:$H$22,0),1,1,EE$11-1)), 0)
)*IF(EE$53&gt;0,1,0)*$D81)/-12
)</f>
        <v>-31169.636292662981</v>
      </c>
      <c r="EF81" s="7">
        <f ca="1">IF(EF$11=0,0,((
(FVSCHEDULE(1,OFFSET(Summary!$H$14,MATCH($B81,Summary!$H$15:$H$22,0),1,1,EF$11))-
 IFERROR( FVSCHEDULE(1,OFFSET(Summary!$H$14,MATCH($B81,Summary!$H$15:$H$22,0),1,1,EF$11-1)), 0))
*(EF$12/12-ROUNDDOWN((EF$12-1)/12,0))
+ IFERROR( FVSCHEDULE(1,OFFSET(Summary!$H$14,MATCH($B81,Summary!$H$15:$H$22,0),1,1,EF$11-1)), 0)
)*IF(EF$53&gt;0,1,0)*$D81)/-12
)</f>
        <v>-31233.639652606842</v>
      </c>
      <c r="EG81" s="7">
        <f ca="1">IF(EG$11=0,0,((
(FVSCHEDULE(1,OFFSET(Summary!$H$14,MATCH($B81,Summary!$H$15:$H$22,0),1,1,EG$11))-
 IFERROR( FVSCHEDULE(1,OFFSET(Summary!$H$14,MATCH($B81,Summary!$H$15:$H$22,0),1,1,EG$11-1)), 0))
*(EG$12/12-ROUNDDOWN((EG$12-1)/12,0))
+ IFERROR( FVSCHEDULE(1,OFFSET(Summary!$H$14,MATCH($B81,Summary!$H$15:$H$22,0),1,1,EG$11-1)), 0)
)*IF(EG$53&gt;0,1,0)*$D81)/-12
)</f>
        <v>-31297.643012550707</v>
      </c>
      <c r="EH81" s="7">
        <f ca="1">IF(EH$11=0,0,((
(FVSCHEDULE(1,OFFSET(Summary!$H$14,MATCH($B81,Summary!$H$15:$H$22,0),1,1,EH$11))-
 IFERROR( FVSCHEDULE(1,OFFSET(Summary!$H$14,MATCH($B81,Summary!$H$15:$H$22,0),1,1,EH$11-1)), 0))
*(EH$12/12-ROUNDDOWN((EH$12-1)/12,0))
+ IFERROR( FVSCHEDULE(1,OFFSET(Summary!$H$14,MATCH($B81,Summary!$H$15:$H$22,0),1,1,EH$11-1)), 0)
)*IF(EH$53&gt;0,1,0)*$D81)/-12
)</f>
        <v>-31361.646372494579</v>
      </c>
      <c r="EI81" s="7">
        <f ca="1">IF(EI$11=0,0,((
(FVSCHEDULE(1,OFFSET(Summary!$H$14,MATCH($B81,Summary!$H$15:$H$22,0),1,1,EI$11))-
 IFERROR( FVSCHEDULE(1,OFFSET(Summary!$H$14,MATCH($B81,Summary!$H$15:$H$22,0),1,1,EI$11-1)), 0))
*(EI$12/12-ROUNDDOWN((EI$12-1)/12,0))
+ IFERROR( FVSCHEDULE(1,OFFSET(Summary!$H$14,MATCH($B81,Summary!$H$15:$H$22,0),1,1,EI$11-1)), 0)
)*IF(EI$53&gt;0,1,0)*$D81)/-12
)</f>
        <v>-31425.649732438444</v>
      </c>
      <c r="EJ81" s="7">
        <f ca="1">IF(EJ$11=0,0,((
(FVSCHEDULE(1,OFFSET(Summary!$H$14,MATCH($B81,Summary!$H$15:$H$22,0),1,1,EJ$11))-
 IFERROR( FVSCHEDULE(1,OFFSET(Summary!$H$14,MATCH($B81,Summary!$H$15:$H$22,0),1,1,EJ$11-1)), 0))
*(EJ$12/12-ROUNDDOWN((EJ$12-1)/12,0))
+ IFERROR( FVSCHEDULE(1,OFFSET(Summary!$H$14,MATCH($B81,Summary!$H$15:$H$22,0),1,1,EJ$11-1)), 0)
)*IF(EJ$53&gt;0,1,0)*$D81)/-12
)</f>
        <v>-31489.653092382305</v>
      </c>
      <c r="EK81" s="4">
        <v>0</v>
      </c>
      <c r="EL81" s="59"/>
    </row>
    <row r="82" spans="1:142" s="4" customFormat="1" ht="14" x14ac:dyDescent="0.2">
      <c r="A82" s="3"/>
      <c r="B82" s="46" t="str">
        <f>Summary!$H$22</f>
        <v>expense</v>
      </c>
      <c r="C82" s="46" t="s">
        <v>279</v>
      </c>
      <c r="D82" s="134">
        <f>Opex!$D$24</f>
        <v>300000</v>
      </c>
      <c r="H82" s="7">
        <f ca="1">IF(H$11=0,0,((
(FVSCHEDULE(1,OFFSET(Summary!$H$14,MATCH($B82,Summary!$H$15:$H$22,0),1,1,H$11))-
 IFERROR( FVSCHEDULE(1,OFFSET(Summary!$H$14,MATCH($B82,Summary!$H$15:$H$22,0),1,1,H$11-1)), 0))
*(H$12/12-ROUNDDOWN((H$12-1)/12,0))
+ IFERROR( FVSCHEDULE(1,OFFSET(Summary!$H$14,MATCH($B82,Summary!$H$15:$H$22,0),1,1,H$11-1)), 0)
)*IF(H$53&gt;0,1,0)*$D82)/-12
)</f>
        <v>0</v>
      </c>
      <c r="I82" s="7">
        <f ca="1">IF(I$11=0,0,((
(FVSCHEDULE(1,OFFSET(Summary!$H$14,MATCH($B82,Summary!$H$15:$H$22,0),1,1,I$11))-
 IFERROR( FVSCHEDULE(1,OFFSET(Summary!$H$14,MATCH($B82,Summary!$H$15:$H$22,0),1,1,I$11-1)), 0))
*(I$12/12-ROUNDDOWN((I$12-1)/12,0))
+ IFERROR( FVSCHEDULE(1,OFFSET(Summary!$H$14,MATCH($B82,Summary!$H$15:$H$22,0),1,1,I$11-1)), 0)
)*IF(I$53&gt;0,1,0)*$D82)/-12
)</f>
        <v>0</v>
      </c>
      <c r="J82" s="7">
        <f ca="1">IF(J$11=0,0,((
(FVSCHEDULE(1,OFFSET(Summary!$H$14,MATCH($B82,Summary!$H$15:$H$22,0),1,1,J$11))-
 IFERROR( FVSCHEDULE(1,OFFSET(Summary!$H$14,MATCH($B82,Summary!$H$15:$H$22,0),1,1,J$11-1)), 0))
*(J$12/12-ROUNDDOWN((J$12-1)/12,0))
+ IFERROR( FVSCHEDULE(1,OFFSET(Summary!$H$14,MATCH($B82,Summary!$H$15:$H$22,0),1,1,J$11-1)), 0)
)*IF(J$53&gt;0,1,0)*$D82)/-12
)</f>
        <v>0</v>
      </c>
      <c r="K82" s="7">
        <f ca="1">IF(K$11=0,0,((
(FVSCHEDULE(1,OFFSET(Summary!$H$14,MATCH($B82,Summary!$H$15:$H$22,0),1,1,K$11))-
 IFERROR( FVSCHEDULE(1,OFFSET(Summary!$H$14,MATCH($B82,Summary!$H$15:$H$22,0),1,1,K$11-1)), 0))
*(K$12/12-ROUNDDOWN((K$12-1)/12,0))
+ IFERROR( FVSCHEDULE(1,OFFSET(Summary!$H$14,MATCH($B82,Summary!$H$15:$H$22,0),1,1,K$11-1)), 0)
)*IF(K$53&gt;0,1,0)*$D82)/-12
)</f>
        <v>0</v>
      </c>
      <c r="L82" s="7">
        <f ca="1">IF(L$11=0,0,((
(FVSCHEDULE(1,OFFSET(Summary!$H$14,MATCH($B82,Summary!$H$15:$H$22,0),1,1,L$11))-
 IFERROR( FVSCHEDULE(1,OFFSET(Summary!$H$14,MATCH($B82,Summary!$H$15:$H$22,0),1,1,L$11-1)), 0))
*(L$12/12-ROUNDDOWN((L$12-1)/12,0))
+ IFERROR( FVSCHEDULE(1,OFFSET(Summary!$H$14,MATCH($B82,Summary!$H$15:$H$22,0),1,1,L$11-1)), 0)
)*IF(L$53&gt;0,1,0)*$D82)/-12
)</f>
        <v>0</v>
      </c>
      <c r="M82" s="7">
        <f ca="1">IF(M$11=0,0,((
(FVSCHEDULE(1,OFFSET(Summary!$H$14,MATCH($B82,Summary!$H$15:$H$22,0),1,1,M$11))-
 IFERROR( FVSCHEDULE(1,OFFSET(Summary!$H$14,MATCH($B82,Summary!$H$15:$H$22,0),1,1,M$11-1)), 0))
*(M$12/12-ROUNDDOWN((M$12-1)/12,0))
+ IFERROR( FVSCHEDULE(1,OFFSET(Summary!$H$14,MATCH($B82,Summary!$H$15:$H$22,0),1,1,M$11-1)), 0)
)*IF(M$53&gt;0,1,0)*$D82)/-12
)</f>
        <v>0</v>
      </c>
      <c r="N82" s="7">
        <f ca="1">IF(N$11=0,0,((
(FVSCHEDULE(1,OFFSET(Summary!$H$14,MATCH($B82,Summary!$H$15:$H$22,0),1,1,N$11))-
 IFERROR( FVSCHEDULE(1,OFFSET(Summary!$H$14,MATCH($B82,Summary!$H$15:$H$22,0),1,1,N$11-1)), 0))
*(N$12/12-ROUNDDOWN((N$12-1)/12,0))
+ IFERROR( FVSCHEDULE(1,OFFSET(Summary!$H$14,MATCH($B82,Summary!$H$15:$H$22,0),1,1,N$11-1)), 0)
)*IF(N$53&gt;0,1,0)*$D82)/-12
)</f>
        <v>0</v>
      </c>
      <c r="O82" s="7">
        <f ca="1">IF(O$11=0,0,((
(FVSCHEDULE(1,OFFSET(Summary!$H$14,MATCH($B82,Summary!$H$15:$H$22,0),1,1,O$11))-
 IFERROR( FVSCHEDULE(1,OFFSET(Summary!$H$14,MATCH($B82,Summary!$H$15:$H$22,0),1,1,O$11-1)), 0))
*(O$12/12-ROUNDDOWN((O$12-1)/12,0))
+ IFERROR( FVSCHEDULE(1,OFFSET(Summary!$H$14,MATCH($B82,Summary!$H$15:$H$22,0),1,1,O$11-1)), 0)
)*IF(O$53&gt;0,1,0)*$D82)/-12
)</f>
        <v>0</v>
      </c>
      <c r="P82" s="7">
        <f ca="1">IF(P$11=0,0,((
(FVSCHEDULE(1,OFFSET(Summary!$H$14,MATCH($B82,Summary!$H$15:$H$22,0),1,1,P$11))-
 IFERROR( FVSCHEDULE(1,OFFSET(Summary!$H$14,MATCH($B82,Summary!$H$15:$H$22,0),1,1,P$11-1)), 0))
*(P$12/12-ROUNDDOWN((P$12-1)/12,0))
+ IFERROR( FVSCHEDULE(1,OFFSET(Summary!$H$14,MATCH($B82,Summary!$H$15:$H$22,0),1,1,P$11-1)), 0)
)*IF(P$53&gt;0,1,0)*$D82)/-12
)</f>
        <v>0</v>
      </c>
      <c r="Q82" s="7">
        <f ca="1">IF(Q$11=0,0,((
(FVSCHEDULE(1,OFFSET(Summary!$H$14,MATCH($B82,Summary!$H$15:$H$22,0),1,1,Q$11))-
 IFERROR( FVSCHEDULE(1,OFFSET(Summary!$H$14,MATCH($B82,Summary!$H$15:$H$22,0),1,1,Q$11-1)), 0))
*(Q$12/12-ROUNDDOWN((Q$12-1)/12,0))
+ IFERROR( FVSCHEDULE(1,OFFSET(Summary!$H$14,MATCH($B82,Summary!$H$15:$H$22,0),1,1,Q$11-1)), 0)
)*IF(Q$53&gt;0,1,0)*$D82)/-12
)</f>
        <v>0</v>
      </c>
      <c r="R82" s="7">
        <f ca="1">IF(R$11=0,0,((
(FVSCHEDULE(1,OFFSET(Summary!$H$14,MATCH($B82,Summary!$H$15:$H$22,0),1,1,R$11))-
 IFERROR( FVSCHEDULE(1,OFFSET(Summary!$H$14,MATCH($B82,Summary!$H$15:$H$22,0),1,1,R$11-1)), 0))
*(R$12/12-ROUNDDOWN((R$12-1)/12,0))
+ IFERROR( FVSCHEDULE(1,OFFSET(Summary!$H$14,MATCH($B82,Summary!$H$15:$H$22,0),1,1,R$11-1)), 0)
)*IF(R$53&gt;0,1,0)*$D82)/-12
)</f>
        <v>0</v>
      </c>
      <c r="S82" s="7">
        <f ca="1">IF(S$11=0,0,((
(FVSCHEDULE(1,OFFSET(Summary!$H$14,MATCH($B82,Summary!$H$15:$H$22,0),1,1,S$11))-
 IFERROR( FVSCHEDULE(1,OFFSET(Summary!$H$14,MATCH($B82,Summary!$H$15:$H$22,0),1,1,S$11-1)), 0))
*(S$12/12-ROUNDDOWN((S$12-1)/12,0))
+ IFERROR( FVSCHEDULE(1,OFFSET(Summary!$H$14,MATCH($B82,Summary!$H$15:$H$22,0),1,1,S$11-1)), 0)
)*IF(S$53&gt;0,1,0)*$D82)/-12
)</f>
        <v>0</v>
      </c>
      <c r="T82" s="7">
        <f ca="1">IF(T$11=0,0,((
(FVSCHEDULE(1,OFFSET(Summary!$H$14,MATCH($B82,Summary!$H$15:$H$22,0),1,1,T$11))-
 IFERROR( FVSCHEDULE(1,OFFSET(Summary!$H$14,MATCH($B82,Summary!$H$15:$H$22,0),1,1,T$11-1)), 0))
*(T$12/12-ROUNDDOWN((T$12-1)/12,0))
+ IFERROR( FVSCHEDULE(1,OFFSET(Summary!$H$14,MATCH($B82,Summary!$H$15:$H$22,0),1,1,T$11-1)), 0)
)*IF(T$53&gt;0,1,0)*$D82)/-12
)</f>
        <v>0</v>
      </c>
      <c r="U82" s="7">
        <f ca="1">IF(U$11=0,0,((
(FVSCHEDULE(1,OFFSET(Summary!$H$14,MATCH($B82,Summary!$H$15:$H$22,0),1,1,U$11))-
 IFERROR( FVSCHEDULE(1,OFFSET(Summary!$H$14,MATCH($B82,Summary!$H$15:$H$22,0),1,1,U$11-1)), 0))
*(U$12/12-ROUNDDOWN((U$12-1)/12,0))
+ IFERROR( FVSCHEDULE(1,OFFSET(Summary!$H$14,MATCH($B82,Summary!$H$15:$H$22,0),1,1,U$11-1)), 0)
)*IF(U$53&gt;0,1,0)*$D82)/-12
)</f>
        <v>0</v>
      </c>
      <c r="V82" s="7">
        <f ca="1">IF(V$11=0,0,((
(FVSCHEDULE(1,OFFSET(Summary!$H$14,MATCH($B82,Summary!$H$15:$H$22,0),1,1,V$11))-
 IFERROR( FVSCHEDULE(1,OFFSET(Summary!$H$14,MATCH($B82,Summary!$H$15:$H$22,0),1,1,V$11-1)), 0))
*(V$12/12-ROUNDDOWN((V$12-1)/12,0))
+ IFERROR( FVSCHEDULE(1,OFFSET(Summary!$H$14,MATCH($B82,Summary!$H$15:$H$22,0),1,1,V$11-1)), 0)
)*IF(V$53&gt;0,1,0)*$D82)/-12
)</f>
        <v>0</v>
      </c>
      <c r="W82" s="7">
        <f ca="1">IF(W$11=0,0,((
(FVSCHEDULE(1,OFFSET(Summary!$H$14,MATCH($B82,Summary!$H$15:$H$22,0),1,1,W$11))-
 IFERROR( FVSCHEDULE(1,OFFSET(Summary!$H$14,MATCH($B82,Summary!$H$15:$H$22,0),1,1,W$11-1)), 0))
*(W$12/12-ROUNDDOWN((W$12-1)/12,0))
+ IFERROR( FVSCHEDULE(1,OFFSET(Summary!$H$14,MATCH($B82,Summary!$H$15:$H$22,0),1,1,W$11-1)), 0)
)*IF(W$53&gt;0,1,0)*$D82)/-12
)</f>
        <v>0</v>
      </c>
      <c r="X82" s="7">
        <f ca="1">IF(X$11=0,0,((
(FVSCHEDULE(1,OFFSET(Summary!$H$14,MATCH($B82,Summary!$H$15:$H$22,0),1,1,X$11))-
 IFERROR( FVSCHEDULE(1,OFFSET(Summary!$H$14,MATCH($B82,Summary!$H$15:$H$22,0),1,1,X$11-1)), 0))
*(X$12/12-ROUNDDOWN((X$12-1)/12,0))
+ IFERROR( FVSCHEDULE(1,OFFSET(Summary!$H$14,MATCH($B82,Summary!$H$15:$H$22,0),1,1,X$11-1)), 0)
)*IF(X$53&gt;0,1,0)*$D82)/-12
)</f>
        <v>0</v>
      </c>
      <c r="Y82" s="7">
        <f ca="1">IF(Y$11=0,0,((
(FVSCHEDULE(1,OFFSET(Summary!$H$14,MATCH($B82,Summary!$H$15:$H$22,0),1,1,Y$11))-
 IFERROR( FVSCHEDULE(1,OFFSET(Summary!$H$14,MATCH($B82,Summary!$H$15:$H$22,0),1,1,Y$11-1)), 0))
*(Y$12/12-ROUNDDOWN((Y$12-1)/12,0))
+ IFERROR( FVSCHEDULE(1,OFFSET(Summary!$H$14,MATCH($B82,Summary!$H$15:$H$22,0),1,1,Y$11-1)), 0)
)*IF(Y$53&gt;0,1,0)*$D82)/-12
)</f>
        <v>0</v>
      </c>
      <c r="Z82" s="7">
        <f ca="1">IF(Z$11=0,0,((
(FVSCHEDULE(1,OFFSET(Summary!$H$14,MATCH($B82,Summary!$H$15:$H$22,0),1,1,Z$11))-
 IFERROR( FVSCHEDULE(1,OFFSET(Summary!$H$14,MATCH($B82,Summary!$H$15:$H$22,0),1,1,Z$11-1)), 0))
*(Z$12/12-ROUNDDOWN((Z$12-1)/12,0))
+ IFERROR( FVSCHEDULE(1,OFFSET(Summary!$H$14,MATCH($B82,Summary!$H$15:$H$22,0),1,1,Z$11-1)), 0)
)*IF(Z$53&gt;0,1,0)*$D82)/-12
)</f>
        <v>0</v>
      </c>
      <c r="AA82" s="7">
        <f ca="1">IF(AA$11=0,0,((
(FVSCHEDULE(1,OFFSET(Summary!$H$14,MATCH($B82,Summary!$H$15:$H$22,0),1,1,AA$11))-
 IFERROR( FVSCHEDULE(1,OFFSET(Summary!$H$14,MATCH($B82,Summary!$H$15:$H$22,0),1,1,AA$11-1)), 0))
*(AA$12/12-ROUNDDOWN((AA$12-1)/12,0))
+ IFERROR( FVSCHEDULE(1,OFFSET(Summary!$H$14,MATCH($B82,Summary!$H$15:$H$22,0),1,1,AA$11-1)), 0)
)*IF(AA$53&gt;0,1,0)*$D82)/-12
)</f>
        <v>0</v>
      </c>
      <c r="AB82" s="7">
        <f ca="1">IF(AB$11=0,0,((
(FVSCHEDULE(1,OFFSET(Summary!$H$14,MATCH($B82,Summary!$H$15:$H$22,0),1,1,AB$11))-
 IFERROR( FVSCHEDULE(1,OFFSET(Summary!$H$14,MATCH($B82,Summary!$H$15:$H$22,0),1,1,AB$11-1)), 0))
*(AB$12/12-ROUNDDOWN((AB$12-1)/12,0))
+ IFERROR( FVSCHEDULE(1,OFFSET(Summary!$H$14,MATCH($B82,Summary!$H$15:$H$22,0),1,1,AB$11-1)), 0)
)*IF(AB$53&gt;0,1,0)*$D82)/-12
)</f>
        <v>0</v>
      </c>
      <c r="AC82" s="7">
        <f ca="1">IF(AC$11=0,0,((
(FVSCHEDULE(1,OFFSET(Summary!$H$14,MATCH($B82,Summary!$H$15:$H$22,0),1,1,AC$11))-
 IFERROR( FVSCHEDULE(1,OFFSET(Summary!$H$14,MATCH($B82,Summary!$H$15:$H$22,0),1,1,AC$11-1)), 0))
*(AC$12/12-ROUNDDOWN((AC$12-1)/12,0))
+ IFERROR( FVSCHEDULE(1,OFFSET(Summary!$H$14,MATCH($B82,Summary!$H$15:$H$22,0),1,1,AC$11-1)), 0)
)*IF(AC$53&gt;0,1,0)*$D82)/-12
)</f>
        <v>0</v>
      </c>
      <c r="AD82" s="7">
        <f ca="1">IF(AD$11=0,0,((
(FVSCHEDULE(1,OFFSET(Summary!$H$14,MATCH($B82,Summary!$H$15:$H$22,0),1,1,AD$11))-
 IFERROR( FVSCHEDULE(1,OFFSET(Summary!$H$14,MATCH($B82,Summary!$H$15:$H$22,0),1,1,AD$11-1)), 0))
*(AD$12/12-ROUNDDOWN((AD$12-1)/12,0))
+ IFERROR( FVSCHEDULE(1,OFFSET(Summary!$H$14,MATCH($B82,Summary!$H$15:$H$22,0),1,1,AD$11-1)), 0)
)*IF(AD$53&gt;0,1,0)*$D82)/-12
)</f>
        <v>0</v>
      </c>
      <c r="AE82" s="7">
        <f ca="1">IF(AE$11=0,0,((
(FVSCHEDULE(1,OFFSET(Summary!$H$14,MATCH($B82,Summary!$H$15:$H$22,0),1,1,AE$11))-
 IFERROR( FVSCHEDULE(1,OFFSET(Summary!$H$14,MATCH($B82,Summary!$H$15:$H$22,0),1,1,AE$11-1)), 0))
*(AE$12/12-ROUNDDOWN((AE$12-1)/12,0))
+ IFERROR( FVSCHEDULE(1,OFFSET(Summary!$H$14,MATCH($B82,Summary!$H$15:$H$22,0),1,1,AE$11-1)), 0)
)*IF(AE$53&gt;0,1,0)*$D82)/-12
)</f>
        <v>0</v>
      </c>
      <c r="AF82" s="7">
        <f ca="1">IF(AF$11=0,0,((
(FVSCHEDULE(1,OFFSET(Summary!$H$14,MATCH($B82,Summary!$H$15:$H$22,0),1,1,AF$11))-
 IFERROR( FVSCHEDULE(1,OFFSET(Summary!$H$14,MATCH($B82,Summary!$H$15:$H$22,0),1,1,AF$11-1)), 0))
*(AF$12/12-ROUNDDOWN((AF$12-1)/12,0))
+ IFERROR( FVSCHEDULE(1,OFFSET(Summary!$H$14,MATCH($B82,Summary!$H$15:$H$22,0),1,1,AF$11-1)), 0)
)*IF(AF$53&gt;0,1,0)*$D82)/-12
)</f>
        <v>-25625</v>
      </c>
      <c r="AG82" s="7">
        <f ca="1">IF(AG$11=0,0,((
(FVSCHEDULE(1,OFFSET(Summary!$H$14,MATCH($B82,Summary!$H$15:$H$22,0),1,1,AG$11))-
 IFERROR( FVSCHEDULE(1,OFFSET(Summary!$H$14,MATCH($B82,Summary!$H$15:$H$22,0),1,1,AG$11-1)), 0))
*(AG$12/12-ROUNDDOWN((AG$12-1)/12,0))
+ IFERROR( FVSCHEDULE(1,OFFSET(Summary!$H$14,MATCH($B82,Summary!$H$15:$H$22,0),1,1,AG$11-1)), 0)
)*IF(AG$53&gt;0,1,0)*$D82)/-12
)</f>
        <v>-25678.385416666668</v>
      </c>
      <c r="AH82" s="7">
        <f ca="1">IF(AH$11=0,0,((
(FVSCHEDULE(1,OFFSET(Summary!$H$14,MATCH($B82,Summary!$H$15:$H$22,0),1,1,AH$11))-
 IFERROR( FVSCHEDULE(1,OFFSET(Summary!$H$14,MATCH($B82,Summary!$H$15:$H$22,0),1,1,AH$11-1)), 0))
*(AH$12/12-ROUNDDOWN((AH$12-1)/12,0))
+ IFERROR( FVSCHEDULE(1,OFFSET(Summary!$H$14,MATCH($B82,Summary!$H$15:$H$22,0),1,1,AH$11-1)), 0)
)*IF(AH$53&gt;0,1,0)*$D82)/-12
)</f>
        <v>-25731.770833333328</v>
      </c>
      <c r="AI82" s="7">
        <f ca="1">IF(AI$11=0,0,((
(FVSCHEDULE(1,OFFSET(Summary!$H$14,MATCH($B82,Summary!$H$15:$H$22,0),1,1,AI$11))-
 IFERROR( FVSCHEDULE(1,OFFSET(Summary!$H$14,MATCH($B82,Summary!$H$15:$H$22,0),1,1,AI$11-1)), 0))
*(AI$12/12-ROUNDDOWN((AI$12-1)/12,0))
+ IFERROR( FVSCHEDULE(1,OFFSET(Summary!$H$14,MATCH($B82,Summary!$H$15:$H$22,0),1,1,AI$11-1)), 0)
)*IF(AI$53&gt;0,1,0)*$D82)/-12
)</f>
        <v>-25785.156249999996</v>
      </c>
      <c r="AJ82" s="7">
        <f ca="1">IF(AJ$11=0,0,((
(FVSCHEDULE(1,OFFSET(Summary!$H$14,MATCH($B82,Summary!$H$15:$H$22,0),1,1,AJ$11))-
 IFERROR( FVSCHEDULE(1,OFFSET(Summary!$H$14,MATCH($B82,Summary!$H$15:$H$22,0),1,1,AJ$11-1)), 0))
*(AJ$12/12-ROUNDDOWN((AJ$12-1)/12,0))
+ IFERROR( FVSCHEDULE(1,OFFSET(Summary!$H$14,MATCH($B82,Summary!$H$15:$H$22,0),1,1,AJ$11-1)), 0)
)*IF(AJ$53&gt;0,1,0)*$D82)/-12
)</f>
        <v>-25838.541666666668</v>
      </c>
      <c r="AK82" s="7">
        <f ca="1">IF(AK$11=0,0,((
(FVSCHEDULE(1,OFFSET(Summary!$H$14,MATCH($B82,Summary!$H$15:$H$22,0),1,1,AK$11))-
 IFERROR( FVSCHEDULE(1,OFFSET(Summary!$H$14,MATCH($B82,Summary!$H$15:$H$22,0),1,1,AK$11-1)), 0))
*(AK$12/12-ROUNDDOWN((AK$12-1)/12,0))
+ IFERROR( FVSCHEDULE(1,OFFSET(Summary!$H$14,MATCH($B82,Summary!$H$15:$H$22,0),1,1,AK$11-1)), 0)
)*IF(AK$53&gt;0,1,0)*$D82)/-12
)</f>
        <v>-25891.927083333332</v>
      </c>
      <c r="AL82" s="7">
        <f ca="1">IF(AL$11=0,0,((
(FVSCHEDULE(1,OFFSET(Summary!$H$14,MATCH($B82,Summary!$H$15:$H$22,0),1,1,AL$11))-
 IFERROR( FVSCHEDULE(1,OFFSET(Summary!$H$14,MATCH($B82,Summary!$H$15:$H$22,0),1,1,AL$11-1)), 0))
*(AL$12/12-ROUNDDOWN((AL$12-1)/12,0))
+ IFERROR( FVSCHEDULE(1,OFFSET(Summary!$H$14,MATCH($B82,Summary!$H$15:$H$22,0),1,1,AL$11-1)), 0)
)*IF(AL$53&gt;0,1,0)*$D82)/-12
)</f>
        <v>-25945.312499999996</v>
      </c>
      <c r="AM82" s="7">
        <f ca="1">IF(AM$11=0,0,((
(FVSCHEDULE(1,OFFSET(Summary!$H$14,MATCH($B82,Summary!$H$15:$H$22,0),1,1,AM$11))-
 IFERROR( FVSCHEDULE(1,OFFSET(Summary!$H$14,MATCH($B82,Summary!$H$15:$H$22,0),1,1,AM$11-1)), 0))
*(AM$12/12-ROUNDDOWN((AM$12-1)/12,0))
+ IFERROR( FVSCHEDULE(1,OFFSET(Summary!$H$14,MATCH($B82,Summary!$H$15:$H$22,0),1,1,AM$11-1)), 0)
)*IF(AM$53&gt;0,1,0)*$D82)/-12
)</f>
        <v>-25998.697916666661</v>
      </c>
      <c r="AN82" s="7">
        <f ca="1">IF(AN$11=0,0,((
(FVSCHEDULE(1,OFFSET(Summary!$H$14,MATCH($B82,Summary!$H$15:$H$22,0),1,1,AN$11))-
 IFERROR( FVSCHEDULE(1,OFFSET(Summary!$H$14,MATCH($B82,Summary!$H$15:$H$22,0),1,1,AN$11-1)), 0))
*(AN$12/12-ROUNDDOWN((AN$12-1)/12,0))
+ IFERROR( FVSCHEDULE(1,OFFSET(Summary!$H$14,MATCH($B82,Summary!$H$15:$H$22,0),1,1,AN$11-1)), 0)
)*IF(AN$53&gt;0,1,0)*$D82)/-12
)</f>
        <v>-26052.083333333332</v>
      </c>
      <c r="AO82" s="7">
        <f ca="1">IF(AO$11=0,0,((
(FVSCHEDULE(1,OFFSET(Summary!$H$14,MATCH($B82,Summary!$H$15:$H$22,0),1,1,AO$11))-
 IFERROR( FVSCHEDULE(1,OFFSET(Summary!$H$14,MATCH($B82,Summary!$H$15:$H$22,0),1,1,AO$11-1)), 0))
*(AO$12/12-ROUNDDOWN((AO$12-1)/12,0))
+ IFERROR( FVSCHEDULE(1,OFFSET(Summary!$H$14,MATCH($B82,Summary!$H$15:$H$22,0),1,1,AO$11-1)), 0)
)*IF(AO$53&gt;0,1,0)*$D82)/-12
)</f>
        <v>-26105.46875</v>
      </c>
      <c r="AP82" s="7">
        <f ca="1">IF(AP$11=0,0,((
(FVSCHEDULE(1,OFFSET(Summary!$H$14,MATCH($B82,Summary!$H$15:$H$22,0),1,1,AP$11))-
 IFERROR( FVSCHEDULE(1,OFFSET(Summary!$H$14,MATCH($B82,Summary!$H$15:$H$22,0),1,1,AP$11-1)), 0))
*(AP$12/12-ROUNDDOWN((AP$12-1)/12,0))
+ IFERROR( FVSCHEDULE(1,OFFSET(Summary!$H$14,MATCH($B82,Summary!$H$15:$H$22,0),1,1,AP$11-1)), 0)
)*IF(AP$53&gt;0,1,0)*$D82)/-12
)</f>
        <v>-26158.854166666668</v>
      </c>
      <c r="AQ82" s="7">
        <f ca="1">IF(AQ$11=0,0,((
(FVSCHEDULE(1,OFFSET(Summary!$H$14,MATCH($B82,Summary!$H$15:$H$22,0),1,1,AQ$11))-
 IFERROR( FVSCHEDULE(1,OFFSET(Summary!$H$14,MATCH($B82,Summary!$H$15:$H$22,0),1,1,AQ$11-1)), 0))
*(AQ$12/12-ROUNDDOWN((AQ$12-1)/12,0))
+ IFERROR( FVSCHEDULE(1,OFFSET(Summary!$H$14,MATCH($B82,Summary!$H$15:$H$22,0),1,1,AQ$11-1)), 0)
)*IF(AQ$53&gt;0,1,0)*$D82)/-12
)</f>
        <v>-26212.239583333328</v>
      </c>
      <c r="AR82" s="7">
        <f ca="1">IF(AR$11=0,0,((
(FVSCHEDULE(1,OFFSET(Summary!$H$14,MATCH($B82,Summary!$H$15:$H$22,0),1,1,AR$11))-
 IFERROR( FVSCHEDULE(1,OFFSET(Summary!$H$14,MATCH($B82,Summary!$H$15:$H$22,0),1,1,AR$11-1)), 0))
*(AR$12/12-ROUNDDOWN((AR$12-1)/12,0))
+ IFERROR( FVSCHEDULE(1,OFFSET(Summary!$H$14,MATCH($B82,Summary!$H$15:$H$22,0),1,1,AR$11-1)), 0)
)*IF(AR$53&gt;0,1,0)*$D82)/-12
)</f>
        <v>-26265.625</v>
      </c>
      <c r="AS82" s="7">
        <f ca="1">IF(AS$11=0,0,((
(FVSCHEDULE(1,OFFSET(Summary!$H$14,MATCH($B82,Summary!$H$15:$H$22,0),1,1,AS$11))-
 IFERROR( FVSCHEDULE(1,OFFSET(Summary!$H$14,MATCH($B82,Summary!$H$15:$H$22,0),1,1,AS$11-1)), 0))
*(AS$12/12-ROUNDDOWN((AS$12-1)/12,0))
+ IFERROR( FVSCHEDULE(1,OFFSET(Summary!$H$14,MATCH($B82,Summary!$H$15:$H$22,0),1,1,AS$11-1)), 0)
)*IF(AS$53&gt;0,1,0)*$D82)/-12
)</f>
        <v>-26320.345052083332</v>
      </c>
      <c r="AT82" s="7">
        <f ca="1">IF(AT$11=0,0,((
(FVSCHEDULE(1,OFFSET(Summary!$H$14,MATCH($B82,Summary!$H$15:$H$22,0),1,1,AT$11))-
 IFERROR( FVSCHEDULE(1,OFFSET(Summary!$H$14,MATCH($B82,Summary!$H$15:$H$22,0),1,1,AT$11-1)), 0))
*(AT$12/12-ROUNDDOWN((AT$12-1)/12,0))
+ IFERROR( FVSCHEDULE(1,OFFSET(Summary!$H$14,MATCH($B82,Summary!$H$15:$H$22,0),1,1,AT$11-1)), 0)
)*IF(AT$53&gt;0,1,0)*$D82)/-12
)</f>
        <v>-26375.065104166661</v>
      </c>
      <c r="AU82" s="7">
        <f ca="1">IF(AU$11=0,0,((
(FVSCHEDULE(1,OFFSET(Summary!$H$14,MATCH($B82,Summary!$H$15:$H$22,0),1,1,AU$11))-
 IFERROR( FVSCHEDULE(1,OFFSET(Summary!$H$14,MATCH($B82,Summary!$H$15:$H$22,0),1,1,AU$11-1)), 0))
*(AU$12/12-ROUNDDOWN((AU$12-1)/12,0))
+ IFERROR( FVSCHEDULE(1,OFFSET(Summary!$H$14,MATCH($B82,Summary!$H$15:$H$22,0),1,1,AU$11-1)), 0)
)*IF(AU$53&gt;0,1,0)*$D82)/-12
)</f>
        <v>-26429.785156249996</v>
      </c>
      <c r="AV82" s="7">
        <f ca="1">IF(AV$11=0,0,((
(FVSCHEDULE(1,OFFSET(Summary!$H$14,MATCH($B82,Summary!$H$15:$H$22,0),1,1,AV$11))-
 IFERROR( FVSCHEDULE(1,OFFSET(Summary!$H$14,MATCH($B82,Summary!$H$15:$H$22,0),1,1,AV$11-1)), 0))
*(AV$12/12-ROUNDDOWN((AV$12-1)/12,0))
+ IFERROR( FVSCHEDULE(1,OFFSET(Summary!$H$14,MATCH($B82,Summary!$H$15:$H$22,0),1,1,AV$11-1)), 0)
)*IF(AV$53&gt;0,1,0)*$D82)/-12
)</f>
        <v>-26484.505208333332</v>
      </c>
      <c r="AW82" s="7">
        <f ca="1">IF(AW$11=0,0,((
(FVSCHEDULE(1,OFFSET(Summary!$H$14,MATCH($B82,Summary!$H$15:$H$22,0),1,1,AW$11))-
 IFERROR( FVSCHEDULE(1,OFFSET(Summary!$H$14,MATCH($B82,Summary!$H$15:$H$22,0),1,1,AW$11-1)), 0))
*(AW$12/12-ROUNDDOWN((AW$12-1)/12,0))
+ IFERROR( FVSCHEDULE(1,OFFSET(Summary!$H$14,MATCH($B82,Summary!$H$15:$H$22,0),1,1,AW$11-1)), 0)
)*IF(AW$53&gt;0,1,0)*$D82)/-12
)</f>
        <v>-26539.225260416668</v>
      </c>
      <c r="AX82" s="7">
        <f ca="1">IF(AX$11=0,0,((
(FVSCHEDULE(1,OFFSET(Summary!$H$14,MATCH($B82,Summary!$H$15:$H$22,0),1,1,AX$11))-
 IFERROR( FVSCHEDULE(1,OFFSET(Summary!$H$14,MATCH($B82,Summary!$H$15:$H$22,0),1,1,AX$11-1)), 0))
*(AX$12/12-ROUNDDOWN((AX$12-1)/12,0))
+ IFERROR( FVSCHEDULE(1,OFFSET(Summary!$H$14,MATCH($B82,Summary!$H$15:$H$22,0),1,1,AX$11-1)), 0)
)*IF(AX$53&gt;0,1,0)*$D82)/-12
)</f>
        <v>-26593.9453125</v>
      </c>
      <c r="AY82" s="7">
        <f ca="1">IF(AY$11=0,0,((
(FVSCHEDULE(1,OFFSET(Summary!$H$14,MATCH($B82,Summary!$H$15:$H$22,0),1,1,AY$11))-
 IFERROR( FVSCHEDULE(1,OFFSET(Summary!$H$14,MATCH($B82,Summary!$H$15:$H$22,0),1,1,AY$11-1)), 0))
*(AY$12/12-ROUNDDOWN((AY$12-1)/12,0))
+ IFERROR( FVSCHEDULE(1,OFFSET(Summary!$H$14,MATCH($B82,Summary!$H$15:$H$22,0),1,1,AY$11-1)), 0)
)*IF(AY$53&gt;0,1,0)*$D82)/-12
)</f>
        <v>-26648.665364583328</v>
      </c>
      <c r="AZ82" s="7">
        <f ca="1">IF(AZ$11=0,0,((
(FVSCHEDULE(1,OFFSET(Summary!$H$14,MATCH($B82,Summary!$H$15:$H$22,0),1,1,AZ$11))-
 IFERROR( FVSCHEDULE(1,OFFSET(Summary!$H$14,MATCH($B82,Summary!$H$15:$H$22,0),1,1,AZ$11-1)), 0))
*(AZ$12/12-ROUNDDOWN((AZ$12-1)/12,0))
+ IFERROR( FVSCHEDULE(1,OFFSET(Summary!$H$14,MATCH($B82,Summary!$H$15:$H$22,0),1,1,AZ$11-1)), 0)
)*IF(AZ$53&gt;0,1,0)*$D82)/-12
)</f>
        <v>-26703.385416666661</v>
      </c>
      <c r="BA82" s="7">
        <f ca="1">IF(BA$11=0,0,((
(FVSCHEDULE(1,OFFSET(Summary!$H$14,MATCH($B82,Summary!$H$15:$H$22,0),1,1,BA$11))-
 IFERROR( FVSCHEDULE(1,OFFSET(Summary!$H$14,MATCH($B82,Summary!$H$15:$H$22,0),1,1,BA$11-1)), 0))
*(BA$12/12-ROUNDDOWN((BA$12-1)/12,0))
+ IFERROR( FVSCHEDULE(1,OFFSET(Summary!$H$14,MATCH($B82,Summary!$H$15:$H$22,0),1,1,BA$11-1)), 0)
)*IF(BA$53&gt;0,1,0)*$D82)/-12
)</f>
        <v>-26758.10546875</v>
      </c>
      <c r="BB82" s="7">
        <f ca="1">IF(BB$11=0,0,((
(FVSCHEDULE(1,OFFSET(Summary!$H$14,MATCH($B82,Summary!$H$15:$H$22,0),1,1,BB$11))-
 IFERROR( FVSCHEDULE(1,OFFSET(Summary!$H$14,MATCH($B82,Summary!$H$15:$H$22,0),1,1,BB$11-1)), 0))
*(BB$12/12-ROUNDDOWN((BB$12-1)/12,0))
+ IFERROR( FVSCHEDULE(1,OFFSET(Summary!$H$14,MATCH($B82,Summary!$H$15:$H$22,0),1,1,BB$11-1)), 0)
)*IF(BB$53&gt;0,1,0)*$D82)/-12
)</f>
        <v>-26812.825520833332</v>
      </c>
      <c r="BC82" s="7">
        <f ca="1">IF(BC$11=0,0,((
(FVSCHEDULE(1,OFFSET(Summary!$H$14,MATCH($B82,Summary!$H$15:$H$22,0),1,1,BC$11))-
 IFERROR( FVSCHEDULE(1,OFFSET(Summary!$H$14,MATCH($B82,Summary!$H$15:$H$22,0),1,1,BC$11-1)), 0))
*(BC$12/12-ROUNDDOWN((BC$12-1)/12,0))
+ IFERROR( FVSCHEDULE(1,OFFSET(Summary!$H$14,MATCH($B82,Summary!$H$15:$H$22,0),1,1,BC$11-1)), 0)
)*IF(BC$53&gt;0,1,0)*$D82)/-12
)</f>
        <v>-26867.545572916661</v>
      </c>
      <c r="BD82" s="7">
        <f ca="1">IF(BD$11=0,0,((
(FVSCHEDULE(1,OFFSET(Summary!$H$14,MATCH($B82,Summary!$H$15:$H$22,0),1,1,BD$11))-
 IFERROR( FVSCHEDULE(1,OFFSET(Summary!$H$14,MATCH($B82,Summary!$H$15:$H$22,0),1,1,BD$11-1)), 0))
*(BD$12/12-ROUNDDOWN((BD$12-1)/12,0))
+ IFERROR( FVSCHEDULE(1,OFFSET(Summary!$H$14,MATCH($B82,Summary!$H$15:$H$22,0),1,1,BD$11-1)), 0)
)*IF(BD$53&gt;0,1,0)*$D82)/-12
)</f>
        <v>-26922.265624999996</v>
      </c>
      <c r="BE82" s="7">
        <f ca="1">IF(BE$11=0,0,((
(FVSCHEDULE(1,OFFSET(Summary!$H$14,MATCH($B82,Summary!$H$15:$H$22,0),1,1,BE$11))-
 IFERROR( FVSCHEDULE(1,OFFSET(Summary!$H$14,MATCH($B82,Summary!$H$15:$H$22,0),1,1,BE$11-1)), 0))
*(BE$12/12-ROUNDDOWN((BE$12-1)/12,0))
+ IFERROR( FVSCHEDULE(1,OFFSET(Summary!$H$14,MATCH($B82,Summary!$H$15:$H$22,0),1,1,BE$11-1)), 0)
)*IF(BE$53&gt;0,1,0)*$D82)/-12
)</f>
        <v>-26978.353678385411</v>
      </c>
      <c r="BF82" s="7">
        <f ca="1">IF(BF$11=0,0,((
(FVSCHEDULE(1,OFFSET(Summary!$H$14,MATCH($B82,Summary!$H$15:$H$22,0),1,1,BF$11))-
 IFERROR( FVSCHEDULE(1,OFFSET(Summary!$H$14,MATCH($B82,Summary!$H$15:$H$22,0),1,1,BF$11-1)), 0))
*(BF$12/12-ROUNDDOWN((BF$12-1)/12,0))
+ IFERROR( FVSCHEDULE(1,OFFSET(Summary!$H$14,MATCH($B82,Summary!$H$15:$H$22,0),1,1,BF$11-1)), 0)
)*IF(BF$53&gt;0,1,0)*$D82)/-12
)</f>
        <v>-27034.441731770828</v>
      </c>
      <c r="BG82" s="7">
        <f ca="1">IF(BG$11=0,0,((
(FVSCHEDULE(1,OFFSET(Summary!$H$14,MATCH($B82,Summary!$H$15:$H$22,0),1,1,BG$11))-
 IFERROR( FVSCHEDULE(1,OFFSET(Summary!$H$14,MATCH($B82,Summary!$H$15:$H$22,0),1,1,BG$11-1)), 0))
*(BG$12/12-ROUNDDOWN((BG$12-1)/12,0))
+ IFERROR( FVSCHEDULE(1,OFFSET(Summary!$H$14,MATCH($B82,Summary!$H$15:$H$22,0),1,1,BG$11-1)), 0)
)*IF(BG$53&gt;0,1,0)*$D82)/-12
)</f>
        <v>-27090.52978515625</v>
      </c>
      <c r="BH82" s="7">
        <f ca="1">IF(BH$11=0,0,((
(FVSCHEDULE(1,OFFSET(Summary!$H$14,MATCH($B82,Summary!$H$15:$H$22,0),1,1,BH$11))-
 IFERROR( FVSCHEDULE(1,OFFSET(Summary!$H$14,MATCH($B82,Summary!$H$15:$H$22,0),1,1,BH$11-1)), 0))
*(BH$12/12-ROUNDDOWN((BH$12-1)/12,0))
+ IFERROR( FVSCHEDULE(1,OFFSET(Summary!$H$14,MATCH($B82,Summary!$H$15:$H$22,0),1,1,BH$11-1)), 0)
)*IF(BH$53&gt;0,1,0)*$D82)/-12
)</f>
        <v>-27146.617838541668</v>
      </c>
      <c r="BI82" s="7">
        <f ca="1">IF(BI$11=0,0,((
(FVSCHEDULE(1,OFFSET(Summary!$H$14,MATCH($B82,Summary!$H$15:$H$22,0),1,1,BI$11))-
 IFERROR( FVSCHEDULE(1,OFFSET(Summary!$H$14,MATCH($B82,Summary!$H$15:$H$22,0),1,1,BI$11-1)), 0))
*(BI$12/12-ROUNDDOWN((BI$12-1)/12,0))
+ IFERROR( FVSCHEDULE(1,OFFSET(Summary!$H$14,MATCH($B82,Summary!$H$15:$H$22,0),1,1,BI$11-1)), 0)
)*IF(BI$53&gt;0,1,0)*$D82)/-12
)</f>
        <v>-27202.705891927082</v>
      </c>
      <c r="BJ82" s="7">
        <f ca="1">IF(BJ$11=0,0,((
(FVSCHEDULE(1,OFFSET(Summary!$H$14,MATCH($B82,Summary!$H$15:$H$22,0),1,1,BJ$11))-
 IFERROR( FVSCHEDULE(1,OFFSET(Summary!$H$14,MATCH($B82,Summary!$H$15:$H$22,0),1,1,BJ$11-1)), 0))
*(BJ$12/12-ROUNDDOWN((BJ$12-1)/12,0))
+ IFERROR( FVSCHEDULE(1,OFFSET(Summary!$H$14,MATCH($B82,Summary!$H$15:$H$22,0),1,1,BJ$11-1)), 0)
)*IF(BJ$53&gt;0,1,0)*$D82)/-12
)</f>
        <v>-27258.7939453125</v>
      </c>
      <c r="BK82" s="7">
        <f ca="1">IF(BK$11=0,0,((
(FVSCHEDULE(1,OFFSET(Summary!$H$14,MATCH($B82,Summary!$H$15:$H$22,0),1,1,BK$11))-
 IFERROR( FVSCHEDULE(1,OFFSET(Summary!$H$14,MATCH($B82,Summary!$H$15:$H$22,0),1,1,BK$11-1)), 0))
*(BK$12/12-ROUNDDOWN((BK$12-1)/12,0))
+ IFERROR( FVSCHEDULE(1,OFFSET(Summary!$H$14,MATCH($B82,Summary!$H$15:$H$22,0),1,1,BK$11-1)), 0)
)*IF(BK$53&gt;0,1,0)*$D82)/-12
)</f>
        <v>-27314.881998697911</v>
      </c>
      <c r="BL82" s="7">
        <f ca="1">IF(BL$11=0,0,((
(FVSCHEDULE(1,OFFSET(Summary!$H$14,MATCH($B82,Summary!$H$15:$H$22,0),1,1,BL$11))-
 IFERROR( FVSCHEDULE(1,OFFSET(Summary!$H$14,MATCH($B82,Summary!$H$15:$H$22,0),1,1,BL$11-1)), 0))
*(BL$12/12-ROUNDDOWN((BL$12-1)/12,0))
+ IFERROR( FVSCHEDULE(1,OFFSET(Summary!$H$14,MATCH($B82,Summary!$H$15:$H$22,0),1,1,BL$11-1)), 0)
)*IF(BL$53&gt;0,1,0)*$D82)/-12
)</f>
        <v>-27370.970052083328</v>
      </c>
      <c r="BM82" s="7">
        <f ca="1">IF(BM$11=0,0,((
(FVSCHEDULE(1,OFFSET(Summary!$H$14,MATCH($B82,Summary!$H$15:$H$22,0),1,1,BM$11))-
 IFERROR( FVSCHEDULE(1,OFFSET(Summary!$H$14,MATCH($B82,Summary!$H$15:$H$22,0),1,1,BM$11-1)), 0))
*(BM$12/12-ROUNDDOWN((BM$12-1)/12,0))
+ IFERROR( FVSCHEDULE(1,OFFSET(Summary!$H$14,MATCH($B82,Summary!$H$15:$H$22,0),1,1,BM$11-1)), 0)
)*IF(BM$53&gt;0,1,0)*$D82)/-12
)</f>
        <v>-27427.058105468746</v>
      </c>
      <c r="BN82" s="7">
        <f ca="1">IF(BN$11=0,0,((
(FVSCHEDULE(1,OFFSET(Summary!$H$14,MATCH($B82,Summary!$H$15:$H$22,0),1,1,BN$11))-
 IFERROR( FVSCHEDULE(1,OFFSET(Summary!$H$14,MATCH($B82,Summary!$H$15:$H$22,0),1,1,BN$11-1)), 0))
*(BN$12/12-ROUNDDOWN((BN$12-1)/12,0))
+ IFERROR( FVSCHEDULE(1,OFFSET(Summary!$H$14,MATCH($B82,Summary!$H$15:$H$22,0),1,1,BN$11-1)), 0)
)*IF(BN$53&gt;0,1,0)*$D82)/-12
)</f>
        <v>-27483.146158854161</v>
      </c>
      <c r="BO82" s="7">
        <f ca="1">IF(BO$11=0,0,((
(FVSCHEDULE(1,OFFSET(Summary!$H$14,MATCH($B82,Summary!$H$15:$H$22,0),1,1,BO$11))-
 IFERROR( FVSCHEDULE(1,OFFSET(Summary!$H$14,MATCH($B82,Summary!$H$15:$H$22,0),1,1,BO$11-1)), 0))
*(BO$12/12-ROUNDDOWN((BO$12-1)/12,0))
+ IFERROR( FVSCHEDULE(1,OFFSET(Summary!$H$14,MATCH($B82,Summary!$H$15:$H$22,0),1,1,BO$11-1)), 0)
)*IF(BO$53&gt;0,1,0)*$D82)/-12
)</f>
        <v>-27539.234212239578</v>
      </c>
      <c r="BP82" s="7">
        <f ca="1">IF(BP$11=0,0,((
(FVSCHEDULE(1,OFFSET(Summary!$H$14,MATCH($B82,Summary!$H$15:$H$22,0),1,1,BP$11))-
 IFERROR( FVSCHEDULE(1,OFFSET(Summary!$H$14,MATCH($B82,Summary!$H$15:$H$22,0),1,1,BP$11-1)), 0))
*(BP$12/12-ROUNDDOWN((BP$12-1)/12,0))
+ IFERROR( FVSCHEDULE(1,OFFSET(Summary!$H$14,MATCH($B82,Summary!$H$15:$H$22,0),1,1,BP$11-1)), 0)
)*IF(BP$53&gt;0,1,0)*$D82)/-12
)</f>
        <v>-27595.322265624996</v>
      </c>
      <c r="BQ82" s="7">
        <f ca="1">IF(BQ$11=0,0,((
(FVSCHEDULE(1,OFFSET(Summary!$H$14,MATCH($B82,Summary!$H$15:$H$22,0),1,1,BQ$11))-
 IFERROR( FVSCHEDULE(1,OFFSET(Summary!$H$14,MATCH($B82,Summary!$H$15:$H$22,0),1,1,BQ$11-1)), 0))
*(BQ$12/12-ROUNDDOWN((BQ$12-1)/12,0))
+ IFERROR( FVSCHEDULE(1,OFFSET(Summary!$H$14,MATCH($B82,Summary!$H$15:$H$22,0),1,1,BQ$11-1)), 0)
)*IF(BQ$53&gt;0,1,0)*$D82)/-12
)</f>
        <v>-27652.812520345044</v>
      </c>
      <c r="BR82" s="7">
        <f ca="1">IF(BR$11=0,0,((
(FVSCHEDULE(1,OFFSET(Summary!$H$14,MATCH($B82,Summary!$H$15:$H$22,0),1,1,BR$11))-
 IFERROR( FVSCHEDULE(1,OFFSET(Summary!$H$14,MATCH($B82,Summary!$H$15:$H$22,0),1,1,BR$11-1)), 0))
*(BR$12/12-ROUNDDOWN((BR$12-1)/12,0))
+ IFERROR( FVSCHEDULE(1,OFFSET(Summary!$H$14,MATCH($B82,Summary!$H$15:$H$22,0),1,1,BR$11-1)), 0)
)*IF(BR$53&gt;0,1,0)*$D82)/-12
)</f>
        <v>-27710.302775065098</v>
      </c>
      <c r="BS82" s="7">
        <f ca="1">IF(BS$11=0,0,((
(FVSCHEDULE(1,OFFSET(Summary!$H$14,MATCH($B82,Summary!$H$15:$H$22,0),1,1,BS$11))-
 IFERROR( FVSCHEDULE(1,OFFSET(Summary!$H$14,MATCH($B82,Summary!$H$15:$H$22,0),1,1,BS$11-1)), 0))
*(BS$12/12-ROUNDDOWN((BS$12-1)/12,0))
+ IFERROR( FVSCHEDULE(1,OFFSET(Summary!$H$14,MATCH($B82,Summary!$H$15:$H$22,0),1,1,BS$11-1)), 0)
)*IF(BS$53&gt;0,1,0)*$D82)/-12
)</f>
        <v>-27767.793029785145</v>
      </c>
      <c r="BT82" s="7">
        <f ca="1">IF(BT$11=0,0,((
(FVSCHEDULE(1,OFFSET(Summary!$H$14,MATCH($B82,Summary!$H$15:$H$22,0),1,1,BT$11))-
 IFERROR( FVSCHEDULE(1,OFFSET(Summary!$H$14,MATCH($B82,Summary!$H$15:$H$22,0),1,1,BT$11-1)), 0))
*(BT$12/12-ROUNDDOWN((BT$12-1)/12,0))
+ IFERROR( FVSCHEDULE(1,OFFSET(Summary!$H$14,MATCH($B82,Summary!$H$15:$H$22,0),1,1,BT$11-1)), 0)
)*IF(BT$53&gt;0,1,0)*$D82)/-12
)</f>
        <v>-27825.283284505203</v>
      </c>
      <c r="BU82" s="7">
        <f ca="1">IF(BU$11=0,0,((
(FVSCHEDULE(1,OFFSET(Summary!$H$14,MATCH($B82,Summary!$H$15:$H$22,0),1,1,BU$11))-
 IFERROR( FVSCHEDULE(1,OFFSET(Summary!$H$14,MATCH($B82,Summary!$H$15:$H$22,0),1,1,BU$11-1)), 0))
*(BU$12/12-ROUNDDOWN((BU$12-1)/12,0))
+ IFERROR( FVSCHEDULE(1,OFFSET(Summary!$H$14,MATCH($B82,Summary!$H$15:$H$22,0),1,1,BU$11-1)), 0)
)*IF(BU$53&gt;0,1,0)*$D82)/-12
)</f>
        <v>-27882.773539225251</v>
      </c>
      <c r="BV82" s="7">
        <f ca="1">IF(BV$11=0,0,((
(FVSCHEDULE(1,OFFSET(Summary!$H$14,MATCH($B82,Summary!$H$15:$H$22,0),1,1,BV$11))-
 IFERROR( FVSCHEDULE(1,OFFSET(Summary!$H$14,MATCH($B82,Summary!$H$15:$H$22,0),1,1,BV$11-1)), 0))
*(BV$12/12-ROUNDDOWN((BV$12-1)/12,0))
+ IFERROR( FVSCHEDULE(1,OFFSET(Summary!$H$14,MATCH($B82,Summary!$H$15:$H$22,0),1,1,BV$11-1)), 0)
)*IF(BV$53&gt;0,1,0)*$D82)/-12
)</f>
        <v>-27940.263793945309</v>
      </c>
      <c r="BW82" s="7">
        <f ca="1">IF(BW$11=0,0,((
(FVSCHEDULE(1,OFFSET(Summary!$H$14,MATCH($B82,Summary!$H$15:$H$22,0),1,1,BW$11))-
 IFERROR( FVSCHEDULE(1,OFFSET(Summary!$H$14,MATCH($B82,Summary!$H$15:$H$22,0),1,1,BW$11-1)), 0))
*(BW$12/12-ROUNDDOWN((BW$12-1)/12,0))
+ IFERROR( FVSCHEDULE(1,OFFSET(Summary!$H$14,MATCH($B82,Summary!$H$15:$H$22,0),1,1,BW$11-1)), 0)
)*IF(BW$53&gt;0,1,0)*$D82)/-12
)</f>
        <v>-27997.75404866536</v>
      </c>
      <c r="BX82" s="7">
        <f ca="1">IF(BX$11=0,0,((
(FVSCHEDULE(1,OFFSET(Summary!$H$14,MATCH($B82,Summary!$H$15:$H$22,0),1,1,BX$11))-
 IFERROR( FVSCHEDULE(1,OFFSET(Summary!$H$14,MATCH($B82,Summary!$H$15:$H$22,0),1,1,BX$11-1)), 0))
*(BX$12/12-ROUNDDOWN((BX$12-1)/12,0))
+ IFERROR( FVSCHEDULE(1,OFFSET(Summary!$H$14,MATCH($B82,Summary!$H$15:$H$22,0),1,1,BX$11-1)), 0)
)*IF(BX$53&gt;0,1,0)*$D82)/-12
)</f>
        <v>-28055.244303385407</v>
      </c>
      <c r="BY82" s="7">
        <f ca="1">IF(BY$11=0,0,((
(FVSCHEDULE(1,OFFSET(Summary!$H$14,MATCH($B82,Summary!$H$15:$H$22,0),1,1,BY$11))-
 IFERROR( FVSCHEDULE(1,OFFSET(Summary!$H$14,MATCH($B82,Summary!$H$15:$H$22,0),1,1,BY$11-1)), 0))
*(BY$12/12-ROUNDDOWN((BY$12-1)/12,0))
+ IFERROR( FVSCHEDULE(1,OFFSET(Summary!$H$14,MATCH($B82,Summary!$H$15:$H$22,0),1,1,BY$11-1)), 0)
)*IF(BY$53&gt;0,1,0)*$D82)/-12
)</f>
        <v>-28112.734558105465</v>
      </c>
      <c r="BZ82" s="7">
        <f ca="1">IF(BZ$11=0,0,((
(FVSCHEDULE(1,OFFSET(Summary!$H$14,MATCH($B82,Summary!$H$15:$H$22,0),1,1,BZ$11))-
 IFERROR( FVSCHEDULE(1,OFFSET(Summary!$H$14,MATCH($B82,Summary!$H$15:$H$22,0),1,1,BZ$11-1)), 0))
*(BZ$12/12-ROUNDDOWN((BZ$12-1)/12,0))
+ IFERROR( FVSCHEDULE(1,OFFSET(Summary!$H$14,MATCH($B82,Summary!$H$15:$H$22,0),1,1,BZ$11-1)), 0)
)*IF(BZ$53&gt;0,1,0)*$D82)/-12
)</f>
        <v>-28170.224812825512</v>
      </c>
      <c r="CA82" s="7">
        <f ca="1">IF(CA$11=0,0,((
(FVSCHEDULE(1,OFFSET(Summary!$H$14,MATCH($B82,Summary!$H$15:$H$22,0),1,1,CA$11))-
 IFERROR( FVSCHEDULE(1,OFFSET(Summary!$H$14,MATCH($B82,Summary!$H$15:$H$22,0),1,1,CA$11-1)), 0))
*(CA$12/12-ROUNDDOWN((CA$12-1)/12,0))
+ IFERROR( FVSCHEDULE(1,OFFSET(Summary!$H$14,MATCH($B82,Summary!$H$15:$H$22,0),1,1,CA$11-1)), 0)
)*IF(CA$53&gt;0,1,0)*$D82)/-12
)</f>
        <v>-28227.715067545567</v>
      </c>
      <c r="CB82" s="7">
        <f ca="1">IF(CB$11=0,0,((
(FVSCHEDULE(1,OFFSET(Summary!$H$14,MATCH($B82,Summary!$H$15:$H$22,0),1,1,CB$11))-
 IFERROR( FVSCHEDULE(1,OFFSET(Summary!$H$14,MATCH($B82,Summary!$H$15:$H$22,0),1,1,CB$11-1)), 0))
*(CB$12/12-ROUNDDOWN((CB$12-1)/12,0))
+ IFERROR( FVSCHEDULE(1,OFFSET(Summary!$H$14,MATCH($B82,Summary!$H$15:$H$22,0),1,1,CB$11-1)), 0)
)*IF(CB$53&gt;0,1,0)*$D82)/-12
)</f>
        <v>-28285.205322265614</v>
      </c>
      <c r="CC82" s="7">
        <f ca="1">IF(CC$11=0,0,((
(FVSCHEDULE(1,OFFSET(Summary!$H$14,MATCH($B82,Summary!$H$15:$H$22,0),1,1,CC$11))-
 IFERROR( FVSCHEDULE(1,OFFSET(Summary!$H$14,MATCH($B82,Summary!$H$15:$H$22,0),1,1,CC$11-1)), 0))
*(CC$12/12-ROUNDDOWN((CC$12-1)/12,0))
+ IFERROR( FVSCHEDULE(1,OFFSET(Summary!$H$14,MATCH($B82,Summary!$H$15:$H$22,0),1,1,CC$11-1)), 0)
)*IF(CC$53&gt;0,1,0)*$D82)/-12
)</f>
        <v>-28344.132833353669</v>
      </c>
      <c r="CD82" s="7">
        <f ca="1">IF(CD$11=0,0,((
(FVSCHEDULE(1,OFFSET(Summary!$H$14,MATCH($B82,Summary!$H$15:$H$22,0),1,1,CD$11))-
 IFERROR( FVSCHEDULE(1,OFFSET(Summary!$H$14,MATCH($B82,Summary!$H$15:$H$22,0),1,1,CD$11-1)), 0))
*(CD$12/12-ROUNDDOWN((CD$12-1)/12,0))
+ IFERROR( FVSCHEDULE(1,OFFSET(Summary!$H$14,MATCH($B82,Summary!$H$15:$H$22,0),1,1,CD$11-1)), 0)
)*IF(CD$53&gt;0,1,0)*$D82)/-12
)</f>
        <v>-28403.060344441721</v>
      </c>
      <c r="CE82" s="7">
        <f ca="1">IF(CE$11=0,0,((
(FVSCHEDULE(1,OFFSET(Summary!$H$14,MATCH($B82,Summary!$H$15:$H$22,0),1,1,CE$11))-
 IFERROR( FVSCHEDULE(1,OFFSET(Summary!$H$14,MATCH($B82,Summary!$H$15:$H$22,0),1,1,CE$11-1)), 0))
*(CE$12/12-ROUNDDOWN((CE$12-1)/12,0))
+ IFERROR( FVSCHEDULE(1,OFFSET(Summary!$H$14,MATCH($B82,Summary!$H$15:$H$22,0),1,1,CE$11-1)), 0)
)*IF(CE$53&gt;0,1,0)*$D82)/-12
)</f>
        <v>-28461.987855529776</v>
      </c>
      <c r="CF82" s="7">
        <f ca="1">IF(CF$11=0,0,((
(FVSCHEDULE(1,OFFSET(Summary!$H$14,MATCH($B82,Summary!$H$15:$H$22,0),1,1,CF$11))-
 IFERROR( FVSCHEDULE(1,OFFSET(Summary!$H$14,MATCH($B82,Summary!$H$15:$H$22,0),1,1,CF$11-1)), 0))
*(CF$12/12-ROUNDDOWN((CF$12-1)/12,0))
+ IFERROR( FVSCHEDULE(1,OFFSET(Summary!$H$14,MATCH($B82,Summary!$H$15:$H$22,0),1,1,CF$11-1)), 0)
)*IF(CF$53&gt;0,1,0)*$D82)/-12
)</f>
        <v>-28520.915366617828</v>
      </c>
      <c r="CG82" s="7">
        <f ca="1">IF(CG$11=0,0,((
(FVSCHEDULE(1,OFFSET(Summary!$H$14,MATCH($B82,Summary!$H$15:$H$22,0),1,1,CG$11))-
 IFERROR( FVSCHEDULE(1,OFFSET(Summary!$H$14,MATCH($B82,Summary!$H$15:$H$22,0),1,1,CG$11-1)), 0))
*(CG$12/12-ROUNDDOWN((CG$12-1)/12,0))
+ IFERROR( FVSCHEDULE(1,OFFSET(Summary!$H$14,MATCH($B82,Summary!$H$15:$H$22,0),1,1,CG$11-1)), 0)
)*IF(CG$53&gt;0,1,0)*$D82)/-12
)</f>
        <v>-28579.842877705883</v>
      </c>
      <c r="CH82" s="7">
        <f ca="1">IF(CH$11=0,0,((
(FVSCHEDULE(1,OFFSET(Summary!$H$14,MATCH($B82,Summary!$H$15:$H$22,0),1,1,CH$11))-
 IFERROR( FVSCHEDULE(1,OFFSET(Summary!$H$14,MATCH($B82,Summary!$H$15:$H$22,0),1,1,CH$11-1)), 0))
*(CH$12/12-ROUNDDOWN((CH$12-1)/12,0))
+ IFERROR( FVSCHEDULE(1,OFFSET(Summary!$H$14,MATCH($B82,Summary!$H$15:$H$22,0),1,1,CH$11-1)), 0)
)*IF(CH$53&gt;0,1,0)*$D82)/-12
)</f>
        <v>-28638.770388793931</v>
      </c>
      <c r="CI82" s="7">
        <f ca="1">IF(CI$11=0,0,((
(FVSCHEDULE(1,OFFSET(Summary!$H$14,MATCH($B82,Summary!$H$15:$H$22,0),1,1,CI$11))-
 IFERROR( FVSCHEDULE(1,OFFSET(Summary!$H$14,MATCH($B82,Summary!$H$15:$H$22,0),1,1,CI$11-1)), 0))
*(CI$12/12-ROUNDDOWN((CI$12-1)/12,0))
+ IFERROR( FVSCHEDULE(1,OFFSET(Summary!$H$14,MATCH($B82,Summary!$H$15:$H$22,0),1,1,CI$11-1)), 0)
)*IF(CI$53&gt;0,1,0)*$D82)/-12
)</f>
        <v>-28697.697899881994</v>
      </c>
      <c r="CJ82" s="7">
        <f ca="1">IF(CJ$11=0,0,((
(FVSCHEDULE(1,OFFSET(Summary!$H$14,MATCH($B82,Summary!$H$15:$H$22,0),1,1,CJ$11))-
 IFERROR( FVSCHEDULE(1,OFFSET(Summary!$H$14,MATCH($B82,Summary!$H$15:$H$22,0),1,1,CJ$11-1)), 0))
*(CJ$12/12-ROUNDDOWN((CJ$12-1)/12,0))
+ IFERROR( FVSCHEDULE(1,OFFSET(Summary!$H$14,MATCH($B82,Summary!$H$15:$H$22,0),1,1,CJ$11-1)), 0)
)*IF(CJ$53&gt;0,1,0)*$D82)/-12
)</f>
        <v>-28756.625410970042</v>
      </c>
      <c r="CK82" s="7">
        <f ca="1">IF(CK$11=0,0,((
(FVSCHEDULE(1,OFFSET(Summary!$H$14,MATCH($B82,Summary!$H$15:$H$22,0),1,1,CK$11))-
 IFERROR( FVSCHEDULE(1,OFFSET(Summary!$H$14,MATCH($B82,Summary!$H$15:$H$22,0),1,1,CK$11-1)), 0))
*(CK$12/12-ROUNDDOWN((CK$12-1)/12,0))
+ IFERROR( FVSCHEDULE(1,OFFSET(Summary!$H$14,MATCH($B82,Summary!$H$15:$H$22,0),1,1,CK$11-1)), 0)
)*IF(CK$53&gt;0,1,0)*$D82)/-12
)</f>
        <v>-28815.552922058097</v>
      </c>
      <c r="CL82" s="7">
        <f ca="1">IF(CL$11=0,0,((
(FVSCHEDULE(1,OFFSET(Summary!$H$14,MATCH($B82,Summary!$H$15:$H$22,0),1,1,CL$11))-
 IFERROR( FVSCHEDULE(1,OFFSET(Summary!$H$14,MATCH($B82,Summary!$H$15:$H$22,0),1,1,CL$11-1)), 0))
*(CL$12/12-ROUNDDOWN((CL$12-1)/12,0))
+ IFERROR( FVSCHEDULE(1,OFFSET(Summary!$H$14,MATCH($B82,Summary!$H$15:$H$22,0),1,1,CL$11-1)), 0)
)*IF(CL$53&gt;0,1,0)*$D82)/-12
)</f>
        <v>-28874.480433146149</v>
      </c>
      <c r="CM82" s="7">
        <f ca="1">IF(CM$11=0,0,((
(FVSCHEDULE(1,OFFSET(Summary!$H$14,MATCH($B82,Summary!$H$15:$H$22,0),1,1,CM$11))-
 IFERROR( FVSCHEDULE(1,OFFSET(Summary!$H$14,MATCH($B82,Summary!$H$15:$H$22,0),1,1,CM$11-1)), 0))
*(CM$12/12-ROUNDDOWN((CM$12-1)/12,0))
+ IFERROR( FVSCHEDULE(1,OFFSET(Summary!$H$14,MATCH($B82,Summary!$H$15:$H$22,0),1,1,CM$11-1)), 0)
)*IF(CM$53&gt;0,1,0)*$D82)/-12
)</f>
        <v>-28933.407944234201</v>
      </c>
      <c r="CN82" s="7">
        <f ca="1">IF(CN$11=0,0,((
(FVSCHEDULE(1,OFFSET(Summary!$H$14,MATCH($B82,Summary!$H$15:$H$22,0),1,1,CN$11))-
 IFERROR( FVSCHEDULE(1,OFFSET(Summary!$H$14,MATCH($B82,Summary!$H$15:$H$22,0),1,1,CN$11-1)), 0))
*(CN$12/12-ROUNDDOWN((CN$12-1)/12,0))
+ IFERROR( FVSCHEDULE(1,OFFSET(Summary!$H$14,MATCH($B82,Summary!$H$15:$H$22,0),1,1,CN$11-1)), 0)
)*IF(CN$53&gt;0,1,0)*$D82)/-12
)</f>
        <v>-28992.335455322256</v>
      </c>
      <c r="CO82" s="7">
        <f ca="1">IF(CO$11=0,0,((
(FVSCHEDULE(1,OFFSET(Summary!$H$14,MATCH($B82,Summary!$H$15:$H$22,0),1,1,CO$11))-
 IFERROR( FVSCHEDULE(1,OFFSET(Summary!$H$14,MATCH($B82,Summary!$H$15:$H$22,0),1,1,CO$11-1)), 0))
*(CO$12/12-ROUNDDOWN((CO$12-1)/12,0))
+ IFERROR( FVSCHEDULE(1,OFFSET(Summary!$H$14,MATCH($B82,Summary!$H$15:$H$22,0),1,1,CO$11-1)), 0)
)*IF(CO$53&gt;0,1,0)*$D82)/-12
)</f>
        <v>-29052.736154187511</v>
      </c>
      <c r="CP82" s="7">
        <f ca="1">IF(CP$11=0,0,((
(FVSCHEDULE(1,OFFSET(Summary!$H$14,MATCH($B82,Summary!$H$15:$H$22,0),1,1,CP$11))-
 IFERROR( FVSCHEDULE(1,OFFSET(Summary!$H$14,MATCH($B82,Summary!$H$15:$H$22,0),1,1,CP$11-1)), 0))
*(CP$12/12-ROUNDDOWN((CP$12-1)/12,0))
+ IFERROR( FVSCHEDULE(1,OFFSET(Summary!$H$14,MATCH($B82,Summary!$H$15:$H$22,0),1,1,CP$11-1)), 0)
)*IF(CP$53&gt;0,1,0)*$D82)/-12
)</f>
        <v>-29113.136853052765</v>
      </c>
      <c r="CQ82" s="7">
        <f ca="1">IF(CQ$11=0,0,((
(FVSCHEDULE(1,OFFSET(Summary!$H$14,MATCH($B82,Summary!$H$15:$H$22,0),1,1,CQ$11))-
 IFERROR( FVSCHEDULE(1,OFFSET(Summary!$H$14,MATCH($B82,Summary!$H$15:$H$22,0),1,1,CQ$11-1)), 0))
*(CQ$12/12-ROUNDDOWN((CQ$12-1)/12,0))
+ IFERROR( FVSCHEDULE(1,OFFSET(Summary!$H$14,MATCH($B82,Summary!$H$15:$H$22,0),1,1,CQ$11-1)), 0)
)*IF(CQ$53&gt;0,1,0)*$D82)/-12
)</f>
        <v>-29173.53755191802</v>
      </c>
      <c r="CR82" s="7">
        <f ca="1">IF(CR$11=0,0,((
(FVSCHEDULE(1,OFFSET(Summary!$H$14,MATCH($B82,Summary!$H$15:$H$22,0),1,1,CR$11))-
 IFERROR( FVSCHEDULE(1,OFFSET(Summary!$H$14,MATCH($B82,Summary!$H$15:$H$22,0),1,1,CR$11-1)), 0))
*(CR$12/12-ROUNDDOWN((CR$12-1)/12,0))
+ IFERROR( FVSCHEDULE(1,OFFSET(Summary!$H$14,MATCH($B82,Summary!$H$15:$H$22,0),1,1,CR$11-1)), 0)
)*IF(CR$53&gt;0,1,0)*$D82)/-12
)</f>
        <v>-29233.938250783267</v>
      </c>
      <c r="CS82" s="7">
        <f ca="1">IF(CS$11=0,0,((
(FVSCHEDULE(1,OFFSET(Summary!$H$14,MATCH($B82,Summary!$H$15:$H$22,0),1,1,CS$11))-
 IFERROR( FVSCHEDULE(1,OFFSET(Summary!$H$14,MATCH($B82,Summary!$H$15:$H$22,0),1,1,CS$11-1)), 0))
*(CS$12/12-ROUNDDOWN((CS$12-1)/12,0))
+ IFERROR( FVSCHEDULE(1,OFFSET(Summary!$H$14,MATCH($B82,Summary!$H$15:$H$22,0),1,1,CS$11-1)), 0)
)*IF(CS$53&gt;0,1,0)*$D82)/-12
)</f>
        <v>-29294.338949648522</v>
      </c>
      <c r="CT82" s="7">
        <f ca="1">IF(CT$11=0,0,((
(FVSCHEDULE(1,OFFSET(Summary!$H$14,MATCH($B82,Summary!$H$15:$H$22,0),1,1,CT$11))-
 IFERROR( FVSCHEDULE(1,OFFSET(Summary!$H$14,MATCH($B82,Summary!$H$15:$H$22,0),1,1,CT$11-1)), 0))
*(CT$12/12-ROUNDDOWN((CT$12-1)/12,0))
+ IFERROR( FVSCHEDULE(1,OFFSET(Summary!$H$14,MATCH($B82,Summary!$H$15:$H$22,0),1,1,CT$11-1)), 0)
)*IF(CT$53&gt;0,1,0)*$D82)/-12
)</f>
        <v>-29354.739648513783</v>
      </c>
      <c r="CU82" s="7">
        <f ca="1">IF(CU$11=0,0,((
(FVSCHEDULE(1,OFFSET(Summary!$H$14,MATCH($B82,Summary!$H$15:$H$22,0),1,1,CU$11))-
 IFERROR( FVSCHEDULE(1,OFFSET(Summary!$H$14,MATCH($B82,Summary!$H$15:$H$22,0),1,1,CU$11-1)), 0))
*(CU$12/12-ROUNDDOWN((CU$12-1)/12,0))
+ IFERROR( FVSCHEDULE(1,OFFSET(Summary!$H$14,MATCH($B82,Summary!$H$15:$H$22,0),1,1,CU$11-1)), 0)
)*IF(CU$53&gt;0,1,0)*$D82)/-12
)</f>
        <v>-29415.140347379038</v>
      </c>
      <c r="CV82" s="7">
        <f ca="1">IF(CV$11=0,0,((
(FVSCHEDULE(1,OFFSET(Summary!$H$14,MATCH($B82,Summary!$H$15:$H$22,0),1,1,CV$11))-
 IFERROR( FVSCHEDULE(1,OFFSET(Summary!$H$14,MATCH($B82,Summary!$H$15:$H$22,0),1,1,CV$11-1)), 0))
*(CV$12/12-ROUNDDOWN((CV$12-1)/12,0))
+ IFERROR( FVSCHEDULE(1,OFFSET(Summary!$H$14,MATCH($B82,Summary!$H$15:$H$22,0),1,1,CV$11-1)), 0)
)*IF(CV$53&gt;0,1,0)*$D82)/-12
)</f>
        <v>-29475.541046244292</v>
      </c>
      <c r="CW82" s="7">
        <f ca="1">IF(CW$11=0,0,((
(FVSCHEDULE(1,OFFSET(Summary!$H$14,MATCH($B82,Summary!$H$15:$H$22,0),1,1,CW$11))-
 IFERROR( FVSCHEDULE(1,OFFSET(Summary!$H$14,MATCH($B82,Summary!$H$15:$H$22,0),1,1,CW$11-1)), 0))
*(CW$12/12-ROUNDDOWN((CW$12-1)/12,0))
+ IFERROR( FVSCHEDULE(1,OFFSET(Summary!$H$14,MATCH($B82,Summary!$H$15:$H$22,0),1,1,CW$11-1)), 0)
)*IF(CW$53&gt;0,1,0)*$D82)/-12
)</f>
        <v>-29535.941745109547</v>
      </c>
      <c r="CX82" s="7">
        <f ca="1">IF(CX$11=0,0,((
(FVSCHEDULE(1,OFFSET(Summary!$H$14,MATCH($B82,Summary!$H$15:$H$22,0),1,1,CX$11))-
 IFERROR( FVSCHEDULE(1,OFFSET(Summary!$H$14,MATCH($B82,Summary!$H$15:$H$22,0),1,1,CX$11-1)), 0))
*(CX$12/12-ROUNDDOWN((CX$12-1)/12,0))
+ IFERROR( FVSCHEDULE(1,OFFSET(Summary!$H$14,MATCH($B82,Summary!$H$15:$H$22,0),1,1,CX$11-1)), 0)
)*IF(CX$53&gt;0,1,0)*$D82)/-12
)</f>
        <v>-29596.342443974801</v>
      </c>
      <c r="CY82" s="7">
        <f ca="1">IF(CY$11=0,0,((
(FVSCHEDULE(1,OFFSET(Summary!$H$14,MATCH($B82,Summary!$H$15:$H$22,0),1,1,CY$11))-
 IFERROR( FVSCHEDULE(1,OFFSET(Summary!$H$14,MATCH($B82,Summary!$H$15:$H$22,0),1,1,CY$11-1)), 0))
*(CY$12/12-ROUNDDOWN((CY$12-1)/12,0))
+ IFERROR( FVSCHEDULE(1,OFFSET(Summary!$H$14,MATCH($B82,Summary!$H$15:$H$22,0),1,1,CY$11-1)), 0)
)*IF(CY$53&gt;0,1,0)*$D82)/-12
)</f>
        <v>-29656.743142840056</v>
      </c>
      <c r="CZ82" s="7">
        <f ca="1">IF(CZ$11=0,0,((
(FVSCHEDULE(1,OFFSET(Summary!$H$14,MATCH($B82,Summary!$H$15:$H$22,0),1,1,CZ$11))-
 IFERROR( FVSCHEDULE(1,OFFSET(Summary!$H$14,MATCH($B82,Summary!$H$15:$H$22,0),1,1,CZ$11-1)), 0))
*(CZ$12/12-ROUNDDOWN((CZ$12-1)/12,0))
+ IFERROR( FVSCHEDULE(1,OFFSET(Summary!$H$14,MATCH($B82,Summary!$H$15:$H$22,0),1,1,CZ$11-1)), 0)
)*IF(CZ$53&gt;0,1,0)*$D82)/-12
)</f>
        <v>-29717.14384170531</v>
      </c>
      <c r="DA82" s="7">
        <f ca="1">IF(DA$11=0,0,((
(FVSCHEDULE(1,OFFSET(Summary!$H$14,MATCH($B82,Summary!$H$15:$H$22,0),1,1,DA$11))-
 IFERROR( FVSCHEDULE(1,OFFSET(Summary!$H$14,MATCH($B82,Summary!$H$15:$H$22,0),1,1,DA$11-1)), 0))
*(DA$12/12-ROUNDDOWN((DA$12-1)/12,0))
+ IFERROR( FVSCHEDULE(1,OFFSET(Summary!$H$14,MATCH($B82,Summary!$H$15:$H$22,0),1,1,DA$11-1)), 0)
)*IF(DA$53&gt;0,1,0)*$D82)/-12
)</f>
        <v>-29779.054558042193</v>
      </c>
      <c r="DB82" s="7">
        <f ca="1">IF(DB$11=0,0,((
(FVSCHEDULE(1,OFFSET(Summary!$H$14,MATCH($B82,Summary!$H$15:$H$22,0),1,1,DB$11))-
 IFERROR( FVSCHEDULE(1,OFFSET(Summary!$H$14,MATCH($B82,Summary!$H$15:$H$22,0),1,1,DB$11-1)), 0))
*(DB$12/12-ROUNDDOWN((DB$12-1)/12,0))
+ IFERROR( FVSCHEDULE(1,OFFSET(Summary!$H$14,MATCH($B82,Summary!$H$15:$H$22,0),1,1,DB$11-1)), 0)
)*IF(DB$53&gt;0,1,0)*$D82)/-12
)</f>
        <v>-29840.965274379079</v>
      </c>
      <c r="DC82" s="7">
        <f ca="1">IF(DC$11=0,0,((
(FVSCHEDULE(1,OFFSET(Summary!$H$14,MATCH($B82,Summary!$H$15:$H$22,0),1,1,DC$11))-
 IFERROR( FVSCHEDULE(1,OFFSET(Summary!$H$14,MATCH($B82,Summary!$H$15:$H$22,0),1,1,DC$11-1)), 0))
*(DC$12/12-ROUNDDOWN((DC$12-1)/12,0))
+ IFERROR( FVSCHEDULE(1,OFFSET(Summary!$H$14,MATCH($B82,Summary!$H$15:$H$22,0),1,1,DC$11-1)), 0)
)*IF(DC$53&gt;0,1,0)*$D82)/-12
)</f>
        <v>-29902.875990715966</v>
      </c>
      <c r="DD82" s="7">
        <f ca="1">IF(DD$11=0,0,((
(FVSCHEDULE(1,OFFSET(Summary!$H$14,MATCH($B82,Summary!$H$15:$H$22,0),1,1,DD$11))-
 IFERROR( FVSCHEDULE(1,OFFSET(Summary!$H$14,MATCH($B82,Summary!$H$15:$H$22,0),1,1,DD$11-1)), 0))
*(DD$12/12-ROUNDDOWN((DD$12-1)/12,0))
+ IFERROR( FVSCHEDULE(1,OFFSET(Summary!$H$14,MATCH($B82,Summary!$H$15:$H$22,0),1,1,DD$11-1)), 0)
)*IF(DD$53&gt;0,1,0)*$D82)/-12
)</f>
        <v>-29964.786707052848</v>
      </c>
      <c r="DE82" s="7">
        <f ca="1">IF(DE$11=0,0,((
(FVSCHEDULE(1,OFFSET(Summary!$H$14,MATCH($B82,Summary!$H$15:$H$22,0),1,1,DE$11))-
 IFERROR( FVSCHEDULE(1,OFFSET(Summary!$H$14,MATCH($B82,Summary!$H$15:$H$22,0),1,1,DE$11-1)), 0))
*(DE$12/12-ROUNDDOWN((DE$12-1)/12,0))
+ IFERROR( FVSCHEDULE(1,OFFSET(Summary!$H$14,MATCH($B82,Summary!$H$15:$H$22,0),1,1,DE$11-1)), 0)
)*IF(DE$53&gt;0,1,0)*$D82)/-12
)</f>
        <v>-30026.697423389734</v>
      </c>
      <c r="DF82" s="7">
        <f ca="1">IF(DF$11=0,0,((
(FVSCHEDULE(1,OFFSET(Summary!$H$14,MATCH($B82,Summary!$H$15:$H$22,0),1,1,DF$11))-
 IFERROR( FVSCHEDULE(1,OFFSET(Summary!$H$14,MATCH($B82,Summary!$H$15:$H$22,0),1,1,DF$11-1)), 0))
*(DF$12/12-ROUNDDOWN((DF$12-1)/12,0))
+ IFERROR( FVSCHEDULE(1,OFFSET(Summary!$H$14,MATCH($B82,Summary!$H$15:$H$22,0),1,1,DF$11-1)), 0)
)*IF(DF$53&gt;0,1,0)*$D82)/-12
)</f>
        <v>-30088.608139726624</v>
      </c>
      <c r="DG82" s="7">
        <f ca="1">IF(DG$11=0,0,((
(FVSCHEDULE(1,OFFSET(Summary!$H$14,MATCH($B82,Summary!$H$15:$H$22,0),1,1,DG$11))-
 IFERROR( FVSCHEDULE(1,OFFSET(Summary!$H$14,MATCH($B82,Summary!$H$15:$H$22,0),1,1,DG$11-1)), 0))
*(DG$12/12-ROUNDDOWN((DG$12-1)/12,0))
+ IFERROR( FVSCHEDULE(1,OFFSET(Summary!$H$14,MATCH($B82,Summary!$H$15:$H$22,0),1,1,DG$11-1)), 0)
)*IF(DG$53&gt;0,1,0)*$D82)/-12
)</f>
        <v>-30150.518856063511</v>
      </c>
      <c r="DH82" s="7">
        <f ca="1">IF(DH$11=0,0,((
(FVSCHEDULE(1,OFFSET(Summary!$H$14,MATCH($B82,Summary!$H$15:$H$22,0),1,1,DH$11))-
 IFERROR( FVSCHEDULE(1,OFFSET(Summary!$H$14,MATCH($B82,Summary!$H$15:$H$22,0),1,1,DH$11-1)), 0))
*(DH$12/12-ROUNDDOWN((DH$12-1)/12,0))
+ IFERROR( FVSCHEDULE(1,OFFSET(Summary!$H$14,MATCH($B82,Summary!$H$15:$H$22,0),1,1,DH$11-1)), 0)
)*IF(DH$53&gt;0,1,0)*$D82)/-12
)</f>
        <v>-30212.429572400393</v>
      </c>
      <c r="DI82" s="7">
        <f ca="1">IF(DI$11=0,0,((
(FVSCHEDULE(1,OFFSET(Summary!$H$14,MATCH($B82,Summary!$H$15:$H$22,0),1,1,DI$11))-
 IFERROR( FVSCHEDULE(1,OFFSET(Summary!$H$14,MATCH($B82,Summary!$H$15:$H$22,0),1,1,DI$11-1)), 0))
*(DI$12/12-ROUNDDOWN((DI$12-1)/12,0))
+ IFERROR( FVSCHEDULE(1,OFFSET(Summary!$H$14,MATCH($B82,Summary!$H$15:$H$22,0),1,1,DI$11-1)), 0)
)*IF(DI$53&gt;0,1,0)*$D82)/-12
)</f>
        <v>-30274.340288737279</v>
      </c>
      <c r="DJ82" s="7">
        <f ca="1">IF(DJ$11=0,0,((
(FVSCHEDULE(1,OFFSET(Summary!$H$14,MATCH($B82,Summary!$H$15:$H$22,0),1,1,DJ$11))-
 IFERROR( FVSCHEDULE(1,OFFSET(Summary!$H$14,MATCH($B82,Summary!$H$15:$H$22,0),1,1,DJ$11-1)), 0))
*(DJ$12/12-ROUNDDOWN((DJ$12-1)/12,0))
+ IFERROR( FVSCHEDULE(1,OFFSET(Summary!$H$14,MATCH($B82,Summary!$H$15:$H$22,0),1,1,DJ$11-1)), 0)
)*IF(DJ$53&gt;0,1,0)*$D82)/-12
)</f>
        <v>-30336.251005074166</v>
      </c>
      <c r="DK82" s="7">
        <f ca="1">IF(DK$11=0,0,((
(FVSCHEDULE(1,OFFSET(Summary!$H$14,MATCH($B82,Summary!$H$15:$H$22,0),1,1,DK$11))-
 IFERROR( FVSCHEDULE(1,OFFSET(Summary!$H$14,MATCH($B82,Summary!$H$15:$H$22,0),1,1,DK$11-1)), 0))
*(DK$12/12-ROUNDDOWN((DK$12-1)/12,0))
+ IFERROR( FVSCHEDULE(1,OFFSET(Summary!$H$14,MATCH($B82,Summary!$H$15:$H$22,0),1,1,DK$11-1)), 0)
)*IF(DK$53&gt;0,1,0)*$D82)/-12
)</f>
        <v>-30398.161721411048</v>
      </c>
      <c r="DL82" s="7">
        <f ca="1">IF(DL$11=0,0,((
(FVSCHEDULE(1,OFFSET(Summary!$H$14,MATCH($B82,Summary!$H$15:$H$22,0),1,1,DL$11))-
 IFERROR( FVSCHEDULE(1,OFFSET(Summary!$H$14,MATCH($B82,Summary!$H$15:$H$22,0),1,1,DL$11-1)), 0))
*(DL$12/12-ROUNDDOWN((DL$12-1)/12,0))
+ IFERROR( FVSCHEDULE(1,OFFSET(Summary!$H$14,MATCH($B82,Summary!$H$15:$H$22,0),1,1,DL$11-1)), 0)
)*IF(DL$53&gt;0,1,0)*$D82)/-12
)</f>
        <v>-30460.072437747938</v>
      </c>
      <c r="DM82" s="7">
        <f ca="1">IF(DM$11=0,0,((
(FVSCHEDULE(1,OFFSET(Summary!$H$14,MATCH($B82,Summary!$H$15:$H$22,0),1,1,DM$11))-
 IFERROR( FVSCHEDULE(1,OFFSET(Summary!$H$14,MATCH($B82,Summary!$H$15:$H$22,0),1,1,DM$11-1)), 0))
*(DM$12/12-ROUNDDOWN((DM$12-1)/12,0))
+ IFERROR( FVSCHEDULE(1,OFFSET(Summary!$H$14,MATCH($B82,Summary!$H$15:$H$22,0),1,1,DM$11-1)), 0)
)*IF(DM$53&gt;0,1,0)*$D82)/-12
)</f>
        <v>-30523.53092199325</v>
      </c>
      <c r="DN82" s="7">
        <f ca="1">IF(DN$11=0,0,((
(FVSCHEDULE(1,OFFSET(Summary!$H$14,MATCH($B82,Summary!$H$15:$H$22,0),1,1,DN$11))-
 IFERROR( FVSCHEDULE(1,OFFSET(Summary!$H$14,MATCH($B82,Summary!$H$15:$H$22,0),1,1,DN$11-1)), 0))
*(DN$12/12-ROUNDDOWN((DN$12-1)/12,0))
+ IFERROR( FVSCHEDULE(1,OFFSET(Summary!$H$14,MATCH($B82,Summary!$H$15:$H$22,0),1,1,DN$11-1)), 0)
)*IF(DN$53&gt;0,1,0)*$D82)/-12
)</f>
        <v>-30586.989406238554</v>
      </c>
      <c r="DO82" s="7">
        <f ca="1">IF(DO$11=0,0,((
(FVSCHEDULE(1,OFFSET(Summary!$H$14,MATCH($B82,Summary!$H$15:$H$22,0),1,1,DO$11))-
 IFERROR( FVSCHEDULE(1,OFFSET(Summary!$H$14,MATCH($B82,Summary!$H$15:$H$22,0),1,1,DO$11-1)), 0))
*(DO$12/12-ROUNDDOWN((DO$12-1)/12,0))
+ IFERROR( FVSCHEDULE(1,OFFSET(Summary!$H$14,MATCH($B82,Summary!$H$15:$H$22,0),1,1,DO$11-1)), 0)
)*IF(DO$53&gt;0,1,0)*$D82)/-12
)</f>
        <v>-30650.447890483862</v>
      </c>
      <c r="DP82" s="7">
        <f ca="1">IF(DP$11=0,0,((
(FVSCHEDULE(1,OFFSET(Summary!$H$14,MATCH($B82,Summary!$H$15:$H$22,0),1,1,DP$11))-
 IFERROR( FVSCHEDULE(1,OFFSET(Summary!$H$14,MATCH($B82,Summary!$H$15:$H$22,0),1,1,DP$11-1)), 0))
*(DP$12/12-ROUNDDOWN((DP$12-1)/12,0))
+ IFERROR( FVSCHEDULE(1,OFFSET(Summary!$H$14,MATCH($B82,Summary!$H$15:$H$22,0),1,1,DP$11-1)), 0)
)*IF(DP$53&gt;0,1,0)*$D82)/-12
)</f>
        <v>-30713.906374729166</v>
      </c>
      <c r="DQ82" s="7">
        <f ca="1">IF(DQ$11=0,0,((
(FVSCHEDULE(1,OFFSET(Summary!$H$14,MATCH($B82,Summary!$H$15:$H$22,0),1,1,DQ$11))-
 IFERROR( FVSCHEDULE(1,OFFSET(Summary!$H$14,MATCH($B82,Summary!$H$15:$H$22,0),1,1,DQ$11-1)), 0))
*(DQ$12/12-ROUNDDOWN((DQ$12-1)/12,0))
+ IFERROR( FVSCHEDULE(1,OFFSET(Summary!$H$14,MATCH($B82,Summary!$H$15:$H$22,0),1,1,DQ$11-1)), 0)
)*IF(DQ$53&gt;0,1,0)*$D82)/-12
)</f>
        <v>-30777.364858974473</v>
      </c>
      <c r="DR82" s="7">
        <f ca="1">IF(DR$11=0,0,((
(FVSCHEDULE(1,OFFSET(Summary!$H$14,MATCH($B82,Summary!$H$15:$H$22,0),1,1,DR$11))-
 IFERROR( FVSCHEDULE(1,OFFSET(Summary!$H$14,MATCH($B82,Summary!$H$15:$H$22,0),1,1,DR$11-1)), 0))
*(DR$12/12-ROUNDDOWN((DR$12-1)/12,0))
+ IFERROR( FVSCHEDULE(1,OFFSET(Summary!$H$14,MATCH($B82,Summary!$H$15:$H$22,0),1,1,DR$11-1)), 0)
)*IF(DR$53&gt;0,1,0)*$D82)/-12
)</f>
        <v>-30840.823343219778</v>
      </c>
      <c r="DS82" s="7">
        <f ca="1">IF(DS$11=0,0,((
(FVSCHEDULE(1,OFFSET(Summary!$H$14,MATCH($B82,Summary!$H$15:$H$22,0),1,1,DS$11))-
 IFERROR( FVSCHEDULE(1,OFFSET(Summary!$H$14,MATCH($B82,Summary!$H$15:$H$22,0),1,1,DS$11-1)), 0))
*(DS$12/12-ROUNDDOWN((DS$12-1)/12,0))
+ IFERROR( FVSCHEDULE(1,OFFSET(Summary!$H$14,MATCH($B82,Summary!$H$15:$H$22,0),1,1,DS$11-1)), 0)
)*IF(DS$53&gt;0,1,0)*$D82)/-12
)</f>
        <v>-30904.281827465093</v>
      </c>
      <c r="DT82" s="7">
        <f ca="1">IF(DT$11=0,0,((
(FVSCHEDULE(1,OFFSET(Summary!$H$14,MATCH($B82,Summary!$H$15:$H$22,0),1,1,DT$11))-
 IFERROR( FVSCHEDULE(1,OFFSET(Summary!$H$14,MATCH($B82,Summary!$H$15:$H$22,0),1,1,DT$11-1)), 0))
*(DT$12/12-ROUNDDOWN((DT$12-1)/12,0))
+ IFERROR( FVSCHEDULE(1,OFFSET(Summary!$H$14,MATCH($B82,Summary!$H$15:$H$22,0),1,1,DT$11-1)), 0)
)*IF(DT$53&gt;0,1,0)*$D82)/-12
)</f>
        <v>-30967.7403117104</v>
      </c>
      <c r="DU82" s="7">
        <f ca="1">IF(DU$11=0,0,((
(FVSCHEDULE(1,OFFSET(Summary!$H$14,MATCH($B82,Summary!$H$15:$H$22,0),1,1,DU$11))-
 IFERROR( FVSCHEDULE(1,OFFSET(Summary!$H$14,MATCH($B82,Summary!$H$15:$H$22,0),1,1,DU$11-1)), 0))
*(DU$12/12-ROUNDDOWN((DU$12-1)/12,0))
+ IFERROR( FVSCHEDULE(1,OFFSET(Summary!$H$14,MATCH($B82,Summary!$H$15:$H$22,0),1,1,DU$11-1)), 0)
)*IF(DU$53&gt;0,1,0)*$D82)/-12
)</f>
        <v>-31031.198795955705</v>
      </c>
      <c r="DV82" s="7">
        <f ca="1">IF(DV$11=0,0,((
(FVSCHEDULE(1,OFFSET(Summary!$H$14,MATCH($B82,Summary!$H$15:$H$22,0),1,1,DV$11))-
 IFERROR( FVSCHEDULE(1,OFFSET(Summary!$H$14,MATCH($B82,Summary!$H$15:$H$22,0),1,1,DV$11-1)), 0))
*(DV$12/12-ROUNDDOWN((DV$12-1)/12,0))
+ IFERROR( FVSCHEDULE(1,OFFSET(Summary!$H$14,MATCH($B82,Summary!$H$15:$H$22,0),1,1,DV$11-1)), 0)
)*IF(DV$53&gt;0,1,0)*$D82)/-12
)</f>
        <v>-31094.657280201016</v>
      </c>
      <c r="DW82" s="7">
        <f ca="1">IF(DW$11=0,0,((
(FVSCHEDULE(1,OFFSET(Summary!$H$14,MATCH($B82,Summary!$H$15:$H$22,0),1,1,DW$11))-
 IFERROR( FVSCHEDULE(1,OFFSET(Summary!$H$14,MATCH($B82,Summary!$H$15:$H$22,0),1,1,DW$11-1)), 0))
*(DW$12/12-ROUNDDOWN((DW$12-1)/12,0))
+ IFERROR( FVSCHEDULE(1,OFFSET(Summary!$H$14,MATCH($B82,Summary!$H$15:$H$22,0),1,1,DW$11-1)), 0)
)*IF(DW$53&gt;0,1,0)*$D82)/-12
)</f>
        <v>-31158.11576444632</v>
      </c>
      <c r="DX82" s="7">
        <f ca="1">IF(DX$11=0,0,((
(FVSCHEDULE(1,OFFSET(Summary!$H$14,MATCH($B82,Summary!$H$15:$H$22,0),1,1,DX$11))-
 IFERROR( FVSCHEDULE(1,OFFSET(Summary!$H$14,MATCH($B82,Summary!$H$15:$H$22,0),1,1,DX$11-1)), 0))
*(DX$12/12-ROUNDDOWN((DX$12-1)/12,0))
+ IFERROR( FVSCHEDULE(1,OFFSET(Summary!$H$14,MATCH($B82,Summary!$H$15:$H$22,0),1,1,DX$11-1)), 0)
)*IF(DX$53&gt;0,1,0)*$D82)/-12
)</f>
        <v>-31221.574248691632</v>
      </c>
      <c r="DY82" s="7">
        <f ca="1">IF(DY$11=0,0,((
(FVSCHEDULE(1,OFFSET(Summary!$H$14,MATCH($B82,Summary!$H$15:$H$22,0),1,1,DY$11))-
 IFERROR( FVSCHEDULE(1,OFFSET(Summary!$H$14,MATCH($B82,Summary!$H$15:$H$22,0),1,1,DY$11-1)), 0))
*(DY$12/12-ROUNDDOWN((DY$12-1)/12,0))
+ IFERROR( FVSCHEDULE(1,OFFSET(Summary!$H$14,MATCH($B82,Summary!$H$15:$H$22,0),1,1,DY$11-1)), 0)
)*IF(DY$53&gt;0,1,0)*$D82)/-12
)</f>
        <v>-31286.619195043069</v>
      </c>
      <c r="DZ82" s="7">
        <f ca="1">IF(DZ$11=0,0,((
(FVSCHEDULE(1,OFFSET(Summary!$H$14,MATCH($B82,Summary!$H$15:$H$22,0),1,1,DZ$11))-
 IFERROR( FVSCHEDULE(1,OFFSET(Summary!$H$14,MATCH($B82,Summary!$H$15:$H$22,0),1,1,DZ$11-1)), 0))
*(DZ$12/12-ROUNDDOWN((DZ$12-1)/12,0))
+ IFERROR( FVSCHEDULE(1,OFFSET(Summary!$H$14,MATCH($B82,Summary!$H$15:$H$22,0),1,1,DZ$11-1)), 0)
)*IF(DZ$53&gt;0,1,0)*$D82)/-12
)</f>
        <v>-31351.664141394507</v>
      </c>
      <c r="EA82" s="7">
        <f ca="1">IF(EA$11=0,0,((
(FVSCHEDULE(1,OFFSET(Summary!$H$14,MATCH($B82,Summary!$H$15:$H$22,0),1,1,EA$11))-
 IFERROR( FVSCHEDULE(1,OFFSET(Summary!$H$14,MATCH($B82,Summary!$H$15:$H$22,0),1,1,EA$11-1)), 0))
*(EA$12/12-ROUNDDOWN((EA$12-1)/12,0))
+ IFERROR( FVSCHEDULE(1,OFFSET(Summary!$H$14,MATCH($B82,Summary!$H$15:$H$22,0),1,1,EA$11-1)), 0)
)*IF(EA$53&gt;0,1,0)*$D82)/-12
)</f>
        <v>-31416.709087745952</v>
      </c>
      <c r="EB82" s="7">
        <f ca="1">IF(EB$11=0,0,((
(FVSCHEDULE(1,OFFSET(Summary!$H$14,MATCH($B82,Summary!$H$15:$H$22,0),1,1,EB$11))-
 IFERROR( FVSCHEDULE(1,OFFSET(Summary!$H$14,MATCH($B82,Summary!$H$15:$H$22,0),1,1,EB$11-1)), 0))
*(EB$12/12-ROUNDDOWN((EB$12-1)/12,0))
+ IFERROR( FVSCHEDULE(1,OFFSET(Summary!$H$14,MATCH($B82,Summary!$H$15:$H$22,0),1,1,EB$11-1)), 0)
)*IF(EB$53&gt;0,1,0)*$D82)/-12
)</f>
        <v>-31481.754034097394</v>
      </c>
      <c r="EC82" s="7">
        <f ca="1">IF(EC$11=0,0,((
(FVSCHEDULE(1,OFFSET(Summary!$H$14,MATCH($B82,Summary!$H$15:$H$22,0),1,1,EC$11))-
 IFERROR( FVSCHEDULE(1,OFFSET(Summary!$H$14,MATCH($B82,Summary!$H$15:$H$22,0),1,1,EC$11-1)), 0))
*(EC$12/12-ROUNDDOWN((EC$12-1)/12,0))
+ IFERROR( FVSCHEDULE(1,OFFSET(Summary!$H$14,MATCH($B82,Summary!$H$15:$H$22,0),1,1,EC$11-1)), 0)
)*IF(EC$53&gt;0,1,0)*$D82)/-12
)</f>
        <v>-31546.798980448832</v>
      </c>
      <c r="ED82" s="7">
        <f ca="1">IF(ED$11=0,0,((
(FVSCHEDULE(1,OFFSET(Summary!$H$14,MATCH($B82,Summary!$H$15:$H$22,0),1,1,ED$11))-
 IFERROR( FVSCHEDULE(1,OFFSET(Summary!$H$14,MATCH($B82,Summary!$H$15:$H$22,0),1,1,ED$11-1)), 0))
*(ED$12/12-ROUNDDOWN((ED$12-1)/12,0))
+ IFERROR( FVSCHEDULE(1,OFFSET(Summary!$H$14,MATCH($B82,Summary!$H$15:$H$22,0),1,1,ED$11-1)), 0)
)*IF(ED$53&gt;0,1,0)*$D82)/-12
)</f>
        <v>-31611.843926800273</v>
      </c>
      <c r="EE82" s="7">
        <f ca="1">IF(EE$11=0,0,((
(FVSCHEDULE(1,OFFSET(Summary!$H$14,MATCH($B82,Summary!$H$15:$H$22,0),1,1,EE$11))-
 IFERROR( FVSCHEDULE(1,OFFSET(Summary!$H$14,MATCH($B82,Summary!$H$15:$H$22,0),1,1,EE$11-1)), 0))
*(EE$12/12-ROUNDDOWN((EE$12-1)/12,0))
+ IFERROR( FVSCHEDULE(1,OFFSET(Summary!$H$14,MATCH($B82,Summary!$H$15:$H$22,0),1,1,EE$11-1)), 0)
)*IF(EE$53&gt;0,1,0)*$D82)/-12
)</f>
        <v>-31676.888873151718</v>
      </c>
      <c r="EF82" s="7">
        <f ca="1">IF(EF$11=0,0,((
(FVSCHEDULE(1,OFFSET(Summary!$H$14,MATCH($B82,Summary!$H$15:$H$22,0),1,1,EF$11))-
 IFERROR( FVSCHEDULE(1,OFFSET(Summary!$H$14,MATCH($B82,Summary!$H$15:$H$22,0),1,1,EF$11-1)), 0))
*(EF$12/12-ROUNDDOWN((EF$12-1)/12,0))
+ IFERROR( FVSCHEDULE(1,OFFSET(Summary!$H$14,MATCH($B82,Summary!$H$15:$H$22,0),1,1,EF$11-1)), 0)
)*IF(EF$53&gt;0,1,0)*$D82)/-12
)</f>
        <v>-31741.933819503156</v>
      </c>
      <c r="EG82" s="7">
        <f ca="1">IF(EG$11=0,0,((
(FVSCHEDULE(1,OFFSET(Summary!$H$14,MATCH($B82,Summary!$H$15:$H$22,0),1,1,EG$11))-
 IFERROR( FVSCHEDULE(1,OFFSET(Summary!$H$14,MATCH($B82,Summary!$H$15:$H$22,0),1,1,EG$11-1)), 0))
*(EG$12/12-ROUNDDOWN((EG$12-1)/12,0))
+ IFERROR( FVSCHEDULE(1,OFFSET(Summary!$H$14,MATCH($B82,Summary!$H$15:$H$22,0),1,1,EG$11-1)), 0)
)*IF(EG$53&gt;0,1,0)*$D82)/-12
)</f>
        <v>-31806.978765854594</v>
      </c>
      <c r="EH82" s="7">
        <f ca="1">IF(EH$11=0,0,((
(FVSCHEDULE(1,OFFSET(Summary!$H$14,MATCH($B82,Summary!$H$15:$H$22,0),1,1,EH$11))-
 IFERROR( FVSCHEDULE(1,OFFSET(Summary!$H$14,MATCH($B82,Summary!$H$15:$H$22,0),1,1,EH$11-1)), 0))
*(EH$12/12-ROUNDDOWN((EH$12-1)/12,0))
+ IFERROR( FVSCHEDULE(1,OFFSET(Summary!$H$14,MATCH($B82,Summary!$H$15:$H$22,0),1,1,EH$11-1)), 0)
)*IF(EH$53&gt;0,1,0)*$D82)/-12
)</f>
        <v>-31872.023712206039</v>
      </c>
      <c r="EI82" s="7">
        <f ca="1">IF(EI$11=0,0,((
(FVSCHEDULE(1,OFFSET(Summary!$H$14,MATCH($B82,Summary!$H$15:$H$22,0),1,1,EI$11))-
 IFERROR( FVSCHEDULE(1,OFFSET(Summary!$H$14,MATCH($B82,Summary!$H$15:$H$22,0),1,1,EI$11-1)), 0))
*(EI$12/12-ROUNDDOWN((EI$12-1)/12,0))
+ IFERROR( FVSCHEDULE(1,OFFSET(Summary!$H$14,MATCH($B82,Summary!$H$15:$H$22,0),1,1,EI$11-1)), 0)
)*IF(EI$53&gt;0,1,0)*$D82)/-12
)</f>
        <v>-31937.068658557477</v>
      </c>
      <c r="EJ82" s="7">
        <f ca="1">IF(EJ$11=0,0,((
(FVSCHEDULE(1,OFFSET(Summary!$H$14,MATCH($B82,Summary!$H$15:$H$22,0),1,1,EJ$11))-
 IFERROR( FVSCHEDULE(1,OFFSET(Summary!$H$14,MATCH($B82,Summary!$H$15:$H$22,0),1,1,EJ$11-1)), 0))
*(EJ$12/12-ROUNDDOWN((EJ$12-1)/12,0))
+ IFERROR( FVSCHEDULE(1,OFFSET(Summary!$H$14,MATCH($B82,Summary!$H$15:$H$22,0),1,1,EJ$11-1)), 0)
)*IF(EJ$53&gt;0,1,0)*$D82)/-12
)</f>
        <v>-32002.113604908915</v>
      </c>
      <c r="EK82" s="4">
        <v>0</v>
      </c>
      <c r="EL82" s="59"/>
    </row>
    <row r="83" spans="1:142" s="4" customFormat="1" ht="14" x14ac:dyDescent="0.2">
      <c r="A83" s="3"/>
      <c r="B83" s="46" t="str">
        <f>Summary!$H$22</f>
        <v>expense</v>
      </c>
      <c r="C83" s="46" t="s">
        <v>280</v>
      </c>
      <c r="D83" s="134">
        <f>Opex!$D$28</f>
        <v>0</v>
      </c>
      <c r="H83" s="7">
        <f ca="1">IF(H$11=0,0,((
(FVSCHEDULE(1,OFFSET(Summary!$H$14,MATCH($B83,Summary!$H$15:$H$22,0),1,1,H$11))-
 IFERROR( FVSCHEDULE(1,OFFSET(Summary!$H$14,MATCH($B83,Summary!$H$15:$H$22,0),1,1,H$11-1)), 0))
*(H$12/12-ROUNDDOWN((H$12-1)/12,0))
+ IFERROR( FVSCHEDULE(1,OFFSET(Summary!$H$14,MATCH($B83,Summary!$H$15:$H$22,0),1,1,H$11-1)), 0)
)*IF(H$53&gt;0,1,0)*$D83)/-12
)</f>
        <v>0</v>
      </c>
      <c r="I83" s="7">
        <f ca="1">IF(I$11=0,0,((
(FVSCHEDULE(1,OFFSET(Summary!$H$14,MATCH($B83,Summary!$H$15:$H$22,0),1,1,I$11))-
 IFERROR( FVSCHEDULE(1,OFFSET(Summary!$H$14,MATCH($B83,Summary!$H$15:$H$22,0),1,1,I$11-1)), 0))
*(I$12/12-ROUNDDOWN((I$12-1)/12,0))
+ IFERROR( FVSCHEDULE(1,OFFSET(Summary!$H$14,MATCH($B83,Summary!$H$15:$H$22,0),1,1,I$11-1)), 0)
)*IF(I$53&gt;0,1,0)*$D83)/-12
)</f>
        <v>0</v>
      </c>
      <c r="J83" s="7">
        <f ca="1">IF(J$11=0,0,((
(FVSCHEDULE(1,OFFSET(Summary!$H$14,MATCH($B83,Summary!$H$15:$H$22,0),1,1,J$11))-
 IFERROR( FVSCHEDULE(1,OFFSET(Summary!$H$14,MATCH($B83,Summary!$H$15:$H$22,0),1,1,J$11-1)), 0))
*(J$12/12-ROUNDDOWN((J$12-1)/12,0))
+ IFERROR( FVSCHEDULE(1,OFFSET(Summary!$H$14,MATCH($B83,Summary!$H$15:$H$22,0),1,1,J$11-1)), 0)
)*IF(J$53&gt;0,1,0)*$D83)/-12
)</f>
        <v>0</v>
      </c>
      <c r="K83" s="7">
        <f ca="1">IF(K$11=0,0,((
(FVSCHEDULE(1,OFFSET(Summary!$H$14,MATCH($B83,Summary!$H$15:$H$22,0),1,1,K$11))-
 IFERROR( FVSCHEDULE(1,OFFSET(Summary!$H$14,MATCH($B83,Summary!$H$15:$H$22,0),1,1,K$11-1)), 0))
*(K$12/12-ROUNDDOWN((K$12-1)/12,0))
+ IFERROR( FVSCHEDULE(1,OFFSET(Summary!$H$14,MATCH($B83,Summary!$H$15:$H$22,0),1,1,K$11-1)), 0)
)*IF(K$53&gt;0,1,0)*$D83)/-12
)</f>
        <v>0</v>
      </c>
      <c r="L83" s="7">
        <f ca="1">IF(L$11=0,0,((
(FVSCHEDULE(1,OFFSET(Summary!$H$14,MATCH($B83,Summary!$H$15:$H$22,0),1,1,L$11))-
 IFERROR( FVSCHEDULE(1,OFFSET(Summary!$H$14,MATCH($B83,Summary!$H$15:$H$22,0),1,1,L$11-1)), 0))
*(L$12/12-ROUNDDOWN((L$12-1)/12,0))
+ IFERROR( FVSCHEDULE(1,OFFSET(Summary!$H$14,MATCH($B83,Summary!$H$15:$H$22,0),1,1,L$11-1)), 0)
)*IF(L$53&gt;0,1,0)*$D83)/-12
)</f>
        <v>0</v>
      </c>
      <c r="M83" s="7">
        <f ca="1">IF(M$11=0,0,((
(FVSCHEDULE(1,OFFSET(Summary!$H$14,MATCH($B83,Summary!$H$15:$H$22,0),1,1,M$11))-
 IFERROR( FVSCHEDULE(1,OFFSET(Summary!$H$14,MATCH($B83,Summary!$H$15:$H$22,0),1,1,M$11-1)), 0))
*(M$12/12-ROUNDDOWN((M$12-1)/12,0))
+ IFERROR( FVSCHEDULE(1,OFFSET(Summary!$H$14,MATCH($B83,Summary!$H$15:$H$22,0),1,1,M$11-1)), 0)
)*IF(M$53&gt;0,1,0)*$D83)/-12
)</f>
        <v>0</v>
      </c>
      <c r="N83" s="7">
        <f ca="1">IF(N$11=0,0,((
(FVSCHEDULE(1,OFFSET(Summary!$H$14,MATCH($B83,Summary!$H$15:$H$22,0),1,1,N$11))-
 IFERROR( FVSCHEDULE(1,OFFSET(Summary!$H$14,MATCH($B83,Summary!$H$15:$H$22,0),1,1,N$11-1)), 0))
*(N$12/12-ROUNDDOWN((N$12-1)/12,0))
+ IFERROR( FVSCHEDULE(1,OFFSET(Summary!$H$14,MATCH($B83,Summary!$H$15:$H$22,0),1,1,N$11-1)), 0)
)*IF(N$53&gt;0,1,0)*$D83)/-12
)</f>
        <v>0</v>
      </c>
      <c r="O83" s="7">
        <f ca="1">IF(O$11=0,0,((
(FVSCHEDULE(1,OFFSET(Summary!$H$14,MATCH($B83,Summary!$H$15:$H$22,0),1,1,O$11))-
 IFERROR( FVSCHEDULE(1,OFFSET(Summary!$H$14,MATCH($B83,Summary!$H$15:$H$22,0),1,1,O$11-1)), 0))
*(O$12/12-ROUNDDOWN((O$12-1)/12,0))
+ IFERROR( FVSCHEDULE(1,OFFSET(Summary!$H$14,MATCH($B83,Summary!$H$15:$H$22,0),1,1,O$11-1)), 0)
)*IF(O$53&gt;0,1,0)*$D83)/-12
)</f>
        <v>0</v>
      </c>
      <c r="P83" s="7">
        <f ca="1">IF(P$11=0,0,((
(FVSCHEDULE(1,OFFSET(Summary!$H$14,MATCH($B83,Summary!$H$15:$H$22,0),1,1,P$11))-
 IFERROR( FVSCHEDULE(1,OFFSET(Summary!$H$14,MATCH($B83,Summary!$H$15:$H$22,0),1,1,P$11-1)), 0))
*(P$12/12-ROUNDDOWN((P$12-1)/12,0))
+ IFERROR( FVSCHEDULE(1,OFFSET(Summary!$H$14,MATCH($B83,Summary!$H$15:$H$22,0),1,1,P$11-1)), 0)
)*IF(P$53&gt;0,1,0)*$D83)/-12
)</f>
        <v>0</v>
      </c>
      <c r="Q83" s="7">
        <f ca="1">IF(Q$11=0,0,((
(FVSCHEDULE(1,OFFSET(Summary!$H$14,MATCH($B83,Summary!$H$15:$H$22,0),1,1,Q$11))-
 IFERROR( FVSCHEDULE(1,OFFSET(Summary!$H$14,MATCH($B83,Summary!$H$15:$H$22,0),1,1,Q$11-1)), 0))
*(Q$12/12-ROUNDDOWN((Q$12-1)/12,0))
+ IFERROR( FVSCHEDULE(1,OFFSET(Summary!$H$14,MATCH($B83,Summary!$H$15:$H$22,0),1,1,Q$11-1)), 0)
)*IF(Q$53&gt;0,1,0)*$D83)/-12
)</f>
        <v>0</v>
      </c>
      <c r="R83" s="7">
        <f ca="1">IF(R$11=0,0,((
(FVSCHEDULE(1,OFFSET(Summary!$H$14,MATCH($B83,Summary!$H$15:$H$22,0),1,1,R$11))-
 IFERROR( FVSCHEDULE(1,OFFSET(Summary!$H$14,MATCH($B83,Summary!$H$15:$H$22,0),1,1,R$11-1)), 0))
*(R$12/12-ROUNDDOWN((R$12-1)/12,0))
+ IFERROR( FVSCHEDULE(1,OFFSET(Summary!$H$14,MATCH($B83,Summary!$H$15:$H$22,0),1,1,R$11-1)), 0)
)*IF(R$53&gt;0,1,0)*$D83)/-12
)</f>
        <v>0</v>
      </c>
      <c r="S83" s="7">
        <f ca="1">IF(S$11=0,0,((
(FVSCHEDULE(1,OFFSET(Summary!$H$14,MATCH($B83,Summary!$H$15:$H$22,0),1,1,S$11))-
 IFERROR( FVSCHEDULE(1,OFFSET(Summary!$H$14,MATCH($B83,Summary!$H$15:$H$22,0),1,1,S$11-1)), 0))
*(S$12/12-ROUNDDOWN((S$12-1)/12,0))
+ IFERROR( FVSCHEDULE(1,OFFSET(Summary!$H$14,MATCH($B83,Summary!$H$15:$H$22,0),1,1,S$11-1)), 0)
)*IF(S$53&gt;0,1,0)*$D83)/-12
)</f>
        <v>0</v>
      </c>
      <c r="T83" s="7">
        <f ca="1">IF(T$11=0,0,((
(FVSCHEDULE(1,OFFSET(Summary!$H$14,MATCH($B83,Summary!$H$15:$H$22,0),1,1,T$11))-
 IFERROR( FVSCHEDULE(1,OFFSET(Summary!$H$14,MATCH($B83,Summary!$H$15:$H$22,0),1,1,T$11-1)), 0))
*(T$12/12-ROUNDDOWN((T$12-1)/12,0))
+ IFERROR( FVSCHEDULE(1,OFFSET(Summary!$H$14,MATCH($B83,Summary!$H$15:$H$22,0),1,1,T$11-1)), 0)
)*IF(T$53&gt;0,1,0)*$D83)/-12
)</f>
        <v>0</v>
      </c>
      <c r="U83" s="7">
        <f ca="1">IF(U$11=0,0,((
(FVSCHEDULE(1,OFFSET(Summary!$H$14,MATCH($B83,Summary!$H$15:$H$22,0),1,1,U$11))-
 IFERROR( FVSCHEDULE(1,OFFSET(Summary!$H$14,MATCH($B83,Summary!$H$15:$H$22,0),1,1,U$11-1)), 0))
*(U$12/12-ROUNDDOWN((U$12-1)/12,0))
+ IFERROR( FVSCHEDULE(1,OFFSET(Summary!$H$14,MATCH($B83,Summary!$H$15:$H$22,0),1,1,U$11-1)), 0)
)*IF(U$53&gt;0,1,0)*$D83)/-12
)</f>
        <v>0</v>
      </c>
      <c r="V83" s="7">
        <f ca="1">IF(V$11=0,0,((
(FVSCHEDULE(1,OFFSET(Summary!$H$14,MATCH($B83,Summary!$H$15:$H$22,0),1,1,V$11))-
 IFERROR( FVSCHEDULE(1,OFFSET(Summary!$H$14,MATCH($B83,Summary!$H$15:$H$22,0),1,1,V$11-1)), 0))
*(V$12/12-ROUNDDOWN((V$12-1)/12,0))
+ IFERROR( FVSCHEDULE(1,OFFSET(Summary!$H$14,MATCH($B83,Summary!$H$15:$H$22,0),1,1,V$11-1)), 0)
)*IF(V$53&gt;0,1,0)*$D83)/-12
)</f>
        <v>0</v>
      </c>
      <c r="W83" s="7">
        <f ca="1">IF(W$11=0,0,((
(FVSCHEDULE(1,OFFSET(Summary!$H$14,MATCH($B83,Summary!$H$15:$H$22,0),1,1,W$11))-
 IFERROR( FVSCHEDULE(1,OFFSET(Summary!$H$14,MATCH($B83,Summary!$H$15:$H$22,0),1,1,W$11-1)), 0))
*(W$12/12-ROUNDDOWN((W$12-1)/12,0))
+ IFERROR( FVSCHEDULE(1,OFFSET(Summary!$H$14,MATCH($B83,Summary!$H$15:$H$22,0),1,1,W$11-1)), 0)
)*IF(W$53&gt;0,1,0)*$D83)/-12
)</f>
        <v>0</v>
      </c>
      <c r="X83" s="7">
        <f ca="1">IF(X$11=0,0,((
(FVSCHEDULE(1,OFFSET(Summary!$H$14,MATCH($B83,Summary!$H$15:$H$22,0),1,1,X$11))-
 IFERROR( FVSCHEDULE(1,OFFSET(Summary!$H$14,MATCH($B83,Summary!$H$15:$H$22,0),1,1,X$11-1)), 0))
*(X$12/12-ROUNDDOWN((X$12-1)/12,0))
+ IFERROR( FVSCHEDULE(1,OFFSET(Summary!$H$14,MATCH($B83,Summary!$H$15:$H$22,0),1,1,X$11-1)), 0)
)*IF(X$53&gt;0,1,0)*$D83)/-12
)</f>
        <v>0</v>
      </c>
      <c r="Y83" s="7">
        <f ca="1">IF(Y$11=0,0,((
(FVSCHEDULE(1,OFFSET(Summary!$H$14,MATCH($B83,Summary!$H$15:$H$22,0),1,1,Y$11))-
 IFERROR( FVSCHEDULE(1,OFFSET(Summary!$H$14,MATCH($B83,Summary!$H$15:$H$22,0),1,1,Y$11-1)), 0))
*(Y$12/12-ROUNDDOWN((Y$12-1)/12,0))
+ IFERROR( FVSCHEDULE(1,OFFSET(Summary!$H$14,MATCH($B83,Summary!$H$15:$H$22,0),1,1,Y$11-1)), 0)
)*IF(Y$53&gt;0,1,0)*$D83)/-12
)</f>
        <v>0</v>
      </c>
      <c r="Z83" s="7">
        <f ca="1">IF(Z$11=0,0,((
(FVSCHEDULE(1,OFFSET(Summary!$H$14,MATCH($B83,Summary!$H$15:$H$22,0),1,1,Z$11))-
 IFERROR( FVSCHEDULE(1,OFFSET(Summary!$H$14,MATCH($B83,Summary!$H$15:$H$22,0),1,1,Z$11-1)), 0))
*(Z$12/12-ROUNDDOWN((Z$12-1)/12,0))
+ IFERROR( FVSCHEDULE(1,OFFSET(Summary!$H$14,MATCH($B83,Summary!$H$15:$H$22,0),1,1,Z$11-1)), 0)
)*IF(Z$53&gt;0,1,0)*$D83)/-12
)</f>
        <v>0</v>
      </c>
      <c r="AA83" s="7">
        <f ca="1">IF(AA$11=0,0,((
(FVSCHEDULE(1,OFFSET(Summary!$H$14,MATCH($B83,Summary!$H$15:$H$22,0),1,1,AA$11))-
 IFERROR( FVSCHEDULE(1,OFFSET(Summary!$H$14,MATCH($B83,Summary!$H$15:$H$22,0),1,1,AA$11-1)), 0))
*(AA$12/12-ROUNDDOWN((AA$12-1)/12,0))
+ IFERROR( FVSCHEDULE(1,OFFSET(Summary!$H$14,MATCH($B83,Summary!$H$15:$H$22,0),1,1,AA$11-1)), 0)
)*IF(AA$53&gt;0,1,0)*$D83)/-12
)</f>
        <v>0</v>
      </c>
      <c r="AB83" s="7">
        <f ca="1">IF(AB$11=0,0,((
(FVSCHEDULE(1,OFFSET(Summary!$H$14,MATCH($B83,Summary!$H$15:$H$22,0),1,1,AB$11))-
 IFERROR( FVSCHEDULE(1,OFFSET(Summary!$H$14,MATCH($B83,Summary!$H$15:$H$22,0),1,1,AB$11-1)), 0))
*(AB$12/12-ROUNDDOWN((AB$12-1)/12,0))
+ IFERROR( FVSCHEDULE(1,OFFSET(Summary!$H$14,MATCH($B83,Summary!$H$15:$H$22,0),1,1,AB$11-1)), 0)
)*IF(AB$53&gt;0,1,0)*$D83)/-12
)</f>
        <v>0</v>
      </c>
      <c r="AC83" s="7">
        <f ca="1">IF(AC$11=0,0,((
(FVSCHEDULE(1,OFFSET(Summary!$H$14,MATCH($B83,Summary!$H$15:$H$22,0),1,1,AC$11))-
 IFERROR( FVSCHEDULE(1,OFFSET(Summary!$H$14,MATCH($B83,Summary!$H$15:$H$22,0),1,1,AC$11-1)), 0))
*(AC$12/12-ROUNDDOWN((AC$12-1)/12,0))
+ IFERROR( FVSCHEDULE(1,OFFSET(Summary!$H$14,MATCH($B83,Summary!$H$15:$H$22,0),1,1,AC$11-1)), 0)
)*IF(AC$53&gt;0,1,0)*$D83)/-12
)</f>
        <v>0</v>
      </c>
      <c r="AD83" s="7">
        <f ca="1">IF(AD$11=0,0,((
(FVSCHEDULE(1,OFFSET(Summary!$H$14,MATCH($B83,Summary!$H$15:$H$22,0),1,1,AD$11))-
 IFERROR( FVSCHEDULE(1,OFFSET(Summary!$H$14,MATCH($B83,Summary!$H$15:$H$22,0),1,1,AD$11-1)), 0))
*(AD$12/12-ROUNDDOWN((AD$12-1)/12,0))
+ IFERROR( FVSCHEDULE(1,OFFSET(Summary!$H$14,MATCH($B83,Summary!$H$15:$H$22,0),1,1,AD$11-1)), 0)
)*IF(AD$53&gt;0,1,0)*$D83)/-12
)</f>
        <v>0</v>
      </c>
      <c r="AE83" s="7">
        <f ca="1">IF(AE$11=0,0,((
(FVSCHEDULE(1,OFFSET(Summary!$H$14,MATCH($B83,Summary!$H$15:$H$22,0),1,1,AE$11))-
 IFERROR( FVSCHEDULE(1,OFFSET(Summary!$H$14,MATCH($B83,Summary!$H$15:$H$22,0),1,1,AE$11-1)), 0))
*(AE$12/12-ROUNDDOWN((AE$12-1)/12,0))
+ IFERROR( FVSCHEDULE(1,OFFSET(Summary!$H$14,MATCH($B83,Summary!$H$15:$H$22,0),1,1,AE$11-1)), 0)
)*IF(AE$53&gt;0,1,0)*$D83)/-12
)</f>
        <v>0</v>
      </c>
      <c r="AF83" s="7">
        <f ca="1">IF(AF$11=0,0,((
(FVSCHEDULE(1,OFFSET(Summary!$H$14,MATCH($B83,Summary!$H$15:$H$22,0),1,1,AF$11))-
 IFERROR( FVSCHEDULE(1,OFFSET(Summary!$H$14,MATCH($B83,Summary!$H$15:$H$22,0),1,1,AF$11-1)), 0))
*(AF$12/12-ROUNDDOWN((AF$12-1)/12,0))
+ IFERROR( FVSCHEDULE(1,OFFSET(Summary!$H$14,MATCH($B83,Summary!$H$15:$H$22,0),1,1,AF$11-1)), 0)
)*IF(AF$53&gt;0,1,0)*$D83)/-12
)</f>
        <v>0</v>
      </c>
      <c r="AG83" s="7">
        <f ca="1">IF(AG$11=0,0,((
(FVSCHEDULE(1,OFFSET(Summary!$H$14,MATCH($B83,Summary!$H$15:$H$22,0),1,1,AG$11))-
 IFERROR( FVSCHEDULE(1,OFFSET(Summary!$H$14,MATCH($B83,Summary!$H$15:$H$22,0),1,1,AG$11-1)), 0))
*(AG$12/12-ROUNDDOWN((AG$12-1)/12,0))
+ IFERROR( FVSCHEDULE(1,OFFSET(Summary!$H$14,MATCH($B83,Summary!$H$15:$H$22,0),1,1,AG$11-1)), 0)
)*IF(AG$53&gt;0,1,0)*$D83)/-12
)</f>
        <v>0</v>
      </c>
      <c r="AH83" s="7">
        <f ca="1">IF(AH$11=0,0,((
(FVSCHEDULE(1,OFFSET(Summary!$H$14,MATCH($B83,Summary!$H$15:$H$22,0),1,1,AH$11))-
 IFERROR( FVSCHEDULE(1,OFFSET(Summary!$H$14,MATCH($B83,Summary!$H$15:$H$22,0),1,1,AH$11-1)), 0))
*(AH$12/12-ROUNDDOWN((AH$12-1)/12,0))
+ IFERROR( FVSCHEDULE(1,OFFSET(Summary!$H$14,MATCH($B83,Summary!$H$15:$H$22,0),1,1,AH$11-1)), 0)
)*IF(AH$53&gt;0,1,0)*$D83)/-12
)</f>
        <v>0</v>
      </c>
      <c r="AI83" s="7">
        <f ca="1">IF(AI$11=0,0,((
(FVSCHEDULE(1,OFFSET(Summary!$H$14,MATCH($B83,Summary!$H$15:$H$22,0),1,1,AI$11))-
 IFERROR( FVSCHEDULE(1,OFFSET(Summary!$H$14,MATCH($B83,Summary!$H$15:$H$22,0),1,1,AI$11-1)), 0))
*(AI$12/12-ROUNDDOWN((AI$12-1)/12,0))
+ IFERROR( FVSCHEDULE(1,OFFSET(Summary!$H$14,MATCH($B83,Summary!$H$15:$H$22,0),1,1,AI$11-1)), 0)
)*IF(AI$53&gt;0,1,0)*$D83)/-12
)</f>
        <v>0</v>
      </c>
      <c r="AJ83" s="7">
        <f ca="1">IF(AJ$11=0,0,((
(FVSCHEDULE(1,OFFSET(Summary!$H$14,MATCH($B83,Summary!$H$15:$H$22,0),1,1,AJ$11))-
 IFERROR( FVSCHEDULE(1,OFFSET(Summary!$H$14,MATCH($B83,Summary!$H$15:$H$22,0),1,1,AJ$11-1)), 0))
*(AJ$12/12-ROUNDDOWN((AJ$12-1)/12,0))
+ IFERROR( FVSCHEDULE(1,OFFSET(Summary!$H$14,MATCH($B83,Summary!$H$15:$H$22,0),1,1,AJ$11-1)), 0)
)*IF(AJ$53&gt;0,1,0)*$D83)/-12
)</f>
        <v>0</v>
      </c>
      <c r="AK83" s="7">
        <f ca="1">IF(AK$11=0,0,((
(FVSCHEDULE(1,OFFSET(Summary!$H$14,MATCH($B83,Summary!$H$15:$H$22,0),1,1,AK$11))-
 IFERROR( FVSCHEDULE(1,OFFSET(Summary!$H$14,MATCH($B83,Summary!$H$15:$H$22,0),1,1,AK$11-1)), 0))
*(AK$12/12-ROUNDDOWN((AK$12-1)/12,0))
+ IFERROR( FVSCHEDULE(1,OFFSET(Summary!$H$14,MATCH($B83,Summary!$H$15:$H$22,0),1,1,AK$11-1)), 0)
)*IF(AK$53&gt;0,1,0)*$D83)/-12
)</f>
        <v>0</v>
      </c>
      <c r="AL83" s="7">
        <f ca="1">IF(AL$11=0,0,((
(FVSCHEDULE(1,OFFSET(Summary!$H$14,MATCH($B83,Summary!$H$15:$H$22,0),1,1,AL$11))-
 IFERROR( FVSCHEDULE(1,OFFSET(Summary!$H$14,MATCH($B83,Summary!$H$15:$H$22,0),1,1,AL$11-1)), 0))
*(AL$12/12-ROUNDDOWN((AL$12-1)/12,0))
+ IFERROR( FVSCHEDULE(1,OFFSET(Summary!$H$14,MATCH($B83,Summary!$H$15:$H$22,0),1,1,AL$11-1)), 0)
)*IF(AL$53&gt;0,1,0)*$D83)/-12
)</f>
        <v>0</v>
      </c>
      <c r="AM83" s="7">
        <f ca="1">IF(AM$11=0,0,((
(FVSCHEDULE(1,OFFSET(Summary!$H$14,MATCH($B83,Summary!$H$15:$H$22,0),1,1,AM$11))-
 IFERROR( FVSCHEDULE(1,OFFSET(Summary!$H$14,MATCH($B83,Summary!$H$15:$H$22,0),1,1,AM$11-1)), 0))
*(AM$12/12-ROUNDDOWN((AM$12-1)/12,0))
+ IFERROR( FVSCHEDULE(1,OFFSET(Summary!$H$14,MATCH($B83,Summary!$H$15:$H$22,0),1,1,AM$11-1)), 0)
)*IF(AM$53&gt;0,1,0)*$D83)/-12
)</f>
        <v>0</v>
      </c>
      <c r="AN83" s="7">
        <f ca="1">IF(AN$11=0,0,((
(FVSCHEDULE(1,OFFSET(Summary!$H$14,MATCH($B83,Summary!$H$15:$H$22,0),1,1,AN$11))-
 IFERROR( FVSCHEDULE(1,OFFSET(Summary!$H$14,MATCH($B83,Summary!$H$15:$H$22,0),1,1,AN$11-1)), 0))
*(AN$12/12-ROUNDDOWN((AN$12-1)/12,0))
+ IFERROR( FVSCHEDULE(1,OFFSET(Summary!$H$14,MATCH($B83,Summary!$H$15:$H$22,0),1,1,AN$11-1)), 0)
)*IF(AN$53&gt;0,1,0)*$D83)/-12
)</f>
        <v>0</v>
      </c>
      <c r="AO83" s="7">
        <f ca="1">IF(AO$11=0,0,((
(FVSCHEDULE(1,OFFSET(Summary!$H$14,MATCH($B83,Summary!$H$15:$H$22,0),1,1,AO$11))-
 IFERROR( FVSCHEDULE(1,OFFSET(Summary!$H$14,MATCH($B83,Summary!$H$15:$H$22,0),1,1,AO$11-1)), 0))
*(AO$12/12-ROUNDDOWN((AO$12-1)/12,0))
+ IFERROR( FVSCHEDULE(1,OFFSET(Summary!$H$14,MATCH($B83,Summary!$H$15:$H$22,0),1,1,AO$11-1)), 0)
)*IF(AO$53&gt;0,1,0)*$D83)/-12
)</f>
        <v>0</v>
      </c>
      <c r="AP83" s="7">
        <f ca="1">IF(AP$11=0,0,((
(FVSCHEDULE(1,OFFSET(Summary!$H$14,MATCH($B83,Summary!$H$15:$H$22,0),1,1,AP$11))-
 IFERROR( FVSCHEDULE(1,OFFSET(Summary!$H$14,MATCH($B83,Summary!$H$15:$H$22,0),1,1,AP$11-1)), 0))
*(AP$12/12-ROUNDDOWN((AP$12-1)/12,0))
+ IFERROR( FVSCHEDULE(1,OFFSET(Summary!$H$14,MATCH($B83,Summary!$H$15:$H$22,0),1,1,AP$11-1)), 0)
)*IF(AP$53&gt;0,1,0)*$D83)/-12
)</f>
        <v>0</v>
      </c>
      <c r="AQ83" s="7">
        <f ca="1">IF(AQ$11=0,0,((
(FVSCHEDULE(1,OFFSET(Summary!$H$14,MATCH($B83,Summary!$H$15:$H$22,0),1,1,AQ$11))-
 IFERROR( FVSCHEDULE(1,OFFSET(Summary!$H$14,MATCH($B83,Summary!$H$15:$H$22,0),1,1,AQ$11-1)), 0))
*(AQ$12/12-ROUNDDOWN((AQ$12-1)/12,0))
+ IFERROR( FVSCHEDULE(1,OFFSET(Summary!$H$14,MATCH($B83,Summary!$H$15:$H$22,0),1,1,AQ$11-1)), 0)
)*IF(AQ$53&gt;0,1,0)*$D83)/-12
)</f>
        <v>0</v>
      </c>
      <c r="AR83" s="7">
        <f ca="1">IF(AR$11=0,0,((
(FVSCHEDULE(1,OFFSET(Summary!$H$14,MATCH($B83,Summary!$H$15:$H$22,0),1,1,AR$11))-
 IFERROR( FVSCHEDULE(1,OFFSET(Summary!$H$14,MATCH($B83,Summary!$H$15:$H$22,0),1,1,AR$11-1)), 0))
*(AR$12/12-ROUNDDOWN((AR$12-1)/12,0))
+ IFERROR( FVSCHEDULE(1,OFFSET(Summary!$H$14,MATCH($B83,Summary!$H$15:$H$22,0),1,1,AR$11-1)), 0)
)*IF(AR$53&gt;0,1,0)*$D83)/-12
)</f>
        <v>0</v>
      </c>
      <c r="AS83" s="7">
        <f ca="1">IF(AS$11=0,0,((
(FVSCHEDULE(1,OFFSET(Summary!$H$14,MATCH($B83,Summary!$H$15:$H$22,0),1,1,AS$11))-
 IFERROR( FVSCHEDULE(1,OFFSET(Summary!$H$14,MATCH($B83,Summary!$H$15:$H$22,0),1,1,AS$11-1)), 0))
*(AS$12/12-ROUNDDOWN((AS$12-1)/12,0))
+ IFERROR( FVSCHEDULE(1,OFFSET(Summary!$H$14,MATCH($B83,Summary!$H$15:$H$22,0),1,1,AS$11-1)), 0)
)*IF(AS$53&gt;0,1,0)*$D83)/-12
)</f>
        <v>0</v>
      </c>
      <c r="AT83" s="7">
        <f ca="1">IF(AT$11=0,0,((
(FVSCHEDULE(1,OFFSET(Summary!$H$14,MATCH($B83,Summary!$H$15:$H$22,0),1,1,AT$11))-
 IFERROR( FVSCHEDULE(1,OFFSET(Summary!$H$14,MATCH($B83,Summary!$H$15:$H$22,0),1,1,AT$11-1)), 0))
*(AT$12/12-ROUNDDOWN((AT$12-1)/12,0))
+ IFERROR( FVSCHEDULE(1,OFFSET(Summary!$H$14,MATCH($B83,Summary!$H$15:$H$22,0),1,1,AT$11-1)), 0)
)*IF(AT$53&gt;0,1,0)*$D83)/-12
)</f>
        <v>0</v>
      </c>
      <c r="AU83" s="7">
        <f ca="1">IF(AU$11=0,0,((
(FVSCHEDULE(1,OFFSET(Summary!$H$14,MATCH($B83,Summary!$H$15:$H$22,0),1,1,AU$11))-
 IFERROR( FVSCHEDULE(1,OFFSET(Summary!$H$14,MATCH($B83,Summary!$H$15:$H$22,0),1,1,AU$11-1)), 0))
*(AU$12/12-ROUNDDOWN((AU$12-1)/12,0))
+ IFERROR( FVSCHEDULE(1,OFFSET(Summary!$H$14,MATCH($B83,Summary!$H$15:$H$22,0),1,1,AU$11-1)), 0)
)*IF(AU$53&gt;0,1,0)*$D83)/-12
)</f>
        <v>0</v>
      </c>
      <c r="AV83" s="7">
        <f ca="1">IF(AV$11=0,0,((
(FVSCHEDULE(1,OFFSET(Summary!$H$14,MATCH($B83,Summary!$H$15:$H$22,0),1,1,AV$11))-
 IFERROR( FVSCHEDULE(1,OFFSET(Summary!$H$14,MATCH($B83,Summary!$H$15:$H$22,0),1,1,AV$11-1)), 0))
*(AV$12/12-ROUNDDOWN((AV$12-1)/12,0))
+ IFERROR( FVSCHEDULE(1,OFFSET(Summary!$H$14,MATCH($B83,Summary!$H$15:$H$22,0),1,1,AV$11-1)), 0)
)*IF(AV$53&gt;0,1,0)*$D83)/-12
)</f>
        <v>0</v>
      </c>
      <c r="AW83" s="7">
        <f ca="1">IF(AW$11=0,0,((
(FVSCHEDULE(1,OFFSET(Summary!$H$14,MATCH($B83,Summary!$H$15:$H$22,0),1,1,AW$11))-
 IFERROR( FVSCHEDULE(1,OFFSET(Summary!$H$14,MATCH($B83,Summary!$H$15:$H$22,0),1,1,AW$11-1)), 0))
*(AW$12/12-ROUNDDOWN((AW$12-1)/12,0))
+ IFERROR( FVSCHEDULE(1,OFFSET(Summary!$H$14,MATCH($B83,Summary!$H$15:$H$22,0),1,1,AW$11-1)), 0)
)*IF(AW$53&gt;0,1,0)*$D83)/-12
)</f>
        <v>0</v>
      </c>
      <c r="AX83" s="7">
        <f ca="1">IF(AX$11=0,0,((
(FVSCHEDULE(1,OFFSET(Summary!$H$14,MATCH($B83,Summary!$H$15:$H$22,0),1,1,AX$11))-
 IFERROR( FVSCHEDULE(1,OFFSET(Summary!$H$14,MATCH($B83,Summary!$H$15:$H$22,0),1,1,AX$11-1)), 0))
*(AX$12/12-ROUNDDOWN((AX$12-1)/12,0))
+ IFERROR( FVSCHEDULE(1,OFFSET(Summary!$H$14,MATCH($B83,Summary!$H$15:$H$22,0),1,1,AX$11-1)), 0)
)*IF(AX$53&gt;0,1,0)*$D83)/-12
)</f>
        <v>0</v>
      </c>
      <c r="AY83" s="7">
        <f ca="1">IF(AY$11=0,0,((
(FVSCHEDULE(1,OFFSET(Summary!$H$14,MATCH($B83,Summary!$H$15:$H$22,0),1,1,AY$11))-
 IFERROR( FVSCHEDULE(1,OFFSET(Summary!$H$14,MATCH($B83,Summary!$H$15:$H$22,0),1,1,AY$11-1)), 0))
*(AY$12/12-ROUNDDOWN((AY$12-1)/12,0))
+ IFERROR( FVSCHEDULE(1,OFFSET(Summary!$H$14,MATCH($B83,Summary!$H$15:$H$22,0),1,1,AY$11-1)), 0)
)*IF(AY$53&gt;0,1,0)*$D83)/-12
)</f>
        <v>0</v>
      </c>
      <c r="AZ83" s="7">
        <f ca="1">IF(AZ$11=0,0,((
(FVSCHEDULE(1,OFFSET(Summary!$H$14,MATCH($B83,Summary!$H$15:$H$22,0),1,1,AZ$11))-
 IFERROR( FVSCHEDULE(1,OFFSET(Summary!$H$14,MATCH($B83,Summary!$H$15:$H$22,0),1,1,AZ$11-1)), 0))
*(AZ$12/12-ROUNDDOWN((AZ$12-1)/12,0))
+ IFERROR( FVSCHEDULE(1,OFFSET(Summary!$H$14,MATCH($B83,Summary!$H$15:$H$22,0),1,1,AZ$11-1)), 0)
)*IF(AZ$53&gt;0,1,0)*$D83)/-12
)</f>
        <v>0</v>
      </c>
      <c r="BA83" s="7">
        <f ca="1">IF(BA$11=0,0,((
(FVSCHEDULE(1,OFFSET(Summary!$H$14,MATCH($B83,Summary!$H$15:$H$22,0),1,1,BA$11))-
 IFERROR( FVSCHEDULE(1,OFFSET(Summary!$H$14,MATCH($B83,Summary!$H$15:$H$22,0),1,1,BA$11-1)), 0))
*(BA$12/12-ROUNDDOWN((BA$12-1)/12,0))
+ IFERROR( FVSCHEDULE(1,OFFSET(Summary!$H$14,MATCH($B83,Summary!$H$15:$H$22,0),1,1,BA$11-1)), 0)
)*IF(BA$53&gt;0,1,0)*$D83)/-12
)</f>
        <v>0</v>
      </c>
      <c r="BB83" s="7">
        <f ca="1">IF(BB$11=0,0,((
(FVSCHEDULE(1,OFFSET(Summary!$H$14,MATCH($B83,Summary!$H$15:$H$22,0),1,1,BB$11))-
 IFERROR( FVSCHEDULE(1,OFFSET(Summary!$H$14,MATCH($B83,Summary!$H$15:$H$22,0),1,1,BB$11-1)), 0))
*(BB$12/12-ROUNDDOWN((BB$12-1)/12,0))
+ IFERROR( FVSCHEDULE(1,OFFSET(Summary!$H$14,MATCH($B83,Summary!$H$15:$H$22,0),1,1,BB$11-1)), 0)
)*IF(BB$53&gt;0,1,0)*$D83)/-12
)</f>
        <v>0</v>
      </c>
      <c r="BC83" s="7">
        <f ca="1">IF(BC$11=0,0,((
(FVSCHEDULE(1,OFFSET(Summary!$H$14,MATCH($B83,Summary!$H$15:$H$22,0),1,1,BC$11))-
 IFERROR( FVSCHEDULE(1,OFFSET(Summary!$H$14,MATCH($B83,Summary!$H$15:$H$22,0),1,1,BC$11-1)), 0))
*(BC$12/12-ROUNDDOWN((BC$12-1)/12,0))
+ IFERROR( FVSCHEDULE(1,OFFSET(Summary!$H$14,MATCH($B83,Summary!$H$15:$H$22,0),1,1,BC$11-1)), 0)
)*IF(BC$53&gt;0,1,0)*$D83)/-12
)</f>
        <v>0</v>
      </c>
      <c r="BD83" s="7">
        <f ca="1">IF(BD$11=0,0,((
(FVSCHEDULE(1,OFFSET(Summary!$H$14,MATCH($B83,Summary!$H$15:$H$22,0),1,1,BD$11))-
 IFERROR( FVSCHEDULE(1,OFFSET(Summary!$H$14,MATCH($B83,Summary!$H$15:$H$22,0),1,1,BD$11-1)), 0))
*(BD$12/12-ROUNDDOWN((BD$12-1)/12,0))
+ IFERROR( FVSCHEDULE(1,OFFSET(Summary!$H$14,MATCH($B83,Summary!$H$15:$H$22,0),1,1,BD$11-1)), 0)
)*IF(BD$53&gt;0,1,0)*$D83)/-12
)</f>
        <v>0</v>
      </c>
      <c r="BE83" s="7">
        <f ca="1">IF(BE$11=0,0,((
(FVSCHEDULE(1,OFFSET(Summary!$H$14,MATCH($B83,Summary!$H$15:$H$22,0),1,1,BE$11))-
 IFERROR( FVSCHEDULE(1,OFFSET(Summary!$H$14,MATCH($B83,Summary!$H$15:$H$22,0),1,1,BE$11-1)), 0))
*(BE$12/12-ROUNDDOWN((BE$12-1)/12,0))
+ IFERROR( FVSCHEDULE(1,OFFSET(Summary!$H$14,MATCH($B83,Summary!$H$15:$H$22,0),1,1,BE$11-1)), 0)
)*IF(BE$53&gt;0,1,0)*$D83)/-12
)</f>
        <v>0</v>
      </c>
      <c r="BF83" s="7">
        <f ca="1">IF(BF$11=0,0,((
(FVSCHEDULE(1,OFFSET(Summary!$H$14,MATCH($B83,Summary!$H$15:$H$22,0),1,1,BF$11))-
 IFERROR( FVSCHEDULE(1,OFFSET(Summary!$H$14,MATCH($B83,Summary!$H$15:$H$22,0),1,1,BF$11-1)), 0))
*(BF$12/12-ROUNDDOWN((BF$12-1)/12,0))
+ IFERROR( FVSCHEDULE(1,OFFSET(Summary!$H$14,MATCH($B83,Summary!$H$15:$H$22,0),1,1,BF$11-1)), 0)
)*IF(BF$53&gt;0,1,0)*$D83)/-12
)</f>
        <v>0</v>
      </c>
      <c r="BG83" s="7">
        <f ca="1">IF(BG$11=0,0,((
(FVSCHEDULE(1,OFFSET(Summary!$H$14,MATCH($B83,Summary!$H$15:$H$22,0),1,1,BG$11))-
 IFERROR( FVSCHEDULE(1,OFFSET(Summary!$H$14,MATCH($B83,Summary!$H$15:$H$22,0),1,1,BG$11-1)), 0))
*(BG$12/12-ROUNDDOWN((BG$12-1)/12,0))
+ IFERROR( FVSCHEDULE(1,OFFSET(Summary!$H$14,MATCH($B83,Summary!$H$15:$H$22,0),1,1,BG$11-1)), 0)
)*IF(BG$53&gt;0,1,0)*$D83)/-12
)</f>
        <v>0</v>
      </c>
      <c r="BH83" s="7">
        <f ca="1">IF(BH$11=0,0,((
(FVSCHEDULE(1,OFFSET(Summary!$H$14,MATCH($B83,Summary!$H$15:$H$22,0),1,1,BH$11))-
 IFERROR( FVSCHEDULE(1,OFFSET(Summary!$H$14,MATCH($B83,Summary!$H$15:$H$22,0),1,1,BH$11-1)), 0))
*(BH$12/12-ROUNDDOWN((BH$12-1)/12,0))
+ IFERROR( FVSCHEDULE(1,OFFSET(Summary!$H$14,MATCH($B83,Summary!$H$15:$H$22,0),1,1,BH$11-1)), 0)
)*IF(BH$53&gt;0,1,0)*$D83)/-12
)</f>
        <v>0</v>
      </c>
      <c r="BI83" s="7">
        <f ca="1">IF(BI$11=0,0,((
(FVSCHEDULE(1,OFFSET(Summary!$H$14,MATCH($B83,Summary!$H$15:$H$22,0),1,1,BI$11))-
 IFERROR( FVSCHEDULE(1,OFFSET(Summary!$H$14,MATCH($B83,Summary!$H$15:$H$22,0),1,1,BI$11-1)), 0))
*(BI$12/12-ROUNDDOWN((BI$12-1)/12,0))
+ IFERROR( FVSCHEDULE(1,OFFSET(Summary!$H$14,MATCH($B83,Summary!$H$15:$H$22,0),1,1,BI$11-1)), 0)
)*IF(BI$53&gt;0,1,0)*$D83)/-12
)</f>
        <v>0</v>
      </c>
      <c r="BJ83" s="7">
        <f ca="1">IF(BJ$11=0,0,((
(FVSCHEDULE(1,OFFSET(Summary!$H$14,MATCH($B83,Summary!$H$15:$H$22,0),1,1,BJ$11))-
 IFERROR( FVSCHEDULE(1,OFFSET(Summary!$H$14,MATCH($B83,Summary!$H$15:$H$22,0),1,1,BJ$11-1)), 0))
*(BJ$12/12-ROUNDDOWN((BJ$12-1)/12,0))
+ IFERROR( FVSCHEDULE(1,OFFSET(Summary!$H$14,MATCH($B83,Summary!$H$15:$H$22,0),1,1,BJ$11-1)), 0)
)*IF(BJ$53&gt;0,1,0)*$D83)/-12
)</f>
        <v>0</v>
      </c>
      <c r="BK83" s="7">
        <f ca="1">IF(BK$11=0,0,((
(FVSCHEDULE(1,OFFSET(Summary!$H$14,MATCH($B83,Summary!$H$15:$H$22,0),1,1,BK$11))-
 IFERROR( FVSCHEDULE(1,OFFSET(Summary!$H$14,MATCH($B83,Summary!$H$15:$H$22,0),1,1,BK$11-1)), 0))
*(BK$12/12-ROUNDDOWN((BK$12-1)/12,0))
+ IFERROR( FVSCHEDULE(1,OFFSET(Summary!$H$14,MATCH($B83,Summary!$H$15:$H$22,0),1,1,BK$11-1)), 0)
)*IF(BK$53&gt;0,1,0)*$D83)/-12
)</f>
        <v>0</v>
      </c>
      <c r="BL83" s="7">
        <f ca="1">IF(BL$11=0,0,((
(FVSCHEDULE(1,OFFSET(Summary!$H$14,MATCH($B83,Summary!$H$15:$H$22,0),1,1,BL$11))-
 IFERROR( FVSCHEDULE(1,OFFSET(Summary!$H$14,MATCH($B83,Summary!$H$15:$H$22,0),1,1,BL$11-1)), 0))
*(BL$12/12-ROUNDDOWN((BL$12-1)/12,0))
+ IFERROR( FVSCHEDULE(1,OFFSET(Summary!$H$14,MATCH($B83,Summary!$H$15:$H$22,0),1,1,BL$11-1)), 0)
)*IF(BL$53&gt;0,1,0)*$D83)/-12
)</f>
        <v>0</v>
      </c>
      <c r="BM83" s="7">
        <f ca="1">IF(BM$11=0,0,((
(FVSCHEDULE(1,OFFSET(Summary!$H$14,MATCH($B83,Summary!$H$15:$H$22,0),1,1,BM$11))-
 IFERROR( FVSCHEDULE(1,OFFSET(Summary!$H$14,MATCH($B83,Summary!$H$15:$H$22,0),1,1,BM$11-1)), 0))
*(BM$12/12-ROUNDDOWN((BM$12-1)/12,0))
+ IFERROR( FVSCHEDULE(1,OFFSET(Summary!$H$14,MATCH($B83,Summary!$H$15:$H$22,0),1,1,BM$11-1)), 0)
)*IF(BM$53&gt;0,1,0)*$D83)/-12
)</f>
        <v>0</v>
      </c>
      <c r="BN83" s="7">
        <f ca="1">IF(BN$11=0,0,((
(FVSCHEDULE(1,OFFSET(Summary!$H$14,MATCH($B83,Summary!$H$15:$H$22,0),1,1,BN$11))-
 IFERROR( FVSCHEDULE(1,OFFSET(Summary!$H$14,MATCH($B83,Summary!$H$15:$H$22,0),1,1,BN$11-1)), 0))
*(BN$12/12-ROUNDDOWN((BN$12-1)/12,0))
+ IFERROR( FVSCHEDULE(1,OFFSET(Summary!$H$14,MATCH($B83,Summary!$H$15:$H$22,0),1,1,BN$11-1)), 0)
)*IF(BN$53&gt;0,1,0)*$D83)/-12
)</f>
        <v>0</v>
      </c>
      <c r="BO83" s="7">
        <f ca="1">IF(BO$11=0,0,((
(FVSCHEDULE(1,OFFSET(Summary!$H$14,MATCH($B83,Summary!$H$15:$H$22,0),1,1,BO$11))-
 IFERROR( FVSCHEDULE(1,OFFSET(Summary!$H$14,MATCH($B83,Summary!$H$15:$H$22,0),1,1,BO$11-1)), 0))
*(BO$12/12-ROUNDDOWN((BO$12-1)/12,0))
+ IFERROR( FVSCHEDULE(1,OFFSET(Summary!$H$14,MATCH($B83,Summary!$H$15:$H$22,0),1,1,BO$11-1)), 0)
)*IF(BO$53&gt;0,1,0)*$D83)/-12
)</f>
        <v>0</v>
      </c>
      <c r="BP83" s="7">
        <f ca="1">IF(BP$11=0,0,((
(FVSCHEDULE(1,OFFSET(Summary!$H$14,MATCH($B83,Summary!$H$15:$H$22,0),1,1,BP$11))-
 IFERROR( FVSCHEDULE(1,OFFSET(Summary!$H$14,MATCH($B83,Summary!$H$15:$H$22,0),1,1,BP$11-1)), 0))
*(BP$12/12-ROUNDDOWN((BP$12-1)/12,0))
+ IFERROR( FVSCHEDULE(1,OFFSET(Summary!$H$14,MATCH($B83,Summary!$H$15:$H$22,0),1,1,BP$11-1)), 0)
)*IF(BP$53&gt;0,1,0)*$D83)/-12
)</f>
        <v>0</v>
      </c>
      <c r="BQ83" s="7">
        <f ca="1">IF(BQ$11=0,0,((
(FVSCHEDULE(1,OFFSET(Summary!$H$14,MATCH($B83,Summary!$H$15:$H$22,0),1,1,BQ$11))-
 IFERROR( FVSCHEDULE(1,OFFSET(Summary!$H$14,MATCH($B83,Summary!$H$15:$H$22,0),1,1,BQ$11-1)), 0))
*(BQ$12/12-ROUNDDOWN((BQ$12-1)/12,0))
+ IFERROR( FVSCHEDULE(1,OFFSET(Summary!$H$14,MATCH($B83,Summary!$H$15:$H$22,0),1,1,BQ$11-1)), 0)
)*IF(BQ$53&gt;0,1,0)*$D83)/-12
)</f>
        <v>0</v>
      </c>
      <c r="BR83" s="7">
        <f ca="1">IF(BR$11=0,0,((
(FVSCHEDULE(1,OFFSET(Summary!$H$14,MATCH($B83,Summary!$H$15:$H$22,0),1,1,BR$11))-
 IFERROR( FVSCHEDULE(1,OFFSET(Summary!$H$14,MATCH($B83,Summary!$H$15:$H$22,0),1,1,BR$11-1)), 0))
*(BR$12/12-ROUNDDOWN((BR$12-1)/12,0))
+ IFERROR( FVSCHEDULE(1,OFFSET(Summary!$H$14,MATCH($B83,Summary!$H$15:$H$22,0),1,1,BR$11-1)), 0)
)*IF(BR$53&gt;0,1,0)*$D83)/-12
)</f>
        <v>0</v>
      </c>
      <c r="BS83" s="7">
        <f ca="1">IF(BS$11=0,0,((
(FVSCHEDULE(1,OFFSET(Summary!$H$14,MATCH($B83,Summary!$H$15:$H$22,0),1,1,BS$11))-
 IFERROR( FVSCHEDULE(1,OFFSET(Summary!$H$14,MATCH($B83,Summary!$H$15:$H$22,0),1,1,BS$11-1)), 0))
*(BS$12/12-ROUNDDOWN((BS$12-1)/12,0))
+ IFERROR( FVSCHEDULE(1,OFFSET(Summary!$H$14,MATCH($B83,Summary!$H$15:$H$22,0),1,1,BS$11-1)), 0)
)*IF(BS$53&gt;0,1,0)*$D83)/-12
)</f>
        <v>0</v>
      </c>
      <c r="BT83" s="7">
        <f ca="1">IF(BT$11=0,0,((
(FVSCHEDULE(1,OFFSET(Summary!$H$14,MATCH($B83,Summary!$H$15:$H$22,0),1,1,BT$11))-
 IFERROR( FVSCHEDULE(1,OFFSET(Summary!$H$14,MATCH($B83,Summary!$H$15:$H$22,0),1,1,BT$11-1)), 0))
*(BT$12/12-ROUNDDOWN((BT$12-1)/12,0))
+ IFERROR( FVSCHEDULE(1,OFFSET(Summary!$H$14,MATCH($B83,Summary!$H$15:$H$22,0),1,1,BT$11-1)), 0)
)*IF(BT$53&gt;0,1,0)*$D83)/-12
)</f>
        <v>0</v>
      </c>
      <c r="BU83" s="7">
        <f ca="1">IF(BU$11=0,0,((
(FVSCHEDULE(1,OFFSET(Summary!$H$14,MATCH($B83,Summary!$H$15:$H$22,0),1,1,BU$11))-
 IFERROR( FVSCHEDULE(1,OFFSET(Summary!$H$14,MATCH($B83,Summary!$H$15:$H$22,0),1,1,BU$11-1)), 0))
*(BU$12/12-ROUNDDOWN((BU$12-1)/12,0))
+ IFERROR( FVSCHEDULE(1,OFFSET(Summary!$H$14,MATCH($B83,Summary!$H$15:$H$22,0),1,1,BU$11-1)), 0)
)*IF(BU$53&gt;0,1,0)*$D83)/-12
)</f>
        <v>0</v>
      </c>
      <c r="BV83" s="7">
        <f ca="1">IF(BV$11=0,0,((
(FVSCHEDULE(1,OFFSET(Summary!$H$14,MATCH($B83,Summary!$H$15:$H$22,0),1,1,BV$11))-
 IFERROR( FVSCHEDULE(1,OFFSET(Summary!$H$14,MATCH($B83,Summary!$H$15:$H$22,0),1,1,BV$11-1)), 0))
*(BV$12/12-ROUNDDOWN((BV$12-1)/12,0))
+ IFERROR( FVSCHEDULE(1,OFFSET(Summary!$H$14,MATCH($B83,Summary!$H$15:$H$22,0),1,1,BV$11-1)), 0)
)*IF(BV$53&gt;0,1,0)*$D83)/-12
)</f>
        <v>0</v>
      </c>
      <c r="BW83" s="7">
        <f ca="1">IF(BW$11=0,0,((
(FVSCHEDULE(1,OFFSET(Summary!$H$14,MATCH($B83,Summary!$H$15:$H$22,0),1,1,BW$11))-
 IFERROR( FVSCHEDULE(1,OFFSET(Summary!$H$14,MATCH($B83,Summary!$H$15:$H$22,0),1,1,BW$11-1)), 0))
*(BW$12/12-ROUNDDOWN((BW$12-1)/12,0))
+ IFERROR( FVSCHEDULE(1,OFFSET(Summary!$H$14,MATCH($B83,Summary!$H$15:$H$22,0),1,1,BW$11-1)), 0)
)*IF(BW$53&gt;0,1,0)*$D83)/-12
)</f>
        <v>0</v>
      </c>
      <c r="BX83" s="7">
        <f ca="1">IF(BX$11=0,0,((
(FVSCHEDULE(1,OFFSET(Summary!$H$14,MATCH($B83,Summary!$H$15:$H$22,0),1,1,BX$11))-
 IFERROR( FVSCHEDULE(1,OFFSET(Summary!$H$14,MATCH($B83,Summary!$H$15:$H$22,0),1,1,BX$11-1)), 0))
*(BX$12/12-ROUNDDOWN((BX$12-1)/12,0))
+ IFERROR( FVSCHEDULE(1,OFFSET(Summary!$H$14,MATCH($B83,Summary!$H$15:$H$22,0),1,1,BX$11-1)), 0)
)*IF(BX$53&gt;0,1,0)*$D83)/-12
)</f>
        <v>0</v>
      </c>
      <c r="BY83" s="7">
        <f ca="1">IF(BY$11=0,0,((
(FVSCHEDULE(1,OFFSET(Summary!$H$14,MATCH($B83,Summary!$H$15:$H$22,0),1,1,BY$11))-
 IFERROR( FVSCHEDULE(1,OFFSET(Summary!$H$14,MATCH($B83,Summary!$H$15:$H$22,0),1,1,BY$11-1)), 0))
*(BY$12/12-ROUNDDOWN((BY$12-1)/12,0))
+ IFERROR( FVSCHEDULE(1,OFFSET(Summary!$H$14,MATCH($B83,Summary!$H$15:$H$22,0),1,1,BY$11-1)), 0)
)*IF(BY$53&gt;0,1,0)*$D83)/-12
)</f>
        <v>0</v>
      </c>
      <c r="BZ83" s="7">
        <f ca="1">IF(BZ$11=0,0,((
(FVSCHEDULE(1,OFFSET(Summary!$H$14,MATCH($B83,Summary!$H$15:$H$22,0),1,1,BZ$11))-
 IFERROR( FVSCHEDULE(1,OFFSET(Summary!$H$14,MATCH($B83,Summary!$H$15:$H$22,0),1,1,BZ$11-1)), 0))
*(BZ$12/12-ROUNDDOWN((BZ$12-1)/12,0))
+ IFERROR( FVSCHEDULE(1,OFFSET(Summary!$H$14,MATCH($B83,Summary!$H$15:$H$22,0),1,1,BZ$11-1)), 0)
)*IF(BZ$53&gt;0,1,0)*$D83)/-12
)</f>
        <v>0</v>
      </c>
      <c r="CA83" s="7">
        <f ca="1">IF(CA$11=0,0,((
(FVSCHEDULE(1,OFFSET(Summary!$H$14,MATCH($B83,Summary!$H$15:$H$22,0),1,1,CA$11))-
 IFERROR( FVSCHEDULE(1,OFFSET(Summary!$H$14,MATCH($B83,Summary!$H$15:$H$22,0),1,1,CA$11-1)), 0))
*(CA$12/12-ROUNDDOWN((CA$12-1)/12,0))
+ IFERROR( FVSCHEDULE(1,OFFSET(Summary!$H$14,MATCH($B83,Summary!$H$15:$H$22,0),1,1,CA$11-1)), 0)
)*IF(CA$53&gt;0,1,0)*$D83)/-12
)</f>
        <v>0</v>
      </c>
      <c r="CB83" s="7">
        <f ca="1">IF(CB$11=0,0,((
(FVSCHEDULE(1,OFFSET(Summary!$H$14,MATCH($B83,Summary!$H$15:$H$22,0),1,1,CB$11))-
 IFERROR( FVSCHEDULE(1,OFFSET(Summary!$H$14,MATCH($B83,Summary!$H$15:$H$22,0),1,1,CB$11-1)), 0))
*(CB$12/12-ROUNDDOWN((CB$12-1)/12,0))
+ IFERROR( FVSCHEDULE(1,OFFSET(Summary!$H$14,MATCH($B83,Summary!$H$15:$H$22,0),1,1,CB$11-1)), 0)
)*IF(CB$53&gt;0,1,0)*$D83)/-12
)</f>
        <v>0</v>
      </c>
      <c r="CC83" s="7">
        <f ca="1">IF(CC$11=0,0,((
(FVSCHEDULE(1,OFFSET(Summary!$H$14,MATCH($B83,Summary!$H$15:$H$22,0),1,1,CC$11))-
 IFERROR( FVSCHEDULE(1,OFFSET(Summary!$H$14,MATCH($B83,Summary!$H$15:$H$22,0),1,1,CC$11-1)), 0))
*(CC$12/12-ROUNDDOWN((CC$12-1)/12,0))
+ IFERROR( FVSCHEDULE(1,OFFSET(Summary!$H$14,MATCH($B83,Summary!$H$15:$H$22,0),1,1,CC$11-1)), 0)
)*IF(CC$53&gt;0,1,0)*$D83)/-12
)</f>
        <v>0</v>
      </c>
      <c r="CD83" s="7">
        <f ca="1">IF(CD$11=0,0,((
(FVSCHEDULE(1,OFFSET(Summary!$H$14,MATCH($B83,Summary!$H$15:$H$22,0),1,1,CD$11))-
 IFERROR( FVSCHEDULE(1,OFFSET(Summary!$H$14,MATCH($B83,Summary!$H$15:$H$22,0),1,1,CD$11-1)), 0))
*(CD$12/12-ROUNDDOWN((CD$12-1)/12,0))
+ IFERROR( FVSCHEDULE(1,OFFSET(Summary!$H$14,MATCH($B83,Summary!$H$15:$H$22,0),1,1,CD$11-1)), 0)
)*IF(CD$53&gt;0,1,0)*$D83)/-12
)</f>
        <v>0</v>
      </c>
      <c r="CE83" s="7">
        <f ca="1">IF(CE$11=0,0,((
(FVSCHEDULE(1,OFFSET(Summary!$H$14,MATCH($B83,Summary!$H$15:$H$22,0),1,1,CE$11))-
 IFERROR( FVSCHEDULE(1,OFFSET(Summary!$H$14,MATCH($B83,Summary!$H$15:$H$22,0),1,1,CE$11-1)), 0))
*(CE$12/12-ROUNDDOWN((CE$12-1)/12,0))
+ IFERROR( FVSCHEDULE(1,OFFSET(Summary!$H$14,MATCH($B83,Summary!$H$15:$H$22,0),1,1,CE$11-1)), 0)
)*IF(CE$53&gt;0,1,0)*$D83)/-12
)</f>
        <v>0</v>
      </c>
      <c r="CF83" s="7">
        <f ca="1">IF(CF$11=0,0,((
(FVSCHEDULE(1,OFFSET(Summary!$H$14,MATCH($B83,Summary!$H$15:$H$22,0),1,1,CF$11))-
 IFERROR( FVSCHEDULE(1,OFFSET(Summary!$H$14,MATCH($B83,Summary!$H$15:$H$22,0),1,1,CF$11-1)), 0))
*(CF$12/12-ROUNDDOWN((CF$12-1)/12,0))
+ IFERROR( FVSCHEDULE(1,OFFSET(Summary!$H$14,MATCH($B83,Summary!$H$15:$H$22,0),1,1,CF$11-1)), 0)
)*IF(CF$53&gt;0,1,0)*$D83)/-12
)</f>
        <v>0</v>
      </c>
      <c r="CG83" s="7">
        <f ca="1">IF(CG$11=0,0,((
(FVSCHEDULE(1,OFFSET(Summary!$H$14,MATCH($B83,Summary!$H$15:$H$22,0),1,1,CG$11))-
 IFERROR( FVSCHEDULE(1,OFFSET(Summary!$H$14,MATCH($B83,Summary!$H$15:$H$22,0),1,1,CG$11-1)), 0))
*(CG$12/12-ROUNDDOWN((CG$12-1)/12,0))
+ IFERROR( FVSCHEDULE(1,OFFSET(Summary!$H$14,MATCH($B83,Summary!$H$15:$H$22,0),1,1,CG$11-1)), 0)
)*IF(CG$53&gt;0,1,0)*$D83)/-12
)</f>
        <v>0</v>
      </c>
      <c r="CH83" s="7">
        <f ca="1">IF(CH$11=0,0,((
(FVSCHEDULE(1,OFFSET(Summary!$H$14,MATCH($B83,Summary!$H$15:$H$22,0),1,1,CH$11))-
 IFERROR( FVSCHEDULE(1,OFFSET(Summary!$H$14,MATCH($B83,Summary!$H$15:$H$22,0),1,1,CH$11-1)), 0))
*(CH$12/12-ROUNDDOWN((CH$12-1)/12,0))
+ IFERROR( FVSCHEDULE(1,OFFSET(Summary!$H$14,MATCH($B83,Summary!$H$15:$H$22,0),1,1,CH$11-1)), 0)
)*IF(CH$53&gt;0,1,0)*$D83)/-12
)</f>
        <v>0</v>
      </c>
      <c r="CI83" s="7">
        <f ca="1">IF(CI$11=0,0,((
(FVSCHEDULE(1,OFFSET(Summary!$H$14,MATCH($B83,Summary!$H$15:$H$22,0),1,1,CI$11))-
 IFERROR( FVSCHEDULE(1,OFFSET(Summary!$H$14,MATCH($B83,Summary!$H$15:$H$22,0),1,1,CI$11-1)), 0))
*(CI$12/12-ROUNDDOWN((CI$12-1)/12,0))
+ IFERROR( FVSCHEDULE(1,OFFSET(Summary!$H$14,MATCH($B83,Summary!$H$15:$H$22,0),1,1,CI$11-1)), 0)
)*IF(CI$53&gt;0,1,0)*$D83)/-12
)</f>
        <v>0</v>
      </c>
      <c r="CJ83" s="7">
        <f ca="1">IF(CJ$11=0,0,((
(FVSCHEDULE(1,OFFSET(Summary!$H$14,MATCH($B83,Summary!$H$15:$H$22,0),1,1,CJ$11))-
 IFERROR( FVSCHEDULE(1,OFFSET(Summary!$H$14,MATCH($B83,Summary!$H$15:$H$22,0),1,1,CJ$11-1)), 0))
*(CJ$12/12-ROUNDDOWN((CJ$12-1)/12,0))
+ IFERROR( FVSCHEDULE(1,OFFSET(Summary!$H$14,MATCH($B83,Summary!$H$15:$H$22,0),1,1,CJ$11-1)), 0)
)*IF(CJ$53&gt;0,1,0)*$D83)/-12
)</f>
        <v>0</v>
      </c>
      <c r="CK83" s="7">
        <f ca="1">IF(CK$11=0,0,((
(FVSCHEDULE(1,OFFSET(Summary!$H$14,MATCH($B83,Summary!$H$15:$H$22,0),1,1,CK$11))-
 IFERROR( FVSCHEDULE(1,OFFSET(Summary!$H$14,MATCH($B83,Summary!$H$15:$H$22,0),1,1,CK$11-1)), 0))
*(CK$12/12-ROUNDDOWN((CK$12-1)/12,0))
+ IFERROR( FVSCHEDULE(1,OFFSET(Summary!$H$14,MATCH($B83,Summary!$H$15:$H$22,0),1,1,CK$11-1)), 0)
)*IF(CK$53&gt;0,1,0)*$D83)/-12
)</f>
        <v>0</v>
      </c>
      <c r="CL83" s="7">
        <f ca="1">IF(CL$11=0,0,((
(FVSCHEDULE(1,OFFSET(Summary!$H$14,MATCH($B83,Summary!$H$15:$H$22,0),1,1,CL$11))-
 IFERROR( FVSCHEDULE(1,OFFSET(Summary!$H$14,MATCH($B83,Summary!$H$15:$H$22,0),1,1,CL$11-1)), 0))
*(CL$12/12-ROUNDDOWN((CL$12-1)/12,0))
+ IFERROR( FVSCHEDULE(1,OFFSET(Summary!$H$14,MATCH($B83,Summary!$H$15:$H$22,0),1,1,CL$11-1)), 0)
)*IF(CL$53&gt;0,1,0)*$D83)/-12
)</f>
        <v>0</v>
      </c>
      <c r="CM83" s="7">
        <f ca="1">IF(CM$11=0,0,((
(FVSCHEDULE(1,OFFSET(Summary!$H$14,MATCH($B83,Summary!$H$15:$H$22,0),1,1,CM$11))-
 IFERROR( FVSCHEDULE(1,OFFSET(Summary!$H$14,MATCH($B83,Summary!$H$15:$H$22,0),1,1,CM$11-1)), 0))
*(CM$12/12-ROUNDDOWN((CM$12-1)/12,0))
+ IFERROR( FVSCHEDULE(1,OFFSET(Summary!$H$14,MATCH($B83,Summary!$H$15:$H$22,0),1,1,CM$11-1)), 0)
)*IF(CM$53&gt;0,1,0)*$D83)/-12
)</f>
        <v>0</v>
      </c>
      <c r="CN83" s="7">
        <f ca="1">IF(CN$11=0,0,((
(FVSCHEDULE(1,OFFSET(Summary!$H$14,MATCH($B83,Summary!$H$15:$H$22,0),1,1,CN$11))-
 IFERROR( FVSCHEDULE(1,OFFSET(Summary!$H$14,MATCH($B83,Summary!$H$15:$H$22,0),1,1,CN$11-1)), 0))
*(CN$12/12-ROUNDDOWN((CN$12-1)/12,0))
+ IFERROR( FVSCHEDULE(1,OFFSET(Summary!$H$14,MATCH($B83,Summary!$H$15:$H$22,0),1,1,CN$11-1)), 0)
)*IF(CN$53&gt;0,1,0)*$D83)/-12
)</f>
        <v>0</v>
      </c>
      <c r="CO83" s="7">
        <f ca="1">IF(CO$11=0,0,((
(FVSCHEDULE(1,OFFSET(Summary!$H$14,MATCH($B83,Summary!$H$15:$H$22,0),1,1,CO$11))-
 IFERROR( FVSCHEDULE(1,OFFSET(Summary!$H$14,MATCH($B83,Summary!$H$15:$H$22,0),1,1,CO$11-1)), 0))
*(CO$12/12-ROUNDDOWN((CO$12-1)/12,0))
+ IFERROR( FVSCHEDULE(1,OFFSET(Summary!$H$14,MATCH($B83,Summary!$H$15:$H$22,0),1,1,CO$11-1)), 0)
)*IF(CO$53&gt;0,1,0)*$D83)/-12
)</f>
        <v>0</v>
      </c>
      <c r="CP83" s="7">
        <f ca="1">IF(CP$11=0,0,((
(FVSCHEDULE(1,OFFSET(Summary!$H$14,MATCH($B83,Summary!$H$15:$H$22,0),1,1,CP$11))-
 IFERROR( FVSCHEDULE(1,OFFSET(Summary!$H$14,MATCH($B83,Summary!$H$15:$H$22,0),1,1,CP$11-1)), 0))
*(CP$12/12-ROUNDDOWN((CP$12-1)/12,0))
+ IFERROR( FVSCHEDULE(1,OFFSET(Summary!$H$14,MATCH($B83,Summary!$H$15:$H$22,0),1,1,CP$11-1)), 0)
)*IF(CP$53&gt;0,1,0)*$D83)/-12
)</f>
        <v>0</v>
      </c>
      <c r="CQ83" s="7">
        <f ca="1">IF(CQ$11=0,0,((
(FVSCHEDULE(1,OFFSET(Summary!$H$14,MATCH($B83,Summary!$H$15:$H$22,0),1,1,CQ$11))-
 IFERROR( FVSCHEDULE(1,OFFSET(Summary!$H$14,MATCH($B83,Summary!$H$15:$H$22,0),1,1,CQ$11-1)), 0))
*(CQ$12/12-ROUNDDOWN((CQ$12-1)/12,0))
+ IFERROR( FVSCHEDULE(1,OFFSET(Summary!$H$14,MATCH($B83,Summary!$H$15:$H$22,0),1,1,CQ$11-1)), 0)
)*IF(CQ$53&gt;0,1,0)*$D83)/-12
)</f>
        <v>0</v>
      </c>
      <c r="CR83" s="7">
        <f ca="1">IF(CR$11=0,0,((
(FVSCHEDULE(1,OFFSET(Summary!$H$14,MATCH($B83,Summary!$H$15:$H$22,0),1,1,CR$11))-
 IFERROR( FVSCHEDULE(1,OFFSET(Summary!$H$14,MATCH($B83,Summary!$H$15:$H$22,0),1,1,CR$11-1)), 0))
*(CR$12/12-ROUNDDOWN((CR$12-1)/12,0))
+ IFERROR( FVSCHEDULE(1,OFFSET(Summary!$H$14,MATCH($B83,Summary!$H$15:$H$22,0),1,1,CR$11-1)), 0)
)*IF(CR$53&gt;0,1,0)*$D83)/-12
)</f>
        <v>0</v>
      </c>
      <c r="CS83" s="7">
        <f ca="1">IF(CS$11=0,0,((
(FVSCHEDULE(1,OFFSET(Summary!$H$14,MATCH($B83,Summary!$H$15:$H$22,0),1,1,CS$11))-
 IFERROR( FVSCHEDULE(1,OFFSET(Summary!$H$14,MATCH($B83,Summary!$H$15:$H$22,0),1,1,CS$11-1)), 0))
*(CS$12/12-ROUNDDOWN((CS$12-1)/12,0))
+ IFERROR( FVSCHEDULE(1,OFFSET(Summary!$H$14,MATCH($B83,Summary!$H$15:$H$22,0),1,1,CS$11-1)), 0)
)*IF(CS$53&gt;0,1,0)*$D83)/-12
)</f>
        <v>0</v>
      </c>
      <c r="CT83" s="7">
        <f ca="1">IF(CT$11=0,0,((
(FVSCHEDULE(1,OFFSET(Summary!$H$14,MATCH($B83,Summary!$H$15:$H$22,0),1,1,CT$11))-
 IFERROR( FVSCHEDULE(1,OFFSET(Summary!$H$14,MATCH($B83,Summary!$H$15:$H$22,0),1,1,CT$11-1)), 0))
*(CT$12/12-ROUNDDOWN((CT$12-1)/12,0))
+ IFERROR( FVSCHEDULE(1,OFFSET(Summary!$H$14,MATCH($B83,Summary!$H$15:$H$22,0),1,1,CT$11-1)), 0)
)*IF(CT$53&gt;0,1,0)*$D83)/-12
)</f>
        <v>0</v>
      </c>
      <c r="CU83" s="7">
        <f ca="1">IF(CU$11=0,0,((
(FVSCHEDULE(1,OFFSET(Summary!$H$14,MATCH($B83,Summary!$H$15:$H$22,0),1,1,CU$11))-
 IFERROR( FVSCHEDULE(1,OFFSET(Summary!$H$14,MATCH($B83,Summary!$H$15:$H$22,0),1,1,CU$11-1)), 0))
*(CU$12/12-ROUNDDOWN((CU$12-1)/12,0))
+ IFERROR( FVSCHEDULE(1,OFFSET(Summary!$H$14,MATCH($B83,Summary!$H$15:$H$22,0),1,1,CU$11-1)), 0)
)*IF(CU$53&gt;0,1,0)*$D83)/-12
)</f>
        <v>0</v>
      </c>
      <c r="CV83" s="7">
        <f ca="1">IF(CV$11=0,0,((
(FVSCHEDULE(1,OFFSET(Summary!$H$14,MATCH($B83,Summary!$H$15:$H$22,0),1,1,CV$11))-
 IFERROR( FVSCHEDULE(1,OFFSET(Summary!$H$14,MATCH($B83,Summary!$H$15:$H$22,0),1,1,CV$11-1)), 0))
*(CV$12/12-ROUNDDOWN((CV$12-1)/12,0))
+ IFERROR( FVSCHEDULE(1,OFFSET(Summary!$H$14,MATCH($B83,Summary!$H$15:$H$22,0),1,1,CV$11-1)), 0)
)*IF(CV$53&gt;0,1,0)*$D83)/-12
)</f>
        <v>0</v>
      </c>
      <c r="CW83" s="7">
        <f ca="1">IF(CW$11=0,0,((
(FVSCHEDULE(1,OFFSET(Summary!$H$14,MATCH($B83,Summary!$H$15:$H$22,0),1,1,CW$11))-
 IFERROR( FVSCHEDULE(1,OFFSET(Summary!$H$14,MATCH($B83,Summary!$H$15:$H$22,0),1,1,CW$11-1)), 0))
*(CW$12/12-ROUNDDOWN((CW$12-1)/12,0))
+ IFERROR( FVSCHEDULE(1,OFFSET(Summary!$H$14,MATCH($B83,Summary!$H$15:$H$22,0),1,1,CW$11-1)), 0)
)*IF(CW$53&gt;0,1,0)*$D83)/-12
)</f>
        <v>0</v>
      </c>
      <c r="CX83" s="7">
        <f ca="1">IF(CX$11=0,0,((
(FVSCHEDULE(1,OFFSET(Summary!$H$14,MATCH($B83,Summary!$H$15:$H$22,0),1,1,CX$11))-
 IFERROR( FVSCHEDULE(1,OFFSET(Summary!$H$14,MATCH($B83,Summary!$H$15:$H$22,0),1,1,CX$11-1)), 0))
*(CX$12/12-ROUNDDOWN((CX$12-1)/12,0))
+ IFERROR( FVSCHEDULE(1,OFFSET(Summary!$H$14,MATCH($B83,Summary!$H$15:$H$22,0),1,1,CX$11-1)), 0)
)*IF(CX$53&gt;0,1,0)*$D83)/-12
)</f>
        <v>0</v>
      </c>
      <c r="CY83" s="7">
        <f ca="1">IF(CY$11=0,0,((
(FVSCHEDULE(1,OFFSET(Summary!$H$14,MATCH($B83,Summary!$H$15:$H$22,0),1,1,CY$11))-
 IFERROR( FVSCHEDULE(1,OFFSET(Summary!$H$14,MATCH($B83,Summary!$H$15:$H$22,0),1,1,CY$11-1)), 0))
*(CY$12/12-ROUNDDOWN((CY$12-1)/12,0))
+ IFERROR( FVSCHEDULE(1,OFFSET(Summary!$H$14,MATCH($B83,Summary!$H$15:$H$22,0),1,1,CY$11-1)), 0)
)*IF(CY$53&gt;0,1,0)*$D83)/-12
)</f>
        <v>0</v>
      </c>
      <c r="CZ83" s="7">
        <f ca="1">IF(CZ$11=0,0,((
(FVSCHEDULE(1,OFFSET(Summary!$H$14,MATCH($B83,Summary!$H$15:$H$22,0),1,1,CZ$11))-
 IFERROR( FVSCHEDULE(1,OFFSET(Summary!$H$14,MATCH($B83,Summary!$H$15:$H$22,0),1,1,CZ$11-1)), 0))
*(CZ$12/12-ROUNDDOWN((CZ$12-1)/12,0))
+ IFERROR( FVSCHEDULE(1,OFFSET(Summary!$H$14,MATCH($B83,Summary!$H$15:$H$22,0),1,1,CZ$11-1)), 0)
)*IF(CZ$53&gt;0,1,0)*$D83)/-12
)</f>
        <v>0</v>
      </c>
      <c r="DA83" s="7">
        <f ca="1">IF(DA$11=0,0,((
(FVSCHEDULE(1,OFFSET(Summary!$H$14,MATCH($B83,Summary!$H$15:$H$22,0),1,1,DA$11))-
 IFERROR( FVSCHEDULE(1,OFFSET(Summary!$H$14,MATCH($B83,Summary!$H$15:$H$22,0),1,1,DA$11-1)), 0))
*(DA$12/12-ROUNDDOWN((DA$12-1)/12,0))
+ IFERROR( FVSCHEDULE(1,OFFSET(Summary!$H$14,MATCH($B83,Summary!$H$15:$H$22,0),1,1,DA$11-1)), 0)
)*IF(DA$53&gt;0,1,0)*$D83)/-12
)</f>
        <v>0</v>
      </c>
      <c r="DB83" s="7">
        <f ca="1">IF(DB$11=0,0,((
(FVSCHEDULE(1,OFFSET(Summary!$H$14,MATCH($B83,Summary!$H$15:$H$22,0),1,1,DB$11))-
 IFERROR( FVSCHEDULE(1,OFFSET(Summary!$H$14,MATCH($B83,Summary!$H$15:$H$22,0),1,1,DB$11-1)), 0))
*(DB$12/12-ROUNDDOWN((DB$12-1)/12,0))
+ IFERROR( FVSCHEDULE(1,OFFSET(Summary!$H$14,MATCH($B83,Summary!$H$15:$H$22,0),1,1,DB$11-1)), 0)
)*IF(DB$53&gt;0,1,0)*$D83)/-12
)</f>
        <v>0</v>
      </c>
      <c r="DC83" s="7">
        <f ca="1">IF(DC$11=0,0,((
(FVSCHEDULE(1,OFFSET(Summary!$H$14,MATCH($B83,Summary!$H$15:$H$22,0),1,1,DC$11))-
 IFERROR( FVSCHEDULE(1,OFFSET(Summary!$H$14,MATCH($B83,Summary!$H$15:$H$22,0),1,1,DC$11-1)), 0))
*(DC$12/12-ROUNDDOWN((DC$12-1)/12,0))
+ IFERROR( FVSCHEDULE(1,OFFSET(Summary!$H$14,MATCH($B83,Summary!$H$15:$H$22,0),1,1,DC$11-1)), 0)
)*IF(DC$53&gt;0,1,0)*$D83)/-12
)</f>
        <v>0</v>
      </c>
      <c r="DD83" s="7">
        <f ca="1">IF(DD$11=0,0,((
(FVSCHEDULE(1,OFFSET(Summary!$H$14,MATCH($B83,Summary!$H$15:$H$22,0),1,1,DD$11))-
 IFERROR( FVSCHEDULE(1,OFFSET(Summary!$H$14,MATCH($B83,Summary!$H$15:$H$22,0),1,1,DD$11-1)), 0))
*(DD$12/12-ROUNDDOWN((DD$12-1)/12,0))
+ IFERROR( FVSCHEDULE(1,OFFSET(Summary!$H$14,MATCH($B83,Summary!$H$15:$H$22,0),1,1,DD$11-1)), 0)
)*IF(DD$53&gt;0,1,0)*$D83)/-12
)</f>
        <v>0</v>
      </c>
      <c r="DE83" s="7">
        <f ca="1">IF(DE$11=0,0,((
(FVSCHEDULE(1,OFFSET(Summary!$H$14,MATCH($B83,Summary!$H$15:$H$22,0),1,1,DE$11))-
 IFERROR( FVSCHEDULE(1,OFFSET(Summary!$H$14,MATCH($B83,Summary!$H$15:$H$22,0),1,1,DE$11-1)), 0))
*(DE$12/12-ROUNDDOWN((DE$12-1)/12,0))
+ IFERROR( FVSCHEDULE(1,OFFSET(Summary!$H$14,MATCH($B83,Summary!$H$15:$H$22,0),1,1,DE$11-1)), 0)
)*IF(DE$53&gt;0,1,0)*$D83)/-12
)</f>
        <v>0</v>
      </c>
      <c r="DF83" s="7">
        <f ca="1">IF(DF$11=0,0,((
(FVSCHEDULE(1,OFFSET(Summary!$H$14,MATCH($B83,Summary!$H$15:$H$22,0),1,1,DF$11))-
 IFERROR( FVSCHEDULE(1,OFFSET(Summary!$H$14,MATCH($B83,Summary!$H$15:$H$22,0),1,1,DF$11-1)), 0))
*(DF$12/12-ROUNDDOWN((DF$12-1)/12,0))
+ IFERROR( FVSCHEDULE(1,OFFSET(Summary!$H$14,MATCH($B83,Summary!$H$15:$H$22,0),1,1,DF$11-1)), 0)
)*IF(DF$53&gt;0,1,0)*$D83)/-12
)</f>
        <v>0</v>
      </c>
      <c r="DG83" s="7">
        <f ca="1">IF(DG$11=0,0,((
(FVSCHEDULE(1,OFFSET(Summary!$H$14,MATCH($B83,Summary!$H$15:$H$22,0),1,1,DG$11))-
 IFERROR( FVSCHEDULE(1,OFFSET(Summary!$H$14,MATCH($B83,Summary!$H$15:$H$22,0),1,1,DG$11-1)), 0))
*(DG$12/12-ROUNDDOWN((DG$12-1)/12,0))
+ IFERROR( FVSCHEDULE(1,OFFSET(Summary!$H$14,MATCH($B83,Summary!$H$15:$H$22,0),1,1,DG$11-1)), 0)
)*IF(DG$53&gt;0,1,0)*$D83)/-12
)</f>
        <v>0</v>
      </c>
      <c r="DH83" s="7">
        <f ca="1">IF(DH$11=0,0,((
(FVSCHEDULE(1,OFFSET(Summary!$H$14,MATCH($B83,Summary!$H$15:$H$22,0),1,1,DH$11))-
 IFERROR( FVSCHEDULE(1,OFFSET(Summary!$H$14,MATCH($B83,Summary!$H$15:$H$22,0),1,1,DH$11-1)), 0))
*(DH$12/12-ROUNDDOWN((DH$12-1)/12,0))
+ IFERROR( FVSCHEDULE(1,OFFSET(Summary!$H$14,MATCH($B83,Summary!$H$15:$H$22,0),1,1,DH$11-1)), 0)
)*IF(DH$53&gt;0,1,0)*$D83)/-12
)</f>
        <v>0</v>
      </c>
      <c r="DI83" s="7">
        <f ca="1">IF(DI$11=0,0,((
(FVSCHEDULE(1,OFFSET(Summary!$H$14,MATCH($B83,Summary!$H$15:$H$22,0),1,1,DI$11))-
 IFERROR( FVSCHEDULE(1,OFFSET(Summary!$H$14,MATCH($B83,Summary!$H$15:$H$22,0),1,1,DI$11-1)), 0))
*(DI$12/12-ROUNDDOWN((DI$12-1)/12,0))
+ IFERROR( FVSCHEDULE(1,OFFSET(Summary!$H$14,MATCH($B83,Summary!$H$15:$H$22,0),1,1,DI$11-1)), 0)
)*IF(DI$53&gt;0,1,0)*$D83)/-12
)</f>
        <v>0</v>
      </c>
      <c r="DJ83" s="7">
        <f ca="1">IF(DJ$11=0,0,((
(FVSCHEDULE(1,OFFSET(Summary!$H$14,MATCH($B83,Summary!$H$15:$H$22,0),1,1,DJ$11))-
 IFERROR( FVSCHEDULE(1,OFFSET(Summary!$H$14,MATCH($B83,Summary!$H$15:$H$22,0),1,1,DJ$11-1)), 0))
*(DJ$12/12-ROUNDDOWN((DJ$12-1)/12,0))
+ IFERROR( FVSCHEDULE(1,OFFSET(Summary!$H$14,MATCH($B83,Summary!$H$15:$H$22,0),1,1,DJ$11-1)), 0)
)*IF(DJ$53&gt;0,1,0)*$D83)/-12
)</f>
        <v>0</v>
      </c>
      <c r="DK83" s="7">
        <f ca="1">IF(DK$11=0,0,((
(FVSCHEDULE(1,OFFSET(Summary!$H$14,MATCH($B83,Summary!$H$15:$H$22,0),1,1,DK$11))-
 IFERROR( FVSCHEDULE(1,OFFSET(Summary!$H$14,MATCH($B83,Summary!$H$15:$H$22,0),1,1,DK$11-1)), 0))
*(DK$12/12-ROUNDDOWN((DK$12-1)/12,0))
+ IFERROR( FVSCHEDULE(1,OFFSET(Summary!$H$14,MATCH($B83,Summary!$H$15:$H$22,0),1,1,DK$11-1)), 0)
)*IF(DK$53&gt;0,1,0)*$D83)/-12
)</f>
        <v>0</v>
      </c>
      <c r="DL83" s="7">
        <f ca="1">IF(DL$11=0,0,((
(FVSCHEDULE(1,OFFSET(Summary!$H$14,MATCH($B83,Summary!$H$15:$H$22,0),1,1,DL$11))-
 IFERROR( FVSCHEDULE(1,OFFSET(Summary!$H$14,MATCH($B83,Summary!$H$15:$H$22,0),1,1,DL$11-1)), 0))
*(DL$12/12-ROUNDDOWN((DL$12-1)/12,0))
+ IFERROR( FVSCHEDULE(1,OFFSET(Summary!$H$14,MATCH($B83,Summary!$H$15:$H$22,0),1,1,DL$11-1)), 0)
)*IF(DL$53&gt;0,1,0)*$D83)/-12
)</f>
        <v>0</v>
      </c>
      <c r="DM83" s="7">
        <f ca="1">IF(DM$11=0,0,((
(FVSCHEDULE(1,OFFSET(Summary!$H$14,MATCH($B83,Summary!$H$15:$H$22,0),1,1,DM$11))-
 IFERROR( FVSCHEDULE(1,OFFSET(Summary!$H$14,MATCH($B83,Summary!$H$15:$H$22,0),1,1,DM$11-1)), 0))
*(DM$12/12-ROUNDDOWN((DM$12-1)/12,0))
+ IFERROR( FVSCHEDULE(1,OFFSET(Summary!$H$14,MATCH($B83,Summary!$H$15:$H$22,0),1,1,DM$11-1)), 0)
)*IF(DM$53&gt;0,1,0)*$D83)/-12
)</f>
        <v>0</v>
      </c>
      <c r="DN83" s="7">
        <f ca="1">IF(DN$11=0,0,((
(FVSCHEDULE(1,OFFSET(Summary!$H$14,MATCH($B83,Summary!$H$15:$H$22,0),1,1,DN$11))-
 IFERROR( FVSCHEDULE(1,OFFSET(Summary!$H$14,MATCH($B83,Summary!$H$15:$H$22,0),1,1,DN$11-1)), 0))
*(DN$12/12-ROUNDDOWN((DN$12-1)/12,0))
+ IFERROR( FVSCHEDULE(1,OFFSET(Summary!$H$14,MATCH($B83,Summary!$H$15:$H$22,0),1,1,DN$11-1)), 0)
)*IF(DN$53&gt;0,1,0)*$D83)/-12
)</f>
        <v>0</v>
      </c>
      <c r="DO83" s="7">
        <f ca="1">IF(DO$11=0,0,((
(FVSCHEDULE(1,OFFSET(Summary!$H$14,MATCH($B83,Summary!$H$15:$H$22,0),1,1,DO$11))-
 IFERROR( FVSCHEDULE(1,OFFSET(Summary!$H$14,MATCH($B83,Summary!$H$15:$H$22,0),1,1,DO$11-1)), 0))
*(DO$12/12-ROUNDDOWN((DO$12-1)/12,0))
+ IFERROR( FVSCHEDULE(1,OFFSET(Summary!$H$14,MATCH($B83,Summary!$H$15:$H$22,0),1,1,DO$11-1)), 0)
)*IF(DO$53&gt;0,1,0)*$D83)/-12
)</f>
        <v>0</v>
      </c>
      <c r="DP83" s="7">
        <f ca="1">IF(DP$11=0,0,((
(FVSCHEDULE(1,OFFSET(Summary!$H$14,MATCH($B83,Summary!$H$15:$H$22,0),1,1,DP$11))-
 IFERROR( FVSCHEDULE(1,OFFSET(Summary!$H$14,MATCH($B83,Summary!$H$15:$H$22,0),1,1,DP$11-1)), 0))
*(DP$12/12-ROUNDDOWN((DP$12-1)/12,0))
+ IFERROR( FVSCHEDULE(1,OFFSET(Summary!$H$14,MATCH($B83,Summary!$H$15:$H$22,0),1,1,DP$11-1)), 0)
)*IF(DP$53&gt;0,1,0)*$D83)/-12
)</f>
        <v>0</v>
      </c>
      <c r="DQ83" s="7">
        <f ca="1">IF(DQ$11=0,0,((
(FVSCHEDULE(1,OFFSET(Summary!$H$14,MATCH($B83,Summary!$H$15:$H$22,0),1,1,DQ$11))-
 IFERROR( FVSCHEDULE(1,OFFSET(Summary!$H$14,MATCH($B83,Summary!$H$15:$H$22,0),1,1,DQ$11-1)), 0))
*(DQ$12/12-ROUNDDOWN((DQ$12-1)/12,0))
+ IFERROR( FVSCHEDULE(1,OFFSET(Summary!$H$14,MATCH($B83,Summary!$H$15:$H$22,0),1,1,DQ$11-1)), 0)
)*IF(DQ$53&gt;0,1,0)*$D83)/-12
)</f>
        <v>0</v>
      </c>
      <c r="DR83" s="7">
        <f ca="1">IF(DR$11=0,0,((
(FVSCHEDULE(1,OFFSET(Summary!$H$14,MATCH($B83,Summary!$H$15:$H$22,0),1,1,DR$11))-
 IFERROR( FVSCHEDULE(1,OFFSET(Summary!$H$14,MATCH($B83,Summary!$H$15:$H$22,0),1,1,DR$11-1)), 0))
*(DR$12/12-ROUNDDOWN((DR$12-1)/12,0))
+ IFERROR( FVSCHEDULE(1,OFFSET(Summary!$H$14,MATCH($B83,Summary!$H$15:$H$22,0),1,1,DR$11-1)), 0)
)*IF(DR$53&gt;0,1,0)*$D83)/-12
)</f>
        <v>0</v>
      </c>
      <c r="DS83" s="7">
        <f ca="1">IF(DS$11=0,0,((
(FVSCHEDULE(1,OFFSET(Summary!$H$14,MATCH($B83,Summary!$H$15:$H$22,0),1,1,DS$11))-
 IFERROR( FVSCHEDULE(1,OFFSET(Summary!$H$14,MATCH($B83,Summary!$H$15:$H$22,0),1,1,DS$11-1)), 0))
*(DS$12/12-ROUNDDOWN((DS$12-1)/12,0))
+ IFERROR( FVSCHEDULE(1,OFFSET(Summary!$H$14,MATCH($B83,Summary!$H$15:$H$22,0),1,1,DS$11-1)), 0)
)*IF(DS$53&gt;0,1,0)*$D83)/-12
)</f>
        <v>0</v>
      </c>
      <c r="DT83" s="7">
        <f ca="1">IF(DT$11=0,0,((
(FVSCHEDULE(1,OFFSET(Summary!$H$14,MATCH($B83,Summary!$H$15:$H$22,0),1,1,DT$11))-
 IFERROR( FVSCHEDULE(1,OFFSET(Summary!$H$14,MATCH($B83,Summary!$H$15:$H$22,0),1,1,DT$11-1)), 0))
*(DT$12/12-ROUNDDOWN((DT$12-1)/12,0))
+ IFERROR( FVSCHEDULE(1,OFFSET(Summary!$H$14,MATCH($B83,Summary!$H$15:$H$22,0),1,1,DT$11-1)), 0)
)*IF(DT$53&gt;0,1,0)*$D83)/-12
)</f>
        <v>0</v>
      </c>
      <c r="DU83" s="7">
        <f ca="1">IF(DU$11=0,0,((
(FVSCHEDULE(1,OFFSET(Summary!$H$14,MATCH($B83,Summary!$H$15:$H$22,0),1,1,DU$11))-
 IFERROR( FVSCHEDULE(1,OFFSET(Summary!$H$14,MATCH($B83,Summary!$H$15:$H$22,0),1,1,DU$11-1)), 0))
*(DU$12/12-ROUNDDOWN((DU$12-1)/12,0))
+ IFERROR( FVSCHEDULE(1,OFFSET(Summary!$H$14,MATCH($B83,Summary!$H$15:$H$22,0),1,1,DU$11-1)), 0)
)*IF(DU$53&gt;0,1,0)*$D83)/-12
)</f>
        <v>0</v>
      </c>
      <c r="DV83" s="7">
        <f ca="1">IF(DV$11=0,0,((
(FVSCHEDULE(1,OFFSET(Summary!$H$14,MATCH($B83,Summary!$H$15:$H$22,0),1,1,DV$11))-
 IFERROR( FVSCHEDULE(1,OFFSET(Summary!$H$14,MATCH($B83,Summary!$H$15:$H$22,0),1,1,DV$11-1)), 0))
*(DV$12/12-ROUNDDOWN((DV$12-1)/12,0))
+ IFERROR( FVSCHEDULE(1,OFFSET(Summary!$H$14,MATCH($B83,Summary!$H$15:$H$22,0),1,1,DV$11-1)), 0)
)*IF(DV$53&gt;0,1,0)*$D83)/-12
)</f>
        <v>0</v>
      </c>
      <c r="DW83" s="7">
        <f ca="1">IF(DW$11=0,0,((
(FVSCHEDULE(1,OFFSET(Summary!$H$14,MATCH($B83,Summary!$H$15:$H$22,0),1,1,DW$11))-
 IFERROR( FVSCHEDULE(1,OFFSET(Summary!$H$14,MATCH($B83,Summary!$H$15:$H$22,0),1,1,DW$11-1)), 0))
*(DW$12/12-ROUNDDOWN((DW$12-1)/12,0))
+ IFERROR( FVSCHEDULE(1,OFFSET(Summary!$H$14,MATCH($B83,Summary!$H$15:$H$22,0),1,1,DW$11-1)), 0)
)*IF(DW$53&gt;0,1,0)*$D83)/-12
)</f>
        <v>0</v>
      </c>
      <c r="DX83" s="7">
        <f ca="1">IF(DX$11=0,0,((
(FVSCHEDULE(1,OFFSET(Summary!$H$14,MATCH($B83,Summary!$H$15:$H$22,0),1,1,DX$11))-
 IFERROR( FVSCHEDULE(1,OFFSET(Summary!$H$14,MATCH($B83,Summary!$H$15:$H$22,0),1,1,DX$11-1)), 0))
*(DX$12/12-ROUNDDOWN((DX$12-1)/12,0))
+ IFERROR( FVSCHEDULE(1,OFFSET(Summary!$H$14,MATCH($B83,Summary!$H$15:$H$22,0),1,1,DX$11-1)), 0)
)*IF(DX$53&gt;0,1,0)*$D83)/-12
)</f>
        <v>0</v>
      </c>
      <c r="DY83" s="7">
        <f ca="1">IF(DY$11=0,0,((
(FVSCHEDULE(1,OFFSET(Summary!$H$14,MATCH($B83,Summary!$H$15:$H$22,0),1,1,DY$11))-
 IFERROR( FVSCHEDULE(1,OFFSET(Summary!$H$14,MATCH($B83,Summary!$H$15:$H$22,0),1,1,DY$11-1)), 0))
*(DY$12/12-ROUNDDOWN((DY$12-1)/12,0))
+ IFERROR( FVSCHEDULE(1,OFFSET(Summary!$H$14,MATCH($B83,Summary!$H$15:$H$22,0),1,1,DY$11-1)), 0)
)*IF(DY$53&gt;0,1,0)*$D83)/-12
)</f>
        <v>0</v>
      </c>
      <c r="DZ83" s="7">
        <f ca="1">IF(DZ$11=0,0,((
(FVSCHEDULE(1,OFFSET(Summary!$H$14,MATCH($B83,Summary!$H$15:$H$22,0),1,1,DZ$11))-
 IFERROR( FVSCHEDULE(1,OFFSET(Summary!$H$14,MATCH($B83,Summary!$H$15:$H$22,0),1,1,DZ$11-1)), 0))
*(DZ$12/12-ROUNDDOWN((DZ$12-1)/12,0))
+ IFERROR( FVSCHEDULE(1,OFFSET(Summary!$H$14,MATCH($B83,Summary!$H$15:$H$22,0),1,1,DZ$11-1)), 0)
)*IF(DZ$53&gt;0,1,0)*$D83)/-12
)</f>
        <v>0</v>
      </c>
      <c r="EA83" s="7">
        <f ca="1">IF(EA$11=0,0,((
(FVSCHEDULE(1,OFFSET(Summary!$H$14,MATCH($B83,Summary!$H$15:$H$22,0),1,1,EA$11))-
 IFERROR( FVSCHEDULE(1,OFFSET(Summary!$H$14,MATCH($B83,Summary!$H$15:$H$22,0),1,1,EA$11-1)), 0))
*(EA$12/12-ROUNDDOWN((EA$12-1)/12,0))
+ IFERROR( FVSCHEDULE(1,OFFSET(Summary!$H$14,MATCH($B83,Summary!$H$15:$H$22,0),1,1,EA$11-1)), 0)
)*IF(EA$53&gt;0,1,0)*$D83)/-12
)</f>
        <v>0</v>
      </c>
      <c r="EB83" s="7">
        <f ca="1">IF(EB$11=0,0,((
(FVSCHEDULE(1,OFFSET(Summary!$H$14,MATCH($B83,Summary!$H$15:$H$22,0),1,1,EB$11))-
 IFERROR( FVSCHEDULE(1,OFFSET(Summary!$H$14,MATCH($B83,Summary!$H$15:$H$22,0),1,1,EB$11-1)), 0))
*(EB$12/12-ROUNDDOWN((EB$12-1)/12,0))
+ IFERROR( FVSCHEDULE(1,OFFSET(Summary!$H$14,MATCH($B83,Summary!$H$15:$H$22,0),1,1,EB$11-1)), 0)
)*IF(EB$53&gt;0,1,0)*$D83)/-12
)</f>
        <v>0</v>
      </c>
      <c r="EC83" s="7">
        <f ca="1">IF(EC$11=0,0,((
(FVSCHEDULE(1,OFFSET(Summary!$H$14,MATCH($B83,Summary!$H$15:$H$22,0),1,1,EC$11))-
 IFERROR( FVSCHEDULE(1,OFFSET(Summary!$H$14,MATCH($B83,Summary!$H$15:$H$22,0),1,1,EC$11-1)), 0))
*(EC$12/12-ROUNDDOWN((EC$12-1)/12,0))
+ IFERROR( FVSCHEDULE(1,OFFSET(Summary!$H$14,MATCH($B83,Summary!$H$15:$H$22,0),1,1,EC$11-1)), 0)
)*IF(EC$53&gt;0,1,0)*$D83)/-12
)</f>
        <v>0</v>
      </c>
      <c r="ED83" s="7">
        <f ca="1">IF(ED$11=0,0,((
(FVSCHEDULE(1,OFFSET(Summary!$H$14,MATCH($B83,Summary!$H$15:$H$22,0),1,1,ED$11))-
 IFERROR( FVSCHEDULE(1,OFFSET(Summary!$H$14,MATCH($B83,Summary!$H$15:$H$22,0),1,1,ED$11-1)), 0))
*(ED$12/12-ROUNDDOWN((ED$12-1)/12,0))
+ IFERROR( FVSCHEDULE(1,OFFSET(Summary!$H$14,MATCH($B83,Summary!$H$15:$H$22,0),1,1,ED$11-1)), 0)
)*IF(ED$53&gt;0,1,0)*$D83)/-12
)</f>
        <v>0</v>
      </c>
      <c r="EE83" s="7">
        <f ca="1">IF(EE$11=0,0,((
(FVSCHEDULE(1,OFFSET(Summary!$H$14,MATCH($B83,Summary!$H$15:$H$22,0),1,1,EE$11))-
 IFERROR( FVSCHEDULE(1,OFFSET(Summary!$H$14,MATCH($B83,Summary!$H$15:$H$22,0),1,1,EE$11-1)), 0))
*(EE$12/12-ROUNDDOWN((EE$12-1)/12,0))
+ IFERROR( FVSCHEDULE(1,OFFSET(Summary!$H$14,MATCH($B83,Summary!$H$15:$H$22,0),1,1,EE$11-1)), 0)
)*IF(EE$53&gt;0,1,0)*$D83)/-12
)</f>
        <v>0</v>
      </c>
      <c r="EF83" s="7">
        <f ca="1">IF(EF$11=0,0,((
(FVSCHEDULE(1,OFFSET(Summary!$H$14,MATCH($B83,Summary!$H$15:$H$22,0),1,1,EF$11))-
 IFERROR( FVSCHEDULE(1,OFFSET(Summary!$H$14,MATCH($B83,Summary!$H$15:$H$22,0),1,1,EF$11-1)), 0))
*(EF$12/12-ROUNDDOWN((EF$12-1)/12,0))
+ IFERROR( FVSCHEDULE(1,OFFSET(Summary!$H$14,MATCH($B83,Summary!$H$15:$H$22,0),1,1,EF$11-1)), 0)
)*IF(EF$53&gt;0,1,0)*$D83)/-12
)</f>
        <v>0</v>
      </c>
      <c r="EG83" s="7">
        <f ca="1">IF(EG$11=0,0,((
(FVSCHEDULE(1,OFFSET(Summary!$H$14,MATCH($B83,Summary!$H$15:$H$22,0),1,1,EG$11))-
 IFERROR( FVSCHEDULE(1,OFFSET(Summary!$H$14,MATCH($B83,Summary!$H$15:$H$22,0),1,1,EG$11-1)), 0))
*(EG$12/12-ROUNDDOWN((EG$12-1)/12,0))
+ IFERROR( FVSCHEDULE(1,OFFSET(Summary!$H$14,MATCH($B83,Summary!$H$15:$H$22,0),1,1,EG$11-1)), 0)
)*IF(EG$53&gt;0,1,0)*$D83)/-12
)</f>
        <v>0</v>
      </c>
      <c r="EH83" s="7">
        <f ca="1">IF(EH$11=0,0,((
(FVSCHEDULE(1,OFFSET(Summary!$H$14,MATCH($B83,Summary!$H$15:$H$22,0),1,1,EH$11))-
 IFERROR( FVSCHEDULE(1,OFFSET(Summary!$H$14,MATCH($B83,Summary!$H$15:$H$22,0),1,1,EH$11-1)), 0))
*(EH$12/12-ROUNDDOWN((EH$12-1)/12,0))
+ IFERROR( FVSCHEDULE(1,OFFSET(Summary!$H$14,MATCH($B83,Summary!$H$15:$H$22,0),1,1,EH$11-1)), 0)
)*IF(EH$53&gt;0,1,0)*$D83)/-12
)</f>
        <v>0</v>
      </c>
      <c r="EI83" s="7">
        <f ca="1">IF(EI$11=0,0,((
(FVSCHEDULE(1,OFFSET(Summary!$H$14,MATCH($B83,Summary!$H$15:$H$22,0),1,1,EI$11))-
 IFERROR( FVSCHEDULE(1,OFFSET(Summary!$H$14,MATCH($B83,Summary!$H$15:$H$22,0),1,1,EI$11-1)), 0))
*(EI$12/12-ROUNDDOWN((EI$12-1)/12,0))
+ IFERROR( FVSCHEDULE(1,OFFSET(Summary!$H$14,MATCH($B83,Summary!$H$15:$H$22,0),1,1,EI$11-1)), 0)
)*IF(EI$53&gt;0,1,0)*$D83)/-12
)</f>
        <v>0</v>
      </c>
      <c r="EJ83" s="7">
        <f ca="1">IF(EJ$11=0,0,((
(FVSCHEDULE(1,OFFSET(Summary!$H$14,MATCH($B83,Summary!$H$15:$H$22,0),1,1,EJ$11))-
 IFERROR( FVSCHEDULE(1,OFFSET(Summary!$H$14,MATCH($B83,Summary!$H$15:$H$22,0),1,1,EJ$11-1)), 0))
*(EJ$12/12-ROUNDDOWN((EJ$12-1)/12,0))
+ IFERROR( FVSCHEDULE(1,OFFSET(Summary!$H$14,MATCH($B83,Summary!$H$15:$H$22,0),1,1,EJ$11-1)), 0)
)*IF(EJ$53&gt;0,1,0)*$D83)/-12
)</f>
        <v>0</v>
      </c>
      <c r="EK83" s="4">
        <v>0</v>
      </c>
      <c r="EL83" s="59"/>
    </row>
    <row r="84" spans="1:142" s="4" customFormat="1" ht="14" x14ac:dyDescent="0.2">
      <c r="B84" s="46" t="str">
        <f>Summary!$H$22</f>
        <v>expense</v>
      </c>
      <c r="C84" s="46" t="s">
        <v>580</v>
      </c>
      <c r="D84" s="134">
        <f>Opex!$D$59</f>
        <v>91803</v>
      </c>
      <c r="H84" s="7">
        <f ca="1">IF(H$11=0,0,((
(FVSCHEDULE(1,OFFSET(Summary!$H$14,MATCH($B84,Summary!$H$15:$H$22,0),1,1,H$11))-
 IFERROR( FVSCHEDULE(1,OFFSET(Summary!$H$14,MATCH($B84,Summary!$H$15:$H$22,0),1,1,H$11-1)), 0))
*(H$12/12-ROUNDDOWN((H$12-1)/12,0))
+ IFERROR( FVSCHEDULE(1,OFFSET(Summary!$H$14,MATCH($B84,Summary!$H$15:$H$22,0),1,1,H$11-1)), 0)
)*H$53*$D84)/-12
)</f>
        <v>0</v>
      </c>
      <c r="I84" s="7">
        <f ca="1">IF(I$11=0,0,((
(FVSCHEDULE(1,OFFSET(Summary!$H$14,MATCH($B84,Summary!$H$15:$H$22,0),1,1,I$11))-
 IFERROR( FVSCHEDULE(1,OFFSET(Summary!$H$14,MATCH($B84,Summary!$H$15:$H$22,0),1,1,I$11-1)), 0))
*(I$12/12-ROUNDDOWN((I$12-1)/12,0))
+ IFERROR( FVSCHEDULE(1,OFFSET(Summary!$H$14,MATCH($B84,Summary!$H$15:$H$22,0),1,1,I$11-1)), 0)
)*I$53*$D84)/-12
)</f>
        <v>0</v>
      </c>
      <c r="J84" s="7">
        <f ca="1">IF(J$11=0,0,((
(FVSCHEDULE(1,OFFSET(Summary!$H$14,MATCH($B84,Summary!$H$15:$H$22,0),1,1,J$11))-
 IFERROR( FVSCHEDULE(1,OFFSET(Summary!$H$14,MATCH($B84,Summary!$H$15:$H$22,0),1,1,J$11-1)), 0))
*(J$12/12-ROUNDDOWN((J$12-1)/12,0))
+ IFERROR( FVSCHEDULE(1,OFFSET(Summary!$H$14,MATCH($B84,Summary!$H$15:$H$22,0),1,1,J$11-1)), 0)
)*J$53*$D84)/-12
)</f>
        <v>0</v>
      </c>
      <c r="K84" s="7">
        <f ca="1">IF(K$11=0,0,((
(FVSCHEDULE(1,OFFSET(Summary!$H$14,MATCH($B84,Summary!$H$15:$H$22,0),1,1,K$11))-
 IFERROR( FVSCHEDULE(1,OFFSET(Summary!$H$14,MATCH($B84,Summary!$H$15:$H$22,0),1,1,K$11-1)), 0))
*(K$12/12-ROUNDDOWN((K$12-1)/12,0))
+ IFERROR( FVSCHEDULE(1,OFFSET(Summary!$H$14,MATCH($B84,Summary!$H$15:$H$22,0),1,1,K$11-1)), 0)
)*K$53*$D84)/-12
)</f>
        <v>0</v>
      </c>
      <c r="L84" s="7">
        <f ca="1">IF(L$11=0,0,((
(FVSCHEDULE(1,OFFSET(Summary!$H$14,MATCH($B84,Summary!$H$15:$H$22,0),1,1,L$11))-
 IFERROR( FVSCHEDULE(1,OFFSET(Summary!$H$14,MATCH($B84,Summary!$H$15:$H$22,0),1,1,L$11-1)), 0))
*(L$12/12-ROUNDDOWN((L$12-1)/12,0))
+ IFERROR( FVSCHEDULE(1,OFFSET(Summary!$H$14,MATCH($B84,Summary!$H$15:$H$22,0),1,1,L$11-1)), 0)
)*L$53*$D84)/-12
)</f>
        <v>0</v>
      </c>
      <c r="M84" s="7">
        <f ca="1">IF(M$11=0,0,((
(FVSCHEDULE(1,OFFSET(Summary!$H$14,MATCH($B84,Summary!$H$15:$H$22,0),1,1,M$11))-
 IFERROR( FVSCHEDULE(1,OFFSET(Summary!$H$14,MATCH($B84,Summary!$H$15:$H$22,0),1,1,M$11-1)), 0))
*(M$12/12-ROUNDDOWN((M$12-1)/12,0))
+ IFERROR( FVSCHEDULE(1,OFFSET(Summary!$H$14,MATCH($B84,Summary!$H$15:$H$22,0),1,1,M$11-1)), 0)
)*M$53*$D84)/-12
)</f>
        <v>0</v>
      </c>
      <c r="N84" s="7">
        <f ca="1">IF(N$11=0,0,((
(FVSCHEDULE(1,OFFSET(Summary!$H$14,MATCH($B84,Summary!$H$15:$H$22,0),1,1,N$11))-
 IFERROR( FVSCHEDULE(1,OFFSET(Summary!$H$14,MATCH($B84,Summary!$H$15:$H$22,0),1,1,N$11-1)), 0))
*(N$12/12-ROUNDDOWN((N$12-1)/12,0))
+ IFERROR( FVSCHEDULE(1,OFFSET(Summary!$H$14,MATCH($B84,Summary!$H$15:$H$22,0),1,1,N$11-1)), 0)
)*N$53*$D84)/-12
)</f>
        <v>0</v>
      </c>
      <c r="O84" s="7">
        <f ca="1">IF(O$11=0,0,((
(FVSCHEDULE(1,OFFSET(Summary!$H$14,MATCH($B84,Summary!$H$15:$H$22,0),1,1,O$11))-
 IFERROR( FVSCHEDULE(1,OFFSET(Summary!$H$14,MATCH($B84,Summary!$H$15:$H$22,0),1,1,O$11-1)), 0))
*(O$12/12-ROUNDDOWN((O$12-1)/12,0))
+ IFERROR( FVSCHEDULE(1,OFFSET(Summary!$H$14,MATCH($B84,Summary!$H$15:$H$22,0),1,1,O$11-1)), 0)
)*O$53*$D84)/-12
)</f>
        <v>0</v>
      </c>
      <c r="P84" s="7">
        <f ca="1">IF(P$11=0,0,((
(FVSCHEDULE(1,OFFSET(Summary!$H$14,MATCH($B84,Summary!$H$15:$H$22,0),1,1,P$11))-
 IFERROR( FVSCHEDULE(1,OFFSET(Summary!$H$14,MATCH($B84,Summary!$H$15:$H$22,0),1,1,P$11-1)), 0))
*(P$12/12-ROUNDDOWN((P$12-1)/12,0))
+ IFERROR( FVSCHEDULE(1,OFFSET(Summary!$H$14,MATCH($B84,Summary!$H$15:$H$22,0),1,1,P$11-1)), 0)
)*P$53*$D84)/-12
)</f>
        <v>0</v>
      </c>
      <c r="Q84" s="7">
        <f ca="1">IF(Q$11=0,0,((
(FVSCHEDULE(1,OFFSET(Summary!$H$14,MATCH($B84,Summary!$H$15:$H$22,0),1,1,Q$11))-
 IFERROR( FVSCHEDULE(1,OFFSET(Summary!$H$14,MATCH($B84,Summary!$H$15:$H$22,0),1,1,Q$11-1)), 0))
*(Q$12/12-ROUNDDOWN((Q$12-1)/12,0))
+ IFERROR( FVSCHEDULE(1,OFFSET(Summary!$H$14,MATCH($B84,Summary!$H$15:$H$22,0),1,1,Q$11-1)), 0)
)*Q$53*$D84)/-12
)</f>
        <v>0</v>
      </c>
      <c r="R84" s="7">
        <f ca="1">IF(R$11=0,0,((
(FVSCHEDULE(1,OFFSET(Summary!$H$14,MATCH($B84,Summary!$H$15:$H$22,0),1,1,R$11))-
 IFERROR( FVSCHEDULE(1,OFFSET(Summary!$H$14,MATCH($B84,Summary!$H$15:$H$22,0),1,1,R$11-1)), 0))
*(R$12/12-ROUNDDOWN((R$12-1)/12,0))
+ IFERROR( FVSCHEDULE(1,OFFSET(Summary!$H$14,MATCH($B84,Summary!$H$15:$H$22,0),1,1,R$11-1)), 0)
)*R$53*$D84)/-12
)</f>
        <v>0</v>
      </c>
      <c r="S84" s="7">
        <f ca="1">IF(S$11=0,0,((
(FVSCHEDULE(1,OFFSET(Summary!$H$14,MATCH($B84,Summary!$H$15:$H$22,0),1,1,S$11))-
 IFERROR( FVSCHEDULE(1,OFFSET(Summary!$H$14,MATCH($B84,Summary!$H$15:$H$22,0),1,1,S$11-1)), 0))
*(S$12/12-ROUNDDOWN((S$12-1)/12,0))
+ IFERROR( FVSCHEDULE(1,OFFSET(Summary!$H$14,MATCH($B84,Summary!$H$15:$H$22,0),1,1,S$11-1)), 0)
)*S$53*$D84)/-12
)</f>
        <v>0</v>
      </c>
      <c r="T84" s="7">
        <f ca="1">IF(T$11=0,0,((
(FVSCHEDULE(1,OFFSET(Summary!$H$14,MATCH($B84,Summary!$H$15:$H$22,0),1,1,T$11))-
 IFERROR( FVSCHEDULE(1,OFFSET(Summary!$H$14,MATCH($B84,Summary!$H$15:$H$22,0),1,1,T$11-1)), 0))
*(T$12/12-ROUNDDOWN((T$12-1)/12,0))
+ IFERROR( FVSCHEDULE(1,OFFSET(Summary!$H$14,MATCH($B84,Summary!$H$15:$H$22,0),1,1,T$11-1)), 0)
)*T$53*$D84)/-12
)</f>
        <v>0</v>
      </c>
      <c r="U84" s="7">
        <f ca="1">IF(U$11=0,0,((
(FVSCHEDULE(1,OFFSET(Summary!$H$14,MATCH($B84,Summary!$H$15:$H$22,0),1,1,U$11))-
 IFERROR( FVSCHEDULE(1,OFFSET(Summary!$H$14,MATCH($B84,Summary!$H$15:$H$22,0),1,1,U$11-1)), 0))
*(U$12/12-ROUNDDOWN((U$12-1)/12,0))
+ IFERROR( FVSCHEDULE(1,OFFSET(Summary!$H$14,MATCH($B84,Summary!$H$15:$H$22,0),1,1,U$11-1)), 0)
)*U$53*$D84)/-12
)</f>
        <v>0</v>
      </c>
      <c r="V84" s="7">
        <f ca="1">IF(V$11=0,0,((
(FVSCHEDULE(1,OFFSET(Summary!$H$14,MATCH($B84,Summary!$H$15:$H$22,0),1,1,V$11))-
 IFERROR( FVSCHEDULE(1,OFFSET(Summary!$H$14,MATCH($B84,Summary!$H$15:$H$22,0),1,1,V$11-1)), 0))
*(V$12/12-ROUNDDOWN((V$12-1)/12,0))
+ IFERROR( FVSCHEDULE(1,OFFSET(Summary!$H$14,MATCH($B84,Summary!$H$15:$H$22,0),1,1,V$11-1)), 0)
)*V$53*$D84)/-12
)</f>
        <v>0</v>
      </c>
      <c r="W84" s="7">
        <f ca="1">IF(W$11=0,0,((
(FVSCHEDULE(1,OFFSET(Summary!$H$14,MATCH($B84,Summary!$H$15:$H$22,0),1,1,W$11))-
 IFERROR( FVSCHEDULE(1,OFFSET(Summary!$H$14,MATCH($B84,Summary!$H$15:$H$22,0),1,1,W$11-1)), 0))
*(W$12/12-ROUNDDOWN((W$12-1)/12,0))
+ IFERROR( FVSCHEDULE(1,OFFSET(Summary!$H$14,MATCH($B84,Summary!$H$15:$H$22,0),1,1,W$11-1)), 0)
)*W$53*$D84)/-12
)</f>
        <v>0</v>
      </c>
      <c r="X84" s="7">
        <f ca="1">IF(X$11=0,0,((
(FVSCHEDULE(1,OFFSET(Summary!$H$14,MATCH($B84,Summary!$H$15:$H$22,0),1,1,X$11))-
 IFERROR( FVSCHEDULE(1,OFFSET(Summary!$H$14,MATCH($B84,Summary!$H$15:$H$22,0),1,1,X$11-1)), 0))
*(X$12/12-ROUNDDOWN((X$12-1)/12,0))
+ IFERROR( FVSCHEDULE(1,OFFSET(Summary!$H$14,MATCH($B84,Summary!$H$15:$H$22,0),1,1,X$11-1)), 0)
)*X$53*$D84)/-12
)</f>
        <v>0</v>
      </c>
      <c r="Y84" s="7">
        <f ca="1">IF(Y$11=0,0,((
(FVSCHEDULE(1,OFFSET(Summary!$H$14,MATCH($B84,Summary!$H$15:$H$22,0),1,1,Y$11))-
 IFERROR( FVSCHEDULE(1,OFFSET(Summary!$H$14,MATCH($B84,Summary!$H$15:$H$22,0),1,1,Y$11-1)), 0))
*(Y$12/12-ROUNDDOWN((Y$12-1)/12,0))
+ IFERROR( FVSCHEDULE(1,OFFSET(Summary!$H$14,MATCH($B84,Summary!$H$15:$H$22,0),1,1,Y$11-1)), 0)
)*Y$53*$D84)/-12
)</f>
        <v>0</v>
      </c>
      <c r="Z84" s="7">
        <f ca="1">IF(Z$11=0,0,((
(FVSCHEDULE(1,OFFSET(Summary!$H$14,MATCH($B84,Summary!$H$15:$H$22,0),1,1,Z$11))-
 IFERROR( FVSCHEDULE(1,OFFSET(Summary!$H$14,MATCH($B84,Summary!$H$15:$H$22,0),1,1,Z$11-1)), 0))
*(Z$12/12-ROUNDDOWN((Z$12-1)/12,0))
+ IFERROR( FVSCHEDULE(1,OFFSET(Summary!$H$14,MATCH($B84,Summary!$H$15:$H$22,0),1,1,Z$11-1)), 0)
)*Z$53*$D84)/-12
)</f>
        <v>0</v>
      </c>
      <c r="AA84" s="7">
        <f ca="1">IF(AA$11=0,0,((
(FVSCHEDULE(1,OFFSET(Summary!$H$14,MATCH($B84,Summary!$H$15:$H$22,0),1,1,AA$11))-
 IFERROR( FVSCHEDULE(1,OFFSET(Summary!$H$14,MATCH($B84,Summary!$H$15:$H$22,0),1,1,AA$11-1)), 0))
*(AA$12/12-ROUNDDOWN((AA$12-1)/12,0))
+ IFERROR( FVSCHEDULE(1,OFFSET(Summary!$H$14,MATCH($B84,Summary!$H$15:$H$22,0),1,1,AA$11-1)), 0)
)*AA$53*$D84)/-12
)</f>
        <v>0</v>
      </c>
      <c r="AB84" s="7">
        <f ca="1">IF(AB$11=0,0,((
(FVSCHEDULE(1,OFFSET(Summary!$H$14,MATCH($B84,Summary!$H$15:$H$22,0),1,1,AB$11))-
 IFERROR( FVSCHEDULE(1,OFFSET(Summary!$H$14,MATCH($B84,Summary!$H$15:$H$22,0),1,1,AB$11-1)), 0))
*(AB$12/12-ROUNDDOWN((AB$12-1)/12,0))
+ IFERROR( FVSCHEDULE(1,OFFSET(Summary!$H$14,MATCH($B84,Summary!$H$15:$H$22,0),1,1,AB$11-1)), 0)
)*AB$53*$D84)/-12
)</f>
        <v>0</v>
      </c>
      <c r="AC84" s="7">
        <f ca="1">IF(AC$11=0,0,((
(FVSCHEDULE(1,OFFSET(Summary!$H$14,MATCH($B84,Summary!$H$15:$H$22,0),1,1,AC$11))-
 IFERROR( FVSCHEDULE(1,OFFSET(Summary!$H$14,MATCH($B84,Summary!$H$15:$H$22,0),1,1,AC$11-1)), 0))
*(AC$12/12-ROUNDDOWN((AC$12-1)/12,0))
+ IFERROR( FVSCHEDULE(1,OFFSET(Summary!$H$14,MATCH($B84,Summary!$H$15:$H$22,0),1,1,AC$11-1)), 0)
)*AC$53*$D84)/-12
)</f>
        <v>0</v>
      </c>
      <c r="AD84" s="7">
        <f ca="1">IF(AD$11=0,0,((
(FVSCHEDULE(1,OFFSET(Summary!$H$14,MATCH($B84,Summary!$H$15:$H$22,0),1,1,AD$11))-
 IFERROR( FVSCHEDULE(1,OFFSET(Summary!$H$14,MATCH($B84,Summary!$H$15:$H$22,0),1,1,AD$11-1)), 0))
*(AD$12/12-ROUNDDOWN((AD$12-1)/12,0))
+ IFERROR( FVSCHEDULE(1,OFFSET(Summary!$H$14,MATCH($B84,Summary!$H$15:$H$22,0),1,1,AD$11-1)), 0)
)*AD$53*$D84)/-12
)</f>
        <v>0</v>
      </c>
      <c r="AE84" s="7">
        <f ca="1">IF(AE$11=0,0,((
(FVSCHEDULE(1,OFFSET(Summary!$H$14,MATCH($B84,Summary!$H$15:$H$22,0),1,1,AE$11))-
 IFERROR( FVSCHEDULE(1,OFFSET(Summary!$H$14,MATCH($B84,Summary!$H$15:$H$22,0),1,1,AE$11-1)), 0))
*(AE$12/12-ROUNDDOWN((AE$12-1)/12,0))
+ IFERROR( FVSCHEDULE(1,OFFSET(Summary!$H$14,MATCH($B84,Summary!$H$15:$H$22,0),1,1,AE$11-1)), 0)
)*AE$53*$D84)/-12
)</f>
        <v>0</v>
      </c>
      <c r="AF84" s="7">
        <f ca="1">IF(AF$11=0,0,((
(FVSCHEDULE(1,OFFSET(Summary!$H$14,MATCH($B84,Summary!$H$15:$H$22,0),1,1,AF$11))-
 IFERROR( FVSCHEDULE(1,OFFSET(Summary!$H$14,MATCH($B84,Summary!$H$15:$H$22,0),1,1,AF$11-1)), 0))
*(AF$12/12-ROUNDDOWN((AF$12-1)/12,0))
+ IFERROR( FVSCHEDULE(1,OFFSET(Summary!$H$14,MATCH($B84,Summary!$H$15:$H$22,0),1,1,AF$11-1)), 0)
)*AF$53*$D84)/-12
)</f>
        <v>-1091.6249999999998</v>
      </c>
      <c r="AG84" s="7">
        <f ca="1">IF(AG$11=0,0,((
(FVSCHEDULE(1,OFFSET(Summary!$H$14,MATCH($B84,Summary!$H$15:$H$22,0),1,1,AG$11))-
 IFERROR( FVSCHEDULE(1,OFFSET(Summary!$H$14,MATCH($B84,Summary!$H$15:$H$22,0),1,1,AG$11-1)), 0))
*(AG$12/12-ROUNDDOWN((AG$12-1)/12,0))
+ IFERROR( FVSCHEDULE(1,OFFSET(Summary!$H$14,MATCH($B84,Summary!$H$15:$H$22,0),1,1,AG$11-1)), 0)
)*AG$53*$D84)/-12
)</f>
        <v>-1659.0804817708333</v>
      </c>
      <c r="AH84" s="7">
        <f ca="1">IF(AH$11=0,0,((
(FVSCHEDULE(1,OFFSET(Summary!$H$14,MATCH($B84,Summary!$H$15:$H$22,0),1,1,AH$11))-
 IFERROR( FVSCHEDULE(1,OFFSET(Summary!$H$14,MATCH($B84,Summary!$H$15:$H$22,0),1,1,AH$11-1)), 0))
*(AH$12/12-ROUNDDOWN((AH$12-1)/12,0))
+ IFERROR( FVSCHEDULE(1,OFFSET(Summary!$H$14,MATCH($B84,Summary!$H$15:$H$22,0),1,1,AH$11-1)), 0)
)*AH$53*$D84)/-12
)</f>
        <v>-2228.885989583333</v>
      </c>
      <c r="AI84" s="7">
        <f ca="1">IF(AI$11=0,0,((
(FVSCHEDULE(1,OFFSET(Summary!$H$14,MATCH($B84,Summary!$H$15:$H$22,0),1,1,AI$11))-
 IFERROR( FVSCHEDULE(1,OFFSET(Summary!$H$14,MATCH($B84,Summary!$H$15:$H$22,0),1,1,AI$11-1)), 0))
*(AI$12/12-ROUNDDOWN((AI$12-1)/12,0))
+ IFERROR( FVSCHEDULE(1,OFFSET(Summary!$H$14,MATCH($B84,Summary!$H$15:$H$22,0),1,1,AI$11-1)), 0)
)*AI$53*$D84)/-12
)</f>
        <v>-2801.0415234374996</v>
      </c>
      <c r="AJ84" s="7">
        <f ca="1">IF(AJ$11=0,0,((
(FVSCHEDULE(1,OFFSET(Summary!$H$14,MATCH($B84,Summary!$H$15:$H$22,0),1,1,AJ$11))-
 IFERROR( FVSCHEDULE(1,OFFSET(Summary!$H$14,MATCH($B84,Summary!$H$15:$H$22,0),1,1,AJ$11-1)), 0))
*(AJ$12/12-ROUNDDOWN((AJ$12-1)/12,0))
+ IFERROR( FVSCHEDULE(1,OFFSET(Summary!$H$14,MATCH($B84,Summary!$H$15:$H$22,0),1,1,AJ$11-1)), 0)
)*AJ$53*$D84)/-12
)</f>
        <v>-3375.5470833333329</v>
      </c>
      <c r="AK84" s="7">
        <f ca="1">IF(AK$11=0,0,((
(FVSCHEDULE(1,OFFSET(Summary!$H$14,MATCH($B84,Summary!$H$15:$H$22,0),1,1,AK$11))-
 IFERROR( FVSCHEDULE(1,OFFSET(Summary!$H$14,MATCH($B84,Summary!$H$15:$H$22,0),1,1,AK$11-1)), 0))
*(AK$12/12-ROUNDDOWN((AK$12-1)/12,0))
+ IFERROR( FVSCHEDULE(1,OFFSET(Summary!$H$14,MATCH($B84,Summary!$H$15:$H$22,0),1,1,AK$11-1)), 0)
)*AK$53*$D84)/-12
)</f>
        <v>-3952.4026692708326</v>
      </c>
      <c r="AL84" s="7">
        <f ca="1">IF(AL$11=0,0,((
(FVSCHEDULE(1,OFFSET(Summary!$H$14,MATCH($B84,Summary!$H$15:$H$22,0),1,1,AL$11))-
 IFERROR( FVSCHEDULE(1,OFFSET(Summary!$H$14,MATCH($B84,Summary!$H$15:$H$22,0),1,1,AL$11-1)), 0))
*(AL$12/12-ROUNDDOWN((AL$12-1)/12,0))
+ IFERROR( FVSCHEDULE(1,OFFSET(Summary!$H$14,MATCH($B84,Summary!$H$15:$H$22,0),1,1,AL$11-1)), 0)
)*AL$53*$D84)/-12
)</f>
        <v>-4531.608281249999</v>
      </c>
      <c r="AM84" s="7">
        <f ca="1">IF(AM$11=0,0,((
(FVSCHEDULE(1,OFFSET(Summary!$H$14,MATCH($B84,Summary!$H$15:$H$22,0),1,1,AM$11))-
 IFERROR( FVSCHEDULE(1,OFFSET(Summary!$H$14,MATCH($B84,Summary!$H$15:$H$22,0),1,1,AM$11-1)), 0))
*(AM$12/12-ROUNDDOWN((AM$12-1)/12,0))
+ IFERROR( FVSCHEDULE(1,OFFSET(Summary!$H$14,MATCH($B84,Summary!$H$15:$H$22,0),1,1,AM$11-1)), 0)
)*AM$53*$D84)/-12
)</f>
        <v>-5113.1639192708326</v>
      </c>
      <c r="AN84" s="7">
        <f ca="1">IF(AN$11=0,0,((
(FVSCHEDULE(1,OFFSET(Summary!$H$14,MATCH($B84,Summary!$H$15:$H$22,0),1,1,AN$11))-
 IFERROR( FVSCHEDULE(1,OFFSET(Summary!$H$14,MATCH($B84,Summary!$H$15:$H$22,0),1,1,AN$11-1)), 0))
*(AN$12/12-ROUNDDOWN((AN$12-1)/12,0))
+ IFERROR( FVSCHEDULE(1,OFFSET(Summary!$H$14,MATCH($B84,Summary!$H$15:$H$22,0),1,1,AN$11-1)), 0)
)*AN$53*$D84)/-12
)</f>
        <v>-5697.069583333333</v>
      </c>
      <c r="AO84" s="7">
        <f ca="1">IF(AO$11=0,0,((
(FVSCHEDULE(1,OFFSET(Summary!$H$14,MATCH($B84,Summary!$H$15:$H$22,0),1,1,AO$11))-
 IFERROR( FVSCHEDULE(1,OFFSET(Summary!$H$14,MATCH($B84,Summary!$H$15:$H$22,0),1,1,AO$11-1)), 0))
*(AO$12/12-ROUNDDOWN((AO$12-1)/12,0))
+ IFERROR( FVSCHEDULE(1,OFFSET(Summary!$H$14,MATCH($B84,Summary!$H$15:$H$22,0),1,1,AO$11-1)), 0)
)*AO$53*$D84)/-12
)</f>
        <v>-6283.3252734374992</v>
      </c>
      <c r="AP84" s="7">
        <f ca="1">IF(AP$11=0,0,((
(FVSCHEDULE(1,OFFSET(Summary!$H$14,MATCH($B84,Summary!$H$15:$H$22,0),1,1,AP$11))-
 IFERROR( FVSCHEDULE(1,OFFSET(Summary!$H$14,MATCH($B84,Summary!$H$15:$H$22,0),1,1,AP$11-1)), 0))
*(AP$12/12-ROUNDDOWN((AP$12-1)/12,0))
+ IFERROR( FVSCHEDULE(1,OFFSET(Summary!$H$14,MATCH($B84,Summary!$H$15:$H$22,0),1,1,AP$11-1)), 0)
)*AP$53*$D84)/-12
)</f>
        <v>-6871.930989583333</v>
      </c>
      <c r="AQ84" s="7">
        <f ca="1">IF(AQ$11=0,0,((
(FVSCHEDULE(1,OFFSET(Summary!$H$14,MATCH($B84,Summary!$H$15:$H$22,0),1,1,AQ$11))-
 IFERROR( FVSCHEDULE(1,OFFSET(Summary!$H$14,MATCH($B84,Summary!$H$15:$H$22,0),1,1,AQ$11-1)), 0))
*(AQ$12/12-ROUNDDOWN((AQ$12-1)/12,0))
+ IFERROR( FVSCHEDULE(1,OFFSET(Summary!$H$14,MATCH($B84,Summary!$H$15:$H$22,0),1,1,AQ$11-1)), 0)
)*AQ$53*$D84)/-12
)</f>
        <v>-7462.8867317708318</v>
      </c>
      <c r="AR84" s="7">
        <f ca="1">IF(AR$11=0,0,((
(FVSCHEDULE(1,OFFSET(Summary!$H$14,MATCH($B84,Summary!$H$15:$H$22,0),1,1,AR$11))-
 IFERROR( FVSCHEDULE(1,OFFSET(Summary!$H$14,MATCH($B84,Summary!$H$15:$H$22,0),1,1,AR$11-1)), 0))
*(AR$12/12-ROUNDDOWN((AR$12-1)/12,0))
+ IFERROR( FVSCHEDULE(1,OFFSET(Summary!$H$14,MATCH($B84,Summary!$H$15:$H$22,0),1,1,AR$11-1)), 0)
)*AR$53*$D84)/-12
)</f>
        <v>-8037.54390625</v>
      </c>
      <c r="AS84" s="7">
        <f ca="1">IF(AS$11=0,0,((
(FVSCHEDULE(1,OFFSET(Summary!$H$14,MATCH($B84,Summary!$H$15:$H$22,0),1,1,AS$11))-
 IFERROR( FVSCHEDULE(1,OFFSET(Summary!$H$14,MATCH($B84,Summary!$H$15:$H$22,0),1,1,AS$11-1)), 0))
*(AS$12/12-ROUNDDOWN((AS$12-1)/12,0))
+ IFERROR( FVSCHEDULE(1,OFFSET(Summary!$H$14,MATCH($B84,Summary!$H$15:$H$22,0),1,1,AS$11-1)), 0)
)*AS$53*$D84)/-12
)</f>
        <v>-8054.2887893880206</v>
      </c>
      <c r="AT84" s="7">
        <f ca="1">IF(AT$11=0,0,((
(FVSCHEDULE(1,OFFSET(Summary!$H$14,MATCH($B84,Summary!$H$15:$H$22,0),1,1,AT$11))-
 IFERROR( FVSCHEDULE(1,OFFSET(Summary!$H$14,MATCH($B84,Summary!$H$15:$H$22,0),1,1,AT$11-1)), 0))
*(AT$12/12-ROUNDDOWN((AT$12-1)/12,0))
+ IFERROR( FVSCHEDULE(1,OFFSET(Summary!$H$14,MATCH($B84,Summary!$H$15:$H$22,0),1,1,AT$11-1)), 0)
)*AT$53*$D84)/-12
)</f>
        <v>-8071.0336725260395</v>
      </c>
      <c r="AU84" s="7">
        <f ca="1">IF(AU$11=0,0,((
(FVSCHEDULE(1,OFFSET(Summary!$H$14,MATCH($B84,Summary!$H$15:$H$22,0),1,1,AU$11))-
 IFERROR( FVSCHEDULE(1,OFFSET(Summary!$H$14,MATCH($B84,Summary!$H$15:$H$22,0),1,1,AU$11-1)), 0))
*(AU$12/12-ROUNDDOWN((AU$12-1)/12,0))
+ IFERROR( FVSCHEDULE(1,OFFSET(Summary!$H$14,MATCH($B84,Summary!$H$15:$H$22,0),1,1,AU$11-1)), 0)
)*AU$53*$D84)/-12
)</f>
        <v>-8087.778555664062</v>
      </c>
      <c r="AV84" s="7">
        <f ca="1">IF(AV$11=0,0,((
(FVSCHEDULE(1,OFFSET(Summary!$H$14,MATCH($B84,Summary!$H$15:$H$22,0),1,1,AV$11))-
 IFERROR( FVSCHEDULE(1,OFFSET(Summary!$H$14,MATCH($B84,Summary!$H$15:$H$22,0),1,1,AV$11-1)), 0))
*(AV$12/12-ROUNDDOWN((AV$12-1)/12,0))
+ IFERROR( FVSCHEDULE(1,OFFSET(Summary!$H$14,MATCH($B84,Summary!$H$15:$H$22,0),1,1,AV$11-1)), 0)
)*AV$53*$D84)/-12
)</f>
        <v>-8104.5234388020826</v>
      </c>
      <c r="AW84" s="7">
        <f ca="1">IF(AW$11=0,0,((
(FVSCHEDULE(1,OFFSET(Summary!$H$14,MATCH($B84,Summary!$H$15:$H$22,0),1,1,AW$11))-
 IFERROR( FVSCHEDULE(1,OFFSET(Summary!$H$14,MATCH($B84,Summary!$H$15:$H$22,0),1,1,AW$11-1)), 0))
*(AW$12/12-ROUNDDOWN((AW$12-1)/12,0))
+ IFERROR( FVSCHEDULE(1,OFFSET(Summary!$H$14,MATCH($B84,Summary!$H$15:$H$22,0),1,1,AW$11-1)), 0)
)*AW$53*$D84)/-12
)</f>
        <v>-8121.2683219401042</v>
      </c>
      <c r="AX84" s="7">
        <f ca="1">IF(AX$11=0,0,((
(FVSCHEDULE(1,OFFSET(Summary!$H$14,MATCH($B84,Summary!$H$15:$H$22,0),1,1,AX$11))-
 IFERROR( FVSCHEDULE(1,OFFSET(Summary!$H$14,MATCH($B84,Summary!$H$15:$H$22,0),1,1,AX$11-1)), 0))
*(AX$12/12-ROUNDDOWN((AX$12-1)/12,0))
+ IFERROR( FVSCHEDULE(1,OFFSET(Summary!$H$14,MATCH($B84,Summary!$H$15:$H$22,0),1,1,AX$11-1)), 0)
)*AX$53*$D84)/-12
)</f>
        <v>-8138.0132050781249</v>
      </c>
      <c r="AY84" s="7">
        <f ca="1">IF(AY$11=0,0,((
(FVSCHEDULE(1,OFFSET(Summary!$H$14,MATCH($B84,Summary!$H$15:$H$22,0),1,1,AY$11))-
 IFERROR( FVSCHEDULE(1,OFFSET(Summary!$H$14,MATCH($B84,Summary!$H$15:$H$22,0),1,1,AY$11-1)), 0))
*(AY$12/12-ROUNDDOWN((AY$12-1)/12,0))
+ IFERROR( FVSCHEDULE(1,OFFSET(Summary!$H$14,MATCH($B84,Summary!$H$15:$H$22,0),1,1,AY$11-1)), 0)
)*AY$53*$D84)/-12
)</f>
        <v>-8154.7580882161446</v>
      </c>
      <c r="AZ84" s="7">
        <f ca="1">IF(AZ$11=0,0,((
(FVSCHEDULE(1,OFFSET(Summary!$H$14,MATCH($B84,Summary!$H$15:$H$22,0),1,1,AZ$11))-
 IFERROR( FVSCHEDULE(1,OFFSET(Summary!$H$14,MATCH($B84,Summary!$H$15:$H$22,0),1,1,AZ$11-1)), 0))
*(AZ$12/12-ROUNDDOWN((AZ$12-1)/12,0))
+ IFERROR( FVSCHEDULE(1,OFFSET(Summary!$H$14,MATCH($B84,Summary!$H$15:$H$22,0),1,1,AZ$11-1)), 0)
)*AZ$53*$D84)/-12
)</f>
        <v>-8171.5029713541662</v>
      </c>
      <c r="BA84" s="7">
        <f ca="1">IF(BA$11=0,0,((
(FVSCHEDULE(1,OFFSET(Summary!$H$14,MATCH($B84,Summary!$H$15:$H$22,0),1,1,BA$11))-
 IFERROR( FVSCHEDULE(1,OFFSET(Summary!$H$14,MATCH($B84,Summary!$H$15:$H$22,0),1,1,BA$11-1)), 0))
*(BA$12/12-ROUNDDOWN((BA$12-1)/12,0))
+ IFERROR( FVSCHEDULE(1,OFFSET(Summary!$H$14,MATCH($B84,Summary!$H$15:$H$22,0),1,1,BA$11-1)), 0)
)*BA$53*$D84)/-12
)</f>
        <v>-8188.2478544921869</v>
      </c>
      <c r="BB84" s="7">
        <f ca="1">IF(BB$11=0,0,((
(FVSCHEDULE(1,OFFSET(Summary!$H$14,MATCH($B84,Summary!$H$15:$H$22,0),1,1,BB$11))-
 IFERROR( FVSCHEDULE(1,OFFSET(Summary!$H$14,MATCH($B84,Summary!$H$15:$H$22,0),1,1,BB$11-1)), 0))
*(BB$12/12-ROUNDDOWN((BB$12-1)/12,0))
+ IFERROR( FVSCHEDULE(1,OFFSET(Summary!$H$14,MATCH($B84,Summary!$H$15:$H$22,0),1,1,BB$11-1)), 0)
)*BB$53*$D84)/-12
)</f>
        <v>-8204.9927376302094</v>
      </c>
      <c r="BC84" s="7">
        <f ca="1">IF(BC$11=0,0,((
(FVSCHEDULE(1,OFFSET(Summary!$H$14,MATCH($B84,Summary!$H$15:$H$22,0),1,1,BC$11))-
 IFERROR( FVSCHEDULE(1,OFFSET(Summary!$H$14,MATCH($B84,Summary!$H$15:$H$22,0),1,1,BC$11-1)), 0))
*(BC$12/12-ROUNDDOWN((BC$12-1)/12,0))
+ IFERROR( FVSCHEDULE(1,OFFSET(Summary!$H$14,MATCH($B84,Summary!$H$15:$H$22,0),1,1,BC$11-1)), 0)
)*BC$53*$D84)/-12
)</f>
        <v>-8221.7376207682282</v>
      </c>
      <c r="BD84" s="7">
        <f ca="1">IF(BD$11=0,0,((
(FVSCHEDULE(1,OFFSET(Summary!$H$14,MATCH($B84,Summary!$H$15:$H$22,0),1,1,BD$11))-
 IFERROR( FVSCHEDULE(1,OFFSET(Summary!$H$14,MATCH($B84,Summary!$H$15:$H$22,0),1,1,BD$11-1)), 0))
*(BD$12/12-ROUNDDOWN((BD$12-1)/12,0))
+ IFERROR( FVSCHEDULE(1,OFFSET(Summary!$H$14,MATCH($B84,Summary!$H$15:$H$22,0),1,1,BD$11-1)), 0)
)*BD$53*$D84)/-12
)</f>
        <v>-8238.4825039062489</v>
      </c>
      <c r="BE84" s="7">
        <f ca="1">IF(BE$11=0,0,((
(FVSCHEDULE(1,OFFSET(Summary!$H$14,MATCH($B84,Summary!$H$15:$H$22,0),1,1,BE$11))-
 IFERROR( FVSCHEDULE(1,OFFSET(Summary!$H$14,MATCH($B84,Summary!$H$15:$H$22,0),1,1,BE$11-1)), 0))
*(BE$12/12-ROUNDDOWN((BE$12-1)/12,0))
+ IFERROR( FVSCHEDULE(1,OFFSET(Summary!$H$14,MATCH($B84,Summary!$H$15:$H$22,0),1,1,BE$11-1)), 0)
)*BE$53*$D84)/-12
)</f>
        <v>-8255.64600912272</v>
      </c>
      <c r="BF84" s="7">
        <f ca="1">IF(BF$11=0,0,((
(FVSCHEDULE(1,OFFSET(Summary!$H$14,MATCH($B84,Summary!$H$15:$H$22,0),1,1,BF$11))-
 IFERROR( FVSCHEDULE(1,OFFSET(Summary!$H$14,MATCH($B84,Summary!$H$15:$H$22,0),1,1,BF$11-1)), 0))
*(BF$12/12-ROUNDDOWN((BF$12-1)/12,0))
+ IFERROR( FVSCHEDULE(1,OFFSET(Summary!$H$14,MATCH($B84,Summary!$H$15:$H$22,0),1,1,BF$11-1)), 0)
)*BF$53*$D84)/-12
)</f>
        <v>-8272.8095143391929</v>
      </c>
      <c r="BG84" s="7">
        <f ca="1">IF(BG$11=0,0,((
(FVSCHEDULE(1,OFFSET(Summary!$H$14,MATCH($B84,Summary!$H$15:$H$22,0),1,1,BG$11))-
 IFERROR( FVSCHEDULE(1,OFFSET(Summary!$H$14,MATCH($B84,Summary!$H$15:$H$22,0),1,1,BG$11-1)), 0))
*(BG$12/12-ROUNDDOWN((BG$12-1)/12,0))
+ IFERROR( FVSCHEDULE(1,OFFSET(Summary!$H$14,MATCH($B84,Summary!$H$15:$H$22,0),1,1,BG$11-1)), 0)
)*BG$53*$D84)/-12
)</f>
        <v>-8289.973019555664</v>
      </c>
      <c r="BH84" s="7">
        <f ca="1">IF(BH$11=0,0,((
(FVSCHEDULE(1,OFFSET(Summary!$H$14,MATCH($B84,Summary!$H$15:$H$22,0),1,1,BH$11))-
 IFERROR( FVSCHEDULE(1,OFFSET(Summary!$H$14,MATCH($B84,Summary!$H$15:$H$22,0),1,1,BH$11-1)), 0))
*(BH$12/12-ROUNDDOWN((BH$12-1)/12,0))
+ IFERROR( FVSCHEDULE(1,OFFSET(Summary!$H$14,MATCH($B84,Summary!$H$15:$H$22,0),1,1,BH$11-1)), 0)
)*BH$53*$D84)/-12
)</f>
        <v>-8307.1365247721351</v>
      </c>
      <c r="BI84" s="7">
        <f ca="1">IF(BI$11=0,0,((
(FVSCHEDULE(1,OFFSET(Summary!$H$14,MATCH($B84,Summary!$H$15:$H$22,0),1,1,BI$11))-
 IFERROR( FVSCHEDULE(1,OFFSET(Summary!$H$14,MATCH($B84,Summary!$H$15:$H$22,0),1,1,BI$11-1)), 0))
*(BI$12/12-ROUNDDOWN((BI$12-1)/12,0))
+ IFERROR( FVSCHEDULE(1,OFFSET(Summary!$H$14,MATCH($B84,Summary!$H$15:$H$22,0),1,1,BI$11-1)), 0)
)*BI$53*$D84)/-12
)</f>
        <v>-8324.3000299886062</v>
      </c>
      <c r="BJ84" s="7">
        <f ca="1">IF(BJ$11=0,0,((
(FVSCHEDULE(1,OFFSET(Summary!$H$14,MATCH($B84,Summary!$H$15:$H$22,0),1,1,BJ$11))-
 IFERROR( FVSCHEDULE(1,OFFSET(Summary!$H$14,MATCH($B84,Summary!$H$15:$H$22,0),1,1,BJ$11-1)), 0))
*(BJ$12/12-ROUNDDOWN((BJ$12-1)/12,0))
+ IFERROR( FVSCHEDULE(1,OFFSET(Summary!$H$14,MATCH($B84,Summary!$H$15:$H$22,0),1,1,BJ$11-1)), 0)
)*BJ$53*$D84)/-12
)</f>
        <v>-8341.4635352050773</v>
      </c>
      <c r="BK84" s="7">
        <f ca="1">IF(BK$11=0,0,((
(FVSCHEDULE(1,OFFSET(Summary!$H$14,MATCH($B84,Summary!$H$15:$H$22,0),1,1,BK$11))-
 IFERROR( FVSCHEDULE(1,OFFSET(Summary!$H$14,MATCH($B84,Summary!$H$15:$H$22,0),1,1,BK$11-1)), 0))
*(BK$12/12-ROUNDDOWN((BK$12-1)/12,0))
+ IFERROR( FVSCHEDULE(1,OFFSET(Summary!$H$14,MATCH($B84,Summary!$H$15:$H$22,0),1,1,BK$11-1)), 0)
)*BK$53*$D84)/-12
)</f>
        <v>-8358.6270404215484</v>
      </c>
      <c r="BL84" s="7">
        <f ca="1">IF(BL$11=0,0,((
(FVSCHEDULE(1,OFFSET(Summary!$H$14,MATCH($B84,Summary!$H$15:$H$22,0),1,1,BL$11))-
 IFERROR( FVSCHEDULE(1,OFFSET(Summary!$H$14,MATCH($B84,Summary!$H$15:$H$22,0),1,1,BL$11-1)), 0))
*(BL$12/12-ROUNDDOWN((BL$12-1)/12,0))
+ IFERROR( FVSCHEDULE(1,OFFSET(Summary!$H$14,MATCH($B84,Summary!$H$15:$H$22,0),1,1,BL$11-1)), 0)
)*BL$53*$D84)/-12
)</f>
        <v>-8375.7905456380195</v>
      </c>
      <c r="BM84" s="7">
        <f ca="1">IF(BM$11=0,0,((
(FVSCHEDULE(1,OFFSET(Summary!$H$14,MATCH($B84,Summary!$H$15:$H$22,0),1,1,BM$11))-
 IFERROR( FVSCHEDULE(1,OFFSET(Summary!$H$14,MATCH($B84,Summary!$H$15:$H$22,0),1,1,BM$11-1)), 0))
*(BM$12/12-ROUNDDOWN((BM$12-1)/12,0))
+ IFERROR( FVSCHEDULE(1,OFFSET(Summary!$H$14,MATCH($B84,Summary!$H$15:$H$22,0),1,1,BM$11-1)), 0)
)*BM$53*$D84)/-12
)</f>
        <v>-8392.9540508544906</v>
      </c>
      <c r="BN84" s="7">
        <f ca="1">IF(BN$11=0,0,((
(FVSCHEDULE(1,OFFSET(Summary!$H$14,MATCH($B84,Summary!$H$15:$H$22,0),1,1,BN$11))-
 IFERROR( FVSCHEDULE(1,OFFSET(Summary!$H$14,MATCH($B84,Summary!$H$15:$H$22,0),1,1,BN$11-1)), 0))
*(BN$12/12-ROUNDDOWN((BN$12-1)/12,0))
+ IFERROR( FVSCHEDULE(1,OFFSET(Summary!$H$14,MATCH($B84,Summary!$H$15:$H$22,0),1,1,BN$11-1)), 0)
)*BN$53*$D84)/-12
)</f>
        <v>-8410.1175560709617</v>
      </c>
      <c r="BO84" s="7">
        <f ca="1">IF(BO$11=0,0,((
(FVSCHEDULE(1,OFFSET(Summary!$H$14,MATCH($B84,Summary!$H$15:$H$22,0),1,1,BO$11))-
 IFERROR( FVSCHEDULE(1,OFFSET(Summary!$H$14,MATCH($B84,Summary!$H$15:$H$22,0),1,1,BO$11-1)), 0))
*(BO$12/12-ROUNDDOWN((BO$12-1)/12,0))
+ IFERROR( FVSCHEDULE(1,OFFSET(Summary!$H$14,MATCH($B84,Summary!$H$15:$H$22,0),1,1,BO$11-1)), 0)
)*BO$53*$D84)/-12
)</f>
        <v>-8427.2810612874327</v>
      </c>
      <c r="BP84" s="7">
        <f ca="1">IF(BP$11=0,0,((
(FVSCHEDULE(1,OFFSET(Summary!$H$14,MATCH($B84,Summary!$H$15:$H$22,0),1,1,BP$11))-
 IFERROR( FVSCHEDULE(1,OFFSET(Summary!$H$14,MATCH($B84,Summary!$H$15:$H$22,0),1,1,BP$11-1)), 0))
*(BP$12/12-ROUNDDOWN((BP$12-1)/12,0))
+ IFERROR( FVSCHEDULE(1,OFFSET(Summary!$H$14,MATCH($B84,Summary!$H$15:$H$22,0),1,1,BP$11-1)), 0)
)*BP$53*$D84)/-12
)</f>
        <v>-8444.4445665039038</v>
      </c>
      <c r="BQ84" s="7">
        <f ca="1">IF(BQ$11=0,0,((
(FVSCHEDULE(1,OFFSET(Summary!$H$14,MATCH($B84,Summary!$H$15:$H$22,0),1,1,BQ$11))-
 IFERROR( FVSCHEDULE(1,OFFSET(Summary!$H$14,MATCH($B84,Summary!$H$15:$H$22,0),1,1,BQ$11-1)), 0))
*(BQ$12/12-ROUNDDOWN((BQ$12-1)/12,0))
+ IFERROR( FVSCHEDULE(1,OFFSET(Summary!$H$14,MATCH($B84,Summary!$H$15:$H$22,0),1,1,BQ$11-1)), 0)
)*BQ$53*$D84)/-12
)</f>
        <v>-8462.0371593507862</v>
      </c>
      <c r="BR84" s="7">
        <f ca="1">IF(BR$11=0,0,((
(FVSCHEDULE(1,OFFSET(Summary!$H$14,MATCH($B84,Summary!$H$15:$H$22,0),1,1,BR$11))-
 IFERROR( FVSCHEDULE(1,OFFSET(Summary!$H$14,MATCH($B84,Summary!$H$15:$H$22,0),1,1,BR$11-1)), 0))
*(BR$12/12-ROUNDDOWN((BR$12-1)/12,0))
+ IFERROR( FVSCHEDULE(1,OFFSET(Summary!$H$14,MATCH($B84,Summary!$H$15:$H$22,0),1,1,BR$11-1)), 0)
)*BR$53*$D84)/-12
)</f>
        <v>-8479.6297521976703</v>
      </c>
      <c r="BS84" s="7">
        <f ca="1">IF(BS$11=0,0,((
(FVSCHEDULE(1,OFFSET(Summary!$H$14,MATCH($B84,Summary!$H$15:$H$22,0),1,1,BS$11))-
 IFERROR( FVSCHEDULE(1,OFFSET(Summary!$H$14,MATCH($B84,Summary!$H$15:$H$22,0),1,1,BS$11-1)), 0))
*(BS$12/12-ROUNDDOWN((BS$12-1)/12,0))
+ IFERROR( FVSCHEDULE(1,OFFSET(Summary!$H$14,MATCH($B84,Summary!$H$15:$H$22,0),1,1,BS$11-1)), 0)
)*BS$53*$D84)/-12
)</f>
        <v>-8497.2223450445526</v>
      </c>
      <c r="BT84" s="7">
        <f ca="1">IF(BT$11=0,0,((
(FVSCHEDULE(1,OFFSET(Summary!$H$14,MATCH($B84,Summary!$H$15:$H$22,0),1,1,BT$11))-
 IFERROR( FVSCHEDULE(1,OFFSET(Summary!$H$14,MATCH($B84,Summary!$H$15:$H$22,0),1,1,BT$11-1)), 0))
*(BT$12/12-ROUNDDOWN((BT$12-1)/12,0))
+ IFERROR( FVSCHEDULE(1,OFFSET(Summary!$H$14,MATCH($B84,Summary!$H$15:$H$22,0),1,1,BT$11-1)), 0)
)*BT$53*$D84)/-12
)</f>
        <v>-8514.8149378914368</v>
      </c>
      <c r="BU84" s="7">
        <f ca="1">IF(BU$11=0,0,((
(FVSCHEDULE(1,OFFSET(Summary!$H$14,MATCH($B84,Summary!$H$15:$H$22,0),1,1,BU$11))-
 IFERROR( FVSCHEDULE(1,OFFSET(Summary!$H$14,MATCH($B84,Summary!$H$15:$H$22,0),1,1,BU$11-1)), 0))
*(BU$12/12-ROUNDDOWN((BU$12-1)/12,0))
+ IFERROR( FVSCHEDULE(1,OFFSET(Summary!$H$14,MATCH($B84,Summary!$H$15:$H$22,0),1,1,BU$11-1)), 0)
)*BU$53*$D84)/-12
)</f>
        <v>-8532.4075307383191</v>
      </c>
      <c r="BV84" s="7">
        <f ca="1">IF(BV$11=0,0,((
(FVSCHEDULE(1,OFFSET(Summary!$H$14,MATCH($B84,Summary!$H$15:$H$22,0),1,1,BV$11))-
 IFERROR( FVSCHEDULE(1,OFFSET(Summary!$H$14,MATCH($B84,Summary!$H$15:$H$22,0),1,1,BV$11-1)), 0))
*(BV$12/12-ROUNDDOWN((BV$12-1)/12,0))
+ IFERROR( FVSCHEDULE(1,OFFSET(Summary!$H$14,MATCH($B84,Summary!$H$15:$H$22,0),1,1,BV$11-1)), 0)
)*BV$53*$D84)/-12
)</f>
        <v>-8550.0001235852033</v>
      </c>
      <c r="BW84" s="7">
        <f ca="1">IF(BW$11=0,0,((
(FVSCHEDULE(1,OFFSET(Summary!$H$14,MATCH($B84,Summary!$H$15:$H$22,0),1,1,BW$11))-
 IFERROR( FVSCHEDULE(1,OFFSET(Summary!$H$14,MATCH($B84,Summary!$H$15:$H$22,0),1,1,BW$11-1)), 0))
*(BW$12/12-ROUNDDOWN((BW$12-1)/12,0))
+ IFERROR( FVSCHEDULE(1,OFFSET(Summary!$H$14,MATCH($B84,Summary!$H$15:$H$22,0),1,1,BW$11-1)), 0)
)*BW$53*$D84)/-12
)</f>
        <v>-8567.5927164320856</v>
      </c>
      <c r="BX84" s="7">
        <f ca="1">IF(BX$11=0,0,((
(FVSCHEDULE(1,OFFSET(Summary!$H$14,MATCH($B84,Summary!$H$15:$H$22,0),1,1,BX$11))-
 IFERROR( FVSCHEDULE(1,OFFSET(Summary!$H$14,MATCH($B84,Summary!$H$15:$H$22,0),1,1,BX$11-1)), 0))
*(BX$12/12-ROUNDDOWN((BX$12-1)/12,0))
+ IFERROR( FVSCHEDULE(1,OFFSET(Summary!$H$14,MATCH($B84,Summary!$H$15:$H$22,0),1,1,BX$11-1)), 0)
)*BX$53*$D84)/-12
)</f>
        <v>-8585.1853092789679</v>
      </c>
      <c r="BY84" s="7">
        <f ca="1">IF(BY$11=0,0,((
(FVSCHEDULE(1,OFFSET(Summary!$H$14,MATCH($B84,Summary!$H$15:$H$22,0),1,1,BY$11))-
 IFERROR( FVSCHEDULE(1,OFFSET(Summary!$H$14,MATCH($B84,Summary!$H$15:$H$22,0),1,1,BY$11-1)), 0))
*(BY$12/12-ROUNDDOWN((BY$12-1)/12,0))
+ IFERROR( FVSCHEDULE(1,OFFSET(Summary!$H$14,MATCH($B84,Summary!$H$15:$H$22,0),1,1,BY$11-1)), 0)
)*BY$53*$D84)/-12
)</f>
        <v>-8602.7779021258521</v>
      </c>
      <c r="BZ84" s="7">
        <f ca="1">IF(BZ$11=0,0,((
(FVSCHEDULE(1,OFFSET(Summary!$H$14,MATCH($B84,Summary!$H$15:$H$22,0),1,1,BZ$11))-
 IFERROR( FVSCHEDULE(1,OFFSET(Summary!$H$14,MATCH($B84,Summary!$H$15:$H$22,0),1,1,BZ$11-1)), 0))
*(BZ$12/12-ROUNDDOWN((BZ$12-1)/12,0))
+ IFERROR( FVSCHEDULE(1,OFFSET(Summary!$H$14,MATCH($B84,Summary!$H$15:$H$22,0),1,1,BZ$11-1)), 0)
)*BZ$53*$D84)/-12
)</f>
        <v>-8620.3704949727344</v>
      </c>
      <c r="CA84" s="7">
        <f ca="1">IF(CA$11=0,0,((
(FVSCHEDULE(1,OFFSET(Summary!$H$14,MATCH($B84,Summary!$H$15:$H$22,0),1,1,CA$11))-
 IFERROR( FVSCHEDULE(1,OFFSET(Summary!$H$14,MATCH($B84,Summary!$H$15:$H$22,0),1,1,CA$11-1)), 0))
*(CA$12/12-ROUNDDOWN((CA$12-1)/12,0))
+ IFERROR( FVSCHEDULE(1,OFFSET(Summary!$H$14,MATCH($B84,Summary!$H$15:$H$22,0),1,1,CA$11-1)), 0)
)*CA$53*$D84)/-12
)</f>
        <v>-8637.9630878196185</v>
      </c>
      <c r="CB84" s="7">
        <f ca="1">IF(CB$11=0,0,((
(FVSCHEDULE(1,OFFSET(Summary!$H$14,MATCH($B84,Summary!$H$15:$H$22,0),1,1,CB$11))-
 IFERROR( FVSCHEDULE(1,OFFSET(Summary!$H$14,MATCH($B84,Summary!$H$15:$H$22,0),1,1,CB$11-1)), 0))
*(CB$12/12-ROUNDDOWN((CB$12-1)/12,0))
+ IFERROR( FVSCHEDULE(1,OFFSET(Summary!$H$14,MATCH($B84,Summary!$H$15:$H$22,0),1,1,CB$11-1)), 0)
)*CB$53*$D84)/-12
)</f>
        <v>-8655.5556806665008</v>
      </c>
      <c r="CC84" s="7">
        <f ca="1">IF(CC$11=0,0,((
(FVSCHEDULE(1,OFFSET(Summary!$H$14,MATCH($B84,Summary!$H$15:$H$22,0),1,1,CC$11))-
 IFERROR( FVSCHEDULE(1,OFFSET(Summary!$H$14,MATCH($B84,Summary!$H$15:$H$22,0),1,1,CC$11-1)), 0))
*(CC$12/12-ROUNDDOWN((CC$12-1)/12,0))
+ IFERROR( FVSCHEDULE(1,OFFSET(Summary!$H$14,MATCH($B84,Summary!$H$15:$H$22,0),1,1,CC$11-1)), 0)
)*CC$53*$D84)/-12
)</f>
        <v>-8673.5880883345562</v>
      </c>
      <c r="CD84" s="7">
        <f ca="1">IF(CD$11=0,0,((
(FVSCHEDULE(1,OFFSET(Summary!$H$14,MATCH($B84,Summary!$H$15:$H$22,0),1,1,CD$11))-
 IFERROR( FVSCHEDULE(1,OFFSET(Summary!$H$14,MATCH($B84,Summary!$H$15:$H$22,0),1,1,CD$11-1)), 0))
*(CD$12/12-ROUNDDOWN((CD$12-1)/12,0))
+ IFERROR( FVSCHEDULE(1,OFFSET(Summary!$H$14,MATCH($B84,Summary!$H$15:$H$22,0),1,1,CD$11-1)), 0)
)*CD$53*$D84)/-12
)</f>
        <v>-8691.6204960026116</v>
      </c>
      <c r="CE84" s="7">
        <f ca="1">IF(CE$11=0,0,((
(FVSCHEDULE(1,OFFSET(Summary!$H$14,MATCH($B84,Summary!$H$15:$H$22,0),1,1,CE$11))-
 IFERROR( FVSCHEDULE(1,OFFSET(Summary!$H$14,MATCH($B84,Summary!$H$15:$H$22,0),1,1,CE$11-1)), 0))
*(CE$12/12-ROUNDDOWN((CE$12-1)/12,0))
+ IFERROR( FVSCHEDULE(1,OFFSET(Summary!$H$14,MATCH($B84,Summary!$H$15:$H$22,0),1,1,CE$11-1)), 0)
)*CE$53*$D84)/-12
)</f>
        <v>-8709.6529036706652</v>
      </c>
      <c r="CF84" s="7">
        <f ca="1">IF(CF$11=0,0,((
(FVSCHEDULE(1,OFFSET(Summary!$H$14,MATCH($B84,Summary!$H$15:$H$22,0),1,1,CF$11))-
 IFERROR( FVSCHEDULE(1,OFFSET(Summary!$H$14,MATCH($B84,Summary!$H$15:$H$22,0),1,1,CF$11-1)), 0))
*(CF$12/12-ROUNDDOWN((CF$12-1)/12,0))
+ IFERROR( FVSCHEDULE(1,OFFSET(Summary!$H$14,MATCH($B84,Summary!$H$15:$H$22,0),1,1,CF$11-1)), 0)
)*CF$53*$D84)/-12
)</f>
        <v>-8727.6853113387206</v>
      </c>
      <c r="CG84" s="7">
        <f ca="1">IF(CG$11=0,0,((
(FVSCHEDULE(1,OFFSET(Summary!$H$14,MATCH($B84,Summary!$H$15:$H$22,0),1,1,CG$11))-
 IFERROR( FVSCHEDULE(1,OFFSET(Summary!$H$14,MATCH($B84,Summary!$H$15:$H$22,0),1,1,CG$11-1)), 0))
*(CG$12/12-ROUNDDOWN((CG$12-1)/12,0))
+ IFERROR( FVSCHEDULE(1,OFFSET(Summary!$H$14,MATCH($B84,Summary!$H$15:$H$22,0),1,1,CG$11-1)), 0)
)*CG$53*$D84)/-12
)</f>
        <v>-8745.717719006776</v>
      </c>
      <c r="CH84" s="7">
        <f ca="1">IF(CH$11=0,0,((
(FVSCHEDULE(1,OFFSET(Summary!$H$14,MATCH($B84,Summary!$H$15:$H$22,0),1,1,CH$11))-
 IFERROR( FVSCHEDULE(1,OFFSET(Summary!$H$14,MATCH($B84,Summary!$H$15:$H$22,0),1,1,CH$11-1)), 0))
*(CH$12/12-ROUNDDOWN((CH$12-1)/12,0))
+ IFERROR( FVSCHEDULE(1,OFFSET(Summary!$H$14,MATCH($B84,Summary!$H$15:$H$22,0),1,1,CH$11-1)), 0)
)*CH$53*$D84)/-12
)</f>
        <v>-8763.7501266748313</v>
      </c>
      <c r="CI84" s="7">
        <f ca="1">IF(CI$11=0,0,((
(FVSCHEDULE(1,OFFSET(Summary!$H$14,MATCH($B84,Summary!$H$15:$H$22,0),1,1,CI$11))-
 IFERROR( FVSCHEDULE(1,OFFSET(Summary!$H$14,MATCH($B84,Summary!$H$15:$H$22,0),1,1,CI$11-1)), 0))
*(CI$12/12-ROUNDDOWN((CI$12-1)/12,0))
+ IFERROR( FVSCHEDULE(1,OFFSET(Summary!$H$14,MATCH($B84,Summary!$H$15:$H$22,0),1,1,CI$11-1)), 0)
)*CI$53*$D84)/-12
)</f>
        <v>-8781.7825343428885</v>
      </c>
      <c r="CJ84" s="7">
        <f ca="1">IF(CJ$11=0,0,((
(FVSCHEDULE(1,OFFSET(Summary!$H$14,MATCH($B84,Summary!$H$15:$H$22,0),1,1,CJ$11))-
 IFERROR( FVSCHEDULE(1,OFFSET(Summary!$H$14,MATCH($B84,Summary!$H$15:$H$22,0),1,1,CJ$11-1)), 0))
*(CJ$12/12-ROUNDDOWN((CJ$12-1)/12,0))
+ IFERROR( FVSCHEDULE(1,OFFSET(Summary!$H$14,MATCH($B84,Summary!$H$15:$H$22,0),1,1,CJ$11-1)), 0)
)*CJ$53*$D84)/-12
)</f>
        <v>-8799.8149420109421</v>
      </c>
      <c r="CK84" s="7">
        <f ca="1">IF(CK$11=0,0,((
(FVSCHEDULE(1,OFFSET(Summary!$H$14,MATCH($B84,Summary!$H$15:$H$22,0),1,1,CK$11))-
 IFERROR( FVSCHEDULE(1,OFFSET(Summary!$H$14,MATCH($B84,Summary!$H$15:$H$22,0),1,1,CK$11-1)), 0))
*(CK$12/12-ROUNDDOWN((CK$12-1)/12,0))
+ IFERROR( FVSCHEDULE(1,OFFSET(Summary!$H$14,MATCH($B84,Summary!$H$15:$H$22,0),1,1,CK$11-1)), 0)
)*CK$53*$D84)/-12
)</f>
        <v>-8817.8473496789975</v>
      </c>
      <c r="CL84" s="7">
        <f ca="1">IF(CL$11=0,0,((
(FVSCHEDULE(1,OFFSET(Summary!$H$14,MATCH($B84,Summary!$H$15:$H$22,0),1,1,CL$11))-
 IFERROR( FVSCHEDULE(1,OFFSET(Summary!$H$14,MATCH($B84,Summary!$H$15:$H$22,0),1,1,CL$11-1)), 0))
*(CL$12/12-ROUNDDOWN((CL$12-1)/12,0))
+ IFERROR( FVSCHEDULE(1,OFFSET(Summary!$H$14,MATCH($B84,Summary!$H$15:$H$22,0),1,1,CL$11-1)), 0)
)*CL$53*$D84)/-12
)</f>
        <v>-8835.8797573470529</v>
      </c>
      <c r="CM84" s="7">
        <f ca="1">IF(CM$11=0,0,((
(FVSCHEDULE(1,OFFSET(Summary!$H$14,MATCH($B84,Summary!$H$15:$H$22,0),1,1,CM$11))-
 IFERROR( FVSCHEDULE(1,OFFSET(Summary!$H$14,MATCH($B84,Summary!$H$15:$H$22,0),1,1,CM$11-1)), 0))
*(CM$12/12-ROUNDDOWN((CM$12-1)/12,0))
+ IFERROR( FVSCHEDULE(1,OFFSET(Summary!$H$14,MATCH($B84,Summary!$H$15:$H$22,0),1,1,CM$11-1)), 0)
)*CM$53*$D84)/-12
)</f>
        <v>-8853.9121650151083</v>
      </c>
      <c r="CN84" s="7">
        <f ca="1">IF(CN$11=0,0,((
(FVSCHEDULE(1,OFFSET(Summary!$H$14,MATCH($B84,Summary!$H$15:$H$22,0),1,1,CN$11))-
 IFERROR( FVSCHEDULE(1,OFFSET(Summary!$H$14,MATCH($B84,Summary!$H$15:$H$22,0),1,1,CN$11-1)), 0))
*(CN$12/12-ROUNDDOWN((CN$12-1)/12,0))
+ IFERROR( FVSCHEDULE(1,OFFSET(Summary!$H$14,MATCH($B84,Summary!$H$15:$H$22,0),1,1,CN$11-1)), 0)
)*CN$53*$D84)/-12
)</f>
        <v>-8871.9445726831636</v>
      </c>
      <c r="CO84" s="7">
        <f ca="1">IF(CO$11=0,0,((
(FVSCHEDULE(1,OFFSET(Summary!$H$14,MATCH($B84,Summary!$H$15:$H$22,0),1,1,CO$11))-
 IFERROR( FVSCHEDULE(1,OFFSET(Summary!$H$14,MATCH($B84,Summary!$H$15:$H$22,0),1,1,CO$11-1)), 0))
*(CO$12/12-ROUNDDOWN((CO$12-1)/12,0))
+ IFERROR( FVSCHEDULE(1,OFFSET(Summary!$H$14,MATCH($B84,Summary!$H$15:$H$22,0),1,1,CO$11-1)), 0)
)*CO$53*$D84)/-12
)</f>
        <v>-8890.427790542919</v>
      </c>
      <c r="CP84" s="7">
        <f ca="1">IF(CP$11=0,0,((
(FVSCHEDULE(1,OFFSET(Summary!$H$14,MATCH($B84,Summary!$H$15:$H$22,0),1,1,CP$11))-
 IFERROR( FVSCHEDULE(1,OFFSET(Summary!$H$14,MATCH($B84,Summary!$H$15:$H$22,0),1,1,CP$11-1)), 0))
*(CP$12/12-ROUNDDOWN((CP$12-1)/12,0))
+ IFERROR( FVSCHEDULE(1,OFFSET(Summary!$H$14,MATCH($B84,Summary!$H$15:$H$22,0),1,1,CP$11-1)), 0)
)*CP$53*$D84)/-12
)</f>
        <v>-8908.9110084026761</v>
      </c>
      <c r="CQ84" s="7">
        <f ca="1">IF(CQ$11=0,0,((
(FVSCHEDULE(1,OFFSET(Summary!$H$14,MATCH($B84,Summary!$H$15:$H$22,0),1,1,CQ$11))-
 IFERROR( FVSCHEDULE(1,OFFSET(Summary!$H$14,MATCH($B84,Summary!$H$15:$H$22,0),1,1,CQ$11-1)), 0))
*(CQ$12/12-ROUNDDOWN((CQ$12-1)/12,0))
+ IFERROR( FVSCHEDULE(1,OFFSET(Summary!$H$14,MATCH($B84,Summary!$H$15:$H$22,0),1,1,CQ$11-1)), 0)
)*CQ$53*$D84)/-12
)</f>
        <v>-8927.3942262624314</v>
      </c>
      <c r="CR84" s="7">
        <f ca="1">IF(CR$11=0,0,((
(FVSCHEDULE(1,OFFSET(Summary!$H$14,MATCH($B84,Summary!$H$15:$H$22,0),1,1,CR$11))-
 IFERROR( FVSCHEDULE(1,OFFSET(Summary!$H$14,MATCH($B84,Summary!$H$15:$H$22,0),1,1,CR$11-1)), 0))
*(CR$12/12-ROUNDDOWN((CR$12-1)/12,0))
+ IFERROR( FVSCHEDULE(1,OFFSET(Summary!$H$14,MATCH($B84,Summary!$H$15:$H$22,0),1,1,CR$11-1)), 0)
)*CR$53*$D84)/-12
)</f>
        <v>-8945.8774441221885</v>
      </c>
      <c r="CS84" s="7">
        <f ca="1">IF(CS$11=0,0,((
(FVSCHEDULE(1,OFFSET(Summary!$H$14,MATCH($B84,Summary!$H$15:$H$22,0),1,1,CS$11))-
 IFERROR( FVSCHEDULE(1,OFFSET(Summary!$H$14,MATCH($B84,Summary!$H$15:$H$22,0),1,1,CS$11-1)), 0))
*(CS$12/12-ROUNDDOWN((CS$12-1)/12,0))
+ IFERROR( FVSCHEDULE(1,OFFSET(Summary!$H$14,MATCH($B84,Summary!$H$15:$H$22,0),1,1,CS$11-1)), 0)
)*CS$53*$D84)/-12
)</f>
        <v>-8964.3606619819457</v>
      </c>
      <c r="CT84" s="7">
        <f ca="1">IF(CT$11=0,0,((
(FVSCHEDULE(1,OFFSET(Summary!$H$14,MATCH($B84,Summary!$H$15:$H$22,0),1,1,CT$11))-
 IFERROR( FVSCHEDULE(1,OFFSET(Summary!$H$14,MATCH($B84,Summary!$H$15:$H$22,0),1,1,CT$11-1)), 0))
*(CT$12/12-ROUNDDOWN((CT$12-1)/12,0))
+ IFERROR( FVSCHEDULE(1,OFFSET(Summary!$H$14,MATCH($B84,Summary!$H$15:$H$22,0),1,1,CT$11-1)), 0)
)*CT$53*$D84)/-12
)</f>
        <v>-8982.8438798417028</v>
      </c>
      <c r="CU84" s="7">
        <f ca="1">IF(CU$11=0,0,((
(FVSCHEDULE(1,OFFSET(Summary!$H$14,MATCH($B84,Summary!$H$15:$H$22,0),1,1,CU$11))-
 IFERROR( FVSCHEDULE(1,OFFSET(Summary!$H$14,MATCH($B84,Summary!$H$15:$H$22,0),1,1,CU$11-1)), 0))
*(CU$12/12-ROUNDDOWN((CU$12-1)/12,0))
+ IFERROR( FVSCHEDULE(1,OFFSET(Summary!$H$14,MATCH($B84,Summary!$H$15:$H$22,0),1,1,CU$11-1)), 0)
)*CU$53*$D84)/-12
)</f>
        <v>-9001.3270977014599</v>
      </c>
      <c r="CV84" s="7">
        <f ca="1">IF(CV$11=0,0,((
(FVSCHEDULE(1,OFFSET(Summary!$H$14,MATCH($B84,Summary!$H$15:$H$22,0),1,1,CV$11))-
 IFERROR( FVSCHEDULE(1,OFFSET(Summary!$H$14,MATCH($B84,Summary!$H$15:$H$22,0),1,1,CV$11-1)), 0))
*(CV$12/12-ROUNDDOWN((CV$12-1)/12,0))
+ IFERROR( FVSCHEDULE(1,OFFSET(Summary!$H$14,MATCH($B84,Summary!$H$15:$H$22,0),1,1,CV$11-1)), 0)
)*CV$53*$D84)/-12
)</f>
        <v>-9019.8103155612152</v>
      </c>
      <c r="CW84" s="7">
        <f ca="1">IF(CW$11=0,0,((
(FVSCHEDULE(1,OFFSET(Summary!$H$14,MATCH($B84,Summary!$H$15:$H$22,0),1,1,CW$11))-
 IFERROR( FVSCHEDULE(1,OFFSET(Summary!$H$14,MATCH($B84,Summary!$H$15:$H$22,0),1,1,CW$11-1)), 0))
*(CW$12/12-ROUNDDOWN((CW$12-1)/12,0))
+ IFERROR( FVSCHEDULE(1,OFFSET(Summary!$H$14,MATCH($B84,Summary!$H$15:$H$22,0),1,1,CW$11-1)), 0)
)*CW$53*$D84)/-12
)</f>
        <v>-9038.2935334209724</v>
      </c>
      <c r="CX84" s="7">
        <f ca="1">IF(CX$11=0,0,((
(FVSCHEDULE(1,OFFSET(Summary!$H$14,MATCH($B84,Summary!$H$15:$H$22,0),1,1,CX$11))-
 IFERROR( FVSCHEDULE(1,OFFSET(Summary!$H$14,MATCH($B84,Summary!$H$15:$H$22,0),1,1,CX$11-1)), 0))
*(CX$12/12-ROUNDDOWN((CX$12-1)/12,0))
+ IFERROR( FVSCHEDULE(1,OFFSET(Summary!$H$14,MATCH($B84,Summary!$H$15:$H$22,0),1,1,CX$11-1)), 0)
)*CX$53*$D84)/-12
)</f>
        <v>-9056.7767512807277</v>
      </c>
      <c r="CY84" s="7">
        <f ca="1">IF(CY$11=0,0,((
(FVSCHEDULE(1,OFFSET(Summary!$H$14,MATCH($B84,Summary!$H$15:$H$22,0),1,1,CY$11))-
 IFERROR( FVSCHEDULE(1,OFFSET(Summary!$H$14,MATCH($B84,Summary!$H$15:$H$22,0),1,1,CY$11-1)), 0))
*(CY$12/12-ROUNDDOWN((CY$12-1)/12,0))
+ IFERROR( FVSCHEDULE(1,OFFSET(Summary!$H$14,MATCH($B84,Summary!$H$15:$H$22,0),1,1,CY$11-1)), 0)
)*CY$53*$D84)/-12
)</f>
        <v>-9075.2599691404848</v>
      </c>
      <c r="CZ84" s="7">
        <f ca="1">IF(CZ$11=0,0,((
(FVSCHEDULE(1,OFFSET(Summary!$H$14,MATCH($B84,Summary!$H$15:$H$22,0),1,1,CZ$11))-
 IFERROR( FVSCHEDULE(1,OFFSET(Summary!$H$14,MATCH($B84,Summary!$H$15:$H$22,0),1,1,CZ$11-1)), 0))
*(CZ$12/12-ROUNDDOWN((CZ$12-1)/12,0))
+ IFERROR( FVSCHEDULE(1,OFFSET(Summary!$H$14,MATCH($B84,Summary!$H$15:$H$22,0),1,1,CZ$11-1)), 0)
)*CZ$53*$D84)/-12
)</f>
        <v>-9093.743187000242</v>
      </c>
      <c r="DA84" s="7">
        <f ca="1">IF(DA$11=0,0,((
(FVSCHEDULE(1,OFFSET(Summary!$H$14,MATCH($B84,Summary!$H$15:$H$22,0),1,1,DA$11))-
 IFERROR( FVSCHEDULE(1,OFFSET(Summary!$H$14,MATCH($B84,Summary!$H$15:$H$22,0),1,1,DA$11-1)), 0))
*(DA$12/12-ROUNDDOWN((DA$12-1)/12,0))
+ IFERROR( FVSCHEDULE(1,OFFSET(Summary!$H$14,MATCH($B84,Summary!$H$15:$H$22,0),1,1,DA$11-1)), 0)
)*DA$53*$D84)/-12
)</f>
        <v>-9112.688485306493</v>
      </c>
      <c r="DB84" s="7">
        <f ca="1">IF(DB$11=0,0,((
(FVSCHEDULE(1,OFFSET(Summary!$H$14,MATCH($B84,Summary!$H$15:$H$22,0),1,1,DB$11))-
 IFERROR( FVSCHEDULE(1,OFFSET(Summary!$H$14,MATCH($B84,Summary!$H$15:$H$22,0),1,1,DB$11-1)), 0))
*(DB$12/12-ROUNDDOWN((DB$12-1)/12,0))
+ IFERROR( FVSCHEDULE(1,OFFSET(Summary!$H$14,MATCH($B84,Summary!$H$15:$H$22,0),1,1,DB$11-1)), 0)
)*DB$53*$D84)/-12
)</f>
        <v>-9131.6337836127404</v>
      </c>
      <c r="DC84" s="7">
        <f ca="1">IF(DC$11=0,0,((
(FVSCHEDULE(1,OFFSET(Summary!$H$14,MATCH($B84,Summary!$H$15:$H$22,0),1,1,DC$11))-
 IFERROR( FVSCHEDULE(1,OFFSET(Summary!$H$14,MATCH($B84,Summary!$H$15:$H$22,0),1,1,DC$11-1)), 0))
*(DC$12/12-ROUNDDOWN((DC$12-1)/12,0))
+ IFERROR( FVSCHEDULE(1,OFFSET(Summary!$H$14,MATCH($B84,Summary!$H$15:$H$22,0),1,1,DC$11-1)), 0)
)*DC$53*$D84)/-12
)</f>
        <v>-9150.5790819189915</v>
      </c>
      <c r="DD84" s="7">
        <f ca="1">IF(DD$11=0,0,((
(FVSCHEDULE(1,OFFSET(Summary!$H$14,MATCH($B84,Summary!$H$15:$H$22,0),1,1,DD$11))-
 IFERROR( FVSCHEDULE(1,OFFSET(Summary!$H$14,MATCH($B84,Summary!$H$15:$H$22,0),1,1,DD$11-1)), 0))
*(DD$12/12-ROUNDDOWN((DD$12-1)/12,0))
+ IFERROR( FVSCHEDULE(1,OFFSET(Summary!$H$14,MATCH($B84,Summary!$H$15:$H$22,0),1,1,DD$11-1)), 0)
)*DD$53*$D84)/-12
)</f>
        <v>-9169.5243802252426</v>
      </c>
      <c r="DE84" s="7">
        <f ca="1">IF(DE$11=0,0,((
(FVSCHEDULE(1,OFFSET(Summary!$H$14,MATCH($B84,Summary!$H$15:$H$22,0),1,1,DE$11))-
 IFERROR( FVSCHEDULE(1,OFFSET(Summary!$H$14,MATCH($B84,Summary!$H$15:$H$22,0),1,1,DE$11-1)), 0))
*(DE$12/12-ROUNDDOWN((DE$12-1)/12,0))
+ IFERROR( FVSCHEDULE(1,OFFSET(Summary!$H$14,MATCH($B84,Summary!$H$15:$H$22,0),1,1,DE$11-1)), 0)
)*DE$53*$D84)/-12
)</f>
        <v>-9188.4696785314936</v>
      </c>
      <c r="DF84" s="7">
        <f ca="1">IF(DF$11=0,0,((
(FVSCHEDULE(1,OFFSET(Summary!$H$14,MATCH($B84,Summary!$H$15:$H$22,0),1,1,DF$11))-
 IFERROR( FVSCHEDULE(1,OFFSET(Summary!$H$14,MATCH($B84,Summary!$H$15:$H$22,0),1,1,DF$11-1)), 0))
*(DF$12/12-ROUNDDOWN((DF$12-1)/12,0))
+ IFERROR( FVSCHEDULE(1,OFFSET(Summary!$H$14,MATCH($B84,Summary!$H$15:$H$22,0),1,1,DF$11-1)), 0)
)*DF$53*$D84)/-12
)</f>
        <v>-9207.4149768377447</v>
      </c>
      <c r="DG84" s="7">
        <f ca="1">IF(DG$11=0,0,((
(FVSCHEDULE(1,OFFSET(Summary!$H$14,MATCH($B84,Summary!$H$15:$H$22,0),1,1,DG$11))-
 IFERROR( FVSCHEDULE(1,OFFSET(Summary!$H$14,MATCH($B84,Summary!$H$15:$H$22,0),1,1,DG$11-1)), 0))
*(DG$12/12-ROUNDDOWN((DG$12-1)/12,0))
+ IFERROR( FVSCHEDULE(1,OFFSET(Summary!$H$14,MATCH($B84,Summary!$H$15:$H$22,0),1,1,DG$11-1)), 0)
)*DG$53*$D84)/-12
)</f>
        <v>-9226.3602751439939</v>
      </c>
      <c r="DH84" s="7">
        <f ca="1">IF(DH$11=0,0,((
(FVSCHEDULE(1,OFFSET(Summary!$H$14,MATCH($B84,Summary!$H$15:$H$22,0),1,1,DH$11))-
 IFERROR( FVSCHEDULE(1,OFFSET(Summary!$H$14,MATCH($B84,Summary!$H$15:$H$22,0),1,1,DH$11-1)), 0))
*(DH$12/12-ROUNDDOWN((DH$12-1)/12,0))
+ IFERROR( FVSCHEDULE(1,OFFSET(Summary!$H$14,MATCH($B84,Summary!$H$15:$H$22,0),1,1,DH$11-1)), 0)
)*DH$53*$D84)/-12
)</f>
        <v>-9245.305573450245</v>
      </c>
      <c r="DI84" s="7">
        <f ca="1">IF(DI$11=0,0,((
(FVSCHEDULE(1,OFFSET(Summary!$H$14,MATCH($B84,Summary!$H$15:$H$22,0),1,1,DI$11))-
 IFERROR( FVSCHEDULE(1,OFFSET(Summary!$H$14,MATCH($B84,Summary!$H$15:$H$22,0),1,1,DI$11-1)), 0))
*(DI$12/12-ROUNDDOWN((DI$12-1)/12,0))
+ IFERROR( FVSCHEDULE(1,OFFSET(Summary!$H$14,MATCH($B84,Summary!$H$15:$H$22,0),1,1,DI$11-1)), 0)
)*DI$53*$D84)/-12
)</f>
        <v>-9264.2508717564942</v>
      </c>
      <c r="DJ84" s="7">
        <f ca="1">IF(DJ$11=0,0,((
(FVSCHEDULE(1,OFFSET(Summary!$H$14,MATCH($B84,Summary!$H$15:$H$22,0),1,1,DJ$11))-
 IFERROR( FVSCHEDULE(1,OFFSET(Summary!$H$14,MATCH($B84,Summary!$H$15:$H$22,0),1,1,DJ$11-1)), 0))
*(DJ$12/12-ROUNDDOWN((DJ$12-1)/12,0))
+ IFERROR( FVSCHEDULE(1,OFFSET(Summary!$H$14,MATCH($B84,Summary!$H$15:$H$22,0),1,1,DJ$11-1)), 0)
)*DJ$53*$D84)/-12
)</f>
        <v>-9283.1961700627453</v>
      </c>
      <c r="DK84" s="7">
        <f ca="1">IF(DK$11=0,0,((
(FVSCHEDULE(1,OFFSET(Summary!$H$14,MATCH($B84,Summary!$H$15:$H$22,0),1,1,DK$11))-
 IFERROR( FVSCHEDULE(1,OFFSET(Summary!$H$14,MATCH($B84,Summary!$H$15:$H$22,0),1,1,DK$11-1)), 0))
*(DK$12/12-ROUNDDOWN((DK$12-1)/12,0))
+ IFERROR( FVSCHEDULE(1,OFFSET(Summary!$H$14,MATCH($B84,Summary!$H$15:$H$22,0),1,1,DK$11-1)), 0)
)*DK$53*$D84)/-12
)</f>
        <v>-9302.1414683689945</v>
      </c>
      <c r="DL84" s="7">
        <f ca="1">IF(DL$11=0,0,((
(FVSCHEDULE(1,OFFSET(Summary!$H$14,MATCH($B84,Summary!$H$15:$H$22,0),1,1,DL$11))-
 IFERROR( FVSCHEDULE(1,OFFSET(Summary!$H$14,MATCH($B84,Summary!$H$15:$H$22,0),1,1,DL$11-1)), 0))
*(DL$12/12-ROUNDDOWN((DL$12-1)/12,0))
+ IFERROR( FVSCHEDULE(1,OFFSET(Summary!$H$14,MATCH($B84,Summary!$H$15:$H$22,0),1,1,DL$11-1)), 0)
)*DL$53*$D84)/-12
)</f>
        <v>-9321.0867666752474</v>
      </c>
      <c r="DM84" s="7">
        <f ca="1">IF(DM$11=0,0,((
(FVSCHEDULE(1,OFFSET(Summary!$H$14,MATCH($B84,Summary!$H$15:$H$22,0),1,1,DM$11))-
 IFERROR( FVSCHEDULE(1,OFFSET(Summary!$H$14,MATCH($B84,Summary!$H$15:$H$22,0),1,1,DM$11-1)), 0))
*(DM$12/12-ROUNDDOWN((DM$12-1)/12,0))
+ IFERROR( FVSCHEDULE(1,OFFSET(Summary!$H$14,MATCH($B84,Summary!$H$15:$H$22,0),1,1,DM$11-1)), 0)
)*DM$53*$D84)/-12
)</f>
        <v>-9340.5056974391537</v>
      </c>
      <c r="DN84" s="7">
        <f ca="1">IF(DN$11=0,0,((
(FVSCHEDULE(1,OFFSET(Summary!$H$14,MATCH($B84,Summary!$H$15:$H$22,0),1,1,DN$11))-
 IFERROR( FVSCHEDULE(1,OFFSET(Summary!$H$14,MATCH($B84,Summary!$H$15:$H$22,0),1,1,DN$11-1)), 0))
*(DN$12/12-ROUNDDOWN((DN$12-1)/12,0))
+ IFERROR( FVSCHEDULE(1,OFFSET(Summary!$H$14,MATCH($B84,Summary!$H$15:$H$22,0),1,1,DN$11-1)), 0)
)*DN$53*$D84)/-12
)</f>
        <v>-9359.9246282030599</v>
      </c>
      <c r="DO84" s="7">
        <f ca="1">IF(DO$11=0,0,((
(FVSCHEDULE(1,OFFSET(Summary!$H$14,MATCH($B84,Summary!$H$15:$H$22,0),1,1,DO$11))-
 IFERROR( FVSCHEDULE(1,OFFSET(Summary!$H$14,MATCH($B84,Summary!$H$15:$H$22,0),1,1,DO$11-1)), 0))
*(DO$12/12-ROUNDDOWN((DO$12-1)/12,0))
+ IFERROR( FVSCHEDULE(1,OFFSET(Summary!$H$14,MATCH($B84,Summary!$H$15:$H$22,0),1,1,DO$11-1)), 0)
)*DO$53*$D84)/-12
)</f>
        <v>-9379.3435589669662</v>
      </c>
      <c r="DP84" s="7">
        <f ca="1">IF(DP$11=0,0,((
(FVSCHEDULE(1,OFFSET(Summary!$H$14,MATCH($B84,Summary!$H$15:$H$22,0),1,1,DP$11))-
 IFERROR( FVSCHEDULE(1,OFFSET(Summary!$H$14,MATCH($B84,Summary!$H$15:$H$22,0),1,1,DP$11-1)), 0))
*(DP$12/12-ROUNDDOWN((DP$12-1)/12,0))
+ IFERROR( FVSCHEDULE(1,OFFSET(Summary!$H$14,MATCH($B84,Summary!$H$15:$H$22,0),1,1,DP$11-1)), 0)
)*DP$53*$D84)/-12
)</f>
        <v>-9398.7624897308724</v>
      </c>
      <c r="DQ84" s="7">
        <f ca="1">IF(DQ$11=0,0,((
(FVSCHEDULE(1,OFFSET(Summary!$H$14,MATCH($B84,Summary!$H$15:$H$22,0),1,1,DQ$11))-
 IFERROR( FVSCHEDULE(1,OFFSET(Summary!$H$14,MATCH($B84,Summary!$H$15:$H$22,0),1,1,DQ$11-1)), 0))
*(DQ$12/12-ROUNDDOWN((DQ$12-1)/12,0))
+ IFERROR( FVSCHEDULE(1,OFFSET(Summary!$H$14,MATCH($B84,Summary!$H$15:$H$22,0),1,1,DQ$11-1)), 0)
)*DQ$53*$D84)/-12
)</f>
        <v>-9418.1814204947786</v>
      </c>
      <c r="DR84" s="7">
        <f ca="1">IF(DR$11=0,0,((
(FVSCHEDULE(1,OFFSET(Summary!$H$14,MATCH($B84,Summary!$H$15:$H$22,0),1,1,DR$11))-
 IFERROR( FVSCHEDULE(1,OFFSET(Summary!$H$14,MATCH($B84,Summary!$H$15:$H$22,0),1,1,DR$11-1)), 0))
*(DR$12/12-ROUNDDOWN((DR$12-1)/12,0))
+ IFERROR( FVSCHEDULE(1,OFFSET(Summary!$H$14,MATCH($B84,Summary!$H$15:$H$22,0),1,1,DR$11-1)), 0)
)*DR$53*$D84)/-12
)</f>
        <v>-9437.6003512586849</v>
      </c>
      <c r="DS84" s="7">
        <f ca="1">IF(DS$11=0,0,((
(FVSCHEDULE(1,OFFSET(Summary!$H$14,MATCH($B84,Summary!$H$15:$H$22,0),1,1,DS$11))-
 IFERROR( FVSCHEDULE(1,OFFSET(Summary!$H$14,MATCH($B84,Summary!$H$15:$H$22,0),1,1,DS$11-1)), 0))
*(DS$12/12-ROUNDDOWN((DS$12-1)/12,0))
+ IFERROR( FVSCHEDULE(1,OFFSET(Summary!$H$14,MATCH($B84,Summary!$H$15:$H$22,0),1,1,DS$11-1)), 0)
)*DS$53*$D84)/-12
)</f>
        <v>-9457.019282022593</v>
      </c>
      <c r="DT84" s="7">
        <f ca="1">IF(DT$11=0,0,((
(FVSCHEDULE(1,OFFSET(Summary!$H$14,MATCH($B84,Summary!$H$15:$H$22,0),1,1,DT$11))-
 IFERROR( FVSCHEDULE(1,OFFSET(Summary!$H$14,MATCH($B84,Summary!$H$15:$H$22,0),1,1,DT$11-1)), 0))
*(DT$12/12-ROUNDDOWN((DT$12-1)/12,0))
+ IFERROR( FVSCHEDULE(1,OFFSET(Summary!$H$14,MATCH($B84,Summary!$H$15:$H$22,0),1,1,DT$11-1)), 0)
)*DT$53*$D84)/-12
)</f>
        <v>-9476.438212786501</v>
      </c>
      <c r="DU84" s="7">
        <f ca="1">IF(DU$11=0,0,((
(FVSCHEDULE(1,OFFSET(Summary!$H$14,MATCH($B84,Summary!$H$15:$H$22,0),1,1,DU$11))-
 IFERROR( FVSCHEDULE(1,OFFSET(Summary!$H$14,MATCH($B84,Summary!$H$15:$H$22,0),1,1,DU$11-1)), 0))
*(DU$12/12-ROUNDDOWN((DU$12-1)/12,0))
+ IFERROR( FVSCHEDULE(1,OFFSET(Summary!$H$14,MATCH($B84,Summary!$H$15:$H$22,0),1,1,DU$11-1)), 0)
)*DU$53*$D84)/-12
)</f>
        <v>-9495.8571435504055</v>
      </c>
      <c r="DV84" s="7">
        <f ca="1">IF(DV$11=0,0,((
(FVSCHEDULE(1,OFFSET(Summary!$H$14,MATCH($B84,Summary!$H$15:$H$22,0),1,1,DV$11))-
 IFERROR( FVSCHEDULE(1,OFFSET(Summary!$H$14,MATCH($B84,Summary!$H$15:$H$22,0),1,1,DV$11-1)), 0))
*(DV$12/12-ROUNDDOWN((DV$12-1)/12,0))
+ IFERROR( FVSCHEDULE(1,OFFSET(Summary!$H$14,MATCH($B84,Summary!$H$15:$H$22,0),1,1,DV$11-1)), 0)
)*DV$53*$D84)/-12
)</f>
        <v>-9515.2760743143135</v>
      </c>
      <c r="DW84" s="7">
        <f ca="1">IF(DW$11=0,0,((
(FVSCHEDULE(1,OFFSET(Summary!$H$14,MATCH($B84,Summary!$H$15:$H$22,0),1,1,DW$11))-
 IFERROR( FVSCHEDULE(1,OFFSET(Summary!$H$14,MATCH($B84,Summary!$H$15:$H$22,0),1,1,DW$11-1)), 0))
*(DW$12/12-ROUNDDOWN((DW$12-1)/12,0))
+ IFERROR( FVSCHEDULE(1,OFFSET(Summary!$H$14,MATCH($B84,Summary!$H$15:$H$22,0),1,1,DW$11-1)), 0)
)*DW$53*$D84)/-12
)</f>
        <v>-9534.6950050782179</v>
      </c>
      <c r="DX84" s="7">
        <f ca="1">IF(DX$11=0,0,((
(FVSCHEDULE(1,OFFSET(Summary!$H$14,MATCH($B84,Summary!$H$15:$H$22,0),1,1,DX$11))-
 IFERROR( FVSCHEDULE(1,OFFSET(Summary!$H$14,MATCH($B84,Summary!$H$15:$H$22,0),1,1,DX$11-1)), 0))
*(DX$12/12-ROUNDDOWN((DX$12-1)/12,0))
+ IFERROR( FVSCHEDULE(1,OFFSET(Summary!$H$14,MATCH($B84,Summary!$H$15:$H$22,0),1,1,DX$11-1)), 0)
)*DX$53*$D84)/-12
)</f>
        <v>-9554.113935842126</v>
      </c>
      <c r="DY84" s="7">
        <f ca="1">IF(DY$11=0,0,((
(FVSCHEDULE(1,OFFSET(Summary!$H$14,MATCH($B84,Summary!$H$15:$H$22,0),1,1,DY$11))-
 IFERROR( FVSCHEDULE(1,OFFSET(Summary!$H$14,MATCH($B84,Summary!$H$15:$H$22,0),1,1,DY$11-1)), 0))
*(DY$12/12-ROUNDDOWN((DY$12-1)/12,0))
+ IFERROR( FVSCHEDULE(1,OFFSET(Summary!$H$14,MATCH($B84,Summary!$H$15:$H$22,0),1,1,DY$11-1)), 0)
)*DY$53*$D84)/-12
)</f>
        <v>-9574.0183398751306</v>
      </c>
      <c r="DZ84" s="7">
        <f ca="1">IF(DZ$11=0,0,((
(FVSCHEDULE(1,OFFSET(Summary!$H$14,MATCH($B84,Summary!$H$15:$H$22,0),1,1,DZ$11))-
 IFERROR( FVSCHEDULE(1,OFFSET(Summary!$H$14,MATCH($B84,Summary!$H$15:$H$22,0),1,1,DZ$11-1)), 0))
*(DZ$12/12-ROUNDDOWN((DZ$12-1)/12,0))
+ IFERROR( FVSCHEDULE(1,OFFSET(Summary!$H$14,MATCH($B84,Summary!$H$15:$H$22,0),1,1,DZ$11-1)), 0)
)*DZ$53*$D84)/-12
)</f>
        <v>-9593.9227439081333</v>
      </c>
      <c r="EA84" s="7">
        <f ca="1">IF(EA$11=0,0,((
(FVSCHEDULE(1,OFFSET(Summary!$H$14,MATCH($B84,Summary!$H$15:$H$22,0),1,1,EA$11))-
 IFERROR( FVSCHEDULE(1,OFFSET(Summary!$H$14,MATCH($B84,Summary!$H$15:$H$22,0),1,1,EA$11-1)), 0))
*(EA$12/12-ROUNDDOWN((EA$12-1)/12,0))
+ IFERROR( FVSCHEDULE(1,OFFSET(Summary!$H$14,MATCH($B84,Summary!$H$15:$H$22,0),1,1,EA$11-1)), 0)
)*EA$53*$D84)/-12
)</f>
        <v>-9613.8271479411396</v>
      </c>
      <c r="EB84" s="7">
        <f ca="1">IF(EB$11=0,0,((
(FVSCHEDULE(1,OFFSET(Summary!$H$14,MATCH($B84,Summary!$H$15:$H$22,0),1,1,EB$11))-
 IFERROR( FVSCHEDULE(1,OFFSET(Summary!$H$14,MATCH($B84,Summary!$H$15:$H$22,0),1,1,EB$11-1)), 0))
*(EB$12/12-ROUNDDOWN((EB$12-1)/12,0))
+ IFERROR( FVSCHEDULE(1,OFFSET(Summary!$H$14,MATCH($B84,Summary!$H$15:$H$22,0),1,1,EB$11-1)), 0)
)*EB$53*$D84)/-12
)</f>
        <v>-9633.7315519741442</v>
      </c>
      <c r="EC84" s="7">
        <f ca="1">IF(EC$11=0,0,((
(FVSCHEDULE(1,OFFSET(Summary!$H$14,MATCH($B84,Summary!$H$15:$H$22,0),1,1,EC$11))-
 IFERROR( FVSCHEDULE(1,OFFSET(Summary!$H$14,MATCH($B84,Summary!$H$15:$H$22,0),1,1,EC$11-1)), 0))
*(EC$12/12-ROUNDDOWN((EC$12-1)/12,0))
+ IFERROR( FVSCHEDULE(1,OFFSET(Summary!$H$14,MATCH($B84,Summary!$H$15:$H$22,0),1,1,EC$11-1)), 0)
)*EC$53*$D84)/-12
)</f>
        <v>-9653.6359560071469</v>
      </c>
      <c r="ED84" s="7">
        <f ca="1">IF(ED$11=0,0,((
(FVSCHEDULE(1,OFFSET(Summary!$H$14,MATCH($B84,Summary!$H$15:$H$22,0),1,1,ED$11))-
 IFERROR( FVSCHEDULE(1,OFFSET(Summary!$H$14,MATCH($B84,Summary!$H$15:$H$22,0),1,1,ED$11-1)), 0))
*(ED$12/12-ROUNDDOWN((ED$12-1)/12,0))
+ IFERROR( FVSCHEDULE(1,OFFSET(Summary!$H$14,MATCH($B84,Summary!$H$15:$H$22,0),1,1,ED$11-1)), 0)
)*ED$53*$D84)/-12
)</f>
        <v>-9673.5403600401532</v>
      </c>
      <c r="EE84" s="7">
        <f ca="1">IF(EE$11=0,0,((
(FVSCHEDULE(1,OFFSET(Summary!$H$14,MATCH($B84,Summary!$H$15:$H$22,0),1,1,EE$11))-
 IFERROR( FVSCHEDULE(1,OFFSET(Summary!$H$14,MATCH($B84,Summary!$H$15:$H$22,0),1,1,EE$11-1)), 0))
*(EE$12/12-ROUNDDOWN((EE$12-1)/12,0))
+ IFERROR( FVSCHEDULE(1,OFFSET(Summary!$H$14,MATCH($B84,Summary!$H$15:$H$22,0),1,1,EE$11-1)), 0)
)*EE$53*$D84)/-12
)</f>
        <v>-9693.444764073156</v>
      </c>
      <c r="EF84" s="7">
        <f ca="1">IF(EF$11=0,0,((
(FVSCHEDULE(1,OFFSET(Summary!$H$14,MATCH($B84,Summary!$H$15:$H$22,0),1,1,EF$11))-
 IFERROR( FVSCHEDULE(1,OFFSET(Summary!$H$14,MATCH($B84,Summary!$H$15:$H$22,0),1,1,EF$11-1)), 0))
*(EF$12/12-ROUNDDOWN((EF$12-1)/12,0))
+ IFERROR( FVSCHEDULE(1,OFFSET(Summary!$H$14,MATCH($B84,Summary!$H$15:$H$22,0),1,1,EF$11-1)), 0)
)*EF$53*$D84)/-12
)</f>
        <v>-9713.3491681061605</v>
      </c>
      <c r="EG84" s="7">
        <f ca="1">IF(EG$11=0,0,((
(FVSCHEDULE(1,OFFSET(Summary!$H$14,MATCH($B84,Summary!$H$15:$H$22,0),1,1,EG$11))-
 IFERROR( FVSCHEDULE(1,OFFSET(Summary!$H$14,MATCH($B84,Summary!$H$15:$H$22,0),1,1,EG$11-1)), 0))
*(EG$12/12-ROUNDDOWN((EG$12-1)/12,0))
+ IFERROR( FVSCHEDULE(1,OFFSET(Summary!$H$14,MATCH($B84,Summary!$H$15:$H$22,0),1,1,EG$11-1)), 0)
)*EG$53*$D84)/-12
)</f>
        <v>-9733.2535721391632</v>
      </c>
      <c r="EH84" s="7">
        <f ca="1">IF(EH$11=0,0,((
(FVSCHEDULE(1,OFFSET(Summary!$H$14,MATCH($B84,Summary!$H$15:$H$22,0),1,1,EH$11))-
 IFERROR( FVSCHEDULE(1,OFFSET(Summary!$H$14,MATCH($B84,Summary!$H$15:$H$22,0),1,1,EH$11-1)), 0))
*(EH$12/12-ROUNDDOWN((EH$12-1)/12,0))
+ IFERROR( FVSCHEDULE(1,OFFSET(Summary!$H$14,MATCH($B84,Summary!$H$15:$H$22,0),1,1,EH$11-1)), 0)
)*EH$53*$D84)/-12
)</f>
        <v>-9753.1579761721696</v>
      </c>
      <c r="EI84" s="7">
        <f ca="1">IF(EI$11=0,0,((
(FVSCHEDULE(1,OFFSET(Summary!$H$14,MATCH($B84,Summary!$H$15:$H$22,0),1,1,EI$11))-
 IFERROR( FVSCHEDULE(1,OFFSET(Summary!$H$14,MATCH($B84,Summary!$H$15:$H$22,0),1,1,EI$11-1)), 0))
*(EI$12/12-ROUNDDOWN((EI$12-1)/12,0))
+ IFERROR( FVSCHEDULE(1,OFFSET(Summary!$H$14,MATCH($B84,Summary!$H$15:$H$22,0),1,1,EI$11-1)), 0)
)*EI$53*$D84)/-12
)</f>
        <v>-9773.0623802051741</v>
      </c>
      <c r="EJ84" s="7">
        <f ca="1">IF(EJ$11=0,0,((
(FVSCHEDULE(1,OFFSET(Summary!$H$14,MATCH($B84,Summary!$H$15:$H$22,0),1,1,EJ$11))-
 IFERROR( FVSCHEDULE(1,OFFSET(Summary!$H$14,MATCH($B84,Summary!$H$15:$H$22,0),1,1,EJ$11-1)), 0))
*(EJ$12/12-ROUNDDOWN((EJ$12-1)/12,0))
+ IFERROR( FVSCHEDULE(1,OFFSET(Summary!$H$14,MATCH($B84,Summary!$H$15:$H$22,0),1,1,EJ$11-1)), 0)
)*EJ$53*$D84)/-12
)</f>
        <v>-9792.9667842381768</v>
      </c>
      <c r="EK84" s="4">
        <v>0</v>
      </c>
      <c r="EL84" s="59"/>
    </row>
    <row r="85" spans="1:142" s="4" customFormat="1" ht="14" x14ac:dyDescent="0.2">
      <c r="B85" s="46" t="str">
        <f>Summary!$H$22</f>
        <v>expense</v>
      </c>
      <c r="C85" s="46" t="s">
        <v>581</v>
      </c>
      <c r="D85" s="134">
        <f>Opex!$D$43</f>
        <v>64650</v>
      </c>
      <c r="H85" s="7">
        <f ca="1">IF(H$11=0,0,((
(FVSCHEDULE(1,OFFSET(Summary!$H$14,MATCH($B85,Summary!$H$15:$H$22,0),1,1,H$11))-
 IFERROR( FVSCHEDULE(1,OFFSET(Summary!$H$14,MATCH($B85,Summary!$H$15:$H$22,0),1,1,H$11-1)), 0))
*(H$12/12-ROUNDDOWN((H$12-1)/12,0))
+ IFERROR( FVSCHEDULE(1,OFFSET(Summary!$H$14,MATCH($B85,Summary!$H$15:$H$22,0),1,1,H$11-1)), 0)
)*H$53*$D85)/-12
)</f>
        <v>0</v>
      </c>
      <c r="I85" s="7">
        <f ca="1">IF(I$11=0,0,((
(FVSCHEDULE(1,OFFSET(Summary!$H$14,MATCH($B85,Summary!$H$15:$H$22,0),1,1,I$11))-
 IFERROR( FVSCHEDULE(1,OFFSET(Summary!$H$14,MATCH($B85,Summary!$H$15:$H$22,0),1,1,I$11-1)), 0))
*(I$12/12-ROUNDDOWN((I$12-1)/12,0))
+ IFERROR( FVSCHEDULE(1,OFFSET(Summary!$H$14,MATCH($B85,Summary!$H$15:$H$22,0),1,1,I$11-1)), 0)
)*I$53*$D85)/-12
)</f>
        <v>0</v>
      </c>
      <c r="J85" s="7">
        <f ca="1">IF(J$11=0,0,((
(FVSCHEDULE(1,OFFSET(Summary!$H$14,MATCH($B85,Summary!$H$15:$H$22,0),1,1,J$11))-
 IFERROR( FVSCHEDULE(1,OFFSET(Summary!$H$14,MATCH($B85,Summary!$H$15:$H$22,0),1,1,J$11-1)), 0))
*(J$12/12-ROUNDDOWN((J$12-1)/12,0))
+ IFERROR( FVSCHEDULE(1,OFFSET(Summary!$H$14,MATCH($B85,Summary!$H$15:$H$22,0),1,1,J$11-1)), 0)
)*J$53*$D85)/-12
)</f>
        <v>0</v>
      </c>
      <c r="K85" s="7">
        <f ca="1">IF(K$11=0,0,((
(FVSCHEDULE(1,OFFSET(Summary!$H$14,MATCH($B85,Summary!$H$15:$H$22,0),1,1,K$11))-
 IFERROR( FVSCHEDULE(1,OFFSET(Summary!$H$14,MATCH($B85,Summary!$H$15:$H$22,0),1,1,K$11-1)), 0))
*(K$12/12-ROUNDDOWN((K$12-1)/12,0))
+ IFERROR( FVSCHEDULE(1,OFFSET(Summary!$H$14,MATCH($B85,Summary!$H$15:$H$22,0),1,1,K$11-1)), 0)
)*K$53*$D85)/-12
)</f>
        <v>0</v>
      </c>
      <c r="L85" s="7">
        <f ca="1">IF(L$11=0,0,((
(FVSCHEDULE(1,OFFSET(Summary!$H$14,MATCH($B85,Summary!$H$15:$H$22,0),1,1,L$11))-
 IFERROR( FVSCHEDULE(1,OFFSET(Summary!$H$14,MATCH($B85,Summary!$H$15:$H$22,0),1,1,L$11-1)), 0))
*(L$12/12-ROUNDDOWN((L$12-1)/12,0))
+ IFERROR( FVSCHEDULE(1,OFFSET(Summary!$H$14,MATCH($B85,Summary!$H$15:$H$22,0),1,1,L$11-1)), 0)
)*L$53*$D85)/-12
)</f>
        <v>0</v>
      </c>
      <c r="M85" s="7">
        <f ca="1">IF(M$11=0,0,((
(FVSCHEDULE(1,OFFSET(Summary!$H$14,MATCH($B85,Summary!$H$15:$H$22,0),1,1,M$11))-
 IFERROR( FVSCHEDULE(1,OFFSET(Summary!$H$14,MATCH($B85,Summary!$H$15:$H$22,0),1,1,M$11-1)), 0))
*(M$12/12-ROUNDDOWN((M$12-1)/12,0))
+ IFERROR( FVSCHEDULE(1,OFFSET(Summary!$H$14,MATCH($B85,Summary!$H$15:$H$22,0),1,1,M$11-1)), 0)
)*M$53*$D85)/-12
)</f>
        <v>0</v>
      </c>
      <c r="N85" s="7">
        <f ca="1">IF(N$11=0,0,((
(FVSCHEDULE(1,OFFSET(Summary!$H$14,MATCH($B85,Summary!$H$15:$H$22,0),1,1,N$11))-
 IFERROR( FVSCHEDULE(1,OFFSET(Summary!$H$14,MATCH($B85,Summary!$H$15:$H$22,0),1,1,N$11-1)), 0))
*(N$12/12-ROUNDDOWN((N$12-1)/12,0))
+ IFERROR( FVSCHEDULE(1,OFFSET(Summary!$H$14,MATCH($B85,Summary!$H$15:$H$22,0),1,1,N$11-1)), 0)
)*N$53*$D85)/-12
)</f>
        <v>0</v>
      </c>
      <c r="O85" s="7">
        <f ca="1">IF(O$11=0,0,((
(FVSCHEDULE(1,OFFSET(Summary!$H$14,MATCH($B85,Summary!$H$15:$H$22,0),1,1,O$11))-
 IFERROR( FVSCHEDULE(1,OFFSET(Summary!$H$14,MATCH($B85,Summary!$H$15:$H$22,0),1,1,O$11-1)), 0))
*(O$12/12-ROUNDDOWN((O$12-1)/12,0))
+ IFERROR( FVSCHEDULE(1,OFFSET(Summary!$H$14,MATCH($B85,Summary!$H$15:$H$22,0),1,1,O$11-1)), 0)
)*O$53*$D85)/-12
)</f>
        <v>0</v>
      </c>
      <c r="P85" s="7">
        <f ca="1">IF(P$11=0,0,((
(FVSCHEDULE(1,OFFSET(Summary!$H$14,MATCH($B85,Summary!$H$15:$H$22,0),1,1,P$11))-
 IFERROR( FVSCHEDULE(1,OFFSET(Summary!$H$14,MATCH($B85,Summary!$H$15:$H$22,0),1,1,P$11-1)), 0))
*(P$12/12-ROUNDDOWN((P$12-1)/12,0))
+ IFERROR( FVSCHEDULE(1,OFFSET(Summary!$H$14,MATCH($B85,Summary!$H$15:$H$22,0),1,1,P$11-1)), 0)
)*P$53*$D85)/-12
)</f>
        <v>0</v>
      </c>
      <c r="Q85" s="7">
        <f ca="1">IF(Q$11=0,0,((
(FVSCHEDULE(1,OFFSET(Summary!$H$14,MATCH($B85,Summary!$H$15:$H$22,0),1,1,Q$11))-
 IFERROR( FVSCHEDULE(1,OFFSET(Summary!$H$14,MATCH($B85,Summary!$H$15:$H$22,0),1,1,Q$11-1)), 0))
*(Q$12/12-ROUNDDOWN((Q$12-1)/12,0))
+ IFERROR( FVSCHEDULE(1,OFFSET(Summary!$H$14,MATCH($B85,Summary!$H$15:$H$22,0),1,1,Q$11-1)), 0)
)*Q$53*$D85)/-12
)</f>
        <v>0</v>
      </c>
      <c r="R85" s="7">
        <f ca="1">IF(R$11=0,0,((
(FVSCHEDULE(1,OFFSET(Summary!$H$14,MATCH($B85,Summary!$H$15:$H$22,0),1,1,R$11))-
 IFERROR( FVSCHEDULE(1,OFFSET(Summary!$H$14,MATCH($B85,Summary!$H$15:$H$22,0),1,1,R$11-1)), 0))
*(R$12/12-ROUNDDOWN((R$12-1)/12,0))
+ IFERROR( FVSCHEDULE(1,OFFSET(Summary!$H$14,MATCH($B85,Summary!$H$15:$H$22,0),1,1,R$11-1)), 0)
)*R$53*$D85)/-12
)</f>
        <v>0</v>
      </c>
      <c r="S85" s="7">
        <f ca="1">IF(S$11=0,0,((
(FVSCHEDULE(1,OFFSET(Summary!$H$14,MATCH($B85,Summary!$H$15:$H$22,0),1,1,S$11))-
 IFERROR( FVSCHEDULE(1,OFFSET(Summary!$H$14,MATCH($B85,Summary!$H$15:$H$22,0),1,1,S$11-1)), 0))
*(S$12/12-ROUNDDOWN((S$12-1)/12,0))
+ IFERROR( FVSCHEDULE(1,OFFSET(Summary!$H$14,MATCH($B85,Summary!$H$15:$H$22,0),1,1,S$11-1)), 0)
)*S$53*$D85)/-12
)</f>
        <v>0</v>
      </c>
      <c r="T85" s="7">
        <f ca="1">IF(T$11=0,0,((
(FVSCHEDULE(1,OFFSET(Summary!$H$14,MATCH($B85,Summary!$H$15:$H$22,0),1,1,T$11))-
 IFERROR( FVSCHEDULE(1,OFFSET(Summary!$H$14,MATCH($B85,Summary!$H$15:$H$22,0),1,1,T$11-1)), 0))
*(T$12/12-ROUNDDOWN((T$12-1)/12,0))
+ IFERROR( FVSCHEDULE(1,OFFSET(Summary!$H$14,MATCH($B85,Summary!$H$15:$H$22,0),1,1,T$11-1)), 0)
)*T$53*$D85)/-12
)</f>
        <v>0</v>
      </c>
      <c r="U85" s="7">
        <f ca="1">IF(U$11=0,0,((
(FVSCHEDULE(1,OFFSET(Summary!$H$14,MATCH($B85,Summary!$H$15:$H$22,0),1,1,U$11))-
 IFERROR( FVSCHEDULE(1,OFFSET(Summary!$H$14,MATCH($B85,Summary!$H$15:$H$22,0),1,1,U$11-1)), 0))
*(U$12/12-ROUNDDOWN((U$12-1)/12,0))
+ IFERROR( FVSCHEDULE(1,OFFSET(Summary!$H$14,MATCH($B85,Summary!$H$15:$H$22,0),1,1,U$11-1)), 0)
)*U$53*$D85)/-12
)</f>
        <v>0</v>
      </c>
      <c r="V85" s="7">
        <f ca="1">IF(V$11=0,0,((
(FVSCHEDULE(1,OFFSET(Summary!$H$14,MATCH($B85,Summary!$H$15:$H$22,0),1,1,V$11))-
 IFERROR( FVSCHEDULE(1,OFFSET(Summary!$H$14,MATCH($B85,Summary!$H$15:$H$22,0),1,1,V$11-1)), 0))
*(V$12/12-ROUNDDOWN((V$12-1)/12,0))
+ IFERROR( FVSCHEDULE(1,OFFSET(Summary!$H$14,MATCH($B85,Summary!$H$15:$H$22,0),1,1,V$11-1)), 0)
)*V$53*$D85)/-12
)</f>
        <v>0</v>
      </c>
      <c r="W85" s="7">
        <f ca="1">IF(W$11=0,0,((
(FVSCHEDULE(1,OFFSET(Summary!$H$14,MATCH($B85,Summary!$H$15:$H$22,0),1,1,W$11))-
 IFERROR( FVSCHEDULE(1,OFFSET(Summary!$H$14,MATCH($B85,Summary!$H$15:$H$22,0),1,1,W$11-1)), 0))
*(W$12/12-ROUNDDOWN((W$12-1)/12,0))
+ IFERROR( FVSCHEDULE(1,OFFSET(Summary!$H$14,MATCH($B85,Summary!$H$15:$H$22,0),1,1,W$11-1)), 0)
)*W$53*$D85)/-12
)</f>
        <v>0</v>
      </c>
      <c r="X85" s="7">
        <f ca="1">IF(X$11=0,0,((
(FVSCHEDULE(1,OFFSET(Summary!$H$14,MATCH($B85,Summary!$H$15:$H$22,0),1,1,X$11))-
 IFERROR( FVSCHEDULE(1,OFFSET(Summary!$H$14,MATCH($B85,Summary!$H$15:$H$22,0),1,1,X$11-1)), 0))
*(X$12/12-ROUNDDOWN((X$12-1)/12,0))
+ IFERROR( FVSCHEDULE(1,OFFSET(Summary!$H$14,MATCH($B85,Summary!$H$15:$H$22,0),1,1,X$11-1)), 0)
)*X$53*$D85)/-12
)</f>
        <v>0</v>
      </c>
      <c r="Y85" s="7">
        <f ca="1">IF(Y$11=0,0,((
(FVSCHEDULE(1,OFFSET(Summary!$H$14,MATCH($B85,Summary!$H$15:$H$22,0),1,1,Y$11))-
 IFERROR( FVSCHEDULE(1,OFFSET(Summary!$H$14,MATCH($B85,Summary!$H$15:$H$22,0),1,1,Y$11-1)), 0))
*(Y$12/12-ROUNDDOWN((Y$12-1)/12,0))
+ IFERROR( FVSCHEDULE(1,OFFSET(Summary!$H$14,MATCH($B85,Summary!$H$15:$H$22,0),1,1,Y$11-1)), 0)
)*Y$53*$D85)/-12
)</f>
        <v>0</v>
      </c>
      <c r="Z85" s="7">
        <f ca="1">IF(Z$11=0,0,((
(FVSCHEDULE(1,OFFSET(Summary!$H$14,MATCH($B85,Summary!$H$15:$H$22,0),1,1,Z$11))-
 IFERROR( FVSCHEDULE(1,OFFSET(Summary!$H$14,MATCH($B85,Summary!$H$15:$H$22,0),1,1,Z$11-1)), 0))
*(Z$12/12-ROUNDDOWN((Z$12-1)/12,0))
+ IFERROR( FVSCHEDULE(1,OFFSET(Summary!$H$14,MATCH($B85,Summary!$H$15:$H$22,0),1,1,Z$11-1)), 0)
)*Z$53*$D85)/-12
)</f>
        <v>0</v>
      </c>
      <c r="AA85" s="7">
        <f ca="1">IF(AA$11=0,0,((
(FVSCHEDULE(1,OFFSET(Summary!$H$14,MATCH($B85,Summary!$H$15:$H$22,0),1,1,AA$11))-
 IFERROR( FVSCHEDULE(1,OFFSET(Summary!$H$14,MATCH($B85,Summary!$H$15:$H$22,0),1,1,AA$11-1)), 0))
*(AA$12/12-ROUNDDOWN((AA$12-1)/12,0))
+ IFERROR( FVSCHEDULE(1,OFFSET(Summary!$H$14,MATCH($B85,Summary!$H$15:$H$22,0),1,1,AA$11-1)), 0)
)*AA$53*$D85)/-12
)</f>
        <v>0</v>
      </c>
      <c r="AB85" s="7">
        <f ca="1">IF(AB$11=0,0,((
(FVSCHEDULE(1,OFFSET(Summary!$H$14,MATCH($B85,Summary!$H$15:$H$22,0),1,1,AB$11))-
 IFERROR( FVSCHEDULE(1,OFFSET(Summary!$H$14,MATCH($B85,Summary!$H$15:$H$22,0),1,1,AB$11-1)), 0))
*(AB$12/12-ROUNDDOWN((AB$12-1)/12,0))
+ IFERROR( FVSCHEDULE(1,OFFSET(Summary!$H$14,MATCH($B85,Summary!$H$15:$H$22,0),1,1,AB$11-1)), 0)
)*AB$53*$D85)/-12
)</f>
        <v>0</v>
      </c>
      <c r="AC85" s="7">
        <f ca="1">IF(AC$11=0,0,((
(FVSCHEDULE(1,OFFSET(Summary!$H$14,MATCH($B85,Summary!$H$15:$H$22,0),1,1,AC$11))-
 IFERROR( FVSCHEDULE(1,OFFSET(Summary!$H$14,MATCH($B85,Summary!$H$15:$H$22,0),1,1,AC$11-1)), 0))
*(AC$12/12-ROUNDDOWN((AC$12-1)/12,0))
+ IFERROR( FVSCHEDULE(1,OFFSET(Summary!$H$14,MATCH($B85,Summary!$H$15:$H$22,0),1,1,AC$11-1)), 0)
)*AC$53*$D85)/-12
)</f>
        <v>0</v>
      </c>
      <c r="AD85" s="7">
        <f ca="1">IF(AD$11=0,0,((
(FVSCHEDULE(1,OFFSET(Summary!$H$14,MATCH($B85,Summary!$H$15:$H$22,0),1,1,AD$11))-
 IFERROR( FVSCHEDULE(1,OFFSET(Summary!$H$14,MATCH($B85,Summary!$H$15:$H$22,0),1,1,AD$11-1)), 0))
*(AD$12/12-ROUNDDOWN((AD$12-1)/12,0))
+ IFERROR( FVSCHEDULE(1,OFFSET(Summary!$H$14,MATCH($B85,Summary!$H$15:$H$22,0),1,1,AD$11-1)), 0)
)*AD$53*$D85)/-12
)</f>
        <v>0</v>
      </c>
      <c r="AE85" s="7">
        <f ca="1">IF(AE$11=0,0,((
(FVSCHEDULE(1,OFFSET(Summary!$H$14,MATCH($B85,Summary!$H$15:$H$22,0),1,1,AE$11))-
 IFERROR( FVSCHEDULE(1,OFFSET(Summary!$H$14,MATCH($B85,Summary!$H$15:$H$22,0),1,1,AE$11-1)), 0))
*(AE$12/12-ROUNDDOWN((AE$12-1)/12,0))
+ IFERROR( FVSCHEDULE(1,OFFSET(Summary!$H$14,MATCH($B85,Summary!$H$15:$H$22,0),1,1,AE$11-1)), 0)
)*AE$53*$D85)/-12
)</f>
        <v>0</v>
      </c>
      <c r="AF85" s="7">
        <f ca="1">IF(AF$11=0,0,((
(FVSCHEDULE(1,OFFSET(Summary!$H$14,MATCH($B85,Summary!$H$15:$H$22,0),1,1,AF$11))-
 IFERROR( FVSCHEDULE(1,OFFSET(Summary!$H$14,MATCH($B85,Summary!$H$15:$H$22,0),1,1,AF$11-1)), 0))
*(AF$12/12-ROUNDDOWN((AF$12-1)/12,0))
+ IFERROR( FVSCHEDULE(1,OFFSET(Summary!$H$14,MATCH($B85,Summary!$H$15:$H$22,0),1,1,AF$11-1)), 0)
)*AF$53*$D85)/-12
)</f>
        <v>-768.75</v>
      </c>
      <c r="AG85" s="7">
        <f ca="1">IF(AG$11=0,0,((
(FVSCHEDULE(1,OFFSET(Summary!$H$14,MATCH($B85,Summary!$H$15:$H$22,0),1,1,AG$11))-
 IFERROR( FVSCHEDULE(1,OFFSET(Summary!$H$14,MATCH($B85,Summary!$H$15:$H$22,0),1,1,AG$11-1)), 0))
*(AG$12/12-ROUNDDOWN((AG$12-1)/12,0))
+ IFERROR( FVSCHEDULE(1,OFFSET(Summary!$H$14,MATCH($B85,Summary!$H$15:$H$22,0),1,1,AG$11-1)), 0)
)*AG$53*$D85)/-12
)</f>
        <v>-1168.3665364583333</v>
      </c>
      <c r="AH85" s="7">
        <f ca="1">IF(AH$11=0,0,((
(FVSCHEDULE(1,OFFSET(Summary!$H$14,MATCH($B85,Summary!$H$15:$H$22,0),1,1,AH$11))-
 IFERROR( FVSCHEDULE(1,OFFSET(Summary!$H$14,MATCH($B85,Summary!$H$15:$H$22,0),1,1,AH$11-1)), 0))
*(AH$12/12-ROUNDDOWN((AH$12-1)/12,0))
+ IFERROR( FVSCHEDULE(1,OFFSET(Summary!$H$14,MATCH($B85,Summary!$H$15:$H$22,0),1,1,AH$11-1)), 0)
)*AH$53*$D85)/-12
)</f>
        <v>-1569.638020833333</v>
      </c>
      <c r="AI85" s="7">
        <f ca="1">IF(AI$11=0,0,((
(FVSCHEDULE(1,OFFSET(Summary!$H$14,MATCH($B85,Summary!$H$15:$H$22,0),1,1,AI$11))-
 IFERROR( FVSCHEDULE(1,OFFSET(Summary!$H$14,MATCH($B85,Summary!$H$15:$H$22,0),1,1,AI$11-1)), 0))
*(AI$12/12-ROUNDDOWN((AI$12-1)/12,0))
+ IFERROR( FVSCHEDULE(1,OFFSET(Summary!$H$14,MATCH($B85,Summary!$H$15:$H$22,0),1,1,AI$11-1)), 0)
)*AI$53*$D85)/-12
)</f>
        <v>-1972.5644531249998</v>
      </c>
      <c r="AJ85" s="7">
        <f ca="1">IF(AJ$11=0,0,((
(FVSCHEDULE(1,OFFSET(Summary!$H$14,MATCH($B85,Summary!$H$15:$H$22,0),1,1,AJ$11))-
 IFERROR( FVSCHEDULE(1,OFFSET(Summary!$H$14,MATCH($B85,Summary!$H$15:$H$22,0),1,1,AJ$11-1)), 0))
*(AJ$12/12-ROUNDDOWN((AJ$12-1)/12,0))
+ IFERROR( FVSCHEDULE(1,OFFSET(Summary!$H$14,MATCH($B85,Summary!$H$15:$H$22,0),1,1,AJ$11-1)), 0)
)*AJ$53*$D85)/-12
)</f>
        <v>-2377.145833333333</v>
      </c>
      <c r="AK85" s="7">
        <f ca="1">IF(AK$11=0,0,((
(FVSCHEDULE(1,OFFSET(Summary!$H$14,MATCH($B85,Summary!$H$15:$H$22,0),1,1,AK$11))-
 IFERROR( FVSCHEDULE(1,OFFSET(Summary!$H$14,MATCH($B85,Summary!$H$15:$H$22,0),1,1,AK$11-1)), 0))
*(AK$12/12-ROUNDDOWN((AK$12-1)/12,0))
+ IFERROR( FVSCHEDULE(1,OFFSET(Summary!$H$14,MATCH($B85,Summary!$H$15:$H$22,0),1,1,AK$11-1)), 0)
)*AK$53*$D85)/-12
)</f>
        <v>-2783.3821614583335</v>
      </c>
      <c r="AL85" s="7">
        <f ca="1">IF(AL$11=0,0,((
(FVSCHEDULE(1,OFFSET(Summary!$H$14,MATCH($B85,Summary!$H$15:$H$22,0),1,1,AL$11))-
 IFERROR( FVSCHEDULE(1,OFFSET(Summary!$H$14,MATCH($B85,Summary!$H$15:$H$22,0),1,1,AL$11-1)), 0))
*(AL$12/12-ROUNDDOWN((AL$12-1)/12,0))
+ IFERROR( FVSCHEDULE(1,OFFSET(Summary!$H$14,MATCH($B85,Summary!$H$15:$H$22,0),1,1,AL$11-1)), 0)
)*AL$53*$D85)/-12
)</f>
        <v>-3191.2734374999995</v>
      </c>
      <c r="AM85" s="7">
        <f ca="1">IF(AM$11=0,0,((
(FVSCHEDULE(1,OFFSET(Summary!$H$14,MATCH($B85,Summary!$H$15:$H$22,0),1,1,AM$11))-
 IFERROR( FVSCHEDULE(1,OFFSET(Summary!$H$14,MATCH($B85,Summary!$H$15:$H$22,0),1,1,AM$11-1)), 0))
*(AM$12/12-ROUNDDOWN((AM$12-1)/12,0))
+ IFERROR( FVSCHEDULE(1,OFFSET(Summary!$H$14,MATCH($B85,Summary!$H$15:$H$22,0),1,1,AM$11-1)), 0)
)*AM$53*$D85)/-12
)</f>
        <v>-3600.8196614583326</v>
      </c>
      <c r="AN85" s="7">
        <f ca="1">IF(AN$11=0,0,((
(FVSCHEDULE(1,OFFSET(Summary!$H$14,MATCH($B85,Summary!$H$15:$H$22,0),1,1,AN$11))-
 IFERROR( FVSCHEDULE(1,OFFSET(Summary!$H$14,MATCH($B85,Summary!$H$15:$H$22,0),1,1,AN$11-1)), 0))
*(AN$12/12-ROUNDDOWN((AN$12-1)/12,0))
+ IFERROR( FVSCHEDULE(1,OFFSET(Summary!$H$14,MATCH($B85,Summary!$H$15:$H$22,0),1,1,AN$11-1)), 0)
)*AN$53*$D85)/-12
)</f>
        <v>-4012.0208333333326</v>
      </c>
      <c r="AO85" s="7">
        <f ca="1">IF(AO$11=0,0,((
(FVSCHEDULE(1,OFFSET(Summary!$H$14,MATCH($B85,Summary!$H$15:$H$22,0),1,1,AO$11))-
 IFERROR( FVSCHEDULE(1,OFFSET(Summary!$H$14,MATCH($B85,Summary!$H$15:$H$22,0),1,1,AO$11-1)), 0))
*(AO$12/12-ROUNDDOWN((AO$12-1)/12,0))
+ IFERROR( FVSCHEDULE(1,OFFSET(Summary!$H$14,MATCH($B85,Summary!$H$15:$H$22,0),1,1,AO$11-1)), 0)
)*AO$53*$D85)/-12
)</f>
        <v>-4424.876953125</v>
      </c>
      <c r="AP85" s="7">
        <f ca="1">IF(AP$11=0,0,((
(FVSCHEDULE(1,OFFSET(Summary!$H$14,MATCH($B85,Summary!$H$15:$H$22,0),1,1,AP$11))-
 IFERROR( FVSCHEDULE(1,OFFSET(Summary!$H$14,MATCH($B85,Summary!$H$15:$H$22,0),1,1,AP$11-1)), 0))
*(AP$12/12-ROUNDDOWN((AP$12-1)/12,0))
+ IFERROR( FVSCHEDULE(1,OFFSET(Summary!$H$14,MATCH($B85,Summary!$H$15:$H$22,0),1,1,AP$11-1)), 0)
)*AP$53*$D85)/-12
)</f>
        <v>-4839.388020833333</v>
      </c>
      <c r="AQ85" s="7">
        <f ca="1">IF(AQ$11=0,0,((
(FVSCHEDULE(1,OFFSET(Summary!$H$14,MATCH($B85,Summary!$H$15:$H$22,0),1,1,AQ$11))-
 IFERROR( FVSCHEDULE(1,OFFSET(Summary!$H$14,MATCH($B85,Summary!$H$15:$H$22,0),1,1,AQ$11-1)), 0))
*(AQ$12/12-ROUNDDOWN((AQ$12-1)/12,0))
+ IFERROR( FVSCHEDULE(1,OFFSET(Summary!$H$14,MATCH($B85,Summary!$H$15:$H$22,0),1,1,AQ$11-1)), 0)
)*AQ$53*$D85)/-12
)</f>
        <v>-5255.554036458333</v>
      </c>
      <c r="AR85" s="7">
        <f ca="1">IF(AR$11=0,0,((
(FVSCHEDULE(1,OFFSET(Summary!$H$14,MATCH($B85,Summary!$H$15:$H$22,0),1,1,AR$11))-
 IFERROR( FVSCHEDULE(1,OFFSET(Summary!$H$14,MATCH($B85,Summary!$H$15:$H$22,0),1,1,AR$11-1)), 0))
*(AR$12/12-ROUNDDOWN((AR$12-1)/12,0))
+ IFERROR( FVSCHEDULE(1,OFFSET(Summary!$H$14,MATCH($B85,Summary!$H$15:$H$22,0),1,1,AR$11-1)), 0)
)*AR$53*$D85)/-12
)</f>
        <v>-5660.2421875</v>
      </c>
      <c r="AS85" s="7">
        <f ca="1">IF(AS$11=0,0,((
(FVSCHEDULE(1,OFFSET(Summary!$H$14,MATCH($B85,Summary!$H$15:$H$22,0),1,1,AS$11))-
 IFERROR( FVSCHEDULE(1,OFFSET(Summary!$H$14,MATCH($B85,Summary!$H$15:$H$22,0),1,1,AS$11-1)), 0))
*(AS$12/12-ROUNDDOWN((AS$12-1)/12,0))
+ IFERROR( FVSCHEDULE(1,OFFSET(Summary!$H$14,MATCH($B85,Summary!$H$15:$H$22,0),1,1,AS$11-1)), 0)
)*AS$53*$D85)/-12
)</f>
        <v>-5672.0343587239586</v>
      </c>
      <c r="AT85" s="7">
        <f ca="1">IF(AT$11=0,0,((
(FVSCHEDULE(1,OFFSET(Summary!$H$14,MATCH($B85,Summary!$H$15:$H$22,0),1,1,AT$11))-
 IFERROR( FVSCHEDULE(1,OFFSET(Summary!$H$14,MATCH($B85,Summary!$H$15:$H$22,0),1,1,AT$11-1)), 0))
*(AT$12/12-ROUNDDOWN((AT$12-1)/12,0))
+ IFERROR( FVSCHEDULE(1,OFFSET(Summary!$H$14,MATCH($B85,Summary!$H$15:$H$22,0),1,1,AT$11-1)), 0)
)*AT$53*$D85)/-12
)</f>
        <v>-5683.8265299479162</v>
      </c>
      <c r="AU85" s="7">
        <f ca="1">IF(AU$11=0,0,((
(FVSCHEDULE(1,OFFSET(Summary!$H$14,MATCH($B85,Summary!$H$15:$H$22,0),1,1,AU$11))-
 IFERROR( FVSCHEDULE(1,OFFSET(Summary!$H$14,MATCH($B85,Summary!$H$15:$H$22,0),1,1,AU$11-1)), 0))
*(AU$12/12-ROUNDDOWN((AU$12-1)/12,0))
+ IFERROR( FVSCHEDULE(1,OFFSET(Summary!$H$14,MATCH($B85,Summary!$H$15:$H$22,0),1,1,AU$11-1)), 0)
)*AU$53*$D85)/-12
)</f>
        <v>-5695.6187011718748</v>
      </c>
      <c r="AV85" s="7">
        <f ca="1">IF(AV$11=0,0,((
(FVSCHEDULE(1,OFFSET(Summary!$H$14,MATCH($B85,Summary!$H$15:$H$22,0),1,1,AV$11))-
 IFERROR( FVSCHEDULE(1,OFFSET(Summary!$H$14,MATCH($B85,Summary!$H$15:$H$22,0),1,1,AV$11-1)), 0))
*(AV$12/12-ROUNDDOWN((AV$12-1)/12,0))
+ IFERROR( FVSCHEDULE(1,OFFSET(Summary!$H$14,MATCH($B85,Summary!$H$15:$H$22,0),1,1,AV$11-1)), 0)
)*AV$53*$D85)/-12
)</f>
        <v>-5707.4108723958334</v>
      </c>
      <c r="AW85" s="7">
        <f ca="1">IF(AW$11=0,0,((
(FVSCHEDULE(1,OFFSET(Summary!$H$14,MATCH($B85,Summary!$H$15:$H$22,0),1,1,AW$11))-
 IFERROR( FVSCHEDULE(1,OFFSET(Summary!$H$14,MATCH($B85,Summary!$H$15:$H$22,0),1,1,AW$11-1)), 0))
*(AW$12/12-ROUNDDOWN((AW$12-1)/12,0))
+ IFERROR( FVSCHEDULE(1,OFFSET(Summary!$H$14,MATCH($B85,Summary!$H$15:$H$22,0),1,1,AW$11-1)), 0)
)*AW$53*$D85)/-12
)</f>
        <v>-5719.203043619792</v>
      </c>
      <c r="AX85" s="7">
        <f ca="1">IF(AX$11=0,0,((
(FVSCHEDULE(1,OFFSET(Summary!$H$14,MATCH($B85,Summary!$H$15:$H$22,0),1,1,AX$11))-
 IFERROR( FVSCHEDULE(1,OFFSET(Summary!$H$14,MATCH($B85,Summary!$H$15:$H$22,0),1,1,AX$11-1)), 0))
*(AX$12/12-ROUNDDOWN((AX$12-1)/12,0))
+ IFERROR( FVSCHEDULE(1,OFFSET(Summary!$H$14,MATCH($B85,Summary!$H$15:$H$22,0),1,1,AX$11-1)), 0)
)*AX$53*$D85)/-12
)</f>
        <v>-5730.9952148437505</v>
      </c>
      <c r="AY85" s="7">
        <f ca="1">IF(AY$11=0,0,((
(FVSCHEDULE(1,OFFSET(Summary!$H$14,MATCH($B85,Summary!$H$15:$H$22,0),1,1,AY$11))-
 IFERROR( FVSCHEDULE(1,OFFSET(Summary!$H$14,MATCH($B85,Summary!$H$15:$H$22,0),1,1,AY$11-1)), 0))
*(AY$12/12-ROUNDDOWN((AY$12-1)/12,0))
+ IFERROR( FVSCHEDULE(1,OFFSET(Summary!$H$14,MATCH($B85,Summary!$H$15:$H$22,0),1,1,AY$11-1)), 0)
)*AY$53*$D85)/-12
)</f>
        <v>-5742.7873860677073</v>
      </c>
      <c r="AZ85" s="7">
        <f ca="1">IF(AZ$11=0,0,((
(FVSCHEDULE(1,OFFSET(Summary!$H$14,MATCH($B85,Summary!$H$15:$H$22,0),1,1,AZ$11))-
 IFERROR( FVSCHEDULE(1,OFFSET(Summary!$H$14,MATCH($B85,Summary!$H$15:$H$22,0),1,1,AZ$11-1)), 0))
*(AZ$12/12-ROUNDDOWN((AZ$12-1)/12,0))
+ IFERROR( FVSCHEDULE(1,OFFSET(Summary!$H$14,MATCH($B85,Summary!$H$15:$H$22,0),1,1,AZ$11-1)), 0)
)*AZ$53*$D85)/-12
)</f>
        <v>-5754.5795572916659</v>
      </c>
      <c r="BA85" s="7">
        <f ca="1">IF(BA$11=0,0,((
(FVSCHEDULE(1,OFFSET(Summary!$H$14,MATCH($B85,Summary!$H$15:$H$22,0),1,1,BA$11))-
 IFERROR( FVSCHEDULE(1,OFFSET(Summary!$H$14,MATCH($B85,Summary!$H$15:$H$22,0),1,1,BA$11-1)), 0))
*(BA$12/12-ROUNDDOWN((BA$12-1)/12,0))
+ IFERROR( FVSCHEDULE(1,OFFSET(Summary!$H$14,MATCH($B85,Summary!$H$15:$H$22,0),1,1,BA$11-1)), 0)
)*BA$53*$D85)/-12
)</f>
        <v>-5766.3717285156245</v>
      </c>
      <c r="BB85" s="7">
        <f ca="1">IF(BB$11=0,0,((
(FVSCHEDULE(1,OFFSET(Summary!$H$14,MATCH($B85,Summary!$H$15:$H$22,0),1,1,BB$11))-
 IFERROR( FVSCHEDULE(1,OFFSET(Summary!$H$14,MATCH($B85,Summary!$H$15:$H$22,0),1,1,BB$11-1)), 0))
*(BB$12/12-ROUNDDOWN((BB$12-1)/12,0))
+ IFERROR( FVSCHEDULE(1,OFFSET(Summary!$H$14,MATCH($B85,Summary!$H$15:$H$22,0),1,1,BB$11-1)), 0)
)*BB$53*$D85)/-12
)</f>
        <v>-5778.163899739583</v>
      </c>
      <c r="BC85" s="7">
        <f ca="1">IF(BC$11=0,0,((
(FVSCHEDULE(1,OFFSET(Summary!$H$14,MATCH($B85,Summary!$H$15:$H$22,0),1,1,BC$11))-
 IFERROR( FVSCHEDULE(1,OFFSET(Summary!$H$14,MATCH($B85,Summary!$H$15:$H$22,0),1,1,BC$11-1)), 0))
*(BC$12/12-ROUNDDOWN((BC$12-1)/12,0))
+ IFERROR( FVSCHEDULE(1,OFFSET(Summary!$H$14,MATCH($B85,Summary!$H$15:$H$22,0),1,1,BC$11-1)), 0)
)*BC$53*$D85)/-12
)</f>
        <v>-5789.9560709635407</v>
      </c>
      <c r="BD85" s="7">
        <f ca="1">IF(BD$11=0,0,((
(FVSCHEDULE(1,OFFSET(Summary!$H$14,MATCH($B85,Summary!$H$15:$H$22,0),1,1,BD$11))-
 IFERROR( FVSCHEDULE(1,OFFSET(Summary!$H$14,MATCH($B85,Summary!$H$15:$H$22,0),1,1,BD$11-1)), 0))
*(BD$12/12-ROUNDDOWN((BD$12-1)/12,0))
+ IFERROR( FVSCHEDULE(1,OFFSET(Summary!$H$14,MATCH($B85,Summary!$H$15:$H$22,0),1,1,BD$11-1)), 0)
)*BD$53*$D85)/-12
)</f>
        <v>-5801.7482421874993</v>
      </c>
      <c r="BE85" s="7">
        <f ca="1">IF(BE$11=0,0,((
(FVSCHEDULE(1,OFFSET(Summary!$H$14,MATCH($B85,Summary!$H$15:$H$22,0),1,1,BE$11))-
 IFERROR( FVSCHEDULE(1,OFFSET(Summary!$H$14,MATCH($B85,Summary!$H$15:$H$22,0),1,1,BE$11-1)), 0))
*(BE$12/12-ROUNDDOWN((BE$12-1)/12,0))
+ IFERROR( FVSCHEDULE(1,OFFSET(Summary!$H$14,MATCH($B85,Summary!$H$15:$H$22,0),1,1,BE$11-1)), 0)
)*BE$53*$D85)/-12
)</f>
        <v>-5813.8352176920562</v>
      </c>
      <c r="BF85" s="7">
        <f ca="1">IF(BF$11=0,0,((
(FVSCHEDULE(1,OFFSET(Summary!$H$14,MATCH($B85,Summary!$H$15:$H$22,0),1,1,BF$11))-
 IFERROR( FVSCHEDULE(1,OFFSET(Summary!$H$14,MATCH($B85,Summary!$H$15:$H$22,0),1,1,BF$11-1)), 0))
*(BF$12/12-ROUNDDOWN((BF$12-1)/12,0))
+ IFERROR( FVSCHEDULE(1,OFFSET(Summary!$H$14,MATCH($B85,Summary!$H$15:$H$22,0),1,1,BF$11-1)), 0)
)*BF$53*$D85)/-12
)</f>
        <v>-5825.922193196614</v>
      </c>
      <c r="BG85" s="7">
        <f ca="1">IF(BG$11=0,0,((
(FVSCHEDULE(1,OFFSET(Summary!$H$14,MATCH($B85,Summary!$H$15:$H$22,0),1,1,BG$11))-
 IFERROR( FVSCHEDULE(1,OFFSET(Summary!$H$14,MATCH($B85,Summary!$H$15:$H$22,0),1,1,BG$11-1)), 0))
*(BG$12/12-ROUNDDOWN((BG$12-1)/12,0))
+ IFERROR( FVSCHEDULE(1,OFFSET(Summary!$H$14,MATCH($B85,Summary!$H$15:$H$22,0),1,1,BG$11-1)), 0)
)*BG$53*$D85)/-12
)</f>
        <v>-5838.0091687011709</v>
      </c>
      <c r="BH85" s="7">
        <f ca="1">IF(BH$11=0,0,((
(FVSCHEDULE(1,OFFSET(Summary!$H$14,MATCH($B85,Summary!$H$15:$H$22,0),1,1,BH$11))-
 IFERROR( FVSCHEDULE(1,OFFSET(Summary!$H$14,MATCH($B85,Summary!$H$15:$H$22,0),1,1,BH$11-1)), 0))
*(BH$12/12-ROUNDDOWN((BH$12-1)/12,0))
+ IFERROR( FVSCHEDULE(1,OFFSET(Summary!$H$14,MATCH($B85,Summary!$H$15:$H$22,0),1,1,BH$11-1)), 0)
)*BH$53*$D85)/-12
)</f>
        <v>-5850.0961442057296</v>
      </c>
      <c r="BI85" s="7">
        <f ca="1">IF(BI$11=0,0,((
(FVSCHEDULE(1,OFFSET(Summary!$H$14,MATCH($B85,Summary!$H$15:$H$22,0),1,1,BI$11))-
 IFERROR( FVSCHEDULE(1,OFFSET(Summary!$H$14,MATCH($B85,Summary!$H$15:$H$22,0),1,1,BI$11-1)), 0))
*(BI$12/12-ROUNDDOWN((BI$12-1)/12,0))
+ IFERROR( FVSCHEDULE(1,OFFSET(Summary!$H$14,MATCH($B85,Summary!$H$15:$H$22,0),1,1,BI$11-1)), 0)
)*BI$53*$D85)/-12
)</f>
        <v>-5862.1831197102865</v>
      </c>
      <c r="BJ85" s="7">
        <f ca="1">IF(BJ$11=0,0,((
(FVSCHEDULE(1,OFFSET(Summary!$H$14,MATCH($B85,Summary!$H$15:$H$22,0),1,1,BJ$11))-
 IFERROR( FVSCHEDULE(1,OFFSET(Summary!$H$14,MATCH($B85,Summary!$H$15:$H$22,0),1,1,BJ$11-1)), 0))
*(BJ$12/12-ROUNDDOWN((BJ$12-1)/12,0))
+ IFERROR( FVSCHEDULE(1,OFFSET(Summary!$H$14,MATCH($B85,Summary!$H$15:$H$22,0),1,1,BJ$11-1)), 0)
)*BJ$53*$D85)/-12
)</f>
        <v>-5874.2700952148434</v>
      </c>
      <c r="BK85" s="7">
        <f ca="1">IF(BK$11=0,0,((
(FVSCHEDULE(1,OFFSET(Summary!$H$14,MATCH($B85,Summary!$H$15:$H$22,0),1,1,BK$11))-
 IFERROR( FVSCHEDULE(1,OFFSET(Summary!$H$14,MATCH($B85,Summary!$H$15:$H$22,0),1,1,BK$11-1)), 0))
*(BK$12/12-ROUNDDOWN((BK$12-1)/12,0))
+ IFERROR( FVSCHEDULE(1,OFFSET(Summary!$H$14,MATCH($B85,Summary!$H$15:$H$22,0),1,1,BK$11-1)), 0)
)*BK$53*$D85)/-12
)</f>
        <v>-5886.3570707194003</v>
      </c>
      <c r="BL85" s="7">
        <f ca="1">IF(BL$11=0,0,((
(FVSCHEDULE(1,OFFSET(Summary!$H$14,MATCH($B85,Summary!$H$15:$H$22,0),1,1,BL$11))-
 IFERROR( FVSCHEDULE(1,OFFSET(Summary!$H$14,MATCH($B85,Summary!$H$15:$H$22,0),1,1,BL$11-1)), 0))
*(BL$12/12-ROUNDDOWN((BL$12-1)/12,0))
+ IFERROR( FVSCHEDULE(1,OFFSET(Summary!$H$14,MATCH($B85,Summary!$H$15:$H$22,0),1,1,BL$11-1)), 0)
)*BL$53*$D85)/-12
)</f>
        <v>-5898.4440462239572</v>
      </c>
      <c r="BM85" s="7">
        <f ca="1">IF(BM$11=0,0,((
(FVSCHEDULE(1,OFFSET(Summary!$H$14,MATCH($B85,Summary!$H$15:$H$22,0),1,1,BM$11))-
 IFERROR( FVSCHEDULE(1,OFFSET(Summary!$H$14,MATCH($B85,Summary!$H$15:$H$22,0),1,1,BM$11-1)), 0))
*(BM$12/12-ROUNDDOWN((BM$12-1)/12,0))
+ IFERROR( FVSCHEDULE(1,OFFSET(Summary!$H$14,MATCH($B85,Summary!$H$15:$H$22,0),1,1,BM$11-1)), 0)
)*BM$53*$D85)/-12
)</f>
        <v>-5910.5310217285141</v>
      </c>
      <c r="BN85" s="7">
        <f ca="1">IF(BN$11=0,0,((
(FVSCHEDULE(1,OFFSET(Summary!$H$14,MATCH($B85,Summary!$H$15:$H$22,0),1,1,BN$11))-
 IFERROR( FVSCHEDULE(1,OFFSET(Summary!$H$14,MATCH($B85,Summary!$H$15:$H$22,0),1,1,BN$11-1)), 0))
*(BN$12/12-ROUNDDOWN((BN$12-1)/12,0))
+ IFERROR( FVSCHEDULE(1,OFFSET(Summary!$H$14,MATCH($B85,Summary!$H$15:$H$22,0),1,1,BN$11-1)), 0)
)*BN$53*$D85)/-12
)</f>
        <v>-5922.6179972330719</v>
      </c>
      <c r="BO85" s="7">
        <f ca="1">IF(BO$11=0,0,((
(FVSCHEDULE(1,OFFSET(Summary!$H$14,MATCH($B85,Summary!$H$15:$H$22,0),1,1,BO$11))-
 IFERROR( FVSCHEDULE(1,OFFSET(Summary!$H$14,MATCH($B85,Summary!$H$15:$H$22,0),1,1,BO$11-1)), 0))
*(BO$12/12-ROUNDDOWN((BO$12-1)/12,0))
+ IFERROR( FVSCHEDULE(1,OFFSET(Summary!$H$14,MATCH($B85,Summary!$H$15:$H$22,0),1,1,BO$11-1)), 0)
)*BO$53*$D85)/-12
)</f>
        <v>-5934.7049727376289</v>
      </c>
      <c r="BP85" s="7">
        <f ca="1">IF(BP$11=0,0,((
(FVSCHEDULE(1,OFFSET(Summary!$H$14,MATCH($B85,Summary!$H$15:$H$22,0),1,1,BP$11))-
 IFERROR( FVSCHEDULE(1,OFFSET(Summary!$H$14,MATCH($B85,Summary!$H$15:$H$22,0),1,1,BP$11-1)), 0))
*(BP$12/12-ROUNDDOWN((BP$12-1)/12,0))
+ IFERROR( FVSCHEDULE(1,OFFSET(Summary!$H$14,MATCH($B85,Summary!$H$15:$H$22,0),1,1,BP$11-1)), 0)
)*BP$53*$D85)/-12
)</f>
        <v>-5946.7919482421858</v>
      </c>
      <c r="BQ85" s="7">
        <f ca="1">IF(BQ$11=0,0,((
(FVSCHEDULE(1,OFFSET(Summary!$H$14,MATCH($B85,Summary!$H$15:$H$22,0),1,1,BQ$11))-
 IFERROR( FVSCHEDULE(1,OFFSET(Summary!$H$14,MATCH($B85,Summary!$H$15:$H$22,0),1,1,BQ$11-1)), 0))
*(BQ$12/12-ROUNDDOWN((BQ$12-1)/12,0))
+ IFERROR( FVSCHEDULE(1,OFFSET(Summary!$H$14,MATCH($B85,Summary!$H$15:$H$22,0),1,1,BQ$11-1)), 0)
)*BQ$53*$D85)/-12
)</f>
        <v>-5959.181098134356</v>
      </c>
      <c r="BR85" s="7">
        <f ca="1">IF(BR$11=0,0,((
(FVSCHEDULE(1,OFFSET(Summary!$H$14,MATCH($B85,Summary!$H$15:$H$22,0),1,1,BR$11))-
 IFERROR( FVSCHEDULE(1,OFFSET(Summary!$H$14,MATCH($B85,Summary!$H$15:$H$22,0),1,1,BR$11-1)), 0))
*(BR$12/12-ROUNDDOWN((BR$12-1)/12,0))
+ IFERROR( FVSCHEDULE(1,OFFSET(Summary!$H$14,MATCH($B85,Summary!$H$15:$H$22,0),1,1,BR$11-1)), 0)
)*BR$53*$D85)/-12
)</f>
        <v>-5971.570248026529</v>
      </c>
      <c r="BS85" s="7">
        <f ca="1">IF(BS$11=0,0,((
(FVSCHEDULE(1,OFFSET(Summary!$H$14,MATCH($B85,Summary!$H$15:$H$22,0),1,1,BS$11))-
 IFERROR( FVSCHEDULE(1,OFFSET(Summary!$H$14,MATCH($B85,Summary!$H$15:$H$22,0),1,1,BS$11-1)), 0))
*(BS$12/12-ROUNDDOWN((BS$12-1)/12,0))
+ IFERROR( FVSCHEDULE(1,OFFSET(Summary!$H$14,MATCH($B85,Summary!$H$15:$H$22,0),1,1,BS$11-1)), 0)
)*BS$53*$D85)/-12
)</f>
        <v>-5983.9593979187002</v>
      </c>
      <c r="BT85" s="7">
        <f ca="1">IF(BT$11=0,0,((
(FVSCHEDULE(1,OFFSET(Summary!$H$14,MATCH($B85,Summary!$H$15:$H$22,0),1,1,BT$11))-
 IFERROR( FVSCHEDULE(1,OFFSET(Summary!$H$14,MATCH($B85,Summary!$H$15:$H$22,0),1,1,BT$11-1)), 0))
*(BT$12/12-ROUNDDOWN((BT$12-1)/12,0))
+ IFERROR( FVSCHEDULE(1,OFFSET(Summary!$H$14,MATCH($B85,Summary!$H$15:$H$22,0),1,1,BT$11-1)), 0)
)*BT$53*$D85)/-12
)</f>
        <v>-5996.3485478108714</v>
      </c>
      <c r="BU85" s="7">
        <f ca="1">IF(BU$11=0,0,((
(FVSCHEDULE(1,OFFSET(Summary!$H$14,MATCH($B85,Summary!$H$15:$H$22,0),1,1,BU$11))-
 IFERROR( FVSCHEDULE(1,OFFSET(Summary!$H$14,MATCH($B85,Summary!$H$15:$H$22,0),1,1,BU$11-1)), 0))
*(BU$12/12-ROUNDDOWN((BU$12-1)/12,0))
+ IFERROR( FVSCHEDULE(1,OFFSET(Summary!$H$14,MATCH($B85,Summary!$H$15:$H$22,0),1,1,BU$11-1)), 0)
)*BU$53*$D85)/-12
)</f>
        <v>-6008.7376977030426</v>
      </c>
      <c r="BV85" s="7">
        <f ca="1">IF(BV$11=0,0,((
(FVSCHEDULE(1,OFFSET(Summary!$H$14,MATCH($B85,Summary!$H$15:$H$22,0),1,1,BV$11))-
 IFERROR( FVSCHEDULE(1,OFFSET(Summary!$H$14,MATCH($B85,Summary!$H$15:$H$22,0),1,1,BV$11-1)), 0))
*(BV$12/12-ROUNDDOWN((BV$12-1)/12,0))
+ IFERROR( FVSCHEDULE(1,OFFSET(Summary!$H$14,MATCH($B85,Summary!$H$15:$H$22,0),1,1,BV$11-1)), 0)
)*BV$53*$D85)/-12
)</f>
        <v>-6021.1268475952138</v>
      </c>
      <c r="BW85" s="7">
        <f ca="1">IF(BW$11=0,0,((
(FVSCHEDULE(1,OFFSET(Summary!$H$14,MATCH($B85,Summary!$H$15:$H$22,0),1,1,BW$11))-
 IFERROR( FVSCHEDULE(1,OFFSET(Summary!$H$14,MATCH($B85,Summary!$H$15:$H$22,0),1,1,BW$11-1)), 0))
*(BW$12/12-ROUNDDOWN((BW$12-1)/12,0))
+ IFERROR( FVSCHEDULE(1,OFFSET(Summary!$H$14,MATCH($B85,Summary!$H$15:$H$22,0),1,1,BW$11-1)), 0)
)*BW$53*$D85)/-12
)</f>
        <v>-6033.515997487385</v>
      </c>
      <c r="BX85" s="7">
        <f ca="1">IF(BX$11=0,0,((
(FVSCHEDULE(1,OFFSET(Summary!$H$14,MATCH($B85,Summary!$H$15:$H$22,0),1,1,BX$11))-
 IFERROR( FVSCHEDULE(1,OFFSET(Summary!$H$14,MATCH($B85,Summary!$H$15:$H$22,0),1,1,BX$11-1)), 0))
*(BX$12/12-ROUNDDOWN((BX$12-1)/12,0))
+ IFERROR( FVSCHEDULE(1,OFFSET(Summary!$H$14,MATCH($B85,Summary!$H$15:$H$22,0),1,1,BX$11-1)), 0)
)*BX$53*$D85)/-12
)</f>
        <v>-6045.9051473795553</v>
      </c>
      <c r="BY85" s="7">
        <f ca="1">IF(BY$11=0,0,((
(FVSCHEDULE(1,OFFSET(Summary!$H$14,MATCH($B85,Summary!$H$15:$H$22,0),1,1,BY$11))-
 IFERROR( FVSCHEDULE(1,OFFSET(Summary!$H$14,MATCH($B85,Summary!$H$15:$H$22,0),1,1,BY$11-1)), 0))
*(BY$12/12-ROUNDDOWN((BY$12-1)/12,0))
+ IFERROR( FVSCHEDULE(1,OFFSET(Summary!$H$14,MATCH($B85,Summary!$H$15:$H$22,0),1,1,BY$11-1)), 0)
)*BY$53*$D85)/-12
)</f>
        <v>-6058.2942972717274</v>
      </c>
      <c r="BZ85" s="7">
        <f ca="1">IF(BZ$11=0,0,((
(FVSCHEDULE(1,OFFSET(Summary!$H$14,MATCH($B85,Summary!$H$15:$H$22,0),1,1,BZ$11))-
 IFERROR( FVSCHEDULE(1,OFFSET(Summary!$H$14,MATCH($B85,Summary!$H$15:$H$22,0),1,1,BZ$11-1)), 0))
*(BZ$12/12-ROUNDDOWN((BZ$12-1)/12,0))
+ IFERROR( FVSCHEDULE(1,OFFSET(Summary!$H$14,MATCH($B85,Summary!$H$15:$H$22,0),1,1,BZ$11-1)), 0)
)*BZ$53*$D85)/-12
)</f>
        <v>-6070.6834471638977</v>
      </c>
      <c r="CA85" s="7">
        <f ca="1">IF(CA$11=0,0,((
(FVSCHEDULE(1,OFFSET(Summary!$H$14,MATCH($B85,Summary!$H$15:$H$22,0),1,1,CA$11))-
 IFERROR( FVSCHEDULE(1,OFFSET(Summary!$H$14,MATCH($B85,Summary!$H$15:$H$22,0),1,1,CA$11-1)), 0))
*(CA$12/12-ROUNDDOWN((CA$12-1)/12,0))
+ IFERROR( FVSCHEDULE(1,OFFSET(Summary!$H$14,MATCH($B85,Summary!$H$15:$H$22,0),1,1,CA$11-1)), 0)
)*CA$53*$D85)/-12
)</f>
        <v>-6083.0725970560698</v>
      </c>
      <c r="CB85" s="7">
        <f ca="1">IF(CB$11=0,0,((
(FVSCHEDULE(1,OFFSET(Summary!$H$14,MATCH($B85,Summary!$H$15:$H$22,0),1,1,CB$11))-
 IFERROR( FVSCHEDULE(1,OFFSET(Summary!$H$14,MATCH($B85,Summary!$H$15:$H$22,0),1,1,CB$11-1)), 0))
*(CB$12/12-ROUNDDOWN((CB$12-1)/12,0))
+ IFERROR( FVSCHEDULE(1,OFFSET(Summary!$H$14,MATCH($B85,Summary!$H$15:$H$22,0),1,1,CB$11-1)), 0)
)*CB$53*$D85)/-12
)</f>
        <v>-6095.46174694824</v>
      </c>
      <c r="CC85" s="7">
        <f ca="1">IF(CC$11=0,0,((
(FVSCHEDULE(1,OFFSET(Summary!$H$14,MATCH($B85,Summary!$H$15:$H$22,0),1,1,CC$11))-
 IFERROR( FVSCHEDULE(1,OFFSET(Summary!$H$14,MATCH($B85,Summary!$H$15:$H$22,0),1,1,CC$11-1)), 0))
*(CC$12/12-ROUNDDOWN((CC$12-1)/12,0))
+ IFERROR( FVSCHEDULE(1,OFFSET(Summary!$H$14,MATCH($B85,Summary!$H$15:$H$22,0),1,1,CC$11-1)), 0)
)*CC$53*$D85)/-12
)</f>
        <v>-6108.1606255877159</v>
      </c>
      <c r="CD85" s="7">
        <f ca="1">IF(CD$11=0,0,((
(FVSCHEDULE(1,OFFSET(Summary!$H$14,MATCH($B85,Summary!$H$15:$H$22,0),1,1,CD$11))-
 IFERROR( FVSCHEDULE(1,OFFSET(Summary!$H$14,MATCH($B85,Summary!$H$15:$H$22,0),1,1,CD$11-1)), 0))
*(CD$12/12-ROUNDDOWN((CD$12-1)/12,0))
+ IFERROR( FVSCHEDULE(1,OFFSET(Summary!$H$14,MATCH($B85,Summary!$H$15:$H$22,0),1,1,CD$11-1)), 0)
)*CD$53*$D85)/-12
)</f>
        <v>-6120.8595042271909</v>
      </c>
      <c r="CE85" s="7">
        <f ca="1">IF(CE$11=0,0,((
(FVSCHEDULE(1,OFFSET(Summary!$H$14,MATCH($B85,Summary!$H$15:$H$22,0),1,1,CE$11))-
 IFERROR( FVSCHEDULE(1,OFFSET(Summary!$H$14,MATCH($B85,Summary!$H$15:$H$22,0),1,1,CE$11-1)), 0))
*(CE$12/12-ROUNDDOWN((CE$12-1)/12,0))
+ IFERROR( FVSCHEDULE(1,OFFSET(Summary!$H$14,MATCH($B85,Summary!$H$15:$H$22,0),1,1,CE$11-1)), 0)
)*CE$53*$D85)/-12
)</f>
        <v>-6133.5583828666668</v>
      </c>
      <c r="CF85" s="7">
        <f ca="1">IF(CF$11=0,0,((
(FVSCHEDULE(1,OFFSET(Summary!$H$14,MATCH($B85,Summary!$H$15:$H$22,0),1,1,CF$11))-
 IFERROR( FVSCHEDULE(1,OFFSET(Summary!$H$14,MATCH($B85,Summary!$H$15:$H$22,0),1,1,CF$11-1)), 0))
*(CF$12/12-ROUNDDOWN((CF$12-1)/12,0))
+ IFERROR( FVSCHEDULE(1,OFFSET(Summary!$H$14,MATCH($B85,Summary!$H$15:$H$22,0),1,1,CF$11-1)), 0)
)*CF$53*$D85)/-12
)</f>
        <v>-6146.2572615061426</v>
      </c>
      <c r="CG85" s="7">
        <f ca="1">IF(CG$11=0,0,((
(FVSCHEDULE(1,OFFSET(Summary!$H$14,MATCH($B85,Summary!$H$15:$H$22,0),1,1,CG$11))-
 IFERROR( FVSCHEDULE(1,OFFSET(Summary!$H$14,MATCH($B85,Summary!$H$15:$H$22,0),1,1,CG$11-1)), 0))
*(CG$12/12-ROUNDDOWN((CG$12-1)/12,0))
+ IFERROR( FVSCHEDULE(1,OFFSET(Summary!$H$14,MATCH($B85,Summary!$H$15:$H$22,0),1,1,CG$11-1)), 0)
)*CG$53*$D85)/-12
)</f>
        <v>-6158.9561401456167</v>
      </c>
      <c r="CH85" s="7">
        <f ca="1">IF(CH$11=0,0,((
(FVSCHEDULE(1,OFFSET(Summary!$H$14,MATCH($B85,Summary!$H$15:$H$22,0),1,1,CH$11))-
 IFERROR( FVSCHEDULE(1,OFFSET(Summary!$H$14,MATCH($B85,Summary!$H$15:$H$22,0),1,1,CH$11-1)), 0))
*(CH$12/12-ROUNDDOWN((CH$12-1)/12,0))
+ IFERROR( FVSCHEDULE(1,OFFSET(Summary!$H$14,MATCH($B85,Summary!$H$15:$H$22,0),1,1,CH$11-1)), 0)
)*CH$53*$D85)/-12
)</f>
        <v>-6171.6550187850926</v>
      </c>
      <c r="CI85" s="7">
        <f ca="1">IF(CI$11=0,0,((
(FVSCHEDULE(1,OFFSET(Summary!$H$14,MATCH($B85,Summary!$H$15:$H$22,0),1,1,CI$11))-
 IFERROR( FVSCHEDULE(1,OFFSET(Summary!$H$14,MATCH($B85,Summary!$H$15:$H$22,0),1,1,CI$11-1)), 0))
*(CI$12/12-ROUNDDOWN((CI$12-1)/12,0))
+ IFERROR( FVSCHEDULE(1,OFFSET(Summary!$H$14,MATCH($B85,Summary!$H$15:$H$22,0),1,1,CI$11-1)), 0)
)*CI$53*$D85)/-12
)</f>
        <v>-6184.3538974245685</v>
      </c>
      <c r="CJ85" s="7">
        <f ca="1">IF(CJ$11=0,0,((
(FVSCHEDULE(1,OFFSET(Summary!$H$14,MATCH($B85,Summary!$H$15:$H$22,0),1,1,CJ$11))-
 IFERROR( FVSCHEDULE(1,OFFSET(Summary!$H$14,MATCH($B85,Summary!$H$15:$H$22,0),1,1,CJ$11-1)), 0))
*(CJ$12/12-ROUNDDOWN((CJ$12-1)/12,0))
+ IFERROR( FVSCHEDULE(1,OFFSET(Summary!$H$14,MATCH($B85,Summary!$H$15:$H$22,0),1,1,CJ$11-1)), 0)
)*CJ$53*$D85)/-12
)</f>
        <v>-6197.0527760640443</v>
      </c>
      <c r="CK85" s="7">
        <f ca="1">IF(CK$11=0,0,((
(FVSCHEDULE(1,OFFSET(Summary!$H$14,MATCH($B85,Summary!$H$15:$H$22,0),1,1,CK$11))-
 IFERROR( FVSCHEDULE(1,OFFSET(Summary!$H$14,MATCH($B85,Summary!$H$15:$H$22,0),1,1,CK$11-1)), 0))
*(CK$12/12-ROUNDDOWN((CK$12-1)/12,0))
+ IFERROR( FVSCHEDULE(1,OFFSET(Summary!$H$14,MATCH($B85,Summary!$H$15:$H$22,0),1,1,CK$11-1)), 0)
)*CK$53*$D85)/-12
)</f>
        <v>-6209.7516547035193</v>
      </c>
      <c r="CL85" s="7">
        <f ca="1">IF(CL$11=0,0,((
(FVSCHEDULE(1,OFFSET(Summary!$H$14,MATCH($B85,Summary!$H$15:$H$22,0),1,1,CL$11))-
 IFERROR( FVSCHEDULE(1,OFFSET(Summary!$H$14,MATCH($B85,Summary!$H$15:$H$22,0),1,1,CL$11-1)), 0))
*(CL$12/12-ROUNDDOWN((CL$12-1)/12,0))
+ IFERROR( FVSCHEDULE(1,OFFSET(Summary!$H$14,MATCH($B85,Summary!$H$15:$H$22,0),1,1,CL$11-1)), 0)
)*CL$53*$D85)/-12
)</f>
        <v>-6222.4505333429952</v>
      </c>
      <c r="CM85" s="7">
        <f ca="1">IF(CM$11=0,0,((
(FVSCHEDULE(1,OFFSET(Summary!$H$14,MATCH($B85,Summary!$H$15:$H$22,0),1,1,CM$11))-
 IFERROR( FVSCHEDULE(1,OFFSET(Summary!$H$14,MATCH($B85,Summary!$H$15:$H$22,0),1,1,CM$11-1)), 0))
*(CM$12/12-ROUNDDOWN((CM$12-1)/12,0))
+ IFERROR( FVSCHEDULE(1,OFFSET(Summary!$H$14,MATCH($B85,Summary!$H$15:$H$22,0),1,1,CM$11-1)), 0)
)*CM$53*$D85)/-12
)</f>
        <v>-6235.1494119824711</v>
      </c>
      <c r="CN85" s="7">
        <f ca="1">IF(CN$11=0,0,((
(FVSCHEDULE(1,OFFSET(Summary!$H$14,MATCH($B85,Summary!$H$15:$H$22,0),1,1,CN$11))-
 IFERROR( FVSCHEDULE(1,OFFSET(Summary!$H$14,MATCH($B85,Summary!$H$15:$H$22,0),1,1,CN$11-1)), 0))
*(CN$12/12-ROUNDDOWN((CN$12-1)/12,0))
+ IFERROR( FVSCHEDULE(1,OFFSET(Summary!$H$14,MATCH($B85,Summary!$H$15:$H$22,0),1,1,CN$11-1)), 0)
)*CN$53*$D85)/-12
)</f>
        <v>-6247.848290621946</v>
      </c>
      <c r="CO85" s="7">
        <f ca="1">IF(CO$11=0,0,((
(FVSCHEDULE(1,OFFSET(Summary!$H$14,MATCH($B85,Summary!$H$15:$H$22,0),1,1,CO$11))-
 IFERROR( FVSCHEDULE(1,OFFSET(Summary!$H$14,MATCH($B85,Summary!$H$15:$H$22,0),1,1,CO$11-1)), 0))
*(CO$12/12-ROUNDDOWN((CO$12-1)/12,0))
+ IFERROR( FVSCHEDULE(1,OFFSET(Summary!$H$14,MATCH($B85,Summary!$H$15:$H$22,0),1,1,CO$11-1)), 0)
)*CO$53*$D85)/-12
)</f>
        <v>-6260.8646412274074</v>
      </c>
      <c r="CP85" s="7">
        <f ca="1">IF(CP$11=0,0,((
(FVSCHEDULE(1,OFFSET(Summary!$H$14,MATCH($B85,Summary!$H$15:$H$22,0),1,1,CP$11))-
 IFERROR( FVSCHEDULE(1,OFFSET(Summary!$H$14,MATCH($B85,Summary!$H$15:$H$22,0),1,1,CP$11-1)), 0))
*(CP$12/12-ROUNDDOWN((CP$12-1)/12,0))
+ IFERROR( FVSCHEDULE(1,OFFSET(Summary!$H$14,MATCH($B85,Summary!$H$15:$H$22,0),1,1,CP$11-1)), 0)
)*CP$53*$D85)/-12
)</f>
        <v>-6273.8809918328698</v>
      </c>
      <c r="CQ85" s="7">
        <f ca="1">IF(CQ$11=0,0,((
(FVSCHEDULE(1,OFFSET(Summary!$H$14,MATCH($B85,Summary!$H$15:$H$22,0),1,1,CQ$11))-
 IFERROR( FVSCHEDULE(1,OFFSET(Summary!$H$14,MATCH($B85,Summary!$H$15:$H$22,0),1,1,CQ$11-1)), 0))
*(CQ$12/12-ROUNDDOWN((CQ$12-1)/12,0))
+ IFERROR( FVSCHEDULE(1,OFFSET(Summary!$H$14,MATCH($B85,Summary!$H$15:$H$22,0),1,1,CQ$11-1)), 0)
)*CQ$53*$D85)/-12
)</f>
        <v>-6286.897342438333</v>
      </c>
      <c r="CR85" s="7">
        <f ca="1">IF(CR$11=0,0,((
(FVSCHEDULE(1,OFFSET(Summary!$H$14,MATCH($B85,Summary!$H$15:$H$22,0),1,1,CR$11))-
 IFERROR( FVSCHEDULE(1,OFFSET(Summary!$H$14,MATCH($B85,Summary!$H$15:$H$22,0),1,1,CR$11-1)), 0))
*(CR$12/12-ROUNDDOWN((CR$12-1)/12,0))
+ IFERROR( FVSCHEDULE(1,OFFSET(Summary!$H$14,MATCH($B85,Summary!$H$15:$H$22,0),1,1,CR$11-1)), 0)
)*CR$53*$D85)/-12
)</f>
        <v>-6299.9136930437953</v>
      </c>
      <c r="CS85" s="7">
        <f ca="1">IF(CS$11=0,0,((
(FVSCHEDULE(1,OFFSET(Summary!$H$14,MATCH($B85,Summary!$H$15:$H$22,0),1,1,CS$11))-
 IFERROR( FVSCHEDULE(1,OFFSET(Summary!$H$14,MATCH($B85,Summary!$H$15:$H$22,0),1,1,CS$11-1)), 0))
*(CS$12/12-ROUNDDOWN((CS$12-1)/12,0))
+ IFERROR( FVSCHEDULE(1,OFFSET(Summary!$H$14,MATCH($B85,Summary!$H$15:$H$22,0),1,1,CS$11-1)), 0)
)*CS$53*$D85)/-12
)</f>
        <v>-6312.9300436492567</v>
      </c>
      <c r="CT85" s="7">
        <f ca="1">IF(CT$11=0,0,((
(FVSCHEDULE(1,OFFSET(Summary!$H$14,MATCH($B85,Summary!$H$15:$H$22,0),1,1,CT$11))-
 IFERROR( FVSCHEDULE(1,OFFSET(Summary!$H$14,MATCH($B85,Summary!$H$15:$H$22,0),1,1,CT$11-1)), 0))
*(CT$12/12-ROUNDDOWN((CT$12-1)/12,0))
+ IFERROR( FVSCHEDULE(1,OFFSET(Summary!$H$14,MATCH($B85,Summary!$H$15:$H$22,0),1,1,CT$11-1)), 0)
)*CT$53*$D85)/-12
)</f>
        <v>-6325.94639425472</v>
      </c>
      <c r="CU85" s="7">
        <f ca="1">IF(CU$11=0,0,((
(FVSCHEDULE(1,OFFSET(Summary!$H$14,MATCH($B85,Summary!$H$15:$H$22,0),1,1,CU$11))-
 IFERROR( FVSCHEDULE(1,OFFSET(Summary!$H$14,MATCH($B85,Summary!$H$15:$H$22,0),1,1,CU$11-1)), 0))
*(CU$12/12-ROUNDDOWN((CU$12-1)/12,0))
+ IFERROR( FVSCHEDULE(1,OFFSET(Summary!$H$14,MATCH($B85,Summary!$H$15:$H$22,0),1,1,CU$11-1)), 0)
)*CU$53*$D85)/-12
)</f>
        <v>-6338.9627448601823</v>
      </c>
      <c r="CV85" s="7">
        <f ca="1">IF(CV$11=0,0,((
(FVSCHEDULE(1,OFFSET(Summary!$H$14,MATCH($B85,Summary!$H$15:$H$22,0),1,1,CV$11))-
 IFERROR( FVSCHEDULE(1,OFFSET(Summary!$H$14,MATCH($B85,Summary!$H$15:$H$22,0),1,1,CV$11-1)), 0))
*(CV$12/12-ROUNDDOWN((CV$12-1)/12,0))
+ IFERROR( FVSCHEDULE(1,OFFSET(Summary!$H$14,MATCH($B85,Summary!$H$15:$H$22,0),1,1,CV$11-1)), 0)
)*CV$53*$D85)/-12
)</f>
        <v>-6351.9790954656446</v>
      </c>
      <c r="CW85" s="7">
        <f ca="1">IF(CW$11=0,0,((
(FVSCHEDULE(1,OFFSET(Summary!$H$14,MATCH($B85,Summary!$H$15:$H$22,0),1,1,CW$11))-
 IFERROR( FVSCHEDULE(1,OFFSET(Summary!$H$14,MATCH($B85,Summary!$H$15:$H$22,0),1,1,CW$11-1)), 0))
*(CW$12/12-ROUNDDOWN((CW$12-1)/12,0))
+ IFERROR( FVSCHEDULE(1,OFFSET(Summary!$H$14,MATCH($B85,Summary!$H$15:$H$22,0),1,1,CW$11-1)), 0)
)*CW$53*$D85)/-12
)</f>
        <v>-6364.9954460711078</v>
      </c>
      <c r="CX85" s="7">
        <f ca="1">IF(CX$11=0,0,((
(FVSCHEDULE(1,OFFSET(Summary!$H$14,MATCH($B85,Summary!$H$15:$H$22,0),1,1,CX$11))-
 IFERROR( FVSCHEDULE(1,OFFSET(Summary!$H$14,MATCH($B85,Summary!$H$15:$H$22,0),1,1,CX$11-1)), 0))
*(CX$12/12-ROUNDDOWN((CX$12-1)/12,0))
+ IFERROR( FVSCHEDULE(1,OFFSET(Summary!$H$14,MATCH($B85,Summary!$H$15:$H$22,0),1,1,CX$11-1)), 0)
)*CX$53*$D85)/-12
)</f>
        <v>-6378.0117966765692</v>
      </c>
      <c r="CY85" s="7">
        <f ca="1">IF(CY$11=0,0,((
(FVSCHEDULE(1,OFFSET(Summary!$H$14,MATCH($B85,Summary!$H$15:$H$22,0),1,1,CY$11))-
 IFERROR( FVSCHEDULE(1,OFFSET(Summary!$H$14,MATCH($B85,Summary!$H$15:$H$22,0),1,1,CY$11-1)), 0))
*(CY$12/12-ROUNDDOWN((CY$12-1)/12,0))
+ IFERROR( FVSCHEDULE(1,OFFSET(Summary!$H$14,MATCH($B85,Summary!$H$15:$H$22,0),1,1,CY$11-1)), 0)
)*CY$53*$D85)/-12
)</f>
        <v>-6391.0281472820316</v>
      </c>
      <c r="CZ85" s="7">
        <f ca="1">IF(CZ$11=0,0,((
(FVSCHEDULE(1,OFFSET(Summary!$H$14,MATCH($B85,Summary!$H$15:$H$22,0),1,1,CZ$11))-
 IFERROR( FVSCHEDULE(1,OFFSET(Summary!$H$14,MATCH($B85,Summary!$H$15:$H$22,0),1,1,CZ$11-1)), 0))
*(CZ$12/12-ROUNDDOWN((CZ$12-1)/12,0))
+ IFERROR( FVSCHEDULE(1,OFFSET(Summary!$H$14,MATCH($B85,Summary!$H$15:$H$22,0),1,1,CZ$11-1)), 0)
)*CZ$53*$D85)/-12
)</f>
        <v>-6404.0444978874939</v>
      </c>
      <c r="DA85" s="7">
        <f ca="1">IF(DA$11=0,0,((
(FVSCHEDULE(1,OFFSET(Summary!$H$14,MATCH($B85,Summary!$H$15:$H$22,0),1,1,DA$11))-
 IFERROR( FVSCHEDULE(1,OFFSET(Summary!$H$14,MATCH($B85,Summary!$H$15:$H$22,0),1,1,DA$11-1)), 0))
*(DA$12/12-ROUNDDOWN((DA$12-1)/12,0))
+ IFERROR( FVSCHEDULE(1,OFFSET(Summary!$H$14,MATCH($B85,Summary!$H$15:$H$22,0),1,1,DA$11-1)), 0)
)*DA$53*$D85)/-12
)</f>
        <v>-6417.3862572580938</v>
      </c>
      <c r="DB85" s="7">
        <f ca="1">IF(DB$11=0,0,((
(FVSCHEDULE(1,OFFSET(Summary!$H$14,MATCH($B85,Summary!$H$15:$H$22,0),1,1,DB$11))-
 IFERROR( FVSCHEDULE(1,OFFSET(Summary!$H$14,MATCH($B85,Summary!$H$15:$H$22,0),1,1,DB$11-1)), 0))
*(DB$12/12-ROUNDDOWN((DB$12-1)/12,0))
+ IFERROR( FVSCHEDULE(1,OFFSET(Summary!$H$14,MATCH($B85,Summary!$H$15:$H$22,0),1,1,DB$11-1)), 0)
)*DB$53*$D85)/-12
)</f>
        <v>-6430.728016628691</v>
      </c>
      <c r="DC85" s="7">
        <f ca="1">IF(DC$11=0,0,((
(FVSCHEDULE(1,OFFSET(Summary!$H$14,MATCH($B85,Summary!$H$15:$H$22,0),1,1,DC$11))-
 IFERROR( FVSCHEDULE(1,OFFSET(Summary!$H$14,MATCH($B85,Summary!$H$15:$H$22,0),1,1,DC$11-1)), 0))
*(DC$12/12-ROUNDDOWN((DC$12-1)/12,0))
+ IFERROR( FVSCHEDULE(1,OFFSET(Summary!$H$14,MATCH($B85,Summary!$H$15:$H$22,0),1,1,DC$11-1)), 0)
)*DC$53*$D85)/-12
)</f>
        <v>-6444.0697759992909</v>
      </c>
      <c r="DD85" s="7">
        <f ca="1">IF(DD$11=0,0,((
(FVSCHEDULE(1,OFFSET(Summary!$H$14,MATCH($B85,Summary!$H$15:$H$22,0),1,1,DD$11))-
 IFERROR( FVSCHEDULE(1,OFFSET(Summary!$H$14,MATCH($B85,Summary!$H$15:$H$22,0),1,1,DD$11-1)), 0))
*(DD$12/12-ROUNDDOWN((DD$12-1)/12,0))
+ IFERROR( FVSCHEDULE(1,OFFSET(Summary!$H$14,MATCH($B85,Summary!$H$15:$H$22,0),1,1,DD$11-1)), 0)
)*DD$53*$D85)/-12
)</f>
        <v>-6457.411535369888</v>
      </c>
      <c r="DE85" s="7">
        <f ca="1">IF(DE$11=0,0,((
(FVSCHEDULE(1,OFFSET(Summary!$H$14,MATCH($B85,Summary!$H$15:$H$22,0),1,1,DE$11))-
 IFERROR( FVSCHEDULE(1,OFFSET(Summary!$H$14,MATCH($B85,Summary!$H$15:$H$22,0),1,1,DE$11-1)), 0))
*(DE$12/12-ROUNDDOWN((DE$12-1)/12,0))
+ IFERROR( FVSCHEDULE(1,OFFSET(Summary!$H$14,MATCH($B85,Summary!$H$15:$H$22,0),1,1,DE$11-1)), 0)
)*DE$53*$D85)/-12
)</f>
        <v>-6470.7532947404879</v>
      </c>
      <c r="DF85" s="7">
        <f ca="1">IF(DF$11=0,0,((
(FVSCHEDULE(1,OFFSET(Summary!$H$14,MATCH($B85,Summary!$H$15:$H$22,0),1,1,DF$11))-
 IFERROR( FVSCHEDULE(1,OFFSET(Summary!$H$14,MATCH($B85,Summary!$H$15:$H$22,0),1,1,DF$11-1)), 0))
*(DF$12/12-ROUNDDOWN((DF$12-1)/12,0))
+ IFERROR( FVSCHEDULE(1,OFFSET(Summary!$H$14,MATCH($B85,Summary!$H$15:$H$22,0),1,1,DF$11-1)), 0)
)*DF$53*$D85)/-12
)</f>
        <v>-6484.0950541110878</v>
      </c>
      <c r="DG85" s="7">
        <f ca="1">IF(DG$11=0,0,((
(FVSCHEDULE(1,OFFSET(Summary!$H$14,MATCH($B85,Summary!$H$15:$H$22,0),1,1,DG$11))-
 IFERROR( FVSCHEDULE(1,OFFSET(Summary!$H$14,MATCH($B85,Summary!$H$15:$H$22,0),1,1,DG$11-1)), 0))
*(DG$12/12-ROUNDDOWN((DG$12-1)/12,0))
+ IFERROR( FVSCHEDULE(1,OFFSET(Summary!$H$14,MATCH($B85,Summary!$H$15:$H$22,0),1,1,DG$11-1)), 0)
)*DG$53*$D85)/-12
)</f>
        <v>-6497.4368134816859</v>
      </c>
      <c r="DH85" s="7">
        <f ca="1">IF(DH$11=0,0,((
(FVSCHEDULE(1,OFFSET(Summary!$H$14,MATCH($B85,Summary!$H$15:$H$22,0),1,1,DH$11))-
 IFERROR( FVSCHEDULE(1,OFFSET(Summary!$H$14,MATCH($B85,Summary!$H$15:$H$22,0),1,1,DH$11-1)), 0))
*(DH$12/12-ROUNDDOWN((DH$12-1)/12,0))
+ IFERROR( FVSCHEDULE(1,OFFSET(Summary!$H$14,MATCH($B85,Summary!$H$15:$H$22,0),1,1,DH$11-1)), 0)
)*DH$53*$D85)/-12
)</f>
        <v>-6510.7785728522858</v>
      </c>
      <c r="DI85" s="7">
        <f ca="1">IF(DI$11=0,0,((
(FVSCHEDULE(1,OFFSET(Summary!$H$14,MATCH($B85,Summary!$H$15:$H$22,0),1,1,DI$11))-
 IFERROR( FVSCHEDULE(1,OFFSET(Summary!$H$14,MATCH($B85,Summary!$H$15:$H$22,0),1,1,DI$11-1)), 0))
*(DI$12/12-ROUNDDOWN((DI$12-1)/12,0))
+ IFERROR( FVSCHEDULE(1,OFFSET(Summary!$H$14,MATCH($B85,Summary!$H$15:$H$22,0),1,1,DI$11-1)), 0)
)*DI$53*$D85)/-12
)</f>
        <v>-6524.120332222883</v>
      </c>
      <c r="DJ85" s="7">
        <f ca="1">IF(DJ$11=0,0,((
(FVSCHEDULE(1,OFFSET(Summary!$H$14,MATCH($B85,Summary!$H$15:$H$22,0),1,1,DJ$11))-
 IFERROR( FVSCHEDULE(1,OFFSET(Summary!$H$14,MATCH($B85,Summary!$H$15:$H$22,0),1,1,DJ$11-1)), 0))
*(DJ$12/12-ROUNDDOWN((DJ$12-1)/12,0))
+ IFERROR( FVSCHEDULE(1,OFFSET(Summary!$H$14,MATCH($B85,Summary!$H$15:$H$22,0),1,1,DJ$11-1)), 0)
)*DJ$53*$D85)/-12
)</f>
        <v>-6537.4620915934829</v>
      </c>
      <c r="DK85" s="7">
        <f ca="1">IF(DK$11=0,0,((
(FVSCHEDULE(1,OFFSET(Summary!$H$14,MATCH($B85,Summary!$H$15:$H$22,0),1,1,DK$11))-
 IFERROR( FVSCHEDULE(1,OFFSET(Summary!$H$14,MATCH($B85,Summary!$H$15:$H$22,0),1,1,DK$11-1)), 0))
*(DK$12/12-ROUNDDOWN((DK$12-1)/12,0))
+ IFERROR( FVSCHEDULE(1,OFFSET(Summary!$H$14,MATCH($B85,Summary!$H$15:$H$22,0),1,1,DK$11-1)), 0)
)*DK$53*$D85)/-12
)</f>
        <v>-6550.8038509640819</v>
      </c>
      <c r="DL85" s="7">
        <f ca="1">IF(DL$11=0,0,((
(FVSCHEDULE(1,OFFSET(Summary!$H$14,MATCH($B85,Summary!$H$15:$H$22,0),1,1,DL$11))-
 IFERROR( FVSCHEDULE(1,OFFSET(Summary!$H$14,MATCH($B85,Summary!$H$15:$H$22,0),1,1,DL$11-1)), 0))
*(DL$12/12-ROUNDDOWN((DL$12-1)/12,0))
+ IFERROR( FVSCHEDULE(1,OFFSET(Summary!$H$14,MATCH($B85,Summary!$H$15:$H$22,0),1,1,DL$11-1)), 0)
)*DL$53*$D85)/-12
)</f>
        <v>-6564.14561033468</v>
      </c>
      <c r="DM85" s="7">
        <f ca="1">IF(DM$11=0,0,((
(FVSCHEDULE(1,OFFSET(Summary!$H$14,MATCH($B85,Summary!$H$15:$H$22,0),1,1,DM$11))-
 IFERROR( FVSCHEDULE(1,OFFSET(Summary!$H$14,MATCH($B85,Summary!$H$15:$H$22,0),1,1,DM$11-1)), 0))
*(DM$12/12-ROUNDDOWN((DM$12-1)/12,0))
+ IFERROR( FVSCHEDULE(1,OFFSET(Summary!$H$14,MATCH($B85,Summary!$H$15:$H$22,0),1,1,DM$11-1)), 0)
)*DM$53*$D85)/-12
)</f>
        <v>-6577.8209136895448</v>
      </c>
      <c r="DN85" s="7">
        <f ca="1">IF(DN$11=0,0,((
(FVSCHEDULE(1,OFFSET(Summary!$H$14,MATCH($B85,Summary!$H$15:$H$22,0),1,1,DN$11))-
 IFERROR( FVSCHEDULE(1,OFFSET(Summary!$H$14,MATCH($B85,Summary!$H$15:$H$22,0),1,1,DN$11-1)), 0))
*(DN$12/12-ROUNDDOWN((DN$12-1)/12,0))
+ IFERROR( FVSCHEDULE(1,OFFSET(Summary!$H$14,MATCH($B85,Summary!$H$15:$H$22,0),1,1,DN$11-1)), 0)
)*DN$53*$D85)/-12
)</f>
        <v>-6591.4962170444078</v>
      </c>
      <c r="DO85" s="7">
        <f ca="1">IF(DO$11=0,0,((
(FVSCHEDULE(1,OFFSET(Summary!$H$14,MATCH($B85,Summary!$H$15:$H$22,0),1,1,DO$11))-
 IFERROR( FVSCHEDULE(1,OFFSET(Summary!$H$14,MATCH($B85,Summary!$H$15:$H$22,0),1,1,DO$11-1)), 0))
*(DO$12/12-ROUNDDOWN((DO$12-1)/12,0))
+ IFERROR( FVSCHEDULE(1,OFFSET(Summary!$H$14,MATCH($B85,Summary!$H$15:$H$22,0),1,1,DO$11-1)), 0)
)*DO$53*$D85)/-12
)</f>
        <v>-6605.1715203992717</v>
      </c>
      <c r="DP85" s="7">
        <f ca="1">IF(DP$11=0,0,((
(FVSCHEDULE(1,OFFSET(Summary!$H$14,MATCH($B85,Summary!$H$15:$H$22,0),1,1,DP$11))-
 IFERROR( FVSCHEDULE(1,OFFSET(Summary!$H$14,MATCH($B85,Summary!$H$15:$H$22,0),1,1,DP$11-1)), 0))
*(DP$12/12-ROUNDDOWN((DP$12-1)/12,0))
+ IFERROR( FVSCHEDULE(1,OFFSET(Summary!$H$14,MATCH($B85,Summary!$H$15:$H$22,0),1,1,DP$11-1)), 0)
)*DP$53*$D85)/-12
)</f>
        <v>-6618.8468237541356</v>
      </c>
      <c r="DQ85" s="7">
        <f ca="1">IF(DQ$11=0,0,((
(FVSCHEDULE(1,OFFSET(Summary!$H$14,MATCH($B85,Summary!$H$15:$H$22,0),1,1,DQ$11))-
 IFERROR( FVSCHEDULE(1,OFFSET(Summary!$H$14,MATCH($B85,Summary!$H$15:$H$22,0),1,1,DQ$11-1)), 0))
*(DQ$12/12-ROUNDDOWN((DQ$12-1)/12,0))
+ IFERROR( FVSCHEDULE(1,OFFSET(Summary!$H$14,MATCH($B85,Summary!$H$15:$H$22,0),1,1,DQ$11-1)), 0)
)*DQ$53*$D85)/-12
)</f>
        <v>-6632.5221271090004</v>
      </c>
      <c r="DR85" s="7">
        <f ca="1">IF(DR$11=0,0,((
(FVSCHEDULE(1,OFFSET(Summary!$H$14,MATCH($B85,Summary!$H$15:$H$22,0),1,1,DR$11))-
 IFERROR( FVSCHEDULE(1,OFFSET(Summary!$H$14,MATCH($B85,Summary!$H$15:$H$22,0),1,1,DR$11-1)), 0))
*(DR$12/12-ROUNDDOWN((DR$12-1)/12,0))
+ IFERROR( FVSCHEDULE(1,OFFSET(Summary!$H$14,MATCH($B85,Summary!$H$15:$H$22,0),1,1,DR$11-1)), 0)
)*DR$53*$D85)/-12
)</f>
        <v>-6646.1974304638634</v>
      </c>
      <c r="DS85" s="7">
        <f ca="1">IF(DS$11=0,0,((
(FVSCHEDULE(1,OFFSET(Summary!$H$14,MATCH($B85,Summary!$H$15:$H$22,0),1,1,DS$11))-
 IFERROR( FVSCHEDULE(1,OFFSET(Summary!$H$14,MATCH($B85,Summary!$H$15:$H$22,0),1,1,DS$11-1)), 0))
*(DS$12/12-ROUNDDOWN((DS$12-1)/12,0))
+ IFERROR( FVSCHEDULE(1,OFFSET(Summary!$H$14,MATCH($B85,Summary!$H$15:$H$22,0),1,1,DS$11-1)), 0)
)*DS$53*$D85)/-12
)</f>
        <v>-6659.8727338187273</v>
      </c>
      <c r="DT85" s="7">
        <f ca="1">IF(DT$11=0,0,((
(FVSCHEDULE(1,OFFSET(Summary!$H$14,MATCH($B85,Summary!$H$15:$H$22,0),1,1,DT$11))-
 IFERROR( FVSCHEDULE(1,OFFSET(Summary!$H$14,MATCH($B85,Summary!$H$15:$H$22,0),1,1,DT$11-1)), 0))
*(DT$12/12-ROUNDDOWN((DT$12-1)/12,0))
+ IFERROR( FVSCHEDULE(1,OFFSET(Summary!$H$14,MATCH($B85,Summary!$H$15:$H$22,0),1,1,DT$11-1)), 0)
)*DT$53*$D85)/-12
)</f>
        <v>-6673.5480371735912</v>
      </c>
      <c r="DU85" s="7">
        <f ca="1">IF(DU$11=0,0,((
(FVSCHEDULE(1,OFFSET(Summary!$H$14,MATCH($B85,Summary!$H$15:$H$22,0),1,1,DU$11))-
 IFERROR( FVSCHEDULE(1,OFFSET(Summary!$H$14,MATCH($B85,Summary!$H$15:$H$22,0),1,1,DU$11-1)), 0))
*(DU$12/12-ROUNDDOWN((DU$12-1)/12,0))
+ IFERROR( FVSCHEDULE(1,OFFSET(Summary!$H$14,MATCH($B85,Summary!$H$15:$H$22,0),1,1,DU$11-1)), 0)
)*DU$53*$D85)/-12
)</f>
        <v>-6687.2233405284542</v>
      </c>
      <c r="DV85" s="7">
        <f ca="1">IF(DV$11=0,0,((
(FVSCHEDULE(1,OFFSET(Summary!$H$14,MATCH($B85,Summary!$H$15:$H$22,0),1,1,DV$11))-
 IFERROR( FVSCHEDULE(1,OFFSET(Summary!$H$14,MATCH($B85,Summary!$H$15:$H$22,0),1,1,DV$11-1)), 0))
*(DV$12/12-ROUNDDOWN((DV$12-1)/12,0))
+ IFERROR( FVSCHEDULE(1,OFFSET(Summary!$H$14,MATCH($B85,Summary!$H$15:$H$22,0),1,1,DV$11-1)), 0)
)*DV$53*$D85)/-12
)</f>
        <v>-6700.898643883319</v>
      </c>
      <c r="DW85" s="7">
        <f ca="1">IF(DW$11=0,0,((
(FVSCHEDULE(1,OFFSET(Summary!$H$14,MATCH($B85,Summary!$H$15:$H$22,0),1,1,DW$11))-
 IFERROR( FVSCHEDULE(1,OFFSET(Summary!$H$14,MATCH($B85,Summary!$H$15:$H$22,0),1,1,DW$11-1)), 0))
*(DW$12/12-ROUNDDOWN((DW$12-1)/12,0))
+ IFERROR( FVSCHEDULE(1,OFFSET(Summary!$H$14,MATCH($B85,Summary!$H$15:$H$22,0),1,1,DW$11-1)), 0)
)*DW$53*$D85)/-12
)</f>
        <v>-6714.573947238182</v>
      </c>
      <c r="DX85" s="7">
        <f ca="1">IF(DX$11=0,0,((
(FVSCHEDULE(1,OFFSET(Summary!$H$14,MATCH($B85,Summary!$H$15:$H$22,0),1,1,DX$11))-
 IFERROR( FVSCHEDULE(1,OFFSET(Summary!$H$14,MATCH($B85,Summary!$H$15:$H$22,0),1,1,DX$11-1)), 0))
*(DX$12/12-ROUNDDOWN((DX$12-1)/12,0))
+ IFERROR( FVSCHEDULE(1,OFFSET(Summary!$H$14,MATCH($B85,Summary!$H$15:$H$22,0),1,1,DX$11-1)), 0)
)*DX$53*$D85)/-12
)</f>
        <v>-6728.2492505930459</v>
      </c>
      <c r="DY85" s="7">
        <f ca="1">IF(DY$11=0,0,((
(FVSCHEDULE(1,OFFSET(Summary!$H$14,MATCH($B85,Summary!$H$15:$H$22,0),1,1,DY$11))-
 IFERROR( FVSCHEDULE(1,OFFSET(Summary!$H$14,MATCH($B85,Summary!$H$15:$H$22,0),1,1,DY$11-1)), 0))
*(DY$12/12-ROUNDDOWN((DY$12-1)/12,0))
+ IFERROR( FVSCHEDULE(1,OFFSET(Summary!$H$14,MATCH($B85,Summary!$H$15:$H$22,0),1,1,DY$11-1)), 0)
)*DY$53*$D85)/-12
)</f>
        <v>-6742.2664365317823</v>
      </c>
      <c r="DZ85" s="7">
        <f ca="1">IF(DZ$11=0,0,((
(FVSCHEDULE(1,OFFSET(Summary!$H$14,MATCH($B85,Summary!$H$15:$H$22,0),1,1,DZ$11))-
 IFERROR( FVSCHEDULE(1,OFFSET(Summary!$H$14,MATCH($B85,Summary!$H$15:$H$22,0),1,1,DZ$11-1)), 0))
*(DZ$12/12-ROUNDDOWN((DZ$12-1)/12,0))
+ IFERROR( FVSCHEDULE(1,OFFSET(Summary!$H$14,MATCH($B85,Summary!$H$15:$H$22,0),1,1,DZ$11-1)), 0)
)*DZ$53*$D85)/-12
)</f>
        <v>-6756.283622470517</v>
      </c>
      <c r="EA85" s="7">
        <f ca="1">IF(EA$11=0,0,((
(FVSCHEDULE(1,OFFSET(Summary!$H$14,MATCH($B85,Summary!$H$15:$H$22,0),1,1,EA$11))-
 IFERROR( FVSCHEDULE(1,OFFSET(Summary!$H$14,MATCH($B85,Summary!$H$15:$H$22,0),1,1,EA$11-1)), 0))
*(EA$12/12-ROUNDDOWN((EA$12-1)/12,0))
+ IFERROR( FVSCHEDULE(1,OFFSET(Summary!$H$14,MATCH($B85,Summary!$H$15:$H$22,0),1,1,EA$11-1)), 0)
)*EA$53*$D85)/-12
)</f>
        <v>-6770.3008084092535</v>
      </c>
      <c r="EB85" s="7">
        <f ca="1">IF(EB$11=0,0,((
(FVSCHEDULE(1,OFFSET(Summary!$H$14,MATCH($B85,Summary!$H$15:$H$22,0),1,1,EB$11))-
 IFERROR( FVSCHEDULE(1,OFFSET(Summary!$H$14,MATCH($B85,Summary!$H$15:$H$22,0),1,1,EB$11-1)), 0))
*(EB$12/12-ROUNDDOWN((EB$12-1)/12,0))
+ IFERROR( FVSCHEDULE(1,OFFSET(Summary!$H$14,MATCH($B85,Summary!$H$15:$H$22,0),1,1,EB$11-1)), 0)
)*EB$53*$D85)/-12
)</f>
        <v>-6784.3179943479881</v>
      </c>
      <c r="EC85" s="7">
        <f ca="1">IF(EC$11=0,0,((
(FVSCHEDULE(1,OFFSET(Summary!$H$14,MATCH($B85,Summary!$H$15:$H$22,0),1,1,EC$11))-
 IFERROR( FVSCHEDULE(1,OFFSET(Summary!$H$14,MATCH($B85,Summary!$H$15:$H$22,0),1,1,EC$11-1)), 0))
*(EC$12/12-ROUNDDOWN((EC$12-1)/12,0))
+ IFERROR( FVSCHEDULE(1,OFFSET(Summary!$H$14,MATCH($B85,Summary!$H$15:$H$22,0),1,1,EC$11-1)), 0)
)*EC$53*$D85)/-12
)</f>
        <v>-6798.3351802867228</v>
      </c>
      <c r="ED85" s="7">
        <f ca="1">IF(ED$11=0,0,((
(FVSCHEDULE(1,OFFSET(Summary!$H$14,MATCH($B85,Summary!$H$15:$H$22,0),1,1,ED$11))-
 IFERROR( FVSCHEDULE(1,OFFSET(Summary!$H$14,MATCH($B85,Summary!$H$15:$H$22,0),1,1,ED$11-1)), 0))
*(ED$12/12-ROUNDDOWN((ED$12-1)/12,0))
+ IFERROR( FVSCHEDULE(1,OFFSET(Summary!$H$14,MATCH($B85,Summary!$H$15:$H$22,0),1,1,ED$11-1)), 0)
)*ED$53*$D85)/-12
)</f>
        <v>-6812.3523662254593</v>
      </c>
      <c r="EE85" s="7">
        <f ca="1">IF(EE$11=0,0,((
(FVSCHEDULE(1,OFFSET(Summary!$H$14,MATCH($B85,Summary!$H$15:$H$22,0),1,1,EE$11))-
 IFERROR( FVSCHEDULE(1,OFFSET(Summary!$H$14,MATCH($B85,Summary!$H$15:$H$22,0),1,1,EE$11-1)), 0))
*(EE$12/12-ROUNDDOWN((EE$12-1)/12,0))
+ IFERROR( FVSCHEDULE(1,OFFSET(Summary!$H$14,MATCH($B85,Summary!$H$15:$H$22,0),1,1,EE$11-1)), 0)
)*EE$53*$D85)/-12
)</f>
        <v>-6826.3695521641939</v>
      </c>
      <c r="EF85" s="7">
        <f ca="1">IF(EF$11=0,0,((
(FVSCHEDULE(1,OFFSET(Summary!$H$14,MATCH($B85,Summary!$H$15:$H$22,0),1,1,EF$11))-
 IFERROR( FVSCHEDULE(1,OFFSET(Summary!$H$14,MATCH($B85,Summary!$H$15:$H$22,0),1,1,EF$11-1)), 0))
*(EF$12/12-ROUNDDOWN((EF$12-1)/12,0))
+ IFERROR( FVSCHEDULE(1,OFFSET(Summary!$H$14,MATCH($B85,Summary!$H$15:$H$22,0),1,1,EF$11-1)), 0)
)*EF$53*$D85)/-12
)</f>
        <v>-6840.3867381029295</v>
      </c>
      <c r="EG85" s="7">
        <f ca="1">IF(EG$11=0,0,((
(FVSCHEDULE(1,OFFSET(Summary!$H$14,MATCH($B85,Summary!$H$15:$H$22,0),1,1,EG$11))-
 IFERROR( FVSCHEDULE(1,OFFSET(Summary!$H$14,MATCH($B85,Summary!$H$15:$H$22,0),1,1,EG$11-1)), 0))
*(EG$12/12-ROUNDDOWN((EG$12-1)/12,0))
+ IFERROR( FVSCHEDULE(1,OFFSET(Summary!$H$14,MATCH($B85,Summary!$H$15:$H$22,0),1,1,EG$11-1)), 0)
)*EG$53*$D85)/-12
)</f>
        <v>-6854.4039240416651</v>
      </c>
      <c r="EH85" s="7">
        <f ca="1">IF(EH$11=0,0,((
(FVSCHEDULE(1,OFFSET(Summary!$H$14,MATCH($B85,Summary!$H$15:$H$22,0),1,1,EH$11))-
 IFERROR( FVSCHEDULE(1,OFFSET(Summary!$H$14,MATCH($B85,Summary!$H$15:$H$22,0),1,1,EH$11-1)), 0))
*(EH$12/12-ROUNDDOWN((EH$12-1)/12,0))
+ IFERROR( FVSCHEDULE(1,OFFSET(Summary!$H$14,MATCH($B85,Summary!$H$15:$H$22,0),1,1,EH$11-1)), 0)
)*EH$53*$D85)/-12
)</f>
        <v>-6868.4211099804015</v>
      </c>
      <c r="EI85" s="7">
        <f ca="1">IF(EI$11=0,0,((
(FVSCHEDULE(1,OFFSET(Summary!$H$14,MATCH($B85,Summary!$H$15:$H$22,0),1,1,EI$11))-
 IFERROR( FVSCHEDULE(1,OFFSET(Summary!$H$14,MATCH($B85,Summary!$H$15:$H$22,0),1,1,EI$11-1)), 0))
*(EI$12/12-ROUNDDOWN((EI$12-1)/12,0))
+ IFERROR( FVSCHEDULE(1,OFFSET(Summary!$H$14,MATCH($B85,Summary!$H$15:$H$22,0),1,1,EI$11-1)), 0)
)*EI$53*$D85)/-12
)</f>
        <v>-6882.4382959191362</v>
      </c>
      <c r="EJ85" s="7">
        <f ca="1">IF(EJ$11=0,0,((
(FVSCHEDULE(1,OFFSET(Summary!$H$14,MATCH($B85,Summary!$H$15:$H$22,0),1,1,EJ$11))-
 IFERROR( FVSCHEDULE(1,OFFSET(Summary!$H$14,MATCH($B85,Summary!$H$15:$H$22,0),1,1,EJ$11-1)), 0))
*(EJ$12/12-ROUNDDOWN((EJ$12-1)/12,0))
+ IFERROR( FVSCHEDULE(1,OFFSET(Summary!$H$14,MATCH($B85,Summary!$H$15:$H$22,0),1,1,EJ$11-1)), 0)
)*EJ$53*$D85)/-12
)</f>
        <v>-6896.4554818578717</v>
      </c>
      <c r="EK85" s="4">
        <v>0</v>
      </c>
      <c r="EL85" s="59"/>
    </row>
    <row r="86" spans="1:142" s="4" customFormat="1" ht="14" x14ac:dyDescent="0.2">
      <c r="A86" s="3"/>
      <c r="B86" s="46" t="str">
        <f>Summary!$H$22</f>
        <v>expense</v>
      </c>
      <c r="C86" s="46" t="s">
        <v>282</v>
      </c>
      <c r="D86" s="134">
        <f>Opex!$D$62</f>
        <v>0</v>
      </c>
      <c r="H86" s="7">
        <f ca="1">IF(H$11=0,0,((
(FVSCHEDULE(1,OFFSET(Summary!$H$14,MATCH($B86,Summary!$H$15:$H$22,0),1,1,H$11))-
 IFERROR( FVSCHEDULE(1,OFFSET(Summary!$H$14,MATCH($B86,Summary!$H$15:$H$22,0),1,1,H$11-1)), 0))
*(H$12/12-ROUNDDOWN((H$12-1)/12,0))
+ IFERROR( FVSCHEDULE(1,OFFSET(Summary!$H$14,MATCH($B86,Summary!$H$15:$H$22,0),1,1,H$11-1)), 0)
)*IF(H$53&gt;0,1,0)*$D86)/-12
)</f>
        <v>0</v>
      </c>
      <c r="I86" s="7">
        <f ca="1">IF(I$11=0,0,((
(FVSCHEDULE(1,OFFSET(Summary!$H$14,MATCH($B86,Summary!$H$15:$H$22,0),1,1,I$11))-
 IFERROR( FVSCHEDULE(1,OFFSET(Summary!$H$14,MATCH($B86,Summary!$H$15:$H$22,0),1,1,I$11-1)), 0))
*(I$12/12-ROUNDDOWN((I$12-1)/12,0))
+ IFERROR( FVSCHEDULE(1,OFFSET(Summary!$H$14,MATCH($B86,Summary!$H$15:$H$22,0),1,1,I$11-1)), 0)
)*IF(I$53&gt;0,1,0)*$D86)/-12
)</f>
        <v>0</v>
      </c>
      <c r="J86" s="7">
        <f ca="1">IF(J$11=0,0,((
(FVSCHEDULE(1,OFFSET(Summary!$H$14,MATCH($B86,Summary!$H$15:$H$22,0),1,1,J$11))-
 IFERROR( FVSCHEDULE(1,OFFSET(Summary!$H$14,MATCH($B86,Summary!$H$15:$H$22,0),1,1,J$11-1)), 0))
*(J$12/12-ROUNDDOWN((J$12-1)/12,0))
+ IFERROR( FVSCHEDULE(1,OFFSET(Summary!$H$14,MATCH($B86,Summary!$H$15:$H$22,0),1,1,J$11-1)), 0)
)*IF(J$53&gt;0,1,0)*$D86)/-12
)</f>
        <v>0</v>
      </c>
      <c r="K86" s="7">
        <f ca="1">IF(K$11=0,0,((
(FVSCHEDULE(1,OFFSET(Summary!$H$14,MATCH($B86,Summary!$H$15:$H$22,0),1,1,K$11))-
 IFERROR( FVSCHEDULE(1,OFFSET(Summary!$H$14,MATCH($B86,Summary!$H$15:$H$22,0),1,1,K$11-1)), 0))
*(K$12/12-ROUNDDOWN((K$12-1)/12,0))
+ IFERROR( FVSCHEDULE(1,OFFSET(Summary!$H$14,MATCH($B86,Summary!$H$15:$H$22,0),1,1,K$11-1)), 0)
)*IF(K$53&gt;0,1,0)*$D86)/-12
)</f>
        <v>0</v>
      </c>
      <c r="L86" s="7">
        <f ca="1">IF(L$11=0,0,((
(FVSCHEDULE(1,OFFSET(Summary!$H$14,MATCH($B86,Summary!$H$15:$H$22,0),1,1,L$11))-
 IFERROR( FVSCHEDULE(1,OFFSET(Summary!$H$14,MATCH($B86,Summary!$H$15:$H$22,0),1,1,L$11-1)), 0))
*(L$12/12-ROUNDDOWN((L$12-1)/12,0))
+ IFERROR( FVSCHEDULE(1,OFFSET(Summary!$H$14,MATCH($B86,Summary!$H$15:$H$22,0),1,1,L$11-1)), 0)
)*IF(L$53&gt;0,1,0)*$D86)/-12
)</f>
        <v>0</v>
      </c>
      <c r="M86" s="7">
        <f ca="1">IF(M$11=0,0,((
(FVSCHEDULE(1,OFFSET(Summary!$H$14,MATCH($B86,Summary!$H$15:$H$22,0),1,1,M$11))-
 IFERROR( FVSCHEDULE(1,OFFSET(Summary!$H$14,MATCH($B86,Summary!$H$15:$H$22,0),1,1,M$11-1)), 0))
*(M$12/12-ROUNDDOWN((M$12-1)/12,0))
+ IFERROR( FVSCHEDULE(1,OFFSET(Summary!$H$14,MATCH($B86,Summary!$H$15:$H$22,0),1,1,M$11-1)), 0)
)*IF(M$53&gt;0,1,0)*$D86)/-12
)</f>
        <v>0</v>
      </c>
      <c r="N86" s="7">
        <f ca="1">IF(N$11=0,0,((
(FVSCHEDULE(1,OFFSET(Summary!$H$14,MATCH($B86,Summary!$H$15:$H$22,0),1,1,N$11))-
 IFERROR( FVSCHEDULE(1,OFFSET(Summary!$H$14,MATCH($B86,Summary!$H$15:$H$22,0),1,1,N$11-1)), 0))
*(N$12/12-ROUNDDOWN((N$12-1)/12,0))
+ IFERROR( FVSCHEDULE(1,OFFSET(Summary!$H$14,MATCH($B86,Summary!$H$15:$H$22,0),1,1,N$11-1)), 0)
)*IF(N$53&gt;0,1,0)*$D86)/-12
)</f>
        <v>0</v>
      </c>
      <c r="O86" s="7">
        <f ca="1">IF(O$11=0,0,((
(FVSCHEDULE(1,OFFSET(Summary!$H$14,MATCH($B86,Summary!$H$15:$H$22,0),1,1,O$11))-
 IFERROR( FVSCHEDULE(1,OFFSET(Summary!$H$14,MATCH($B86,Summary!$H$15:$H$22,0),1,1,O$11-1)), 0))
*(O$12/12-ROUNDDOWN((O$12-1)/12,0))
+ IFERROR( FVSCHEDULE(1,OFFSET(Summary!$H$14,MATCH($B86,Summary!$H$15:$H$22,0),1,1,O$11-1)), 0)
)*IF(O$53&gt;0,1,0)*$D86)/-12
)</f>
        <v>0</v>
      </c>
      <c r="P86" s="7">
        <f ca="1">IF(P$11=0,0,((
(FVSCHEDULE(1,OFFSET(Summary!$H$14,MATCH($B86,Summary!$H$15:$H$22,0),1,1,P$11))-
 IFERROR( FVSCHEDULE(1,OFFSET(Summary!$H$14,MATCH($B86,Summary!$H$15:$H$22,0),1,1,P$11-1)), 0))
*(P$12/12-ROUNDDOWN((P$12-1)/12,0))
+ IFERROR( FVSCHEDULE(1,OFFSET(Summary!$H$14,MATCH($B86,Summary!$H$15:$H$22,0),1,1,P$11-1)), 0)
)*IF(P$53&gt;0,1,0)*$D86)/-12
)</f>
        <v>0</v>
      </c>
      <c r="Q86" s="7">
        <f ca="1">IF(Q$11=0,0,((
(FVSCHEDULE(1,OFFSET(Summary!$H$14,MATCH($B86,Summary!$H$15:$H$22,0),1,1,Q$11))-
 IFERROR( FVSCHEDULE(1,OFFSET(Summary!$H$14,MATCH($B86,Summary!$H$15:$H$22,0),1,1,Q$11-1)), 0))
*(Q$12/12-ROUNDDOWN((Q$12-1)/12,0))
+ IFERROR( FVSCHEDULE(1,OFFSET(Summary!$H$14,MATCH($B86,Summary!$H$15:$H$22,0),1,1,Q$11-1)), 0)
)*IF(Q$53&gt;0,1,0)*$D86)/-12
)</f>
        <v>0</v>
      </c>
      <c r="R86" s="7">
        <f ca="1">IF(R$11=0,0,((
(FVSCHEDULE(1,OFFSET(Summary!$H$14,MATCH($B86,Summary!$H$15:$H$22,0),1,1,R$11))-
 IFERROR( FVSCHEDULE(1,OFFSET(Summary!$H$14,MATCH($B86,Summary!$H$15:$H$22,0),1,1,R$11-1)), 0))
*(R$12/12-ROUNDDOWN((R$12-1)/12,0))
+ IFERROR( FVSCHEDULE(1,OFFSET(Summary!$H$14,MATCH($B86,Summary!$H$15:$H$22,0),1,1,R$11-1)), 0)
)*IF(R$53&gt;0,1,0)*$D86)/-12
)</f>
        <v>0</v>
      </c>
      <c r="S86" s="7">
        <f ca="1">IF(S$11=0,0,((
(FVSCHEDULE(1,OFFSET(Summary!$H$14,MATCH($B86,Summary!$H$15:$H$22,0),1,1,S$11))-
 IFERROR( FVSCHEDULE(1,OFFSET(Summary!$H$14,MATCH($B86,Summary!$H$15:$H$22,0),1,1,S$11-1)), 0))
*(S$12/12-ROUNDDOWN((S$12-1)/12,0))
+ IFERROR( FVSCHEDULE(1,OFFSET(Summary!$H$14,MATCH($B86,Summary!$H$15:$H$22,0),1,1,S$11-1)), 0)
)*IF(S$53&gt;0,1,0)*$D86)/-12
)</f>
        <v>0</v>
      </c>
      <c r="T86" s="7">
        <f ca="1">IF(T$11=0,0,((
(FVSCHEDULE(1,OFFSET(Summary!$H$14,MATCH($B86,Summary!$H$15:$H$22,0),1,1,T$11))-
 IFERROR( FVSCHEDULE(1,OFFSET(Summary!$H$14,MATCH($B86,Summary!$H$15:$H$22,0),1,1,T$11-1)), 0))
*(T$12/12-ROUNDDOWN((T$12-1)/12,0))
+ IFERROR( FVSCHEDULE(1,OFFSET(Summary!$H$14,MATCH($B86,Summary!$H$15:$H$22,0),1,1,T$11-1)), 0)
)*IF(T$53&gt;0,1,0)*$D86)/-12
)</f>
        <v>0</v>
      </c>
      <c r="U86" s="7">
        <f ca="1">IF(U$11=0,0,((
(FVSCHEDULE(1,OFFSET(Summary!$H$14,MATCH($B86,Summary!$H$15:$H$22,0),1,1,U$11))-
 IFERROR( FVSCHEDULE(1,OFFSET(Summary!$H$14,MATCH($B86,Summary!$H$15:$H$22,0),1,1,U$11-1)), 0))
*(U$12/12-ROUNDDOWN((U$12-1)/12,0))
+ IFERROR( FVSCHEDULE(1,OFFSET(Summary!$H$14,MATCH($B86,Summary!$H$15:$H$22,0),1,1,U$11-1)), 0)
)*IF(U$53&gt;0,1,0)*$D86)/-12
)</f>
        <v>0</v>
      </c>
      <c r="V86" s="7">
        <f ca="1">IF(V$11=0,0,((
(FVSCHEDULE(1,OFFSET(Summary!$H$14,MATCH($B86,Summary!$H$15:$H$22,0),1,1,V$11))-
 IFERROR( FVSCHEDULE(1,OFFSET(Summary!$H$14,MATCH($B86,Summary!$H$15:$H$22,0),1,1,V$11-1)), 0))
*(V$12/12-ROUNDDOWN((V$12-1)/12,0))
+ IFERROR( FVSCHEDULE(1,OFFSET(Summary!$H$14,MATCH($B86,Summary!$H$15:$H$22,0),1,1,V$11-1)), 0)
)*IF(V$53&gt;0,1,0)*$D86)/-12
)</f>
        <v>0</v>
      </c>
      <c r="W86" s="7">
        <f ca="1">IF(W$11=0,0,((
(FVSCHEDULE(1,OFFSET(Summary!$H$14,MATCH($B86,Summary!$H$15:$H$22,0),1,1,W$11))-
 IFERROR( FVSCHEDULE(1,OFFSET(Summary!$H$14,MATCH($B86,Summary!$H$15:$H$22,0),1,1,W$11-1)), 0))
*(W$12/12-ROUNDDOWN((W$12-1)/12,0))
+ IFERROR( FVSCHEDULE(1,OFFSET(Summary!$H$14,MATCH($B86,Summary!$H$15:$H$22,0),1,1,W$11-1)), 0)
)*IF(W$53&gt;0,1,0)*$D86)/-12
)</f>
        <v>0</v>
      </c>
      <c r="X86" s="7">
        <f ca="1">IF(X$11=0,0,((
(FVSCHEDULE(1,OFFSET(Summary!$H$14,MATCH($B86,Summary!$H$15:$H$22,0),1,1,X$11))-
 IFERROR( FVSCHEDULE(1,OFFSET(Summary!$H$14,MATCH($B86,Summary!$H$15:$H$22,0),1,1,X$11-1)), 0))
*(X$12/12-ROUNDDOWN((X$12-1)/12,0))
+ IFERROR( FVSCHEDULE(1,OFFSET(Summary!$H$14,MATCH($B86,Summary!$H$15:$H$22,0),1,1,X$11-1)), 0)
)*IF(X$53&gt;0,1,0)*$D86)/-12
)</f>
        <v>0</v>
      </c>
      <c r="Y86" s="7">
        <f ca="1">IF(Y$11=0,0,((
(FVSCHEDULE(1,OFFSET(Summary!$H$14,MATCH($B86,Summary!$H$15:$H$22,0),1,1,Y$11))-
 IFERROR( FVSCHEDULE(1,OFFSET(Summary!$H$14,MATCH($B86,Summary!$H$15:$H$22,0),1,1,Y$11-1)), 0))
*(Y$12/12-ROUNDDOWN((Y$12-1)/12,0))
+ IFERROR( FVSCHEDULE(1,OFFSET(Summary!$H$14,MATCH($B86,Summary!$H$15:$H$22,0),1,1,Y$11-1)), 0)
)*IF(Y$53&gt;0,1,0)*$D86)/-12
)</f>
        <v>0</v>
      </c>
      <c r="Z86" s="7">
        <f ca="1">IF(Z$11=0,0,((
(FVSCHEDULE(1,OFFSET(Summary!$H$14,MATCH($B86,Summary!$H$15:$H$22,0),1,1,Z$11))-
 IFERROR( FVSCHEDULE(1,OFFSET(Summary!$H$14,MATCH($B86,Summary!$H$15:$H$22,0),1,1,Z$11-1)), 0))
*(Z$12/12-ROUNDDOWN((Z$12-1)/12,0))
+ IFERROR( FVSCHEDULE(1,OFFSET(Summary!$H$14,MATCH($B86,Summary!$H$15:$H$22,0),1,1,Z$11-1)), 0)
)*IF(Z$53&gt;0,1,0)*$D86)/-12
)</f>
        <v>0</v>
      </c>
      <c r="AA86" s="7">
        <f ca="1">IF(AA$11=0,0,((
(FVSCHEDULE(1,OFFSET(Summary!$H$14,MATCH($B86,Summary!$H$15:$H$22,0),1,1,AA$11))-
 IFERROR( FVSCHEDULE(1,OFFSET(Summary!$H$14,MATCH($B86,Summary!$H$15:$H$22,0),1,1,AA$11-1)), 0))
*(AA$12/12-ROUNDDOWN((AA$12-1)/12,0))
+ IFERROR( FVSCHEDULE(1,OFFSET(Summary!$H$14,MATCH($B86,Summary!$H$15:$H$22,0),1,1,AA$11-1)), 0)
)*IF(AA$53&gt;0,1,0)*$D86)/-12
)</f>
        <v>0</v>
      </c>
      <c r="AB86" s="7">
        <f ca="1">IF(AB$11=0,0,((
(FVSCHEDULE(1,OFFSET(Summary!$H$14,MATCH($B86,Summary!$H$15:$H$22,0),1,1,AB$11))-
 IFERROR( FVSCHEDULE(1,OFFSET(Summary!$H$14,MATCH($B86,Summary!$H$15:$H$22,0),1,1,AB$11-1)), 0))
*(AB$12/12-ROUNDDOWN((AB$12-1)/12,0))
+ IFERROR( FVSCHEDULE(1,OFFSET(Summary!$H$14,MATCH($B86,Summary!$H$15:$H$22,0),1,1,AB$11-1)), 0)
)*IF(AB$53&gt;0,1,0)*$D86)/-12
)</f>
        <v>0</v>
      </c>
      <c r="AC86" s="7">
        <f ca="1">IF(AC$11=0,0,((
(FVSCHEDULE(1,OFFSET(Summary!$H$14,MATCH($B86,Summary!$H$15:$H$22,0),1,1,AC$11))-
 IFERROR( FVSCHEDULE(1,OFFSET(Summary!$H$14,MATCH($B86,Summary!$H$15:$H$22,0),1,1,AC$11-1)), 0))
*(AC$12/12-ROUNDDOWN((AC$12-1)/12,0))
+ IFERROR( FVSCHEDULE(1,OFFSET(Summary!$H$14,MATCH($B86,Summary!$H$15:$H$22,0),1,1,AC$11-1)), 0)
)*IF(AC$53&gt;0,1,0)*$D86)/-12
)</f>
        <v>0</v>
      </c>
      <c r="AD86" s="7">
        <f ca="1">IF(AD$11=0,0,((
(FVSCHEDULE(1,OFFSET(Summary!$H$14,MATCH($B86,Summary!$H$15:$H$22,0),1,1,AD$11))-
 IFERROR( FVSCHEDULE(1,OFFSET(Summary!$H$14,MATCH($B86,Summary!$H$15:$H$22,0),1,1,AD$11-1)), 0))
*(AD$12/12-ROUNDDOWN((AD$12-1)/12,0))
+ IFERROR( FVSCHEDULE(1,OFFSET(Summary!$H$14,MATCH($B86,Summary!$H$15:$H$22,0),1,1,AD$11-1)), 0)
)*IF(AD$53&gt;0,1,0)*$D86)/-12
)</f>
        <v>0</v>
      </c>
      <c r="AE86" s="7">
        <f ca="1">IF(AE$11=0,0,((
(FVSCHEDULE(1,OFFSET(Summary!$H$14,MATCH($B86,Summary!$H$15:$H$22,0),1,1,AE$11))-
 IFERROR( FVSCHEDULE(1,OFFSET(Summary!$H$14,MATCH($B86,Summary!$H$15:$H$22,0),1,1,AE$11-1)), 0))
*(AE$12/12-ROUNDDOWN((AE$12-1)/12,0))
+ IFERROR( FVSCHEDULE(1,OFFSET(Summary!$H$14,MATCH($B86,Summary!$H$15:$H$22,0),1,1,AE$11-1)), 0)
)*IF(AE$53&gt;0,1,0)*$D86)/-12
)</f>
        <v>0</v>
      </c>
      <c r="AF86" s="7">
        <f ca="1">IF(AF$11=0,0,((
(FVSCHEDULE(1,OFFSET(Summary!$H$14,MATCH($B86,Summary!$H$15:$H$22,0),1,1,AF$11))-
 IFERROR( FVSCHEDULE(1,OFFSET(Summary!$H$14,MATCH($B86,Summary!$H$15:$H$22,0),1,1,AF$11-1)), 0))
*(AF$12/12-ROUNDDOWN((AF$12-1)/12,0))
+ IFERROR( FVSCHEDULE(1,OFFSET(Summary!$H$14,MATCH($B86,Summary!$H$15:$H$22,0),1,1,AF$11-1)), 0)
)*IF(AF$53&gt;0,1,0)*$D86)/-12
)</f>
        <v>0</v>
      </c>
      <c r="AG86" s="7">
        <f ca="1">IF(AG$11=0,0,((
(FVSCHEDULE(1,OFFSET(Summary!$H$14,MATCH($B86,Summary!$H$15:$H$22,0),1,1,AG$11))-
 IFERROR( FVSCHEDULE(1,OFFSET(Summary!$H$14,MATCH($B86,Summary!$H$15:$H$22,0),1,1,AG$11-1)), 0))
*(AG$12/12-ROUNDDOWN((AG$12-1)/12,0))
+ IFERROR( FVSCHEDULE(1,OFFSET(Summary!$H$14,MATCH($B86,Summary!$H$15:$H$22,0),1,1,AG$11-1)), 0)
)*IF(AG$53&gt;0,1,0)*$D86)/-12
)</f>
        <v>0</v>
      </c>
      <c r="AH86" s="7">
        <f ca="1">IF(AH$11=0,0,((
(FVSCHEDULE(1,OFFSET(Summary!$H$14,MATCH($B86,Summary!$H$15:$H$22,0),1,1,AH$11))-
 IFERROR( FVSCHEDULE(1,OFFSET(Summary!$H$14,MATCH($B86,Summary!$H$15:$H$22,0),1,1,AH$11-1)), 0))
*(AH$12/12-ROUNDDOWN((AH$12-1)/12,0))
+ IFERROR( FVSCHEDULE(1,OFFSET(Summary!$H$14,MATCH($B86,Summary!$H$15:$H$22,0),1,1,AH$11-1)), 0)
)*IF(AH$53&gt;0,1,0)*$D86)/-12
)</f>
        <v>0</v>
      </c>
      <c r="AI86" s="7">
        <f ca="1">IF(AI$11=0,0,((
(FVSCHEDULE(1,OFFSET(Summary!$H$14,MATCH($B86,Summary!$H$15:$H$22,0),1,1,AI$11))-
 IFERROR( FVSCHEDULE(1,OFFSET(Summary!$H$14,MATCH($B86,Summary!$H$15:$H$22,0),1,1,AI$11-1)), 0))
*(AI$12/12-ROUNDDOWN((AI$12-1)/12,0))
+ IFERROR( FVSCHEDULE(1,OFFSET(Summary!$H$14,MATCH($B86,Summary!$H$15:$H$22,0),1,1,AI$11-1)), 0)
)*IF(AI$53&gt;0,1,0)*$D86)/-12
)</f>
        <v>0</v>
      </c>
      <c r="AJ86" s="7">
        <f ca="1">IF(AJ$11=0,0,((
(FVSCHEDULE(1,OFFSET(Summary!$H$14,MATCH($B86,Summary!$H$15:$H$22,0),1,1,AJ$11))-
 IFERROR( FVSCHEDULE(1,OFFSET(Summary!$H$14,MATCH($B86,Summary!$H$15:$H$22,0),1,1,AJ$11-1)), 0))
*(AJ$12/12-ROUNDDOWN((AJ$12-1)/12,0))
+ IFERROR( FVSCHEDULE(1,OFFSET(Summary!$H$14,MATCH($B86,Summary!$H$15:$H$22,0),1,1,AJ$11-1)), 0)
)*IF(AJ$53&gt;0,1,0)*$D86)/-12
)</f>
        <v>0</v>
      </c>
      <c r="AK86" s="7">
        <f ca="1">IF(AK$11=0,0,((
(FVSCHEDULE(1,OFFSET(Summary!$H$14,MATCH($B86,Summary!$H$15:$H$22,0),1,1,AK$11))-
 IFERROR( FVSCHEDULE(1,OFFSET(Summary!$H$14,MATCH($B86,Summary!$H$15:$H$22,0),1,1,AK$11-1)), 0))
*(AK$12/12-ROUNDDOWN((AK$12-1)/12,0))
+ IFERROR( FVSCHEDULE(1,OFFSET(Summary!$H$14,MATCH($B86,Summary!$H$15:$H$22,0),1,1,AK$11-1)), 0)
)*IF(AK$53&gt;0,1,0)*$D86)/-12
)</f>
        <v>0</v>
      </c>
      <c r="AL86" s="7">
        <f ca="1">IF(AL$11=0,0,((
(FVSCHEDULE(1,OFFSET(Summary!$H$14,MATCH($B86,Summary!$H$15:$H$22,0),1,1,AL$11))-
 IFERROR( FVSCHEDULE(1,OFFSET(Summary!$H$14,MATCH($B86,Summary!$H$15:$H$22,0),1,1,AL$11-1)), 0))
*(AL$12/12-ROUNDDOWN((AL$12-1)/12,0))
+ IFERROR( FVSCHEDULE(1,OFFSET(Summary!$H$14,MATCH($B86,Summary!$H$15:$H$22,0),1,1,AL$11-1)), 0)
)*IF(AL$53&gt;0,1,0)*$D86)/-12
)</f>
        <v>0</v>
      </c>
      <c r="AM86" s="7">
        <f ca="1">IF(AM$11=0,0,((
(FVSCHEDULE(1,OFFSET(Summary!$H$14,MATCH($B86,Summary!$H$15:$H$22,0),1,1,AM$11))-
 IFERROR( FVSCHEDULE(1,OFFSET(Summary!$H$14,MATCH($B86,Summary!$H$15:$H$22,0),1,1,AM$11-1)), 0))
*(AM$12/12-ROUNDDOWN((AM$12-1)/12,0))
+ IFERROR( FVSCHEDULE(1,OFFSET(Summary!$H$14,MATCH($B86,Summary!$H$15:$H$22,0),1,1,AM$11-1)), 0)
)*IF(AM$53&gt;0,1,0)*$D86)/-12
)</f>
        <v>0</v>
      </c>
      <c r="AN86" s="7">
        <f ca="1">IF(AN$11=0,0,((
(FVSCHEDULE(1,OFFSET(Summary!$H$14,MATCH($B86,Summary!$H$15:$H$22,0),1,1,AN$11))-
 IFERROR( FVSCHEDULE(1,OFFSET(Summary!$H$14,MATCH($B86,Summary!$H$15:$H$22,0),1,1,AN$11-1)), 0))
*(AN$12/12-ROUNDDOWN((AN$12-1)/12,0))
+ IFERROR( FVSCHEDULE(1,OFFSET(Summary!$H$14,MATCH($B86,Summary!$H$15:$H$22,0),1,1,AN$11-1)), 0)
)*IF(AN$53&gt;0,1,0)*$D86)/-12
)</f>
        <v>0</v>
      </c>
      <c r="AO86" s="7">
        <f ca="1">IF(AO$11=0,0,((
(FVSCHEDULE(1,OFFSET(Summary!$H$14,MATCH($B86,Summary!$H$15:$H$22,0),1,1,AO$11))-
 IFERROR( FVSCHEDULE(1,OFFSET(Summary!$H$14,MATCH($B86,Summary!$H$15:$H$22,0),1,1,AO$11-1)), 0))
*(AO$12/12-ROUNDDOWN((AO$12-1)/12,0))
+ IFERROR( FVSCHEDULE(1,OFFSET(Summary!$H$14,MATCH($B86,Summary!$H$15:$H$22,0),1,1,AO$11-1)), 0)
)*IF(AO$53&gt;0,1,0)*$D86)/-12
)</f>
        <v>0</v>
      </c>
      <c r="AP86" s="7">
        <f ca="1">IF(AP$11=0,0,((
(FVSCHEDULE(1,OFFSET(Summary!$H$14,MATCH($B86,Summary!$H$15:$H$22,0),1,1,AP$11))-
 IFERROR( FVSCHEDULE(1,OFFSET(Summary!$H$14,MATCH($B86,Summary!$H$15:$H$22,0),1,1,AP$11-1)), 0))
*(AP$12/12-ROUNDDOWN((AP$12-1)/12,0))
+ IFERROR( FVSCHEDULE(1,OFFSET(Summary!$H$14,MATCH($B86,Summary!$H$15:$H$22,0),1,1,AP$11-1)), 0)
)*IF(AP$53&gt;0,1,0)*$D86)/-12
)</f>
        <v>0</v>
      </c>
      <c r="AQ86" s="7">
        <f ca="1">IF(AQ$11=0,0,((
(FVSCHEDULE(1,OFFSET(Summary!$H$14,MATCH($B86,Summary!$H$15:$H$22,0),1,1,AQ$11))-
 IFERROR( FVSCHEDULE(1,OFFSET(Summary!$H$14,MATCH($B86,Summary!$H$15:$H$22,0),1,1,AQ$11-1)), 0))
*(AQ$12/12-ROUNDDOWN((AQ$12-1)/12,0))
+ IFERROR( FVSCHEDULE(1,OFFSET(Summary!$H$14,MATCH($B86,Summary!$H$15:$H$22,0),1,1,AQ$11-1)), 0)
)*IF(AQ$53&gt;0,1,0)*$D86)/-12
)</f>
        <v>0</v>
      </c>
      <c r="AR86" s="7">
        <f ca="1">IF(AR$11=0,0,((
(FVSCHEDULE(1,OFFSET(Summary!$H$14,MATCH($B86,Summary!$H$15:$H$22,0),1,1,AR$11))-
 IFERROR( FVSCHEDULE(1,OFFSET(Summary!$H$14,MATCH($B86,Summary!$H$15:$H$22,0),1,1,AR$11-1)), 0))
*(AR$12/12-ROUNDDOWN((AR$12-1)/12,0))
+ IFERROR( FVSCHEDULE(1,OFFSET(Summary!$H$14,MATCH($B86,Summary!$H$15:$H$22,0),1,1,AR$11-1)), 0)
)*IF(AR$53&gt;0,1,0)*$D86)/-12
)</f>
        <v>0</v>
      </c>
      <c r="AS86" s="7">
        <f ca="1">IF(AS$11=0,0,((
(FVSCHEDULE(1,OFFSET(Summary!$H$14,MATCH($B86,Summary!$H$15:$H$22,0),1,1,AS$11))-
 IFERROR( FVSCHEDULE(1,OFFSET(Summary!$H$14,MATCH($B86,Summary!$H$15:$H$22,0),1,1,AS$11-1)), 0))
*(AS$12/12-ROUNDDOWN((AS$12-1)/12,0))
+ IFERROR( FVSCHEDULE(1,OFFSET(Summary!$H$14,MATCH($B86,Summary!$H$15:$H$22,0),1,1,AS$11-1)), 0)
)*IF(AS$53&gt;0,1,0)*$D86)/-12
)</f>
        <v>0</v>
      </c>
      <c r="AT86" s="7">
        <f ca="1">IF(AT$11=0,0,((
(FVSCHEDULE(1,OFFSET(Summary!$H$14,MATCH($B86,Summary!$H$15:$H$22,0),1,1,AT$11))-
 IFERROR( FVSCHEDULE(1,OFFSET(Summary!$H$14,MATCH($B86,Summary!$H$15:$H$22,0),1,1,AT$11-1)), 0))
*(AT$12/12-ROUNDDOWN((AT$12-1)/12,0))
+ IFERROR( FVSCHEDULE(1,OFFSET(Summary!$H$14,MATCH($B86,Summary!$H$15:$H$22,0),1,1,AT$11-1)), 0)
)*IF(AT$53&gt;0,1,0)*$D86)/-12
)</f>
        <v>0</v>
      </c>
      <c r="AU86" s="7">
        <f ca="1">IF(AU$11=0,0,((
(FVSCHEDULE(1,OFFSET(Summary!$H$14,MATCH($B86,Summary!$H$15:$H$22,0),1,1,AU$11))-
 IFERROR( FVSCHEDULE(1,OFFSET(Summary!$H$14,MATCH($B86,Summary!$H$15:$H$22,0),1,1,AU$11-1)), 0))
*(AU$12/12-ROUNDDOWN((AU$12-1)/12,0))
+ IFERROR( FVSCHEDULE(1,OFFSET(Summary!$H$14,MATCH($B86,Summary!$H$15:$H$22,0),1,1,AU$11-1)), 0)
)*IF(AU$53&gt;0,1,0)*$D86)/-12
)</f>
        <v>0</v>
      </c>
      <c r="AV86" s="7">
        <f ca="1">IF(AV$11=0,0,((
(FVSCHEDULE(1,OFFSET(Summary!$H$14,MATCH($B86,Summary!$H$15:$H$22,0),1,1,AV$11))-
 IFERROR( FVSCHEDULE(1,OFFSET(Summary!$H$14,MATCH($B86,Summary!$H$15:$H$22,0),1,1,AV$11-1)), 0))
*(AV$12/12-ROUNDDOWN((AV$12-1)/12,0))
+ IFERROR( FVSCHEDULE(1,OFFSET(Summary!$H$14,MATCH($B86,Summary!$H$15:$H$22,0),1,1,AV$11-1)), 0)
)*IF(AV$53&gt;0,1,0)*$D86)/-12
)</f>
        <v>0</v>
      </c>
      <c r="AW86" s="7">
        <f ca="1">IF(AW$11=0,0,((
(FVSCHEDULE(1,OFFSET(Summary!$H$14,MATCH($B86,Summary!$H$15:$H$22,0),1,1,AW$11))-
 IFERROR( FVSCHEDULE(1,OFFSET(Summary!$H$14,MATCH($B86,Summary!$H$15:$H$22,0),1,1,AW$11-1)), 0))
*(AW$12/12-ROUNDDOWN((AW$12-1)/12,0))
+ IFERROR( FVSCHEDULE(1,OFFSET(Summary!$H$14,MATCH($B86,Summary!$H$15:$H$22,0),1,1,AW$11-1)), 0)
)*IF(AW$53&gt;0,1,0)*$D86)/-12
)</f>
        <v>0</v>
      </c>
      <c r="AX86" s="7">
        <f ca="1">IF(AX$11=0,0,((
(FVSCHEDULE(1,OFFSET(Summary!$H$14,MATCH($B86,Summary!$H$15:$H$22,0),1,1,AX$11))-
 IFERROR( FVSCHEDULE(1,OFFSET(Summary!$H$14,MATCH($B86,Summary!$H$15:$H$22,0),1,1,AX$11-1)), 0))
*(AX$12/12-ROUNDDOWN((AX$12-1)/12,0))
+ IFERROR( FVSCHEDULE(1,OFFSET(Summary!$H$14,MATCH($B86,Summary!$H$15:$H$22,0),1,1,AX$11-1)), 0)
)*IF(AX$53&gt;0,1,0)*$D86)/-12
)</f>
        <v>0</v>
      </c>
      <c r="AY86" s="7">
        <f ca="1">IF(AY$11=0,0,((
(FVSCHEDULE(1,OFFSET(Summary!$H$14,MATCH($B86,Summary!$H$15:$H$22,0),1,1,AY$11))-
 IFERROR( FVSCHEDULE(1,OFFSET(Summary!$H$14,MATCH($B86,Summary!$H$15:$H$22,0),1,1,AY$11-1)), 0))
*(AY$12/12-ROUNDDOWN((AY$12-1)/12,0))
+ IFERROR( FVSCHEDULE(1,OFFSET(Summary!$H$14,MATCH($B86,Summary!$H$15:$H$22,0),1,1,AY$11-1)), 0)
)*IF(AY$53&gt;0,1,0)*$D86)/-12
)</f>
        <v>0</v>
      </c>
      <c r="AZ86" s="7">
        <f ca="1">IF(AZ$11=0,0,((
(FVSCHEDULE(1,OFFSET(Summary!$H$14,MATCH($B86,Summary!$H$15:$H$22,0),1,1,AZ$11))-
 IFERROR( FVSCHEDULE(1,OFFSET(Summary!$H$14,MATCH($B86,Summary!$H$15:$H$22,0),1,1,AZ$11-1)), 0))
*(AZ$12/12-ROUNDDOWN((AZ$12-1)/12,0))
+ IFERROR( FVSCHEDULE(1,OFFSET(Summary!$H$14,MATCH($B86,Summary!$H$15:$H$22,0),1,1,AZ$11-1)), 0)
)*IF(AZ$53&gt;0,1,0)*$D86)/-12
)</f>
        <v>0</v>
      </c>
      <c r="BA86" s="7">
        <f ca="1">IF(BA$11=0,0,((
(FVSCHEDULE(1,OFFSET(Summary!$H$14,MATCH($B86,Summary!$H$15:$H$22,0),1,1,BA$11))-
 IFERROR( FVSCHEDULE(1,OFFSET(Summary!$H$14,MATCH($B86,Summary!$H$15:$H$22,0),1,1,BA$11-1)), 0))
*(BA$12/12-ROUNDDOWN((BA$12-1)/12,0))
+ IFERROR( FVSCHEDULE(1,OFFSET(Summary!$H$14,MATCH($B86,Summary!$H$15:$H$22,0),1,1,BA$11-1)), 0)
)*IF(BA$53&gt;0,1,0)*$D86)/-12
)</f>
        <v>0</v>
      </c>
      <c r="BB86" s="7">
        <f ca="1">IF(BB$11=0,0,((
(FVSCHEDULE(1,OFFSET(Summary!$H$14,MATCH($B86,Summary!$H$15:$H$22,0),1,1,BB$11))-
 IFERROR( FVSCHEDULE(1,OFFSET(Summary!$H$14,MATCH($B86,Summary!$H$15:$H$22,0),1,1,BB$11-1)), 0))
*(BB$12/12-ROUNDDOWN((BB$12-1)/12,0))
+ IFERROR( FVSCHEDULE(1,OFFSET(Summary!$H$14,MATCH($B86,Summary!$H$15:$H$22,0),1,1,BB$11-1)), 0)
)*IF(BB$53&gt;0,1,0)*$D86)/-12
)</f>
        <v>0</v>
      </c>
      <c r="BC86" s="7">
        <f ca="1">IF(BC$11=0,0,((
(FVSCHEDULE(1,OFFSET(Summary!$H$14,MATCH($B86,Summary!$H$15:$H$22,0),1,1,BC$11))-
 IFERROR( FVSCHEDULE(1,OFFSET(Summary!$H$14,MATCH($B86,Summary!$H$15:$H$22,0),1,1,BC$11-1)), 0))
*(BC$12/12-ROUNDDOWN((BC$12-1)/12,0))
+ IFERROR( FVSCHEDULE(1,OFFSET(Summary!$H$14,MATCH($B86,Summary!$H$15:$H$22,0),1,1,BC$11-1)), 0)
)*IF(BC$53&gt;0,1,0)*$D86)/-12
)</f>
        <v>0</v>
      </c>
      <c r="BD86" s="7">
        <f ca="1">IF(BD$11=0,0,((
(FVSCHEDULE(1,OFFSET(Summary!$H$14,MATCH($B86,Summary!$H$15:$H$22,0),1,1,BD$11))-
 IFERROR( FVSCHEDULE(1,OFFSET(Summary!$H$14,MATCH($B86,Summary!$H$15:$H$22,0),1,1,BD$11-1)), 0))
*(BD$12/12-ROUNDDOWN((BD$12-1)/12,0))
+ IFERROR( FVSCHEDULE(1,OFFSET(Summary!$H$14,MATCH($B86,Summary!$H$15:$H$22,0),1,1,BD$11-1)), 0)
)*IF(BD$53&gt;0,1,0)*$D86)/-12
)</f>
        <v>0</v>
      </c>
      <c r="BE86" s="7">
        <f ca="1">IF(BE$11=0,0,((
(FVSCHEDULE(1,OFFSET(Summary!$H$14,MATCH($B86,Summary!$H$15:$H$22,0),1,1,BE$11))-
 IFERROR( FVSCHEDULE(1,OFFSET(Summary!$H$14,MATCH($B86,Summary!$H$15:$H$22,0),1,1,BE$11-1)), 0))
*(BE$12/12-ROUNDDOWN((BE$12-1)/12,0))
+ IFERROR( FVSCHEDULE(1,OFFSET(Summary!$H$14,MATCH($B86,Summary!$H$15:$H$22,0),1,1,BE$11-1)), 0)
)*IF(BE$53&gt;0,1,0)*$D86)/-12
)</f>
        <v>0</v>
      </c>
      <c r="BF86" s="7">
        <f ca="1">IF(BF$11=0,0,((
(FVSCHEDULE(1,OFFSET(Summary!$H$14,MATCH($B86,Summary!$H$15:$H$22,0),1,1,BF$11))-
 IFERROR( FVSCHEDULE(1,OFFSET(Summary!$H$14,MATCH($B86,Summary!$H$15:$H$22,0),1,1,BF$11-1)), 0))
*(BF$12/12-ROUNDDOWN((BF$12-1)/12,0))
+ IFERROR( FVSCHEDULE(1,OFFSET(Summary!$H$14,MATCH($B86,Summary!$H$15:$H$22,0),1,1,BF$11-1)), 0)
)*IF(BF$53&gt;0,1,0)*$D86)/-12
)</f>
        <v>0</v>
      </c>
      <c r="BG86" s="7">
        <f ca="1">IF(BG$11=0,0,((
(FVSCHEDULE(1,OFFSET(Summary!$H$14,MATCH($B86,Summary!$H$15:$H$22,0),1,1,BG$11))-
 IFERROR( FVSCHEDULE(1,OFFSET(Summary!$H$14,MATCH($B86,Summary!$H$15:$H$22,0),1,1,BG$11-1)), 0))
*(BG$12/12-ROUNDDOWN((BG$12-1)/12,0))
+ IFERROR( FVSCHEDULE(1,OFFSET(Summary!$H$14,MATCH($B86,Summary!$H$15:$H$22,0),1,1,BG$11-1)), 0)
)*IF(BG$53&gt;0,1,0)*$D86)/-12
)</f>
        <v>0</v>
      </c>
      <c r="BH86" s="7">
        <f ca="1">IF(BH$11=0,0,((
(FVSCHEDULE(1,OFFSET(Summary!$H$14,MATCH($B86,Summary!$H$15:$H$22,0),1,1,BH$11))-
 IFERROR( FVSCHEDULE(1,OFFSET(Summary!$H$14,MATCH($B86,Summary!$H$15:$H$22,0),1,1,BH$11-1)), 0))
*(BH$12/12-ROUNDDOWN((BH$12-1)/12,0))
+ IFERROR( FVSCHEDULE(1,OFFSET(Summary!$H$14,MATCH($B86,Summary!$H$15:$H$22,0),1,1,BH$11-1)), 0)
)*IF(BH$53&gt;0,1,0)*$D86)/-12
)</f>
        <v>0</v>
      </c>
      <c r="BI86" s="7">
        <f ca="1">IF(BI$11=0,0,((
(FVSCHEDULE(1,OFFSET(Summary!$H$14,MATCH($B86,Summary!$H$15:$H$22,0),1,1,BI$11))-
 IFERROR( FVSCHEDULE(1,OFFSET(Summary!$H$14,MATCH($B86,Summary!$H$15:$H$22,0),1,1,BI$11-1)), 0))
*(BI$12/12-ROUNDDOWN((BI$12-1)/12,0))
+ IFERROR( FVSCHEDULE(1,OFFSET(Summary!$H$14,MATCH($B86,Summary!$H$15:$H$22,0),1,1,BI$11-1)), 0)
)*IF(BI$53&gt;0,1,0)*$D86)/-12
)</f>
        <v>0</v>
      </c>
      <c r="BJ86" s="7">
        <f ca="1">IF(BJ$11=0,0,((
(FVSCHEDULE(1,OFFSET(Summary!$H$14,MATCH($B86,Summary!$H$15:$H$22,0),1,1,BJ$11))-
 IFERROR( FVSCHEDULE(1,OFFSET(Summary!$H$14,MATCH($B86,Summary!$H$15:$H$22,0),1,1,BJ$11-1)), 0))
*(BJ$12/12-ROUNDDOWN((BJ$12-1)/12,0))
+ IFERROR( FVSCHEDULE(1,OFFSET(Summary!$H$14,MATCH($B86,Summary!$H$15:$H$22,0),1,1,BJ$11-1)), 0)
)*IF(BJ$53&gt;0,1,0)*$D86)/-12
)</f>
        <v>0</v>
      </c>
      <c r="BK86" s="7">
        <f ca="1">IF(BK$11=0,0,((
(FVSCHEDULE(1,OFFSET(Summary!$H$14,MATCH($B86,Summary!$H$15:$H$22,0),1,1,BK$11))-
 IFERROR( FVSCHEDULE(1,OFFSET(Summary!$H$14,MATCH($B86,Summary!$H$15:$H$22,0),1,1,BK$11-1)), 0))
*(BK$12/12-ROUNDDOWN((BK$12-1)/12,0))
+ IFERROR( FVSCHEDULE(1,OFFSET(Summary!$H$14,MATCH($B86,Summary!$H$15:$H$22,0),1,1,BK$11-1)), 0)
)*IF(BK$53&gt;0,1,0)*$D86)/-12
)</f>
        <v>0</v>
      </c>
      <c r="BL86" s="7">
        <f ca="1">IF(BL$11=0,0,((
(FVSCHEDULE(1,OFFSET(Summary!$H$14,MATCH($B86,Summary!$H$15:$H$22,0),1,1,BL$11))-
 IFERROR( FVSCHEDULE(1,OFFSET(Summary!$H$14,MATCH($B86,Summary!$H$15:$H$22,0),1,1,BL$11-1)), 0))
*(BL$12/12-ROUNDDOWN((BL$12-1)/12,0))
+ IFERROR( FVSCHEDULE(1,OFFSET(Summary!$H$14,MATCH($B86,Summary!$H$15:$H$22,0),1,1,BL$11-1)), 0)
)*IF(BL$53&gt;0,1,0)*$D86)/-12
)</f>
        <v>0</v>
      </c>
      <c r="BM86" s="7">
        <f ca="1">IF(BM$11=0,0,((
(FVSCHEDULE(1,OFFSET(Summary!$H$14,MATCH($B86,Summary!$H$15:$H$22,0),1,1,BM$11))-
 IFERROR( FVSCHEDULE(1,OFFSET(Summary!$H$14,MATCH($B86,Summary!$H$15:$H$22,0),1,1,BM$11-1)), 0))
*(BM$12/12-ROUNDDOWN((BM$12-1)/12,0))
+ IFERROR( FVSCHEDULE(1,OFFSET(Summary!$H$14,MATCH($B86,Summary!$H$15:$H$22,0),1,1,BM$11-1)), 0)
)*IF(BM$53&gt;0,1,0)*$D86)/-12
)</f>
        <v>0</v>
      </c>
      <c r="BN86" s="7">
        <f ca="1">IF(BN$11=0,0,((
(FVSCHEDULE(1,OFFSET(Summary!$H$14,MATCH($B86,Summary!$H$15:$H$22,0),1,1,BN$11))-
 IFERROR( FVSCHEDULE(1,OFFSET(Summary!$H$14,MATCH($B86,Summary!$H$15:$H$22,0),1,1,BN$11-1)), 0))
*(BN$12/12-ROUNDDOWN((BN$12-1)/12,0))
+ IFERROR( FVSCHEDULE(1,OFFSET(Summary!$H$14,MATCH($B86,Summary!$H$15:$H$22,0),1,1,BN$11-1)), 0)
)*IF(BN$53&gt;0,1,0)*$D86)/-12
)</f>
        <v>0</v>
      </c>
      <c r="BO86" s="7">
        <f ca="1">IF(BO$11=0,0,((
(FVSCHEDULE(1,OFFSET(Summary!$H$14,MATCH($B86,Summary!$H$15:$H$22,0),1,1,BO$11))-
 IFERROR( FVSCHEDULE(1,OFFSET(Summary!$H$14,MATCH($B86,Summary!$H$15:$H$22,0),1,1,BO$11-1)), 0))
*(BO$12/12-ROUNDDOWN((BO$12-1)/12,0))
+ IFERROR( FVSCHEDULE(1,OFFSET(Summary!$H$14,MATCH($B86,Summary!$H$15:$H$22,0),1,1,BO$11-1)), 0)
)*IF(BO$53&gt;0,1,0)*$D86)/-12
)</f>
        <v>0</v>
      </c>
      <c r="BP86" s="7">
        <f ca="1">IF(BP$11=0,0,((
(FVSCHEDULE(1,OFFSET(Summary!$H$14,MATCH($B86,Summary!$H$15:$H$22,0),1,1,BP$11))-
 IFERROR( FVSCHEDULE(1,OFFSET(Summary!$H$14,MATCH($B86,Summary!$H$15:$H$22,0),1,1,BP$11-1)), 0))
*(BP$12/12-ROUNDDOWN((BP$12-1)/12,0))
+ IFERROR( FVSCHEDULE(1,OFFSET(Summary!$H$14,MATCH($B86,Summary!$H$15:$H$22,0),1,1,BP$11-1)), 0)
)*IF(BP$53&gt;0,1,0)*$D86)/-12
)</f>
        <v>0</v>
      </c>
      <c r="BQ86" s="7">
        <f ca="1">IF(BQ$11=0,0,((
(FVSCHEDULE(1,OFFSET(Summary!$H$14,MATCH($B86,Summary!$H$15:$H$22,0),1,1,BQ$11))-
 IFERROR( FVSCHEDULE(1,OFFSET(Summary!$H$14,MATCH($B86,Summary!$H$15:$H$22,0),1,1,BQ$11-1)), 0))
*(BQ$12/12-ROUNDDOWN((BQ$12-1)/12,0))
+ IFERROR( FVSCHEDULE(1,OFFSET(Summary!$H$14,MATCH($B86,Summary!$H$15:$H$22,0),1,1,BQ$11-1)), 0)
)*IF(BQ$53&gt;0,1,0)*$D86)/-12
)</f>
        <v>0</v>
      </c>
      <c r="BR86" s="7">
        <f ca="1">IF(BR$11=0,0,((
(FVSCHEDULE(1,OFFSET(Summary!$H$14,MATCH($B86,Summary!$H$15:$H$22,0),1,1,BR$11))-
 IFERROR( FVSCHEDULE(1,OFFSET(Summary!$H$14,MATCH($B86,Summary!$H$15:$H$22,0),1,1,BR$11-1)), 0))
*(BR$12/12-ROUNDDOWN((BR$12-1)/12,0))
+ IFERROR( FVSCHEDULE(1,OFFSET(Summary!$H$14,MATCH($B86,Summary!$H$15:$H$22,0),1,1,BR$11-1)), 0)
)*IF(BR$53&gt;0,1,0)*$D86)/-12
)</f>
        <v>0</v>
      </c>
      <c r="BS86" s="7">
        <f ca="1">IF(BS$11=0,0,((
(FVSCHEDULE(1,OFFSET(Summary!$H$14,MATCH($B86,Summary!$H$15:$H$22,0),1,1,BS$11))-
 IFERROR( FVSCHEDULE(1,OFFSET(Summary!$H$14,MATCH($B86,Summary!$H$15:$H$22,0),1,1,BS$11-1)), 0))
*(BS$12/12-ROUNDDOWN((BS$12-1)/12,0))
+ IFERROR( FVSCHEDULE(1,OFFSET(Summary!$H$14,MATCH($B86,Summary!$H$15:$H$22,0),1,1,BS$11-1)), 0)
)*IF(BS$53&gt;0,1,0)*$D86)/-12
)</f>
        <v>0</v>
      </c>
      <c r="BT86" s="7">
        <f ca="1">IF(BT$11=0,0,((
(FVSCHEDULE(1,OFFSET(Summary!$H$14,MATCH($B86,Summary!$H$15:$H$22,0),1,1,BT$11))-
 IFERROR( FVSCHEDULE(1,OFFSET(Summary!$H$14,MATCH($B86,Summary!$H$15:$H$22,0),1,1,BT$11-1)), 0))
*(BT$12/12-ROUNDDOWN((BT$12-1)/12,0))
+ IFERROR( FVSCHEDULE(1,OFFSET(Summary!$H$14,MATCH($B86,Summary!$H$15:$H$22,0),1,1,BT$11-1)), 0)
)*IF(BT$53&gt;0,1,0)*$D86)/-12
)</f>
        <v>0</v>
      </c>
      <c r="BU86" s="7">
        <f ca="1">IF(BU$11=0,0,((
(FVSCHEDULE(1,OFFSET(Summary!$H$14,MATCH($B86,Summary!$H$15:$H$22,0),1,1,BU$11))-
 IFERROR( FVSCHEDULE(1,OFFSET(Summary!$H$14,MATCH($B86,Summary!$H$15:$H$22,0),1,1,BU$11-1)), 0))
*(BU$12/12-ROUNDDOWN((BU$12-1)/12,0))
+ IFERROR( FVSCHEDULE(1,OFFSET(Summary!$H$14,MATCH($B86,Summary!$H$15:$H$22,0),1,1,BU$11-1)), 0)
)*IF(BU$53&gt;0,1,0)*$D86)/-12
)</f>
        <v>0</v>
      </c>
      <c r="BV86" s="7">
        <f ca="1">IF(BV$11=0,0,((
(FVSCHEDULE(1,OFFSET(Summary!$H$14,MATCH($B86,Summary!$H$15:$H$22,0),1,1,BV$11))-
 IFERROR( FVSCHEDULE(1,OFFSET(Summary!$H$14,MATCH($B86,Summary!$H$15:$H$22,0),1,1,BV$11-1)), 0))
*(BV$12/12-ROUNDDOWN((BV$12-1)/12,0))
+ IFERROR( FVSCHEDULE(1,OFFSET(Summary!$H$14,MATCH($B86,Summary!$H$15:$H$22,0),1,1,BV$11-1)), 0)
)*IF(BV$53&gt;0,1,0)*$D86)/-12
)</f>
        <v>0</v>
      </c>
      <c r="BW86" s="7">
        <f ca="1">IF(BW$11=0,0,((
(FVSCHEDULE(1,OFFSET(Summary!$H$14,MATCH($B86,Summary!$H$15:$H$22,0),1,1,BW$11))-
 IFERROR( FVSCHEDULE(1,OFFSET(Summary!$H$14,MATCH($B86,Summary!$H$15:$H$22,0),1,1,BW$11-1)), 0))
*(BW$12/12-ROUNDDOWN((BW$12-1)/12,0))
+ IFERROR( FVSCHEDULE(1,OFFSET(Summary!$H$14,MATCH($B86,Summary!$H$15:$H$22,0),1,1,BW$11-1)), 0)
)*IF(BW$53&gt;0,1,0)*$D86)/-12
)</f>
        <v>0</v>
      </c>
      <c r="BX86" s="7">
        <f ca="1">IF(BX$11=0,0,((
(FVSCHEDULE(1,OFFSET(Summary!$H$14,MATCH($B86,Summary!$H$15:$H$22,0),1,1,BX$11))-
 IFERROR( FVSCHEDULE(1,OFFSET(Summary!$H$14,MATCH($B86,Summary!$H$15:$H$22,0),1,1,BX$11-1)), 0))
*(BX$12/12-ROUNDDOWN((BX$12-1)/12,0))
+ IFERROR( FVSCHEDULE(1,OFFSET(Summary!$H$14,MATCH($B86,Summary!$H$15:$H$22,0),1,1,BX$11-1)), 0)
)*IF(BX$53&gt;0,1,0)*$D86)/-12
)</f>
        <v>0</v>
      </c>
      <c r="BY86" s="7">
        <f ca="1">IF(BY$11=0,0,((
(FVSCHEDULE(1,OFFSET(Summary!$H$14,MATCH($B86,Summary!$H$15:$H$22,0),1,1,BY$11))-
 IFERROR( FVSCHEDULE(1,OFFSET(Summary!$H$14,MATCH($B86,Summary!$H$15:$H$22,0),1,1,BY$11-1)), 0))
*(BY$12/12-ROUNDDOWN((BY$12-1)/12,0))
+ IFERROR( FVSCHEDULE(1,OFFSET(Summary!$H$14,MATCH($B86,Summary!$H$15:$H$22,0),1,1,BY$11-1)), 0)
)*IF(BY$53&gt;0,1,0)*$D86)/-12
)</f>
        <v>0</v>
      </c>
      <c r="BZ86" s="7">
        <f ca="1">IF(BZ$11=0,0,((
(FVSCHEDULE(1,OFFSET(Summary!$H$14,MATCH($B86,Summary!$H$15:$H$22,0),1,1,BZ$11))-
 IFERROR( FVSCHEDULE(1,OFFSET(Summary!$H$14,MATCH($B86,Summary!$H$15:$H$22,0),1,1,BZ$11-1)), 0))
*(BZ$12/12-ROUNDDOWN((BZ$12-1)/12,0))
+ IFERROR( FVSCHEDULE(1,OFFSET(Summary!$H$14,MATCH($B86,Summary!$H$15:$H$22,0),1,1,BZ$11-1)), 0)
)*IF(BZ$53&gt;0,1,0)*$D86)/-12
)</f>
        <v>0</v>
      </c>
      <c r="CA86" s="7">
        <f ca="1">IF(CA$11=0,0,((
(FVSCHEDULE(1,OFFSET(Summary!$H$14,MATCH($B86,Summary!$H$15:$H$22,0),1,1,CA$11))-
 IFERROR( FVSCHEDULE(1,OFFSET(Summary!$H$14,MATCH($B86,Summary!$H$15:$H$22,0),1,1,CA$11-1)), 0))
*(CA$12/12-ROUNDDOWN((CA$12-1)/12,0))
+ IFERROR( FVSCHEDULE(1,OFFSET(Summary!$H$14,MATCH($B86,Summary!$H$15:$H$22,0),1,1,CA$11-1)), 0)
)*IF(CA$53&gt;0,1,0)*$D86)/-12
)</f>
        <v>0</v>
      </c>
      <c r="CB86" s="7">
        <f ca="1">IF(CB$11=0,0,((
(FVSCHEDULE(1,OFFSET(Summary!$H$14,MATCH($B86,Summary!$H$15:$H$22,0),1,1,CB$11))-
 IFERROR( FVSCHEDULE(1,OFFSET(Summary!$H$14,MATCH($B86,Summary!$H$15:$H$22,0),1,1,CB$11-1)), 0))
*(CB$12/12-ROUNDDOWN((CB$12-1)/12,0))
+ IFERROR( FVSCHEDULE(1,OFFSET(Summary!$H$14,MATCH($B86,Summary!$H$15:$H$22,0),1,1,CB$11-1)), 0)
)*IF(CB$53&gt;0,1,0)*$D86)/-12
)</f>
        <v>0</v>
      </c>
      <c r="CC86" s="7">
        <f ca="1">IF(CC$11=0,0,((
(FVSCHEDULE(1,OFFSET(Summary!$H$14,MATCH($B86,Summary!$H$15:$H$22,0),1,1,CC$11))-
 IFERROR( FVSCHEDULE(1,OFFSET(Summary!$H$14,MATCH($B86,Summary!$H$15:$H$22,0),1,1,CC$11-1)), 0))
*(CC$12/12-ROUNDDOWN((CC$12-1)/12,0))
+ IFERROR( FVSCHEDULE(1,OFFSET(Summary!$H$14,MATCH($B86,Summary!$H$15:$H$22,0),1,1,CC$11-1)), 0)
)*IF(CC$53&gt;0,1,0)*$D86)/-12
)</f>
        <v>0</v>
      </c>
      <c r="CD86" s="7">
        <f ca="1">IF(CD$11=0,0,((
(FVSCHEDULE(1,OFFSET(Summary!$H$14,MATCH($B86,Summary!$H$15:$H$22,0),1,1,CD$11))-
 IFERROR( FVSCHEDULE(1,OFFSET(Summary!$H$14,MATCH($B86,Summary!$H$15:$H$22,0),1,1,CD$11-1)), 0))
*(CD$12/12-ROUNDDOWN((CD$12-1)/12,0))
+ IFERROR( FVSCHEDULE(1,OFFSET(Summary!$H$14,MATCH($B86,Summary!$H$15:$H$22,0),1,1,CD$11-1)), 0)
)*IF(CD$53&gt;0,1,0)*$D86)/-12
)</f>
        <v>0</v>
      </c>
      <c r="CE86" s="7">
        <f ca="1">IF(CE$11=0,0,((
(FVSCHEDULE(1,OFFSET(Summary!$H$14,MATCH($B86,Summary!$H$15:$H$22,0),1,1,CE$11))-
 IFERROR( FVSCHEDULE(1,OFFSET(Summary!$H$14,MATCH($B86,Summary!$H$15:$H$22,0),1,1,CE$11-1)), 0))
*(CE$12/12-ROUNDDOWN((CE$12-1)/12,0))
+ IFERROR( FVSCHEDULE(1,OFFSET(Summary!$H$14,MATCH($B86,Summary!$H$15:$H$22,0),1,1,CE$11-1)), 0)
)*IF(CE$53&gt;0,1,0)*$D86)/-12
)</f>
        <v>0</v>
      </c>
      <c r="CF86" s="7">
        <f ca="1">IF(CF$11=0,0,((
(FVSCHEDULE(1,OFFSET(Summary!$H$14,MATCH($B86,Summary!$H$15:$H$22,0),1,1,CF$11))-
 IFERROR( FVSCHEDULE(1,OFFSET(Summary!$H$14,MATCH($B86,Summary!$H$15:$H$22,0),1,1,CF$11-1)), 0))
*(CF$12/12-ROUNDDOWN((CF$12-1)/12,0))
+ IFERROR( FVSCHEDULE(1,OFFSET(Summary!$H$14,MATCH($B86,Summary!$H$15:$H$22,0),1,1,CF$11-1)), 0)
)*IF(CF$53&gt;0,1,0)*$D86)/-12
)</f>
        <v>0</v>
      </c>
      <c r="CG86" s="7">
        <f ca="1">IF(CG$11=0,0,((
(FVSCHEDULE(1,OFFSET(Summary!$H$14,MATCH($B86,Summary!$H$15:$H$22,0),1,1,CG$11))-
 IFERROR( FVSCHEDULE(1,OFFSET(Summary!$H$14,MATCH($B86,Summary!$H$15:$H$22,0),1,1,CG$11-1)), 0))
*(CG$12/12-ROUNDDOWN((CG$12-1)/12,0))
+ IFERROR( FVSCHEDULE(1,OFFSET(Summary!$H$14,MATCH($B86,Summary!$H$15:$H$22,0),1,1,CG$11-1)), 0)
)*IF(CG$53&gt;0,1,0)*$D86)/-12
)</f>
        <v>0</v>
      </c>
      <c r="CH86" s="7">
        <f ca="1">IF(CH$11=0,0,((
(FVSCHEDULE(1,OFFSET(Summary!$H$14,MATCH($B86,Summary!$H$15:$H$22,0),1,1,CH$11))-
 IFERROR( FVSCHEDULE(1,OFFSET(Summary!$H$14,MATCH($B86,Summary!$H$15:$H$22,0),1,1,CH$11-1)), 0))
*(CH$12/12-ROUNDDOWN((CH$12-1)/12,0))
+ IFERROR( FVSCHEDULE(1,OFFSET(Summary!$H$14,MATCH($B86,Summary!$H$15:$H$22,0),1,1,CH$11-1)), 0)
)*IF(CH$53&gt;0,1,0)*$D86)/-12
)</f>
        <v>0</v>
      </c>
      <c r="CI86" s="7">
        <f ca="1">IF(CI$11=0,0,((
(FVSCHEDULE(1,OFFSET(Summary!$H$14,MATCH($B86,Summary!$H$15:$H$22,0),1,1,CI$11))-
 IFERROR( FVSCHEDULE(1,OFFSET(Summary!$H$14,MATCH($B86,Summary!$H$15:$H$22,0),1,1,CI$11-1)), 0))
*(CI$12/12-ROUNDDOWN((CI$12-1)/12,0))
+ IFERROR( FVSCHEDULE(1,OFFSET(Summary!$H$14,MATCH($B86,Summary!$H$15:$H$22,0),1,1,CI$11-1)), 0)
)*IF(CI$53&gt;0,1,0)*$D86)/-12
)</f>
        <v>0</v>
      </c>
      <c r="CJ86" s="7">
        <f ca="1">IF(CJ$11=0,0,((
(FVSCHEDULE(1,OFFSET(Summary!$H$14,MATCH($B86,Summary!$H$15:$H$22,0),1,1,CJ$11))-
 IFERROR( FVSCHEDULE(1,OFFSET(Summary!$H$14,MATCH($B86,Summary!$H$15:$H$22,0),1,1,CJ$11-1)), 0))
*(CJ$12/12-ROUNDDOWN((CJ$12-1)/12,0))
+ IFERROR( FVSCHEDULE(1,OFFSET(Summary!$H$14,MATCH($B86,Summary!$H$15:$H$22,0),1,1,CJ$11-1)), 0)
)*IF(CJ$53&gt;0,1,0)*$D86)/-12
)</f>
        <v>0</v>
      </c>
      <c r="CK86" s="7">
        <f ca="1">IF(CK$11=0,0,((
(FVSCHEDULE(1,OFFSET(Summary!$H$14,MATCH($B86,Summary!$H$15:$H$22,0),1,1,CK$11))-
 IFERROR( FVSCHEDULE(1,OFFSET(Summary!$H$14,MATCH($B86,Summary!$H$15:$H$22,0),1,1,CK$11-1)), 0))
*(CK$12/12-ROUNDDOWN((CK$12-1)/12,0))
+ IFERROR( FVSCHEDULE(1,OFFSET(Summary!$H$14,MATCH($B86,Summary!$H$15:$H$22,0),1,1,CK$11-1)), 0)
)*IF(CK$53&gt;0,1,0)*$D86)/-12
)</f>
        <v>0</v>
      </c>
      <c r="CL86" s="7">
        <f ca="1">IF(CL$11=0,0,((
(FVSCHEDULE(1,OFFSET(Summary!$H$14,MATCH($B86,Summary!$H$15:$H$22,0),1,1,CL$11))-
 IFERROR( FVSCHEDULE(1,OFFSET(Summary!$H$14,MATCH($B86,Summary!$H$15:$H$22,0),1,1,CL$11-1)), 0))
*(CL$12/12-ROUNDDOWN((CL$12-1)/12,0))
+ IFERROR( FVSCHEDULE(1,OFFSET(Summary!$H$14,MATCH($B86,Summary!$H$15:$H$22,0),1,1,CL$11-1)), 0)
)*IF(CL$53&gt;0,1,0)*$D86)/-12
)</f>
        <v>0</v>
      </c>
      <c r="CM86" s="7">
        <f ca="1">IF(CM$11=0,0,((
(FVSCHEDULE(1,OFFSET(Summary!$H$14,MATCH($B86,Summary!$H$15:$H$22,0),1,1,CM$11))-
 IFERROR( FVSCHEDULE(1,OFFSET(Summary!$H$14,MATCH($B86,Summary!$H$15:$H$22,0),1,1,CM$11-1)), 0))
*(CM$12/12-ROUNDDOWN((CM$12-1)/12,0))
+ IFERROR( FVSCHEDULE(1,OFFSET(Summary!$H$14,MATCH($B86,Summary!$H$15:$H$22,0),1,1,CM$11-1)), 0)
)*IF(CM$53&gt;0,1,0)*$D86)/-12
)</f>
        <v>0</v>
      </c>
      <c r="CN86" s="7">
        <f ca="1">IF(CN$11=0,0,((
(FVSCHEDULE(1,OFFSET(Summary!$H$14,MATCH($B86,Summary!$H$15:$H$22,0),1,1,CN$11))-
 IFERROR( FVSCHEDULE(1,OFFSET(Summary!$H$14,MATCH($B86,Summary!$H$15:$H$22,0),1,1,CN$11-1)), 0))
*(CN$12/12-ROUNDDOWN((CN$12-1)/12,0))
+ IFERROR( FVSCHEDULE(1,OFFSET(Summary!$H$14,MATCH($B86,Summary!$H$15:$H$22,0),1,1,CN$11-1)), 0)
)*IF(CN$53&gt;0,1,0)*$D86)/-12
)</f>
        <v>0</v>
      </c>
      <c r="CO86" s="7">
        <f ca="1">IF(CO$11=0,0,((
(FVSCHEDULE(1,OFFSET(Summary!$H$14,MATCH($B86,Summary!$H$15:$H$22,0),1,1,CO$11))-
 IFERROR( FVSCHEDULE(1,OFFSET(Summary!$H$14,MATCH($B86,Summary!$H$15:$H$22,0),1,1,CO$11-1)), 0))
*(CO$12/12-ROUNDDOWN((CO$12-1)/12,0))
+ IFERROR( FVSCHEDULE(1,OFFSET(Summary!$H$14,MATCH($B86,Summary!$H$15:$H$22,0),1,1,CO$11-1)), 0)
)*IF(CO$53&gt;0,1,0)*$D86)/-12
)</f>
        <v>0</v>
      </c>
      <c r="CP86" s="7">
        <f ca="1">IF(CP$11=0,0,((
(FVSCHEDULE(1,OFFSET(Summary!$H$14,MATCH($B86,Summary!$H$15:$H$22,0),1,1,CP$11))-
 IFERROR( FVSCHEDULE(1,OFFSET(Summary!$H$14,MATCH($B86,Summary!$H$15:$H$22,0),1,1,CP$11-1)), 0))
*(CP$12/12-ROUNDDOWN((CP$12-1)/12,0))
+ IFERROR( FVSCHEDULE(1,OFFSET(Summary!$H$14,MATCH($B86,Summary!$H$15:$H$22,0),1,1,CP$11-1)), 0)
)*IF(CP$53&gt;0,1,0)*$D86)/-12
)</f>
        <v>0</v>
      </c>
      <c r="CQ86" s="7">
        <f ca="1">IF(CQ$11=0,0,((
(FVSCHEDULE(1,OFFSET(Summary!$H$14,MATCH($B86,Summary!$H$15:$H$22,0),1,1,CQ$11))-
 IFERROR( FVSCHEDULE(1,OFFSET(Summary!$H$14,MATCH($B86,Summary!$H$15:$H$22,0),1,1,CQ$11-1)), 0))
*(CQ$12/12-ROUNDDOWN((CQ$12-1)/12,0))
+ IFERROR( FVSCHEDULE(1,OFFSET(Summary!$H$14,MATCH($B86,Summary!$H$15:$H$22,0),1,1,CQ$11-1)), 0)
)*IF(CQ$53&gt;0,1,0)*$D86)/-12
)</f>
        <v>0</v>
      </c>
      <c r="CR86" s="7">
        <f ca="1">IF(CR$11=0,0,((
(FVSCHEDULE(1,OFFSET(Summary!$H$14,MATCH($B86,Summary!$H$15:$H$22,0),1,1,CR$11))-
 IFERROR( FVSCHEDULE(1,OFFSET(Summary!$H$14,MATCH($B86,Summary!$H$15:$H$22,0),1,1,CR$11-1)), 0))
*(CR$12/12-ROUNDDOWN((CR$12-1)/12,0))
+ IFERROR( FVSCHEDULE(1,OFFSET(Summary!$H$14,MATCH($B86,Summary!$H$15:$H$22,0),1,1,CR$11-1)), 0)
)*IF(CR$53&gt;0,1,0)*$D86)/-12
)</f>
        <v>0</v>
      </c>
      <c r="CS86" s="7">
        <f ca="1">IF(CS$11=0,0,((
(FVSCHEDULE(1,OFFSET(Summary!$H$14,MATCH($B86,Summary!$H$15:$H$22,0),1,1,CS$11))-
 IFERROR( FVSCHEDULE(1,OFFSET(Summary!$H$14,MATCH($B86,Summary!$H$15:$H$22,0),1,1,CS$11-1)), 0))
*(CS$12/12-ROUNDDOWN((CS$12-1)/12,0))
+ IFERROR( FVSCHEDULE(1,OFFSET(Summary!$H$14,MATCH($B86,Summary!$H$15:$H$22,0),1,1,CS$11-1)), 0)
)*IF(CS$53&gt;0,1,0)*$D86)/-12
)</f>
        <v>0</v>
      </c>
      <c r="CT86" s="7">
        <f ca="1">IF(CT$11=0,0,((
(FVSCHEDULE(1,OFFSET(Summary!$H$14,MATCH($B86,Summary!$H$15:$H$22,0),1,1,CT$11))-
 IFERROR( FVSCHEDULE(1,OFFSET(Summary!$H$14,MATCH($B86,Summary!$H$15:$H$22,0),1,1,CT$11-1)), 0))
*(CT$12/12-ROUNDDOWN((CT$12-1)/12,0))
+ IFERROR( FVSCHEDULE(1,OFFSET(Summary!$H$14,MATCH($B86,Summary!$H$15:$H$22,0),1,1,CT$11-1)), 0)
)*IF(CT$53&gt;0,1,0)*$D86)/-12
)</f>
        <v>0</v>
      </c>
      <c r="CU86" s="7">
        <f ca="1">IF(CU$11=0,0,((
(FVSCHEDULE(1,OFFSET(Summary!$H$14,MATCH($B86,Summary!$H$15:$H$22,0),1,1,CU$11))-
 IFERROR( FVSCHEDULE(1,OFFSET(Summary!$H$14,MATCH($B86,Summary!$H$15:$H$22,0),1,1,CU$11-1)), 0))
*(CU$12/12-ROUNDDOWN((CU$12-1)/12,0))
+ IFERROR( FVSCHEDULE(1,OFFSET(Summary!$H$14,MATCH($B86,Summary!$H$15:$H$22,0),1,1,CU$11-1)), 0)
)*IF(CU$53&gt;0,1,0)*$D86)/-12
)</f>
        <v>0</v>
      </c>
      <c r="CV86" s="7">
        <f ca="1">IF(CV$11=0,0,((
(FVSCHEDULE(1,OFFSET(Summary!$H$14,MATCH($B86,Summary!$H$15:$H$22,0),1,1,CV$11))-
 IFERROR( FVSCHEDULE(1,OFFSET(Summary!$H$14,MATCH($B86,Summary!$H$15:$H$22,0),1,1,CV$11-1)), 0))
*(CV$12/12-ROUNDDOWN((CV$12-1)/12,0))
+ IFERROR( FVSCHEDULE(1,OFFSET(Summary!$H$14,MATCH($B86,Summary!$H$15:$H$22,0),1,1,CV$11-1)), 0)
)*IF(CV$53&gt;0,1,0)*$D86)/-12
)</f>
        <v>0</v>
      </c>
      <c r="CW86" s="7">
        <f ca="1">IF(CW$11=0,0,((
(FVSCHEDULE(1,OFFSET(Summary!$H$14,MATCH($B86,Summary!$H$15:$H$22,0),1,1,CW$11))-
 IFERROR( FVSCHEDULE(1,OFFSET(Summary!$H$14,MATCH($B86,Summary!$H$15:$H$22,0),1,1,CW$11-1)), 0))
*(CW$12/12-ROUNDDOWN((CW$12-1)/12,0))
+ IFERROR( FVSCHEDULE(1,OFFSET(Summary!$H$14,MATCH($B86,Summary!$H$15:$H$22,0),1,1,CW$11-1)), 0)
)*IF(CW$53&gt;0,1,0)*$D86)/-12
)</f>
        <v>0</v>
      </c>
      <c r="CX86" s="7">
        <f ca="1">IF(CX$11=0,0,((
(FVSCHEDULE(1,OFFSET(Summary!$H$14,MATCH($B86,Summary!$H$15:$H$22,0),1,1,CX$11))-
 IFERROR( FVSCHEDULE(1,OFFSET(Summary!$H$14,MATCH($B86,Summary!$H$15:$H$22,0),1,1,CX$11-1)), 0))
*(CX$12/12-ROUNDDOWN((CX$12-1)/12,0))
+ IFERROR( FVSCHEDULE(1,OFFSET(Summary!$H$14,MATCH($B86,Summary!$H$15:$H$22,0),1,1,CX$11-1)), 0)
)*IF(CX$53&gt;0,1,0)*$D86)/-12
)</f>
        <v>0</v>
      </c>
      <c r="CY86" s="7">
        <f ca="1">IF(CY$11=0,0,((
(FVSCHEDULE(1,OFFSET(Summary!$H$14,MATCH($B86,Summary!$H$15:$H$22,0),1,1,CY$11))-
 IFERROR( FVSCHEDULE(1,OFFSET(Summary!$H$14,MATCH($B86,Summary!$H$15:$H$22,0),1,1,CY$11-1)), 0))
*(CY$12/12-ROUNDDOWN((CY$12-1)/12,0))
+ IFERROR( FVSCHEDULE(1,OFFSET(Summary!$H$14,MATCH($B86,Summary!$H$15:$H$22,0),1,1,CY$11-1)), 0)
)*IF(CY$53&gt;0,1,0)*$D86)/-12
)</f>
        <v>0</v>
      </c>
      <c r="CZ86" s="7">
        <f ca="1">IF(CZ$11=0,0,((
(FVSCHEDULE(1,OFFSET(Summary!$H$14,MATCH($B86,Summary!$H$15:$H$22,0),1,1,CZ$11))-
 IFERROR( FVSCHEDULE(1,OFFSET(Summary!$H$14,MATCH($B86,Summary!$H$15:$H$22,0),1,1,CZ$11-1)), 0))
*(CZ$12/12-ROUNDDOWN((CZ$12-1)/12,0))
+ IFERROR( FVSCHEDULE(1,OFFSET(Summary!$H$14,MATCH($B86,Summary!$H$15:$H$22,0),1,1,CZ$11-1)), 0)
)*IF(CZ$53&gt;0,1,0)*$D86)/-12
)</f>
        <v>0</v>
      </c>
      <c r="DA86" s="7">
        <f ca="1">IF(DA$11=0,0,((
(FVSCHEDULE(1,OFFSET(Summary!$H$14,MATCH($B86,Summary!$H$15:$H$22,0),1,1,DA$11))-
 IFERROR( FVSCHEDULE(1,OFFSET(Summary!$H$14,MATCH($B86,Summary!$H$15:$H$22,0),1,1,DA$11-1)), 0))
*(DA$12/12-ROUNDDOWN((DA$12-1)/12,0))
+ IFERROR( FVSCHEDULE(1,OFFSET(Summary!$H$14,MATCH($B86,Summary!$H$15:$H$22,0),1,1,DA$11-1)), 0)
)*IF(DA$53&gt;0,1,0)*$D86)/-12
)</f>
        <v>0</v>
      </c>
      <c r="DB86" s="7">
        <f ca="1">IF(DB$11=0,0,((
(FVSCHEDULE(1,OFFSET(Summary!$H$14,MATCH($B86,Summary!$H$15:$H$22,0),1,1,DB$11))-
 IFERROR( FVSCHEDULE(1,OFFSET(Summary!$H$14,MATCH($B86,Summary!$H$15:$H$22,0),1,1,DB$11-1)), 0))
*(DB$12/12-ROUNDDOWN((DB$12-1)/12,0))
+ IFERROR( FVSCHEDULE(1,OFFSET(Summary!$H$14,MATCH($B86,Summary!$H$15:$H$22,0),1,1,DB$11-1)), 0)
)*IF(DB$53&gt;0,1,0)*$D86)/-12
)</f>
        <v>0</v>
      </c>
      <c r="DC86" s="7">
        <f ca="1">IF(DC$11=0,0,((
(FVSCHEDULE(1,OFFSET(Summary!$H$14,MATCH($B86,Summary!$H$15:$H$22,0),1,1,DC$11))-
 IFERROR( FVSCHEDULE(1,OFFSET(Summary!$H$14,MATCH($B86,Summary!$H$15:$H$22,0),1,1,DC$11-1)), 0))
*(DC$12/12-ROUNDDOWN((DC$12-1)/12,0))
+ IFERROR( FVSCHEDULE(1,OFFSET(Summary!$H$14,MATCH($B86,Summary!$H$15:$H$22,0),1,1,DC$11-1)), 0)
)*IF(DC$53&gt;0,1,0)*$D86)/-12
)</f>
        <v>0</v>
      </c>
      <c r="DD86" s="7">
        <f ca="1">IF(DD$11=0,0,((
(FVSCHEDULE(1,OFFSET(Summary!$H$14,MATCH($B86,Summary!$H$15:$H$22,0),1,1,DD$11))-
 IFERROR( FVSCHEDULE(1,OFFSET(Summary!$H$14,MATCH($B86,Summary!$H$15:$H$22,0),1,1,DD$11-1)), 0))
*(DD$12/12-ROUNDDOWN((DD$12-1)/12,0))
+ IFERROR( FVSCHEDULE(1,OFFSET(Summary!$H$14,MATCH($B86,Summary!$H$15:$H$22,0),1,1,DD$11-1)), 0)
)*IF(DD$53&gt;0,1,0)*$D86)/-12
)</f>
        <v>0</v>
      </c>
      <c r="DE86" s="7">
        <f ca="1">IF(DE$11=0,0,((
(FVSCHEDULE(1,OFFSET(Summary!$H$14,MATCH($B86,Summary!$H$15:$H$22,0),1,1,DE$11))-
 IFERROR( FVSCHEDULE(1,OFFSET(Summary!$H$14,MATCH($B86,Summary!$H$15:$H$22,0),1,1,DE$11-1)), 0))
*(DE$12/12-ROUNDDOWN((DE$12-1)/12,0))
+ IFERROR( FVSCHEDULE(1,OFFSET(Summary!$H$14,MATCH($B86,Summary!$H$15:$H$22,0),1,1,DE$11-1)), 0)
)*IF(DE$53&gt;0,1,0)*$D86)/-12
)</f>
        <v>0</v>
      </c>
      <c r="DF86" s="7">
        <f ca="1">IF(DF$11=0,0,((
(FVSCHEDULE(1,OFFSET(Summary!$H$14,MATCH($B86,Summary!$H$15:$H$22,0),1,1,DF$11))-
 IFERROR( FVSCHEDULE(1,OFFSET(Summary!$H$14,MATCH($B86,Summary!$H$15:$H$22,0),1,1,DF$11-1)), 0))
*(DF$12/12-ROUNDDOWN((DF$12-1)/12,0))
+ IFERROR( FVSCHEDULE(1,OFFSET(Summary!$H$14,MATCH($B86,Summary!$H$15:$H$22,0),1,1,DF$11-1)), 0)
)*IF(DF$53&gt;0,1,0)*$D86)/-12
)</f>
        <v>0</v>
      </c>
      <c r="DG86" s="7">
        <f ca="1">IF(DG$11=0,0,((
(FVSCHEDULE(1,OFFSET(Summary!$H$14,MATCH($B86,Summary!$H$15:$H$22,0),1,1,DG$11))-
 IFERROR( FVSCHEDULE(1,OFFSET(Summary!$H$14,MATCH($B86,Summary!$H$15:$H$22,0),1,1,DG$11-1)), 0))
*(DG$12/12-ROUNDDOWN((DG$12-1)/12,0))
+ IFERROR( FVSCHEDULE(1,OFFSET(Summary!$H$14,MATCH($B86,Summary!$H$15:$H$22,0),1,1,DG$11-1)), 0)
)*IF(DG$53&gt;0,1,0)*$D86)/-12
)</f>
        <v>0</v>
      </c>
      <c r="DH86" s="7">
        <f ca="1">IF(DH$11=0,0,((
(FVSCHEDULE(1,OFFSET(Summary!$H$14,MATCH($B86,Summary!$H$15:$H$22,0),1,1,DH$11))-
 IFERROR( FVSCHEDULE(1,OFFSET(Summary!$H$14,MATCH($B86,Summary!$H$15:$H$22,0),1,1,DH$11-1)), 0))
*(DH$12/12-ROUNDDOWN((DH$12-1)/12,0))
+ IFERROR( FVSCHEDULE(1,OFFSET(Summary!$H$14,MATCH($B86,Summary!$H$15:$H$22,0),1,1,DH$11-1)), 0)
)*IF(DH$53&gt;0,1,0)*$D86)/-12
)</f>
        <v>0</v>
      </c>
      <c r="DI86" s="7">
        <f ca="1">IF(DI$11=0,0,((
(FVSCHEDULE(1,OFFSET(Summary!$H$14,MATCH($B86,Summary!$H$15:$H$22,0),1,1,DI$11))-
 IFERROR( FVSCHEDULE(1,OFFSET(Summary!$H$14,MATCH($B86,Summary!$H$15:$H$22,0),1,1,DI$11-1)), 0))
*(DI$12/12-ROUNDDOWN((DI$12-1)/12,0))
+ IFERROR( FVSCHEDULE(1,OFFSET(Summary!$H$14,MATCH($B86,Summary!$H$15:$H$22,0),1,1,DI$11-1)), 0)
)*IF(DI$53&gt;0,1,0)*$D86)/-12
)</f>
        <v>0</v>
      </c>
      <c r="DJ86" s="7">
        <f ca="1">IF(DJ$11=0,0,((
(FVSCHEDULE(1,OFFSET(Summary!$H$14,MATCH($B86,Summary!$H$15:$H$22,0),1,1,DJ$11))-
 IFERROR( FVSCHEDULE(1,OFFSET(Summary!$H$14,MATCH($B86,Summary!$H$15:$H$22,0),1,1,DJ$11-1)), 0))
*(DJ$12/12-ROUNDDOWN((DJ$12-1)/12,0))
+ IFERROR( FVSCHEDULE(1,OFFSET(Summary!$H$14,MATCH($B86,Summary!$H$15:$H$22,0),1,1,DJ$11-1)), 0)
)*IF(DJ$53&gt;0,1,0)*$D86)/-12
)</f>
        <v>0</v>
      </c>
      <c r="DK86" s="7">
        <f ca="1">IF(DK$11=0,0,((
(FVSCHEDULE(1,OFFSET(Summary!$H$14,MATCH($B86,Summary!$H$15:$H$22,0),1,1,DK$11))-
 IFERROR( FVSCHEDULE(1,OFFSET(Summary!$H$14,MATCH($B86,Summary!$H$15:$H$22,0),1,1,DK$11-1)), 0))
*(DK$12/12-ROUNDDOWN((DK$12-1)/12,0))
+ IFERROR( FVSCHEDULE(1,OFFSET(Summary!$H$14,MATCH($B86,Summary!$H$15:$H$22,0),1,1,DK$11-1)), 0)
)*IF(DK$53&gt;0,1,0)*$D86)/-12
)</f>
        <v>0</v>
      </c>
      <c r="DL86" s="7">
        <f ca="1">IF(DL$11=0,0,((
(FVSCHEDULE(1,OFFSET(Summary!$H$14,MATCH($B86,Summary!$H$15:$H$22,0),1,1,DL$11))-
 IFERROR( FVSCHEDULE(1,OFFSET(Summary!$H$14,MATCH($B86,Summary!$H$15:$H$22,0),1,1,DL$11-1)), 0))
*(DL$12/12-ROUNDDOWN((DL$12-1)/12,0))
+ IFERROR( FVSCHEDULE(1,OFFSET(Summary!$H$14,MATCH($B86,Summary!$H$15:$H$22,0),1,1,DL$11-1)), 0)
)*IF(DL$53&gt;0,1,0)*$D86)/-12
)</f>
        <v>0</v>
      </c>
      <c r="DM86" s="7">
        <f ca="1">IF(DM$11=0,0,((
(FVSCHEDULE(1,OFFSET(Summary!$H$14,MATCH($B86,Summary!$H$15:$H$22,0),1,1,DM$11))-
 IFERROR( FVSCHEDULE(1,OFFSET(Summary!$H$14,MATCH($B86,Summary!$H$15:$H$22,0),1,1,DM$11-1)), 0))
*(DM$12/12-ROUNDDOWN((DM$12-1)/12,0))
+ IFERROR( FVSCHEDULE(1,OFFSET(Summary!$H$14,MATCH($B86,Summary!$H$15:$H$22,0),1,1,DM$11-1)), 0)
)*IF(DM$53&gt;0,1,0)*$D86)/-12
)</f>
        <v>0</v>
      </c>
      <c r="DN86" s="7">
        <f ca="1">IF(DN$11=0,0,((
(FVSCHEDULE(1,OFFSET(Summary!$H$14,MATCH($B86,Summary!$H$15:$H$22,0),1,1,DN$11))-
 IFERROR( FVSCHEDULE(1,OFFSET(Summary!$H$14,MATCH($B86,Summary!$H$15:$H$22,0),1,1,DN$11-1)), 0))
*(DN$12/12-ROUNDDOWN((DN$12-1)/12,0))
+ IFERROR( FVSCHEDULE(1,OFFSET(Summary!$H$14,MATCH($B86,Summary!$H$15:$H$22,0),1,1,DN$11-1)), 0)
)*IF(DN$53&gt;0,1,0)*$D86)/-12
)</f>
        <v>0</v>
      </c>
      <c r="DO86" s="7">
        <f ca="1">IF(DO$11=0,0,((
(FVSCHEDULE(1,OFFSET(Summary!$H$14,MATCH($B86,Summary!$H$15:$H$22,0),1,1,DO$11))-
 IFERROR( FVSCHEDULE(1,OFFSET(Summary!$H$14,MATCH($B86,Summary!$H$15:$H$22,0),1,1,DO$11-1)), 0))
*(DO$12/12-ROUNDDOWN((DO$12-1)/12,0))
+ IFERROR( FVSCHEDULE(1,OFFSET(Summary!$H$14,MATCH($B86,Summary!$H$15:$H$22,0),1,1,DO$11-1)), 0)
)*IF(DO$53&gt;0,1,0)*$D86)/-12
)</f>
        <v>0</v>
      </c>
      <c r="DP86" s="7">
        <f ca="1">IF(DP$11=0,0,((
(FVSCHEDULE(1,OFFSET(Summary!$H$14,MATCH($B86,Summary!$H$15:$H$22,0),1,1,DP$11))-
 IFERROR( FVSCHEDULE(1,OFFSET(Summary!$H$14,MATCH($B86,Summary!$H$15:$H$22,0),1,1,DP$11-1)), 0))
*(DP$12/12-ROUNDDOWN((DP$12-1)/12,0))
+ IFERROR( FVSCHEDULE(1,OFFSET(Summary!$H$14,MATCH($B86,Summary!$H$15:$H$22,0),1,1,DP$11-1)), 0)
)*IF(DP$53&gt;0,1,0)*$D86)/-12
)</f>
        <v>0</v>
      </c>
      <c r="DQ86" s="7">
        <f ca="1">IF(DQ$11=0,0,((
(FVSCHEDULE(1,OFFSET(Summary!$H$14,MATCH($B86,Summary!$H$15:$H$22,0),1,1,DQ$11))-
 IFERROR( FVSCHEDULE(1,OFFSET(Summary!$H$14,MATCH($B86,Summary!$H$15:$H$22,0),1,1,DQ$11-1)), 0))
*(DQ$12/12-ROUNDDOWN((DQ$12-1)/12,0))
+ IFERROR( FVSCHEDULE(1,OFFSET(Summary!$H$14,MATCH($B86,Summary!$H$15:$H$22,0),1,1,DQ$11-1)), 0)
)*IF(DQ$53&gt;0,1,0)*$D86)/-12
)</f>
        <v>0</v>
      </c>
      <c r="DR86" s="7">
        <f ca="1">IF(DR$11=0,0,((
(FVSCHEDULE(1,OFFSET(Summary!$H$14,MATCH($B86,Summary!$H$15:$H$22,0),1,1,DR$11))-
 IFERROR( FVSCHEDULE(1,OFFSET(Summary!$H$14,MATCH($B86,Summary!$H$15:$H$22,0),1,1,DR$11-1)), 0))
*(DR$12/12-ROUNDDOWN((DR$12-1)/12,0))
+ IFERROR( FVSCHEDULE(1,OFFSET(Summary!$H$14,MATCH($B86,Summary!$H$15:$H$22,0),1,1,DR$11-1)), 0)
)*IF(DR$53&gt;0,1,0)*$D86)/-12
)</f>
        <v>0</v>
      </c>
      <c r="DS86" s="7">
        <f ca="1">IF(DS$11=0,0,((
(FVSCHEDULE(1,OFFSET(Summary!$H$14,MATCH($B86,Summary!$H$15:$H$22,0),1,1,DS$11))-
 IFERROR( FVSCHEDULE(1,OFFSET(Summary!$H$14,MATCH($B86,Summary!$H$15:$H$22,0),1,1,DS$11-1)), 0))
*(DS$12/12-ROUNDDOWN((DS$12-1)/12,0))
+ IFERROR( FVSCHEDULE(1,OFFSET(Summary!$H$14,MATCH($B86,Summary!$H$15:$H$22,0),1,1,DS$11-1)), 0)
)*IF(DS$53&gt;0,1,0)*$D86)/-12
)</f>
        <v>0</v>
      </c>
      <c r="DT86" s="7">
        <f ca="1">IF(DT$11=0,0,((
(FVSCHEDULE(1,OFFSET(Summary!$H$14,MATCH($B86,Summary!$H$15:$H$22,0),1,1,DT$11))-
 IFERROR( FVSCHEDULE(1,OFFSET(Summary!$H$14,MATCH($B86,Summary!$H$15:$H$22,0),1,1,DT$11-1)), 0))
*(DT$12/12-ROUNDDOWN((DT$12-1)/12,0))
+ IFERROR( FVSCHEDULE(1,OFFSET(Summary!$H$14,MATCH($B86,Summary!$H$15:$H$22,0),1,1,DT$11-1)), 0)
)*IF(DT$53&gt;0,1,0)*$D86)/-12
)</f>
        <v>0</v>
      </c>
      <c r="DU86" s="7">
        <f ca="1">IF(DU$11=0,0,((
(FVSCHEDULE(1,OFFSET(Summary!$H$14,MATCH($B86,Summary!$H$15:$H$22,0),1,1,DU$11))-
 IFERROR( FVSCHEDULE(1,OFFSET(Summary!$H$14,MATCH($B86,Summary!$H$15:$H$22,0),1,1,DU$11-1)), 0))
*(DU$12/12-ROUNDDOWN((DU$12-1)/12,0))
+ IFERROR( FVSCHEDULE(1,OFFSET(Summary!$H$14,MATCH($B86,Summary!$H$15:$H$22,0),1,1,DU$11-1)), 0)
)*IF(DU$53&gt;0,1,0)*$D86)/-12
)</f>
        <v>0</v>
      </c>
      <c r="DV86" s="7">
        <f ca="1">IF(DV$11=0,0,((
(FVSCHEDULE(1,OFFSET(Summary!$H$14,MATCH($B86,Summary!$H$15:$H$22,0),1,1,DV$11))-
 IFERROR( FVSCHEDULE(1,OFFSET(Summary!$H$14,MATCH($B86,Summary!$H$15:$H$22,0),1,1,DV$11-1)), 0))
*(DV$12/12-ROUNDDOWN((DV$12-1)/12,0))
+ IFERROR( FVSCHEDULE(1,OFFSET(Summary!$H$14,MATCH($B86,Summary!$H$15:$H$22,0),1,1,DV$11-1)), 0)
)*IF(DV$53&gt;0,1,0)*$D86)/-12
)</f>
        <v>0</v>
      </c>
      <c r="DW86" s="7">
        <f ca="1">IF(DW$11=0,0,((
(FVSCHEDULE(1,OFFSET(Summary!$H$14,MATCH($B86,Summary!$H$15:$H$22,0),1,1,DW$11))-
 IFERROR( FVSCHEDULE(1,OFFSET(Summary!$H$14,MATCH($B86,Summary!$H$15:$H$22,0),1,1,DW$11-1)), 0))
*(DW$12/12-ROUNDDOWN((DW$12-1)/12,0))
+ IFERROR( FVSCHEDULE(1,OFFSET(Summary!$H$14,MATCH($B86,Summary!$H$15:$H$22,0),1,1,DW$11-1)), 0)
)*IF(DW$53&gt;0,1,0)*$D86)/-12
)</f>
        <v>0</v>
      </c>
      <c r="DX86" s="7">
        <f ca="1">IF(DX$11=0,0,((
(FVSCHEDULE(1,OFFSET(Summary!$H$14,MATCH($B86,Summary!$H$15:$H$22,0),1,1,DX$11))-
 IFERROR( FVSCHEDULE(1,OFFSET(Summary!$H$14,MATCH($B86,Summary!$H$15:$H$22,0),1,1,DX$11-1)), 0))
*(DX$12/12-ROUNDDOWN((DX$12-1)/12,0))
+ IFERROR( FVSCHEDULE(1,OFFSET(Summary!$H$14,MATCH($B86,Summary!$H$15:$H$22,0),1,1,DX$11-1)), 0)
)*IF(DX$53&gt;0,1,0)*$D86)/-12
)</f>
        <v>0</v>
      </c>
      <c r="DY86" s="7">
        <f ca="1">IF(DY$11=0,0,((
(FVSCHEDULE(1,OFFSET(Summary!$H$14,MATCH($B86,Summary!$H$15:$H$22,0),1,1,DY$11))-
 IFERROR( FVSCHEDULE(1,OFFSET(Summary!$H$14,MATCH($B86,Summary!$H$15:$H$22,0),1,1,DY$11-1)), 0))
*(DY$12/12-ROUNDDOWN((DY$12-1)/12,0))
+ IFERROR( FVSCHEDULE(1,OFFSET(Summary!$H$14,MATCH($B86,Summary!$H$15:$H$22,0),1,1,DY$11-1)), 0)
)*IF(DY$53&gt;0,1,0)*$D86)/-12
)</f>
        <v>0</v>
      </c>
      <c r="DZ86" s="7">
        <f ca="1">IF(DZ$11=0,0,((
(FVSCHEDULE(1,OFFSET(Summary!$H$14,MATCH($B86,Summary!$H$15:$H$22,0),1,1,DZ$11))-
 IFERROR( FVSCHEDULE(1,OFFSET(Summary!$H$14,MATCH($B86,Summary!$H$15:$H$22,0),1,1,DZ$11-1)), 0))
*(DZ$12/12-ROUNDDOWN((DZ$12-1)/12,0))
+ IFERROR( FVSCHEDULE(1,OFFSET(Summary!$H$14,MATCH($B86,Summary!$H$15:$H$22,0),1,1,DZ$11-1)), 0)
)*IF(DZ$53&gt;0,1,0)*$D86)/-12
)</f>
        <v>0</v>
      </c>
      <c r="EA86" s="7">
        <f ca="1">IF(EA$11=0,0,((
(FVSCHEDULE(1,OFFSET(Summary!$H$14,MATCH($B86,Summary!$H$15:$H$22,0),1,1,EA$11))-
 IFERROR( FVSCHEDULE(1,OFFSET(Summary!$H$14,MATCH($B86,Summary!$H$15:$H$22,0),1,1,EA$11-1)), 0))
*(EA$12/12-ROUNDDOWN((EA$12-1)/12,0))
+ IFERROR( FVSCHEDULE(1,OFFSET(Summary!$H$14,MATCH($B86,Summary!$H$15:$H$22,0),1,1,EA$11-1)), 0)
)*IF(EA$53&gt;0,1,0)*$D86)/-12
)</f>
        <v>0</v>
      </c>
      <c r="EB86" s="7">
        <f ca="1">IF(EB$11=0,0,((
(FVSCHEDULE(1,OFFSET(Summary!$H$14,MATCH($B86,Summary!$H$15:$H$22,0),1,1,EB$11))-
 IFERROR( FVSCHEDULE(1,OFFSET(Summary!$H$14,MATCH($B86,Summary!$H$15:$H$22,0),1,1,EB$11-1)), 0))
*(EB$12/12-ROUNDDOWN((EB$12-1)/12,0))
+ IFERROR( FVSCHEDULE(1,OFFSET(Summary!$H$14,MATCH($B86,Summary!$H$15:$H$22,0),1,1,EB$11-1)), 0)
)*IF(EB$53&gt;0,1,0)*$D86)/-12
)</f>
        <v>0</v>
      </c>
      <c r="EC86" s="7">
        <f ca="1">IF(EC$11=0,0,((
(FVSCHEDULE(1,OFFSET(Summary!$H$14,MATCH($B86,Summary!$H$15:$H$22,0),1,1,EC$11))-
 IFERROR( FVSCHEDULE(1,OFFSET(Summary!$H$14,MATCH($B86,Summary!$H$15:$H$22,0),1,1,EC$11-1)), 0))
*(EC$12/12-ROUNDDOWN((EC$12-1)/12,0))
+ IFERROR( FVSCHEDULE(1,OFFSET(Summary!$H$14,MATCH($B86,Summary!$H$15:$H$22,0),1,1,EC$11-1)), 0)
)*IF(EC$53&gt;0,1,0)*$D86)/-12
)</f>
        <v>0</v>
      </c>
      <c r="ED86" s="7">
        <f ca="1">IF(ED$11=0,0,((
(FVSCHEDULE(1,OFFSET(Summary!$H$14,MATCH($B86,Summary!$H$15:$H$22,0),1,1,ED$11))-
 IFERROR( FVSCHEDULE(1,OFFSET(Summary!$H$14,MATCH($B86,Summary!$H$15:$H$22,0),1,1,ED$11-1)), 0))
*(ED$12/12-ROUNDDOWN((ED$12-1)/12,0))
+ IFERROR( FVSCHEDULE(1,OFFSET(Summary!$H$14,MATCH($B86,Summary!$H$15:$H$22,0),1,1,ED$11-1)), 0)
)*IF(ED$53&gt;0,1,0)*$D86)/-12
)</f>
        <v>0</v>
      </c>
      <c r="EE86" s="7">
        <f ca="1">IF(EE$11=0,0,((
(FVSCHEDULE(1,OFFSET(Summary!$H$14,MATCH($B86,Summary!$H$15:$H$22,0),1,1,EE$11))-
 IFERROR( FVSCHEDULE(1,OFFSET(Summary!$H$14,MATCH($B86,Summary!$H$15:$H$22,0),1,1,EE$11-1)), 0))
*(EE$12/12-ROUNDDOWN((EE$12-1)/12,0))
+ IFERROR( FVSCHEDULE(1,OFFSET(Summary!$H$14,MATCH($B86,Summary!$H$15:$H$22,0),1,1,EE$11-1)), 0)
)*IF(EE$53&gt;0,1,0)*$D86)/-12
)</f>
        <v>0</v>
      </c>
      <c r="EF86" s="7">
        <f ca="1">IF(EF$11=0,0,((
(FVSCHEDULE(1,OFFSET(Summary!$H$14,MATCH($B86,Summary!$H$15:$H$22,0),1,1,EF$11))-
 IFERROR( FVSCHEDULE(1,OFFSET(Summary!$H$14,MATCH($B86,Summary!$H$15:$H$22,0),1,1,EF$11-1)), 0))
*(EF$12/12-ROUNDDOWN((EF$12-1)/12,0))
+ IFERROR( FVSCHEDULE(1,OFFSET(Summary!$H$14,MATCH($B86,Summary!$H$15:$H$22,0),1,1,EF$11-1)), 0)
)*IF(EF$53&gt;0,1,0)*$D86)/-12
)</f>
        <v>0</v>
      </c>
      <c r="EG86" s="7">
        <f ca="1">IF(EG$11=0,0,((
(FVSCHEDULE(1,OFFSET(Summary!$H$14,MATCH($B86,Summary!$H$15:$H$22,0),1,1,EG$11))-
 IFERROR( FVSCHEDULE(1,OFFSET(Summary!$H$14,MATCH($B86,Summary!$H$15:$H$22,0),1,1,EG$11-1)), 0))
*(EG$12/12-ROUNDDOWN((EG$12-1)/12,0))
+ IFERROR( FVSCHEDULE(1,OFFSET(Summary!$H$14,MATCH($B86,Summary!$H$15:$H$22,0),1,1,EG$11-1)), 0)
)*IF(EG$53&gt;0,1,0)*$D86)/-12
)</f>
        <v>0</v>
      </c>
      <c r="EH86" s="7">
        <f ca="1">IF(EH$11=0,0,((
(FVSCHEDULE(1,OFFSET(Summary!$H$14,MATCH($B86,Summary!$H$15:$H$22,0),1,1,EH$11))-
 IFERROR( FVSCHEDULE(1,OFFSET(Summary!$H$14,MATCH($B86,Summary!$H$15:$H$22,0),1,1,EH$11-1)), 0))
*(EH$12/12-ROUNDDOWN((EH$12-1)/12,0))
+ IFERROR( FVSCHEDULE(1,OFFSET(Summary!$H$14,MATCH($B86,Summary!$H$15:$H$22,0),1,1,EH$11-1)), 0)
)*IF(EH$53&gt;0,1,0)*$D86)/-12
)</f>
        <v>0</v>
      </c>
      <c r="EI86" s="7">
        <f ca="1">IF(EI$11=0,0,((
(FVSCHEDULE(1,OFFSET(Summary!$H$14,MATCH($B86,Summary!$H$15:$H$22,0),1,1,EI$11))-
 IFERROR( FVSCHEDULE(1,OFFSET(Summary!$H$14,MATCH($B86,Summary!$H$15:$H$22,0),1,1,EI$11-1)), 0))
*(EI$12/12-ROUNDDOWN((EI$12-1)/12,0))
+ IFERROR( FVSCHEDULE(1,OFFSET(Summary!$H$14,MATCH($B86,Summary!$H$15:$H$22,0),1,1,EI$11-1)), 0)
)*IF(EI$53&gt;0,1,0)*$D86)/-12
)</f>
        <v>0</v>
      </c>
      <c r="EJ86" s="7">
        <f ca="1">IF(EJ$11=0,0,((
(FVSCHEDULE(1,OFFSET(Summary!$H$14,MATCH($B86,Summary!$H$15:$H$22,0),1,1,EJ$11))-
 IFERROR( FVSCHEDULE(1,OFFSET(Summary!$H$14,MATCH($B86,Summary!$H$15:$H$22,0),1,1,EJ$11-1)), 0))
*(EJ$12/12-ROUNDDOWN((EJ$12-1)/12,0))
+ IFERROR( FVSCHEDULE(1,OFFSET(Summary!$H$14,MATCH($B86,Summary!$H$15:$H$22,0),1,1,EJ$11-1)), 0)
)*IF(EJ$53&gt;0,1,0)*$D86)/-12
)</f>
        <v>0</v>
      </c>
      <c r="EK86" s="4">
        <v>0</v>
      </c>
      <c r="EL86" s="59"/>
    </row>
    <row r="87" spans="1:142" s="4" customFormat="1" ht="14" x14ac:dyDescent="0.2">
      <c r="A87" s="3"/>
      <c r="B87" s="46" t="str">
        <f>Summary!$H$22</f>
        <v>expense</v>
      </c>
      <c r="C87" s="46" t="s">
        <v>283</v>
      </c>
      <c r="D87" s="134">
        <f>Opex!$D$65</f>
        <v>167228</v>
      </c>
      <c r="H87" s="7">
        <f ca="1">IF(H$11=0,0,((
(FVSCHEDULE(1,OFFSET(Summary!$H$14,MATCH($B87,Summary!$H$15:$H$22,0),1,1,H$11))-
 IFERROR( FVSCHEDULE(1,OFFSET(Summary!$H$14,MATCH($B87,Summary!$H$15:$H$22,0),1,1,H$11-1)), 0))
*(H$12/12-ROUNDDOWN((H$12-1)/12,0))
+ IFERROR( FVSCHEDULE(1,OFFSET(Summary!$H$14,MATCH($B87,Summary!$H$15:$H$22,0),1,1,H$11-1)), 0)
)*IF(H$53&gt;0,1,0)*$D87)/-12
)</f>
        <v>0</v>
      </c>
      <c r="I87" s="7">
        <f ca="1">IF(I$11=0,0,((
(FVSCHEDULE(1,OFFSET(Summary!$H$14,MATCH($B87,Summary!$H$15:$H$22,0),1,1,I$11))-
 IFERROR( FVSCHEDULE(1,OFFSET(Summary!$H$14,MATCH($B87,Summary!$H$15:$H$22,0),1,1,I$11-1)), 0))
*(I$12/12-ROUNDDOWN((I$12-1)/12,0))
+ IFERROR( FVSCHEDULE(1,OFFSET(Summary!$H$14,MATCH($B87,Summary!$H$15:$H$22,0),1,1,I$11-1)), 0)
)*IF(I$53&gt;0,1,0)*$D87)/-12
)</f>
        <v>0</v>
      </c>
      <c r="J87" s="7">
        <f ca="1">IF(J$11=0,0,((
(FVSCHEDULE(1,OFFSET(Summary!$H$14,MATCH($B87,Summary!$H$15:$H$22,0),1,1,J$11))-
 IFERROR( FVSCHEDULE(1,OFFSET(Summary!$H$14,MATCH($B87,Summary!$H$15:$H$22,0),1,1,J$11-1)), 0))
*(J$12/12-ROUNDDOWN((J$12-1)/12,0))
+ IFERROR( FVSCHEDULE(1,OFFSET(Summary!$H$14,MATCH($B87,Summary!$H$15:$H$22,0),1,1,J$11-1)), 0)
)*IF(J$53&gt;0,1,0)*$D87)/-12
)</f>
        <v>0</v>
      </c>
      <c r="K87" s="7">
        <f ca="1">IF(K$11=0,0,((
(FVSCHEDULE(1,OFFSET(Summary!$H$14,MATCH($B87,Summary!$H$15:$H$22,0),1,1,K$11))-
 IFERROR( FVSCHEDULE(1,OFFSET(Summary!$H$14,MATCH($B87,Summary!$H$15:$H$22,0),1,1,K$11-1)), 0))
*(K$12/12-ROUNDDOWN((K$12-1)/12,0))
+ IFERROR( FVSCHEDULE(1,OFFSET(Summary!$H$14,MATCH($B87,Summary!$H$15:$H$22,0),1,1,K$11-1)), 0)
)*IF(K$53&gt;0,1,0)*$D87)/-12
)</f>
        <v>0</v>
      </c>
      <c r="L87" s="7">
        <f ca="1">IF(L$11=0,0,((
(FVSCHEDULE(1,OFFSET(Summary!$H$14,MATCH($B87,Summary!$H$15:$H$22,0),1,1,L$11))-
 IFERROR( FVSCHEDULE(1,OFFSET(Summary!$H$14,MATCH($B87,Summary!$H$15:$H$22,0),1,1,L$11-1)), 0))
*(L$12/12-ROUNDDOWN((L$12-1)/12,0))
+ IFERROR( FVSCHEDULE(1,OFFSET(Summary!$H$14,MATCH($B87,Summary!$H$15:$H$22,0),1,1,L$11-1)), 0)
)*IF(L$53&gt;0,1,0)*$D87)/-12
)</f>
        <v>0</v>
      </c>
      <c r="M87" s="7">
        <f ca="1">IF(M$11=0,0,((
(FVSCHEDULE(1,OFFSET(Summary!$H$14,MATCH($B87,Summary!$H$15:$H$22,0),1,1,M$11))-
 IFERROR( FVSCHEDULE(1,OFFSET(Summary!$H$14,MATCH($B87,Summary!$H$15:$H$22,0),1,1,M$11-1)), 0))
*(M$12/12-ROUNDDOWN((M$12-1)/12,0))
+ IFERROR( FVSCHEDULE(1,OFFSET(Summary!$H$14,MATCH($B87,Summary!$H$15:$H$22,0),1,1,M$11-1)), 0)
)*IF(M$53&gt;0,1,0)*$D87)/-12
)</f>
        <v>0</v>
      </c>
      <c r="N87" s="7">
        <f ca="1">IF(N$11=0,0,((
(FVSCHEDULE(1,OFFSET(Summary!$H$14,MATCH($B87,Summary!$H$15:$H$22,0),1,1,N$11))-
 IFERROR( FVSCHEDULE(1,OFFSET(Summary!$H$14,MATCH($B87,Summary!$H$15:$H$22,0),1,1,N$11-1)), 0))
*(N$12/12-ROUNDDOWN((N$12-1)/12,0))
+ IFERROR( FVSCHEDULE(1,OFFSET(Summary!$H$14,MATCH($B87,Summary!$H$15:$H$22,0),1,1,N$11-1)), 0)
)*IF(N$53&gt;0,1,0)*$D87)/-12
)</f>
        <v>0</v>
      </c>
      <c r="O87" s="7">
        <f ca="1">IF(O$11=0,0,((
(FVSCHEDULE(1,OFFSET(Summary!$H$14,MATCH($B87,Summary!$H$15:$H$22,0),1,1,O$11))-
 IFERROR( FVSCHEDULE(1,OFFSET(Summary!$H$14,MATCH($B87,Summary!$H$15:$H$22,0),1,1,O$11-1)), 0))
*(O$12/12-ROUNDDOWN((O$12-1)/12,0))
+ IFERROR( FVSCHEDULE(1,OFFSET(Summary!$H$14,MATCH($B87,Summary!$H$15:$H$22,0),1,1,O$11-1)), 0)
)*IF(O$53&gt;0,1,0)*$D87)/-12
)</f>
        <v>0</v>
      </c>
      <c r="P87" s="7">
        <f ca="1">IF(P$11=0,0,((
(FVSCHEDULE(1,OFFSET(Summary!$H$14,MATCH($B87,Summary!$H$15:$H$22,0),1,1,P$11))-
 IFERROR( FVSCHEDULE(1,OFFSET(Summary!$H$14,MATCH($B87,Summary!$H$15:$H$22,0),1,1,P$11-1)), 0))
*(P$12/12-ROUNDDOWN((P$12-1)/12,0))
+ IFERROR( FVSCHEDULE(1,OFFSET(Summary!$H$14,MATCH($B87,Summary!$H$15:$H$22,0),1,1,P$11-1)), 0)
)*IF(P$53&gt;0,1,0)*$D87)/-12
)</f>
        <v>0</v>
      </c>
      <c r="Q87" s="7">
        <f ca="1">IF(Q$11=0,0,((
(FVSCHEDULE(1,OFFSET(Summary!$H$14,MATCH($B87,Summary!$H$15:$H$22,0),1,1,Q$11))-
 IFERROR( FVSCHEDULE(1,OFFSET(Summary!$H$14,MATCH($B87,Summary!$H$15:$H$22,0),1,1,Q$11-1)), 0))
*(Q$12/12-ROUNDDOWN((Q$12-1)/12,0))
+ IFERROR( FVSCHEDULE(1,OFFSET(Summary!$H$14,MATCH($B87,Summary!$H$15:$H$22,0),1,1,Q$11-1)), 0)
)*IF(Q$53&gt;0,1,0)*$D87)/-12
)</f>
        <v>0</v>
      </c>
      <c r="R87" s="7">
        <f ca="1">IF(R$11=0,0,((
(FVSCHEDULE(1,OFFSET(Summary!$H$14,MATCH($B87,Summary!$H$15:$H$22,0),1,1,R$11))-
 IFERROR( FVSCHEDULE(1,OFFSET(Summary!$H$14,MATCH($B87,Summary!$H$15:$H$22,0),1,1,R$11-1)), 0))
*(R$12/12-ROUNDDOWN((R$12-1)/12,0))
+ IFERROR( FVSCHEDULE(1,OFFSET(Summary!$H$14,MATCH($B87,Summary!$H$15:$H$22,0),1,1,R$11-1)), 0)
)*IF(R$53&gt;0,1,0)*$D87)/-12
)</f>
        <v>0</v>
      </c>
      <c r="S87" s="7">
        <f ca="1">IF(S$11=0,0,((
(FVSCHEDULE(1,OFFSET(Summary!$H$14,MATCH($B87,Summary!$H$15:$H$22,0),1,1,S$11))-
 IFERROR( FVSCHEDULE(1,OFFSET(Summary!$H$14,MATCH($B87,Summary!$H$15:$H$22,0),1,1,S$11-1)), 0))
*(S$12/12-ROUNDDOWN((S$12-1)/12,0))
+ IFERROR( FVSCHEDULE(1,OFFSET(Summary!$H$14,MATCH($B87,Summary!$H$15:$H$22,0),1,1,S$11-1)), 0)
)*IF(S$53&gt;0,1,0)*$D87)/-12
)</f>
        <v>0</v>
      </c>
      <c r="T87" s="7">
        <f ca="1">IF(T$11=0,0,((
(FVSCHEDULE(1,OFFSET(Summary!$H$14,MATCH($B87,Summary!$H$15:$H$22,0),1,1,T$11))-
 IFERROR( FVSCHEDULE(1,OFFSET(Summary!$H$14,MATCH($B87,Summary!$H$15:$H$22,0),1,1,T$11-1)), 0))
*(T$12/12-ROUNDDOWN((T$12-1)/12,0))
+ IFERROR( FVSCHEDULE(1,OFFSET(Summary!$H$14,MATCH($B87,Summary!$H$15:$H$22,0),1,1,T$11-1)), 0)
)*IF(T$53&gt;0,1,0)*$D87)/-12
)</f>
        <v>0</v>
      </c>
      <c r="U87" s="7">
        <f ca="1">IF(U$11=0,0,((
(FVSCHEDULE(1,OFFSET(Summary!$H$14,MATCH($B87,Summary!$H$15:$H$22,0),1,1,U$11))-
 IFERROR( FVSCHEDULE(1,OFFSET(Summary!$H$14,MATCH($B87,Summary!$H$15:$H$22,0),1,1,U$11-1)), 0))
*(U$12/12-ROUNDDOWN((U$12-1)/12,0))
+ IFERROR( FVSCHEDULE(1,OFFSET(Summary!$H$14,MATCH($B87,Summary!$H$15:$H$22,0),1,1,U$11-1)), 0)
)*IF(U$53&gt;0,1,0)*$D87)/-12
)</f>
        <v>0</v>
      </c>
      <c r="V87" s="7">
        <f ca="1">IF(V$11=0,0,((
(FVSCHEDULE(1,OFFSET(Summary!$H$14,MATCH($B87,Summary!$H$15:$H$22,0),1,1,V$11))-
 IFERROR( FVSCHEDULE(1,OFFSET(Summary!$H$14,MATCH($B87,Summary!$H$15:$H$22,0),1,1,V$11-1)), 0))
*(V$12/12-ROUNDDOWN((V$12-1)/12,0))
+ IFERROR( FVSCHEDULE(1,OFFSET(Summary!$H$14,MATCH($B87,Summary!$H$15:$H$22,0),1,1,V$11-1)), 0)
)*IF(V$53&gt;0,1,0)*$D87)/-12
)</f>
        <v>0</v>
      </c>
      <c r="W87" s="7">
        <f ca="1">IF(W$11=0,0,((
(FVSCHEDULE(1,OFFSET(Summary!$H$14,MATCH($B87,Summary!$H$15:$H$22,0),1,1,W$11))-
 IFERROR( FVSCHEDULE(1,OFFSET(Summary!$H$14,MATCH($B87,Summary!$H$15:$H$22,0),1,1,W$11-1)), 0))
*(W$12/12-ROUNDDOWN((W$12-1)/12,0))
+ IFERROR( FVSCHEDULE(1,OFFSET(Summary!$H$14,MATCH($B87,Summary!$H$15:$H$22,0),1,1,W$11-1)), 0)
)*IF(W$53&gt;0,1,0)*$D87)/-12
)</f>
        <v>0</v>
      </c>
      <c r="X87" s="7">
        <f ca="1">IF(X$11=0,0,((
(FVSCHEDULE(1,OFFSET(Summary!$H$14,MATCH($B87,Summary!$H$15:$H$22,0),1,1,X$11))-
 IFERROR( FVSCHEDULE(1,OFFSET(Summary!$H$14,MATCH($B87,Summary!$H$15:$H$22,0),1,1,X$11-1)), 0))
*(X$12/12-ROUNDDOWN((X$12-1)/12,0))
+ IFERROR( FVSCHEDULE(1,OFFSET(Summary!$H$14,MATCH($B87,Summary!$H$15:$H$22,0),1,1,X$11-1)), 0)
)*IF(X$53&gt;0,1,0)*$D87)/-12
)</f>
        <v>0</v>
      </c>
      <c r="Y87" s="7">
        <f ca="1">IF(Y$11=0,0,((
(FVSCHEDULE(1,OFFSET(Summary!$H$14,MATCH($B87,Summary!$H$15:$H$22,0),1,1,Y$11))-
 IFERROR( FVSCHEDULE(1,OFFSET(Summary!$H$14,MATCH($B87,Summary!$H$15:$H$22,0),1,1,Y$11-1)), 0))
*(Y$12/12-ROUNDDOWN((Y$12-1)/12,0))
+ IFERROR( FVSCHEDULE(1,OFFSET(Summary!$H$14,MATCH($B87,Summary!$H$15:$H$22,0),1,1,Y$11-1)), 0)
)*IF(Y$53&gt;0,1,0)*$D87)/-12
)</f>
        <v>0</v>
      </c>
      <c r="Z87" s="7">
        <f ca="1">IF(Z$11=0,0,((
(FVSCHEDULE(1,OFFSET(Summary!$H$14,MATCH($B87,Summary!$H$15:$H$22,0),1,1,Z$11))-
 IFERROR( FVSCHEDULE(1,OFFSET(Summary!$H$14,MATCH($B87,Summary!$H$15:$H$22,0),1,1,Z$11-1)), 0))
*(Z$12/12-ROUNDDOWN((Z$12-1)/12,0))
+ IFERROR( FVSCHEDULE(1,OFFSET(Summary!$H$14,MATCH($B87,Summary!$H$15:$H$22,0),1,1,Z$11-1)), 0)
)*IF(Z$53&gt;0,1,0)*$D87)/-12
)</f>
        <v>0</v>
      </c>
      <c r="AA87" s="7">
        <f ca="1">IF(AA$11=0,0,((
(FVSCHEDULE(1,OFFSET(Summary!$H$14,MATCH($B87,Summary!$H$15:$H$22,0),1,1,AA$11))-
 IFERROR( FVSCHEDULE(1,OFFSET(Summary!$H$14,MATCH($B87,Summary!$H$15:$H$22,0),1,1,AA$11-1)), 0))
*(AA$12/12-ROUNDDOWN((AA$12-1)/12,0))
+ IFERROR( FVSCHEDULE(1,OFFSET(Summary!$H$14,MATCH($B87,Summary!$H$15:$H$22,0),1,1,AA$11-1)), 0)
)*IF(AA$53&gt;0,1,0)*$D87)/-12
)</f>
        <v>0</v>
      </c>
      <c r="AB87" s="7">
        <f ca="1">IF(AB$11=0,0,((
(FVSCHEDULE(1,OFFSET(Summary!$H$14,MATCH($B87,Summary!$H$15:$H$22,0),1,1,AB$11))-
 IFERROR( FVSCHEDULE(1,OFFSET(Summary!$H$14,MATCH($B87,Summary!$H$15:$H$22,0),1,1,AB$11-1)), 0))
*(AB$12/12-ROUNDDOWN((AB$12-1)/12,0))
+ IFERROR( FVSCHEDULE(1,OFFSET(Summary!$H$14,MATCH($B87,Summary!$H$15:$H$22,0),1,1,AB$11-1)), 0)
)*IF(AB$53&gt;0,1,0)*$D87)/-12
)</f>
        <v>0</v>
      </c>
      <c r="AC87" s="7">
        <f ca="1">IF(AC$11=0,0,((
(FVSCHEDULE(1,OFFSET(Summary!$H$14,MATCH($B87,Summary!$H$15:$H$22,0),1,1,AC$11))-
 IFERROR( FVSCHEDULE(1,OFFSET(Summary!$H$14,MATCH($B87,Summary!$H$15:$H$22,0),1,1,AC$11-1)), 0))
*(AC$12/12-ROUNDDOWN((AC$12-1)/12,0))
+ IFERROR( FVSCHEDULE(1,OFFSET(Summary!$H$14,MATCH($B87,Summary!$H$15:$H$22,0),1,1,AC$11-1)), 0)
)*IF(AC$53&gt;0,1,0)*$D87)/-12
)</f>
        <v>0</v>
      </c>
      <c r="AD87" s="7">
        <f ca="1">IF(AD$11=0,0,((
(FVSCHEDULE(1,OFFSET(Summary!$H$14,MATCH($B87,Summary!$H$15:$H$22,0),1,1,AD$11))-
 IFERROR( FVSCHEDULE(1,OFFSET(Summary!$H$14,MATCH($B87,Summary!$H$15:$H$22,0),1,1,AD$11-1)), 0))
*(AD$12/12-ROUNDDOWN((AD$12-1)/12,0))
+ IFERROR( FVSCHEDULE(1,OFFSET(Summary!$H$14,MATCH($B87,Summary!$H$15:$H$22,0),1,1,AD$11-1)), 0)
)*IF(AD$53&gt;0,1,0)*$D87)/-12
)</f>
        <v>0</v>
      </c>
      <c r="AE87" s="7">
        <f ca="1">IF(AE$11=0,0,((
(FVSCHEDULE(1,OFFSET(Summary!$H$14,MATCH($B87,Summary!$H$15:$H$22,0),1,1,AE$11))-
 IFERROR( FVSCHEDULE(1,OFFSET(Summary!$H$14,MATCH($B87,Summary!$H$15:$H$22,0),1,1,AE$11-1)), 0))
*(AE$12/12-ROUNDDOWN((AE$12-1)/12,0))
+ IFERROR( FVSCHEDULE(1,OFFSET(Summary!$H$14,MATCH($B87,Summary!$H$15:$H$22,0),1,1,AE$11-1)), 0)
)*IF(AE$53&gt;0,1,0)*$D87)/-12
)</f>
        <v>0</v>
      </c>
      <c r="AF87" s="7">
        <f ca="1">IF(AF$11=0,0,((
(FVSCHEDULE(1,OFFSET(Summary!$H$14,MATCH($B87,Summary!$H$15:$H$22,0),1,1,AF$11))-
 IFERROR( FVSCHEDULE(1,OFFSET(Summary!$H$14,MATCH($B87,Summary!$H$15:$H$22,0),1,1,AF$11-1)), 0))
*(AF$12/12-ROUNDDOWN((AF$12-1)/12,0))
+ IFERROR( FVSCHEDULE(1,OFFSET(Summary!$H$14,MATCH($B87,Summary!$H$15:$H$22,0),1,1,AF$11-1)), 0)
)*IF(AF$53&gt;0,1,0)*$D87)/-12
)</f>
        <v>-14284.058333333332</v>
      </c>
      <c r="AG87" s="7">
        <f ca="1">IF(AG$11=0,0,((
(FVSCHEDULE(1,OFFSET(Summary!$H$14,MATCH($B87,Summary!$H$15:$H$22,0),1,1,AG$11))-
 IFERROR( FVSCHEDULE(1,OFFSET(Summary!$H$14,MATCH($B87,Summary!$H$15:$H$22,0),1,1,AG$11-1)), 0))
*(AG$12/12-ROUNDDOWN((AG$12-1)/12,0))
+ IFERROR( FVSCHEDULE(1,OFFSET(Summary!$H$14,MATCH($B87,Summary!$H$15:$H$22,0),1,1,AG$11-1)), 0)
)*IF(AG$53&gt;0,1,0)*$D87)/-12
)</f>
        <v>-14313.816788194445</v>
      </c>
      <c r="AH87" s="7">
        <f ca="1">IF(AH$11=0,0,((
(FVSCHEDULE(1,OFFSET(Summary!$H$14,MATCH($B87,Summary!$H$15:$H$22,0),1,1,AH$11))-
 IFERROR( FVSCHEDULE(1,OFFSET(Summary!$H$14,MATCH($B87,Summary!$H$15:$H$22,0),1,1,AH$11-1)), 0))
*(AH$12/12-ROUNDDOWN((AH$12-1)/12,0))
+ IFERROR( FVSCHEDULE(1,OFFSET(Summary!$H$14,MATCH($B87,Summary!$H$15:$H$22,0),1,1,AH$11-1)), 0)
)*IF(AH$53&gt;0,1,0)*$D87)/-12
)</f>
        <v>-14343.575243055553</v>
      </c>
      <c r="AI87" s="7">
        <f ca="1">IF(AI$11=0,0,((
(FVSCHEDULE(1,OFFSET(Summary!$H$14,MATCH($B87,Summary!$H$15:$H$22,0),1,1,AI$11))-
 IFERROR( FVSCHEDULE(1,OFFSET(Summary!$H$14,MATCH($B87,Summary!$H$15:$H$22,0),1,1,AI$11-1)), 0))
*(AI$12/12-ROUNDDOWN((AI$12-1)/12,0))
+ IFERROR( FVSCHEDULE(1,OFFSET(Summary!$H$14,MATCH($B87,Summary!$H$15:$H$22,0),1,1,AI$11-1)), 0)
)*IF(AI$53&gt;0,1,0)*$D87)/-12
)</f>
        <v>-14373.333697916665</v>
      </c>
      <c r="AJ87" s="7">
        <f ca="1">IF(AJ$11=0,0,((
(FVSCHEDULE(1,OFFSET(Summary!$H$14,MATCH($B87,Summary!$H$15:$H$22,0),1,1,AJ$11))-
 IFERROR( FVSCHEDULE(1,OFFSET(Summary!$H$14,MATCH($B87,Summary!$H$15:$H$22,0),1,1,AJ$11-1)), 0))
*(AJ$12/12-ROUNDDOWN((AJ$12-1)/12,0))
+ IFERROR( FVSCHEDULE(1,OFFSET(Summary!$H$14,MATCH($B87,Summary!$H$15:$H$22,0),1,1,AJ$11-1)), 0)
)*IF(AJ$53&gt;0,1,0)*$D87)/-12
)</f>
        <v>-14403.092152777775</v>
      </c>
      <c r="AK87" s="7">
        <f ca="1">IF(AK$11=0,0,((
(FVSCHEDULE(1,OFFSET(Summary!$H$14,MATCH($B87,Summary!$H$15:$H$22,0),1,1,AK$11))-
 IFERROR( FVSCHEDULE(1,OFFSET(Summary!$H$14,MATCH($B87,Summary!$H$15:$H$22,0),1,1,AK$11-1)), 0))
*(AK$12/12-ROUNDDOWN((AK$12-1)/12,0))
+ IFERROR( FVSCHEDULE(1,OFFSET(Summary!$H$14,MATCH($B87,Summary!$H$15:$H$22,0),1,1,AK$11-1)), 0)
)*IF(AK$53&gt;0,1,0)*$D87)/-12
)</f>
        <v>-14432.850607638888</v>
      </c>
      <c r="AL87" s="7">
        <f ca="1">IF(AL$11=0,0,((
(FVSCHEDULE(1,OFFSET(Summary!$H$14,MATCH($B87,Summary!$H$15:$H$22,0),1,1,AL$11))-
 IFERROR( FVSCHEDULE(1,OFFSET(Summary!$H$14,MATCH($B87,Summary!$H$15:$H$22,0),1,1,AL$11-1)), 0))
*(AL$12/12-ROUNDDOWN((AL$12-1)/12,0))
+ IFERROR( FVSCHEDULE(1,OFFSET(Summary!$H$14,MATCH($B87,Summary!$H$15:$H$22,0),1,1,AL$11-1)), 0)
)*IF(AL$53&gt;0,1,0)*$D87)/-12
)</f>
        <v>-14462.609062499998</v>
      </c>
      <c r="AM87" s="7">
        <f ca="1">IF(AM$11=0,0,((
(FVSCHEDULE(1,OFFSET(Summary!$H$14,MATCH($B87,Summary!$H$15:$H$22,0),1,1,AM$11))-
 IFERROR( FVSCHEDULE(1,OFFSET(Summary!$H$14,MATCH($B87,Summary!$H$15:$H$22,0),1,1,AM$11-1)), 0))
*(AM$12/12-ROUNDDOWN((AM$12-1)/12,0))
+ IFERROR( FVSCHEDULE(1,OFFSET(Summary!$H$14,MATCH($B87,Summary!$H$15:$H$22,0),1,1,AM$11-1)), 0)
)*IF(AM$53&gt;0,1,0)*$D87)/-12
)</f>
        <v>-14492.36751736111</v>
      </c>
      <c r="AN87" s="7">
        <f ca="1">IF(AN$11=0,0,((
(FVSCHEDULE(1,OFFSET(Summary!$H$14,MATCH($B87,Summary!$H$15:$H$22,0),1,1,AN$11))-
 IFERROR( FVSCHEDULE(1,OFFSET(Summary!$H$14,MATCH($B87,Summary!$H$15:$H$22,0),1,1,AN$11-1)), 0))
*(AN$12/12-ROUNDDOWN((AN$12-1)/12,0))
+ IFERROR( FVSCHEDULE(1,OFFSET(Summary!$H$14,MATCH($B87,Summary!$H$15:$H$22,0),1,1,AN$11-1)), 0)
)*IF(AN$53&gt;0,1,0)*$D87)/-12
)</f>
        <v>-14522.125972222222</v>
      </c>
      <c r="AO87" s="7">
        <f ca="1">IF(AO$11=0,0,((
(FVSCHEDULE(1,OFFSET(Summary!$H$14,MATCH($B87,Summary!$H$15:$H$22,0),1,1,AO$11))-
 IFERROR( FVSCHEDULE(1,OFFSET(Summary!$H$14,MATCH($B87,Summary!$H$15:$H$22,0),1,1,AO$11-1)), 0))
*(AO$12/12-ROUNDDOWN((AO$12-1)/12,0))
+ IFERROR( FVSCHEDULE(1,OFFSET(Summary!$H$14,MATCH($B87,Summary!$H$15:$H$22,0),1,1,AO$11-1)), 0)
)*IF(AO$53&gt;0,1,0)*$D87)/-12
)</f>
        <v>-14551.884427083334</v>
      </c>
      <c r="AP87" s="7">
        <f ca="1">IF(AP$11=0,0,((
(FVSCHEDULE(1,OFFSET(Summary!$H$14,MATCH($B87,Summary!$H$15:$H$22,0),1,1,AP$11))-
 IFERROR( FVSCHEDULE(1,OFFSET(Summary!$H$14,MATCH($B87,Summary!$H$15:$H$22,0),1,1,AP$11-1)), 0))
*(AP$12/12-ROUNDDOWN((AP$12-1)/12,0))
+ IFERROR( FVSCHEDULE(1,OFFSET(Summary!$H$14,MATCH($B87,Summary!$H$15:$H$22,0),1,1,AP$11-1)), 0)
)*IF(AP$53&gt;0,1,0)*$D87)/-12
)</f>
        <v>-14581.642881944446</v>
      </c>
      <c r="AQ87" s="7">
        <f ca="1">IF(AQ$11=0,0,((
(FVSCHEDULE(1,OFFSET(Summary!$H$14,MATCH($B87,Summary!$H$15:$H$22,0),1,1,AQ$11))-
 IFERROR( FVSCHEDULE(1,OFFSET(Summary!$H$14,MATCH($B87,Summary!$H$15:$H$22,0),1,1,AQ$11-1)), 0))
*(AQ$12/12-ROUNDDOWN((AQ$12-1)/12,0))
+ IFERROR( FVSCHEDULE(1,OFFSET(Summary!$H$14,MATCH($B87,Summary!$H$15:$H$22,0),1,1,AQ$11-1)), 0)
)*IF(AQ$53&gt;0,1,0)*$D87)/-12
)</f>
        <v>-14611.401336805553</v>
      </c>
      <c r="AR87" s="7">
        <f ca="1">IF(AR$11=0,0,((
(FVSCHEDULE(1,OFFSET(Summary!$H$14,MATCH($B87,Summary!$H$15:$H$22,0),1,1,AR$11))-
 IFERROR( FVSCHEDULE(1,OFFSET(Summary!$H$14,MATCH($B87,Summary!$H$15:$H$22,0),1,1,AR$11-1)), 0))
*(AR$12/12-ROUNDDOWN((AR$12-1)/12,0))
+ IFERROR( FVSCHEDULE(1,OFFSET(Summary!$H$14,MATCH($B87,Summary!$H$15:$H$22,0),1,1,AR$11-1)), 0)
)*IF(AR$53&gt;0,1,0)*$D87)/-12
)</f>
        <v>-14641.159791666665</v>
      </c>
      <c r="AS87" s="7">
        <f ca="1">IF(AS$11=0,0,((
(FVSCHEDULE(1,OFFSET(Summary!$H$14,MATCH($B87,Summary!$H$15:$H$22,0),1,1,AS$11))-
 IFERROR( FVSCHEDULE(1,OFFSET(Summary!$H$14,MATCH($B87,Summary!$H$15:$H$22,0),1,1,AS$11-1)), 0))
*(AS$12/12-ROUNDDOWN((AS$12-1)/12,0))
+ IFERROR( FVSCHEDULE(1,OFFSET(Summary!$H$14,MATCH($B87,Summary!$H$15:$H$22,0),1,1,AS$11-1)), 0)
)*IF(AS$53&gt;0,1,0)*$D87)/-12
)</f>
        <v>-14671.662207899304</v>
      </c>
      <c r="AT87" s="7">
        <f ca="1">IF(AT$11=0,0,((
(FVSCHEDULE(1,OFFSET(Summary!$H$14,MATCH($B87,Summary!$H$15:$H$22,0),1,1,AT$11))-
 IFERROR( FVSCHEDULE(1,OFFSET(Summary!$H$14,MATCH($B87,Summary!$H$15:$H$22,0),1,1,AT$11-1)), 0))
*(AT$12/12-ROUNDDOWN((AT$12-1)/12,0))
+ IFERROR( FVSCHEDULE(1,OFFSET(Summary!$H$14,MATCH($B87,Summary!$H$15:$H$22,0),1,1,AT$11-1)), 0)
)*IF(AT$53&gt;0,1,0)*$D87)/-12
)</f>
        <v>-14702.164624131941</v>
      </c>
      <c r="AU87" s="7">
        <f ca="1">IF(AU$11=0,0,((
(FVSCHEDULE(1,OFFSET(Summary!$H$14,MATCH($B87,Summary!$H$15:$H$22,0),1,1,AU$11))-
 IFERROR( FVSCHEDULE(1,OFFSET(Summary!$H$14,MATCH($B87,Summary!$H$15:$H$22,0),1,1,AU$11-1)), 0))
*(AU$12/12-ROUNDDOWN((AU$12-1)/12,0))
+ IFERROR( FVSCHEDULE(1,OFFSET(Summary!$H$14,MATCH($B87,Summary!$H$15:$H$22,0),1,1,AU$11-1)), 0)
)*IF(AU$53&gt;0,1,0)*$D87)/-12
)</f>
        <v>-14732.667040364582</v>
      </c>
      <c r="AV87" s="7">
        <f ca="1">IF(AV$11=0,0,((
(FVSCHEDULE(1,OFFSET(Summary!$H$14,MATCH($B87,Summary!$H$15:$H$22,0),1,1,AV$11))-
 IFERROR( FVSCHEDULE(1,OFFSET(Summary!$H$14,MATCH($B87,Summary!$H$15:$H$22,0),1,1,AV$11-1)), 0))
*(AV$12/12-ROUNDDOWN((AV$12-1)/12,0))
+ IFERROR( FVSCHEDULE(1,OFFSET(Summary!$H$14,MATCH($B87,Summary!$H$15:$H$22,0),1,1,AV$11-1)), 0)
)*IF(AV$53&gt;0,1,0)*$D87)/-12
)</f>
        <v>-14763.169456597221</v>
      </c>
      <c r="AW87" s="7">
        <f ca="1">IF(AW$11=0,0,((
(FVSCHEDULE(1,OFFSET(Summary!$H$14,MATCH($B87,Summary!$H$15:$H$22,0),1,1,AW$11))-
 IFERROR( FVSCHEDULE(1,OFFSET(Summary!$H$14,MATCH($B87,Summary!$H$15:$H$22,0),1,1,AW$11-1)), 0))
*(AW$12/12-ROUNDDOWN((AW$12-1)/12,0))
+ IFERROR( FVSCHEDULE(1,OFFSET(Summary!$H$14,MATCH($B87,Summary!$H$15:$H$22,0),1,1,AW$11-1)), 0)
)*IF(AW$53&gt;0,1,0)*$D87)/-12
)</f>
        <v>-14793.67187282986</v>
      </c>
      <c r="AX87" s="7">
        <f ca="1">IF(AX$11=0,0,((
(FVSCHEDULE(1,OFFSET(Summary!$H$14,MATCH($B87,Summary!$H$15:$H$22,0),1,1,AX$11))-
 IFERROR( FVSCHEDULE(1,OFFSET(Summary!$H$14,MATCH($B87,Summary!$H$15:$H$22,0),1,1,AX$11-1)), 0))
*(AX$12/12-ROUNDDOWN((AX$12-1)/12,0))
+ IFERROR( FVSCHEDULE(1,OFFSET(Summary!$H$14,MATCH($B87,Summary!$H$15:$H$22,0),1,1,AX$11-1)), 0)
)*IF(AX$53&gt;0,1,0)*$D87)/-12
)</f>
        <v>-14824.174289062501</v>
      </c>
      <c r="AY87" s="7">
        <f ca="1">IF(AY$11=0,0,((
(FVSCHEDULE(1,OFFSET(Summary!$H$14,MATCH($B87,Summary!$H$15:$H$22,0),1,1,AY$11))-
 IFERROR( FVSCHEDULE(1,OFFSET(Summary!$H$14,MATCH($B87,Summary!$H$15:$H$22,0),1,1,AY$11-1)), 0))
*(AY$12/12-ROUNDDOWN((AY$12-1)/12,0))
+ IFERROR( FVSCHEDULE(1,OFFSET(Summary!$H$14,MATCH($B87,Summary!$H$15:$H$22,0),1,1,AY$11-1)), 0)
)*IF(AY$53&gt;0,1,0)*$D87)/-12
)</f>
        <v>-14854.676705295138</v>
      </c>
      <c r="AZ87" s="7">
        <f ca="1">IF(AZ$11=0,0,((
(FVSCHEDULE(1,OFFSET(Summary!$H$14,MATCH($B87,Summary!$H$15:$H$22,0),1,1,AZ$11))-
 IFERROR( FVSCHEDULE(1,OFFSET(Summary!$H$14,MATCH($B87,Summary!$H$15:$H$22,0),1,1,AZ$11-1)), 0))
*(AZ$12/12-ROUNDDOWN((AZ$12-1)/12,0))
+ IFERROR( FVSCHEDULE(1,OFFSET(Summary!$H$14,MATCH($B87,Summary!$H$15:$H$22,0),1,1,AZ$11-1)), 0)
)*IF(AZ$53&gt;0,1,0)*$D87)/-12
)</f>
        <v>-14885.179121527777</v>
      </c>
      <c r="BA87" s="7">
        <f ca="1">IF(BA$11=0,0,((
(FVSCHEDULE(1,OFFSET(Summary!$H$14,MATCH($B87,Summary!$H$15:$H$22,0),1,1,BA$11))-
 IFERROR( FVSCHEDULE(1,OFFSET(Summary!$H$14,MATCH($B87,Summary!$H$15:$H$22,0),1,1,BA$11-1)), 0))
*(BA$12/12-ROUNDDOWN((BA$12-1)/12,0))
+ IFERROR( FVSCHEDULE(1,OFFSET(Summary!$H$14,MATCH($B87,Summary!$H$15:$H$22,0),1,1,BA$11-1)), 0)
)*IF(BA$53&gt;0,1,0)*$D87)/-12
)</f>
        <v>-14915.681537760416</v>
      </c>
      <c r="BB87" s="7">
        <f ca="1">IF(BB$11=0,0,((
(FVSCHEDULE(1,OFFSET(Summary!$H$14,MATCH($B87,Summary!$H$15:$H$22,0),1,1,BB$11))-
 IFERROR( FVSCHEDULE(1,OFFSET(Summary!$H$14,MATCH($B87,Summary!$H$15:$H$22,0),1,1,BB$11-1)), 0))
*(BB$12/12-ROUNDDOWN((BB$12-1)/12,0))
+ IFERROR( FVSCHEDULE(1,OFFSET(Summary!$H$14,MATCH($B87,Summary!$H$15:$H$22,0),1,1,BB$11-1)), 0)
)*IF(BB$53&gt;0,1,0)*$D87)/-12
)</f>
        <v>-14946.183953993057</v>
      </c>
      <c r="BC87" s="7">
        <f ca="1">IF(BC$11=0,0,((
(FVSCHEDULE(1,OFFSET(Summary!$H$14,MATCH($B87,Summary!$H$15:$H$22,0),1,1,BC$11))-
 IFERROR( FVSCHEDULE(1,OFFSET(Summary!$H$14,MATCH($B87,Summary!$H$15:$H$22,0),1,1,BC$11-1)), 0))
*(BC$12/12-ROUNDDOWN((BC$12-1)/12,0))
+ IFERROR( FVSCHEDULE(1,OFFSET(Summary!$H$14,MATCH($B87,Summary!$H$15:$H$22,0),1,1,BC$11-1)), 0)
)*IF(BC$53&gt;0,1,0)*$D87)/-12
)</f>
        <v>-14976.686370225691</v>
      </c>
      <c r="BD87" s="7">
        <f ca="1">IF(BD$11=0,0,((
(FVSCHEDULE(1,OFFSET(Summary!$H$14,MATCH($B87,Summary!$H$15:$H$22,0),1,1,BD$11))-
 IFERROR( FVSCHEDULE(1,OFFSET(Summary!$H$14,MATCH($B87,Summary!$H$15:$H$22,0),1,1,BD$11-1)), 0))
*(BD$12/12-ROUNDDOWN((BD$12-1)/12,0))
+ IFERROR( FVSCHEDULE(1,OFFSET(Summary!$H$14,MATCH($B87,Summary!$H$15:$H$22,0),1,1,BD$11-1)), 0)
)*IF(BD$53&gt;0,1,0)*$D87)/-12
)</f>
        <v>-15007.188786458331</v>
      </c>
      <c r="BE87" s="7">
        <f ca="1">IF(BE$11=0,0,((
(FVSCHEDULE(1,OFFSET(Summary!$H$14,MATCH($B87,Summary!$H$15:$H$22,0),1,1,BE$11))-
 IFERROR( FVSCHEDULE(1,OFFSET(Summary!$H$14,MATCH($B87,Summary!$H$15:$H$22,0),1,1,BE$11-1)), 0))
*(BE$12/12-ROUNDDOWN((BE$12-1)/12,0))
+ IFERROR( FVSCHEDULE(1,OFFSET(Summary!$H$14,MATCH($B87,Summary!$H$15:$H$22,0),1,1,BE$11-1)), 0)
)*IF(BE$53&gt;0,1,0)*$D87)/-12
)</f>
        <v>-15038.453763096788</v>
      </c>
      <c r="BF87" s="7">
        <f ca="1">IF(BF$11=0,0,((
(FVSCHEDULE(1,OFFSET(Summary!$H$14,MATCH($B87,Summary!$H$15:$H$22,0),1,1,BF$11))-
 IFERROR( FVSCHEDULE(1,OFFSET(Summary!$H$14,MATCH($B87,Summary!$H$15:$H$22,0),1,1,BF$11-1)), 0))
*(BF$12/12-ROUNDDOWN((BF$12-1)/12,0))
+ IFERROR( FVSCHEDULE(1,OFFSET(Summary!$H$14,MATCH($B87,Summary!$H$15:$H$22,0),1,1,BF$11-1)), 0)
)*IF(BF$53&gt;0,1,0)*$D87)/-12
)</f>
        <v>-15069.718739735241</v>
      </c>
      <c r="BG87" s="7">
        <f ca="1">IF(BG$11=0,0,((
(FVSCHEDULE(1,OFFSET(Summary!$H$14,MATCH($B87,Summary!$H$15:$H$22,0),1,1,BG$11))-
 IFERROR( FVSCHEDULE(1,OFFSET(Summary!$H$14,MATCH($B87,Summary!$H$15:$H$22,0),1,1,BG$11-1)), 0))
*(BG$12/12-ROUNDDOWN((BG$12-1)/12,0))
+ IFERROR( FVSCHEDULE(1,OFFSET(Summary!$H$14,MATCH($B87,Summary!$H$15:$H$22,0),1,1,BG$11-1)), 0)
)*IF(BG$53&gt;0,1,0)*$D87)/-12
)</f>
        <v>-15100.983716373696</v>
      </c>
      <c r="BH87" s="7">
        <f ca="1">IF(BH$11=0,0,((
(FVSCHEDULE(1,OFFSET(Summary!$H$14,MATCH($B87,Summary!$H$15:$H$22,0),1,1,BH$11))-
 IFERROR( FVSCHEDULE(1,OFFSET(Summary!$H$14,MATCH($B87,Summary!$H$15:$H$22,0),1,1,BH$11-1)), 0))
*(BH$12/12-ROUNDDOWN((BH$12-1)/12,0))
+ IFERROR( FVSCHEDULE(1,OFFSET(Summary!$H$14,MATCH($B87,Summary!$H$15:$H$22,0),1,1,BH$11-1)), 0)
)*IF(BH$53&gt;0,1,0)*$D87)/-12
)</f>
        <v>-15132.248693012152</v>
      </c>
      <c r="BI87" s="7">
        <f ca="1">IF(BI$11=0,0,((
(FVSCHEDULE(1,OFFSET(Summary!$H$14,MATCH($B87,Summary!$H$15:$H$22,0),1,1,BI$11))-
 IFERROR( FVSCHEDULE(1,OFFSET(Summary!$H$14,MATCH($B87,Summary!$H$15:$H$22,0),1,1,BI$11-1)), 0))
*(BI$12/12-ROUNDDOWN((BI$12-1)/12,0))
+ IFERROR( FVSCHEDULE(1,OFFSET(Summary!$H$14,MATCH($B87,Summary!$H$15:$H$22,0),1,1,BI$11-1)), 0)
)*IF(BI$53&gt;0,1,0)*$D87)/-12
)</f>
        <v>-15163.513669650607</v>
      </c>
      <c r="BJ87" s="7">
        <f ca="1">IF(BJ$11=0,0,((
(FVSCHEDULE(1,OFFSET(Summary!$H$14,MATCH($B87,Summary!$H$15:$H$22,0),1,1,BJ$11))-
 IFERROR( FVSCHEDULE(1,OFFSET(Summary!$H$14,MATCH($B87,Summary!$H$15:$H$22,0),1,1,BJ$11-1)), 0))
*(BJ$12/12-ROUNDDOWN((BJ$12-1)/12,0))
+ IFERROR( FVSCHEDULE(1,OFFSET(Summary!$H$14,MATCH($B87,Summary!$H$15:$H$22,0),1,1,BJ$11-1)), 0)
)*IF(BJ$53&gt;0,1,0)*$D87)/-12
)</f>
        <v>-15194.77864628906</v>
      </c>
      <c r="BK87" s="7">
        <f ca="1">IF(BK$11=0,0,((
(FVSCHEDULE(1,OFFSET(Summary!$H$14,MATCH($B87,Summary!$H$15:$H$22,0),1,1,BK$11))-
 IFERROR( FVSCHEDULE(1,OFFSET(Summary!$H$14,MATCH($B87,Summary!$H$15:$H$22,0),1,1,BK$11-1)), 0))
*(BK$12/12-ROUNDDOWN((BK$12-1)/12,0))
+ IFERROR( FVSCHEDULE(1,OFFSET(Summary!$H$14,MATCH($B87,Summary!$H$15:$H$22,0),1,1,BK$11-1)), 0)
)*IF(BK$53&gt;0,1,0)*$D87)/-12
)</f>
        <v>-15226.043622927515</v>
      </c>
      <c r="BL87" s="7">
        <f ca="1">IF(BL$11=0,0,((
(FVSCHEDULE(1,OFFSET(Summary!$H$14,MATCH($B87,Summary!$H$15:$H$22,0),1,1,BL$11))-
 IFERROR( FVSCHEDULE(1,OFFSET(Summary!$H$14,MATCH($B87,Summary!$H$15:$H$22,0),1,1,BL$11-1)), 0))
*(BL$12/12-ROUNDDOWN((BL$12-1)/12,0))
+ IFERROR( FVSCHEDULE(1,OFFSET(Summary!$H$14,MATCH($B87,Summary!$H$15:$H$22,0),1,1,BL$11-1)), 0)
)*IF(BL$53&gt;0,1,0)*$D87)/-12
)</f>
        <v>-15257.308599565969</v>
      </c>
      <c r="BM87" s="7">
        <f ca="1">IF(BM$11=0,0,((
(FVSCHEDULE(1,OFFSET(Summary!$H$14,MATCH($B87,Summary!$H$15:$H$22,0),1,1,BM$11))-
 IFERROR( FVSCHEDULE(1,OFFSET(Summary!$H$14,MATCH($B87,Summary!$H$15:$H$22,0),1,1,BM$11-1)), 0))
*(BM$12/12-ROUNDDOWN((BM$12-1)/12,0))
+ IFERROR( FVSCHEDULE(1,OFFSET(Summary!$H$14,MATCH($B87,Summary!$H$15:$H$22,0),1,1,BM$11-1)), 0)
)*IF(BM$53&gt;0,1,0)*$D87)/-12
)</f>
        <v>-15288.573576204422</v>
      </c>
      <c r="BN87" s="7">
        <f ca="1">IF(BN$11=0,0,((
(FVSCHEDULE(1,OFFSET(Summary!$H$14,MATCH($B87,Summary!$H$15:$H$22,0),1,1,BN$11))-
 IFERROR( FVSCHEDULE(1,OFFSET(Summary!$H$14,MATCH($B87,Summary!$H$15:$H$22,0),1,1,BN$11-1)), 0))
*(BN$12/12-ROUNDDOWN((BN$12-1)/12,0))
+ IFERROR( FVSCHEDULE(1,OFFSET(Summary!$H$14,MATCH($B87,Summary!$H$15:$H$22,0),1,1,BN$11-1)), 0)
)*IF(BN$53&gt;0,1,0)*$D87)/-12
)</f>
        <v>-15319.838552842879</v>
      </c>
      <c r="BO87" s="7">
        <f ca="1">IF(BO$11=0,0,((
(FVSCHEDULE(1,OFFSET(Summary!$H$14,MATCH($B87,Summary!$H$15:$H$22,0),1,1,BO$11))-
 IFERROR( FVSCHEDULE(1,OFFSET(Summary!$H$14,MATCH($B87,Summary!$H$15:$H$22,0),1,1,BO$11-1)), 0))
*(BO$12/12-ROUNDDOWN((BO$12-1)/12,0))
+ IFERROR( FVSCHEDULE(1,OFFSET(Summary!$H$14,MATCH($B87,Summary!$H$15:$H$22,0),1,1,BO$11-1)), 0)
)*IF(BO$53&gt;0,1,0)*$D87)/-12
)</f>
        <v>-15351.103529481334</v>
      </c>
      <c r="BP87" s="7">
        <f ca="1">IF(BP$11=0,0,((
(FVSCHEDULE(1,OFFSET(Summary!$H$14,MATCH($B87,Summary!$H$15:$H$22,0),1,1,BP$11))-
 IFERROR( FVSCHEDULE(1,OFFSET(Summary!$H$14,MATCH($B87,Summary!$H$15:$H$22,0),1,1,BP$11-1)), 0))
*(BP$12/12-ROUNDDOWN((BP$12-1)/12,0))
+ IFERROR( FVSCHEDULE(1,OFFSET(Summary!$H$14,MATCH($B87,Summary!$H$15:$H$22,0),1,1,BP$11-1)), 0)
)*IF(BP$53&gt;0,1,0)*$D87)/-12
)</f>
        <v>-15382.368506119788</v>
      </c>
      <c r="BQ87" s="7">
        <f ca="1">IF(BQ$11=0,0,((
(FVSCHEDULE(1,OFFSET(Summary!$H$14,MATCH($B87,Summary!$H$15:$H$22,0),1,1,BQ$11))-
 IFERROR( FVSCHEDULE(1,OFFSET(Summary!$H$14,MATCH($B87,Summary!$H$15:$H$22,0),1,1,BQ$11-1)), 0))
*(BQ$12/12-ROUNDDOWN((BQ$12-1)/12,0))
+ IFERROR( FVSCHEDULE(1,OFFSET(Summary!$H$14,MATCH($B87,Summary!$H$15:$H$22,0),1,1,BQ$11-1)), 0)
)*IF(BQ$53&gt;0,1,0)*$D87)/-12
)</f>
        <v>-15414.415107174204</v>
      </c>
      <c r="BR87" s="7">
        <f ca="1">IF(BR$11=0,0,((
(FVSCHEDULE(1,OFFSET(Summary!$H$14,MATCH($B87,Summary!$H$15:$H$22,0),1,1,BR$11))-
 IFERROR( FVSCHEDULE(1,OFFSET(Summary!$H$14,MATCH($B87,Summary!$H$15:$H$22,0),1,1,BR$11-1)), 0))
*(BR$12/12-ROUNDDOWN((BR$12-1)/12,0))
+ IFERROR( FVSCHEDULE(1,OFFSET(Summary!$H$14,MATCH($B87,Summary!$H$15:$H$22,0),1,1,BR$11-1)), 0)
)*IF(BR$53&gt;0,1,0)*$D87)/-12
)</f>
        <v>-15446.46170822862</v>
      </c>
      <c r="BS87" s="7">
        <f ca="1">IF(BS$11=0,0,((
(FVSCHEDULE(1,OFFSET(Summary!$H$14,MATCH($B87,Summary!$H$15:$H$22,0),1,1,BS$11))-
 IFERROR( FVSCHEDULE(1,OFFSET(Summary!$H$14,MATCH($B87,Summary!$H$15:$H$22,0),1,1,BS$11-1)), 0))
*(BS$12/12-ROUNDDOWN((BS$12-1)/12,0))
+ IFERROR( FVSCHEDULE(1,OFFSET(Summary!$H$14,MATCH($B87,Summary!$H$15:$H$22,0),1,1,BS$11-1)), 0)
)*IF(BS$53&gt;0,1,0)*$D87)/-12
)</f>
        <v>-15478.508309283037</v>
      </c>
      <c r="BT87" s="7">
        <f ca="1">IF(BT$11=0,0,((
(FVSCHEDULE(1,OFFSET(Summary!$H$14,MATCH($B87,Summary!$H$15:$H$22,0),1,1,BT$11))-
 IFERROR( FVSCHEDULE(1,OFFSET(Summary!$H$14,MATCH($B87,Summary!$H$15:$H$22,0),1,1,BT$11-1)), 0))
*(BT$12/12-ROUNDDOWN((BT$12-1)/12,0))
+ IFERROR( FVSCHEDULE(1,OFFSET(Summary!$H$14,MATCH($B87,Summary!$H$15:$H$22,0),1,1,BT$11-1)), 0)
)*IF(BT$53&gt;0,1,0)*$D87)/-12
)</f>
        <v>-15510.554910337452</v>
      </c>
      <c r="BU87" s="7">
        <f ca="1">IF(BU$11=0,0,((
(FVSCHEDULE(1,OFFSET(Summary!$H$14,MATCH($B87,Summary!$H$15:$H$22,0),1,1,BU$11))-
 IFERROR( FVSCHEDULE(1,OFFSET(Summary!$H$14,MATCH($B87,Summary!$H$15:$H$22,0),1,1,BU$11-1)), 0))
*(BU$12/12-ROUNDDOWN((BU$12-1)/12,0))
+ IFERROR( FVSCHEDULE(1,OFFSET(Summary!$H$14,MATCH($B87,Summary!$H$15:$H$22,0),1,1,BU$11-1)), 0)
)*IF(BU$53&gt;0,1,0)*$D87)/-12
)</f>
        <v>-15542.601511391869</v>
      </c>
      <c r="BV87" s="7">
        <f ca="1">IF(BV$11=0,0,((
(FVSCHEDULE(1,OFFSET(Summary!$H$14,MATCH($B87,Summary!$H$15:$H$22,0),1,1,BV$11))-
 IFERROR( FVSCHEDULE(1,OFFSET(Summary!$H$14,MATCH($B87,Summary!$H$15:$H$22,0),1,1,BV$11-1)), 0))
*(BV$12/12-ROUNDDOWN((BV$12-1)/12,0))
+ IFERROR( FVSCHEDULE(1,OFFSET(Summary!$H$14,MATCH($B87,Summary!$H$15:$H$22,0),1,1,BV$11-1)), 0)
)*IF(BV$53&gt;0,1,0)*$D87)/-12
)</f>
        <v>-15574.648112446286</v>
      </c>
      <c r="BW87" s="7">
        <f ca="1">IF(BW$11=0,0,((
(FVSCHEDULE(1,OFFSET(Summary!$H$14,MATCH($B87,Summary!$H$15:$H$22,0),1,1,BW$11))-
 IFERROR( FVSCHEDULE(1,OFFSET(Summary!$H$14,MATCH($B87,Summary!$H$15:$H$22,0),1,1,BW$11-1)), 0))
*(BW$12/12-ROUNDDOWN((BW$12-1)/12,0))
+ IFERROR( FVSCHEDULE(1,OFFSET(Summary!$H$14,MATCH($B87,Summary!$H$15:$H$22,0),1,1,BW$11-1)), 0)
)*IF(BW$53&gt;0,1,0)*$D87)/-12
)</f>
        <v>-15606.694713500701</v>
      </c>
      <c r="BX87" s="7">
        <f ca="1">IF(BX$11=0,0,((
(FVSCHEDULE(1,OFFSET(Summary!$H$14,MATCH($B87,Summary!$H$15:$H$22,0),1,1,BX$11))-
 IFERROR( FVSCHEDULE(1,OFFSET(Summary!$H$14,MATCH($B87,Summary!$H$15:$H$22,0),1,1,BX$11-1)), 0))
*(BX$12/12-ROUNDDOWN((BX$12-1)/12,0))
+ IFERROR( FVSCHEDULE(1,OFFSET(Summary!$H$14,MATCH($B87,Summary!$H$15:$H$22,0),1,1,BX$11-1)), 0)
)*IF(BX$53&gt;0,1,0)*$D87)/-12
)</f>
        <v>-15638.741314555116</v>
      </c>
      <c r="BY87" s="7">
        <f ca="1">IF(BY$11=0,0,((
(FVSCHEDULE(1,OFFSET(Summary!$H$14,MATCH($B87,Summary!$H$15:$H$22,0),1,1,BY$11))-
 IFERROR( FVSCHEDULE(1,OFFSET(Summary!$H$14,MATCH($B87,Summary!$H$15:$H$22,0),1,1,BY$11-1)), 0))
*(BY$12/12-ROUNDDOWN((BY$12-1)/12,0))
+ IFERROR( FVSCHEDULE(1,OFFSET(Summary!$H$14,MATCH($B87,Summary!$H$15:$H$22,0),1,1,BY$11-1)), 0)
)*IF(BY$53&gt;0,1,0)*$D87)/-12
)</f>
        <v>-15670.787915609535</v>
      </c>
      <c r="BZ87" s="7">
        <f ca="1">IF(BZ$11=0,0,((
(FVSCHEDULE(1,OFFSET(Summary!$H$14,MATCH($B87,Summary!$H$15:$H$22,0),1,1,BZ$11))-
 IFERROR( FVSCHEDULE(1,OFFSET(Summary!$H$14,MATCH($B87,Summary!$H$15:$H$22,0),1,1,BZ$11-1)), 0))
*(BZ$12/12-ROUNDDOWN((BZ$12-1)/12,0))
+ IFERROR( FVSCHEDULE(1,OFFSET(Summary!$H$14,MATCH($B87,Summary!$H$15:$H$22,0),1,1,BZ$11-1)), 0)
)*IF(BZ$53&gt;0,1,0)*$D87)/-12
)</f>
        <v>-15702.834516663948</v>
      </c>
      <c r="CA87" s="7">
        <f ca="1">IF(CA$11=0,0,((
(FVSCHEDULE(1,OFFSET(Summary!$H$14,MATCH($B87,Summary!$H$15:$H$22,0),1,1,CA$11))-
 IFERROR( FVSCHEDULE(1,OFFSET(Summary!$H$14,MATCH($B87,Summary!$H$15:$H$22,0),1,1,CA$11-1)), 0))
*(CA$12/12-ROUNDDOWN((CA$12-1)/12,0))
+ IFERROR( FVSCHEDULE(1,OFFSET(Summary!$H$14,MATCH($B87,Summary!$H$15:$H$22,0),1,1,CA$11-1)), 0)
)*IF(CA$53&gt;0,1,0)*$D87)/-12
)</f>
        <v>-15734.881117718367</v>
      </c>
      <c r="CB87" s="7">
        <f ca="1">IF(CB$11=0,0,((
(FVSCHEDULE(1,OFFSET(Summary!$H$14,MATCH($B87,Summary!$H$15:$H$22,0),1,1,CB$11))-
 IFERROR( FVSCHEDULE(1,OFFSET(Summary!$H$14,MATCH($B87,Summary!$H$15:$H$22,0),1,1,CB$11-1)), 0))
*(CB$12/12-ROUNDDOWN((CB$12-1)/12,0))
+ IFERROR( FVSCHEDULE(1,OFFSET(Summary!$H$14,MATCH($B87,Summary!$H$15:$H$22,0),1,1,CB$11-1)), 0)
)*IF(CB$53&gt;0,1,0)*$D87)/-12
)</f>
        <v>-15766.92771877278</v>
      </c>
      <c r="CC87" s="7">
        <f ca="1">IF(CC$11=0,0,((
(FVSCHEDULE(1,OFFSET(Summary!$H$14,MATCH($B87,Summary!$H$15:$H$22,0),1,1,CC$11))-
 IFERROR( FVSCHEDULE(1,OFFSET(Summary!$H$14,MATCH($B87,Summary!$H$15:$H$22,0),1,1,CC$11-1)), 0))
*(CC$12/12-ROUNDDOWN((CC$12-1)/12,0))
+ IFERROR( FVSCHEDULE(1,OFFSET(Summary!$H$14,MATCH($B87,Summary!$H$15:$H$22,0),1,1,CC$11-1)), 0)
)*IF(CC$53&gt;0,1,0)*$D87)/-12
)</f>
        <v>-15799.775484853557</v>
      </c>
      <c r="CD87" s="7">
        <f ca="1">IF(CD$11=0,0,((
(FVSCHEDULE(1,OFFSET(Summary!$H$14,MATCH($B87,Summary!$H$15:$H$22,0),1,1,CD$11))-
 IFERROR( FVSCHEDULE(1,OFFSET(Summary!$H$14,MATCH($B87,Summary!$H$15:$H$22,0),1,1,CD$11-1)), 0))
*(CD$12/12-ROUNDDOWN((CD$12-1)/12,0))
+ IFERROR( FVSCHEDULE(1,OFFSET(Summary!$H$14,MATCH($B87,Summary!$H$15:$H$22,0),1,1,CD$11-1)), 0)
)*IF(CD$53&gt;0,1,0)*$D87)/-12
)</f>
        <v>-15832.623250934334</v>
      </c>
      <c r="CE87" s="7">
        <f ca="1">IF(CE$11=0,0,((
(FVSCHEDULE(1,OFFSET(Summary!$H$14,MATCH($B87,Summary!$H$15:$H$22,0),1,1,CE$11))-
 IFERROR( FVSCHEDULE(1,OFFSET(Summary!$H$14,MATCH($B87,Summary!$H$15:$H$22,0),1,1,CE$11-1)), 0))
*(CE$12/12-ROUNDDOWN((CE$12-1)/12,0))
+ IFERROR( FVSCHEDULE(1,OFFSET(Summary!$H$14,MATCH($B87,Summary!$H$15:$H$22,0),1,1,CE$11-1)), 0)
)*IF(CE$53&gt;0,1,0)*$D87)/-12
)</f>
        <v>-15865.47101701511</v>
      </c>
      <c r="CF87" s="7">
        <f ca="1">IF(CF$11=0,0,((
(FVSCHEDULE(1,OFFSET(Summary!$H$14,MATCH($B87,Summary!$H$15:$H$22,0),1,1,CF$11))-
 IFERROR( FVSCHEDULE(1,OFFSET(Summary!$H$14,MATCH($B87,Summary!$H$15:$H$22,0),1,1,CF$11-1)), 0))
*(CF$12/12-ROUNDDOWN((CF$12-1)/12,0))
+ IFERROR( FVSCHEDULE(1,OFFSET(Summary!$H$14,MATCH($B87,Summary!$H$15:$H$22,0),1,1,CF$11-1)), 0)
)*IF(CF$53&gt;0,1,0)*$D87)/-12
)</f>
        <v>-15898.318783095887</v>
      </c>
      <c r="CG87" s="7">
        <f ca="1">IF(CG$11=0,0,((
(FVSCHEDULE(1,OFFSET(Summary!$H$14,MATCH($B87,Summary!$H$15:$H$22,0),1,1,CG$11))-
 IFERROR( FVSCHEDULE(1,OFFSET(Summary!$H$14,MATCH($B87,Summary!$H$15:$H$22,0),1,1,CG$11-1)), 0))
*(CG$12/12-ROUNDDOWN((CG$12-1)/12,0))
+ IFERROR( FVSCHEDULE(1,OFFSET(Summary!$H$14,MATCH($B87,Summary!$H$15:$H$22,0),1,1,CG$11-1)), 0)
)*IF(CG$53&gt;0,1,0)*$D87)/-12
)</f>
        <v>-15931.166549176663</v>
      </c>
      <c r="CH87" s="7">
        <f ca="1">IF(CH$11=0,0,((
(FVSCHEDULE(1,OFFSET(Summary!$H$14,MATCH($B87,Summary!$H$15:$H$22,0),1,1,CH$11))-
 IFERROR( FVSCHEDULE(1,OFFSET(Summary!$H$14,MATCH($B87,Summary!$H$15:$H$22,0),1,1,CH$11-1)), 0))
*(CH$12/12-ROUNDDOWN((CH$12-1)/12,0))
+ IFERROR( FVSCHEDULE(1,OFFSET(Summary!$H$14,MATCH($B87,Summary!$H$15:$H$22,0),1,1,CH$11-1)), 0)
)*IF(CH$53&gt;0,1,0)*$D87)/-12
)</f>
        <v>-15964.014315257438</v>
      </c>
      <c r="CI87" s="7">
        <f ca="1">IF(CI$11=0,0,((
(FVSCHEDULE(1,OFFSET(Summary!$H$14,MATCH($B87,Summary!$H$15:$H$22,0),1,1,CI$11))-
 IFERROR( FVSCHEDULE(1,OFFSET(Summary!$H$14,MATCH($B87,Summary!$H$15:$H$22,0),1,1,CI$11-1)), 0))
*(CI$12/12-ROUNDDOWN((CI$12-1)/12,0))
+ IFERROR( FVSCHEDULE(1,OFFSET(Summary!$H$14,MATCH($B87,Summary!$H$15:$H$22,0),1,1,CI$11-1)), 0)
)*IF(CI$53&gt;0,1,0)*$D87)/-12
)</f>
        <v>-15996.86208133822</v>
      </c>
      <c r="CJ87" s="7">
        <f ca="1">IF(CJ$11=0,0,((
(FVSCHEDULE(1,OFFSET(Summary!$H$14,MATCH($B87,Summary!$H$15:$H$22,0),1,1,CJ$11))-
 IFERROR( FVSCHEDULE(1,OFFSET(Summary!$H$14,MATCH($B87,Summary!$H$15:$H$22,0),1,1,CJ$11-1)), 0))
*(CJ$12/12-ROUNDDOWN((CJ$12-1)/12,0))
+ IFERROR( FVSCHEDULE(1,OFFSET(Summary!$H$14,MATCH($B87,Summary!$H$15:$H$22,0),1,1,CJ$11-1)), 0)
)*IF(CJ$53&gt;0,1,0)*$D87)/-12
)</f>
        <v>-16029.709847418993</v>
      </c>
      <c r="CK87" s="7">
        <f ca="1">IF(CK$11=0,0,((
(FVSCHEDULE(1,OFFSET(Summary!$H$14,MATCH($B87,Summary!$H$15:$H$22,0),1,1,CK$11))-
 IFERROR( FVSCHEDULE(1,OFFSET(Summary!$H$14,MATCH($B87,Summary!$H$15:$H$22,0),1,1,CK$11-1)), 0))
*(CK$12/12-ROUNDDOWN((CK$12-1)/12,0))
+ IFERROR( FVSCHEDULE(1,OFFSET(Summary!$H$14,MATCH($B87,Summary!$H$15:$H$22,0),1,1,CK$11-1)), 0)
)*IF(CK$53&gt;0,1,0)*$D87)/-12
)</f>
        <v>-16062.55761349977</v>
      </c>
      <c r="CL87" s="7">
        <f ca="1">IF(CL$11=0,0,((
(FVSCHEDULE(1,OFFSET(Summary!$H$14,MATCH($B87,Summary!$H$15:$H$22,0),1,1,CL$11))-
 IFERROR( FVSCHEDULE(1,OFFSET(Summary!$H$14,MATCH($B87,Summary!$H$15:$H$22,0),1,1,CL$11-1)), 0))
*(CL$12/12-ROUNDDOWN((CL$12-1)/12,0))
+ IFERROR( FVSCHEDULE(1,OFFSET(Summary!$H$14,MATCH($B87,Summary!$H$15:$H$22,0),1,1,CL$11-1)), 0)
)*IF(CL$53&gt;0,1,0)*$D87)/-12
)</f>
        <v>-16095.405379580547</v>
      </c>
      <c r="CM87" s="7">
        <f ca="1">IF(CM$11=0,0,((
(FVSCHEDULE(1,OFFSET(Summary!$H$14,MATCH($B87,Summary!$H$15:$H$22,0),1,1,CM$11))-
 IFERROR( FVSCHEDULE(1,OFFSET(Summary!$H$14,MATCH($B87,Summary!$H$15:$H$22,0),1,1,CM$11-1)), 0))
*(CM$12/12-ROUNDDOWN((CM$12-1)/12,0))
+ IFERROR( FVSCHEDULE(1,OFFSET(Summary!$H$14,MATCH($B87,Summary!$H$15:$H$22,0),1,1,CM$11-1)), 0)
)*IF(CM$53&gt;0,1,0)*$D87)/-12
)</f>
        <v>-16128.253145661323</v>
      </c>
      <c r="CN87" s="7">
        <f ca="1">IF(CN$11=0,0,((
(FVSCHEDULE(1,OFFSET(Summary!$H$14,MATCH($B87,Summary!$H$15:$H$22,0),1,1,CN$11))-
 IFERROR( FVSCHEDULE(1,OFFSET(Summary!$H$14,MATCH($B87,Summary!$H$15:$H$22,0),1,1,CN$11-1)), 0))
*(CN$12/12-ROUNDDOWN((CN$12-1)/12,0))
+ IFERROR( FVSCHEDULE(1,OFFSET(Summary!$H$14,MATCH($B87,Summary!$H$15:$H$22,0),1,1,CN$11-1)), 0)
)*IF(CN$53&gt;0,1,0)*$D87)/-12
)</f>
        <v>-16161.1009117421</v>
      </c>
      <c r="CO87" s="7">
        <f ca="1">IF(CO$11=0,0,((
(FVSCHEDULE(1,OFFSET(Summary!$H$14,MATCH($B87,Summary!$H$15:$H$22,0),1,1,CO$11))-
 IFERROR( FVSCHEDULE(1,OFFSET(Summary!$H$14,MATCH($B87,Summary!$H$15:$H$22,0),1,1,CO$11-1)), 0))
*(CO$12/12-ROUNDDOWN((CO$12-1)/12,0))
+ IFERROR( FVSCHEDULE(1,OFFSET(Summary!$H$14,MATCH($B87,Summary!$H$15:$H$22,0),1,1,CO$11-1)), 0)
)*IF(CO$53&gt;0,1,0)*$D87)/-12
)</f>
        <v>-16194.769871974895</v>
      </c>
      <c r="CP87" s="7">
        <f ca="1">IF(CP$11=0,0,((
(FVSCHEDULE(1,OFFSET(Summary!$H$14,MATCH($B87,Summary!$H$15:$H$22,0),1,1,CP$11))-
 IFERROR( FVSCHEDULE(1,OFFSET(Summary!$H$14,MATCH($B87,Summary!$H$15:$H$22,0),1,1,CP$11-1)), 0))
*(CP$12/12-ROUNDDOWN((CP$12-1)/12,0))
+ IFERROR( FVSCHEDULE(1,OFFSET(Summary!$H$14,MATCH($B87,Summary!$H$15:$H$22,0),1,1,CP$11-1)), 0)
)*IF(CP$53&gt;0,1,0)*$D87)/-12
)</f>
        <v>-16228.438832207692</v>
      </c>
      <c r="CQ87" s="7">
        <f ca="1">IF(CQ$11=0,0,((
(FVSCHEDULE(1,OFFSET(Summary!$H$14,MATCH($B87,Summary!$H$15:$H$22,0),1,1,CQ$11))-
 IFERROR( FVSCHEDULE(1,OFFSET(Summary!$H$14,MATCH($B87,Summary!$H$15:$H$22,0),1,1,CQ$11-1)), 0))
*(CQ$12/12-ROUNDDOWN((CQ$12-1)/12,0))
+ IFERROR( FVSCHEDULE(1,OFFSET(Summary!$H$14,MATCH($B87,Summary!$H$15:$H$22,0),1,1,CQ$11-1)), 0)
)*IF(CQ$53&gt;0,1,0)*$D87)/-12
)</f>
        <v>-16262.107792440487</v>
      </c>
      <c r="CR87" s="7">
        <f ca="1">IF(CR$11=0,0,((
(FVSCHEDULE(1,OFFSET(Summary!$H$14,MATCH($B87,Summary!$H$15:$H$22,0),1,1,CR$11))-
 IFERROR( FVSCHEDULE(1,OFFSET(Summary!$H$14,MATCH($B87,Summary!$H$15:$H$22,0),1,1,CR$11-1)), 0))
*(CR$12/12-ROUNDDOWN((CR$12-1)/12,0))
+ IFERROR( FVSCHEDULE(1,OFFSET(Summary!$H$14,MATCH($B87,Summary!$H$15:$H$22,0),1,1,CR$11-1)), 0)
)*IF(CR$53&gt;0,1,0)*$D87)/-12
)</f>
        <v>-16295.776752673284</v>
      </c>
      <c r="CS87" s="7">
        <f ca="1">IF(CS$11=0,0,((
(FVSCHEDULE(1,OFFSET(Summary!$H$14,MATCH($B87,Summary!$H$15:$H$22,0),1,1,CS$11))-
 IFERROR( FVSCHEDULE(1,OFFSET(Summary!$H$14,MATCH($B87,Summary!$H$15:$H$22,0),1,1,CS$11-1)), 0))
*(CS$12/12-ROUNDDOWN((CS$12-1)/12,0))
+ IFERROR( FVSCHEDULE(1,OFFSET(Summary!$H$14,MATCH($B87,Summary!$H$15:$H$22,0),1,1,CS$11-1)), 0)
)*IF(CS$53&gt;0,1,0)*$D87)/-12
)</f>
        <v>-16329.445712906077</v>
      </c>
      <c r="CT87" s="7">
        <f ca="1">IF(CT$11=0,0,((
(FVSCHEDULE(1,OFFSET(Summary!$H$14,MATCH($B87,Summary!$H$15:$H$22,0),1,1,CT$11))-
 IFERROR( FVSCHEDULE(1,OFFSET(Summary!$H$14,MATCH($B87,Summary!$H$15:$H$22,0),1,1,CT$11-1)), 0))
*(CT$12/12-ROUNDDOWN((CT$12-1)/12,0))
+ IFERROR( FVSCHEDULE(1,OFFSET(Summary!$H$14,MATCH($B87,Summary!$H$15:$H$22,0),1,1,CT$11-1)), 0)
)*IF(CT$53&gt;0,1,0)*$D87)/-12
)</f>
        <v>-16363.114673138878</v>
      </c>
      <c r="CU87" s="7">
        <f ca="1">IF(CU$11=0,0,((
(FVSCHEDULE(1,OFFSET(Summary!$H$14,MATCH($B87,Summary!$H$15:$H$22,0),1,1,CU$11))-
 IFERROR( FVSCHEDULE(1,OFFSET(Summary!$H$14,MATCH($B87,Summary!$H$15:$H$22,0),1,1,CU$11-1)), 0))
*(CU$12/12-ROUNDDOWN((CU$12-1)/12,0))
+ IFERROR( FVSCHEDULE(1,OFFSET(Summary!$H$14,MATCH($B87,Summary!$H$15:$H$22,0),1,1,CU$11-1)), 0)
)*IF(CU$53&gt;0,1,0)*$D87)/-12
)</f>
        <v>-16396.783633371673</v>
      </c>
      <c r="CV87" s="7">
        <f ca="1">IF(CV$11=0,0,((
(FVSCHEDULE(1,OFFSET(Summary!$H$14,MATCH($B87,Summary!$H$15:$H$22,0),1,1,CV$11))-
 IFERROR( FVSCHEDULE(1,OFFSET(Summary!$H$14,MATCH($B87,Summary!$H$15:$H$22,0),1,1,CV$11-1)), 0))
*(CV$12/12-ROUNDDOWN((CV$12-1)/12,0))
+ IFERROR( FVSCHEDULE(1,OFFSET(Summary!$H$14,MATCH($B87,Summary!$H$15:$H$22,0),1,1,CV$11-1)), 0)
)*IF(CV$53&gt;0,1,0)*$D87)/-12
)</f>
        <v>-16430.45259360447</v>
      </c>
      <c r="CW87" s="7">
        <f ca="1">IF(CW$11=0,0,((
(FVSCHEDULE(1,OFFSET(Summary!$H$14,MATCH($B87,Summary!$H$15:$H$22,0),1,1,CW$11))-
 IFERROR( FVSCHEDULE(1,OFFSET(Summary!$H$14,MATCH($B87,Summary!$H$15:$H$22,0),1,1,CW$11-1)), 0))
*(CW$12/12-ROUNDDOWN((CW$12-1)/12,0))
+ IFERROR( FVSCHEDULE(1,OFFSET(Summary!$H$14,MATCH($B87,Summary!$H$15:$H$22,0),1,1,CW$11-1)), 0)
)*IF(CW$53&gt;0,1,0)*$D87)/-12
)</f>
        <v>-16464.121553837263</v>
      </c>
      <c r="CX87" s="7">
        <f ca="1">IF(CX$11=0,0,((
(FVSCHEDULE(1,OFFSET(Summary!$H$14,MATCH($B87,Summary!$H$15:$H$22,0),1,1,CX$11))-
 IFERROR( FVSCHEDULE(1,OFFSET(Summary!$H$14,MATCH($B87,Summary!$H$15:$H$22,0),1,1,CX$11-1)), 0))
*(CX$12/12-ROUNDDOWN((CX$12-1)/12,0))
+ IFERROR( FVSCHEDULE(1,OFFSET(Summary!$H$14,MATCH($B87,Summary!$H$15:$H$22,0),1,1,CX$11-1)), 0)
)*IF(CX$53&gt;0,1,0)*$D87)/-12
)</f>
        <v>-16497.790514070057</v>
      </c>
      <c r="CY87" s="7">
        <f ca="1">IF(CY$11=0,0,((
(FVSCHEDULE(1,OFFSET(Summary!$H$14,MATCH($B87,Summary!$H$15:$H$22,0),1,1,CY$11))-
 IFERROR( FVSCHEDULE(1,OFFSET(Summary!$H$14,MATCH($B87,Summary!$H$15:$H$22,0),1,1,CY$11-1)), 0))
*(CY$12/12-ROUNDDOWN((CY$12-1)/12,0))
+ IFERROR( FVSCHEDULE(1,OFFSET(Summary!$H$14,MATCH($B87,Summary!$H$15:$H$22,0),1,1,CY$11-1)), 0)
)*IF(CY$53&gt;0,1,0)*$D87)/-12
)</f>
        <v>-16531.459474302854</v>
      </c>
      <c r="CZ87" s="7">
        <f ca="1">IF(CZ$11=0,0,((
(FVSCHEDULE(1,OFFSET(Summary!$H$14,MATCH($B87,Summary!$H$15:$H$22,0),1,1,CZ$11))-
 IFERROR( FVSCHEDULE(1,OFFSET(Summary!$H$14,MATCH($B87,Summary!$H$15:$H$22,0),1,1,CZ$11-1)), 0))
*(CZ$12/12-ROUNDDOWN((CZ$12-1)/12,0))
+ IFERROR( FVSCHEDULE(1,OFFSET(Summary!$H$14,MATCH($B87,Summary!$H$15:$H$22,0),1,1,CZ$11-1)), 0)
)*IF(CZ$53&gt;0,1,0)*$D87)/-12
)</f>
        <v>-16565.128434535651</v>
      </c>
      <c r="DA87" s="7">
        <f ca="1">IF(DA$11=0,0,((
(FVSCHEDULE(1,OFFSET(Summary!$H$14,MATCH($B87,Summary!$H$15:$H$22,0),1,1,DA$11))-
 IFERROR( FVSCHEDULE(1,OFFSET(Summary!$H$14,MATCH($B87,Summary!$H$15:$H$22,0),1,1,DA$11-1)), 0))
*(DA$12/12-ROUNDDOWN((DA$12-1)/12,0))
+ IFERROR( FVSCHEDULE(1,OFFSET(Summary!$H$14,MATCH($B87,Summary!$H$15:$H$22,0),1,1,DA$11-1)), 0)
)*IF(DA$53&gt;0,1,0)*$D87)/-12
)</f>
        <v>-16599.639118774267</v>
      </c>
      <c r="DB87" s="7">
        <f ca="1">IF(DB$11=0,0,((
(FVSCHEDULE(1,OFFSET(Summary!$H$14,MATCH($B87,Summary!$H$15:$H$22,0),1,1,DB$11))-
 IFERROR( FVSCHEDULE(1,OFFSET(Summary!$H$14,MATCH($B87,Summary!$H$15:$H$22,0),1,1,DB$11-1)), 0))
*(DB$12/12-ROUNDDOWN((DB$12-1)/12,0))
+ IFERROR( FVSCHEDULE(1,OFFSET(Summary!$H$14,MATCH($B87,Summary!$H$15:$H$22,0),1,1,DB$11-1)), 0)
)*IF(DB$53&gt;0,1,0)*$D87)/-12
)</f>
        <v>-16634.149803012882</v>
      </c>
      <c r="DC87" s="7">
        <f ca="1">IF(DC$11=0,0,((
(FVSCHEDULE(1,OFFSET(Summary!$H$14,MATCH($B87,Summary!$H$15:$H$22,0),1,1,DC$11))-
 IFERROR( FVSCHEDULE(1,OFFSET(Summary!$H$14,MATCH($B87,Summary!$H$15:$H$22,0),1,1,DC$11-1)), 0))
*(DC$12/12-ROUNDDOWN((DC$12-1)/12,0))
+ IFERROR( FVSCHEDULE(1,OFFSET(Summary!$H$14,MATCH($B87,Summary!$H$15:$H$22,0),1,1,DC$11-1)), 0)
)*IF(DC$53&gt;0,1,0)*$D87)/-12
)</f>
        <v>-16668.660487251498</v>
      </c>
      <c r="DD87" s="7">
        <f ca="1">IF(DD$11=0,0,((
(FVSCHEDULE(1,OFFSET(Summary!$H$14,MATCH($B87,Summary!$H$15:$H$22,0),1,1,DD$11))-
 IFERROR( FVSCHEDULE(1,OFFSET(Summary!$H$14,MATCH($B87,Summary!$H$15:$H$22,0),1,1,DD$11-1)), 0))
*(DD$12/12-ROUNDDOWN((DD$12-1)/12,0))
+ IFERROR( FVSCHEDULE(1,OFFSET(Summary!$H$14,MATCH($B87,Summary!$H$15:$H$22,0),1,1,DD$11-1)), 0)
)*IF(DD$53&gt;0,1,0)*$D87)/-12
)</f>
        <v>-16703.171171490114</v>
      </c>
      <c r="DE87" s="7">
        <f ca="1">IF(DE$11=0,0,((
(FVSCHEDULE(1,OFFSET(Summary!$H$14,MATCH($B87,Summary!$H$15:$H$22,0),1,1,DE$11))-
 IFERROR( FVSCHEDULE(1,OFFSET(Summary!$H$14,MATCH($B87,Summary!$H$15:$H$22,0),1,1,DE$11-1)), 0))
*(DE$12/12-ROUNDDOWN((DE$12-1)/12,0))
+ IFERROR( FVSCHEDULE(1,OFFSET(Summary!$H$14,MATCH($B87,Summary!$H$15:$H$22,0),1,1,DE$11-1)), 0)
)*IF(DE$53&gt;0,1,0)*$D87)/-12
)</f>
        <v>-16737.68185572873</v>
      </c>
      <c r="DF87" s="7">
        <f ca="1">IF(DF$11=0,0,((
(FVSCHEDULE(1,OFFSET(Summary!$H$14,MATCH($B87,Summary!$H$15:$H$22,0),1,1,DF$11))-
 IFERROR( FVSCHEDULE(1,OFFSET(Summary!$H$14,MATCH($B87,Summary!$H$15:$H$22,0),1,1,DF$11-1)), 0))
*(DF$12/12-ROUNDDOWN((DF$12-1)/12,0))
+ IFERROR( FVSCHEDULE(1,OFFSET(Summary!$H$14,MATCH($B87,Summary!$H$15:$H$22,0),1,1,DF$11-1)), 0)
)*IF(DF$53&gt;0,1,0)*$D87)/-12
)</f>
        <v>-16772.192539967346</v>
      </c>
      <c r="DG87" s="7">
        <f ca="1">IF(DG$11=0,0,((
(FVSCHEDULE(1,OFFSET(Summary!$H$14,MATCH($B87,Summary!$H$15:$H$22,0),1,1,DG$11))-
 IFERROR( FVSCHEDULE(1,OFFSET(Summary!$H$14,MATCH($B87,Summary!$H$15:$H$22,0),1,1,DG$11-1)), 0))
*(DG$12/12-ROUNDDOWN((DG$12-1)/12,0))
+ IFERROR( FVSCHEDULE(1,OFFSET(Summary!$H$14,MATCH($B87,Summary!$H$15:$H$22,0),1,1,DG$11-1)), 0)
)*IF(DG$53&gt;0,1,0)*$D87)/-12
)</f>
        <v>-16806.703224205961</v>
      </c>
      <c r="DH87" s="7">
        <f ca="1">IF(DH$11=0,0,((
(FVSCHEDULE(1,OFFSET(Summary!$H$14,MATCH($B87,Summary!$H$15:$H$22,0),1,1,DH$11))-
 IFERROR( FVSCHEDULE(1,OFFSET(Summary!$H$14,MATCH($B87,Summary!$H$15:$H$22,0),1,1,DH$11-1)), 0))
*(DH$12/12-ROUNDDOWN((DH$12-1)/12,0))
+ IFERROR( FVSCHEDULE(1,OFFSET(Summary!$H$14,MATCH($B87,Summary!$H$15:$H$22,0),1,1,DH$11-1)), 0)
)*IF(DH$53&gt;0,1,0)*$D87)/-12
)</f>
        <v>-16841.213908444577</v>
      </c>
      <c r="DI87" s="7">
        <f ca="1">IF(DI$11=0,0,((
(FVSCHEDULE(1,OFFSET(Summary!$H$14,MATCH($B87,Summary!$H$15:$H$22,0),1,1,DI$11))-
 IFERROR( FVSCHEDULE(1,OFFSET(Summary!$H$14,MATCH($B87,Summary!$H$15:$H$22,0),1,1,DI$11-1)), 0))
*(DI$12/12-ROUNDDOWN((DI$12-1)/12,0))
+ IFERROR( FVSCHEDULE(1,OFFSET(Summary!$H$14,MATCH($B87,Summary!$H$15:$H$22,0),1,1,DI$11-1)), 0)
)*IF(DI$53&gt;0,1,0)*$D87)/-12
)</f>
        <v>-16875.724592683193</v>
      </c>
      <c r="DJ87" s="7">
        <f ca="1">IF(DJ$11=0,0,((
(FVSCHEDULE(1,OFFSET(Summary!$H$14,MATCH($B87,Summary!$H$15:$H$22,0),1,1,DJ$11))-
 IFERROR( FVSCHEDULE(1,OFFSET(Summary!$H$14,MATCH($B87,Summary!$H$15:$H$22,0),1,1,DJ$11-1)), 0))
*(DJ$12/12-ROUNDDOWN((DJ$12-1)/12,0))
+ IFERROR( FVSCHEDULE(1,OFFSET(Summary!$H$14,MATCH($B87,Summary!$H$15:$H$22,0),1,1,DJ$11-1)), 0)
)*IF(DJ$53&gt;0,1,0)*$D87)/-12
)</f>
        <v>-16910.235276921809</v>
      </c>
      <c r="DK87" s="7">
        <f ca="1">IF(DK$11=0,0,((
(FVSCHEDULE(1,OFFSET(Summary!$H$14,MATCH($B87,Summary!$H$15:$H$22,0),1,1,DK$11))-
 IFERROR( FVSCHEDULE(1,OFFSET(Summary!$H$14,MATCH($B87,Summary!$H$15:$H$22,0),1,1,DK$11-1)), 0))
*(DK$12/12-ROUNDDOWN((DK$12-1)/12,0))
+ IFERROR( FVSCHEDULE(1,OFFSET(Summary!$H$14,MATCH($B87,Summary!$H$15:$H$22,0),1,1,DK$11-1)), 0)
)*IF(DK$53&gt;0,1,0)*$D87)/-12
)</f>
        <v>-16944.745961160424</v>
      </c>
      <c r="DL87" s="7">
        <f ca="1">IF(DL$11=0,0,((
(FVSCHEDULE(1,OFFSET(Summary!$H$14,MATCH($B87,Summary!$H$15:$H$22,0),1,1,DL$11))-
 IFERROR( FVSCHEDULE(1,OFFSET(Summary!$H$14,MATCH($B87,Summary!$H$15:$H$22,0),1,1,DL$11-1)), 0))
*(DL$12/12-ROUNDDOWN((DL$12-1)/12,0))
+ IFERROR( FVSCHEDULE(1,OFFSET(Summary!$H$14,MATCH($B87,Summary!$H$15:$H$22,0),1,1,DL$11-1)), 0)
)*IF(DL$53&gt;0,1,0)*$D87)/-12
)</f>
        <v>-16979.25664539904</v>
      </c>
      <c r="DM87" s="7">
        <f ca="1">IF(DM$11=0,0,((
(FVSCHEDULE(1,OFFSET(Summary!$H$14,MATCH($B87,Summary!$H$15:$H$22,0),1,1,DM$11))-
 IFERROR( FVSCHEDULE(1,OFFSET(Summary!$H$14,MATCH($B87,Summary!$H$15:$H$22,0),1,1,DM$11-1)), 0))
*(DM$12/12-ROUNDDOWN((DM$12-1)/12,0))
+ IFERROR( FVSCHEDULE(1,OFFSET(Summary!$H$14,MATCH($B87,Summary!$H$15:$H$22,0),1,1,DM$11-1)), 0)
)*IF(DM$53&gt;0,1,0)*$D87)/-12
)</f>
        <v>-17014.630096743622</v>
      </c>
      <c r="DN87" s="7">
        <f ca="1">IF(DN$11=0,0,((
(FVSCHEDULE(1,OFFSET(Summary!$H$14,MATCH($B87,Summary!$H$15:$H$22,0),1,1,DN$11))-
 IFERROR( FVSCHEDULE(1,OFFSET(Summary!$H$14,MATCH($B87,Summary!$H$15:$H$22,0),1,1,DN$11-1)), 0))
*(DN$12/12-ROUNDDOWN((DN$12-1)/12,0))
+ IFERROR( FVSCHEDULE(1,OFFSET(Summary!$H$14,MATCH($B87,Summary!$H$15:$H$22,0),1,1,DN$11-1)), 0)
)*IF(DN$53&gt;0,1,0)*$D87)/-12
)</f>
        <v>-17050.003548088203</v>
      </c>
      <c r="DO87" s="7">
        <f ca="1">IF(DO$11=0,0,((
(FVSCHEDULE(1,OFFSET(Summary!$H$14,MATCH($B87,Summary!$H$15:$H$22,0),1,1,DO$11))-
 IFERROR( FVSCHEDULE(1,OFFSET(Summary!$H$14,MATCH($B87,Summary!$H$15:$H$22,0),1,1,DO$11-1)), 0))
*(DO$12/12-ROUNDDOWN((DO$12-1)/12,0))
+ IFERROR( FVSCHEDULE(1,OFFSET(Summary!$H$14,MATCH($B87,Summary!$H$15:$H$22,0),1,1,DO$11-1)), 0)
)*IF(DO$53&gt;0,1,0)*$D87)/-12
)</f>
        <v>-17085.376999432785</v>
      </c>
      <c r="DP87" s="7">
        <f ca="1">IF(DP$11=0,0,((
(FVSCHEDULE(1,OFFSET(Summary!$H$14,MATCH($B87,Summary!$H$15:$H$22,0),1,1,DP$11))-
 IFERROR( FVSCHEDULE(1,OFFSET(Summary!$H$14,MATCH($B87,Summary!$H$15:$H$22,0),1,1,DP$11-1)), 0))
*(DP$12/12-ROUNDDOWN((DP$12-1)/12,0))
+ IFERROR( FVSCHEDULE(1,OFFSET(Summary!$H$14,MATCH($B87,Summary!$H$15:$H$22,0),1,1,DP$11-1)), 0)
)*IF(DP$53&gt;0,1,0)*$D87)/-12
)</f>
        <v>-17120.750450777363</v>
      </c>
      <c r="DQ87" s="7">
        <f ca="1">IF(DQ$11=0,0,((
(FVSCHEDULE(1,OFFSET(Summary!$H$14,MATCH($B87,Summary!$H$15:$H$22,0),1,1,DQ$11))-
 IFERROR( FVSCHEDULE(1,OFFSET(Summary!$H$14,MATCH($B87,Summary!$H$15:$H$22,0),1,1,DQ$11-1)), 0))
*(DQ$12/12-ROUNDDOWN((DQ$12-1)/12,0))
+ IFERROR( FVSCHEDULE(1,OFFSET(Summary!$H$14,MATCH($B87,Summary!$H$15:$H$22,0),1,1,DQ$11-1)), 0)
)*IF(DQ$53&gt;0,1,0)*$D87)/-12
)</f>
        <v>-17156.123902121948</v>
      </c>
      <c r="DR87" s="7">
        <f ca="1">IF(DR$11=0,0,((
(FVSCHEDULE(1,OFFSET(Summary!$H$14,MATCH($B87,Summary!$H$15:$H$22,0),1,1,DR$11))-
 IFERROR( FVSCHEDULE(1,OFFSET(Summary!$H$14,MATCH($B87,Summary!$H$15:$H$22,0),1,1,DR$11-1)), 0))
*(DR$12/12-ROUNDDOWN((DR$12-1)/12,0))
+ IFERROR( FVSCHEDULE(1,OFFSET(Summary!$H$14,MATCH($B87,Summary!$H$15:$H$22,0),1,1,DR$11-1)), 0)
)*IF(DR$53&gt;0,1,0)*$D87)/-12
)</f>
        <v>-17191.497353466526</v>
      </c>
      <c r="DS87" s="7">
        <f ca="1">IF(DS$11=0,0,((
(FVSCHEDULE(1,OFFSET(Summary!$H$14,MATCH($B87,Summary!$H$15:$H$22,0),1,1,DS$11))-
 IFERROR( FVSCHEDULE(1,OFFSET(Summary!$H$14,MATCH($B87,Summary!$H$15:$H$22,0),1,1,DS$11-1)), 0))
*(DS$12/12-ROUNDDOWN((DS$12-1)/12,0))
+ IFERROR( FVSCHEDULE(1,OFFSET(Summary!$H$14,MATCH($B87,Summary!$H$15:$H$22,0),1,1,DS$11-1)), 0)
)*IF(DS$53&gt;0,1,0)*$D87)/-12
)</f>
        <v>-17226.870804811108</v>
      </c>
      <c r="DT87" s="7">
        <f ca="1">IF(DT$11=0,0,((
(FVSCHEDULE(1,OFFSET(Summary!$H$14,MATCH($B87,Summary!$H$15:$H$22,0),1,1,DT$11))-
 IFERROR( FVSCHEDULE(1,OFFSET(Summary!$H$14,MATCH($B87,Summary!$H$15:$H$22,0),1,1,DT$11-1)), 0))
*(DT$12/12-ROUNDDOWN((DT$12-1)/12,0))
+ IFERROR( FVSCHEDULE(1,OFFSET(Summary!$H$14,MATCH($B87,Summary!$H$15:$H$22,0),1,1,DT$11-1)), 0)
)*IF(DT$53&gt;0,1,0)*$D87)/-12
)</f>
        <v>-17262.244256155689</v>
      </c>
      <c r="DU87" s="7">
        <f ca="1">IF(DU$11=0,0,((
(FVSCHEDULE(1,OFFSET(Summary!$H$14,MATCH($B87,Summary!$H$15:$H$22,0),1,1,DU$11))-
 IFERROR( FVSCHEDULE(1,OFFSET(Summary!$H$14,MATCH($B87,Summary!$H$15:$H$22,0),1,1,DU$11-1)), 0))
*(DU$12/12-ROUNDDOWN((DU$12-1)/12,0))
+ IFERROR( FVSCHEDULE(1,OFFSET(Summary!$H$14,MATCH($B87,Summary!$H$15:$H$22,0),1,1,DU$11-1)), 0)
)*IF(DU$53&gt;0,1,0)*$D87)/-12
)</f>
        <v>-17297.617707500267</v>
      </c>
      <c r="DV87" s="7">
        <f ca="1">IF(DV$11=0,0,((
(FVSCHEDULE(1,OFFSET(Summary!$H$14,MATCH($B87,Summary!$H$15:$H$22,0),1,1,DV$11))-
 IFERROR( FVSCHEDULE(1,OFFSET(Summary!$H$14,MATCH($B87,Summary!$H$15:$H$22,0),1,1,DV$11-1)), 0))
*(DV$12/12-ROUNDDOWN((DV$12-1)/12,0))
+ IFERROR( FVSCHEDULE(1,OFFSET(Summary!$H$14,MATCH($B87,Summary!$H$15:$H$22,0),1,1,DV$11-1)), 0)
)*IF(DV$53&gt;0,1,0)*$D87)/-12
)</f>
        <v>-17332.991158844852</v>
      </c>
      <c r="DW87" s="7">
        <f ca="1">IF(DW$11=0,0,((
(FVSCHEDULE(1,OFFSET(Summary!$H$14,MATCH($B87,Summary!$H$15:$H$22,0),1,1,DW$11))-
 IFERROR( FVSCHEDULE(1,OFFSET(Summary!$H$14,MATCH($B87,Summary!$H$15:$H$22,0),1,1,DW$11-1)), 0))
*(DW$12/12-ROUNDDOWN((DW$12-1)/12,0))
+ IFERROR( FVSCHEDULE(1,OFFSET(Summary!$H$14,MATCH($B87,Summary!$H$15:$H$22,0),1,1,DW$11-1)), 0)
)*IF(DW$53&gt;0,1,0)*$D87)/-12
)</f>
        <v>-17368.36461018943</v>
      </c>
      <c r="DX87" s="7">
        <f ca="1">IF(DX$11=0,0,((
(FVSCHEDULE(1,OFFSET(Summary!$H$14,MATCH($B87,Summary!$H$15:$H$22,0),1,1,DX$11))-
 IFERROR( FVSCHEDULE(1,OFFSET(Summary!$H$14,MATCH($B87,Summary!$H$15:$H$22,0),1,1,DX$11-1)), 0))
*(DX$12/12-ROUNDDOWN((DX$12-1)/12,0))
+ IFERROR( FVSCHEDULE(1,OFFSET(Summary!$H$14,MATCH($B87,Summary!$H$15:$H$22,0),1,1,DX$11-1)), 0)
)*IF(DX$53&gt;0,1,0)*$D87)/-12
)</f>
        <v>-17403.738061534012</v>
      </c>
      <c r="DY87" s="7">
        <f ca="1">IF(DY$11=0,0,((
(FVSCHEDULE(1,OFFSET(Summary!$H$14,MATCH($B87,Summary!$H$15:$H$22,0),1,1,DY$11))-
 IFERROR( FVSCHEDULE(1,OFFSET(Summary!$H$14,MATCH($B87,Summary!$H$15:$H$22,0),1,1,DY$11-1)), 0))
*(DY$12/12-ROUNDDOWN((DY$12-1)/12,0))
+ IFERROR( FVSCHEDULE(1,OFFSET(Summary!$H$14,MATCH($B87,Summary!$H$15:$H$22,0),1,1,DY$11-1)), 0)
)*IF(DY$53&gt;0,1,0)*$D87)/-12
)</f>
        <v>-17439.995849162209</v>
      </c>
      <c r="DZ87" s="7">
        <f ca="1">IF(DZ$11=0,0,((
(FVSCHEDULE(1,OFFSET(Summary!$H$14,MATCH($B87,Summary!$H$15:$H$22,0),1,1,DZ$11))-
 IFERROR( FVSCHEDULE(1,OFFSET(Summary!$H$14,MATCH($B87,Summary!$H$15:$H$22,0),1,1,DZ$11-1)), 0))
*(DZ$12/12-ROUNDDOWN((DZ$12-1)/12,0))
+ IFERROR( FVSCHEDULE(1,OFFSET(Summary!$H$14,MATCH($B87,Summary!$H$15:$H$22,0),1,1,DZ$11-1)), 0)
)*IF(DZ$53&gt;0,1,0)*$D87)/-12
)</f>
        <v>-17476.253636790403</v>
      </c>
      <c r="EA87" s="7">
        <f ca="1">IF(EA$11=0,0,((
(FVSCHEDULE(1,OFFSET(Summary!$H$14,MATCH($B87,Summary!$H$15:$H$22,0),1,1,EA$11))-
 IFERROR( FVSCHEDULE(1,OFFSET(Summary!$H$14,MATCH($B87,Summary!$H$15:$H$22,0),1,1,EA$11-1)), 0))
*(EA$12/12-ROUNDDOWN((EA$12-1)/12,0))
+ IFERROR( FVSCHEDULE(1,OFFSET(Summary!$H$14,MATCH($B87,Summary!$H$15:$H$22,0),1,1,EA$11-1)), 0)
)*IF(EA$53&gt;0,1,0)*$D87)/-12
)</f>
        <v>-17512.511424418601</v>
      </c>
      <c r="EB87" s="7">
        <f ca="1">IF(EB$11=0,0,((
(FVSCHEDULE(1,OFFSET(Summary!$H$14,MATCH($B87,Summary!$H$15:$H$22,0),1,1,EB$11))-
 IFERROR( FVSCHEDULE(1,OFFSET(Summary!$H$14,MATCH($B87,Summary!$H$15:$H$22,0),1,1,EB$11-1)), 0))
*(EB$12/12-ROUNDDOWN((EB$12-1)/12,0))
+ IFERROR( FVSCHEDULE(1,OFFSET(Summary!$H$14,MATCH($B87,Summary!$H$15:$H$22,0),1,1,EB$11-1)), 0)
)*IF(EB$53&gt;0,1,0)*$D87)/-12
)</f>
        <v>-17548.769212046795</v>
      </c>
      <c r="EC87" s="7">
        <f ca="1">IF(EC$11=0,0,((
(FVSCHEDULE(1,OFFSET(Summary!$H$14,MATCH($B87,Summary!$H$15:$H$22,0),1,1,EC$11))-
 IFERROR( FVSCHEDULE(1,OFFSET(Summary!$H$14,MATCH($B87,Summary!$H$15:$H$22,0),1,1,EC$11-1)), 0))
*(EC$12/12-ROUNDDOWN((EC$12-1)/12,0))
+ IFERROR( FVSCHEDULE(1,OFFSET(Summary!$H$14,MATCH($B87,Summary!$H$15:$H$22,0),1,1,EC$11-1)), 0)
)*IF(EC$53&gt;0,1,0)*$D87)/-12
)</f>
        <v>-17585.026999674988</v>
      </c>
      <c r="ED87" s="7">
        <f ca="1">IF(ED$11=0,0,((
(FVSCHEDULE(1,OFFSET(Summary!$H$14,MATCH($B87,Summary!$H$15:$H$22,0),1,1,ED$11))-
 IFERROR( FVSCHEDULE(1,OFFSET(Summary!$H$14,MATCH($B87,Summary!$H$15:$H$22,0),1,1,ED$11-1)), 0))
*(ED$12/12-ROUNDDOWN((ED$12-1)/12,0))
+ IFERROR( FVSCHEDULE(1,OFFSET(Summary!$H$14,MATCH($B87,Summary!$H$15:$H$22,0),1,1,ED$11-1)), 0)
)*IF(ED$53&gt;0,1,0)*$D87)/-12
)</f>
        <v>-17621.28478730319</v>
      </c>
      <c r="EE87" s="7">
        <f ca="1">IF(EE$11=0,0,((
(FVSCHEDULE(1,OFFSET(Summary!$H$14,MATCH($B87,Summary!$H$15:$H$22,0),1,1,EE$11))-
 IFERROR( FVSCHEDULE(1,OFFSET(Summary!$H$14,MATCH($B87,Summary!$H$15:$H$22,0),1,1,EE$11-1)), 0))
*(EE$12/12-ROUNDDOWN((EE$12-1)/12,0))
+ IFERROR( FVSCHEDULE(1,OFFSET(Summary!$H$14,MATCH($B87,Summary!$H$15:$H$22,0),1,1,EE$11-1)), 0)
)*IF(EE$53&gt;0,1,0)*$D87)/-12
)</f>
        <v>-17657.542574931384</v>
      </c>
      <c r="EF87" s="7">
        <f ca="1">IF(EF$11=0,0,((
(FVSCHEDULE(1,OFFSET(Summary!$H$14,MATCH($B87,Summary!$H$15:$H$22,0),1,1,EF$11))-
 IFERROR( FVSCHEDULE(1,OFFSET(Summary!$H$14,MATCH($B87,Summary!$H$15:$H$22,0),1,1,EF$11-1)), 0))
*(EF$12/12-ROUNDDOWN((EF$12-1)/12,0))
+ IFERROR( FVSCHEDULE(1,OFFSET(Summary!$H$14,MATCH($B87,Summary!$H$15:$H$22,0),1,1,EF$11-1)), 0)
)*IF(EF$53&gt;0,1,0)*$D87)/-12
)</f>
        <v>-17693.800362559577</v>
      </c>
      <c r="EG87" s="7">
        <f ca="1">IF(EG$11=0,0,((
(FVSCHEDULE(1,OFFSET(Summary!$H$14,MATCH($B87,Summary!$H$15:$H$22,0),1,1,EG$11))-
 IFERROR( FVSCHEDULE(1,OFFSET(Summary!$H$14,MATCH($B87,Summary!$H$15:$H$22,0),1,1,EG$11-1)), 0))
*(EG$12/12-ROUNDDOWN((EG$12-1)/12,0))
+ IFERROR( FVSCHEDULE(1,OFFSET(Summary!$H$14,MATCH($B87,Summary!$H$15:$H$22,0),1,1,EG$11-1)), 0)
)*IF(EG$53&gt;0,1,0)*$D87)/-12
)</f>
        <v>-17730.058150187771</v>
      </c>
      <c r="EH87" s="7">
        <f ca="1">IF(EH$11=0,0,((
(FVSCHEDULE(1,OFFSET(Summary!$H$14,MATCH($B87,Summary!$H$15:$H$22,0),1,1,EH$11))-
 IFERROR( FVSCHEDULE(1,OFFSET(Summary!$H$14,MATCH($B87,Summary!$H$15:$H$22,0),1,1,EH$11-1)), 0))
*(EH$12/12-ROUNDDOWN((EH$12-1)/12,0))
+ IFERROR( FVSCHEDULE(1,OFFSET(Summary!$H$14,MATCH($B87,Summary!$H$15:$H$22,0),1,1,EH$11-1)), 0)
)*IF(EH$53&gt;0,1,0)*$D87)/-12
)</f>
        <v>-17766.315937815973</v>
      </c>
      <c r="EI87" s="7">
        <f ca="1">IF(EI$11=0,0,((
(FVSCHEDULE(1,OFFSET(Summary!$H$14,MATCH($B87,Summary!$H$15:$H$22,0),1,1,EI$11))-
 IFERROR( FVSCHEDULE(1,OFFSET(Summary!$H$14,MATCH($B87,Summary!$H$15:$H$22,0),1,1,EI$11-1)), 0))
*(EI$12/12-ROUNDDOWN((EI$12-1)/12,0))
+ IFERROR( FVSCHEDULE(1,OFFSET(Summary!$H$14,MATCH($B87,Summary!$H$15:$H$22,0),1,1,EI$11-1)), 0)
)*IF(EI$53&gt;0,1,0)*$D87)/-12
)</f>
        <v>-17802.573725444166</v>
      </c>
      <c r="EJ87" s="7">
        <f ca="1">IF(EJ$11=0,0,((
(FVSCHEDULE(1,OFFSET(Summary!$H$14,MATCH($B87,Summary!$H$15:$H$22,0),1,1,EJ$11))-
 IFERROR( FVSCHEDULE(1,OFFSET(Summary!$H$14,MATCH($B87,Summary!$H$15:$H$22,0),1,1,EJ$11-1)), 0))
*(EJ$12/12-ROUNDDOWN((EJ$12-1)/12,0))
+ IFERROR( FVSCHEDULE(1,OFFSET(Summary!$H$14,MATCH($B87,Summary!$H$15:$H$22,0),1,1,EJ$11-1)), 0)
)*IF(EJ$53&gt;0,1,0)*$D87)/-12
)</f>
        <v>-17838.83151307236</v>
      </c>
      <c r="EK87" s="4">
        <v>0</v>
      </c>
      <c r="EL87" s="59"/>
    </row>
    <row r="88" spans="1:142" s="4" customFormat="1" ht="14" x14ac:dyDescent="0.2">
      <c r="A88" s="3"/>
      <c r="B88" s="46" t="str">
        <f>Summary!$H$22</f>
        <v>expense</v>
      </c>
      <c r="C88" s="55" t="s">
        <v>284</v>
      </c>
      <c r="D88" s="200">
        <f>Opex!$D$68</f>
        <v>118525</v>
      </c>
      <c r="E88" s="30"/>
      <c r="F88" s="30"/>
      <c r="G88" s="30"/>
      <c r="H88" s="33">
        <f ca="1">IF(H$11=0,0,((
(FVSCHEDULE(1,OFFSET(Summary!$H$14,MATCH($B88,Summary!$H$15:$H$22,0),1,1,H$11))-
 IFERROR( FVSCHEDULE(1,OFFSET(Summary!$H$14,MATCH($B88,Summary!$H$15:$H$22,0),1,1,H$11-1)), 0))
*(H$12/12-ROUNDDOWN((H$12-1)/12,0))
+ IFERROR( FVSCHEDULE(1,OFFSET(Summary!$H$14,MATCH($B88,Summary!$H$15:$H$22,0),1,1,H$11-1)), 0)
)*IF(H$53&gt;0,1,0)*$D88)/-12
)</f>
        <v>0</v>
      </c>
      <c r="I88" s="33">
        <f ca="1">IF(I$11=0,0,((
(FVSCHEDULE(1,OFFSET(Summary!$H$14,MATCH($B88,Summary!$H$15:$H$22,0),1,1,I$11))-
 IFERROR( FVSCHEDULE(1,OFFSET(Summary!$H$14,MATCH($B88,Summary!$H$15:$H$22,0),1,1,I$11-1)), 0))
*(I$12/12-ROUNDDOWN((I$12-1)/12,0))
+ IFERROR( FVSCHEDULE(1,OFFSET(Summary!$H$14,MATCH($B88,Summary!$H$15:$H$22,0),1,1,I$11-1)), 0)
)*IF(I$53&gt;0,1,0)*$D88)/-12
)</f>
        <v>0</v>
      </c>
      <c r="J88" s="33">
        <f ca="1">IF(J$11=0,0,((
(FVSCHEDULE(1,OFFSET(Summary!$H$14,MATCH($B88,Summary!$H$15:$H$22,0),1,1,J$11))-
 IFERROR( FVSCHEDULE(1,OFFSET(Summary!$H$14,MATCH($B88,Summary!$H$15:$H$22,0),1,1,J$11-1)), 0))
*(J$12/12-ROUNDDOWN((J$12-1)/12,0))
+ IFERROR( FVSCHEDULE(1,OFFSET(Summary!$H$14,MATCH($B88,Summary!$H$15:$H$22,0),1,1,J$11-1)), 0)
)*IF(J$53&gt;0,1,0)*$D88)/-12
)</f>
        <v>0</v>
      </c>
      <c r="K88" s="33">
        <f ca="1">IF(K$11=0,0,((
(FVSCHEDULE(1,OFFSET(Summary!$H$14,MATCH($B88,Summary!$H$15:$H$22,0),1,1,K$11))-
 IFERROR( FVSCHEDULE(1,OFFSET(Summary!$H$14,MATCH($B88,Summary!$H$15:$H$22,0),1,1,K$11-1)), 0))
*(K$12/12-ROUNDDOWN((K$12-1)/12,0))
+ IFERROR( FVSCHEDULE(1,OFFSET(Summary!$H$14,MATCH($B88,Summary!$H$15:$H$22,0),1,1,K$11-1)), 0)
)*IF(K$53&gt;0,1,0)*$D88)/-12
)</f>
        <v>0</v>
      </c>
      <c r="L88" s="33">
        <f ca="1">IF(L$11=0,0,((
(FVSCHEDULE(1,OFFSET(Summary!$H$14,MATCH($B88,Summary!$H$15:$H$22,0),1,1,L$11))-
 IFERROR( FVSCHEDULE(1,OFFSET(Summary!$H$14,MATCH($B88,Summary!$H$15:$H$22,0),1,1,L$11-1)), 0))
*(L$12/12-ROUNDDOWN((L$12-1)/12,0))
+ IFERROR( FVSCHEDULE(1,OFFSET(Summary!$H$14,MATCH($B88,Summary!$H$15:$H$22,0),1,1,L$11-1)), 0)
)*IF(L$53&gt;0,1,0)*$D88)/-12
)</f>
        <v>0</v>
      </c>
      <c r="M88" s="33">
        <f ca="1">IF(M$11=0,0,((
(FVSCHEDULE(1,OFFSET(Summary!$H$14,MATCH($B88,Summary!$H$15:$H$22,0),1,1,M$11))-
 IFERROR( FVSCHEDULE(1,OFFSET(Summary!$H$14,MATCH($B88,Summary!$H$15:$H$22,0),1,1,M$11-1)), 0))
*(M$12/12-ROUNDDOWN((M$12-1)/12,0))
+ IFERROR( FVSCHEDULE(1,OFFSET(Summary!$H$14,MATCH($B88,Summary!$H$15:$H$22,0),1,1,M$11-1)), 0)
)*IF(M$53&gt;0,1,0)*$D88)/-12
)</f>
        <v>0</v>
      </c>
      <c r="N88" s="33">
        <f ca="1">IF(N$11=0,0,((
(FVSCHEDULE(1,OFFSET(Summary!$H$14,MATCH($B88,Summary!$H$15:$H$22,0),1,1,N$11))-
 IFERROR( FVSCHEDULE(1,OFFSET(Summary!$H$14,MATCH($B88,Summary!$H$15:$H$22,0),1,1,N$11-1)), 0))
*(N$12/12-ROUNDDOWN((N$12-1)/12,0))
+ IFERROR( FVSCHEDULE(1,OFFSET(Summary!$H$14,MATCH($B88,Summary!$H$15:$H$22,0),1,1,N$11-1)), 0)
)*IF(N$53&gt;0,1,0)*$D88)/-12
)</f>
        <v>0</v>
      </c>
      <c r="O88" s="33">
        <f ca="1">IF(O$11=0,0,((
(FVSCHEDULE(1,OFFSET(Summary!$H$14,MATCH($B88,Summary!$H$15:$H$22,0),1,1,O$11))-
 IFERROR( FVSCHEDULE(1,OFFSET(Summary!$H$14,MATCH($B88,Summary!$H$15:$H$22,0),1,1,O$11-1)), 0))
*(O$12/12-ROUNDDOWN((O$12-1)/12,0))
+ IFERROR( FVSCHEDULE(1,OFFSET(Summary!$H$14,MATCH($B88,Summary!$H$15:$H$22,0),1,1,O$11-1)), 0)
)*IF(O$53&gt;0,1,0)*$D88)/-12
)</f>
        <v>0</v>
      </c>
      <c r="P88" s="33">
        <f ca="1">IF(P$11=0,0,((
(FVSCHEDULE(1,OFFSET(Summary!$H$14,MATCH($B88,Summary!$H$15:$H$22,0),1,1,P$11))-
 IFERROR( FVSCHEDULE(1,OFFSET(Summary!$H$14,MATCH($B88,Summary!$H$15:$H$22,0),1,1,P$11-1)), 0))
*(P$12/12-ROUNDDOWN((P$12-1)/12,0))
+ IFERROR( FVSCHEDULE(1,OFFSET(Summary!$H$14,MATCH($B88,Summary!$H$15:$H$22,0),1,1,P$11-1)), 0)
)*IF(P$53&gt;0,1,0)*$D88)/-12
)</f>
        <v>0</v>
      </c>
      <c r="Q88" s="33">
        <f ca="1">IF(Q$11=0,0,((
(FVSCHEDULE(1,OFFSET(Summary!$H$14,MATCH($B88,Summary!$H$15:$H$22,0),1,1,Q$11))-
 IFERROR( FVSCHEDULE(1,OFFSET(Summary!$H$14,MATCH($B88,Summary!$H$15:$H$22,0),1,1,Q$11-1)), 0))
*(Q$12/12-ROUNDDOWN((Q$12-1)/12,0))
+ IFERROR( FVSCHEDULE(1,OFFSET(Summary!$H$14,MATCH($B88,Summary!$H$15:$H$22,0),1,1,Q$11-1)), 0)
)*IF(Q$53&gt;0,1,0)*$D88)/-12
)</f>
        <v>0</v>
      </c>
      <c r="R88" s="33">
        <f ca="1">IF(R$11=0,0,((
(FVSCHEDULE(1,OFFSET(Summary!$H$14,MATCH($B88,Summary!$H$15:$H$22,0),1,1,R$11))-
 IFERROR( FVSCHEDULE(1,OFFSET(Summary!$H$14,MATCH($B88,Summary!$H$15:$H$22,0),1,1,R$11-1)), 0))
*(R$12/12-ROUNDDOWN((R$12-1)/12,0))
+ IFERROR( FVSCHEDULE(1,OFFSET(Summary!$H$14,MATCH($B88,Summary!$H$15:$H$22,0),1,1,R$11-1)), 0)
)*IF(R$53&gt;0,1,0)*$D88)/-12
)</f>
        <v>0</v>
      </c>
      <c r="S88" s="33">
        <f ca="1">IF(S$11=0,0,((
(FVSCHEDULE(1,OFFSET(Summary!$H$14,MATCH($B88,Summary!$H$15:$H$22,0),1,1,S$11))-
 IFERROR( FVSCHEDULE(1,OFFSET(Summary!$H$14,MATCH($B88,Summary!$H$15:$H$22,0),1,1,S$11-1)), 0))
*(S$12/12-ROUNDDOWN((S$12-1)/12,0))
+ IFERROR( FVSCHEDULE(1,OFFSET(Summary!$H$14,MATCH($B88,Summary!$H$15:$H$22,0),1,1,S$11-1)), 0)
)*IF(S$53&gt;0,1,0)*$D88)/-12
)</f>
        <v>0</v>
      </c>
      <c r="T88" s="33">
        <f ca="1">IF(T$11=0,0,((
(FVSCHEDULE(1,OFFSET(Summary!$H$14,MATCH($B88,Summary!$H$15:$H$22,0),1,1,T$11))-
 IFERROR( FVSCHEDULE(1,OFFSET(Summary!$H$14,MATCH($B88,Summary!$H$15:$H$22,0),1,1,T$11-1)), 0))
*(T$12/12-ROUNDDOWN((T$12-1)/12,0))
+ IFERROR( FVSCHEDULE(1,OFFSET(Summary!$H$14,MATCH($B88,Summary!$H$15:$H$22,0),1,1,T$11-1)), 0)
)*IF(T$53&gt;0,1,0)*$D88)/-12
)</f>
        <v>0</v>
      </c>
      <c r="U88" s="33">
        <f ca="1">IF(U$11=0,0,((
(FVSCHEDULE(1,OFFSET(Summary!$H$14,MATCH($B88,Summary!$H$15:$H$22,0),1,1,U$11))-
 IFERROR( FVSCHEDULE(1,OFFSET(Summary!$H$14,MATCH($B88,Summary!$H$15:$H$22,0),1,1,U$11-1)), 0))
*(U$12/12-ROUNDDOWN((U$12-1)/12,0))
+ IFERROR( FVSCHEDULE(1,OFFSET(Summary!$H$14,MATCH($B88,Summary!$H$15:$H$22,0),1,1,U$11-1)), 0)
)*IF(U$53&gt;0,1,0)*$D88)/-12
)</f>
        <v>0</v>
      </c>
      <c r="V88" s="33">
        <f ca="1">IF(V$11=0,0,((
(FVSCHEDULE(1,OFFSET(Summary!$H$14,MATCH($B88,Summary!$H$15:$H$22,0),1,1,V$11))-
 IFERROR( FVSCHEDULE(1,OFFSET(Summary!$H$14,MATCH($B88,Summary!$H$15:$H$22,0),1,1,V$11-1)), 0))
*(V$12/12-ROUNDDOWN((V$12-1)/12,0))
+ IFERROR( FVSCHEDULE(1,OFFSET(Summary!$H$14,MATCH($B88,Summary!$H$15:$H$22,0),1,1,V$11-1)), 0)
)*IF(V$53&gt;0,1,0)*$D88)/-12
)</f>
        <v>0</v>
      </c>
      <c r="W88" s="33">
        <f ca="1">IF(W$11=0,0,((
(FVSCHEDULE(1,OFFSET(Summary!$H$14,MATCH($B88,Summary!$H$15:$H$22,0),1,1,W$11))-
 IFERROR( FVSCHEDULE(1,OFFSET(Summary!$H$14,MATCH($B88,Summary!$H$15:$H$22,0),1,1,W$11-1)), 0))
*(W$12/12-ROUNDDOWN((W$12-1)/12,0))
+ IFERROR( FVSCHEDULE(1,OFFSET(Summary!$H$14,MATCH($B88,Summary!$H$15:$H$22,0),1,1,W$11-1)), 0)
)*IF(W$53&gt;0,1,0)*$D88)/-12
)</f>
        <v>0</v>
      </c>
      <c r="X88" s="33">
        <f ca="1">IF(X$11=0,0,((
(FVSCHEDULE(1,OFFSET(Summary!$H$14,MATCH($B88,Summary!$H$15:$H$22,0),1,1,X$11))-
 IFERROR( FVSCHEDULE(1,OFFSET(Summary!$H$14,MATCH($B88,Summary!$H$15:$H$22,0),1,1,X$11-1)), 0))
*(X$12/12-ROUNDDOWN((X$12-1)/12,0))
+ IFERROR( FVSCHEDULE(1,OFFSET(Summary!$H$14,MATCH($B88,Summary!$H$15:$H$22,0),1,1,X$11-1)), 0)
)*IF(X$53&gt;0,1,0)*$D88)/-12
)</f>
        <v>0</v>
      </c>
      <c r="Y88" s="33">
        <f ca="1">IF(Y$11=0,0,((
(FVSCHEDULE(1,OFFSET(Summary!$H$14,MATCH($B88,Summary!$H$15:$H$22,0),1,1,Y$11))-
 IFERROR( FVSCHEDULE(1,OFFSET(Summary!$H$14,MATCH($B88,Summary!$H$15:$H$22,0),1,1,Y$11-1)), 0))
*(Y$12/12-ROUNDDOWN((Y$12-1)/12,0))
+ IFERROR( FVSCHEDULE(1,OFFSET(Summary!$H$14,MATCH($B88,Summary!$H$15:$H$22,0),1,1,Y$11-1)), 0)
)*IF(Y$53&gt;0,1,0)*$D88)/-12
)</f>
        <v>0</v>
      </c>
      <c r="Z88" s="33">
        <f ca="1">IF(Z$11=0,0,((
(FVSCHEDULE(1,OFFSET(Summary!$H$14,MATCH($B88,Summary!$H$15:$H$22,0),1,1,Z$11))-
 IFERROR( FVSCHEDULE(1,OFFSET(Summary!$H$14,MATCH($B88,Summary!$H$15:$H$22,0),1,1,Z$11-1)), 0))
*(Z$12/12-ROUNDDOWN((Z$12-1)/12,0))
+ IFERROR( FVSCHEDULE(1,OFFSET(Summary!$H$14,MATCH($B88,Summary!$H$15:$H$22,0),1,1,Z$11-1)), 0)
)*IF(Z$53&gt;0,1,0)*$D88)/-12
)</f>
        <v>0</v>
      </c>
      <c r="AA88" s="33">
        <f ca="1">IF(AA$11=0,0,((
(FVSCHEDULE(1,OFFSET(Summary!$H$14,MATCH($B88,Summary!$H$15:$H$22,0),1,1,AA$11))-
 IFERROR( FVSCHEDULE(1,OFFSET(Summary!$H$14,MATCH($B88,Summary!$H$15:$H$22,0),1,1,AA$11-1)), 0))
*(AA$12/12-ROUNDDOWN((AA$12-1)/12,0))
+ IFERROR( FVSCHEDULE(1,OFFSET(Summary!$H$14,MATCH($B88,Summary!$H$15:$H$22,0),1,1,AA$11-1)), 0)
)*IF(AA$53&gt;0,1,0)*$D88)/-12
)</f>
        <v>0</v>
      </c>
      <c r="AB88" s="33">
        <f ca="1">IF(AB$11=0,0,((
(FVSCHEDULE(1,OFFSET(Summary!$H$14,MATCH($B88,Summary!$H$15:$H$22,0),1,1,AB$11))-
 IFERROR( FVSCHEDULE(1,OFFSET(Summary!$H$14,MATCH($B88,Summary!$H$15:$H$22,0),1,1,AB$11-1)), 0))
*(AB$12/12-ROUNDDOWN((AB$12-1)/12,0))
+ IFERROR( FVSCHEDULE(1,OFFSET(Summary!$H$14,MATCH($B88,Summary!$H$15:$H$22,0),1,1,AB$11-1)), 0)
)*IF(AB$53&gt;0,1,0)*$D88)/-12
)</f>
        <v>0</v>
      </c>
      <c r="AC88" s="33">
        <f ca="1">IF(AC$11=0,0,((
(FVSCHEDULE(1,OFFSET(Summary!$H$14,MATCH($B88,Summary!$H$15:$H$22,0),1,1,AC$11))-
 IFERROR( FVSCHEDULE(1,OFFSET(Summary!$H$14,MATCH($B88,Summary!$H$15:$H$22,0),1,1,AC$11-1)), 0))
*(AC$12/12-ROUNDDOWN((AC$12-1)/12,0))
+ IFERROR( FVSCHEDULE(1,OFFSET(Summary!$H$14,MATCH($B88,Summary!$H$15:$H$22,0),1,1,AC$11-1)), 0)
)*IF(AC$53&gt;0,1,0)*$D88)/-12
)</f>
        <v>0</v>
      </c>
      <c r="AD88" s="33">
        <f ca="1">IF(AD$11=0,0,((
(FVSCHEDULE(1,OFFSET(Summary!$H$14,MATCH($B88,Summary!$H$15:$H$22,0),1,1,AD$11))-
 IFERROR( FVSCHEDULE(1,OFFSET(Summary!$H$14,MATCH($B88,Summary!$H$15:$H$22,0),1,1,AD$11-1)), 0))
*(AD$12/12-ROUNDDOWN((AD$12-1)/12,0))
+ IFERROR( FVSCHEDULE(1,OFFSET(Summary!$H$14,MATCH($B88,Summary!$H$15:$H$22,0),1,1,AD$11-1)), 0)
)*IF(AD$53&gt;0,1,0)*$D88)/-12
)</f>
        <v>0</v>
      </c>
      <c r="AE88" s="33">
        <f ca="1">IF(AE$11=0,0,((
(FVSCHEDULE(1,OFFSET(Summary!$H$14,MATCH($B88,Summary!$H$15:$H$22,0),1,1,AE$11))-
 IFERROR( FVSCHEDULE(1,OFFSET(Summary!$H$14,MATCH($B88,Summary!$H$15:$H$22,0),1,1,AE$11-1)), 0))
*(AE$12/12-ROUNDDOWN((AE$12-1)/12,0))
+ IFERROR( FVSCHEDULE(1,OFFSET(Summary!$H$14,MATCH($B88,Summary!$H$15:$H$22,0),1,1,AE$11-1)), 0)
)*IF(AE$53&gt;0,1,0)*$D88)/-12
)</f>
        <v>0</v>
      </c>
      <c r="AF88" s="33">
        <f ca="1">IF(AF$11=0,0,((
(FVSCHEDULE(1,OFFSET(Summary!$H$14,MATCH($B88,Summary!$H$15:$H$22,0),1,1,AF$11))-
 IFERROR( FVSCHEDULE(1,OFFSET(Summary!$H$14,MATCH($B88,Summary!$H$15:$H$22,0),1,1,AF$11-1)), 0))
*(AF$12/12-ROUNDDOWN((AF$12-1)/12,0))
+ IFERROR( FVSCHEDULE(1,OFFSET(Summary!$H$14,MATCH($B88,Summary!$H$15:$H$22,0),1,1,AF$11-1)), 0)
)*IF(AF$53&gt;0,1,0)*$D88)/-12
)</f>
        <v>-10124.010416666666</v>
      </c>
      <c r="AG88" s="33">
        <f ca="1">IF(AG$11=0,0,((
(FVSCHEDULE(1,OFFSET(Summary!$H$14,MATCH($B88,Summary!$H$15:$H$22,0),1,1,AG$11))-
 IFERROR( FVSCHEDULE(1,OFFSET(Summary!$H$14,MATCH($B88,Summary!$H$15:$H$22,0),1,1,AG$11-1)), 0))
*(AG$12/12-ROUNDDOWN((AG$12-1)/12,0))
+ IFERROR( FVSCHEDULE(1,OFFSET(Summary!$H$14,MATCH($B88,Summary!$H$15:$H$22,0),1,1,AG$11-1)), 0)
)*IF(AG$53&gt;0,1,0)*$D88)/-12
)</f>
        <v>-10145.102105034721</v>
      </c>
      <c r="AH88" s="33">
        <f ca="1">IF(AH$11=0,0,((
(FVSCHEDULE(1,OFFSET(Summary!$H$14,MATCH($B88,Summary!$H$15:$H$22,0),1,1,AH$11))-
 IFERROR( FVSCHEDULE(1,OFFSET(Summary!$H$14,MATCH($B88,Summary!$H$15:$H$22,0),1,1,AH$11-1)), 0))
*(AH$12/12-ROUNDDOWN((AH$12-1)/12,0))
+ IFERROR( FVSCHEDULE(1,OFFSET(Summary!$H$14,MATCH($B88,Summary!$H$15:$H$22,0),1,1,AH$11-1)), 0)
)*IF(AH$53&gt;0,1,0)*$D88)/-12
)</f>
        <v>-10166.193793402776</v>
      </c>
      <c r="AI88" s="33">
        <f ca="1">IF(AI$11=0,0,((
(FVSCHEDULE(1,OFFSET(Summary!$H$14,MATCH($B88,Summary!$H$15:$H$22,0),1,1,AI$11))-
 IFERROR( FVSCHEDULE(1,OFFSET(Summary!$H$14,MATCH($B88,Summary!$H$15:$H$22,0),1,1,AI$11-1)), 0))
*(AI$12/12-ROUNDDOWN((AI$12-1)/12,0))
+ IFERROR( FVSCHEDULE(1,OFFSET(Summary!$H$14,MATCH($B88,Summary!$H$15:$H$22,0),1,1,AI$11-1)), 0)
)*IF(AI$53&gt;0,1,0)*$D88)/-12
)</f>
        <v>-10187.285481770832</v>
      </c>
      <c r="AJ88" s="33">
        <f ca="1">IF(AJ$11=0,0,((
(FVSCHEDULE(1,OFFSET(Summary!$H$14,MATCH($B88,Summary!$H$15:$H$22,0),1,1,AJ$11))-
 IFERROR( FVSCHEDULE(1,OFFSET(Summary!$H$14,MATCH($B88,Summary!$H$15:$H$22,0),1,1,AJ$11-1)), 0))
*(AJ$12/12-ROUNDDOWN((AJ$12-1)/12,0))
+ IFERROR( FVSCHEDULE(1,OFFSET(Summary!$H$14,MATCH($B88,Summary!$H$15:$H$22,0),1,1,AJ$11-1)), 0)
)*IF(AJ$53&gt;0,1,0)*$D88)/-12
)</f>
        <v>-10208.377170138889</v>
      </c>
      <c r="AK88" s="33">
        <f ca="1">IF(AK$11=0,0,((
(FVSCHEDULE(1,OFFSET(Summary!$H$14,MATCH($B88,Summary!$H$15:$H$22,0),1,1,AK$11))-
 IFERROR( FVSCHEDULE(1,OFFSET(Summary!$H$14,MATCH($B88,Summary!$H$15:$H$22,0),1,1,AK$11-1)), 0))
*(AK$12/12-ROUNDDOWN((AK$12-1)/12,0))
+ IFERROR( FVSCHEDULE(1,OFFSET(Summary!$H$14,MATCH($B88,Summary!$H$15:$H$22,0),1,1,AK$11-1)), 0)
)*IF(AK$53&gt;0,1,0)*$D88)/-12
)</f>
        <v>-10229.468858506943</v>
      </c>
      <c r="AL88" s="33">
        <f ca="1">IF(AL$11=0,0,((
(FVSCHEDULE(1,OFFSET(Summary!$H$14,MATCH($B88,Summary!$H$15:$H$22,0),1,1,AL$11))-
 IFERROR( FVSCHEDULE(1,OFFSET(Summary!$H$14,MATCH($B88,Summary!$H$15:$H$22,0),1,1,AL$11-1)), 0))
*(AL$12/12-ROUNDDOWN((AL$12-1)/12,0))
+ IFERROR( FVSCHEDULE(1,OFFSET(Summary!$H$14,MATCH($B88,Summary!$H$15:$H$22,0),1,1,AL$11-1)), 0)
)*IF(AL$53&gt;0,1,0)*$D88)/-12
)</f>
        <v>-10250.560546874998</v>
      </c>
      <c r="AM88" s="33">
        <f ca="1">IF(AM$11=0,0,((
(FVSCHEDULE(1,OFFSET(Summary!$H$14,MATCH($B88,Summary!$H$15:$H$22,0),1,1,AM$11))-
 IFERROR( FVSCHEDULE(1,OFFSET(Summary!$H$14,MATCH($B88,Summary!$H$15:$H$22,0),1,1,AM$11-1)), 0))
*(AM$12/12-ROUNDDOWN((AM$12-1)/12,0))
+ IFERROR( FVSCHEDULE(1,OFFSET(Summary!$H$14,MATCH($B88,Summary!$H$15:$H$22,0),1,1,AM$11-1)), 0)
)*IF(AM$53&gt;0,1,0)*$D88)/-12
)</f>
        <v>-10271.652235243055</v>
      </c>
      <c r="AN88" s="33">
        <f ca="1">IF(AN$11=0,0,((
(FVSCHEDULE(1,OFFSET(Summary!$H$14,MATCH($B88,Summary!$H$15:$H$22,0),1,1,AN$11))-
 IFERROR( FVSCHEDULE(1,OFFSET(Summary!$H$14,MATCH($B88,Summary!$H$15:$H$22,0),1,1,AN$11-1)), 0))
*(AN$12/12-ROUNDDOWN((AN$12-1)/12,0))
+ IFERROR( FVSCHEDULE(1,OFFSET(Summary!$H$14,MATCH($B88,Summary!$H$15:$H$22,0),1,1,AN$11-1)), 0)
)*IF(AN$53&gt;0,1,0)*$D88)/-12
)</f>
        <v>-10292.743923611111</v>
      </c>
      <c r="AO88" s="33">
        <f ca="1">IF(AO$11=0,0,((
(FVSCHEDULE(1,OFFSET(Summary!$H$14,MATCH($B88,Summary!$H$15:$H$22,0),1,1,AO$11))-
 IFERROR( FVSCHEDULE(1,OFFSET(Summary!$H$14,MATCH($B88,Summary!$H$15:$H$22,0),1,1,AO$11-1)), 0))
*(AO$12/12-ROUNDDOWN((AO$12-1)/12,0))
+ IFERROR( FVSCHEDULE(1,OFFSET(Summary!$H$14,MATCH($B88,Summary!$H$15:$H$22,0),1,1,AO$11-1)), 0)
)*IF(AO$53&gt;0,1,0)*$D88)/-12
)</f>
        <v>-10313.835611979166</v>
      </c>
      <c r="AP88" s="33">
        <f ca="1">IF(AP$11=0,0,((
(FVSCHEDULE(1,OFFSET(Summary!$H$14,MATCH($B88,Summary!$H$15:$H$22,0),1,1,AP$11))-
 IFERROR( FVSCHEDULE(1,OFFSET(Summary!$H$14,MATCH($B88,Summary!$H$15:$H$22,0),1,1,AP$11-1)), 0))
*(AP$12/12-ROUNDDOWN((AP$12-1)/12,0))
+ IFERROR( FVSCHEDULE(1,OFFSET(Summary!$H$14,MATCH($B88,Summary!$H$15:$H$22,0),1,1,AP$11-1)), 0)
)*IF(AP$53&gt;0,1,0)*$D88)/-12
)</f>
        <v>-10334.927300347223</v>
      </c>
      <c r="AQ88" s="33">
        <f ca="1">IF(AQ$11=0,0,((
(FVSCHEDULE(1,OFFSET(Summary!$H$14,MATCH($B88,Summary!$H$15:$H$22,0),1,1,AQ$11))-
 IFERROR( FVSCHEDULE(1,OFFSET(Summary!$H$14,MATCH($B88,Summary!$H$15:$H$22,0),1,1,AQ$11-1)), 0))
*(AQ$12/12-ROUNDDOWN((AQ$12-1)/12,0))
+ IFERROR( FVSCHEDULE(1,OFFSET(Summary!$H$14,MATCH($B88,Summary!$H$15:$H$22,0),1,1,AQ$11-1)), 0)
)*IF(AQ$53&gt;0,1,0)*$D88)/-12
)</f>
        <v>-10356.018988715276</v>
      </c>
      <c r="AR88" s="33">
        <f ca="1">IF(AR$11=0,0,((
(FVSCHEDULE(1,OFFSET(Summary!$H$14,MATCH($B88,Summary!$H$15:$H$22,0),1,1,AR$11))-
 IFERROR( FVSCHEDULE(1,OFFSET(Summary!$H$14,MATCH($B88,Summary!$H$15:$H$22,0),1,1,AR$11-1)), 0))
*(AR$12/12-ROUNDDOWN((AR$12-1)/12,0))
+ IFERROR( FVSCHEDULE(1,OFFSET(Summary!$H$14,MATCH($B88,Summary!$H$15:$H$22,0),1,1,AR$11-1)), 0)
)*IF(AR$53&gt;0,1,0)*$D88)/-12
)</f>
        <v>-10377.110677083332</v>
      </c>
      <c r="AS88" s="33">
        <f ca="1">IF(AS$11=0,0,((
(FVSCHEDULE(1,OFFSET(Summary!$H$14,MATCH($B88,Summary!$H$15:$H$22,0),1,1,AS$11))-
 IFERROR( FVSCHEDULE(1,OFFSET(Summary!$H$14,MATCH($B88,Summary!$H$15:$H$22,0),1,1,AS$11-1)), 0))
*(AS$12/12-ROUNDDOWN((AS$12-1)/12,0))
+ IFERROR( FVSCHEDULE(1,OFFSET(Summary!$H$14,MATCH($B88,Summary!$H$15:$H$22,0),1,1,AS$11-1)), 0)
)*IF(AS$53&gt;0,1,0)*$D88)/-12
)</f>
        <v>-10398.72965766059</v>
      </c>
      <c r="AT88" s="33">
        <f ca="1">IF(AT$11=0,0,((
(FVSCHEDULE(1,OFFSET(Summary!$H$14,MATCH($B88,Summary!$H$15:$H$22,0),1,1,AT$11))-
 IFERROR( FVSCHEDULE(1,OFFSET(Summary!$H$14,MATCH($B88,Summary!$H$15:$H$22,0),1,1,AT$11-1)), 0))
*(AT$12/12-ROUNDDOWN((AT$12-1)/12,0))
+ IFERROR( FVSCHEDULE(1,OFFSET(Summary!$H$14,MATCH($B88,Summary!$H$15:$H$22,0),1,1,AT$11-1)), 0)
)*IF(AT$53&gt;0,1,0)*$D88)/-12
)</f>
        <v>-10420.348638237845</v>
      </c>
      <c r="AU88" s="33">
        <f ca="1">IF(AU$11=0,0,((
(FVSCHEDULE(1,OFFSET(Summary!$H$14,MATCH($B88,Summary!$H$15:$H$22,0),1,1,AU$11))-
 IFERROR( FVSCHEDULE(1,OFFSET(Summary!$H$14,MATCH($B88,Summary!$H$15:$H$22,0),1,1,AU$11-1)), 0))
*(AU$12/12-ROUNDDOWN((AU$12-1)/12,0))
+ IFERROR( FVSCHEDULE(1,OFFSET(Summary!$H$14,MATCH($B88,Summary!$H$15:$H$22,0),1,1,AU$11-1)), 0)
)*IF(AU$53&gt;0,1,0)*$D88)/-12
)</f>
        <v>-10441.967618815102</v>
      </c>
      <c r="AV88" s="33">
        <f ca="1">IF(AV$11=0,0,((
(FVSCHEDULE(1,OFFSET(Summary!$H$14,MATCH($B88,Summary!$H$15:$H$22,0),1,1,AV$11))-
 IFERROR( FVSCHEDULE(1,OFFSET(Summary!$H$14,MATCH($B88,Summary!$H$15:$H$22,0),1,1,AV$11-1)), 0))
*(AV$12/12-ROUNDDOWN((AV$12-1)/12,0))
+ IFERROR( FVSCHEDULE(1,OFFSET(Summary!$H$14,MATCH($B88,Summary!$H$15:$H$22,0),1,1,AV$11-1)), 0)
)*IF(AV$53&gt;0,1,0)*$D88)/-12
)</f>
        <v>-10463.58659939236</v>
      </c>
      <c r="AW88" s="33">
        <f ca="1">IF(AW$11=0,0,((
(FVSCHEDULE(1,OFFSET(Summary!$H$14,MATCH($B88,Summary!$H$15:$H$22,0),1,1,AW$11))-
 IFERROR( FVSCHEDULE(1,OFFSET(Summary!$H$14,MATCH($B88,Summary!$H$15:$H$22,0),1,1,AW$11-1)), 0))
*(AW$12/12-ROUNDDOWN((AW$12-1)/12,0))
+ IFERROR( FVSCHEDULE(1,OFFSET(Summary!$H$14,MATCH($B88,Summary!$H$15:$H$22,0),1,1,AW$11-1)), 0)
)*IF(AW$53&gt;0,1,0)*$D88)/-12
)</f>
        <v>-10485.205579969617</v>
      </c>
      <c r="AX88" s="33">
        <f ca="1">IF(AX$11=0,0,((
(FVSCHEDULE(1,OFFSET(Summary!$H$14,MATCH($B88,Summary!$H$15:$H$22,0),1,1,AX$11))-
 IFERROR( FVSCHEDULE(1,OFFSET(Summary!$H$14,MATCH($B88,Summary!$H$15:$H$22,0),1,1,AX$11-1)), 0))
*(AX$12/12-ROUNDDOWN((AX$12-1)/12,0))
+ IFERROR( FVSCHEDULE(1,OFFSET(Summary!$H$14,MATCH($B88,Summary!$H$15:$H$22,0),1,1,AX$11-1)), 0)
)*IF(AX$53&gt;0,1,0)*$D88)/-12
)</f>
        <v>-10506.824560546875</v>
      </c>
      <c r="AY88" s="33">
        <f ca="1">IF(AY$11=0,0,((
(FVSCHEDULE(1,OFFSET(Summary!$H$14,MATCH($B88,Summary!$H$15:$H$22,0),1,1,AY$11))-
 IFERROR( FVSCHEDULE(1,OFFSET(Summary!$H$14,MATCH($B88,Summary!$H$15:$H$22,0),1,1,AY$11-1)), 0))
*(AY$12/12-ROUNDDOWN((AY$12-1)/12,0))
+ IFERROR( FVSCHEDULE(1,OFFSET(Summary!$H$14,MATCH($B88,Summary!$H$15:$H$22,0),1,1,AY$11-1)), 0)
)*IF(AY$53&gt;0,1,0)*$D88)/-12
)</f>
        <v>-10528.44354112413</v>
      </c>
      <c r="AZ88" s="33">
        <f ca="1">IF(AZ$11=0,0,((
(FVSCHEDULE(1,OFFSET(Summary!$H$14,MATCH($B88,Summary!$H$15:$H$22,0),1,1,AZ$11))-
 IFERROR( FVSCHEDULE(1,OFFSET(Summary!$H$14,MATCH($B88,Summary!$H$15:$H$22,0),1,1,AZ$11-1)), 0))
*(AZ$12/12-ROUNDDOWN((AZ$12-1)/12,0))
+ IFERROR( FVSCHEDULE(1,OFFSET(Summary!$H$14,MATCH($B88,Summary!$H$15:$H$22,0),1,1,AZ$11-1)), 0)
)*IF(AZ$53&gt;0,1,0)*$D88)/-12
)</f>
        <v>-10550.062521701388</v>
      </c>
      <c r="BA88" s="33">
        <f ca="1">IF(BA$11=0,0,((
(FVSCHEDULE(1,OFFSET(Summary!$H$14,MATCH($B88,Summary!$H$15:$H$22,0),1,1,BA$11))-
 IFERROR( FVSCHEDULE(1,OFFSET(Summary!$H$14,MATCH($B88,Summary!$H$15:$H$22,0),1,1,BA$11-1)), 0))
*(BA$12/12-ROUNDDOWN((BA$12-1)/12,0))
+ IFERROR( FVSCHEDULE(1,OFFSET(Summary!$H$14,MATCH($B88,Summary!$H$15:$H$22,0),1,1,BA$11-1)), 0)
)*IF(BA$53&gt;0,1,0)*$D88)/-12
)</f>
        <v>-10571.681502278645</v>
      </c>
      <c r="BB88" s="33">
        <f ca="1">IF(BB$11=0,0,((
(FVSCHEDULE(1,OFFSET(Summary!$H$14,MATCH($B88,Summary!$H$15:$H$22,0),1,1,BB$11))-
 IFERROR( FVSCHEDULE(1,OFFSET(Summary!$H$14,MATCH($B88,Summary!$H$15:$H$22,0),1,1,BB$11-1)), 0))
*(BB$12/12-ROUNDDOWN((BB$12-1)/12,0))
+ IFERROR( FVSCHEDULE(1,OFFSET(Summary!$H$14,MATCH($B88,Summary!$H$15:$H$22,0),1,1,BB$11-1)), 0)
)*IF(BB$53&gt;0,1,0)*$D88)/-12
)</f>
        <v>-10593.300482855902</v>
      </c>
      <c r="BC88" s="33">
        <f ca="1">IF(BC$11=0,0,((
(FVSCHEDULE(1,OFFSET(Summary!$H$14,MATCH($B88,Summary!$H$15:$H$22,0),1,1,BC$11))-
 IFERROR( FVSCHEDULE(1,OFFSET(Summary!$H$14,MATCH($B88,Summary!$H$15:$H$22,0),1,1,BC$11-1)), 0))
*(BC$12/12-ROUNDDOWN((BC$12-1)/12,0))
+ IFERROR( FVSCHEDULE(1,OFFSET(Summary!$H$14,MATCH($B88,Summary!$H$15:$H$22,0),1,1,BC$11-1)), 0)
)*IF(BC$53&gt;0,1,0)*$D88)/-12
)</f>
        <v>-10614.919463433158</v>
      </c>
      <c r="BD88" s="33">
        <f ca="1">IF(BD$11=0,0,((
(FVSCHEDULE(1,OFFSET(Summary!$H$14,MATCH($B88,Summary!$H$15:$H$22,0),1,1,BD$11))-
 IFERROR( FVSCHEDULE(1,OFFSET(Summary!$H$14,MATCH($B88,Summary!$H$15:$H$22,0),1,1,BD$11-1)), 0))
*(BD$12/12-ROUNDDOWN((BD$12-1)/12,0))
+ IFERROR( FVSCHEDULE(1,OFFSET(Summary!$H$14,MATCH($B88,Summary!$H$15:$H$22,0),1,1,BD$11-1)), 0)
)*IF(BD$53&gt;0,1,0)*$D88)/-12
)</f>
        <v>-10636.538444010415</v>
      </c>
      <c r="BE88" s="33">
        <f ca="1">IF(BE$11=0,0,((
(FVSCHEDULE(1,OFFSET(Summary!$H$14,MATCH($B88,Summary!$H$15:$H$22,0),1,1,BE$11))-
 IFERROR( FVSCHEDULE(1,OFFSET(Summary!$H$14,MATCH($B88,Summary!$H$15:$H$22,0),1,1,BE$11-1)), 0))
*(BE$12/12-ROUNDDOWN((BE$12-1)/12,0))
+ IFERROR( FVSCHEDULE(1,OFFSET(Summary!$H$14,MATCH($B88,Summary!$H$15:$H$22,0),1,1,BE$11-1)), 0)
)*IF(BE$53&gt;0,1,0)*$D88)/-12
)</f>
        <v>-10658.697899102104</v>
      </c>
      <c r="BF88" s="33">
        <f ca="1">IF(BF$11=0,0,((
(FVSCHEDULE(1,OFFSET(Summary!$H$14,MATCH($B88,Summary!$H$15:$H$22,0),1,1,BF$11))-
 IFERROR( FVSCHEDULE(1,OFFSET(Summary!$H$14,MATCH($B88,Summary!$H$15:$H$22,0),1,1,BF$11-1)), 0))
*(BF$12/12-ROUNDDOWN((BF$12-1)/12,0))
+ IFERROR( FVSCHEDULE(1,OFFSET(Summary!$H$14,MATCH($B88,Summary!$H$15:$H$22,0),1,1,BF$11-1)), 0)
)*IF(BF$53&gt;0,1,0)*$D88)/-12
)</f>
        <v>-10680.857354193793</v>
      </c>
      <c r="BG88" s="33">
        <f ca="1">IF(BG$11=0,0,((
(FVSCHEDULE(1,OFFSET(Summary!$H$14,MATCH($B88,Summary!$H$15:$H$22,0),1,1,BG$11))-
 IFERROR( FVSCHEDULE(1,OFFSET(Summary!$H$14,MATCH($B88,Summary!$H$15:$H$22,0),1,1,BG$11-1)), 0))
*(BG$12/12-ROUNDDOWN((BG$12-1)/12,0))
+ IFERROR( FVSCHEDULE(1,OFFSET(Summary!$H$14,MATCH($B88,Summary!$H$15:$H$22,0),1,1,BG$11-1)), 0)
)*IF(BG$53&gt;0,1,0)*$D88)/-12
)</f>
        <v>-10703.016809285482</v>
      </c>
      <c r="BH88" s="33">
        <f ca="1">IF(BH$11=0,0,((
(FVSCHEDULE(1,OFFSET(Summary!$H$14,MATCH($B88,Summary!$H$15:$H$22,0),1,1,BH$11))-
 IFERROR( FVSCHEDULE(1,OFFSET(Summary!$H$14,MATCH($B88,Summary!$H$15:$H$22,0),1,1,BH$11-1)), 0))
*(BH$12/12-ROUNDDOWN((BH$12-1)/12,0))
+ IFERROR( FVSCHEDULE(1,OFFSET(Summary!$H$14,MATCH($B88,Summary!$H$15:$H$22,0),1,1,BH$11-1)), 0)
)*IF(BH$53&gt;0,1,0)*$D88)/-12
)</f>
        <v>-10725.176264377169</v>
      </c>
      <c r="BI88" s="33">
        <f ca="1">IF(BI$11=0,0,((
(FVSCHEDULE(1,OFFSET(Summary!$H$14,MATCH($B88,Summary!$H$15:$H$22,0),1,1,BI$11))-
 IFERROR( FVSCHEDULE(1,OFFSET(Summary!$H$14,MATCH($B88,Summary!$H$15:$H$22,0),1,1,BI$11-1)), 0))
*(BI$12/12-ROUNDDOWN((BI$12-1)/12,0))
+ IFERROR( FVSCHEDULE(1,OFFSET(Summary!$H$14,MATCH($B88,Summary!$H$15:$H$22,0),1,1,BI$11-1)), 0)
)*IF(BI$53&gt;0,1,0)*$D88)/-12
)</f>
        <v>-10747.335719468858</v>
      </c>
      <c r="BJ88" s="33">
        <f ca="1">IF(BJ$11=0,0,((
(FVSCHEDULE(1,OFFSET(Summary!$H$14,MATCH($B88,Summary!$H$15:$H$22,0),1,1,BJ$11))-
 IFERROR( FVSCHEDULE(1,OFFSET(Summary!$H$14,MATCH($B88,Summary!$H$15:$H$22,0),1,1,BJ$11-1)), 0))
*(BJ$12/12-ROUNDDOWN((BJ$12-1)/12,0))
+ IFERROR( FVSCHEDULE(1,OFFSET(Summary!$H$14,MATCH($B88,Summary!$H$15:$H$22,0),1,1,BJ$11-1)), 0)
)*IF(BJ$53&gt;0,1,0)*$D88)/-12
)</f>
        <v>-10769.495174560547</v>
      </c>
      <c r="BK88" s="33">
        <f ca="1">IF(BK$11=0,0,((
(FVSCHEDULE(1,OFFSET(Summary!$H$14,MATCH($B88,Summary!$H$15:$H$22,0),1,1,BK$11))-
 IFERROR( FVSCHEDULE(1,OFFSET(Summary!$H$14,MATCH($B88,Summary!$H$15:$H$22,0),1,1,BK$11-1)), 0))
*(BK$12/12-ROUNDDOWN((BK$12-1)/12,0))
+ IFERROR( FVSCHEDULE(1,OFFSET(Summary!$H$14,MATCH($B88,Summary!$H$15:$H$22,0),1,1,BK$11-1)), 0)
)*IF(BK$53&gt;0,1,0)*$D88)/-12
)</f>
        <v>-10791.654629652232</v>
      </c>
      <c r="BL88" s="33">
        <f ca="1">IF(BL$11=0,0,((
(FVSCHEDULE(1,OFFSET(Summary!$H$14,MATCH($B88,Summary!$H$15:$H$22,0),1,1,BL$11))-
 IFERROR( FVSCHEDULE(1,OFFSET(Summary!$H$14,MATCH($B88,Summary!$H$15:$H$22,0),1,1,BL$11-1)), 0))
*(BL$12/12-ROUNDDOWN((BL$12-1)/12,0))
+ IFERROR( FVSCHEDULE(1,OFFSET(Summary!$H$14,MATCH($B88,Summary!$H$15:$H$22,0),1,1,BL$11-1)), 0)
)*IF(BL$53&gt;0,1,0)*$D88)/-12
)</f>
        <v>-10813.814084743921</v>
      </c>
      <c r="BM88" s="33">
        <f ca="1">IF(BM$11=0,0,((
(FVSCHEDULE(1,OFFSET(Summary!$H$14,MATCH($B88,Summary!$H$15:$H$22,0),1,1,BM$11))-
 IFERROR( FVSCHEDULE(1,OFFSET(Summary!$H$14,MATCH($B88,Summary!$H$15:$H$22,0),1,1,BM$11-1)), 0))
*(BM$12/12-ROUNDDOWN((BM$12-1)/12,0))
+ IFERROR( FVSCHEDULE(1,OFFSET(Summary!$H$14,MATCH($B88,Summary!$H$15:$H$22,0),1,1,BM$11-1)), 0)
)*IF(BM$53&gt;0,1,0)*$D88)/-12
)</f>
        <v>-10835.97353983561</v>
      </c>
      <c r="BN88" s="33">
        <f ca="1">IF(BN$11=0,0,((
(FVSCHEDULE(1,OFFSET(Summary!$H$14,MATCH($B88,Summary!$H$15:$H$22,0),1,1,BN$11))-
 IFERROR( FVSCHEDULE(1,OFFSET(Summary!$H$14,MATCH($B88,Summary!$H$15:$H$22,0),1,1,BN$11-1)), 0))
*(BN$12/12-ROUNDDOWN((BN$12-1)/12,0))
+ IFERROR( FVSCHEDULE(1,OFFSET(Summary!$H$14,MATCH($B88,Summary!$H$15:$H$22,0),1,1,BN$11-1)), 0)
)*IF(BN$53&gt;0,1,0)*$D88)/-12
)</f>
        <v>-10858.132994927297</v>
      </c>
      <c r="BO88" s="33">
        <f ca="1">IF(BO$11=0,0,((
(FVSCHEDULE(1,OFFSET(Summary!$H$14,MATCH($B88,Summary!$H$15:$H$22,0),1,1,BO$11))-
 IFERROR( FVSCHEDULE(1,OFFSET(Summary!$H$14,MATCH($B88,Summary!$H$15:$H$22,0),1,1,BO$11-1)), 0))
*(BO$12/12-ROUNDDOWN((BO$12-1)/12,0))
+ IFERROR( FVSCHEDULE(1,OFFSET(Summary!$H$14,MATCH($B88,Summary!$H$15:$H$22,0),1,1,BO$11-1)), 0)
)*IF(BO$53&gt;0,1,0)*$D88)/-12
)</f>
        <v>-10880.292450018986</v>
      </c>
      <c r="BP88" s="33">
        <f ca="1">IF(BP$11=0,0,((
(FVSCHEDULE(1,OFFSET(Summary!$H$14,MATCH($B88,Summary!$H$15:$H$22,0),1,1,BP$11))-
 IFERROR( FVSCHEDULE(1,OFFSET(Summary!$H$14,MATCH($B88,Summary!$H$15:$H$22,0),1,1,BP$11-1)), 0))
*(BP$12/12-ROUNDDOWN((BP$12-1)/12,0))
+ IFERROR( FVSCHEDULE(1,OFFSET(Summary!$H$14,MATCH($B88,Summary!$H$15:$H$22,0),1,1,BP$11-1)), 0)
)*IF(BP$53&gt;0,1,0)*$D88)/-12
)</f>
        <v>-10902.451905110674</v>
      </c>
      <c r="BQ88" s="33">
        <f ca="1">IF(BQ$11=0,0,((
(FVSCHEDULE(1,OFFSET(Summary!$H$14,MATCH($B88,Summary!$H$15:$H$22,0),1,1,BQ$11))-
 IFERROR( FVSCHEDULE(1,OFFSET(Summary!$H$14,MATCH($B88,Summary!$H$15:$H$22,0),1,1,BQ$11-1)), 0))
*(BQ$12/12-ROUNDDOWN((BQ$12-1)/12,0))
+ IFERROR( FVSCHEDULE(1,OFFSET(Summary!$H$14,MATCH($B88,Summary!$H$15:$H$22,0),1,1,BQ$11-1)), 0)
)*IF(BQ$53&gt;0,1,0)*$D88)/-12
)</f>
        <v>-10925.165346579655</v>
      </c>
      <c r="BR88" s="33">
        <f ca="1">IF(BR$11=0,0,((
(FVSCHEDULE(1,OFFSET(Summary!$H$14,MATCH($B88,Summary!$H$15:$H$22,0),1,1,BR$11))-
 IFERROR( FVSCHEDULE(1,OFFSET(Summary!$H$14,MATCH($B88,Summary!$H$15:$H$22,0),1,1,BR$11-1)), 0))
*(BR$12/12-ROUNDDOWN((BR$12-1)/12,0))
+ IFERROR( FVSCHEDULE(1,OFFSET(Summary!$H$14,MATCH($B88,Summary!$H$15:$H$22,0),1,1,BR$11-1)), 0)
)*IF(BR$53&gt;0,1,0)*$D88)/-12
)</f>
        <v>-10947.878788048636</v>
      </c>
      <c r="BS88" s="33">
        <f ca="1">IF(BS$11=0,0,((
(FVSCHEDULE(1,OFFSET(Summary!$H$14,MATCH($B88,Summary!$H$15:$H$22,0),1,1,BS$11))-
 IFERROR( FVSCHEDULE(1,OFFSET(Summary!$H$14,MATCH($B88,Summary!$H$15:$H$22,0),1,1,BS$11-1)), 0))
*(BS$12/12-ROUNDDOWN((BS$12-1)/12,0))
+ IFERROR( FVSCHEDULE(1,OFFSET(Summary!$H$14,MATCH($B88,Summary!$H$15:$H$22,0),1,1,BS$11-1)), 0)
)*IF(BS$53&gt;0,1,0)*$D88)/-12
)</f>
        <v>-10970.592229517615</v>
      </c>
      <c r="BT88" s="33">
        <f ca="1">IF(BT$11=0,0,((
(FVSCHEDULE(1,OFFSET(Summary!$H$14,MATCH($B88,Summary!$H$15:$H$22,0),1,1,BT$11))-
 IFERROR( FVSCHEDULE(1,OFFSET(Summary!$H$14,MATCH($B88,Summary!$H$15:$H$22,0),1,1,BT$11-1)), 0))
*(BT$12/12-ROUNDDOWN((BT$12-1)/12,0))
+ IFERROR( FVSCHEDULE(1,OFFSET(Summary!$H$14,MATCH($B88,Summary!$H$15:$H$22,0),1,1,BT$11-1)), 0)
)*IF(BT$53&gt;0,1,0)*$D88)/-12
)</f>
        <v>-10993.305670986598</v>
      </c>
      <c r="BU88" s="33">
        <f ca="1">IF(BU$11=0,0,((
(FVSCHEDULE(1,OFFSET(Summary!$H$14,MATCH($B88,Summary!$H$15:$H$22,0),1,1,BU$11))-
 IFERROR( FVSCHEDULE(1,OFFSET(Summary!$H$14,MATCH($B88,Summary!$H$15:$H$22,0),1,1,BU$11-1)), 0))
*(BU$12/12-ROUNDDOWN((BU$12-1)/12,0))
+ IFERROR( FVSCHEDULE(1,OFFSET(Summary!$H$14,MATCH($B88,Summary!$H$15:$H$22,0),1,1,BU$11-1)), 0)
)*IF(BU$53&gt;0,1,0)*$D88)/-12
)</f>
        <v>-11016.019112455577</v>
      </c>
      <c r="BV88" s="33">
        <f ca="1">IF(BV$11=0,0,((
(FVSCHEDULE(1,OFFSET(Summary!$H$14,MATCH($B88,Summary!$H$15:$H$22,0),1,1,BV$11))-
 IFERROR( FVSCHEDULE(1,OFFSET(Summary!$H$14,MATCH($B88,Summary!$H$15:$H$22,0),1,1,BV$11-1)), 0))
*(BV$12/12-ROUNDDOWN((BV$12-1)/12,0))
+ IFERROR( FVSCHEDULE(1,OFFSET(Summary!$H$14,MATCH($B88,Summary!$H$15:$H$22,0),1,1,BV$11-1)), 0)
)*IF(BV$53&gt;0,1,0)*$D88)/-12
)</f>
        <v>-11038.732553924558</v>
      </c>
      <c r="BW88" s="33">
        <f ca="1">IF(BW$11=0,0,((
(FVSCHEDULE(1,OFFSET(Summary!$H$14,MATCH($B88,Summary!$H$15:$H$22,0),1,1,BW$11))-
 IFERROR( FVSCHEDULE(1,OFFSET(Summary!$H$14,MATCH($B88,Summary!$H$15:$H$22,0),1,1,BW$11-1)), 0))
*(BW$12/12-ROUNDDOWN((BW$12-1)/12,0))
+ IFERROR( FVSCHEDULE(1,OFFSET(Summary!$H$14,MATCH($B88,Summary!$H$15:$H$22,0),1,1,BW$11-1)), 0)
)*IF(BW$53&gt;0,1,0)*$D88)/-12
)</f>
        <v>-11061.445995393538</v>
      </c>
      <c r="BX88" s="33">
        <f ca="1">IF(BX$11=0,0,((
(FVSCHEDULE(1,OFFSET(Summary!$H$14,MATCH($B88,Summary!$H$15:$H$22,0),1,1,BX$11))-
 IFERROR( FVSCHEDULE(1,OFFSET(Summary!$H$14,MATCH($B88,Summary!$H$15:$H$22,0),1,1,BX$11-1)), 0))
*(BX$12/12-ROUNDDOWN((BX$12-1)/12,0))
+ IFERROR( FVSCHEDULE(1,OFFSET(Summary!$H$14,MATCH($B88,Summary!$H$15:$H$22,0),1,1,BX$11-1)), 0)
)*IF(BX$53&gt;0,1,0)*$D88)/-12
)</f>
        <v>-11084.159436862517</v>
      </c>
      <c r="BY88" s="33">
        <f ca="1">IF(BY$11=0,0,((
(FVSCHEDULE(1,OFFSET(Summary!$H$14,MATCH($B88,Summary!$H$15:$H$22,0),1,1,BY$11))-
 IFERROR( FVSCHEDULE(1,OFFSET(Summary!$H$14,MATCH($B88,Summary!$H$15:$H$22,0),1,1,BY$11-1)), 0))
*(BY$12/12-ROUNDDOWN((BY$12-1)/12,0))
+ IFERROR( FVSCHEDULE(1,OFFSET(Summary!$H$14,MATCH($B88,Summary!$H$15:$H$22,0),1,1,BY$11-1)), 0)
)*IF(BY$53&gt;0,1,0)*$D88)/-12
)</f>
        <v>-11106.8728783315</v>
      </c>
      <c r="BZ88" s="33">
        <f ca="1">IF(BZ$11=0,0,((
(FVSCHEDULE(1,OFFSET(Summary!$H$14,MATCH($B88,Summary!$H$15:$H$22,0),1,1,BZ$11))-
 IFERROR( FVSCHEDULE(1,OFFSET(Summary!$H$14,MATCH($B88,Summary!$H$15:$H$22,0),1,1,BZ$11-1)), 0))
*(BZ$12/12-ROUNDDOWN((BZ$12-1)/12,0))
+ IFERROR( FVSCHEDULE(1,OFFSET(Summary!$H$14,MATCH($B88,Summary!$H$15:$H$22,0),1,1,BZ$11-1)), 0)
)*IF(BZ$53&gt;0,1,0)*$D88)/-12
)</f>
        <v>-11129.586319800479</v>
      </c>
      <c r="CA88" s="33">
        <f ca="1">IF(CA$11=0,0,((
(FVSCHEDULE(1,OFFSET(Summary!$H$14,MATCH($B88,Summary!$H$15:$H$22,0),1,1,CA$11))-
 IFERROR( FVSCHEDULE(1,OFFSET(Summary!$H$14,MATCH($B88,Summary!$H$15:$H$22,0),1,1,CA$11-1)), 0))
*(CA$12/12-ROUNDDOWN((CA$12-1)/12,0))
+ IFERROR( FVSCHEDULE(1,OFFSET(Summary!$H$14,MATCH($B88,Summary!$H$15:$H$22,0),1,1,CA$11-1)), 0)
)*IF(CA$53&gt;0,1,0)*$D88)/-12
)</f>
        <v>-11152.29976126946</v>
      </c>
      <c r="CB88" s="33">
        <f ca="1">IF(CB$11=0,0,((
(FVSCHEDULE(1,OFFSET(Summary!$H$14,MATCH($B88,Summary!$H$15:$H$22,0),1,1,CB$11))-
 IFERROR( FVSCHEDULE(1,OFFSET(Summary!$H$14,MATCH($B88,Summary!$H$15:$H$22,0),1,1,CB$11-1)), 0))
*(CB$12/12-ROUNDDOWN((CB$12-1)/12,0))
+ IFERROR( FVSCHEDULE(1,OFFSET(Summary!$H$14,MATCH($B88,Summary!$H$15:$H$22,0),1,1,CB$11-1)), 0)
)*IF(CB$53&gt;0,1,0)*$D88)/-12
)</f>
        <v>-11175.013202738441</v>
      </c>
      <c r="CC88" s="33">
        <f ca="1">IF(CC$11=0,0,((
(FVSCHEDULE(1,OFFSET(Summary!$H$14,MATCH($B88,Summary!$H$15:$H$22,0),1,1,CC$11))-
 IFERROR( FVSCHEDULE(1,OFFSET(Summary!$H$14,MATCH($B88,Summary!$H$15:$H$22,0),1,1,CC$11-1)), 0))
*(CC$12/12-ROUNDDOWN((CC$12-1)/12,0))
+ IFERROR( FVSCHEDULE(1,OFFSET(Summary!$H$14,MATCH($B88,Summary!$H$15:$H$22,0),1,1,CC$11-1)), 0)
)*IF(CC$53&gt;0,1,0)*$D88)/-12
)</f>
        <v>-11198.294480244147</v>
      </c>
      <c r="CD88" s="33">
        <f ca="1">IF(CD$11=0,0,((
(FVSCHEDULE(1,OFFSET(Summary!$H$14,MATCH($B88,Summary!$H$15:$H$22,0),1,1,CD$11))-
 IFERROR( FVSCHEDULE(1,OFFSET(Summary!$H$14,MATCH($B88,Summary!$H$15:$H$22,0),1,1,CD$11-1)), 0))
*(CD$12/12-ROUNDDOWN((CD$12-1)/12,0))
+ IFERROR( FVSCHEDULE(1,OFFSET(Summary!$H$14,MATCH($B88,Summary!$H$15:$H$22,0),1,1,CD$11-1)), 0)
)*IF(CD$53&gt;0,1,0)*$D88)/-12
)</f>
        <v>-11221.57575774985</v>
      </c>
      <c r="CE88" s="33">
        <f ca="1">IF(CE$11=0,0,((
(FVSCHEDULE(1,OFFSET(Summary!$H$14,MATCH($B88,Summary!$H$15:$H$22,0),1,1,CE$11))-
 IFERROR( FVSCHEDULE(1,OFFSET(Summary!$H$14,MATCH($B88,Summary!$H$15:$H$22,0),1,1,CE$11-1)), 0))
*(CE$12/12-ROUNDDOWN((CE$12-1)/12,0))
+ IFERROR( FVSCHEDULE(1,OFFSET(Summary!$H$14,MATCH($B88,Summary!$H$15:$H$22,0),1,1,CE$11-1)), 0)
)*IF(CE$53&gt;0,1,0)*$D88)/-12
)</f>
        <v>-11244.857035255554</v>
      </c>
      <c r="CF88" s="33">
        <f ca="1">IF(CF$11=0,0,((
(FVSCHEDULE(1,OFFSET(Summary!$H$14,MATCH($B88,Summary!$H$15:$H$22,0),1,1,CF$11))-
 IFERROR( FVSCHEDULE(1,OFFSET(Summary!$H$14,MATCH($B88,Summary!$H$15:$H$22,0),1,1,CF$11-1)), 0))
*(CF$12/12-ROUNDDOWN((CF$12-1)/12,0))
+ IFERROR( FVSCHEDULE(1,OFFSET(Summary!$H$14,MATCH($B88,Summary!$H$15:$H$22,0),1,1,CF$11-1)), 0)
)*IF(CF$53&gt;0,1,0)*$D88)/-12
)</f>
        <v>-11268.138312761259</v>
      </c>
      <c r="CG88" s="33">
        <f ca="1">IF(CG$11=0,0,((
(FVSCHEDULE(1,OFFSET(Summary!$H$14,MATCH($B88,Summary!$H$15:$H$22,0),1,1,CG$11))-
 IFERROR( FVSCHEDULE(1,OFFSET(Summary!$H$14,MATCH($B88,Summary!$H$15:$H$22,0),1,1,CG$11-1)), 0))
*(CG$12/12-ROUNDDOWN((CG$12-1)/12,0))
+ IFERROR( FVSCHEDULE(1,OFFSET(Summary!$H$14,MATCH($B88,Summary!$H$15:$H$22,0),1,1,CG$11-1)), 0)
)*IF(CG$53&gt;0,1,0)*$D88)/-12
)</f>
        <v>-11291.419590266965</v>
      </c>
      <c r="CH88" s="33">
        <f ca="1">IF(CH$11=0,0,((
(FVSCHEDULE(1,OFFSET(Summary!$H$14,MATCH($B88,Summary!$H$15:$H$22,0),1,1,CH$11))-
 IFERROR( FVSCHEDULE(1,OFFSET(Summary!$H$14,MATCH($B88,Summary!$H$15:$H$22,0),1,1,CH$11-1)), 0))
*(CH$12/12-ROUNDDOWN((CH$12-1)/12,0))
+ IFERROR( FVSCHEDULE(1,OFFSET(Summary!$H$14,MATCH($B88,Summary!$H$15:$H$22,0),1,1,CH$11-1)), 0)
)*IF(CH$53&gt;0,1,0)*$D88)/-12
)</f>
        <v>-11314.70086777267</v>
      </c>
      <c r="CI88" s="33">
        <f ca="1">IF(CI$11=0,0,((
(FVSCHEDULE(1,OFFSET(Summary!$H$14,MATCH($B88,Summary!$H$15:$H$22,0),1,1,CI$11))-
 IFERROR( FVSCHEDULE(1,OFFSET(Summary!$H$14,MATCH($B88,Summary!$H$15:$H$22,0),1,1,CI$11-1)), 0))
*(CI$12/12-ROUNDDOWN((CI$12-1)/12,0))
+ IFERROR( FVSCHEDULE(1,OFFSET(Summary!$H$14,MATCH($B88,Summary!$H$15:$H$22,0),1,1,CI$11-1)), 0)
)*IF(CI$53&gt;0,1,0)*$D88)/-12
)</f>
        <v>-11337.982145278378</v>
      </c>
      <c r="CJ88" s="33">
        <f ca="1">IF(CJ$11=0,0,((
(FVSCHEDULE(1,OFFSET(Summary!$H$14,MATCH($B88,Summary!$H$15:$H$22,0),1,1,CJ$11))-
 IFERROR( FVSCHEDULE(1,OFFSET(Summary!$H$14,MATCH($B88,Summary!$H$15:$H$22,0),1,1,CJ$11-1)), 0))
*(CJ$12/12-ROUNDDOWN((CJ$12-1)/12,0))
+ IFERROR( FVSCHEDULE(1,OFFSET(Summary!$H$14,MATCH($B88,Summary!$H$15:$H$22,0),1,1,CJ$11-1)), 0)
)*IF(CJ$53&gt;0,1,0)*$D88)/-12
)</f>
        <v>-11361.263422784081</v>
      </c>
      <c r="CK88" s="33">
        <f ca="1">IF(CK$11=0,0,((
(FVSCHEDULE(1,OFFSET(Summary!$H$14,MATCH($B88,Summary!$H$15:$H$22,0),1,1,CK$11))-
 IFERROR( FVSCHEDULE(1,OFFSET(Summary!$H$14,MATCH($B88,Summary!$H$15:$H$22,0),1,1,CK$11-1)), 0))
*(CK$12/12-ROUNDDOWN((CK$12-1)/12,0))
+ IFERROR( FVSCHEDULE(1,OFFSET(Summary!$H$14,MATCH($B88,Summary!$H$15:$H$22,0),1,1,CK$11-1)), 0)
)*IF(CK$53&gt;0,1,0)*$D88)/-12
)</f>
        <v>-11384.544700289785</v>
      </c>
      <c r="CL88" s="33">
        <f ca="1">IF(CL$11=0,0,((
(FVSCHEDULE(1,OFFSET(Summary!$H$14,MATCH($B88,Summary!$H$15:$H$22,0),1,1,CL$11))-
 IFERROR( FVSCHEDULE(1,OFFSET(Summary!$H$14,MATCH($B88,Summary!$H$15:$H$22,0),1,1,CL$11-1)), 0))
*(CL$12/12-ROUNDDOWN((CL$12-1)/12,0))
+ IFERROR( FVSCHEDULE(1,OFFSET(Summary!$H$14,MATCH($B88,Summary!$H$15:$H$22,0),1,1,CL$11-1)), 0)
)*IF(CL$53&gt;0,1,0)*$D88)/-12
)</f>
        <v>-11407.82597779549</v>
      </c>
      <c r="CM88" s="33">
        <f ca="1">IF(CM$11=0,0,((
(FVSCHEDULE(1,OFFSET(Summary!$H$14,MATCH($B88,Summary!$H$15:$H$22,0),1,1,CM$11))-
 IFERROR( FVSCHEDULE(1,OFFSET(Summary!$H$14,MATCH($B88,Summary!$H$15:$H$22,0),1,1,CM$11-1)), 0))
*(CM$12/12-ROUNDDOWN((CM$12-1)/12,0))
+ IFERROR( FVSCHEDULE(1,OFFSET(Summary!$H$14,MATCH($B88,Summary!$H$15:$H$22,0),1,1,CM$11-1)), 0)
)*IF(CM$53&gt;0,1,0)*$D88)/-12
)</f>
        <v>-11431.107255301196</v>
      </c>
      <c r="CN88" s="33">
        <f ca="1">IF(CN$11=0,0,((
(FVSCHEDULE(1,OFFSET(Summary!$H$14,MATCH($B88,Summary!$H$15:$H$22,0),1,1,CN$11))-
 IFERROR( FVSCHEDULE(1,OFFSET(Summary!$H$14,MATCH($B88,Summary!$H$15:$H$22,0),1,1,CN$11-1)), 0))
*(CN$12/12-ROUNDDOWN((CN$12-1)/12,0))
+ IFERROR( FVSCHEDULE(1,OFFSET(Summary!$H$14,MATCH($B88,Summary!$H$15:$H$22,0),1,1,CN$11-1)), 0)
)*IF(CN$53&gt;0,1,0)*$D88)/-12
)</f>
        <v>-11454.388532806901</v>
      </c>
      <c r="CO88" s="33">
        <f ca="1">IF(CO$11=0,0,((
(FVSCHEDULE(1,OFFSET(Summary!$H$14,MATCH($B88,Summary!$H$15:$H$22,0),1,1,CO$11))-
 IFERROR( FVSCHEDULE(1,OFFSET(Summary!$H$14,MATCH($B88,Summary!$H$15:$H$22,0),1,1,CO$11-1)), 0))
*(CO$12/12-ROUNDDOWN((CO$12-1)/12,0))
+ IFERROR( FVSCHEDULE(1,OFFSET(Summary!$H$14,MATCH($B88,Summary!$H$15:$H$22,0),1,1,CO$11-1)), 0)
)*IF(CO$53&gt;0,1,0)*$D88)/-12
)</f>
        <v>-11478.251842250247</v>
      </c>
      <c r="CP88" s="33">
        <f ca="1">IF(CP$11=0,0,((
(FVSCHEDULE(1,OFFSET(Summary!$H$14,MATCH($B88,Summary!$H$15:$H$22,0),1,1,CP$11))-
 IFERROR( FVSCHEDULE(1,OFFSET(Summary!$H$14,MATCH($B88,Summary!$H$15:$H$22,0),1,1,CP$11-1)), 0))
*(CP$12/12-ROUNDDOWN((CP$12-1)/12,0))
+ IFERROR( FVSCHEDULE(1,OFFSET(Summary!$H$14,MATCH($B88,Summary!$H$15:$H$22,0),1,1,CP$11-1)), 0)
)*IF(CP$53&gt;0,1,0)*$D88)/-12
)</f>
        <v>-11502.115151693595</v>
      </c>
      <c r="CQ88" s="33">
        <f ca="1">IF(CQ$11=0,0,((
(FVSCHEDULE(1,OFFSET(Summary!$H$14,MATCH($B88,Summary!$H$15:$H$22,0),1,1,CQ$11))-
 IFERROR( FVSCHEDULE(1,OFFSET(Summary!$H$14,MATCH($B88,Summary!$H$15:$H$22,0),1,1,CQ$11-1)), 0))
*(CQ$12/12-ROUNDDOWN((CQ$12-1)/12,0))
+ IFERROR( FVSCHEDULE(1,OFFSET(Summary!$H$14,MATCH($B88,Summary!$H$15:$H$22,0),1,1,CQ$11-1)), 0)
)*IF(CQ$53&gt;0,1,0)*$D88)/-12
)</f>
        <v>-11525.978461136941</v>
      </c>
      <c r="CR88" s="33">
        <f ca="1">IF(CR$11=0,0,((
(FVSCHEDULE(1,OFFSET(Summary!$H$14,MATCH($B88,Summary!$H$15:$H$22,0),1,1,CR$11))-
 IFERROR( FVSCHEDULE(1,OFFSET(Summary!$H$14,MATCH($B88,Summary!$H$15:$H$22,0),1,1,CR$11-1)), 0))
*(CR$12/12-ROUNDDOWN((CR$12-1)/12,0))
+ IFERROR( FVSCHEDULE(1,OFFSET(Summary!$H$14,MATCH($B88,Summary!$H$15:$H$22,0),1,1,CR$11-1)), 0)
)*IF(CR$53&gt;0,1,0)*$D88)/-12
)</f>
        <v>-11549.841770580291</v>
      </c>
      <c r="CS88" s="33">
        <f ca="1">IF(CS$11=0,0,((
(FVSCHEDULE(1,OFFSET(Summary!$H$14,MATCH($B88,Summary!$H$15:$H$22,0),1,1,CS$11))-
 IFERROR( FVSCHEDULE(1,OFFSET(Summary!$H$14,MATCH($B88,Summary!$H$15:$H$22,0),1,1,CS$11-1)), 0))
*(CS$12/12-ROUNDDOWN((CS$12-1)/12,0))
+ IFERROR( FVSCHEDULE(1,OFFSET(Summary!$H$14,MATCH($B88,Summary!$H$15:$H$22,0),1,1,CS$11-1)), 0)
)*IF(CS$53&gt;0,1,0)*$D88)/-12
)</f>
        <v>-11573.705080023637</v>
      </c>
      <c r="CT88" s="33">
        <f ca="1">IF(CT$11=0,0,((
(FVSCHEDULE(1,OFFSET(Summary!$H$14,MATCH($B88,Summary!$H$15:$H$22,0),1,1,CT$11))-
 IFERROR( FVSCHEDULE(1,OFFSET(Summary!$H$14,MATCH($B88,Summary!$H$15:$H$22,0),1,1,CT$11-1)), 0))
*(CT$12/12-ROUNDDOWN((CT$12-1)/12,0))
+ IFERROR( FVSCHEDULE(1,OFFSET(Summary!$H$14,MATCH($B88,Summary!$H$15:$H$22,0),1,1,CT$11-1)), 0)
)*IF(CT$53&gt;0,1,0)*$D88)/-12
)</f>
        <v>-11597.568389466987</v>
      </c>
      <c r="CU88" s="33">
        <f ca="1">IF(CU$11=0,0,((
(FVSCHEDULE(1,OFFSET(Summary!$H$14,MATCH($B88,Summary!$H$15:$H$22,0),1,1,CU$11))-
 IFERROR( FVSCHEDULE(1,OFFSET(Summary!$H$14,MATCH($B88,Summary!$H$15:$H$22,0),1,1,CU$11-1)), 0))
*(CU$12/12-ROUNDDOWN((CU$12-1)/12,0))
+ IFERROR( FVSCHEDULE(1,OFFSET(Summary!$H$14,MATCH($B88,Summary!$H$15:$H$22,0),1,1,CU$11-1)), 0)
)*IF(CU$53&gt;0,1,0)*$D88)/-12
)</f>
        <v>-11621.431698910334</v>
      </c>
      <c r="CV88" s="33">
        <f ca="1">IF(CV$11=0,0,((
(FVSCHEDULE(1,OFFSET(Summary!$H$14,MATCH($B88,Summary!$H$15:$H$22,0),1,1,CV$11))-
 IFERROR( FVSCHEDULE(1,OFFSET(Summary!$H$14,MATCH($B88,Summary!$H$15:$H$22,0),1,1,CV$11-1)), 0))
*(CV$12/12-ROUNDDOWN((CV$12-1)/12,0))
+ IFERROR( FVSCHEDULE(1,OFFSET(Summary!$H$14,MATCH($B88,Summary!$H$15:$H$22,0),1,1,CV$11-1)), 0)
)*IF(CV$53&gt;0,1,0)*$D88)/-12
)</f>
        <v>-11645.295008353683</v>
      </c>
      <c r="CW88" s="33">
        <f ca="1">IF(CW$11=0,0,((
(FVSCHEDULE(1,OFFSET(Summary!$H$14,MATCH($B88,Summary!$H$15:$H$22,0),1,1,CW$11))-
 IFERROR( FVSCHEDULE(1,OFFSET(Summary!$H$14,MATCH($B88,Summary!$H$15:$H$22,0),1,1,CW$11-1)), 0))
*(CW$12/12-ROUNDDOWN((CW$12-1)/12,0))
+ IFERROR( FVSCHEDULE(1,OFFSET(Summary!$H$14,MATCH($B88,Summary!$H$15:$H$22,0),1,1,CW$11-1)), 0)
)*IF(CW$53&gt;0,1,0)*$D88)/-12
)</f>
        <v>-11669.15831779703</v>
      </c>
      <c r="CX88" s="33">
        <f ca="1">IF(CX$11=0,0,((
(FVSCHEDULE(1,OFFSET(Summary!$H$14,MATCH($B88,Summary!$H$15:$H$22,0),1,1,CX$11))-
 IFERROR( FVSCHEDULE(1,OFFSET(Summary!$H$14,MATCH($B88,Summary!$H$15:$H$22,0),1,1,CX$11-1)), 0))
*(CX$12/12-ROUNDDOWN((CX$12-1)/12,0))
+ IFERROR( FVSCHEDULE(1,OFFSET(Summary!$H$14,MATCH($B88,Summary!$H$15:$H$22,0),1,1,CX$11-1)), 0)
)*IF(CX$53&gt;0,1,0)*$D88)/-12
)</f>
        <v>-11693.021627240378</v>
      </c>
      <c r="CY88" s="33">
        <f ca="1">IF(CY$11=0,0,((
(FVSCHEDULE(1,OFFSET(Summary!$H$14,MATCH($B88,Summary!$H$15:$H$22,0),1,1,CY$11))-
 IFERROR( FVSCHEDULE(1,OFFSET(Summary!$H$14,MATCH($B88,Summary!$H$15:$H$22,0),1,1,CY$11-1)), 0))
*(CY$12/12-ROUNDDOWN((CY$12-1)/12,0))
+ IFERROR( FVSCHEDULE(1,OFFSET(Summary!$H$14,MATCH($B88,Summary!$H$15:$H$22,0),1,1,CY$11-1)), 0)
)*IF(CY$53&gt;0,1,0)*$D88)/-12
)</f>
        <v>-11716.884936683724</v>
      </c>
      <c r="CZ88" s="33">
        <f ca="1">IF(CZ$11=0,0,((
(FVSCHEDULE(1,OFFSET(Summary!$H$14,MATCH($B88,Summary!$H$15:$H$22,0),1,1,CZ$11))-
 IFERROR( FVSCHEDULE(1,OFFSET(Summary!$H$14,MATCH($B88,Summary!$H$15:$H$22,0),1,1,CZ$11-1)), 0))
*(CZ$12/12-ROUNDDOWN((CZ$12-1)/12,0))
+ IFERROR( FVSCHEDULE(1,OFFSET(Summary!$H$14,MATCH($B88,Summary!$H$15:$H$22,0),1,1,CZ$11-1)), 0)
)*IF(CZ$53&gt;0,1,0)*$D88)/-12
)</f>
        <v>-11740.748246127072</v>
      </c>
      <c r="DA88" s="33">
        <f ca="1">IF(DA$11=0,0,((
(FVSCHEDULE(1,OFFSET(Summary!$H$14,MATCH($B88,Summary!$H$15:$H$22,0),1,1,DA$11))-
 IFERROR( FVSCHEDULE(1,OFFSET(Summary!$H$14,MATCH($B88,Summary!$H$15:$H$22,0),1,1,DA$11-1)), 0))
*(DA$12/12-ROUNDDOWN((DA$12-1)/12,0))
+ IFERROR( FVSCHEDULE(1,OFFSET(Summary!$H$14,MATCH($B88,Summary!$H$15:$H$22,0),1,1,DA$11-1)), 0)
)*IF(DA$53&gt;0,1,0)*$D88)/-12
)</f>
        <v>-11765.208138306503</v>
      </c>
      <c r="DB88" s="33">
        <f ca="1">IF(DB$11=0,0,((
(FVSCHEDULE(1,OFFSET(Summary!$H$14,MATCH($B88,Summary!$H$15:$H$22,0),1,1,DB$11))-
 IFERROR( FVSCHEDULE(1,OFFSET(Summary!$H$14,MATCH($B88,Summary!$H$15:$H$22,0),1,1,DB$11-1)), 0))
*(DB$12/12-ROUNDDOWN((DB$12-1)/12,0))
+ IFERROR( FVSCHEDULE(1,OFFSET(Summary!$H$14,MATCH($B88,Summary!$H$15:$H$22,0),1,1,DB$11-1)), 0)
)*IF(DB$53&gt;0,1,0)*$D88)/-12
)</f>
        <v>-11789.668030485933</v>
      </c>
      <c r="DC88" s="33">
        <f ca="1">IF(DC$11=0,0,((
(FVSCHEDULE(1,OFFSET(Summary!$H$14,MATCH($B88,Summary!$H$15:$H$22,0),1,1,DC$11))-
 IFERROR( FVSCHEDULE(1,OFFSET(Summary!$H$14,MATCH($B88,Summary!$H$15:$H$22,0),1,1,DC$11-1)), 0))
*(DC$12/12-ROUNDDOWN((DC$12-1)/12,0))
+ IFERROR( FVSCHEDULE(1,OFFSET(Summary!$H$14,MATCH($B88,Summary!$H$15:$H$22,0),1,1,DC$11-1)), 0)
)*IF(DC$53&gt;0,1,0)*$D88)/-12
)</f>
        <v>-11814.127922665366</v>
      </c>
      <c r="DD88" s="33">
        <f ca="1">IF(DD$11=0,0,((
(FVSCHEDULE(1,OFFSET(Summary!$H$14,MATCH($B88,Summary!$H$15:$H$22,0),1,1,DD$11))-
 IFERROR( FVSCHEDULE(1,OFFSET(Summary!$H$14,MATCH($B88,Summary!$H$15:$H$22,0),1,1,DD$11-1)), 0))
*(DD$12/12-ROUNDDOWN((DD$12-1)/12,0))
+ IFERROR( FVSCHEDULE(1,OFFSET(Summary!$H$14,MATCH($B88,Summary!$H$15:$H$22,0),1,1,DD$11-1)), 0)
)*IF(DD$53&gt;0,1,0)*$D88)/-12
)</f>
        <v>-11838.587814844796</v>
      </c>
      <c r="DE88" s="33">
        <f ca="1">IF(DE$11=0,0,((
(FVSCHEDULE(1,OFFSET(Summary!$H$14,MATCH($B88,Summary!$H$15:$H$22,0),1,1,DE$11))-
 IFERROR( FVSCHEDULE(1,OFFSET(Summary!$H$14,MATCH($B88,Summary!$H$15:$H$22,0),1,1,DE$11-1)), 0))
*(DE$12/12-ROUNDDOWN((DE$12-1)/12,0))
+ IFERROR( FVSCHEDULE(1,OFFSET(Summary!$H$14,MATCH($B88,Summary!$H$15:$H$22,0),1,1,DE$11-1)), 0)
)*IF(DE$53&gt;0,1,0)*$D88)/-12
)</f>
        <v>-11863.047707024229</v>
      </c>
      <c r="DF88" s="33">
        <f ca="1">IF(DF$11=0,0,((
(FVSCHEDULE(1,OFFSET(Summary!$H$14,MATCH($B88,Summary!$H$15:$H$22,0),1,1,DF$11))-
 IFERROR( FVSCHEDULE(1,OFFSET(Summary!$H$14,MATCH($B88,Summary!$H$15:$H$22,0),1,1,DF$11-1)), 0))
*(DF$12/12-ROUNDDOWN((DF$12-1)/12,0))
+ IFERROR( FVSCHEDULE(1,OFFSET(Summary!$H$14,MATCH($B88,Summary!$H$15:$H$22,0),1,1,DF$11-1)), 0)
)*IF(DF$53&gt;0,1,0)*$D88)/-12
)</f>
        <v>-11887.50759920366</v>
      </c>
      <c r="DG88" s="33">
        <f ca="1">IF(DG$11=0,0,((
(FVSCHEDULE(1,OFFSET(Summary!$H$14,MATCH($B88,Summary!$H$15:$H$22,0),1,1,DG$11))-
 IFERROR( FVSCHEDULE(1,OFFSET(Summary!$H$14,MATCH($B88,Summary!$H$15:$H$22,0),1,1,DG$11-1)), 0))
*(DG$12/12-ROUNDDOWN((DG$12-1)/12,0))
+ IFERROR( FVSCHEDULE(1,OFFSET(Summary!$H$14,MATCH($B88,Summary!$H$15:$H$22,0),1,1,DG$11-1)), 0)
)*IF(DG$53&gt;0,1,0)*$D88)/-12
)</f>
        <v>-11911.96749138309</v>
      </c>
      <c r="DH88" s="33">
        <f ca="1">IF(DH$11=0,0,((
(FVSCHEDULE(1,OFFSET(Summary!$H$14,MATCH($B88,Summary!$H$15:$H$22,0),1,1,DH$11))-
 IFERROR( FVSCHEDULE(1,OFFSET(Summary!$H$14,MATCH($B88,Summary!$H$15:$H$22,0),1,1,DH$11-1)), 0))
*(DH$12/12-ROUNDDOWN((DH$12-1)/12,0))
+ IFERROR( FVSCHEDULE(1,OFFSET(Summary!$H$14,MATCH($B88,Summary!$H$15:$H$22,0),1,1,DH$11-1)), 0)
)*IF(DH$53&gt;0,1,0)*$D88)/-12
)</f>
        <v>-11936.427383562523</v>
      </c>
      <c r="DI88" s="33">
        <f ca="1">IF(DI$11=0,0,((
(FVSCHEDULE(1,OFFSET(Summary!$H$14,MATCH($B88,Summary!$H$15:$H$22,0),1,1,DI$11))-
 IFERROR( FVSCHEDULE(1,OFFSET(Summary!$H$14,MATCH($B88,Summary!$H$15:$H$22,0),1,1,DI$11-1)), 0))
*(DI$12/12-ROUNDDOWN((DI$12-1)/12,0))
+ IFERROR( FVSCHEDULE(1,OFFSET(Summary!$H$14,MATCH($B88,Summary!$H$15:$H$22,0),1,1,DI$11-1)), 0)
)*IF(DI$53&gt;0,1,0)*$D88)/-12
)</f>
        <v>-11960.887275741952</v>
      </c>
      <c r="DJ88" s="33">
        <f ca="1">IF(DJ$11=0,0,((
(FVSCHEDULE(1,OFFSET(Summary!$H$14,MATCH($B88,Summary!$H$15:$H$22,0),1,1,DJ$11))-
 IFERROR( FVSCHEDULE(1,OFFSET(Summary!$H$14,MATCH($B88,Summary!$H$15:$H$22,0),1,1,DJ$11-1)), 0))
*(DJ$12/12-ROUNDDOWN((DJ$12-1)/12,0))
+ IFERROR( FVSCHEDULE(1,OFFSET(Summary!$H$14,MATCH($B88,Summary!$H$15:$H$22,0),1,1,DJ$11-1)), 0)
)*IF(DJ$53&gt;0,1,0)*$D88)/-12
)</f>
        <v>-11985.347167921385</v>
      </c>
      <c r="DK88" s="33">
        <f ca="1">IF(DK$11=0,0,((
(FVSCHEDULE(1,OFFSET(Summary!$H$14,MATCH($B88,Summary!$H$15:$H$22,0),1,1,DK$11))-
 IFERROR( FVSCHEDULE(1,OFFSET(Summary!$H$14,MATCH($B88,Summary!$H$15:$H$22,0),1,1,DK$11-1)), 0))
*(DK$12/12-ROUNDDOWN((DK$12-1)/12,0))
+ IFERROR( FVSCHEDULE(1,OFFSET(Summary!$H$14,MATCH($B88,Summary!$H$15:$H$22,0),1,1,DK$11-1)), 0)
)*IF(DK$53&gt;0,1,0)*$D88)/-12
)</f>
        <v>-12009.807060100815</v>
      </c>
      <c r="DL88" s="33">
        <f ca="1">IF(DL$11=0,0,((
(FVSCHEDULE(1,OFFSET(Summary!$H$14,MATCH($B88,Summary!$H$15:$H$22,0),1,1,DL$11))-
 IFERROR( FVSCHEDULE(1,OFFSET(Summary!$H$14,MATCH($B88,Summary!$H$15:$H$22,0),1,1,DL$11-1)), 0))
*(DL$12/12-ROUNDDOWN((DL$12-1)/12,0))
+ IFERROR( FVSCHEDULE(1,OFFSET(Summary!$H$14,MATCH($B88,Summary!$H$15:$H$22,0),1,1,DL$11-1)), 0)
)*IF(DL$53&gt;0,1,0)*$D88)/-12
)</f>
        <v>-12034.266952280248</v>
      </c>
      <c r="DM88" s="33">
        <f ca="1">IF(DM$11=0,0,((
(FVSCHEDULE(1,OFFSET(Summary!$H$14,MATCH($B88,Summary!$H$15:$H$22,0),1,1,DM$11))-
 IFERROR( FVSCHEDULE(1,OFFSET(Summary!$H$14,MATCH($B88,Summary!$H$15:$H$22,0),1,1,DM$11-1)), 0))
*(DM$12/12-ROUNDDOWN((DM$12-1)/12,0))
+ IFERROR( FVSCHEDULE(1,OFFSET(Summary!$H$14,MATCH($B88,Summary!$H$15:$H$22,0),1,1,DM$11-1)), 0)
)*IF(DM$53&gt;0,1,0)*$D88)/-12
)</f>
        <v>-12059.338341764165</v>
      </c>
      <c r="DN88" s="33">
        <f ca="1">IF(DN$11=0,0,((
(FVSCHEDULE(1,OFFSET(Summary!$H$14,MATCH($B88,Summary!$H$15:$H$22,0),1,1,DN$11))-
 IFERROR( FVSCHEDULE(1,OFFSET(Summary!$H$14,MATCH($B88,Summary!$H$15:$H$22,0),1,1,DN$11-1)), 0))
*(DN$12/12-ROUNDDOWN((DN$12-1)/12,0))
+ IFERROR( FVSCHEDULE(1,OFFSET(Summary!$H$14,MATCH($B88,Summary!$H$15:$H$22,0),1,1,DN$11-1)), 0)
)*IF(DN$53&gt;0,1,0)*$D88)/-12
)</f>
        <v>-12084.409731248081</v>
      </c>
      <c r="DO88" s="33">
        <f ca="1">IF(DO$11=0,0,((
(FVSCHEDULE(1,OFFSET(Summary!$H$14,MATCH($B88,Summary!$H$15:$H$22,0),1,1,DO$11))-
 IFERROR( FVSCHEDULE(1,OFFSET(Summary!$H$14,MATCH($B88,Summary!$H$15:$H$22,0),1,1,DO$11-1)), 0))
*(DO$12/12-ROUNDDOWN((DO$12-1)/12,0))
+ IFERROR( FVSCHEDULE(1,OFFSET(Summary!$H$14,MATCH($B88,Summary!$H$15:$H$22,0),1,1,DO$11-1)), 0)
)*IF(DO$53&gt;0,1,0)*$D88)/-12
)</f>
        <v>-12109.481120732</v>
      </c>
      <c r="DP88" s="33">
        <f ca="1">IF(DP$11=0,0,((
(FVSCHEDULE(1,OFFSET(Summary!$H$14,MATCH($B88,Summary!$H$15:$H$22,0),1,1,DP$11))-
 IFERROR( FVSCHEDULE(1,OFFSET(Summary!$H$14,MATCH($B88,Summary!$H$15:$H$22,0),1,1,DP$11-1)), 0))
*(DP$12/12-ROUNDDOWN((DP$12-1)/12,0))
+ IFERROR( FVSCHEDULE(1,OFFSET(Summary!$H$14,MATCH($B88,Summary!$H$15:$H$22,0),1,1,DP$11-1)), 0)
)*IF(DP$53&gt;0,1,0)*$D88)/-12
)</f>
        <v>-12134.552510215915</v>
      </c>
      <c r="DQ88" s="33">
        <f ca="1">IF(DQ$11=0,0,((
(FVSCHEDULE(1,OFFSET(Summary!$H$14,MATCH($B88,Summary!$H$15:$H$22,0),1,1,DQ$11))-
 IFERROR( FVSCHEDULE(1,OFFSET(Summary!$H$14,MATCH($B88,Summary!$H$15:$H$22,0),1,1,DQ$11-1)), 0))
*(DQ$12/12-ROUNDDOWN((DQ$12-1)/12,0))
+ IFERROR( FVSCHEDULE(1,OFFSET(Summary!$H$14,MATCH($B88,Summary!$H$15:$H$22,0),1,1,DQ$11-1)), 0)
)*IF(DQ$53&gt;0,1,0)*$D88)/-12
)</f>
        <v>-12159.623899699835</v>
      </c>
      <c r="DR88" s="33">
        <f ca="1">IF(DR$11=0,0,((
(FVSCHEDULE(1,OFFSET(Summary!$H$14,MATCH($B88,Summary!$H$15:$H$22,0),1,1,DR$11))-
 IFERROR( FVSCHEDULE(1,OFFSET(Summary!$H$14,MATCH($B88,Summary!$H$15:$H$22,0),1,1,DR$11-1)), 0))
*(DR$12/12-ROUNDDOWN((DR$12-1)/12,0))
+ IFERROR( FVSCHEDULE(1,OFFSET(Summary!$H$14,MATCH($B88,Summary!$H$15:$H$22,0),1,1,DR$11-1)), 0)
)*IF(DR$53&gt;0,1,0)*$D88)/-12
)</f>
        <v>-12184.695289183748</v>
      </c>
      <c r="DS88" s="33">
        <f ca="1">IF(DS$11=0,0,((
(FVSCHEDULE(1,OFFSET(Summary!$H$14,MATCH($B88,Summary!$H$15:$H$22,0),1,1,DS$11))-
 IFERROR( FVSCHEDULE(1,OFFSET(Summary!$H$14,MATCH($B88,Summary!$H$15:$H$22,0),1,1,DS$11-1)), 0))
*(DS$12/12-ROUNDDOWN((DS$12-1)/12,0))
+ IFERROR( FVSCHEDULE(1,OFFSET(Summary!$H$14,MATCH($B88,Summary!$H$15:$H$22,0),1,1,DS$11-1)), 0)
)*IF(DS$53&gt;0,1,0)*$D88)/-12
)</f>
        <v>-12209.766678667665</v>
      </c>
      <c r="DT88" s="33">
        <f ca="1">IF(DT$11=0,0,((
(FVSCHEDULE(1,OFFSET(Summary!$H$14,MATCH($B88,Summary!$H$15:$H$22,0),1,1,DT$11))-
 IFERROR( FVSCHEDULE(1,OFFSET(Summary!$H$14,MATCH($B88,Summary!$H$15:$H$22,0),1,1,DT$11-1)), 0))
*(DT$12/12-ROUNDDOWN((DT$12-1)/12,0))
+ IFERROR( FVSCHEDULE(1,OFFSET(Summary!$H$14,MATCH($B88,Summary!$H$15:$H$22,0),1,1,DT$11-1)), 0)
)*IF(DT$53&gt;0,1,0)*$D88)/-12
)</f>
        <v>-12234.838068151585</v>
      </c>
      <c r="DU88" s="33">
        <f ca="1">IF(DU$11=0,0,((
(FVSCHEDULE(1,OFFSET(Summary!$H$14,MATCH($B88,Summary!$H$15:$H$22,0),1,1,DU$11))-
 IFERROR( FVSCHEDULE(1,OFFSET(Summary!$H$14,MATCH($B88,Summary!$H$15:$H$22,0),1,1,DU$11-1)), 0))
*(DU$12/12-ROUNDDOWN((DU$12-1)/12,0))
+ IFERROR( FVSCHEDULE(1,OFFSET(Summary!$H$14,MATCH($B88,Summary!$H$15:$H$22,0),1,1,DU$11-1)), 0)
)*IF(DU$53&gt;0,1,0)*$D88)/-12
)</f>
        <v>-12259.9094576355</v>
      </c>
      <c r="DV88" s="33">
        <f ca="1">IF(DV$11=0,0,((
(FVSCHEDULE(1,OFFSET(Summary!$H$14,MATCH($B88,Summary!$H$15:$H$22,0),1,1,DV$11))-
 IFERROR( FVSCHEDULE(1,OFFSET(Summary!$H$14,MATCH($B88,Summary!$H$15:$H$22,0),1,1,DV$11-1)), 0))
*(DV$12/12-ROUNDDOWN((DV$12-1)/12,0))
+ IFERROR( FVSCHEDULE(1,OFFSET(Summary!$H$14,MATCH($B88,Summary!$H$15:$H$22,0),1,1,DV$11-1)), 0)
)*IF(DV$53&gt;0,1,0)*$D88)/-12
)</f>
        <v>-12284.980847119417</v>
      </c>
      <c r="DW88" s="33">
        <f ca="1">IF(DW$11=0,0,((
(FVSCHEDULE(1,OFFSET(Summary!$H$14,MATCH($B88,Summary!$H$15:$H$22,0),1,1,DW$11))-
 IFERROR( FVSCHEDULE(1,OFFSET(Summary!$H$14,MATCH($B88,Summary!$H$15:$H$22,0),1,1,DW$11-1)), 0))
*(DW$12/12-ROUNDDOWN((DW$12-1)/12,0))
+ IFERROR( FVSCHEDULE(1,OFFSET(Summary!$H$14,MATCH($B88,Summary!$H$15:$H$22,0),1,1,DW$11-1)), 0)
)*IF(DW$53&gt;0,1,0)*$D88)/-12
)</f>
        <v>-12310.052236603333</v>
      </c>
      <c r="DX88" s="33">
        <f ca="1">IF(DX$11=0,0,((
(FVSCHEDULE(1,OFFSET(Summary!$H$14,MATCH($B88,Summary!$H$15:$H$22,0),1,1,DX$11))-
 IFERROR( FVSCHEDULE(1,OFFSET(Summary!$H$14,MATCH($B88,Summary!$H$15:$H$22,0),1,1,DX$11-1)), 0))
*(DX$12/12-ROUNDDOWN((DX$12-1)/12,0))
+ IFERROR( FVSCHEDULE(1,OFFSET(Summary!$H$14,MATCH($B88,Summary!$H$15:$H$22,0),1,1,DX$11-1)), 0)
)*IF(DX$53&gt;0,1,0)*$D88)/-12
)</f>
        <v>-12335.123626087252</v>
      </c>
      <c r="DY88" s="33">
        <f ca="1">IF(DY$11=0,0,((
(FVSCHEDULE(1,OFFSET(Summary!$H$14,MATCH($B88,Summary!$H$15:$H$22,0),1,1,DY$11))-
 IFERROR( FVSCHEDULE(1,OFFSET(Summary!$H$14,MATCH($B88,Summary!$H$15:$H$22,0),1,1,DY$11-1)), 0))
*(DY$12/12-ROUNDDOWN((DY$12-1)/12,0))
+ IFERROR( FVSCHEDULE(1,OFFSET(Summary!$H$14,MATCH($B88,Summary!$H$15:$H$22,0),1,1,DY$11-1)), 0)
)*IF(DY$53&gt;0,1,0)*$D88)/-12
)</f>
        <v>-12360.821800308266</v>
      </c>
      <c r="DZ88" s="33">
        <f ca="1">IF(DZ$11=0,0,((
(FVSCHEDULE(1,OFFSET(Summary!$H$14,MATCH($B88,Summary!$H$15:$H$22,0),1,1,DZ$11))-
 IFERROR( FVSCHEDULE(1,OFFSET(Summary!$H$14,MATCH($B88,Summary!$H$15:$H$22,0),1,1,DZ$11-1)), 0))
*(DZ$12/12-ROUNDDOWN((DZ$12-1)/12,0))
+ IFERROR( FVSCHEDULE(1,OFFSET(Summary!$H$14,MATCH($B88,Summary!$H$15:$H$22,0),1,1,DZ$11-1)), 0)
)*IF(DZ$53&gt;0,1,0)*$D88)/-12
)</f>
        <v>-12386.519974529279</v>
      </c>
      <c r="EA88" s="33">
        <f ca="1">IF(EA$11=0,0,((
(FVSCHEDULE(1,OFFSET(Summary!$H$14,MATCH($B88,Summary!$H$15:$H$22,0),1,1,EA$11))-
 IFERROR( FVSCHEDULE(1,OFFSET(Summary!$H$14,MATCH($B88,Summary!$H$15:$H$22,0),1,1,EA$11-1)), 0))
*(EA$12/12-ROUNDDOWN((EA$12-1)/12,0))
+ IFERROR( FVSCHEDULE(1,OFFSET(Summary!$H$14,MATCH($B88,Summary!$H$15:$H$22,0),1,1,EA$11-1)), 0)
)*IF(EA$53&gt;0,1,0)*$D88)/-12
)</f>
        <v>-12412.218148750297</v>
      </c>
      <c r="EB88" s="33">
        <f ca="1">IF(EB$11=0,0,((
(FVSCHEDULE(1,OFFSET(Summary!$H$14,MATCH($B88,Summary!$H$15:$H$22,0),1,1,EB$11))-
 IFERROR( FVSCHEDULE(1,OFFSET(Summary!$H$14,MATCH($B88,Summary!$H$15:$H$22,0),1,1,EB$11-1)), 0))
*(EB$12/12-ROUNDDOWN((EB$12-1)/12,0))
+ IFERROR( FVSCHEDULE(1,OFFSET(Summary!$H$14,MATCH($B88,Summary!$H$15:$H$22,0),1,1,EB$11-1)), 0)
)*IF(EB$53&gt;0,1,0)*$D88)/-12
)</f>
        <v>-12437.91632297131</v>
      </c>
      <c r="EC88" s="33">
        <f ca="1">IF(EC$11=0,0,((
(FVSCHEDULE(1,OFFSET(Summary!$H$14,MATCH($B88,Summary!$H$15:$H$22,0),1,1,EC$11))-
 IFERROR( FVSCHEDULE(1,OFFSET(Summary!$H$14,MATCH($B88,Summary!$H$15:$H$22,0),1,1,EC$11-1)), 0))
*(EC$12/12-ROUNDDOWN((EC$12-1)/12,0))
+ IFERROR( FVSCHEDULE(1,OFFSET(Summary!$H$14,MATCH($B88,Summary!$H$15:$H$22,0),1,1,EC$11-1)), 0)
)*IF(EC$53&gt;0,1,0)*$D88)/-12
)</f>
        <v>-12463.614497192326</v>
      </c>
      <c r="ED88" s="33">
        <f ca="1">IF(ED$11=0,0,((
(FVSCHEDULE(1,OFFSET(Summary!$H$14,MATCH($B88,Summary!$H$15:$H$22,0),1,1,ED$11))-
 IFERROR( FVSCHEDULE(1,OFFSET(Summary!$H$14,MATCH($B88,Summary!$H$15:$H$22,0),1,1,ED$11-1)), 0))
*(ED$12/12-ROUNDDOWN((ED$12-1)/12,0))
+ IFERROR( FVSCHEDULE(1,OFFSET(Summary!$H$14,MATCH($B88,Summary!$H$15:$H$22,0),1,1,ED$11-1)), 0)
)*IF(ED$53&gt;0,1,0)*$D88)/-12
)</f>
        <v>-12489.312671413341</v>
      </c>
      <c r="EE88" s="33">
        <f ca="1">IF(EE$11=0,0,((
(FVSCHEDULE(1,OFFSET(Summary!$H$14,MATCH($B88,Summary!$H$15:$H$22,0),1,1,EE$11))-
 IFERROR( FVSCHEDULE(1,OFFSET(Summary!$H$14,MATCH($B88,Summary!$H$15:$H$22,0),1,1,EE$11-1)), 0))
*(EE$12/12-ROUNDDOWN((EE$12-1)/12,0))
+ IFERROR( FVSCHEDULE(1,OFFSET(Summary!$H$14,MATCH($B88,Summary!$H$15:$H$22,0),1,1,EE$11-1)), 0)
)*IF(EE$53&gt;0,1,0)*$D88)/-12
)</f>
        <v>-12515.010845634357</v>
      </c>
      <c r="EF88" s="33">
        <f ca="1">IF(EF$11=0,0,((
(FVSCHEDULE(1,OFFSET(Summary!$H$14,MATCH($B88,Summary!$H$15:$H$22,0),1,1,EF$11))-
 IFERROR( FVSCHEDULE(1,OFFSET(Summary!$H$14,MATCH($B88,Summary!$H$15:$H$22,0),1,1,EF$11-1)), 0))
*(EF$12/12-ROUNDDOWN((EF$12-1)/12,0))
+ IFERROR( FVSCHEDULE(1,OFFSET(Summary!$H$14,MATCH($B88,Summary!$H$15:$H$22,0),1,1,EF$11-1)), 0)
)*IF(EF$53&gt;0,1,0)*$D88)/-12
)</f>
        <v>-12540.709019855371</v>
      </c>
      <c r="EG88" s="33">
        <f ca="1">IF(EG$11=0,0,((
(FVSCHEDULE(1,OFFSET(Summary!$H$14,MATCH($B88,Summary!$H$15:$H$22,0),1,1,EG$11))-
 IFERROR( FVSCHEDULE(1,OFFSET(Summary!$H$14,MATCH($B88,Summary!$H$15:$H$22,0),1,1,EG$11-1)), 0))
*(EG$12/12-ROUNDDOWN((EG$12-1)/12,0))
+ IFERROR( FVSCHEDULE(1,OFFSET(Summary!$H$14,MATCH($B88,Summary!$H$15:$H$22,0),1,1,EG$11-1)), 0)
)*IF(EG$53&gt;0,1,0)*$D88)/-12
)</f>
        <v>-12566.407194076384</v>
      </c>
      <c r="EH88" s="33">
        <f ca="1">IF(EH$11=0,0,((
(FVSCHEDULE(1,OFFSET(Summary!$H$14,MATCH($B88,Summary!$H$15:$H$22,0),1,1,EH$11))-
 IFERROR( FVSCHEDULE(1,OFFSET(Summary!$H$14,MATCH($B88,Summary!$H$15:$H$22,0),1,1,EH$11-1)), 0))
*(EH$12/12-ROUNDDOWN((EH$12-1)/12,0))
+ IFERROR( FVSCHEDULE(1,OFFSET(Summary!$H$14,MATCH($B88,Summary!$H$15:$H$22,0),1,1,EH$11-1)), 0)
)*IF(EH$53&gt;0,1,0)*$D88)/-12
)</f>
        <v>-12592.105368297402</v>
      </c>
      <c r="EI88" s="33">
        <f ca="1">IF(EI$11=0,0,((
(FVSCHEDULE(1,OFFSET(Summary!$H$14,MATCH($B88,Summary!$H$15:$H$22,0),1,1,EI$11))-
 IFERROR( FVSCHEDULE(1,OFFSET(Summary!$H$14,MATCH($B88,Summary!$H$15:$H$22,0),1,1,EI$11-1)), 0))
*(EI$12/12-ROUNDDOWN((EI$12-1)/12,0))
+ IFERROR( FVSCHEDULE(1,OFFSET(Summary!$H$14,MATCH($B88,Summary!$H$15:$H$22,0),1,1,EI$11-1)), 0)
)*IF(EI$53&gt;0,1,0)*$D88)/-12
)</f>
        <v>-12617.803542518415</v>
      </c>
      <c r="EJ88" s="33">
        <f ca="1">IF(EJ$11=0,0,((
(FVSCHEDULE(1,OFFSET(Summary!$H$14,MATCH($B88,Summary!$H$15:$H$22,0),1,1,EJ$11))-
 IFERROR( FVSCHEDULE(1,OFFSET(Summary!$H$14,MATCH($B88,Summary!$H$15:$H$22,0),1,1,EJ$11-1)), 0))
*(EJ$12/12-ROUNDDOWN((EJ$12-1)/12,0))
+ IFERROR( FVSCHEDULE(1,OFFSET(Summary!$H$14,MATCH($B88,Summary!$H$15:$H$22,0),1,1,EJ$11-1)), 0)
)*IF(EJ$53&gt;0,1,0)*$D88)/-12
)</f>
        <v>-12643.501716739431</v>
      </c>
      <c r="EK88" s="4">
        <v>0</v>
      </c>
      <c r="EL88" s="59"/>
    </row>
    <row r="89" spans="1:142" s="4" customFormat="1" ht="14" x14ac:dyDescent="0.2">
      <c r="A89" s="3"/>
      <c r="C89" s="4" t="s">
        <v>308</v>
      </c>
      <c r="H89" s="7">
        <f t="shared" ref="H89:AM89" ca="1" si="103">SUM(H79:H88)</f>
        <v>0</v>
      </c>
      <c r="I89" s="7">
        <f t="shared" ca="1" si="103"/>
        <v>0</v>
      </c>
      <c r="J89" s="7">
        <f t="shared" ca="1" si="103"/>
        <v>0</v>
      </c>
      <c r="K89" s="7">
        <f t="shared" ca="1" si="103"/>
        <v>0</v>
      </c>
      <c r="L89" s="7">
        <f t="shared" ca="1" si="103"/>
        <v>0</v>
      </c>
      <c r="M89" s="7">
        <f t="shared" ca="1" si="103"/>
        <v>0</v>
      </c>
      <c r="N89" s="7">
        <f t="shared" ca="1" si="103"/>
        <v>0</v>
      </c>
      <c r="O89" s="7">
        <f t="shared" ca="1" si="103"/>
        <v>0</v>
      </c>
      <c r="P89" s="7">
        <f t="shared" ca="1" si="103"/>
        <v>0</v>
      </c>
      <c r="Q89" s="7">
        <f t="shared" ca="1" si="103"/>
        <v>0</v>
      </c>
      <c r="R89" s="7">
        <f t="shared" ca="1" si="103"/>
        <v>0</v>
      </c>
      <c r="S89" s="7">
        <f t="shared" ca="1" si="103"/>
        <v>0</v>
      </c>
      <c r="T89" s="7">
        <f t="shared" ca="1" si="103"/>
        <v>0</v>
      </c>
      <c r="U89" s="7">
        <f t="shared" ca="1" si="103"/>
        <v>0</v>
      </c>
      <c r="V89" s="7">
        <f t="shared" ca="1" si="103"/>
        <v>0</v>
      </c>
      <c r="W89" s="7">
        <f t="shared" ca="1" si="103"/>
        <v>0</v>
      </c>
      <c r="X89" s="7">
        <f t="shared" ca="1" si="103"/>
        <v>0</v>
      </c>
      <c r="Y89" s="7">
        <f t="shared" ca="1" si="103"/>
        <v>0</v>
      </c>
      <c r="Z89" s="7">
        <f t="shared" ca="1" si="103"/>
        <v>0</v>
      </c>
      <c r="AA89" s="7">
        <f t="shared" ca="1" si="103"/>
        <v>0</v>
      </c>
      <c r="AB89" s="7">
        <f t="shared" ca="1" si="103"/>
        <v>0</v>
      </c>
      <c r="AC89" s="7">
        <f t="shared" ca="1" si="103"/>
        <v>0</v>
      </c>
      <c r="AD89" s="7">
        <f t="shared" ca="1" si="103"/>
        <v>0</v>
      </c>
      <c r="AE89" s="7">
        <f t="shared" ca="1" si="103"/>
        <v>0</v>
      </c>
      <c r="AF89" s="7">
        <f t="shared" ca="1" si="103"/>
        <v>-132817.62083333332</v>
      </c>
      <c r="AG89" s="7">
        <f t="shared" ca="1" si="103"/>
        <v>-134057.52044704859</v>
      </c>
      <c r="AH89" s="7">
        <f t="shared" ca="1" si="103"/>
        <v>-135301.4250347222</v>
      </c>
      <c r="AI89" s="7">
        <f t="shared" ca="1" si="103"/>
        <v>-136549.33459635417</v>
      </c>
      <c r="AJ89" s="7">
        <f t="shared" ca="1" si="103"/>
        <v>-137801.24913194441</v>
      </c>
      <c r="AK89" s="7">
        <f t="shared" ca="1" si="103"/>
        <v>-139057.16864149304</v>
      </c>
      <c r="AL89" s="7">
        <f t="shared" ca="1" si="103"/>
        <v>-140317.09312499996</v>
      </c>
      <c r="AM89" s="7">
        <f t="shared" ca="1" si="103"/>
        <v>-141581.02258246526</v>
      </c>
      <c r="AN89" s="7">
        <f t="shared" ref="AN89:BS89" ca="1" si="104">SUM(AN79:AN88)</f>
        <v>-142848.95701388887</v>
      </c>
      <c r="AO89" s="7">
        <f t="shared" ca="1" si="104"/>
        <v>-144120.89641927081</v>
      </c>
      <c r="AP89" s="7">
        <f t="shared" ca="1" si="104"/>
        <v>-145396.84079861111</v>
      </c>
      <c r="AQ89" s="7">
        <f t="shared" ca="1" si="104"/>
        <v>-146676.79015190969</v>
      </c>
      <c r="AR89" s="7">
        <f t="shared" ca="1" si="104"/>
        <v>-147928.96307291667</v>
      </c>
      <c r="AS89" s="7">
        <f t="shared" ca="1" si="104"/>
        <v>-148237.14841265191</v>
      </c>
      <c r="AT89" s="7">
        <f t="shared" ca="1" si="104"/>
        <v>-148545.33375238712</v>
      </c>
      <c r="AU89" s="7">
        <f t="shared" ca="1" si="104"/>
        <v>-148853.51909212238</v>
      </c>
      <c r="AV89" s="7">
        <f t="shared" ca="1" si="104"/>
        <v>-149161.70443185759</v>
      </c>
      <c r="AW89" s="7">
        <f t="shared" ca="1" si="104"/>
        <v>-149469.88977159289</v>
      </c>
      <c r="AX89" s="7">
        <f t="shared" ca="1" si="104"/>
        <v>-149778.0751113281</v>
      </c>
      <c r="AY89" s="7">
        <f t="shared" ca="1" si="104"/>
        <v>-150086.26045106337</v>
      </c>
      <c r="AZ89" s="7">
        <f t="shared" ca="1" si="104"/>
        <v>-150394.44579079858</v>
      </c>
      <c r="BA89" s="7">
        <f t="shared" ca="1" si="104"/>
        <v>-150702.63113053385</v>
      </c>
      <c r="BB89" s="7">
        <f t="shared" ca="1" si="104"/>
        <v>-151010.81647026908</v>
      </c>
      <c r="BC89" s="7">
        <f t="shared" ca="1" si="104"/>
        <v>-151319.00181000429</v>
      </c>
      <c r="BD89" s="7">
        <f t="shared" ca="1" si="104"/>
        <v>-151627.18714973956</v>
      </c>
      <c r="BE89" s="7">
        <f t="shared" ca="1" si="104"/>
        <v>-151943.07712296821</v>
      </c>
      <c r="BF89" s="7">
        <f t="shared" ca="1" si="104"/>
        <v>-152258.96709619681</v>
      </c>
      <c r="BG89" s="7">
        <f t="shared" ca="1" si="104"/>
        <v>-152574.85706942543</v>
      </c>
      <c r="BH89" s="7">
        <f t="shared" ca="1" si="104"/>
        <v>-152890.74704265408</v>
      </c>
      <c r="BI89" s="7">
        <f t="shared" ca="1" si="104"/>
        <v>-153206.63701588268</v>
      </c>
      <c r="BJ89" s="7">
        <f t="shared" ca="1" si="104"/>
        <v>-153522.52698911133</v>
      </c>
      <c r="BK89" s="7">
        <f t="shared" ca="1" si="104"/>
        <v>-153838.41696233992</v>
      </c>
      <c r="BL89" s="7">
        <f t="shared" ca="1" si="104"/>
        <v>-154154.30693556857</v>
      </c>
      <c r="BM89" s="7">
        <f t="shared" ca="1" si="104"/>
        <v>-154470.19690879717</v>
      </c>
      <c r="BN89" s="7">
        <f t="shared" ca="1" si="104"/>
        <v>-154786.08688202579</v>
      </c>
      <c r="BO89" s="7">
        <f t="shared" ca="1" si="104"/>
        <v>-155101.97685525444</v>
      </c>
      <c r="BP89" s="7">
        <f t="shared" ca="1" si="104"/>
        <v>-155417.86682848306</v>
      </c>
      <c r="BQ89" s="7">
        <f t="shared" ca="1" si="104"/>
        <v>-155741.65405104237</v>
      </c>
      <c r="BR89" s="7">
        <f t="shared" ca="1" si="104"/>
        <v>-156065.44127360173</v>
      </c>
      <c r="BS89" s="7">
        <f t="shared" ca="1" si="104"/>
        <v>-156389.22849616106</v>
      </c>
      <c r="BT89" s="7">
        <f t="shared" ref="BT89:CY89" ca="1" si="105">SUM(BT79:BT88)</f>
        <v>-156713.01571872042</v>
      </c>
      <c r="BU89" s="7">
        <f t="shared" ca="1" si="105"/>
        <v>-157036.80294127972</v>
      </c>
      <c r="BV89" s="7">
        <f t="shared" ca="1" si="105"/>
        <v>-157360.59016383905</v>
      </c>
      <c r="BW89" s="7">
        <f t="shared" ca="1" si="105"/>
        <v>-157684.37738639841</v>
      </c>
      <c r="BX89" s="7">
        <f t="shared" ca="1" si="105"/>
        <v>-158008.16460895771</v>
      </c>
      <c r="BY89" s="7">
        <f t="shared" ca="1" si="105"/>
        <v>-158331.9518315171</v>
      </c>
      <c r="BZ89" s="7">
        <f t="shared" ca="1" si="105"/>
        <v>-158655.7390540764</v>
      </c>
      <c r="CA89" s="7">
        <f t="shared" ca="1" si="105"/>
        <v>-158979.52627663576</v>
      </c>
      <c r="CB89" s="7">
        <f t="shared" ca="1" si="105"/>
        <v>-159303.31349919509</v>
      </c>
      <c r="CC89" s="7">
        <f t="shared" ca="1" si="105"/>
        <v>-159635.19540231841</v>
      </c>
      <c r="CD89" s="7">
        <f t="shared" ca="1" si="105"/>
        <v>-159967.07730544172</v>
      </c>
      <c r="CE89" s="7">
        <f t="shared" ca="1" si="105"/>
        <v>-160298.95920856507</v>
      </c>
      <c r="CF89" s="7">
        <f t="shared" ca="1" si="105"/>
        <v>-160630.84111168841</v>
      </c>
      <c r="CG89" s="7">
        <f t="shared" ca="1" si="105"/>
        <v>-160962.72301481172</v>
      </c>
      <c r="CH89" s="7">
        <f t="shared" ca="1" si="105"/>
        <v>-161294.60491793498</v>
      </c>
      <c r="CI89" s="7">
        <f t="shared" ca="1" si="105"/>
        <v>-161626.48682105835</v>
      </c>
      <c r="CJ89" s="7">
        <f t="shared" ca="1" si="105"/>
        <v>-161958.3687241817</v>
      </c>
      <c r="CK89" s="7">
        <f t="shared" ca="1" si="105"/>
        <v>-162290.25062730501</v>
      </c>
      <c r="CL89" s="7">
        <f t="shared" ca="1" si="105"/>
        <v>-162622.13253042829</v>
      </c>
      <c r="CM89" s="7">
        <f t="shared" ca="1" si="105"/>
        <v>-162954.01443355167</v>
      </c>
      <c r="CN89" s="7">
        <f t="shared" ca="1" si="105"/>
        <v>-163285.89633667498</v>
      </c>
      <c r="CO89" s="7">
        <f t="shared" ca="1" si="105"/>
        <v>-163626.07528737636</v>
      </c>
      <c r="CP89" s="7">
        <f t="shared" ca="1" si="105"/>
        <v>-163966.25423807779</v>
      </c>
      <c r="CQ89" s="7">
        <f t="shared" ca="1" si="105"/>
        <v>-164306.43318877919</v>
      </c>
      <c r="CR89" s="7">
        <f t="shared" ca="1" si="105"/>
        <v>-164646.6121394806</v>
      </c>
      <c r="CS89" s="7">
        <f t="shared" ca="1" si="105"/>
        <v>-164986.79109018197</v>
      </c>
      <c r="CT89" s="7">
        <f t="shared" ca="1" si="105"/>
        <v>-165326.97004088343</v>
      </c>
      <c r="CU89" s="7">
        <f t="shared" ca="1" si="105"/>
        <v>-165667.14899158481</v>
      </c>
      <c r="CV89" s="7">
        <f t="shared" ca="1" si="105"/>
        <v>-166007.32794228624</v>
      </c>
      <c r="CW89" s="7">
        <f t="shared" ca="1" si="105"/>
        <v>-166347.50689298761</v>
      </c>
      <c r="CX89" s="7">
        <f t="shared" ca="1" si="105"/>
        <v>-166687.68584368902</v>
      </c>
      <c r="CY89" s="7">
        <f t="shared" ca="1" si="105"/>
        <v>-167027.86479439042</v>
      </c>
      <c r="CZ89" s="7">
        <f t="shared" ref="CZ89:EE89" ca="1" si="106">SUM(CZ79:CZ88)</f>
        <v>-167368.04374509183</v>
      </c>
      <c r="DA89" s="7">
        <f t="shared" ca="1" si="106"/>
        <v>-167716.72716956076</v>
      </c>
      <c r="DB89" s="7">
        <f t="shared" ca="1" si="106"/>
        <v>-168065.4105940297</v>
      </c>
      <c r="DC89" s="7">
        <f t="shared" ca="1" si="106"/>
        <v>-168414.09401849864</v>
      </c>
      <c r="DD89" s="7">
        <f t="shared" ca="1" si="106"/>
        <v>-168762.77744296758</v>
      </c>
      <c r="DE89" s="7">
        <f t="shared" ca="1" si="106"/>
        <v>-169111.46086743652</v>
      </c>
      <c r="DF89" s="7">
        <f t="shared" ca="1" si="106"/>
        <v>-169460.14429190548</v>
      </c>
      <c r="DG89" s="7">
        <f t="shared" ca="1" si="106"/>
        <v>-169808.82771637439</v>
      </c>
      <c r="DH89" s="7">
        <f t="shared" ca="1" si="106"/>
        <v>-170157.51114084333</v>
      </c>
      <c r="DI89" s="7">
        <f t="shared" ca="1" si="106"/>
        <v>-170506.1945653123</v>
      </c>
      <c r="DJ89" s="7">
        <f t="shared" ca="1" si="106"/>
        <v>-170854.87798978123</v>
      </c>
      <c r="DK89" s="7">
        <f t="shared" ca="1" si="106"/>
        <v>-171203.56141425014</v>
      </c>
      <c r="DL89" s="7">
        <f t="shared" ca="1" si="106"/>
        <v>-171552.24483871908</v>
      </c>
      <c r="DM89" s="7">
        <f t="shared" ca="1" si="106"/>
        <v>-171909.64534879976</v>
      </c>
      <c r="DN89" s="7">
        <f t="shared" ca="1" si="106"/>
        <v>-172267.04585888042</v>
      </c>
      <c r="DO89" s="7">
        <f t="shared" ca="1" si="106"/>
        <v>-172624.4463689611</v>
      </c>
      <c r="DP89" s="7">
        <f t="shared" ca="1" si="106"/>
        <v>-172981.84687904175</v>
      </c>
      <c r="DQ89" s="7">
        <f t="shared" ca="1" si="106"/>
        <v>-173339.24738912241</v>
      </c>
      <c r="DR89" s="7">
        <f t="shared" ca="1" si="106"/>
        <v>-173696.64789920303</v>
      </c>
      <c r="DS89" s="7">
        <f t="shared" ca="1" si="106"/>
        <v>-174054.04840928369</v>
      </c>
      <c r="DT89" s="7">
        <f t="shared" ca="1" si="106"/>
        <v>-174411.44891936443</v>
      </c>
      <c r="DU89" s="7">
        <f t="shared" ca="1" si="106"/>
        <v>-174768.84942944508</v>
      </c>
      <c r="DV89" s="7">
        <f t="shared" ca="1" si="106"/>
        <v>-175126.24993952573</v>
      </c>
      <c r="DW89" s="7">
        <f t="shared" ca="1" si="106"/>
        <v>-175483.65044960639</v>
      </c>
      <c r="DX89" s="7">
        <f t="shared" ca="1" si="106"/>
        <v>-175841.05095968701</v>
      </c>
      <c r="DY89" s="7">
        <f t="shared" ca="1" si="106"/>
        <v>-176207.38648251977</v>
      </c>
      <c r="DZ89" s="7">
        <f t="shared" ca="1" si="106"/>
        <v>-176573.72200535238</v>
      </c>
      <c r="EA89" s="7">
        <f t="shared" ca="1" si="106"/>
        <v>-176940.05752818513</v>
      </c>
      <c r="EB89" s="7">
        <f t="shared" ca="1" si="106"/>
        <v>-177306.39305101775</v>
      </c>
      <c r="EC89" s="7">
        <f t="shared" ca="1" si="106"/>
        <v>-177672.72857385041</v>
      </c>
      <c r="ED89" s="7">
        <f t="shared" ca="1" si="106"/>
        <v>-178039.06409668317</v>
      </c>
      <c r="EE89" s="7">
        <f t="shared" ca="1" si="106"/>
        <v>-178405.39961951578</v>
      </c>
      <c r="EF89" s="7">
        <f t="shared" ref="EF89:EJ89" ca="1" si="107">SUM(EF79:EF88)</f>
        <v>-178771.73514234848</v>
      </c>
      <c r="EG89" s="7">
        <f t="shared" ca="1" si="107"/>
        <v>-179138.07066518115</v>
      </c>
      <c r="EH89" s="7">
        <f t="shared" ca="1" si="107"/>
        <v>-179504.40618801385</v>
      </c>
      <c r="EI89" s="7">
        <f t="shared" ca="1" si="107"/>
        <v>-179870.74171084652</v>
      </c>
      <c r="EJ89" s="7">
        <f t="shared" ca="1" si="107"/>
        <v>-180237.07723367921</v>
      </c>
      <c r="EK89" s="4">
        <v>0</v>
      </c>
      <c r="EL89" s="59"/>
    </row>
    <row r="90" spans="1:142" s="4" customFormat="1" ht="14" x14ac:dyDescent="0.2">
      <c r="A90" s="3"/>
      <c r="H90" s="5"/>
      <c r="I90" s="5"/>
      <c r="J90" s="5"/>
      <c r="EK90" s="4">
        <v>0</v>
      </c>
      <c r="EL90" s="59"/>
    </row>
    <row r="91" spans="1:142" s="4" customFormat="1" thickBot="1" x14ac:dyDescent="0.25">
      <c r="A91" s="3"/>
      <c r="C91" s="34" t="s">
        <v>304</v>
      </c>
      <c r="D91" s="34"/>
      <c r="E91" s="34"/>
      <c r="F91" s="34"/>
      <c r="G91" s="34"/>
      <c r="H91" s="153">
        <f t="shared" ref="H91:AM91" ca="1" si="108">H89+H77</f>
        <v>0</v>
      </c>
      <c r="I91" s="153">
        <f t="shared" ca="1" si="108"/>
        <v>0</v>
      </c>
      <c r="J91" s="153">
        <f t="shared" ca="1" si="108"/>
        <v>0</v>
      </c>
      <c r="K91" s="153">
        <f t="shared" ca="1" si="108"/>
        <v>0</v>
      </c>
      <c r="L91" s="153">
        <f t="shared" ca="1" si="108"/>
        <v>0</v>
      </c>
      <c r="M91" s="153">
        <f t="shared" ca="1" si="108"/>
        <v>0</v>
      </c>
      <c r="N91" s="153">
        <f t="shared" ca="1" si="108"/>
        <v>0</v>
      </c>
      <c r="O91" s="153">
        <f t="shared" ca="1" si="108"/>
        <v>0</v>
      </c>
      <c r="P91" s="153">
        <f t="shared" ca="1" si="108"/>
        <v>0</v>
      </c>
      <c r="Q91" s="153">
        <f t="shared" ca="1" si="108"/>
        <v>0</v>
      </c>
      <c r="R91" s="153">
        <f t="shared" ca="1" si="108"/>
        <v>0</v>
      </c>
      <c r="S91" s="153">
        <f t="shared" ca="1" si="108"/>
        <v>0</v>
      </c>
      <c r="T91" s="153">
        <f t="shared" ca="1" si="108"/>
        <v>0</v>
      </c>
      <c r="U91" s="153">
        <f t="shared" ca="1" si="108"/>
        <v>0</v>
      </c>
      <c r="V91" s="153">
        <f t="shared" ca="1" si="108"/>
        <v>0</v>
      </c>
      <c r="W91" s="153">
        <f t="shared" ca="1" si="108"/>
        <v>0</v>
      </c>
      <c r="X91" s="153">
        <f t="shared" ca="1" si="108"/>
        <v>0</v>
      </c>
      <c r="Y91" s="153">
        <f t="shared" ca="1" si="108"/>
        <v>0</v>
      </c>
      <c r="Z91" s="153">
        <f t="shared" ca="1" si="108"/>
        <v>0</v>
      </c>
      <c r="AA91" s="153">
        <f t="shared" ca="1" si="108"/>
        <v>0</v>
      </c>
      <c r="AB91" s="153">
        <f t="shared" ca="1" si="108"/>
        <v>0</v>
      </c>
      <c r="AC91" s="153">
        <f t="shared" ca="1" si="108"/>
        <v>0</v>
      </c>
      <c r="AD91" s="153">
        <f t="shared" ca="1" si="108"/>
        <v>0</v>
      </c>
      <c r="AE91" s="153">
        <f t="shared" ca="1" si="108"/>
        <v>0</v>
      </c>
      <c r="AF91" s="153">
        <f t="shared" ca="1" si="108"/>
        <v>-195847.09813984373</v>
      </c>
      <c r="AG91" s="153">
        <f t="shared" ca="1" si="108"/>
        <v>-197207.26596451702</v>
      </c>
      <c r="AH91" s="153">
        <f t="shared" ca="1" si="108"/>
        <v>-198571.43876314862</v>
      </c>
      <c r="AI91" s="153">
        <f t="shared" ca="1" si="108"/>
        <v>-199939.61653573861</v>
      </c>
      <c r="AJ91" s="153">
        <f t="shared" ca="1" si="108"/>
        <v>-201311.79928228684</v>
      </c>
      <c r="AK91" s="153">
        <f t="shared" ca="1" si="108"/>
        <v>-202687.9870027935</v>
      </c>
      <c r="AL91" s="153">
        <f t="shared" ca="1" si="108"/>
        <v>-204068.17969725843</v>
      </c>
      <c r="AM91" s="153">
        <f t="shared" ca="1" si="108"/>
        <v>-205452.37736568172</v>
      </c>
      <c r="AN91" s="153">
        <f t="shared" ref="AN91:BS91" ca="1" si="109">AN89+AN77</f>
        <v>-206840.58000806335</v>
      </c>
      <c r="AO91" s="153">
        <f t="shared" ca="1" si="109"/>
        <v>-208232.78762440328</v>
      </c>
      <c r="AP91" s="153">
        <f t="shared" ca="1" si="109"/>
        <v>-209629.00021470161</v>
      </c>
      <c r="AQ91" s="153">
        <f t="shared" ca="1" si="109"/>
        <v>-211029.21777895821</v>
      </c>
      <c r="AR91" s="153">
        <f t="shared" ca="1" si="109"/>
        <v>-212401.65891092317</v>
      </c>
      <c r="AS91" s="153">
        <f t="shared" ca="1" si="109"/>
        <v>-212832.92525213747</v>
      </c>
      <c r="AT91" s="153">
        <f t="shared" ca="1" si="109"/>
        <v>-213264.19159335172</v>
      </c>
      <c r="AU91" s="153">
        <f t="shared" ca="1" si="109"/>
        <v>-213695.45793456602</v>
      </c>
      <c r="AV91" s="153">
        <f t="shared" ca="1" si="109"/>
        <v>-214126.72427578026</v>
      </c>
      <c r="AW91" s="153">
        <f t="shared" ca="1" si="109"/>
        <v>-214557.99061699462</v>
      </c>
      <c r="AX91" s="153">
        <f t="shared" ca="1" si="109"/>
        <v>-214989.25695820886</v>
      </c>
      <c r="AY91" s="153">
        <f t="shared" ca="1" si="109"/>
        <v>-215420.52329942316</v>
      </c>
      <c r="AZ91" s="153">
        <f t="shared" ca="1" si="109"/>
        <v>-215851.78964063741</v>
      </c>
      <c r="BA91" s="153">
        <f t="shared" ca="1" si="109"/>
        <v>-216283.05598185174</v>
      </c>
      <c r="BB91" s="153">
        <f t="shared" ca="1" si="109"/>
        <v>-216714.32232306601</v>
      </c>
      <c r="BC91" s="153">
        <f t="shared" ca="1" si="109"/>
        <v>-217145.58866428025</v>
      </c>
      <c r="BD91" s="153">
        <f t="shared" ca="1" si="109"/>
        <v>-217576.85500549455</v>
      </c>
      <c r="BE91" s="153">
        <f t="shared" ca="1" si="109"/>
        <v>-218018.70602066873</v>
      </c>
      <c r="BF91" s="153">
        <f t="shared" ca="1" si="109"/>
        <v>-218460.55703584285</v>
      </c>
      <c r="BG91" s="153">
        <f t="shared" ca="1" si="109"/>
        <v>-218902.40805101697</v>
      </c>
      <c r="BH91" s="153">
        <f t="shared" ca="1" si="109"/>
        <v>-219344.25906619115</v>
      </c>
      <c r="BI91" s="153">
        <f t="shared" ca="1" si="109"/>
        <v>-219786.11008136524</v>
      </c>
      <c r="BJ91" s="153">
        <f t="shared" ca="1" si="109"/>
        <v>-220227.96109653939</v>
      </c>
      <c r="BK91" s="153">
        <f t="shared" ca="1" si="109"/>
        <v>-220669.81211171352</v>
      </c>
      <c r="BL91" s="153">
        <f t="shared" ca="1" si="109"/>
        <v>-221111.66312688767</v>
      </c>
      <c r="BM91" s="153">
        <f t="shared" ca="1" si="109"/>
        <v>-221553.51414206179</v>
      </c>
      <c r="BN91" s="153">
        <f t="shared" ca="1" si="109"/>
        <v>-221995.36515723594</v>
      </c>
      <c r="BO91" s="153">
        <f t="shared" ca="1" si="109"/>
        <v>-222437.21617241009</v>
      </c>
      <c r="BP91" s="153">
        <f t="shared" ca="1" si="109"/>
        <v>-222879.06718758424</v>
      </c>
      <c r="BQ91" s="153">
        <f t="shared" ca="1" si="109"/>
        <v>-223331.76438660757</v>
      </c>
      <c r="BR91" s="153">
        <f t="shared" ca="1" si="109"/>
        <v>-223784.46158563095</v>
      </c>
      <c r="BS91" s="153">
        <f t="shared" ca="1" si="109"/>
        <v>-224237.15878465431</v>
      </c>
      <c r="BT91" s="153">
        <f t="shared" ref="BT91:CY91" ca="1" si="110">BT89+BT77</f>
        <v>-224689.85598367773</v>
      </c>
      <c r="BU91" s="153">
        <f t="shared" ca="1" si="110"/>
        <v>-225142.55318270103</v>
      </c>
      <c r="BV91" s="153">
        <f t="shared" ca="1" si="110"/>
        <v>-225595.25038172441</v>
      </c>
      <c r="BW91" s="153">
        <f t="shared" ca="1" si="110"/>
        <v>-226047.94758074777</v>
      </c>
      <c r="BX91" s="153">
        <f t="shared" ca="1" si="110"/>
        <v>-226500.64477977113</v>
      </c>
      <c r="BY91" s="153">
        <f t="shared" ca="1" si="110"/>
        <v>-226953.34197879455</v>
      </c>
      <c r="BZ91" s="153">
        <f t="shared" ca="1" si="110"/>
        <v>-227406.03917781787</v>
      </c>
      <c r="CA91" s="153">
        <f t="shared" ca="1" si="110"/>
        <v>-227858.73637684126</v>
      </c>
      <c r="CB91" s="153">
        <f t="shared" ca="1" si="110"/>
        <v>-228311.43357586465</v>
      </c>
      <c r="CC91" s="153">
        <f t="shared" ca="1" si="110"/>
        <v>-228775.24496921661</v>
      </c>
      <c r="CD91" s="153">
        <f t="shared" ca="1" si="110"/>
        <v>-229239.05636256858</v>
      </c>
      <c r="CE91" s="153">
        <f t="shared" ca="1" si="110"/>
        <v>-229702.86775592057</v>
      </c>
      <c r="CF91" s="153">
        <f t="shared" ca="1" si="110"/>
        <v>-230166.67914927259</v>
      </c>
      <c r="CG91" s="153">
        <f t="shared" ca="1" si="110"/>
        <v>-230630.49054262455</v>
      </c>
      <c r="CH91" s="153">
        <f t="shared" ca="1" si="110"/>
        <v>-231094.30193597649</v>
      </c>
      <c r="CI91" s="153">
        <f t="shared" ca="1" si="110"/>
        <v>-231558.11332932851</v>
      </c>
      <c r="CJ91" s="153">
        <f t="shared" ca="1" si="110"/>
        <v>-232021.92472268053</v>
      </c>
      <c r="CK91" s="153">
        <f t="shared" ca="1" si="110"/>
        <v>-232485.73611603249</v>
      </c>
      <c r="CL91" s="153">
        <f t="shared" ca="1" si="110"/>
        <v>-232949.54750938443</v>
      </c>
      <c r="CM91" s="153">
        <f t="shared" ca="1" si="110"/>
        <v>-233413.35890273645</v>
      </c>
      <c r="CN91" s="153">
        <f t="shared" ca="1" si="110"/>
        <v>-233877.17029608844</v>
      </c>
      <c r="CO91" s="153">
        <f t="shared" ca="1" si="110"/>
        <v>-234352.37055735942</v>
      </c>
      <c r="CP91" s="153">
        <f t="shared" ca="1" si="110"/>
        <v>-234827.57081863051</v>
      </c>
      <c r="CQ91" s="153">
        <f t="shared" ca="1" si="110"/>
        <v>-235302.77107990152</v>
      </c>
      <c r="CR91" s="153">
        <f t="shared" ca="1" si="110"/>
        <v>-235777.97134117252</v>
      </c>
      <c r="CS91" s="153">
        <f t="shared" ca="1" si="110"/>
        <v>-236253.17160244356</v>
      </c>
      <c r="CT91" s="153">
        <f t="shared" ca="1" si="110"/>
        <v>-236728.37186371465</v>
      </c>
      <c r="CU91" s="153">
        <f t="shared" ca="1" si="110"/>
        <v>-237203.57212498563</v>
      </c>
      <c r="CV91" s="153">
        <f t="shared" ca="1" si="110"/>
        <v>-237678.77238625669</v>
      </c>
      <c r="CW91" s="153">
        <f t="shared" ca="1" si="110"/>
        <v>-238153.9726475277</v>
      </c>
      <c r="CX91" s="153">
        <f t="shared" ca="1" si="110"/>
        <v>-238629.17290879873</v>
      </c>
      <c r="CY91" s="153">
        <f t="shared" ca="1" si="110"/>
        <v>-239104.37317006974</v>
      </c>
      <c r="CZ91" s="153">
        <f t="shared" ref="CZ91:EJ91" ca="1" si="111">CZ89+CZ77</f>
        <v>-239579.57343134077</v>
      </c>
      <c r="DA91" s="153">
        <f t="shared" ca="1" si="111"/>
        <v>-240066.44406383904</v>
      </c>
      <c r="DB91" s="153">
        <f t="shared" ca="1" si="111"/>
        <v>-240553.31469633733</v>
      </c>
      <c r="DC91" s="153">
        <f t="shared" ca="1" si="111"/>
        <v>-241040.18532883559</v>
      </c>
      <c r="DD91" s="153">
        <f t="shared" ca="1" si="111"/>
        <v>-241527.05596133386</v>
      </c>
      <c r="DE91" s="153">
        <f t="shared" ca="1" si="111"/>
        <v>-242013.92659383215</v>
      </c>
      <c r="DF91" s="153">
        <f t="shared" ca="1" si="111"/>
        <v>-242500.79722633044</v>
      </c>
      <c r="DG91" s="153">
        <f t="shared" ca="1" si="111"/>
        <v>-242987.66785882867</v>
      </c>
      <c r="DH91" s="153">
        <f t="shared" ca="1" si="111"/>
        <v>-243474.53849132697</v>
      </c>
      <c r="DI91" s="153">
        <f t="shared" ca="1" si="111"/>
        <v>-243961.40912382526</v>
      </c>
      <c r="DJ91" s="153">
        <f t="shared" ca="1" si="111"/>
        <v>-244448.27975632355</v>
      </c>
      <c r="DK91" s="153">
        <f t="shared" ca="1" si="111"/>
        <v>-244935.15038882178</v>
      </c>
      <c r="DL91" s="153">
        <f t="shared" ca="1" si="111"/>
        <v>-245422.02102132008</v>
      </c>
      <c r="DM91" s="153">
        <f t="shared" ca="1" si="111"/>
        <v>-245920.85052886716</v>
      </c>
      <c r="DN91" s="153">
        <f t="shared" ca="1" si="111"/>
        <v>-246419.68003641424</v>
      </c>
      <c r="DO91" s="153">
        <f t="shared" ca="1" si="111"/>
        <v>-246918.50954396135</v>
      </c>
      <c r="DP91" s="153">
        <f t="shared" ca="1" si="111"/>
        <v>-247417.3390515084</v>
      </c>
      <c r="DQ91" s="153">
        <f t="shared" ca="1" si="111"/>
        <v>-247916.16855905548</v>
      </c>
      <c r="DR91" s="153">
        <f t="shared" ca="1" si="111"/>
        <v>-248414.99806660254</v>
      </c>
      <c r="DS91" s="153">
        <f t="shared" ca="1" si="111"/>
        <v>-248913.82757414959</v>
      </c>
      <c r="DT91" s="153">
        <f t="shared" ca="1" si="111"/>
        <v>-249412.65708169679</v>
      </c>
      <c r="DU91" s="153">
        <f t="shared" ca="1" si="111"/>
        <v>-249911.48658924384</v>
      </c>
      <c r="DV91" s="153">
        <f t="shared" ca="1" si="111"/>
        <v>-250410.31609679089</v>
      </c>
      <c r="DW91" s="153">
        <f t="shared" ca="1" si="111"/>
        <v>-250909.14560433797</v>
      </c>
      <c r="DX91" s="153">
        <f t="shared" ca="1" si="111"/>
        <v>-251407.97511188503</v>
      </c>
      <c r="DY91" s="153">
        <f t="shared" ca="1" si="111"/>
        <v>-251919.05917390631</v>
      </c>
      <c r="DZ91" s="153">
        <f t="shared" ca="1" si="111"/>
        <v>-252430.14323592748</v>
      </c>
      <c r="EA91" s="153">
        <f t="shared" ca="1" si="111"/>
        <v>-252941.22729794876</v>
      </c>
      <c r="EB91" s="153">
        <f t="shared" ca="1" si="111"/>
        <v>-253452.3113599699</v>
      </c>
      <c r="EC91" s="153">
        <f t="shared" ca="1" si="111"/>
        <v>-253963.39542199112</v>
      </c>
      <c r="ED91" s="153">
        <f t="shared" ca="1" si="111"/>
        <v>-254474.47948401244</v>
      </c>
      <c r="EE91" s="153">
        <f t="shared" ca="1" si="111"/>
        <v>-254985.56354603358</v>
      </c>
      <c r="EF91" s="153">
        <f t="shared" ca="1" si="111"/>
        <v>-255496.6476080548</v>
      </c>
      <c r="EG91" s="153">
        <f t="shared" ca="1" si="111"/>
        <v>-256007.73167007603</v>
      </c>
      <c r="EH91" s="153">
        <f t="shared" ca="1" si="111"/>
        <v>-256518.81573209725</v>
      </c>
      <c r="EI91" s="153">
        <f t="shared" ca="1" si="111"/>
        <v>-257029.89979411848</v>
      </c>
      <c r="EJ91" s="153">
        <f t="shared" ca="1" si="111"/>
        <v>-257540.9838561397</v>
      </c>
      <c r="EK91" s="4">
        <v>0</v>
      </c>
      <c r="EL91" s="59"/>
    </row>
    <row r="92" spans="1:142" s="4" customFormat="1" ht="14" x14ac:dyDescent="0.2">
      <c r="A92" s="3"/>
      <c r="H92" s="5"/>
      <c r="I92" s="5"/>
      <c r="J92" s="5"/>
      <c r="EK92" s="4">
        <v>0</v>
      </c>
      <c r="EL92" s="59"/>
    </row>
    <row r="93" spans="1:142" s="4" customFormat="1" ht="14" x14ac:dyDescent="0.2">
      <c r="A93" s="3"/>
      <c r="C93" s="2" t="s">
        <v>398</v>
      </c>
      <c r="D93" s="2"/>
      <c r="E93" s="2"/>
      <c r="F93" s="2"/>
      <c r="G93" s="2"/>
      <c r="H93" s="151">
        <f t="shared" ref="H93:AM93" ca="1" si="112">H70+H91</f>
        <v>0</v>
      </c>
      <c r="I93" s="151">
        <f t="shared" ca="1" si="112"/>
        <v>0</v>
      </c>
      <c r="J93" s="151">
        <f t="shared" ca="1" si="112"/>
        <v>0</v>
      </c>
      <c r="K93" s="151">
        <f t="shared" ca="1" si="112"/>
        <v>0</v>
      </c>
      <c r="L93" s="151">
        <f t="shared" ca="1" si="112"/>
        <v>0</v>
      </c>
      <c r="M93" s="151">
        <f t="shared" ca="1" si="112"/>
        <v>0</v>
      </c>
      <c r="N93" s="151">
        <f t="shared" ca="1" si="112"/>
        <v>0</v>
      </c>
      <c r="O93" s="151">
        <f t="shared" ca="1" si="112"/>
        <v>0</v>
      </c>
      <c r="P93" s="151">
        <f t="shared" ca="1" si="112"/>
        <v>0</v>
      </c>
      <c r="Q93" s="151">
        <f t="shared" ca="1" si="112"/>
        <v>0</v>
      </c>
      <c r="R93" s="151">
        <f t="shared" ca="1" si="112"/>
        <v>0</v>
      </c>
      <c r="S93" s="151">
        <f t="shared" ca="1" si="112"/>
        <v>0</v>
      </c>
      <c r="T93" s="151">
        <f t="shared" ca="1" si="112"/>
        <v>0</v>
      </c>
      <c r="U93" s="151">
        <f t="shared" ca="1" si="112"/>
        <v>0</v>
      </c>
      <c r="V93" s="151">
        <f t="shared" ca="1" si="112"/>
        <v>0</v>
      </c>
      <c r="W93" s="151">
        <f t="shared" ca="1" si="112"/>
        <v>0</v>
      </c>
      <c r="X93" s="151">
        <f t="shared" ca="1" si="112"/>
        <v>0</v>
      </c>
      <c r="Y93" s="151">
        <f t="shared" ca="1" si="112"/>
        <v>0</v>
      </c>
      <c r="Z93" s="151">
        <f t="shared" ca="1" si="112"/>
        <v>0</v>
      </c>
      <c r="AA93" s="151">
        <f t="shared" ca="1" si="112"/>
        <v>0</v>
      </c>
      <c r="AB93" s="151">
        <f t="shared" ca="1" si="112"/>
        <v>0</v>
      </c>
      <c r="AC93" s="151">
        <f t="shared" ca="1" si="112"/>
        <v>0</v>
      </c>
      <c r="AD93" s="151">
        <f t="shared" ca="1" si="112"/>
        <v>0</v>
      </c>
      <c r="AE93" s="151">
        <f t="shared" ca="1" si="112"/>
        <v>0</v>
      </c>
      <c r="AF93" s="151">
        <f t="shared" ca="1" si="112"/>
        <v>-126389.62216246554</v>
      </c>
      <c r="AG93" s="151">
        <f t="shared" ca="1" si="112"/>
        <v>-29475.682256733882</v>
      </c>
      <c r="AH93" s="151">
        <f t="shared" ca="1" si="112"/>
        <v>37821.865683906188</v>
      </c>
      <c r="AI93" s="151">
        <f t="shared" ca="1" si="112"/>
        <v>105454.92824008103</v>
      </c>
      <c r="AJ93" s="151">
        <f t="shared" ca="1" si="112"/>
        <v>173423.5054117908</v>
      </c>
      <c r="AK93" s="151">
        <f t="shared" ca="1" si="112"/>
        <v>241727.59719903543</v>
      </c>
      <c r="AL93" s="151">
        <f t="shared" ca="1" si="112"/>
        <v>310367.20360181492</v>
      </c>
      <c r="AM93" s="151">
        <f t="shared" ca="1" si="112"/>
        <v>379342.32462012919</v>
      </c>
      <c r="AN93" s="151">
        <f t="shared" ref="AN93:BS93" ca="1" si="113">AN70+AN91</f>
        <v>448652.96025397826</v>
      </c>
      <c r="AO93" s="151">
        <f t="shared" ca="1" si="113"/>
        <v>518299.11050336214</v>
      </c>
      <c r="AP93" s="151">
        <f t="shared" ca="1" si="113"/>
        <v>588280.77536828117</v>
      </c>
      <c r="AQ93" s="151">
        <f t="shared" ca="1" si="113"/>
        <v>658597.95484873513</v>
      </c>
      <c r="AR93" s="151">
        <f t="shared" ca="1" si="113"/>
        <v>728090.07701336185</v>
      </c>
      <c r="AS93" s="151">
        <f t="shared" ca="1" si="113"/>
        <v>762730.05962510477</v>
      </c>
      <c r="AT93" s="151">
        <f t="shared" ca="1" si="113"/>
        <v>765455.76936300751</v>
      </c>
      <c r="AU93" s="151">
        <f t="shared" ca="1" si="113"/>
        <v>768181.47910091048</v>
      </c>
      <c r="AV93" s="151">
        <f t="shared" ca="1" si="113"/>
        <v>770907.18883881357</v>
      </c>
      <c r="AW93" s="151">
        <f t="shared" ca="1" si="113"/>
        <v>773632.89857671596</v>
      </c>
      <c r="AX93" s="151">
        <f t="shared" ca="1" si="113"/>
        <v>776358.60831461905</v>
      </c>
      <c r="AY93" s="151">
        <f t="shared" ca="1" si="113"/>
        <v>779084.31805252214</v>
      </c>
      <c r="AZ93" s="151">
        <f t="shared" ca="1" si="113"/>
        <v>781810.02779042488</v>
      </c>
      <c r="BA93" s="151">
        <f t="shared" ca="1" si="113"/>
        <v>784535.73752832785</v>
      </c>
      <c r="BB93" s="151">
        <f t="shared" ca="1" si="113"/>
        <v>787261.44726623083</v>
      </c>
      <c r="BC93" s="151">
        <f t="shared" ca="1" si="113"/>
        <v>789987.15700413357</v>
      </c>
      <c r="BD93" s="151">
        <f t="shared" ca="1" si="113"/>
        <v>792712.86674203654</v>
      </c>
      <c r="BE93" s="151">
        <f t="shared" ca="1" si="113"/>
        <v>795551.73953063809</v>
      </c>
      <c r="BF93" s="151">
        <f t="shared" ca="1" si="113"/>
        <v>798390.61231923942</v>
      </c>
      <c r="BG93" s="151">
        <f t="shared" ca="1" si="113"/>
        <v>801229.48510784097</v>
      </c>
      <c r="BH93" s="151">
        <f t="shared" ca="1" si="113"/>
        <v>804068.35789644229</v>
      </c>
      <c r="BI93" s="151">
        <f t="shared" ca="1" si="113"/>
        <v>806907.23068504385</v>
      </c>
      <c r="BJ93" s="151">
        <f t="shared" ca="1" si="113"/>
        <v>809746.10347364529</v>
      </c>
      <c r="BK93" s="151">
        <f t="shared" ca="1" si="113"/>
        <v>812584.97626224672</v>
      </c>
      <c r="BL93" s="151">
        <f t="shared" ca="1" si="113"/>
        <v>815423.84905084816</v>
      </c>
      <c r="BM93" s="151">
        <f t="shared" ca="1" si="113"/>
        <v>818262.72183944937</v>
      </c>
      <c r="BN93" s="151">
        <f t="shared" ca="1" si="113"/>
        <v>821101.59462805092</v>
      </c>
      <c r="BO93" s="151">
        <f t="shared" ca="1" si="113"/>
        <v>823940.46741665236</v>
      </c>
      <c r="BP93" s="151">
        <f t="shared" ca="1" si="113"/>
        <v>826779.3402052538</v>
      </c>
      <c r="BQ93" s="151">
        <f t="shared" ca="1" si="113"/>
        <v>829735.98850409547</v>
      </c>
      <c r="BR93" s="151">
        <f t="shared" ca="1" si="113"/>
        <v>832692.63680293737</v>
      </c>
      <c r="BS93" s="151">
        <f t="shared" ca="1" si="113"/>
        <v>835649.28510177915</v>
      </c>
      <c r="BT93" s="151">
        <f t="shared" ref="BT93:CY93" ca="1" si="114">BT70+BT91</f>
        <v>838605.93340062071</v>
      </c>
      <c r="BU93" s="151">
        <f t="shared" ca="1" si="114"/>
        <v>841562.58169946272</v>
      </c>
      <c r="BV93" s="151">
        <f t="shared" ca="1" si="114"/>
        <v>844519.22999830428</v>
      </c>
      <c r="BW93" s="151">
        <f t="shared" ca="1" si="114"/>
        <v>847475.87829714618</v>
      </c>
      <c r="BX93" s="151">
        <f t="shared" ca="1" si="114"/>
        <v>850432.52659598785</v>
      </c>
      <c r="BY93" s="151">
        <f t="shared" ca="1" si="114"/>
        <v>853389.1748948294</v>
      </c>
      <c r="BZ93" s="151">
        <f t="shared" ca="1" si="114"/>
        <v>856345.8231936713</v>
      </c>
      <c r="CA93" s="151">
        <f t="shared" ca="1" si="114"/>
        <v>859302.47149251308</v>
      </c>
      <c r="CB93" s="151">
        <f t="shared" ca="1" si="114"/>
        <v>862259.11979135475</v>
      </c>
      <c r="CC93" s="151">
        <f t="shared" ca="1" si="114"/>
        <v>865338.34223997919</v>
      </c>
      <c r="CD93" s="151">
        <f t="shared" ca="1" si="114"/>
        <v>868417.56468860386</v>
      </c>
      <c r="CE93" s="151">
        <f t="shared" ca="1" si="114"/>
        <v>871496.78713722783</v>
      </c>
      <c r="CF93" s="151">
        <f t="shared" ca="1" si="114"/>
        <v>874576.00958585227</v>
      </c>
      <c r="CG93" s="151">
        <f t="shared" ca="1" si="114"/>
        <v>877655.23203447671</v>
      </c>
      <c r="CH93" s="151">
        <f t="shared" ca="1" si="114"/>
        <v>880734.45448310149</v>
      </c>
      <c r="CI93" s="151">
        <f t="shared" ca="1" si="114"/>
        <v>883813.67693172593</v>
      </c>
      <c r="CJ93" s="151">
        <f t="shared" ca="1" si="114"/>
        <v>886892.89938035002</v>
      </c>
      <c r="CK93" s="151">
        <f t="shared" ca="1" si="114"/>
        <v>889972.12182897457</v>
      </c>
      <c r="CL93" s="151">
        <f t="shared" ca="1" si="114"/>
        <v>893051.34427759901</v>
      </c>
      <c r="CM93" s="151">
        <f t="shared" ca="1" si="114"/>
        <v>896130.56672622345</v>
      </c>
      <c r="CN93" s="151">
        <f t="shared" ca="1" si="114"/>
        <v>899209.78917484765</v>
      </c>
      <c r="CO93" s="151">
        <f t="shared" ca="1" si="114"/>
        <v>902416.57806915464</v>
      </c>
      <c r="CP93" s="151">
        <f t="shared" ca="1" si="114"/>
        <v>905623.36696346151</v>
      </c>
      <c r="CQ93" s="151">
        <f t="shared" ca="1" si="114"/>
        <v>908830.15585776872</v>
      </c>
      <c r="CR93" s="151">
        <f t="shared" ca="1" si="114"/>
        <v>912036.94475207571</v>
      </c>
      <c r="CS93" s="151">
        <f t="shared" ca="1" si="114"/>
        <v>915243.73364638234</v>
      </c>
      <c r="CT93" s="151">
        <f t="shared" ca="1" si="114"/>
        <v>918450.52254068968</v>
      </c>
      <c r="CU93" s="151">
        <f t="shared" ca="1" si="114"/>
        <v>921657.31143499666</v>
      </c>
      <c r="CV93" s="151">
        <f t="shared" ca="1" si="114"/>
        <v>924864.10032930353</v>
      </c>
      <c r="CW93" s="151">
        <f t="shared" ca="1" si="114"/>
        <v>928070.88922361052</v>
      </c>
      <c r="CX93" s="151">
        <f t="shared" ca="1" si="114"/>
        <v>931277.67811791762</v>
      </c>
      <c r="CY93" s="151">
        <f t="shared" ca="1" si="114"/>
        <v>934484.4670122246</v>
      </c>
      <c r="CZ93" s="151">
        <f t="shared" ref="CZ93:EJ93" ca="1" si="115">CZ70+CZ91</f>
        <v>937691.25590653159</v>
      </c>
      <c r="DA93" s="151">
        <f t="shared" ca="1" si="115"/>
        <v>941030.80497455481</v>
      </c>
      <c r="DB93" s="151">
        <f t="shared" ca="1" si="115"/>
        <v>944370.35404257779</v>
      </c>
      <c r="DC93" s="151">
        <f t="shared" ca="1" si="115"/>
        <v>947709.90311060078</v>
      </c>
      <c r="DD93" s="151">
        <f t="shared" ca="1" si="115"/>
        <v>951049.45217862399</v>
      </c>
      <c r="DE93" s="151">
        <f t="shared" ca="1" si="115"/>
        <v>954389.00124664721</v>
      </c>
      <c r="DF93" s="151">
        <f t="shared" ca="1" si="115"/>
        <v>957728.55031467043</v>
      </c>
      <c r="DG93" s="151">
        <f t="shared" ca="1" si="115"/>
        <v>961068.09938269353</v>
      </c>
      <c r="DH93" s="151">
        <f t="shared" ca="1" si="115"/>
        <v>964407.64845071652</v>
      </c>
      <c r="DI93" s="151">
        <f t="shared" ca="1" si="115"/>
        <v>967747.19751873973</v>
      </c>
      <c r="DJ93" s="151">
        <f t="shared" ca="1" si="115"/>
        <v>971086.74658676272</v>
      </c>
      <c r="DK93" s="151">
        <f t="shared" ca="1" si="115"/>
        <v>974426.29565478582</v>
      </c>
      <c r="DL93" s="151">
        <f t="shared" ca="1" si="115"/>
        <v>977765.8447228088</v>
      </c>
      <c r="DM93" s="151">
        <f t="shared" ca="1" si="115"/>
        <v>981243.55721188593</v>
      </c>
      <c r="DN93" s="151">
        <f t="shared" ca="1" si="115"/>
        <v>984721.26970096305</v>
      </c>
      <c r="DO93" s="151">
        <f t="shared" ca="1" si="115"/>
        <v>988198.98219003971</v>
      </c>
      <c r="DP93" s="151">
        <f t="shared" ca="1" si="115"/>
        <v>991676.69467911706</v>
      </c>
      <c r="DQ93" s="151">
        <f t="shared" ca="1" si="115"/>
        <v>995154.40716819395</v>
      </c>
      <c r="DR93" s="151">
        <f t="shared" ca="1" si="115"/>
        <v>998632.11965727084</v>
      </c>
      <c r="DS93" s="151">
        <f t="shared" ca="1" si="115"/>
        <v>1002109.8321463481</v>
      </c>
      <c r="DT93" s="151">
        <f t="shared" ca="1" si="115"/>
        <v>1005587.544635425</v>
      </c>
      <c r="DU93" s="151">
        <f t="shared" ca="1" si="115"/>
        <v>1009065.2571245017</v>
      </c>
      <c r="DV93" s="151">
        <f t="shared" ca="1" si="115"/>
        <v>1012542.9696135791</v>
      </c>
      <c r="DW93" s="151">
        <f t="shared" ca="1" si="115"/>
        <v>1016020.6821026558</v>
      </c>
      <c r="DX93" s="151">
        <f t="shared" ca="1" si="115"/>
        <v>1019498.3945917329</v>
      </c>
      <c r="DY93" s="151">
        <f t="shared" ca="1" si="115"/>
        <v>1023119.891679525</v>
      </c>
      <c r="DZ93" s="151">
        <f t="shared" ca="1" si="115"/>
        <v>1026741.3887673172</v>
      </c>
      <c r="EA93" s="151">
        <f t="shared" ca="1" si="115"/>
        <v>1030362.8858551095</v>
      </c>
      <c r="EB93" s="151">
        <f t="shared" ca="1" si="115"/>
        <v>1033984.3829429017</v>
      </c>
      <c r="EC93" s="151">
        <f t="shared" ca="1" si="115"/>
        <v>1037605.880030694</v>
      </c>
      <c r="ED93" s="151">
        <f t="shared" ca="1" si="115"/>
        <v>1041227.3771184856</v>
      </c>
      <c r="EE93" s="151">
        <f t="shared" ca="1" si="115"/>
        <v>1044848.874206278</v>
      </c>
      <c r="EF93" s="151">
        <f t="shared" ca="1" si="115"/>
        <v>1048470.3712940703</v>
      </c>
      <c r="EG93" s="151">
        <f t="shared" ca="1" si="115"/>
        <v>1052091.8683818623</v>
      </c>
      <c r="EH93" s="151">
        <f t="shared" ca="1" si="115"/>
        <v>1055713.3654696546</v>
      </c>
      <c r="EI93" s="151">
        <f t="shared" ca="1" si="115"/>
        <v>1059334.8625574466</v>
      </c>
      <c r="EJ93" s="151">
        <f t="shared" ca="1" si="115"/>
        <v>1062956.3596452386</v>
      </c>
      <c r="EK93" s="4">
        <v>0</v>
      </c>
      <c r="EL93" s="59"/>
    </row>
    <row r="94" spans="1:142" s="4" customFormat="1" ht="14" x14ac:dyDescent="0.2">
      <c r="A94" s="3"/>
      <c r="C94" s="2"/>
      <c r="D94" s="2"/>
      <c r="E94" s="2"/>
      <c r="F94" s="2"/>
      <c r="G94" s="2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/>
      <c r="BY94" s="151"/>
      <c r="BZ94" s="151"/>
      <c r="CA94" s="151"/>
      <c r="CB94" s="151"/>
      <c r="CC94" s="151"/>
      <c r="CD94" s="151"/>
      <c r="CE94" s="151"/>
      <c r="CF94" s="151"/>
      <c r="CG94" s="151"/>
      <c r="CH94" s="151"/>
      <c r="CI94" s="151"/>
      <c r="CJ94" s="151"/>
      <c r="CK94" s="151"/>
      <c r="CL94" s="151"/>
      <c r="CM94" s="151"/>
      <c r="CN94" s="151"/>
      <c r="CO94" s="151"/>
      <c r="CP94" s="151"/>
      <c r="CQ94" s="151"/>
      <c r="CR94" s="151"/>
      <c r="CS94" s="151"/>
      <c r="CT94" s="151"/>
      <c r="CU94" s="151"/>
      <c r="CV94" s="151"/>
      <c r="CW94" s="151"/>
      <c r="CX94" s="151"/>
      <c r="CY94" s="151"/>
      <c r="CZ94" s="151"/>
      <c r="DA94" s="151"/>
      <c r="DB94" s="151"/>
      <c r="DC94" s="151"/>
      <c r="DD94" s="151"/>
      <c r="DE94" s="151"/>
      <c r="DF94" s="151"/>
      <c r="DG94" s="151"/>
      <c r="DH94" s="151"/>
      <c r="DI94" s="151"/>
      <c r="DJ94" s="151"/>
      <c r="DK94" s="151"/>
      <c r="DL94" s="151"/>
      <c r="DM94" s="151"/>
      <c r="DN94" s="151"/>
      <c r="DO94" s="151"/>
      <c r="DP94" s="151"/>
      <c r="DQ94" s="151"/>
      <c r="DR94" s="151"/>
      <c r="DS94" s="151"/>
      <c r="DT94" s="151"/>
      <c r="DU94" s="151"/>
      <c r="DV94" s="151"/>
      <c r="DW94" s="151"/>
      <c r="DX94" s="151"/>
      <c r="DY94" s="151"/>
      <c r="DZ94" s="151"/>
      <c r="EA94" s="151"/>
      <c r="EB94" s="151"/>
      <c r="EC94" s="151"/>
      <c r="ED94" s="151"/>
      <c r="EE94" s="151"/>
      <c r="EF94" s="151"/>
      <c r="EG94" s="151"/>
      <c r="EH94" s="151"/>
      <c r="EI94" s="151"/>
      <c r="EJ94" s="151"/>
      <c r="EK94" s="4">
        <v>0</v>
      </c>
      <c r="EL94" s="59"/>
    </row>
    <row r="95" spans="1:142" s="4" customFormat="1" ht="14" x14ac:dyDescent="0.2">
      <c r="A95" s="3"/>
      <c r="B95" s="40">
        <f>Summary!G45</f>
        <v>0</v>
      </c>
      <c r="C95" s="4" t="s">
        <v>310</v>
      </c>
      <c r="D95" s="7">
        <f>Summary!C23</f>
        <v>32042020.239000008</v>
      </c>
      <c r="H95" s="58">
        <f>-IF(H10&gt;=Summary!$E$10,($B$95*$D$95)/12,0)</f>
        <v>0</v>
      </c>
      <c r="I95" s="58">
        <f>-IF(I10&gt;=Summary!$E$10,($B$95*$D$95)/12,0)</f>
        <v>0</v>
      </c>
      <c r="J95" s="58">
        <f>-IF(J10&gt;=Summary!$E$10,($B$95*$D$95)/12,0)</f>
        <v>0</v>
      </c>
      <c r="K95" s="58">
        <f>-IF(K10&gt;=Summary!$E$10,($B$95*$D$95)/12,0)</f>
        <v>0</v>
      </c>
      <c r="L95" s="58">
        <f>-IF(L10&gt;=Summary!$E$10,($B$95*$D$95)/12,0)</f>
        <v>0</v>
      </c>
      <c r="M95" s="58">
        <f>-IF(M10&gt;=Summary!$E$10,($B$95*$D$95)/12,0)</f>
        <v>0</v>
      </c>
      <c r="N95" s="58">
        <f>-IF(N10&gt;=Summary!$E$10,($B$95*$D$95)/12,0)</f>
        <v>0</v>
      </c>
      <c r="O95" s="58">
        <f>-IF(O10&gt;=Summary!$E$10,($B$95*$D$95)/12,0)</f>
        <v>0</v>
      </c>
      <c r="P95" s="58">
        <f>-IF(P10&gt;=Summary!$E$10,($B$95*$D$95)/12,0)</f>
        <v>0</v>
      </c>
      <c r="Q95" s="58">
        <f>-IF(Q10&gt;=Summary!$E$10,($B$95*$D$95)/12,0)</f>
        <v>0</v>
      </c>
      <c r="R95" s="58">
        <f>-IF(R10&gt;=Summary!$E$10,($B$95*$D$95)/12,0)</f>
        <v>0</v>
      </c>
      <c r="S95" s="58">
        <f>-IF(S10&gt;=Summary!$E$10,($B$95*$D$95)/12,0)</f>
        <v>0</v>
      </c>
      <c r="T95" s="58">
        <f>-IF(T10&gt;=Summary!$E$10,($B$95*$D$95)/12,0)</f>
        <v>0</v>
      </c>
      <c r="U95" s="58">
        <f>-IF(U10&gt;=Summary!$E$10,($B$95*$D$95)/12,0)</f>
        <v>0</v>
      </c>
      <c r="V95" s="58">
        <f>-IF(V10&gt;=Summary!$E$10,($B$95*$D$95)/12,0)</f>
        <v>0</v>
      </c>
      <c r="W95" s="58">
        <f>-IF(W10&gt;=Summary!$E$10,($B$95*$D$95)/12,0)</f>
        <v>0</v>
      </c>
      <c r="X95" s="58">
        <f>-IF(X10&gt;=Summary!$E$10,($B$95*$D$95)/12,0)</f>
        <v>0</v>
      </c>
      <c r="Y95" s="58">
        <f>-IF(Y10&gt;=Summary!$E$10,($B$95*$D$95)/12,0)</f>
        <v>0</v>
      </c>
      <c r="Z95" s="58">
        <f>-IF(Z10&gt;=Summary!$E$10,($B$95*$D$95)/12,0)</f>
        <v>0</v>
      </c>
      <c r="AA95" s="58">
        <f>-IF(AA10&gt;=Summary!$E$10,($B$95*$D$95)/12,0)</f>
        <v>0</v>
      </c>
      <c r="AB95" s="58">
        <f>-IF(AB10&gt;=Summary!$E$10,($B$95*$D$95)/12,0)</f>
        <v>0</v>
      </c>
      <c r="AC95" s="58">
        <f>-IF(AC10&gt;=Summary!$E$10,($B$95*$D$95)/12,0)</f>
        <v>0</v>
      </c>
      <c r="AD95" s="58">
        <f>-IF(AD10&gt;=Summary!$E$10,($B$95*$D$95)/12,0)</f>
        <v>0</v>
      </c>
      <c r="AE95" s="58">
        <f>-IF(AE10&gt;=Summary!$E$10,($B$95*$D$95)/12,0)</f>
        <v>0</v>
      </c>
      <c r="AF95" s="58">
        <f>-IF(AF10&gt;=Summary!$E$10,($B$95*$D$95)/12,0)</f>
        <v>0</v>
      </c>
      <c r="AG95" s="58">
        <f>-IF(AG10&gt;=Summary!$E$10,($B$95*$D$95)/12,0)</f>
        <v>0</v>
      </c>
      <c r="AH95" s="58">
        <f>-IF(AH10&gt;=Summary!$E$10,($B$95*$D$95)/12,0)</f>
        <v>0</v>
      </c>
      <c r="AI95" s="58">
        <f>-IF(AI10&gt;=Summary!$E$10,($B$95*$D$95)/12,0)</f>
        <v>0</v>
      </c>
      <c r="AJ95" s="58">
        <f>-IF(AJ10&gt;=Summary!$E$10,($B$95*$D$95)/12,0)</f>
        <v>0</v>
      </c>
      <c r="AK95" s="58">
        <f>-IF(AK10&gt;=Summary!$E$10,($B$95*$D$95)/12,0)</f>
        <v>0</v>
      </c>
      <c r="AL95" s="58">
        <f>-IF(AL10&gt;=Summary!$E$10,($B$95*$D$95)/12,0)</f>
        <v>0</v>
      </c>
      <c r="AM95" s="58">
        <f>-IF(AM10&gt;=Summary!$E$10,($B$95*$D$95)/12,0)</f>
        <v>0</v>
      </c>
      <c r="AN95" s="58">
        <f>-IF(AN10&gt;=Summary!$E$10,($B$95*$D$95)/12,0)</f>
        <v>0</v>
      </c>
      <c r="AO95" s="58">
        <f>-IF(AO10&gt;=Summary!$E$10,($B$95*$D$95)/12,0)</f>
        <v>0</v>
      </c>
      <c r="AP95" s="58">
        <f>-IF(AP10&gt;=Summary!$E$10,($B$95*$D$95)/12,0)</f>
        <v>0</v>
      </c>
      <c r="AQ95" s="58">
        <f>-IF(AQ10&gt;=Summary!$E$10,($B$95*$D$95)/12,0)</f>
        <v>0</v>
      </c>
      <c r="AR95" s="58">
        <f>-IF(AR10&gt;=Summary!$E$10,($B$95*$D$95)/12,0)</f>
        <v>0</v>
      </c>
      <c r="AS95" s="58">
        <f>-IF(AS10&gt;=Summary!$E$10,($B$95*$D$95)/12,0)</f>
        <v>0</v>
      </c>
      <c r="AT95" s="58">
        <f>-IF(AT10&gt;=Summary!$E$10,($B$95*$D$95)/12,0)</f>
        <v>0</v>
      </c>
      <c r="AU95" s="58">
        <f>-IF(AU10&gt;=Summary!$E$10,($B$95*$D$95)/12,0)</f>
        <v>0</v>
      </c>
      <c r="AV95" s="58">
        <f>-IF(AV10&gt;=Summary!$E$10,($B$95*$D$95)/12,0)</f>
        <v>0</v>
      </c>
      <c r="AW95" s="58">
        <f>-IF(AW10&gt;=Summary!$E$10,($B$95*$D$95)/12,0)</f>
        <v>0</v>
      </c>
      <c r="AX95" s="58">
        <f>-IF(AX10&gt;=Summary!$E$10,($B$95*$D$95)/12,0)</f>
        <v>0</v>
      </c>
      <c r="AY95" s="58">
        <f>-IF(AY10&gt;=Summary!$E$10,($B$95*$D$95)/12,0)</f>
        <v>0</v>
      </c>
      <c r="AZ95" s="58">
        <f>-IF(AZ10&gt;=Summary!$E$10,($B$95*$D$95)/12,0)</f>
        <v>0</v>
      </c>
      <c r="BA95" s="58">
        <f>-IF(BA10&gt;=Summary!$E$10,($B$95*$D$95)/12,0)</f>
        <v>0</v>
      </c>
      <c r="BB95" s="58">
        <f>-IF(BB10&gt;=Summary!$E$10,($B$95*$D$95)/12,0)</f>
        <v>0</v>
      </c>
      <c r="BC95" s="58">
        <f>-IF(BC10&gt;=Summary!$E$10,($B$95*$D$95)/12,0)</f>
        <v>0</v>
      </c>
      <c r="BD95" s="58">
        <f>-IF(BD10&gt;=Summary!$E$10,($B$95*$D$95)/12,0)</f>
        <v>0</v>
      </c>
      <c r="BE95" s="58">
        <f>-IF(BE10&gt;=Summary!$E$10,($B$95*$D$95)/12,0)</f>
        <v>0</v>
      </c>
      <c r="BF95" s="58">
        <f>-IF(BF10&gt;=Summary!$E$10,($B$95*$D$95)/12,0)</f>
        <v>0</v>
      </c>
      <c r="BG95" s="58">
        <f>-IF(BG10&gt;=Summary!$E$10,($B$95*$D$95)/12,0)</f>
        <v>0</v>
      </c>
      <c r="BH95" s="58">
        <f>-IF(BH10&gt;=Summary!$E$10,($B$95*$D$95)/12,0)</f>
        <v>0</v>
      </c>
      <c r="BI95" s="58">
        <f>-IF(BI10&gt;=Summary!$E$10,($B$95*$D$95)/12,0)</f>
        <v>0</v>
      </c>
      <c r="BJ95" s="58">
        <f>-IF(BJ10&gt;=Summary!$E$10,($B$95*$D$95)/12,0)</f>
        <v>0</v>
      </c>
      <c r="BK95" s="58">
        <f>-IF(BK10&gt;=Summary!$E$10,($B$95*$D$95)/12,0)</f>
        <v>0</v>
      </c>
      <c r="BL95" s="58">
        <f>-IF(BL10&gt;=Summary!$E$10,($B$95*$D$95)/12,0)</f>
        <v>0</v>
      </c>
      <c r="BM95" s="58">
        <f>-IF(BM10&gt;=Summary!$E$10,($B$95*$D$95)/12,0)</f>
        <v>0</v>
      </c>
      <c r="BN95" s="58">
        <f>-IF(BN10&gt;=Summary!$E$10,($B$95*$D$95)/12,0)</f>
        <v>0</v>
      </c>
      <c r="BO95" s="58">
        <f>-IF(BO10&gt;=Summary!$E$10,($B$95*$D$95)/12,0)</f>
        <v>0</v>
      </c>
      <c r="BP95" s="58">
        <f>-IF(BP10&gt;=Summary!$E$10,($B$95*$D$95)/12,0)</f>
        <v>0</v>
      </c>
      <c r="BQ95" s="58">
        <f>-IF(BQ10&gt;=Summary!$E$10,($B$95*$D$95)/12,0)</f>
        <v>0</v>
      </c>
      <c r="BR95" s="58">
        <f>-IF(BR10&gt;=Summary!$E$10,($B$95*$D$95)/12,0)</f>
        <v>0</v>
      </c>
      <c r="BS95" s="58">
        <f>-IF(BS10&gt;=Summary!$E$10,($B$95*$D$95)/12,0)</f>
        <v>0</v>
      </c>
      <c r="BT95" s="58">
        <f>-IF(BT10&gt;=Summary!$E$10,($B$95*$D$95)/12,0)</f>
        <v>0</v>
      </c>
      <c r="BU95" s="58">
        <f>-IF(BU10&gt;=Summary!$E$10,($B$95*$D$95)/12,0)</f>
        <v>0</v>
      </c>
      <c r="BV95" s="58">
        <f>-IF(BV10&gt;=Summary!$E$10,($B$95*$D$95)/12,0)</f>
        <v>0</v>
      </c>
      <c r="BW95" s="58">
        <f>-IF(BW10&gt;=Summary!$E$10,($B$95*$D$95)/12,0)</f>
        <v>0</v>
      </c>
      <c r="BX95" s="58">
        <f>-IF(BX10&gt;=Summary!$E$10,($B$95*$D$95)/12,0)</f>
        <v>0</v>
      </c>
      <c r="BY95" s="58">
        <f>-IF(BY10&gt;=Summary!$E$10,($B$95*$D$95)/12,0)</f>
        <v>0</v>
      </c>
      <c r="BZ95" s="58">
        <f>-IF(BZ10&gt;=Summary!$E$10,($B$95*$D$95)/12,0)</f>
        <v>0</v>
      </c>
      <c r="CA95" s="58">
        <f>-IF(CA10&gt;=Summary!$E$10,($B$95*$D$95)/12,0)</f>
        <v>0</v>
      </c>
      <c r="CB95" s="58">
        <f>-IF(CB10&gt;=Summary!$E$10,($B$95*$D$95)/12,0)</f>
        <v>0</v>
      </c>
      <c r="CC95" s="58">
        <f>-IF(CC10&gt;=Summary!$E$10,($B$95*$D$95)/12,0)</f>
        <v>0</v>
      </c>
      <c r="CD95" s="58">
        <f>-IF(CD10&gt;=Summary!$E$10,($B$95*$D$95)/12,0)</f>
        <v>0</v>
      </c>
      <c r="CE95" s="58">
        <f>-IF(CE10&gt;=Summary!$E$10,($B$95*$D$95)/12,0)</f>
        <v>0</v>
      </c>
      <c r="CF95" s="58">
        <f>-IF(CF10&gt;=Summary!$E$10,($B$95*$D$95)/12,0)</f>
        <v>0</v>
      </c>
      <c r="CG95" s="58">
        <f>-IF(CG10&gt;=Summary!$E$10,($B$95*$D$95)/12,0)</f>
        <v>0</v>
      </c>
      <c r="CH95" s="58">
        <f>-IF(CH10&gt;=Summary!$E$10,($B$95*$D$95)/12,0)</f>
        <v>0</v>
      </c>
      <c r="CI95" s="58">
        <f>-IF(CI10&gt;=Summary!$E$10,($B$95*$D$95)/12,0)</f>
        <v>0</v>
      </c>
      <c r="CJ95" s="58">
        <f>-IF(CJ10&gt;=Summary!$E$10,($B$95*$D$95)/12,0)</f>
        <v>0</v>
      </c>
      <c r="CK95" s="58">
        <f>-IF(CK10&gt;=Summary!$E$10,($B$95*$D$95)/12,0)</f>
        <v>0</v>
      </c>
      <c r="CL95" s="58">
        <f>-IF(CL10&gt;=Summary!$E$10,($B$95*$D$95)/12,0)</f>
        <v>0</v>
      </c>
      <c r="CM95" s="58">
        <f>-IF(CM10&gt;=Summary!$E$10,($B$95*$D$95)/12,0)</f>
        <v>0</v>
      </c>
      <c r="CN95" s="58">
        <f>-IF(CN10&gt;=Summary!$E$10,($B$95*$D$95)/12,0)</f>
        <v>0</v>
      </c>
      <c r="CO95" s="58">
        <f>-IF(CO10&gt;=Summary!$E$10,($B$95*$D$95)/12,0)</f>
        <v>0</v>
      </c>
      <c r="CP95" s="58">
        <f>-IF(CP10&gt;=Summary!$E$10,($B$95*$D$95)/12,0)</f>
        <v>0</v>
      </c>
      <c r="CQ95" s="58">
        <f>-IF(CQ10&gt;=Summary!$E$10,($B$95*$D$95)/12,0)</f>
        <v>0</v>
      </c>
      <c r="CR95" s="58">
        <f>-IF(CR10&gt;=Summary!$E$10,($B$95*$D$95)/12,0)</f>
        <v>0</v>
      </c>
      <c r="CS95" s="58">
        <f>-IF(CS10&gt;=Summary!$E$10,($B$95*$D$95)/12,0)</f>
        <v>0</v>
      </c>
      <c r="CT95" s="58">
        <f>-IF(CT10&gt;=Summary!$E$10,($B$95*$D$95)/12,0)</f>
        <v>0</v>
      </c>
      <c r="CU95" s="58">
        <f>-IF(CU10&gt;=Summary!$E$10,($B$95*$D$95)/12,0)</f>
        <v>0</v>
      </c>
      <c r="CV95" s="58">
        <f>-IF(CV10&gt;=Summary!$E$10,($B$95*$D$95)/12,0)</f>
        <v>0</v>
      </c>
      <c r="CW95" s="58">
        <f>-IF(CW10&gt;=Summary!$E$10,($B$95*$D$95)/12,0)</f>
        <v>0</v>
      </c>
      <c r="CX95" s="58">
        <f>-IF(CX10&gt;=Summary!$E$10,($B$95*$D$95)/12,0)</f>
        <v>0</v>
      </c>
      <c r="CY95" s="58">
        <f>-IF(CY10&gt;=Summary!$E$10,($B$95*$D$95)/12,0)</f>
        <v>0</v>
      </c>
      <c r="CZ95" s="58">
        <f>-IF(CZ10&gt;=Summary!$E$10,($B$95*$D$95)/12,0)</f>
        <v>0</v>
      </c>
      <c r="DA95" s="58">
        <f>-IF(DA10&gt;=Summary!$E$10,($B$95*$D$95)/12,0)</f>
        <v>0</v>
      </c>
      <c r="DB95" s="58">
        <f>-IF(DB10&gt;=Summary!$E$10,($B$95*$D$95)/12,0)</f>
        <v>0</v>
      </c>
      <c r="DC95" s="58">
        <f>-IF(DC10&gt;=Summary!$E$10,($B$95*$D$95)/12,0)</f>
        <v>0</v>
      </c>
      <c r="DD95" s="58">
        <f>-IF(DD10&gt;=Summary!$E$10,($B$95*$D$95)/12,0)</f>
        <v>0</v>
      </c>
      <c r="DE95" s="58">
        <f>-IF(DE10&gt;=Summary!$E$10,($B$95*$D$95)/12,0)</f>
        <v>0</v>
      </c>
      <c r="DF95" s="58">
        <f>-IF(DF10&gt;=Summary!$E$10,($B$95*$D$95)/12,0)</f>
        <v>0</v>
      </c>
      <c r="DG95" s="58">
        <f>-IF(DG10&gt;=Summary!$E$10,($B$95*$D$95)/12,0)</f>
        <v>0</v>
      </c>
      <c r="DH95" s="58">
        <f>-IF(DH10&gt;=Summary!$E$10,($B$95*$D$95)/12,0)</f>
        <v>0</v>
      </c>
      <c r="DI95" s="58">
        <f>-IF(DI10&gt;=Summary!$E$10,($B$95*$D$95)/12,0)</f>
        <v>0</v>
      </c>
      <c r="DJ95" s="58">
        <f>-IF(DJ10&gt;=Summary!$E$10,($B$95*$D$95)/12,0)</f>
        <v>0</v>
      </c>
      <c r="DK95" s="58">
        <f>-IF(DK10&gt;=Summary!$E$10,($B$95*$D$95)/12,0)</f>
        <v>0</v>
      </c>
      <c r="DL95" s="58">
        <f>-IF(DL10&gt;=Summary!$E$10,($B$95*$D$95)/12,0)</f>
        <v>0</v>
      </c>
      <c r="DM95" s="58">
        <f>-IF(DM10&gt;=Summary!$E$10,($B$95*$D$95)/12,0)</f>
        <v>0</v>
      </c>
      <c r="DN95" s="58">
        <f>-IF(DN10&gt;=Summary!$E$10,($B$95*$D$95)/12,0)</f>
        <v>0</v>
      </c>
      <c r="DO95" s="58">
        <f>-IF(DO10&gt;=Summary!$E$10,($B$95*$D$95)/12,0)</f>
        <v>0</v>
      </c>
      <c r="DP95" s="58">
        <f>-IF(DP10&gt;=Summary!$E$10,($B$95*$D$95)/12,0)</f>
        <v>0</v>
      </c>
      <c r="DQ95" s="58">
        <f>-IF(DQ10&gt;=Summary!$E$10,($B$95*$D$95)/12,0)</f>
        <v>0</v>
      </c>
      <c r="DR95" s="58">
        <f>-IF(DR10&gt;=Summary!$E$10,($B$95*$D$95)/12,0)</f>
        <v>0</v>
      </c>
      <c r="DS95" s="58">
        <f>-IF(DS10&gt;=Summary!$E$10,($B$95*$D$95)/12,0)</f>
        <v>0</v>
      </c>
      <c r="DT95" s="58">
        <f>-IF(DT10&gt;=Summary!$E$10,($B$95*$D$95)/12,0)</f>
        <v>0</v>
      </c>
      <c r="DU95" s="58">
        <f>-IF(DU10&gt;=Summary!$E$10,($B$95*$D$95)/12,0)</f>
        <v>0</v>
      </c>
      <c r="DV95" s="58">
        <f>-IF(DV10&gt;=Summary!$E$10,($B$95*$D$95)/12,0)</f>
        <v>0</v>
      </c>
      <c r="DW95" s="58">
        <f>-IF(DW10&gt;=Summary!$E$10,($B$95*$D$95)/12,0)</f>
        <v>0</v>
      </c>
      <c r="DX95" s="58">
        <f>-IF(DX10&gt;=Summary!$E$10,($B$95*$D$95)/12,0)</f>
        <v>0</v>
      </c>
      <c r="DY95" s="58">
        <f>-IF(DY10&gt;=Summary!$E$10,($B$95*$D$95)/12,0)</f>
        <v>0</v>
      </c>
      <c r="DZ95" s="58">
        <f>-IF(DZ10&gt;=Summary!$E$10,($B$95*$D$95)/12,0)</f>
        <v>0</v>
      </c>
      <c r="EA95" s="58">
        <f>-IF(EA10&gt;=Summary!$E$10,($B$95*$D$95)/12,0)</f>
        <v>0</v>
      </c>
      <c r="EB95" s="58">
        <f>-IF(EB10&gt;=Summary!$E$10,($B$95*$D$95)/12,0)</f>
        <v>0</v>
      </c>
      <c r="EC95" s="58">
        <f>-IF(EC10&gt;=Summary!$E$10,($B$95*$D$95)/12,0)</f>
        <v>0</v>
      </c>
      <c r="ED95" s="58">
        <f>-IF(ED10&gt;=Summary!$E$10,($B$95*$D$95)/12,0)</f>
        <v>0</v>
      </c>
      <c r="EE95" s="58">
        <f>-IF(EE10&gt;=Summary!$E$10,($B$95*$D$95)/12,0)</f>
        <v>0</v>
      </c>
      <c r="EF95" s="58">
        <f>-IF(EF10&gt;=Summary!$E$10,($B$95*$D$95)/12,0)</f>
        <v>0</v>
      </c>
      <c r="EG95" s="58">
        <f>-IF(EG10&gt;=Summary!$E$10,($B$95*$D$95)/12,0)</f>
        <v>0</v>
      </c>
      <c r="EH95" s="58">
        <f>-IF(EH10&gt;=Summary!$E$10,($B$95*$D$95)/12,0)</f>
        <v>0</v>
      </c>
      <c r="EI95" s="58">
        <f>-IF(EI10&gt;=Summary!$E$10,($B$95*$D$95)/12,0)</f>
        <v>0</v>
      </c>
      <c r="EJ95" s="58">
        <f>-IF(EJ10&gt;=Summary!$E$10,($B$95*$D$95)/12,0)</f>
        <v>0</v>
      </c>
      <c r="EK95" s="4">
        <v>0</v>
      </c>
      <c r="EL95" s="59"/>
    </row>
    <row r="96" spans="1:142" s="4" customFormat="1" ht="14" x14ac:dyDescent="0.2">
      <c r="A96" s="3"/>
      <c r="C96" s="4" t="s">
        <v>311</v>
      </c>
      <c r="H96" s="58" cm="1">
        <f t="array" aca="1" ref="H96" ca="1">-H76*INDEX(
Taxes!$C$10:$O$10,0,
MATCH(YEAR(H$10),YEAR(Taxes!$C$9:$O$9),0)
)</f>
        <v>0</v>
      </c>
      <c r="I96" s="58" cm="1">
        <f t="array" aca="1" ref="I96" ca="1">-I76*INDEX(
Taxes!$C$10:$O$10,0,
MATCH(YEAR(I$10),YEAR(Taxes!$C$9:$O$9),0)
)</f>
        <v>0</v>
      </c>
      <c r="J96" s="58" cm="1">
        <f t="array" aca="1" ref="J96" ca="1">-J76*INDEX(
Taxes!$C$10:$O$10,0,
MATCH(YEAR(J$10),YEAR(Taxes!$C$9:$O$9),0)
)</f>
        <v>0</v>
      </c>
      <c r="K96" s="58" cm="1">
        <f t="array" aca="1" ref="K96" ca="1">-K76*INDEX(
Taxes!$C$10:$O$10,0,
MATCH(YEAR(K$10),YEAR(Taxes!$C$9:$O$9),0)
)</f>
        <v>0</v>
      </c>
      <c r="L96" s="58" cm="1">
        <f t="array" aca="1" ref="L96" ca="1">-L76*INDEX(
Taxes!$C$10:$O$10,0,
MATCH(YEAR(L$10),YEAR(Taxes!$C$9:$O$9),0)
)</f>
        <v>0</v>
      </c>
      <c r="M96" s="58" cm="1">
        <f t="array" aca="1" ref="M96" ca="1">-M76*INDEX(
Taxes!$C$10:$O$10,0,
MATCH(YEAR(M$10),YEAR(Taxes!$C$9:$O$9),0)
)</f>
        <v>0</v>
      </c>
      <c r="N96" s="58" cm="1">
        <f t="array" aca="1" ref="N96" ca="1">-N76*INDEX(
Taxes!$C$10:$O$10,0,
MATCH(YEAR(N$10),YEAR(Taxes!$C$9:$O$9),0)
)</f>
        <v>0</v>
      </c>
      <c r="O96" s="58" cm="1">
        <f t="array" aca="1" ref="O96" ca="1">-O76*INDEX(
Taxes!$C$10:$O$10,0,
MATCH(YEAR(O$10),YEAR(Taxes!$C$9:$O$9),0)
)</f>
        <v>0</v>
      </c>
      <c r="P96" s="58" cm="1">
        <f t="array" aca="1" ref="P96" ca="1">-P76*INDEX(
Taxes!$C$10:$O$10,0,
MATCH(YEAR(P$10),YEAR(Taxes!$C$9:$O$9),0)
)</f>
        <v>0</v>
      </c>
      <c r="Q96" s="58" cm="1">
        <f t="array" aca="1" ref="Q96" ca="1">-Q76*INDEX(
Taxes!$C$10:$O$10,0,
MATCH(YEAR(Q$10),YEAR(Taxes!$C$9:$O$9),0)
)</f>
        <v>0</v>
      </c>
      <c r="R96" s="58" cm="1">
        <f t="array" aca="1" ref="R96" ca="1">-R76*INDEX(
Taxes!$C$10:$O$10,0,
MATCH(YEAR(R$10),YEAR(Taxes!$C$9:$O$9),0)
)</f>
        <v>0</v>
      </c>
      <c r="S96" s="58" cm="1">
        <f t="array" aca="1" ref="S96" ca="1">-S76*INDEX(
Taxes!$C$10:$O$10,0,
MATCH(YEAR(S$10),YEAR(Taxes!$C$9:$O$9),0)
)</f>
        <v>0</v>
      </c>
      <c r="T96" s="58" cm="1">
        <f t="array" aca="1" ref="T96" ca="1">-T76*INDEX(
Taxes!$C$10:$O$10,0,
MATCH(YEAR(T$10),YEAR(Taxes!$C$9:$O$9),0)
)</f>
        <v>0</v>
      </c>
      <c r="U96" s="58" cm="1">
        <f t="array" aca="1" ref="U96" ca="1">-U76*INDEX(
Taxes!$C$10:$O$10,0,
MATCH(YEAR(U$10),YEAR(Taxes!$C$9:$O$9),0)
)</f>
        <v>0</v>
      </c>
      <c r="V96" s="58" cm="1">
        <f t="array" aca="1" ref="V96" ca="1">-V76*INDEX(
Taxes!$C$10:$O$10,0,
MATCH(YEAR(V$10),YEAR(Taxes!$C$9:$O$9),0)
)</f>
        <v>0</v>
      </c>
      <c r="W96" s="58" cm="1">
        <f t="array" aca="1" ref="W96" ca="1">-W76*INDEX(
Taxes!$C$10:$O$10,0,
MATCH(YEAR(W$10),YEAR(Taxes!$C$9:$O$9),0)
)</f>
        <v>0</v>
      </c>
      <c r="X96" s="58" cm="1">
        <f t="array" aca="1" ref="X96" ca="1">-X76*INDEX(
Taxes!$C$10:$O$10,0,
MATCH(YEAR(X$10),YEAR(Taxes!$C$9:$O$9),0)
)</f>
        <v>0</v>
      </c>
      <c r="Y96" s="58" cm="1">
        <f t="array" aca="1" ref="Y96" ca="1">-Y76*INDEX(
Taxes!$C$10:$O$10,0,
MATCH(YEAR(Y$10),YEAR(Taxes!$C$9:$O$9),0)
)</f>
        <v>0</v>
      </c>
      <c r="Z96" s="58" cm="1">
        <f t="array" aca="1" ref="Z96" ca="1">-Z76*INDEX(
Taxes!$C$10:$O$10,0,
MATCH(YEAR(Z$10),YEAR(Taxes!$C$9:$O$9),0)
)</f>
        <v>0</v>
      </c>
      <c r="AA96" s="58" cm="1">
        <f t="array" aca="1" ref="AA96" ca="1">-AA76*INDEX(
Taxes!$C$10:$O$10,0,
MATCH(YEAR(AA$10),YEAR(Taxes!$C$9:$O$9),0)
)</f>
        <v>0</v>
      </c>
      <c r="AB96" s="58" cm="1">
        <f t="array" aca="1" ref="AB96" ca="1">-AB76*INDEX(
Taxes!$C$10:$O$10,0,
MATCH(YEAR(AB$10),YEAR(Taxes!$C$9:$O$9),0)
)</f>
        <v>0</v>
      </c>
      <c r="AC96" s="58" cm="1">
        <f t="array" aca="1" ref="AC96" ca="1">-AC76*INDEX(
Taxes!$C$10:$O$10,0,
MATCH(YEAR(AC$10),YEAR(Taxes!$C$9:$O$9),0)
)</f>
        <v>0</v>
      </c>
      <c r="AD96" s="58" cm="1">
        <f t="array" aca="1" ref="AD96" ca="1">-AD76*INDEX(
Taxes!$C$10:$O$10,0,
MATCH(YEAR(AD$10),YEAR(Taxes!$C$9:$O$9),0)
)</f>
        <v>0</v>
      </c>
      <c r="AE96" s="58" cm="1">
        <f t="array" aca="1" ref="AE96" ca="1">-AE76*INDEX(
Taxes!$C$10:$O$10,0,
MATCH(YEAR(AE$10),YEAR(Taxes!$C$9:$O$9),0)
)</f>
        <v>0</v>
      </c>
      <c r="AF96" s="58" cm="1">
        <f t="array" aca="1" ref="AF96" ca="1">-AF76*INDEX(
Taxes!$C$10:$O$10,0,
MATCH(YEAR(AF$10),YEAR(Taxes!$C$9:$O$9),0)
)</f>
        <v>0</v>
      </c>
      <c r="AG96" s="58" cm="1">
        <f t="array" aca="1" ref="AG96" ca="1">-AG76*INDEX(
Taxes!$C$10:$O$10,0,
MATCH(YEAR(AG$10),YEAR(Taxes!$C$9:$O$9),0)
)</f>
        <v>0</v>
      </c>
      <c r="AH96" s="58" cm="1">
        <f t="array" aca="1" ref="AH96" ca="1">-AH76*INDEX(
Taxes!$C$10:$O$10,0,
MATCH(YEAR(AH$10),YEAR(Taxes!$C$9:$O$9),0)
)</f>
        <v>0</v>
      </c>
      <c r="AI96" s="58" cm="1">
        <f t="array" aca="1" ref="AI96" ca="1">-AI76*INDEX(
Taxes!$C$10:$O$10,0,
MATCH(YEAR(AI$10),YEAR(Taxes!$C$9:$O$9),0)
)</f>
        <v>0</v>
      </c>
      <c r="AJ96" s="58" cm="1">
        <f t="array" aca="1" ref="AJ96" ca="1">-AJ76*INDEX(
Taxes!$C$10:$O$10,0,
MATCH(YEAR(AJ$10),YEAR(Taxes!$C$9:$O$9),0)
)</f>
        <v>0</v>
      </c>
      <c r="AK96" s="58" cm="1">
        <f t="array" aca="1" ref="AK96" ca="1">-AK76*INDEX(
Taxes!$C$10:$O$10,0,
MATCH(YEAR(AK$10),YEAR(Taxes!$C$9:$O$9),0)
)</f>
        <v>0</v>
      </c>
      <c r="AL96" s="58" cm="1">
        <f t="array" aca="1" ref="AL96" ca="1">-AL76*INDEX(
Taxes!$C$10:$O$10,0,
MATCH(YEAR(AL$10),YEAR(Taxes!$C$9:$O$9),0)
)</f>
        <v>0</v>
      </c>
      <c r="AM96" s="58" cm="1">
        <f t="array" aca="1" ref="AM96" ca="1">-AM76*INDEX(
Taxes!$C$10:$O$10,0,
MATCH(YEAR(AM$10),YEAR(Taxes!$C$9:$O$9),0)
)</f>
        <v>0</v>
      </c>
      <c r="AN96" s="58" cm="1">
        <f t="array" aca="1" ref="AN96" ca="1">-AN76*INDEX(
Taxes!$C$10:$O$10,0,
MATCH(YEAR(AN$10),YEAR(Taxes!$C$9:$O$9),0)
)</f>
        <v>0</v>
      </c>
      <c r="AO96" s="58" cm="1">
        <f t="array" aca="1" ref="AO96" ca="1">-AO76*INDEX(
Taxes!$C$10:$O$10,0,
MATCH(YEAR(AO$10),YEAR(Taxes!$C$9:$O$9),0)
)</f>
        <v>0</v>
      </c>
      <c r="AP96" s="58" cm="1">
        <f t="array" aca="1" ref="AP96" ca="1">-AP76*INDEX(
Taxes!$C$10:$O$10,0,
MATCH(YEAR(AP$10),YEAR(Taxes!$C$9:$O$9),0)
)</f>
        <v>0</v>
      </c>
      <c r="AQ96" s="58" cm="1">
        <f t="array" aca="1" ref="AQ96" ca="1">-AQ76*INDEX(
Taxes!$C$10:$O$10,0,
MATCH(YEAR(AQ$10),YEAR(Taxes!$C$9:$O$9),0)
)</f>
        <v>0</v>
      </c>
      <c r="AR96" s="58" cm="1">
        <f t="array" aca="1" ref="AR96" ca="1">-AR76*INDEX(
Taxes!$C$10:$O$10,0,
MATCH(YEAR(AR$10),YEAR(Taxes!$C$9:$O$9),0)
)</f>
        <v>0</v>
      </c>
      <c r="AS96" s="58" cm="1">
        <f t="array" aca="1" ref="AS96" ca="1">-AS76*INDEX(
Taxes!$C$10:$O$10,0,
MATCH(YEAR(AS$10),YEAR(Taxes!$C$9:$O$9),0)
)</f>
        <v>0</v>
      </c>
      <c r="AT96" s="58" cm="1">
        <f t="array" aca="1" ref="AT96" ca="1">-AT76*INDEX(
Taxes!$C$10:$O$10,0,
MATCH(YEAR(AT$10),YEAR(Taxes!$C$9:$O$9),0)
)</f>
        <v>0</v>
      </c>
      <c r="AU96" s="58" cm="1">
        <f t="array" aca="1" ref="AU96" ca="1">-AU76*INDEX(
Taxes!$C$10:$O$10,0,
MATCH(YEAR(AU$10),YEAR(Taxes!$C$9:$O$9),0)
)</f>
        <v>0</v>
      </c>
      <c r="AV96" s="58" cm="1">
        <f t="array" aca="1" ref="AV96" ca="1">-AV76*INDEX(
Taxes!$C$10:$O$10,0,
MATCH(YEAR(AV$10),YEAR(Taxes!$C$9:$O$9),0)
)</f>
        <v>0</v>
      </c>
      <c r="AW96" s="58" cm="1">
        <f t="array" aca="1" ref="AW96" ca="1">-AW76*INDEX(
Taxes!$C$10:$O$10,0,
MATCH(YEAR(AW$10),YEAR(Taxes!$C$9:$O$9),0)
)</f>
        <v>0</v>
      </c>
      <c r="AX96" s="58" cm="1">
        <f t="array" aca="1" ref="AX96" ca="1">-AX76*INDEX(
Taxes!$C$10:$O$10,0,
MATCH(YEAR(AX$10),YEAR(Taxes!$C$9:$O$9),0)
)</f>
        <v>0</v>
      </c>
      <c r="AY96" s="58" cm="1">
        <f t="array" aca="1" ref="AY96" ca="1">-AY76*INDEX(
Taxes!$C$10:$O$10,0,
MATCH(YEAR(AY$10),YEAR(Taxes!$C$9:$O$9),0)
)</f>
        <v>0</v>
      </c>
      <c r="AZ96" s="58" cm="1">
        <f t="array" aca="1" ref="AZ96" ca="1">-AZ76*INDEX(
Taxes!$C$10:$O$10,0,
MATCH(YEAR(AZ$10),YEAR(Taxes!$C$9:$O$9),0)
)</f>
        <v>0</v>
      </c>
      <c r="BA96" s="58" cm="1">
        <f t="array" aca="1" ref="BA96" ca="1">-BA76*INDEX(
Taxes!$C$10:$O$10,0,
MATCH(YEAR(BA$10),YEAR(Taxes!$C$9:$O$9),0)
)</f>
        <v>0</v>
      </c>
      <c r="BB96" s="58" cm="1">
        <f t="array" aca="1" ref="BB96" ca="1">-BB76*INDEX(
Taxes!$C$10:$O$10,0,
MATCH(YEAR(BB$10),YEAR(Taxes!$C$9:$O$9),0)
)</f>
        <v>0</v>
      </c>
      <c r="BC96" s="58" cm="1">
        <f t="array" aca="1" ref="BC96" ca="1">-BC76*INDEX(
Taxes!$C$10:$O$10,0,
MATCH(YEAR(BC$10),YEAR(Taxes!$C$9:$O$9),0)
)</f>
        <v>0</v>
      </c>
      <c r="BD96" s="58" cm="1">
        <f t="array" aca="1" ref="BD96" ca="1">-BD76*INDEX(
Taxes!$C$10:$O$10,0,
MATCH(YEAR(BD$10),YEAR(Taxes!$C$9:$O$9),0)
)</f>
        <v>0</v>
      </c>
      <c r="BE96" s="58" cm="1">
        <f t="array" aca="1" ref="BE96" ca="1">-BE76*INDEX(
Taxes!$C$10:$O$10,0,
MATCH(YEAR(BE$10),YEAR(Taxes!$C$9:$O$9),0)
)</f>
        <v>0</v>
      </c>
      <c r="BF96" s="58" cm="1">
        <f t="array" aca="1" ref="BF96" ca="1">-BF76*INDEX(
Taxes!$C$10:$O$10,0,
MATCH(YEAR(BF$10),YEAR(Taxes!$C$9:$O$9),0)
)</f>
        <v>0</v>
      </c>
      <c r="BG96" s="58" cm="1">
        <f t="array" aca="1" ref="BG96" ca="1">-BG76*INDEX(
Taxes!$C$10:$O$10,0,
MATCH(YEAR(BG$10),YEAR(Taxes!$C$9:$O$9),0)
)</f>
        <v>0</v>
      </c>
      <c r="BH96" s="58" cm="1">
        <f t="array" aca="1" ref="BH96" ca="1">-BH76*INDEX(
Taxes!$C$10:$O$10,0,
MATCH(YEAR(BH$10),YEAR(Taxes!$C$9:$O$9),0)
)</f>
        <v>0</v>
      </c>
      <c r="BI96" s="58" cm="1">
        <f t="array" aca="1" ref="BI96" ca="1">-BI76*INDEX(
Taxes!$C$10:$O$10,0,
MATCH(YEAR(BI$10),YEAR(Taxes!$C$9:$O$9),0)
)</f>
        <v>0</v>
      </c>
      <c r="BJ96" s="58" cm="1">
        <f t="array" aca="1" ref="BJ96" ca="1">-BJ76*INDEX(
Taxes!$C$10:$O$10,0,
MATCH(YEAR(BJ$10),YEAR(Taxes!$C$9:$O$9),0)
)</f>
        <v>0</v>
      </c>
      <c r="BK96" s="58" cm="1">
        <f t="array" aca="1" ref="BK96" ca="1">-BK76*INDEX(
Taxes!$C$10:$O$10,0,
MATCH(YEAR(BK$10),YEAR(Taxes!$C$9:$O$9),0)
)</f>
        <v>0</v>
      </c>
      <c r="BL96" s="58" cm="1">
        <f t="array" aca="1" ref="BL96" ca="1">-BL76*INDEX(
Taxes!$C$10:$O$10,0,
MATCH(YEAR(BL$10),YEAR(Taxes!$C$9:$O$9),0)
)</f>
        <v>0</v>
      </c>
      <c r="BM96" s="58" cm="1">
        <f t="array" aca="1" ref="BM96" ca="1">-BM76*INDEX(
Taxes!$C$10:$O$10,0,
MATCH(YEAR(BM$10),YEAR(Taxes!$C$9:$O$9),0)
)</f>
        <v>0</v>
      </c>
      <c r="BN96" s="58" cm="1">
        <f t="array" aca="1" ref="BN96" ca="1">-BN76*INDEX(
Taxes!$C$10:$O$10,0,
MATCH(YEAR(BN$10),YEAR(Taxes!$C$9:$O$9),0)
)</f>
        <v>0</v>
      </c>
      <c r="BO96" s="58" cm="1">
        <f t="array" aca="1" ref="BO96" ca="1">-BO76*INDEX(
Taxes!$C$10:$O$10,0,
MATCH(YEAR(BO$10),YEAR(Taxes!$C$9:$O$9),0)
)</f>
        <v>0</v>
      </c>
      <c r="BP96" s="58" cm="1">
        <f t="array" aca="1" ref="BP96" ca="1">-BP76*INDEX(
Taxes!$C$10:$O$10,0,
MATCH(YEAR(BP$10),YEAR(Taxes!$C$9:$O$9),0)
)</f>
        <v>0</v>
      </c>
      <c r="BQ96" s="58" cm="1">
        <f t="array" aca="1" ref="BQ96" ca="1">-BQ76*INDEX(
Taxes!$C$10:$O$10,0,
MATCH(YEAR(BQ$10),YEAR(Taxes!$C$9:$O$9),0)
)</f>
        <v>0</v>
      </c>
      <c r="BR96" s="58" cm="1">
        <f t="array" aca="1" ref="BR96" ca="1">-BR76*INDEX(
Taxes!$C$10:$O$10,0,
MATCH(YEAR(BR$10),YEAR(Taxes!$C$9:$O$9),0)
)</f>
        <v>0</v>
      </c>
      <c r="BS96" s="58" cm="1">
        <f t="array" aca="1" ref="BS96" ca="1">-BS76*INDEX(
Taxes!$C$10:$O$10,0,
MATCH(YEAR(BS$10),YEAR(Taxes!$C$9:$O$9),0)
)</f>
        <v>0</v>
      </c>
      <c r="BT96" s="58" cm="1">
        <f t="array" aca="1" ref="BT96" ca="1">-BT76*INDEX(
Taxes!$C$10:$O$10,0,
MATCH(YEAR(BT$10),YEAR(Taxes!$C$9:$O$9),0)
)</f>
        <v>0</v>
      </c>
      <c r="BU96" s="58" cm="1">
        <f t="array" aca="1" ref="BU96" ca="1">-BU76*INDEX(
Taxes!$C$10:$O$10,0,
MATCH(YEAR(BU$10),YEAR(Taxes!$C$9:$O$9),0)
)</f>
        <v>0</v>
      </c>
      <c r="BV96" s="58" cm="1">
        <f t="array" aca="1" ref="BV96" ca="1">-BV76*INDEX(
Taxes!$C$10:$O$10,0,
MATCH(YEAR(BV$10),YEAR(Taxes!$C$9:$O$9),0)
)</f>
        <v>0</v>
      </c>
      <c r="BW96" s="58" cm="1">
        <f t="array" aca="1" ref="BW96" ca="1">-BW76*INDEX(
Taxes!$C$10:$O$10,0,
MATCH(YEAR(BW$10),YEAR(Taxes!$C$9:$O$9),0)
)</f>
        <v>0</v>
      </c>
      <c r="BX96" s="58" cm="1">
        <f t="array" aca="1" ref="BX96" ca="1">-BX76*INDEX(
Taxes!$C$10:$O$10,0,
MATCH(YEAR(BX$10),YEAR(Taxes!$C$9:$O$9),0)
)</f>
        <v>0</v>
      </c>
      <c r="BY96" s="58" cm="1">
        <f t="array" aca="1" ref="BY96" ca="1">-BY76*INDEX(
Taxes!$C$10:$O$10,0,
MATCH(YEAR(BY$10),YEAR(Taxes!$C$9:$O$9),0)
)</f>
        <v>0</v>
      </c>
      <c r="BZ96" s="58" cm="1">
        <f t="array" aca="1" ref="BZ96" ca="1">-BZ76*INDEX(
Taxes!$C$10:$O$10,0,
MATCH(YEAR(BZ$10),YEAR(Taxes!$C$9:$O$9),0)
)</f>
        <v>0</v>
      </c>
      <c r="CA96" s="58" cm="1">
        <f t="array" aca="1" ref="CA96" ca="1">-CA76*INDEX(
Taxes!$C$10:$O$10,0,
MATCH(YEAR(CA$10),YEAR(Taxes!$C$9:$O$9),0)
)</f>
        <v>0</v>
      </c>
      <c r="CB96" s="58" cm="1">
        <f t="array" aca="1" ref="CB96" ca="1">-CB76*INDEX(
Taxes!$C$10:$O$10,0,
MATCH(YEAR(CB$10),YEAR(Taxes!$C$9:$O$9),0)
)</f>
        <v>0</v>
      </c>
      <c r="CC96" s="58" cm="1">
        <f t="array" aca="1" ref="CC96" ca="1">-CC76*INDEX(
Taxes!$C$10:$O$10,0,
MATCH(YEAR(CC$10),YEAR(Taxes!$C$9:$O$9),0)
)</f>
        <v>0</v>
      </c>
      <c r="CD96" s="58" cm="1">
        <f t="array" aca="1" ref="CD96" ca="1">-CD76*INDEX(
Taxes!$C$10:$O$10,0,
MATCH(YEAR(CD$10),YEAR(Taxes!$C$9:$O$9),0)
)</f>
        <v>0</v>
      </c>
      <c r="CE96" s="58" cm="1">
        <f t="array" aca="1" ref="CE96" ca="1">-CE76*INDEX(
Taxes!$C$10:$O$10,0,
MATCH(YEAR(CE$10),YEAR(Taxes!$C$9:$O$9),0)
)</f>
        <v>0</v>
      </c>
      <c r="CF96" s="58" cm="1">
        <f t="array" aca="1" ref="CF96" ca="1">-CF76*INDEX(
Taxes!$C$10:$O$10,0,
MATCH(YEAR(CF$10),YEAR(Taxes!$C$9:$O$9),0)
)</f>
        <v>0</v>
      </c>
      <c r="CG96" s="58" cm="1">
        <f t="array" aca="1" ref="CG96" ca="1">-CG76*INDEX(
Taxes!$C$10:$O$10,0,
MATCH(YEAR(CG$10),YEAR(Taxes!$C$9:$O$9),0)
)</f>
        <v>0</v>
      </c>
      <c r="CH96" s="58" cm="1">
        <f t="array" aca="1" ref="CH96" ca="1">-CH76*INDEX(
Taxes!$C$10:$O$10,0,
MATCH(YEAR(CH$10),YEAR(Taxes!$C$9:$O$9),0)
)</f>
        <v>0</v>
      </c>
      <c r="CI96" s="58" cm="1">
        <f t="array" aca="1" ref="CI96" ca="1">-CI76*INDEX(
Taxes!$C$10:$O$10,0,
MATCH(YEAR(CI$10),YEAR(Taxes!$C$9:$O$9),0)
)</f>
        <v>0</v>
      </c>
      <c r="CJ96" s="58" cm="1">
        <f t="array" aca="1" ref="CJ96" ca="1">-CJ76*INDEX(
Taxes!$C$10:$O$10,0,
MATCH(YEAR(CJ$10),YEAR(Taxes!$C$9:$O$9),0)
)</f>
        <v>0</v>
      </c>
      <c r="CK96" s="58" cm="1">
        <f t="array" aca="1" ref="CK96" ca="1">-CK76*INDEX(
Taxes!$C$10:$O$10,0,
MATCH(YEAR(CK$10),YEAR(Taxes!$C$9:$O$9),0)
)</f>
        <v>0</v>
      </c>
      <c r="CL96" s="58" cm="1">
        <f t="array" aca="1" ref="CL96" ca="1">-CL76*INDEX(
Taxes!$C$10:$O$10,0,
MATCH(YEAR(CL$10),YEAR(Taxes!$C$9:$O$9),0)
)</f>
        <v>0</v>
      </c>
      <c r="CM96" s="58" cm="1">
        <f t="array" aca="1" ref="CM96" ca="1">-CM76*INDEX(
Taxes!$C$10:$O$10,0,
MATCH(YEAR(CM$10),YEAR(Taxes!$C$9:$O$9),0)
)</f>
        <v>0</v>
      </c>
      <c r="CN96" s="58" cm="1">
        <f t="array" aca="1" ref="CN96" ca="1">-CN76*INDEX(
Taxes!$C$10:$O$10,0,
MATCH(YEAR(CN$10),YEAR(Taxes!$C$9:$O$9),0)
)</f>
        <v>0</v>
      </c>
      <c r="CO96" s="58" cm="1">
        <f t="array" aca="1" ref="CO96" ca="1">-CO76*INDEX(
Taxes!$C$10:$O$10,0,
MATCH(YEAR(CO$10),YEAR(Taxes!$C$9:$O$9),0)
)</f>
        <v>0</v>
      </c>
      <c r="CP96" s="58" cm="1">
        <f t="array" aca="1" ref="CP96" ca="1">-CP76*INDEX(
Taxes!$C$10:$O$10,0,
MATCH(YEAR(CP$10),YEAR(Taxes!$C$9:$O$9),0)
)</f>
        <v>0</v>
      </c>
      <c r="CQ96" s="58" cm="1">
        <f t="array" aca="1" ref="CQ96" ca="1">-CQ76*INDEX(
Taxes!$C$10:$O$10,0,
MATCH(YEAR(CQ$10),YEAR(Taxes!$C$9:$O$9),0)
)</f>
        <v>0</v>
      </c>
      <c r="CR96" s="58" cm="1">
        <f t="array" aca="1" ref="CR96" ca="1">-CR76*INDEX(
Taxes!$C$10:$O$10,0,
MATCH(YEAR(CR$10),YEAR(Taxes!$C$9:$O$9),0)
)</f>
        <v>0</v>
      </c>
      <c r="CS96" s="58" cm="1">
        <f t="array" aca="1" ref="CS96" ca="1">-CS76*INDEX(
Taxes!$C$10:$O$10,0,
MATCH(YEAR(CS$10),YEAR(Taxes!$C$9:$O$9),0)
)</f>
        <v>0</v>
      </c>
      <c r="CT96" s="58" cm="1">
        <f t="array" aca="1" ref="CT96" ca="1">-CT76*INDEX(
Taxes!$C$10:$O$10,0,
MATCH(YEAR(CT$10),YEAR(Taxes!$C$9:$O$9),0)
)</f>
        <v>0</v>
      </c>
      <c r="CU96" s="58" cm="1">
        <f t="array" aca="1" ref="CU96" ca="1">-CU76*INDEX(
Taxes!$C$10:$O$10,0,
MATCH(YEAR(CU$10),YEAR(Taxes!$C$9:$O$9),0)
)</f>
        <v>0</v>
      </c>
      <c r="CV96" s="58" cm="1">
        <f t="array" aca="1" ref="CV96" ca="1">-CV76*INDEX(
Taxes!$C$10:$O$10,0,
MATCH(YEAR(CV$10),YEAR(Taxes!$C$9:$O$9),0)
)</f>
        <v>0</v>
      </c>
      <c r="CW96" s="58" cm="1">
        <f t="array" aca="1" ref="CW96" ca="1">-CW76*INDEX(
Taxes!$C$10:$O$10,0,
MATCH(YEAR(CW$10),YEAR(Taxes!$C$9:$O$9),0)
)</f>
        <v>0</v>
      </c>
      <c r="CX96" s="58" cm="1">
        <f t="array" aca="1" ref="CX96" ca="1">-CX76*INDEX(
Taxes!$C$10:$O$10,0,
MATCH(YEAR(CX$10),YEAR(Taxes!$C$9:$O$9),0)
)</f>
        <v>0</v>
      </c>
      <c r="CY96" s="58" cm="1">
        <f t="array" aca="1" ref="CY96" ca="1">-CY76*INDEX(
Taxes!$C$10:$O$10,0,
MATCH(YEAR(CY$10),YEAR(Taxes!$C$9:$O$9),0)
)</f>
        <v>0</v>
      </c>
      <c r="CZ96" s="58" cm="1">
        <f t="array" aca="1" ref="CZ96" ca="1">-CZ76*INDEX(
Taxes!$C$10:$O$10,0,
MATCH(YEAR(CZ$10),YEAR(Taxes!$C$9:$O$9),0)
)</f>
        <v>0</v>
      </c>
      <c r="DA96" s="58" cm="1">
        <f t="array" aca="1" ref="DA96" ca="1">-DA76*INDEX(
Taxes!$C$10:$O$10,0,
MATCH(YEAR(DA$10),YEAR(Taxes!$C$9:$O$9),0)
)</f>
        <v>0</v>
      </c>
      <c r="DB96" s="58" cm="1">
        <f t="array" aca="1" ref="DB96" ca="1">-DB76*INDEX(
Taxes!$C$10:$O$10,0,
MATCH(YEAR(DB$10),YEAR(Taxes!$C$9:$O$9),0)
)</f>
        <v>0</v>
      </c>
      <c r="DC96" s="58" cm="1">
        <f t="array" aca="1" ref="DC96" ca="1">-DC76*INDEX(
Taxes!$C$10:$O$10,0,
MATCH(YEAR(DC$10),YEAR(Taxes!$C$9:$O$9),0)
)</f>
        <v>0</v>
      </c>
      <c r="DD96" s="58" cm="1">
        <f t="array" aca="1" ref="DD96" ca="1">-DD76*INDEX(
Taxes!$C$10:$O$10,0,
MATCH(YEAR(DD$10),YEAR(Taxes!$C$9:$O$9),0)
)</f>
        <v>0</v>
      </c>
      <c r="DE96" s="58" cm="1">
        <f t="array" aca="1" ref="DE96" ca="1">-DE76*INDEX(
Taxes!$C$10:$O$10,0,
MATCH(YEAR(DE$10),YEAR(Taxes!$C$9:$O$9),0)
)</f>
        <v>0</v>
      </c>
      <c r="DF96" s="58" cm="1">
        <f t="array" aca="1" ref="DF96" ca="1">-DF76*INDEX(
Taxes!$C$10:$O$10,0,
MATCH(YEAR(DF$10),YEAR(Taxes!$C$9:$O$9),0)
)</f>
        <v>0</v>
      </c>
      <c r="DG96" s="58" cm="1">
        <f t="array" aca="1" ref="DG96" ca="1">-DG76*INDEX(
Taxes!$C$10:$O$10,0,
MATCH(YEAR(DG$10),YEAR(Taxes!$C$9:$O$9),0)
)</f>
        <v>0</v>
      </c>
      <c r="DH96" s="58" cm="1">
        <f t="array" aca="1" ref="DH96" ca="1">-DH76*INDEX(
Taxes!$C$10:$O$10,0,
MATCH(YEAR(DH$10),YEAR(Taxes!$C$9:$O$9),0)
)</f>
        <v>0</v>
      </c>
      <c r="DI96" s="58" cm="1">
        <f t="array" aca="1" ref="DI96" ca="1">-DI76*INDEX(
Taxes!$C$10:$O$10,0,
MATCH(YEAR(DI$10),YEAR(Taxes!$C$9:$O$9),0)
)</f>
        <v>0</v>
      </c>
      <c r="DJ96" s="58" cm="1">
        <f t="array" aca="1" ref="DJ96" ca="1">-DJ76*INDEX(
Taxes!$C$10:$O$10,0,
MATCH(YEAR(DJ$10),YEAR(Taxes!$C$9:$O$9),0)
)</f>
        <v>0</v>
      </c>
      <c r="DK96" s="58" cm="1">
        <f t="array" aca="1" ref="DK96" ca="1">-DK76*INDEX(
Taxes!$C$10:$O$10,0,
MATCH(YEAR(DK$10),YEAR(Taxes!$C$9:$O$9),0)
)</f>
        <v>0</v>
      </c>
      <c r="DL96" s="58" cm="1">
        <f t="array" aca="1" ref="DL96" ca="1">-DL76*INDEX(
Taxes!$C$10:$O$10,0,
MATCH(YEAR(DL$10),YEAR(Taxes!$C$9:$O$9),0)
)</f>
        <v>0</v>
      </c>
      <c r="DM96" s="58" cm="1">
        <f t="array" aca="1" ref="DM96" ca="1">-DM76*INDEX(
Taxes!$C$10:$O$10,0,
MATCH(YEAR(DM$10),YEAR(Taxes!$C$9:$O$9),0)
)</f>
        <v>0</v>
      </c>
      <c r="DN96" s="58" cm="1">
        <f t="array" aca="1" ref="DN96" ca="1">-DN76*INDEX(
Taxes!$C$10:$O$10,0,
MATCH(YEAR(DN$10),YEAR(Taxes!$C$9:$O$9),0)
)</f>
        <v>0</v>
      </c>
      <c r="DO96" s="58" cm="1">
        <f t="array" aca="1" ref="DO96" ca="1">-DO76*INDEX(
Taxes!$C$10:$O$10,0,
MATCH(YEAR(DO$10),YEAR(Taxes!$C$9:$O$9),0)
)</f>
        <v>0</v>
      </c>
      <c r="DP96" s="58" cm="1">
        <f t="array" aca="1" ref="DP96" ca="1">-DP76*INDEX(
Taxes!$C$10:$O$10,0,
MATCH(YEAR(DP$10),YEAR(Taxes!$C$9:$O$9),0)
)</f>
        <v>0</v>
      </c>
      <c r="DQ96" s="58" cm="1">
        <f t="array" aca="1" ref="DQ96" ca="1">-DQ76*INDEX(
Taxes!$C$10:$O$10,0,
MATCH(YEAR(DQ$10),YEAR(Taxes!$C$9:$O$9),0)
)</f>
        <v>0</v>
      </c>
      <c r="DR96" s="58" cm="1">
        <f t="array" aca="1" ref="DR96" ca="1">-DR76*INDEX(
Taxes!$C$10:$O$10,0,
MATCH(YEAR(DR$10),YEAR(Taxes!$C$9:$O$9),0)
)</f>
        <v>0</v>
      </c>
      <c r="DS96" s="58" cm="1">
        <f t="array" aca="1" ref="DS96" ca="1">-DS76*INDEX(
Taxes!$C$10:$O$10,0,
MATCH(YEAR(DS$10),YEAR(Taxes!$C$9:$O$9),0)
)</f>
        <v>0</v>
      </c>
      <c r="DT96" s="58" cm="1">
        <f t="array" aca="1" ref="DT96" ca="1">-DT76*INDEX(
Taxes!$C$10:$O$10,0,
MATCH(YEAR(DT$10),YEAR(Taxes!$C$9:$O$9),0)
)</f>
        <v>0</v>
      </c>
      <c r="DU96" s="58" cm="1">
        <f t="array" aca="1" ref="DU96" ca="1">-DU76*INDEX(
Taxes!$C$10:$O$10,0,
MATCH(YEAR(DU$10),YEAR(Taxes!$C$9:$O$9),0)
)</f>
        <v>0</v>
      </c>
      <c r="DV96" s="58" cm="1">
        <f t="array" aca="1" ref="DV96" ca="1">-DV76*INDEX(
Taxes!$C$10:$O$10,0,
MATCH(YEAR(DV$10),YEAR(Taxes!$C$9:$O$9),0)
)</f>
        <v>0</v>
      </c>
      <c r="DW96" s="58" cm="1">
        <f t="array" aca="1" ref="DW96" ca="1">-DW76*INDEX(
Taxes!$C$10:$O$10,0,
MATCH(YEAR(DW$10),YEAR(Taxes!$C$9:$O$9),0)
)</f>
        <v>0</v>
      </c>
      <c r="DX96" s="58" cm="1">
        <f t="array" aca="1" ref="DX96" ca="1">-DX76*INDEX(
Taxes!$C$10:$O$10,0,
MATCH(YEAR(DX$10),YEAR(Taxes!$C$9:$O$9),0)
)</f>
        <v>0</v>
      </c>
      <c r="DY96" s="58" cm="1">
        <f t="array" aca="1" ref="DY96" ca="1">-DY76*INDEX(
Taxes!$C$10:$O$10,0,
MATCH(YEAR(DY$10),YEAR(Taxes!$C$9:$O$9),0)
)</f>
        <v>0</v>
      </c>
      <c r="DZ96" s="58" cm="1">
        <f t="array" aca="1" ref="DZ96" ca="1">-DZ76*INDEX(
Taxes!$C$10:$O$10,0,
MATCH(YEAR(DZ$10),YEAR(Taxes!$C$9:$O$9),0)
)</f>
        <v>0</v>
      </c>
      <c r="EA96" s="58" cm="1">
        <f t="array" aca="1" ref="EA96" ca="1">-EA76*INDEX(
Taxes!$C$10:$O$10,0,
MATCH(YEAR(EA$10),YEAR(Taxes!$C$9:$O$9),0)
)</f>
        <v>0</v>
      </c>
      <c r="EB96" s="58" cm="1">
        <f t="array" aca="1" ref="EB96" ca="1">-EB76*INDEX(
Taxes!$C$10:$O$10,0,
MATCH(YEAR(EB$10),YEAR(Taxes!$C$9:$O$9),0)
)</f>
        <v>0</v>
      </c>
      <c r="EC96" s="58" cm="1">
        <f t="array" aca="1" ref="EC96" ca="1">-EC76*INDEX(
Taxes!$C$10:$O$10,0,
MATCH(YEAR(EC$10),YEAR(Taxes!$C$9:$O$9),0)
)</f>
        <v>0</v>
      </c>
      <c r="ED96" s="58" cm="1">
        <f t="array" aca="1" ref="ED96" ca="1">-ED76*INDEX(
Taxes!$C$10:$O$10,0,
MATCH(YEAR(ED$10),YEAR(Taxes!$C$9:$O$9),0)
)</f>
        <v>0</v>
      </c>
      <c r="EE96" s="58" cm="1">
        <f t="array" aca="1" ref="EE96" ca="1">-EE76*INDEX(
Taxes!$C$10:$O$10,0,
MATCH(YEAR(EE$10),YEAR(Taxes!$C$9:$O$9),0)
)</f>
        <v>0</v>
      </c>
      <c r="EF96" s="58" cm="1">
        <f t="array" aca="1" ref="EF96" ca="1">-EF76*INDEX(
Taxes!$C$10:$O$10,0,
MATCH(YEAR(EF$10),YEAR(Taxes!$C$9:$O$9),0)
)</f>
        <v>0</v>
      </c>
      <c r="EG96" s="58" cm="1">
        <f t="array" aca="1" ref="EG96" ca="1">-EG76*INDEX(
Taxes!$C$10:$O$10,0,
MATCH(YEAR(EG$10),YEAR(Taxes!$C$9:$O$9),0)
)</f>
        <v>0</v>
      </c>
      <c r="EH96" s="58" cm="1">
        <f t="array" aca="1" ref="EH96" ca="1">-EH76*INDEX(
Taxes!$C$10:$O$10,0,
MATCH(YEAR(EH$10),YEAR(Taxes!$C$9:$O$9),0)
)</f>
        <v>0</v>
      </c>
      <c r="EI96" s="58" cm="1">
        <f t="array" aca="1" ref="EI96" ca="1">-EI76*INDEX(
Taxes!$C$10:$O$10,0,
MATCH(YEAR(EI$10),YEAR(Taxes!$C$9:$O$9),0)
)</f>
        <v>0</v>
      </c>
      <c r="EJ96" s="58" cm="1">
        <f t="array" aca="1" ref="EJ96" ca="1">-EJ76*INDEX(
Taxes!$C$10:$O$10,0,
MATCH(YEAR(EJ$10),YEAR(Taxes!$C$9:$O$9),0)
)</f>
        <v>0</v>
      </c>
      <c r="EK96" s="4">
        <v>0</v>
      </c>
      <c r="EL96" s="59"/>
    </row>
    <row r="97" spans="1:144" s="4" customFormat="1" ht="14" x14ac:dyDescent="0.2">
      <c r="A97" s="3"/>
      <c r="B97" s="46" t="str">
        <f>Summary!$H$22</f>
        <v>expense</v>
      </c>
      <c r="C97" s="4" t="s">
        <v>571</v>
      </c>
      <c r="D97" s="134">
        <f>Opex!D16</f>
        <v>86200</v>
      </c>
      <c r="H97" s="58">
        <f ca="1">IF(H48&lt;=12,0,
FVSCHEDULE($D$97*H$53,OFFSET(Summary!$H$14,MATCH($B97,Summary!$H$15:$H$22,0),1,1,H$11))
/-12)</f>
        <v>0</v>
      </c>
      <c r="I97" s="58">
        <f ca="1">IF(I48&lt;=12,0,
FVSCHEDULE($D$97*I$53,OFFSET(Summary!$H$14,MATCH($B97,Summary!$H$15:$H$22,0),1,1,I$11))
/-12)</f>
        <v>0</v>
      </c>
      <c r="J97" s="58">
        <f ca="1">IF(J48&lt;=12,0,
FVSCHEDULE($D$97*J$53,OFFSET(Summary!$H$14,MATCH($B97,Summary!$H$15:$H$22,0),1,1,J$11))
/-12)</f>
        <v>0</v>
      </c>
      <c r="K97" s="58">
        <f ca="1">IF(K48&lt;=12,0,
FVSCHEDULE($D$97*K$53,OFFSET(Summary!$H$14,MATCH($B97,Summary!$H$15:$H$22,0),1,1,K$11))
/-12)</f>
        <v>0</v>
      </c>
      <c r="L97" s="58">
        <f ca="1">IF(L48&lt;=12,0,
FVSCHEDULE($D$97*L$53,OFFSET(Summary!$H$14,MATCH($B97,Summary!$H$15:$H$22,0),1,1,L$11))
/-12)</f>
        <v>0</v>
      </c>
      <c r="M97" s="58">
        <f ca="1">IF(M48&lt;=12,0,
FVSCHEDULE($D$97*M$53,OFFSET(Summary!$H$14,MATCH($B97,Summary!$H$15:$H$22,0),1,1,M$11))
/-12)</f>
        <v>0</v>
      </c>
      <c r="N97" s="58">
        <f ca="1">IF(N48&lt;=12,0,
FVSCHEDULE($D$97*N$53,OFFSET(Summary!$H$14,MATCH($B97,Summary!$H$15:$H$22,0),1,1,N$11))
/-12)</f>
        <v>0</v>
      </c>
      <c r="O97" s="58">
        <f ca="1">IF(O48&lt;=12,0,
FVSCHEDULE($D$97*O$53,OFFSET(Summary!$H$14,MATCH($B97,Summary!$H$15:$H$22,0),1,1,O$11))
/-12)</f>
        <v>0</v>
      </c>
      <c r="P97" s="58">
        <f ca="1">IF(P48&lt;=12,0,
FVSCHEDULE($D$97*P$53,OFFSET(Summary!$H$14,MATCH($B97,Summary!$H$15:$H$22,0),1,1,P$11))
/-12)</f>
        <v>0</v>
      </c>
      <c r="Q97" s="58">
        <f ca="1">IF(Q48&lt;=12,0,
FVSCHEDULE($D$97*Q$53,OFFSET(Summary!$H$14,MATCH($B97,Summary!$H$15:$H$22,0),1,1,Q$11))
/-12)</f>
        <v>0</v>
      </c>
      <c r="R97" s="58">
        <f ca="1">IF(R48&lt;=12,0,
FVSCHEDULE($D$97*R$53,OFFSET(Summary!$H$14,MATCH($B97,Summary!$H$15:$H$22,0),1,1,R$11))
/-12)</f>
        <v>0</v>
      </c>
      <c r="S97" s="58">
        <f ca="1">IF(S48&lt;=12,0,
FVSCHEDULE($D$97*S$53,OFFSET(Summary!$H$14,MATCH($B97,Summary!$H$15:$H$22,0),1,1,S$11))
/-12)</f>
        <v>0</v>
      </c>
      <c r="T97" s="58">
        <f ca="1">IF(T48&lt;=12,0,
FVSCHEDULE($D$97*T$53,OFFSET(Summary!$H$14,MATCH($B97,Summary!$H$15:$H$22,0),1,1,T$11))
/-12)</f>
        <v>0</v>
      </c>
      <c r="U97" s="58">
        <f ca="1">IF(U48&lt;=12,0,
FVSCHEDULE($D$97*U$53,OFFSET(Summary!$H$14,MATCH($B97,Summary!$H$15:$H$22,0),1,1,U$11))
/-12)</f>
        <v>0</v>
      </c>
      <c r="V97" s="58">
        <f ca="1">IF(V48&lt;=12,0,
FVSCHEDULE($D$97*V$53,OFFSET(Summary!$H$14,MATCH($B97,Summary!$H$15:$H$22,0),1,1,V$11))
/-12)</f>
        <v>0</v>
      </c>
      <c r="W97" s="58">
        <f ca="1">IF(W48&lt;=12,0,
FVSCHEDULE($D$97*W$53,OFFSET(Summary!$H$14,MATCH($B97,Summary!$H$15:$H$22,0),1,1,W$11))
/-12)</f>
        <v>0</v>
      </c>
      <c r="X97" s="58">
        <f ca="1">IF(X48&lt;=12,0,
FVSCHEDULE($D$97*X$53,OFFSET(Summary!$H$14,MATCH($B97,Summary!$H$15:$H$22,0),1,1,X$11))
/-12)</f>
        <v>0</v>
      </c>
      <c r="Y97" s="58">
        <f ca="1">IF(Y48&lt;=12,0,
FVSCHEDULE($D$97*Y$53,OFFSET(Summary!$H$14,MATCH($B97,Summary!$H$15:$H$22,0),1,1,Y$11))
/-12)</f>
        <v>0</v>
      </c>
      <c r="Z97" s="58">
        <f ca="1">IF(Z48&lt;=12,0,
FVSCHEDULE($D$97*Z$53,OFFSET(Summary!$H$14,MATCH($B97,Summary!$H$15:$H$22,0),1,1,Z$11))
/-12)</f>
        <v>0</v>
      </c>
      <c r="AA97" s="58">
        <f ca="1">IF(AA48&lt;=12,0,
FVSCHEDULE($D$97*AA$53,OFFSET(Summary!$H$14,MATCH($B97,Summary!$H$15:$H$22,0),1,1,AA$11))
/-12)</f>
        <v>0</v>
      </c>
      <c r="AB97" s="58">
        <f ca="1">IF(AB48&lt;=12,0,
FVSCHEDULE($D$97*AB$53,OFFSET(Summary!$H$14,MATCH($B97,Summary!$H$15:$H$22,0),1,1,AB$11))
/-12)</f>
        <v>0</v>
      </c>
      <c r="AC97" s="58">
        <f ca="1">IF(AC48&lt;=12,0,
FVSCHEDULE($D$97*AC$53,OFFSET(Summary!$H$14,MATCH($B97,Summary!$H$15:$H$22,0),1,1,AC$11))
/-12)</f>
        <v>0</v>
      </c>
      <c r="AD97" s="58">
        <f ca="1">IF(AD48&lt;=12,0,
FVSCHEDULE($D$97*AD$53,OFFSET(Summary!$H$14,MATCH($B97,Summary!$H$15:$H$22,0),1,1,AD$11))
/-12)</f>
        <v>0</v>
      </c>
      <c r="AE97" s="58">
        <f ca="1">IF(AE48&lt;=12,0,
FVSCHEDULE($D$97*AE$53,OFFSET(Summary!$H$14,MATCH($B97,Summary!$H$15:$H$22,0),1,1,AE$11))
/-12)</f>
        <v>0</v>
      </c>
      <c r="AF97" s="58">
        <f ca="1">IF(AF48&lt;=12,0,
FVSCHEDULE($D$97*AF$53,OFFSET(Summary!$H$14,MATCH($B97,Summary!$H$15:$H$22,0),1,1,AF$11))
/-12)</f>
        <v>0</v>
      </c>
      <c r="AG97" s="58">
        <f ca="1">IF(AG48&lt;=12,0,
FVSCHEDULE($D$97*AG$53,OFFSET(Summary!$H$14,MATCH($B97,Summary!$H$15:$H$22,0),1,1,AG$11))
/-12)</f>
        <v>0</v>
      </c>
      <c r="AH97" s="58">
        <f ca="1">IF(AH48&lt;=12,0,
FVSCHEDULE($D$97*AH$53,OFFSET(Summary!$H$14,MATCH($B97,Summary!$H$15:$H$22,0),1,1,AH$11))
/-12)</f>
        <v>0</v>
      </c>
      <c r="AI97" s="58">
        <f ca="1">IF(AI48&lt;=12,0,
FVSCHEDULE($D$97*AI$53,OFFSET(Summary!$H$14,MATCH($B97,Summary!$H$15:$H$22,0),1,1,AI$11))
/-12)</f>
        <v>0</v>
      </c>
      <c r="AJ97" s="58">
        <f ca="1">IF(AJ48&lt;=12,0,
FVSCHEDULE($D$97*AJ$53,OFFSET(Summary!$H$14,MATCH($B97,Summary!$H$15:$H$22,0),1,1,AJ$11))
/-12)</f>
        <v>0</v>
      </c>
      <c r="AK97" s="58">
        <f ca="1">IF(AK48&lt;=12,0,
FVSCHEDULE($D$97*AK$53,OFFSET(Summary!$H$14,MATCH($B97,Summary!$H$15:$H$22,0),1,1,AK$11))
/-12)</f>
        <v>0</v>
      </c>
      <c r="AL97" s="58">
        <f ca="1">IF(AL48&lt;=12,0,
FVSCHEDULE($D$97*AL$53,OFFSET(Summary!$H$14,MATCH($B97,Summary!$H$15:$H$22,0),1,1,AL$11))
/-12)</f>
        <v>0</v>
      </c>
      <c r="AM97" s="58">
        <f ca="1">IF(AM48&lt;=12,0,
FVSCHEDULE($D$97*AM$53,OFFSET(Summary!$H$14,MATCH($B97,Summary!$H$15:$H$22,0),1,1,AM$11))
/-12)</f>
        <v>0</v>
      </c>
      <c r="AN97" s="58">
        <f ca="1">IF(AN48&lt;=12,0,
FVSCHEDULE($D$97*AN$53,OFFSET(Summary!$H$14,MATCH($B97,Summary!$H$15:$H$22,0),1,1,AN$11))
/-12)</f>
        <v>0</v>
      </c>
      <c r="AO97" s="58">
        <f ca="1">IF(AO48&lt;=12,0,
FVSCHEDULE($D$97*AO$53,OFFSET(Summary!$H$14,MATCH($B97,Summary!$H$15:$H$22,0),1,1,AO$11))
/-12)</f>
        <v>0</v>
      </c>
      <c r="AP97" s="58">
        <f ca="1">IF(AP48&lt;=12,0,
FVSCHEDULE($D$97*AP$53,OFFSET(Summary!$H$14,MATCH($B97,Summary!$H$15:$H$22,0),1,1,AP$11))
/-12)</f>
        <v>0</v>
      </c>
      <c r="AQ97" s="58">
        <f ca="1">IF(AQ48&lt;=12,0,
FVSCHEDULE($D$97*AQ$53,OFFSET(Summary!$H$14,MATCH($B97,Summary!$H$15:$H$22,0),1,1,AQ$11))
/-12)</f>
        <v>0</v>
      </c>
      <c r="AR97" s="58">
        <f ca="1">IF(AR48&lt;=12,0,
FVSCHEDULE($D$97*AR$53,OFFSET(Summary!$H$14,MATCH($B97,Summary!$H$15:$H$22,0),1,1,AR$11))
/-12)</f>
        <v>-7546.9895833333312</v>
      </c>
      <c r="AS97" s="58">
        <f ca="1">IF(AS48&lt;=12,0,
FVSCHEDULE($D$97*AS$53,OFFSET(Summary!$H$14,MATCH($B97,Summary!$H$15:$H$22,0),1,1,AS$11))
/-12)</f>
        <v>-7735.664322916663</v>
      </c>
      <c r="AT97" s="58">
        <f ca="1">IF(AT48&lt;=12,0,
FVSCHEDULE($D$97*AT$53,OFFSET(Summary!$H$14,MATCH($B97,Summary!$H$15:$H$22,0),1,1,AT$11))
/-12)</f>
        <v>-7735.664322916663</v>
      </c>
      <c r="AU97" s="58">
        <f ca="1">IF(AU48&lt;=12,0,
FVSCHEDULE($D$97*AU$53,OFFSET(Summary!$H$14,MATCH($B97,Summary!$H$15:$H$22,0),1,1,AU$11))
/-12)</f>
        <v>-7735.664322916663</v>
      </c>
      <c r="AV97" s="58">
        <f ca="1">IF(AV48&lt;=12,0,
FVSCHEDULE($D$97*AV$53,OFFSET(Summary!$H$14,MATCH($B97,Summary!$H$15:$H$22,0),1,1,AV$11))
/-12)</f>
        <v>-7735.664322916663</v>
      </c>
      <c r="AW97" s="58">
        <f ca="1">IF(AW48&lt;=12,0,
FVSCHEDULE($D$97*AW$53,OFFSET(Summary!$H$14,MATCH($B97,Summary!$H$15:$H$22,0),1,1,AW$11))
/-12)</f>
        <v>-7735.664322916663</v>
      </c>
      <c r="AX97" s="58">
        <f ca="1">IF(AX48&lt;=12,0,
FVSCHEDULE($D$97*AX$53,OFFSET(Summary!$H$14,MATCH($B97,Summary!$H$15:$H$22,0),1,1,AX$11))
/-12)</f>
        <v>-7735.664322916663</v>
      </c>
      <c r="AY97" s="58">
        <f ca="1">IF(AY48&lt;=12,0,
FVSCHEDULE($D$97*AY$53,OFFSET(Summary!$H$14,MATCH($B97,Summary!$H$15:$H$22,0),1,1,AY$11))
/-12)</f>
        <v>-7735.664322916663</v>
      </c>
      <c r="AZ97" s="58">
        <f ca="1">IF(AZ48&lt;=12,0,
FVSCHEDULE($D$97*AZ$53,OFFSET(Summary!$H$14,MATCH($B97,Summary!$H$15:$H$22,0),1,1,AZ$11))
/-12)</f>
        <v>-7735.664322916663</v>
      </c>
      <c r="BA97" s="58">
        <f ca="1">IF(BA48&lt;=12,0,
FVSCHEDULE($D$97*BA$53,OFFSET(Summary!$H$14,MATCH($B97,Summary!$H$15:$H$22,0),1,1,BA$11))
/-12)</f>
        <v>-7735.664322916663</v>
      </c>
      <c r="BB97" s="58">
        <f ca="1">IF(BB48&lt;=12,0,
FVSCHEDULE($D$97*BB$53,OFFSET(Summary!$H$14,MATCH($B97,Summary!$H$15:$H$22,0),1,1,BB$11))
/-12)</f>
        <v>-7735.664322916663</v>
      </c>
      <c r="BC97" s="58">
        <f ca="1">IF(BC48&lt;=12,0,
FVSCHEDULE($D$97*BC$53,OFFSET(Summary!$H$14,MATCH($B97,Summary!$H$15:$H$22,0),1,1,BC$11))
/-12)</f>
        <v>-7735.664322916663</v>
      </c>
      <c r="BD97" s="58">
        <f ca="1">IF(BD48&lt;=12,0,
FVSCHEDULE($D$97*BD$53,OFFSET(Summary!$H$14,MATCH($B97,Summary!$H$15:$H$22,0),1,1,BD$11))
/-12)</f>
        <v>-7735.664322916663</v>
      </c>
      <c r="BE97" s="58">
        <f ca="1">IF(BE48&lt;=12,0,
FVSCHEDULE($D$97*BE$53,OFFSET(Summary!$H$14,MATCH($B97,Summary!$H$15:$H$22,0),1,1,BE$11))
/-12)</f>
        <v>-7929.0559309895789</v>
      </c>
      <c r="BF97" s="58">
        <f ca="1">IF(BF48&lt;=12,0,
FVSCHEDULE($D$97*BF$53,OFFSET(Summary!$H$14,MATCH($B97,Summary!$H$15:$H$22,0),1,1,BF$11))
/-12)</f>
        <v>-7929.0559309895789</v>
      </c>
      <c r="BG97" s="58">
        <f ca="1">IF(BG48&lt;=12,0,
FVSCHEDULE($D$97*BG$53,OFFSET(Summary!$H$14,MATCH($B97,Summary!$H$15:$H$22,0),1,1,BG$11))
/-12)</f>
        <v>-7929.0559309895789</v>
      </c>
      <c r="BH97" s="58">
        <f ca="1">IF(BH48&lt;=12,0,
FVSCHEDULE($D$97*BH$53,OFFSET(Summary!$H$14,MATCH($B97,Summary!$H$15:$H$22,0),1,1,BH$11))
/-12)</f>
        <v>-7929.0559309895789</v>
      </c>
      <c r="BI97" s="58">
        <f ca="1">IF(BI48&lt;=12,0,
FVSCHEDULE($D$97*BI$53,OFFSET(Summary!$H$14,MATCH($B97,Summary!$H$15:$H$22,0),1,1,BI$11))
/-12)</f>
        <v>-7929.0559309895789</v>
      </c>
      <c r="BJ97" s="58">
        <f ca="1">IF(BJ48&lt;=12,0,
FVSCHEDULE($D$97*BJ$53,OFFSET(Summary!$H$14,MATCH($B97,Summary!$H$15:$H$22,0),1,1,BJ$11))
/-12)</f>
        <v>-7929.0559309895789</v>
      </c>
      <c r="BK97" s="58">
        <f ca="1">IF(BK48&lt;=12,0,
FVSCHEDULE($D$97*BK$53,OFFSET(Summary!$H$14,MATCH($B97,Summary!$H$15:$H$22,0),1,1,BK$11))
/-12)</f>
        <v>-7929.0559309895789</v>
      </c>
      <c r="BL97" s="58">
        <f ca="1">IF(BL48&lt;=12,0,
FVSCHEDULE($D$97*BL$53,OFFSET(Summary!$H$14,MATCH($B97,Summary!$H$15:$H$22,0),1,1,BL$11))
/-12)</f>
        <v>-7929.0559309895789</v>
      </c>
      <c r="BM97" s="58">
        <f ca="1">IF(BM48&lt;=12,0,
FVSCHEDULE($D$97*BM$53,OFFSET(Summary!$H$14,MATCH($B97,Summary!$H$15:$H$22,0),1,1,BM$11))
/-12)</f>
        <v>-7929.0559309895789</v>
      </c>
      <c r="BN97" s="58">
        <f ca="1">IF(BN48&lt;=12,0,
FVSCHEDULE($D$97*BN$53,OFFSET(Summary!$H$14,MATCH($B97,Summary!$H$15:$H$22,0),1,1,BN$11))
/-12)</f>
        <v>-7929.0559309895789</v>
      </c>
      <c r="BO97" s="58">
        <f ca="1">IF(BO48&lt;=12,0,
FVSCHEDULE($D$97*BO$53,OFFSET(Summary!$H$14,MATCH($B97,Summary!$H$15:$H$22,0),1,1,BO$11))
/-12)</f>
        <v>-7929.0559309895789</v>
      </c>
      <c r="BP97" s="58">
        <f ca="1">IF(BP48&lt;=12,0,
FVSCHEDULE($D$97*BP$53,OFFSET(Summary!$H$14,MATCH($B97,Summary!$H$15:$H$22,0),1,1,BP$11))
/-12)</f>
        <v>-7929.0559309895789</v>
      </c>
      <c r="BQ97" s="58">
        <f ca="1">IF(BQ48&lt;=12,0,
FVSCHEDULE($D$97*BQ$53,OFFSET(Summary!$H$14,MATCH($B97,Summary!$H$15:$H$22,0),1,1,BQ$11))
/-12)</f>
        <v>-8127.2823292643179</v>
      </c>
      <c r="BR97" s="58">
        <f ca="1">IF(BR48&lt;=12,0,
FVSCHEDULE($D$97*BR$53,OFFSET(Summary!$H$14,MATCH($B97,Summary!$H$15:$H$22,0),1,1,BR$11))
/-12)</f>
        <v>-8127.2823292643179</v>
      </c>
      <c r="BS97" s="58">
        <f ca="1">IF(BS48&lt;=12,0,
FVSCHEDULE($D$97*BS$53,OFFSET(Summary!$H$14,MATCH($B97,Summary!$H$15:$H$22,0),1,1,BS$11))
/-12)</f>
        <v>-8127.2823292643179</v>
      </c>
      <c r="BT97" s="58">
        <f ca="1">IF(BT48&lt;=12,0,
FVSCHEDULE($D$97*BT$53,OFFSET(Summary!$H$14,MATCH($B97,Summary!$H$15:$H$22,0),1,1,BT$11))
/-12)</f>
        <v>-8127.2823292643179</v>
      </c>
      <c r="BU97" s="58">
        <f ca="1">IF(BU48&lt;=12,0,
FVSCHEDULE($D$97*BU$53,OFFSET(Summary!$H$14,MATCH($B97,Summary!$H$15:$H$22,0),1,1,BU$11))
/-12)</f>
        <v>-8127.2823292643179</v>
      </c>
      <c r="BV97" s="58">
        <f ca="1">IF(BV48&lt;=12,0,
FVSCHEDULE($D$97*BV$53,OFFSET(Summary!$H$14,MATCH($B97,Summary!$H$15:$H$22,0),1,1,BV$11))
/-12)</f>
        <v>-8127.2823292643179</v>
      </c>
      <c r="BW97" s="58">
        <f ca="1">IF(BW48&lt;=12,0,
FVSCHEDULE($D$97*BW$53,OFFSET(Summary!$H$14,MATCH($B97,Summary!$H$15:$H$22,0),1,1,BW$11))
/-12)</f>
        <v>-8127.2823292643179</v>
      </c>
      <c r="BX97" s="58">
        <f ca="1">IF(BX48&lt;=12,0,
FVSCHEDULE($D$97*BX$53,OFFSET(Summary!$H$14,MATCH($B97,Summary!$H$15:$H$22,0),1,1,BX$11))
/-12)</f>
        <v>-8127.2823292643179</v>
      </c>
      <c r="BY97" s="58">
        <f ca="1">IF(BY48&lt;=12,0,
FVSCHEDULE($D$97*BY$53,OFFSET(Summary!$H$14,MATCH($B97,Summary!$H$15:$H$22,0),1,1,BY$11))
/-12)</f>
        <v>-8127.2823292643179</v>
      </c>
      <c r="BZ97" s="58">
        <f ca="1">IF(BZ48&lt;=12,0,
FVSCHEDULE($D$97*BZ$53,OFFSET(Summary!$H$14,MATCH($B97,Summary!$H$15:$H$22,0),1,1,BZ$11))
/-12)</f>
        <v>-8127.2823292643179</v>
      </c>
      <c r="CA97" s="58">
        <f ca="1">IF(CA48&lt;=12,0,
FVSCHEDULE($D$97*CA$53,OFFSET(Summary!$H$14,MATCH($B97,Summary!$H$15:$H$22,0),1,1,CA$11))
/-12)</f>
        <v>-8127.2823292643179</v>
      </c>
      <c r="CB97" s="58">
        <f ca="1">IF(CB48&lt;=12,0,
FVSCHEDULE($D$97*CB$53,OFFSET(Summary!$H$14,MATCH($B97,Summary!$H$15:$H$22,0),1,1,CB$11))
/-12)</f>
        <v>-8127.2823292643179</v>
      </c>
      <c r="CC97" s="58">
        <f ca="1">IF(CC48&lt;=12,0,
FVSCHEDULE($D$97*CC$53,OFFSET(Summary!$H$14,MATCH($B97,Summary!$H$15:$H$22,0),1,1,CC$11))
/-12)</f>
        <v>-8330.4643874959238</v>
      </c>
      <c r="CD97" s="58">
        <f ca="1">IF(CD48&lt;=12,0,
FVSCHEDULE($D$97*CD$53,OFFSET(Summary!$H$14,MATCH($B97,Summary!$H$15:$H$22,0),1,1,CD$11))
/-12)</f>
        <v>-8330.4643874959238</v>
      </c>
      <c r="CE97" s="58">
        <f ca="1">IF(CE48&lt;=12,0,
FVSCHEDULE($D$97*CE$53,OFFSET(Summary!$H$14,MATCH($B97,Summary!$H$15:$H$22,0),1,1,CE$11))
/-12)</f>
        <v>-8330.4643874959238</v>
      </c>
      <c r="CF97" s="58">
        <f ca="1">IF(CF48&lt;=12,0,
FVSCHEDULE($D$97*CF$53,OFFSET(Summary!$H$14,MATCH($B97,Summary!$H$15:$H$22,0),1,1,CF$11))
/-12)</f>
        <v>-8330.4643874959238</v>
      </c>
      <c r="CG97" s="58">
        <f ca="1">IF(CG48&lt;=12,0,
FVSCHEDULE($D$97*CG$53,OFFSET(Summary!$H$14,MATCH($B97,Summary!$H$15:$H$22,0),1,1,CG$11))
/-12)</f>
        <v>-8330.4643874959238</v>
      </c>
      <c r="CH97" s="58">
        <f ca="1">IF(CH48&lt;=12,0,
FVSCHEDULE($D$97*CH$53,OFFSET(Summary!$H$14,MATCH($B97,Summary!$H$15:$H$22,0),1,1,CH$11))
/-12)</f>
        <v>-8330.4643874959238</v>
      </c>
      <c r="CI97" s="58">
        <f ca="1">IF(CI48&lt;=12,0,
FVSCHEDULE($D$97*CI$53,OFFSET(Summary!$H$14,MATCH($B97,Summary!$H$15:$H$22,0),1,1,CI$11))
/-12)</f>
        <v>-8330.4643874959238</v>
      </c>
      <c r="CJ97" s="58">
        <f ca="1">IF(CJ48&lt;=12,0,
FVSCHEDULE($D$97*CJ$53,OFFSET(Summary!$H$14,MATCH($B97,Summary!$H$15:$H$22,0),1,1,CJ$11))
/-12)</f>
        <v>-8330.4643874959238</v>
      </c>
      <c r="CK97" s="58">
        <f ca="1">IF(CK48&lt;=12,0,
FVSCHEDULE($D$97*CK$53,OFFSET(Summary!$H$14,MATCH($B97,Summary!$H$15:$H$22,0),1,1,CK$11))
/-12)</f>
        <v>-8330.4643874959238</v>
      </c>
      <c r="CL97" s="58">
        <f ca="1">IF(CL48&lt;=12,0,
FVSCHEDULE($D$97*CL$53,OFFSET(Summary!$H$14,MATCH($B97,Summary!$H$15:$H$22,0),1,1,CL$11))
/-12)</f>
        <v>-8330.4643874959238</v>
      </c>
      <c r="CM97" s="58">
        <f ca="1">IF(CM48&lt;=12,0,
FVSCHEDULE($D$97*CM$53,OFFSET(Summary!$H$14,MATCH($B97,Summary!$H$15:$H$22,0),1,1,CM$11))
/-12)</f>
        <v>-8330.4643874959238</v>
      </c>
      <c r="CN97" s="58">
        <f ca="1">IF(CN48&lt;=12,0,
FVSCHEDULE($D$97*CN$53,OFFSET(Summary!$H$14,MATCH($B97,Summary!$H$15:$H$22,0),1,1,CN$11))
/-12)</f>
        <v>-8330.4643874959238</v>
      </c>
      <c r="CO97" s="58">
        <f ca="1">IF(CO48&lt;=12,0,
FVSCHEDULE($D$97*CO$53,OFFSET(Summary!$H$14,MATCH($B97,Summary!$H$15:$H$22,0),1,1,CO$11))
/-12)</f>
        <v>-8538.7259971833209</v>
      </c>
      <c r="CP97" s="58">
        <f ca="1">IF(CP48&lt;=12,0,
FVSCHEDULE($D$97*CP$53,OFFSET(Summary!$H$14,MATCH($B97,Summary!$H$15:$H$22,0),1,1,CP$11))
/-12)</f>
        <v>-8538.7259971833209</v>
      </c>
      <c r="CQ97" s="58">
        <f ca="1">IF(CQ48&lt;=12,0,
FVSCHEDULE($D$97*CQ$53,OFFSET(Summary!$H$14,MATCH($B97,Summary!$H$15:$H$22,0),1,1,CQ$11))
/-12)</f>
        <v>-8538.7259971833209</v>
      </c>
      <c r="CR97" s="58">
        <f ca="1">IF(CR48&lt;=12,0,
FVSCHEDULE($D$97*CR$53,OFFSET(Summary!$H$14,MATCH($B97,Summary!$H$15:$H$22,0),1,1,CR$11))
/-12)</f>
        <v>-8538.7259971833209</v>
      </c>
      <c r="CS97" s="58">
        <f ca="1">IF(CS48&lt;=12,0,
FVSCHEDULE($D$97*CS$53,OFFSET(Summary!$H$14,MATCH($B97,Summary!$H$15:$H$22,0),1,1,CS$11))
/-12)</f>
        <v>-8538.7259971833209</v>
      </c>
      <c r="CT97" s="58">
        <f ca="1">IF(CT48&lt;=12,0,
FVSCHEDULE($D$97*CT$53,OFFSET(Summary!$H$14,MATCH($B97,Summary!$H$15:$H$22,0),1,1,CT$11))
/-12)</f>
        <v>-8538.7259971833209</v>
      </c>
      <c r="CU97" s="58">
        <f ca="1">IF(CU48&lt;=12,0,
FVSCHEDULE($D$97*CU$53,OFFSET(Summary!$H$14,MATCH($B97,Summary!$H$15:$H$22,0),1,1,CU$11))
/-12)</f>
        <v>-8538.7259971833209</v>
      </c>
      <c r="CV97" s="58">
        <f ca="1">IF(CV48&lt;=12,0,
FVSCHEDULE($D$97*CV$53,OFFSET(Summary!$H$14,MATCH($B97,Summary!$H$15:$H$22,0),1,1,CV$11))
/-12)</f>
        <v>-8538.7259971833209</v>
      </c>
      <c r="CW97" s="58">
        <f ca="1">IF(CW48&lt;=12,0,
FVSCHEDULE($D$97*CW$53,OFFSET(Summary!$H$14,MATCH($B97,Summary!$H$15:$H$22,0),1,1,CW$11))
/-12)</f>
        <v>-8538.7259971833209</v>
      </c>
      <c r="CX97" s="58">
        <f ca="1">IF(CX48&lt;=12,0,
FVSCHEDULE($D$97*CX$53,OFFSET(Summary!$H$14,MATCH($B97,Summary!$H$15:$H$22,0),1,1,CX$11))
/-12)</f>
        <v>-8538.7259971833209</v>
      </c>
      <c r="CY97" s="58">
        <f ca="1">IF(CY48&lt;=12,0,
FVSCHEDULE($D$97*CY$53,OFFSET(Summary!$H$14,MATCH($B97,Summary!$H$15:$H$22,0),1,1,CY$11))
/-12)</f>
        <v>-8538.7259971833209</v>
      </c>
      <c r="CZ97" s="58">
        <f ca="1">IF(CZ48&lt;=12,0,
FVSCHEDULE($D$97*CZ$53,OFFSET(Summary!$H$14,MATCH($B97,Summary!$H$15:$H$22,0),1,1,CZ$11))
/-12)</f>
        <v>-8538.7259971833209</v>
      </c>
      <c r="DA97" s="58">
        <f ca="1">IF(DA48&lt;=12,0,
FVSCHEDULE($D$97*DA$53,OFFSET(Summary!$H$14,MATCH($B97,Summary!$H$15:$H$22,0),1,1,DA$11))
/-12)</f>
        <v>-8752.1941471129048</v>
      </c>
      <c r="DB97" s="58">
        <f ca="1">IF(DB48&lt;=12,0,
FVSCHEDULE($D$97*DB$53,OFFSET(Summary!$H$14,MATCH($B97,Summary!$H$15:$H$22,0),1,1,DB$11))
/-12)</f>
        <v>-8752.1941471129048</v>
      </c>
      <c r="DC97" s="58">
        <f ca="1">IF(DC48&lt;=12,0,
FVSCHEDULE($D$97*DC$53,OFFSET(Summary!$H$14,MATCH($B97,Summary!$H$15:$H$22,0),1,1,DC$11))
/-12)</f>
        <v>-8752.1941471129048</v>
      </c>
      <c r="DD97" s="58">
        <f ca="1">IF(DD48&lt;=12,0,
FVSCHEDULE($D$97*DD$53,OFFSET(Summary!$H$14,MATCH($B97,Summary!$H$15:$H$22,0),1,1,DD$11))
/-12)</f>
        <v>-8752.1941471129048</v>
      </c>
      <c r="DE97" s="58">
        <f ca="1">IF(DE48&lt;=12,0,
FVSCHEDULE($D$97*DE$53,OFFSET(Summary!$H$14,MATCH($B97,Summary!$H$15:$H$22,0),1,1,DE$11))
/-12)</f>
        <v>-8752.1941471129048</v>
      </c>
      <c r="DF97" s="58">
        <f ca="1">IF(DF48&lt;=12,0,
FVSCHEDULE($D$97*DF$53,OFFSET(Summary!$H$14,MATCH($B97,Summary!$H$15:$H$22,0),1,1,DF$11))
/-12)</f>
        <v>-8752.1941471129048</v>
      </c>
      <c r="DG97" s="58">
        <f ca="1">IF(DG48&lt;=12,0,
FVSCHEDULE($D$97*DG$53,OFFSET(Summary!$H$14,MATCH($B97,Summary!$H$15:$H$22,0),1,1,DG$11))
/-12)</f>
        <v>-8752.1941471129048</v>
      </c>
      <c r="DH97" s="58">
        <f ca="1">IF(DH48&lt;=12,0,
FVSCHEDULE($D$97*DH$53,OFFSET(Summary!$H$14,MATCH($B97,Summary!$H$15:$H$22,0),1,1,DH$11))
/-12)</f>
        <v>-8752.1941471129048</v>
      </c>
      <c r="DI97" s="58">
        <f ca="1">IF(DI48&lt;=12,0,
FVSCHEDULE($D$97*DI$53,OFFSET(Summary!$H$14,MATCH($B97,Summary!$H$15:$H$22,0),1,1,DI$11))
/-12)</f>
        <v>-8752.1941471129048</v>
      </c>
      <c r="DJ97" s="58">
        <f ca="1">IF(DJ48&lt;=12,0,
FVSCHEDULE($D$97*DJ$53,OFFSET(Summary!$H$14,MATCH($B97,Summary!$H$15:$H$22,0),1,1,DJ$11))
/-12)</f>
        <v>-8752.1941471129048</v>
      </c>
      <c r="DK97" s="58">
        <f ca="1">IF(DK48&lt;=12,0,
FVSCHEDULE($D$97*DK$53,OFFSET(Summary!$H$14,MATCH($B97,Summary!$H$15:$H$22,0),1,1,DK$11))
/-12)</f>
        <v>-8752.1941471129048</v>
      </c>
      <c r="DL97" s="58">
        <f ca="1">IF(DL48&lt;=12,0,
FVSCHEDULE($D$97*DL$53,OFFSET(Summary!$H$14,MATCH($B97,Summary!$H$15:$H$22,0),1,1,DL$11))
/-12)</f>
        <v>-8752.1941471129048</v>
      </c>
      <c r="DM97" s="58">
        <f ca="1">IF(DM48&lt;=12,0,
FVSCHEDULE($D$97*DM$53,OFFSET(Summary!$H$14,MATCH($B97,Summary!$H$15:$H$22,0),1,1,DM$11))
/-12)</f>
        <v>-8970.9990007907272</v>
      </c>
      <c r="DN97" s="58">
        <f ca="1">IF(DN48&lt;=12,0,
FVSCHEDULE($D$97*DN$53,OFFSET(Summary!$H$14,MATCH($B97,Summary!$H$15:$H$22,0),1,1,DN$11))
/-12)</f>
        <v>-8970.9990007907272</v>
      </c>
      <c r="DO97" s="58">
        <f ca="1">IF(DO48&lt;=12,0,
FVSCHEDULE($D$97*DO$53,OFFSET(Summary!$H$14,MATCH($B97,Summary!$H$15:$H$22,0),1,1,DO$11))
/-12)</f>
        <v>-8970.9990007907272</v>
      </c>
      <c r="DP97" s="58">
        <f ca="1">IF(DP48&lt;=12,0,
FVSCHEDULE($D$97*DP$53,OFFSET(Summary!$H$14,MATCH($B97,Summary!$H$15:$H$22,0),1,1,DP$11))
/-12)</f>
        <v>-8970.9990007907272</v>
      </c>
      <c r="DQ97" s="58">
        <f ca="1">IF(DQ48&lt;=12,0,
FVSCHEDULE($D$97*DQ$53,OFFSET(Summary!$H$14,MATCH($B97,Summary!$H$15:$H$22,0),1,1,DQ$11))
/-12)</f>
        <v>-8970.9990007907272</v>
      </c>
      <c r="DR97" s="58">
        <f ca="1">IF(DR48&lt;=12,0,
FVSCHEDULE($D$97*DR$53,OFFSET(Summary!$H$14,MATCH($B97,Summary!$H$15:$H$22,0),1,1,DR$11))
/-12)</f>
        <v>-8970.9990007907272</v>
      </c>
      <c r="DS97" s="58">
        <f ca="1">IF(DS48&lt;=12,0,
FVSCHEDULE($D$97*DS$53,OFFSET(Summary!$H$14,MATCH($B97,Summary!$H$15:$H$22,0),1,1,DS$11))
/-12)</f>
        <v>-8970.9990007907272</v>
      </c>
      <c r="DT97" s="58">
        <f ca="1">IF(DT48&lt;=12,0,
FVSCHEDULE($D$97*DT$53,OFFSET(Summary!$H$14,MATCH($B97,Summary!$H$15:$H$22,0),1,1,DT$11))
/-12)</f>
        <v>-8970.9990007907272</v>
      </c>
      <c r="DU97" s="58">
        <f ca="1">IF(DU48&lt;=12,0,
FVSCHEDULE($D$97*DU$53,OFFSET(Summary!$H$14,MATCH($B97,Summary!$H$15:$H$22,0),1,1,DU$11))
/-12)</f>
        <v>-8970.9990007907272</v>
      </c>
      <c r="DV97" s="58">
        <f ca="1">IF(DV48&lt;=12,0,
FVSCHEDULE($D$97*DV$53,OFFSET(Summary!$H$14,MATCH($B97,Summary!$H$15:$H$22,0),1,1,DV$11))
/-12)</f>
        <v>-8970.9990007907272</v>
      </c>
      <c r="DW97" s="58">
        <f ca="1">IF(DW48&lt;=12,0,
FVSCHEDULE($D$97*DW$53,OFFSET(Summary!$H$14,MATCH($B97,Summary!$H$15:$H$22,0),1,1,DW$11))
/-12)</f>
        <v>-8970.9990007907272</v>
      </c>
      <c r="DX97" s="58">
        <f ca="1">IF(DX48&lt;=12,0,
FVSCHEDULE($D$97*DX$53,OFFSET(Summary!$H$14,MATCH($B97,Summary!$H$15:$H$22,0),1,1,DX$11))
/-12)</f>
        <v>-8970.9990007907272</v>
      </c>
      <c r="DY97" s="58">
        <f ca="1">IF(DY48&lt;=12,0,
FVSCHEDULE($D$97*DY$53,OFFSET(Summary!$H$14,MATCH($B97,Summary!$H$15:$H$22,0),1,1,DY$11))
/-12)</f>
        <v>-9195.2739758104944</v>
      </c>
      <c r="DZ97" s="58">
        <f ca="1">IF(DZ48&lt;=12,0,
FVSCHEDULE($D$97*DZ$53,OFFSET(Summary!$H$14,MATCH($B97,Summary!$H$15:$H$22,0),1,1,DZ$11))
/-12)</f>
        <v>-9195.2739758104944</v>
      </c>
      <c r="EA97" s="58">
        <f ca="1">IF(EA48&lt;=12,0,
FVSCHEDULE($D$97*EA$53,OFFSET(Summary!$H$14,MATCH($B97,Summary!$H$15:$H$22,0),1,1,EA$11))
/-12)</f>
        <v>-9195.2739758104944</v>
      </c>
      <c r="EB97" s="58">
        <f ca="1">IF(EB48&lt;=12,0,
FVSCHEDULE($D$97*EB$53,OFFSET(Summary!$H$14,MATCH($B97,Summary!$H$15:$H$22,0),1,1,EB$11))
/-12)</f>
        <v>-9195.2739758104944</v>
      </c>
      <c r="EC97" s="58">
        <f ca="1">IF(EC48&lt;=12,0,
FVSCHEDULE($D$97*EC$53,OFFSET(Summary!$H$14,MATCH($B97,Summary!$H$15:$H$22,0),1,1,EC$11))
/-12)</f>
        <v>-9195.2739758104944</v>
      </c>
      <c r="ED97" s="58">
        <f ca="1">IF(ED48&lt;=12,0,
FVSCHEDULE($D$97*ED$53,OFFSET(Summary!$H$14,MATCH($B97,Summary!$H$15:$H$22,0),1,1,ED$11))
/-12)</f>
        <v>-9195.2739758104944</v>
      </c>
      <c r="EE97" s="58">
        <f ca="1">IF(EE48&lt;=12,0,
FVSCHEDULE($D$97*EE$53,OFFSET(Summary!$H$14,MATCH($B97,Summary!$H$15:$H$22,0),1,1,EE$11))
/-12)</f>
        <v>-9195.2739758104944</v>
      </c>
      <c r="EF97" s="58">
        <f ca="1">IF(EF48&lt;=12,0,
FVSCHEDULE($D$97*EF$53,OFFSET(Summary!$H$14,MATCH($B97,Summary!$H$15:$H$22,0),1,1,EF$11))
/-12)</f>
        <v>-9195.2739758104944</v>
      </c>
      <c r="EG97" s="58">
        <f ca="1">IF(EG48&lt;=12,0,
FVSCHEDULE($D$97*EG$53,OFFSET(Summary!$H$14,MATCH($B97,Summary!$H$15:$H$22,0),1,1,EG$11))
/-12)</f>
        <v>-9195.2739758104944</v>
      </c>
      <c r="EH97" s="58">
        <f ca="1">IF(EH48&lt;=12,0,
FVSCHEDULE($D$97*EH$53,OFFSET(Summary!$H$14,MATCH($B97,Summary!$H$15:$H$22,0),1,1,EH$11))
/-12)</f>
        <v>-9195.2739758104944</v>
      </c>
      <c r="EI97" s="58">
        <f ca="1">IF(EI48&lt;=12,0,
FVSCHEDULE($D$97*EI$53,OFFSET(Summary!$H$14,MATCH($B97,Summary!$H$15:$H$22,0),1,1,EI$11))
/-12)</f>
        <v>-9195.2739758104944</v>
      </c>
      <c r="EJ97" s="58">
        <f ca="1">IF(EJ48&lt;=12,0,
FVSCHEDULE($D$97*EJ$53,OFFSET(Summary!$H$14,MATCH($B97,Summary!$H$15:$H$22,0),1,1,EJ$11))
/-12)</f>
        <v>-9195.2739758104944</v>
      </c>
      <c r="EK97" s="4">
        <v>0</v>
      </c>
      <c r="EL97" s="59"/>
    </row>
    <row r="98" spans="1:144" s="4" customFormat="1" ht="14" x14ac:dyDescent="0.2">
      <c r="A98" s="3"/>
      <c r="H98" s="163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4">
        <v>0</v>
      </c>
      <c r="EL98" s="59"/>
    </row>
    <row r="99" spans="1:144" s="2" customFormat="1" thickBot="1" x14ac:dyDescent="0.25">
      <c r="A99" s="167"/>
      <c r="C99" s="79" t="s">
        <v>315</v>
      </c>
      <c r="D99" s="79"/>
      <c r="E99" s="79"/>
      <c r="F99" s="79"/>
      <c r="G99" s="79"/>
      <c r="H99" s="253">
        <f t="shared" ref="H99:AM99" ca="1" si="116">SUM(H93,H95:H97)</f>
        <v>0</v>
      </c>
      <c r="I99" s="253">
        <f t="shared" ca="1" si="116"/>
        <v>0</v>
      </c>
      <c r="J99" s="253">
        <f t="shared" ca="1" si="116"/>
        <v>0</v>
      </c>
      <c r="K99" s="253">
        <f t="shared" ca="1" si="116"/>
        <v>0</v>
      </c>
      <c r="L99" s="253">
        <f t="shared" ca="1" si="116"/>
        <v>0</v>
      </c>
      <c r="M99" s="253">
        <f t="shared" ca="1" si="116"/>
        <v>0</v>
      </c>
      <c r="N99" s="253">
        <f t="shared" ca="1" si="116"/>
        <v>0</v>
      </c>
      <c r="O99" s="253">
        <f t="shared" ca="1" si="116"/>
        <v>0</v>
      </c>
      <c r="P99" s="253">
        <f t="shared" ca="1" si="116"/>
        <v>0</v>
      </c>
      <c r="Q99" s="253">
        <f t="shared" ca="1" si="116"/>
        <v>0</v>
      </c>
      <c r="R99" s="253">
        <f t="shared" ca="1" si="116"/>
        <v>0</v>
      </c>
      <c r="S99" s="253">
        <f t="shared" ca="1" si="116"/>
        <v>0</v>
      </c>
      <c r="T99" s="253">
        <f t="shared" ca="1" si="116"/>
        <v>0</v>
      </c>
      <c r="U99" s="253">
        <f t="shared" ca="1" si="116"/>
        <v>0</v>
      </c>
      <c r="V99" s="253">
        <f t="shared" ca="1" si="116"/>
        <v>0</v>
      </c>
      <c r="W99" s="253">
        <f t="shared" ca="1" si="116"/>
        <v>0</v>
      </c>
      <c r="X99" s="253">
        <f t="shared" ca="1" si="116"/>
        <v>0</v>
      </c>
      <c r="Y99" s="253">
        <f t="shared" ca="1" si="116"/>
        <v>0</v>
      </c>
      <c r="Z99" s="253">
        <f t="shared" ca="1" si="116"/>
        <v>0</v>
      </c>
      <c r="AA99" s="253">
        <f t="shared" ca="1" si="116"/>
        <v>0</v>
      </c>
      <c r="AB99" s="253">
        <f t="shared" ca="1" si="116"/>
        <v>0</v>
      </c>
      <c r="AC99" s="253">
        <f t="shared" ca="1" si="116"/>
        <v>0</v>
      </c>
      <c r="AD99" s="253">
        <f t="shared" ca="1" si="116"/>
        <v>0</v>
      </c>
      <c r="AE99" s="253">
        <f t="shared" ca="1" si="116"/>
        <v>0</v>
      </c>
      <c r="AF99" s="253">
        <f t="shared" ca="1" si="116"/>
        <v>-126389.62216246554</v>
      </c>
      <c r="AG99" s="253">
        <f t="shared" ca="1" si="116"/>
        <v>-29475.682256733882</v>
      </c>
      <c r="AH99" s="253">
        <f t="shared" ca="1" si="116"/>
        <v>37821.865683906188</v>
      </c>
      <c r="AI99" s="253">
        <f t="shared" ca="1" si="116"/>
        <v>105454.92824008103</v>
      </c>
      <c r="AJ99" s="253">
        <f t="shared" ca="1" si="116"/>
        <v>173423.5054117908</v>
      </c>
      <c r="AK99" s="253">
        <f t="shared" ca="1" si="116"/>
        <v>241727.59719903543</v>
      </c>
      <c r="AL99" s="253">
        <f t="shared" ca="1" si="116"/>
        <v>310367.20360181492</v>
      </c>
      <c r="AM99" s="253">
        <f t="shared" ca="1" si="116"/>
        <v>379342.32462012919</v>
      </c>
      <c r="AN99" s="253">
        <f t="shared" ref="AN99:BS99" ca="1" si="117">SUM(AN93,AN95:AN97)</f>
        <v>448652.96025397826</v>
      </c>
      <c r="AO99" s="253">
        <f t="shared" ca="1" si="117"/>
        <v>518299.11050336214</v>
      </c>
      <c r="AP99" s="253">
        <f t="shared" ca="1" si="117"/>
        <v>588280.77536828117</v>
      </c>
      <c r="AQ99" s="253">
        <f t="shared" ca="1" si="117"/>
        <v>658597.95484873513</v>
      </c>
      <c r="AR99" s="253">
        <f t="shared" ca="1" si="117"/>
        <v>720543.08743002848</v>
      </c>
      <c r="AS99" s="253">
        <f t="shared" ca="1" si="117"/>
        <v>754994.39530218812</v>
      </c>
      <c r="AT99" s="253">
        <f t="shared" ca="1" si="117"/>
        <v>757720.10504009086</v>
      </c>
      <c r="AU99" s="253">
        <f t="shared" ca="1" si="117"/>
        <v>760445.81477799383</v>
      </c>
      <c r="AV99" s="253">
        <f t="shared" ca="1" si="117"/>
        <v>763171.52451589692</v>
      </c>
      <c r="AW99" s="253">
        <f t="shared" ca="1" si="117"/>
        <v>765897.23425379931</v>
      </c>
      <c r="AX99" s="253">
        <f t="shared" ca="1" si="117"/>
        <v>768622.9439917024</v>
      </c>
      <c r="AY99" s="253">
        <f t="shared" ca="1" si="117"/>
        <v>771348.65372960549</v>
      </c>
      <c r="AZ99" s="253">
        <f t="shared" ca="1" si="117"/>
        <v>774074.36346750823</v>
      </c>
      <c r="BA99" s="253">
        <f t="shared" ca="1" si="117"/>
        <v>776800.0732054112</v>
      </c>
      <c r="BB99" s="253">
        <f t="shared" ca="1" si="117"/>
        <v>779525.78294331417</v>
      </c>
      <c r="BC99" s="253">
        <f t="shared" ca="1" si="117"/>
        <v>782251.49268121691</v>
      </c>
      <c r="BD99" s="253">
        <f t="shared" ca="1" si="117"/>
        <v>784977.20241911989</v>
      </c>
      <c r="BE99" s="253">
        <f t="shared" ca="1" si="117"/>
        <v>787622.68359964853</v>
      </c>
      <c r="BF99" s="253">
        <f t="shared" ca="1" si="117"/>
        <v>790461.55638824985</v>
      </c>
      <c r="BG99" s="253">
        <f t="shared" ca="1" si="117"/>
        <v>793300.42917685141</v>
      </c>
      <c r="BH99" s="253">
        <f t="shared" ca="1" si="117"/>
        <v>796139.30196545273</v>
      </c>
      <c r="BI99" s="253">
        <f t="shared" ca="1" si="117"/>
        <v>798978.17475405429</v>
      </c>
      <c r="BJ99" s="253">
        <f t="shared" ca="1" si="117"/>
        <v>801817.04754265572</v>
      </c>
      <c r="BK99" s="253">
        <f t="shared" ca="1" si="117"/>
        <v>804655.92033125716</v>
      </c>
      <c r="BL99" s="253">
        <f t="shared" ca="1" si="117"/>
        <v>807494.7931198586</v>
      </c>
      <c r="BM99" s="253">
        <f t="shared" ca="1" si="117"/>
        <v>810333.66590845981</v>
      </c>
      <c r="BN99" s="253">
        <f t="shared" ca="1" si="117"/>
        <v>813172.53869706136</v>
      </c>
      <c r="BO99" s="253">
        <f t="shared" ca="1" si="117"/>
        <v>816011.4114856628</v>
      </c>
      <c r="BP99" s="253">
        <f t="shared" ca="1" si="117"/>
        <v>818850.28427426424</v>
      </c>
      <c r="BQ99" s="253">
        <f t="shared" ca="1" si="117"/>
        <v>821608.70617483114</v>
      </c>
      <c r="BR99" s="253">
        <f t="shared" ca="1" si="117"/>
        <v>824565.35447367304</v>
      </c>
      <c r="BS99" s="253">
        <f t="shared" ca="1" si="117"/>
        <v>827522.00277251482</v>
      </c>
      <c r="BT99" s="253">
        <f t="shared" ref="BT99:CY99" ca="1" si="118">SUM(BT93,BT95:BT97)</f>
        <v>830478.65107135638</v>
      </c>
      <c r="BU99" s="253">
        <f t="shared" ca="1" si="118"/>
        <v>833435.29937019839</v>
      </c>
      <c r="BV99" s="253">
        <f t="shared" ca="1" si="118"/>
        <v>836391.94766903995</v>
      </c>
      <c r="BW99" s="253">
        <f t="shared" ca="1" si="118"/>
        <v>839348.59596788185</v>
      </c>
      <c r="BX99" s="253">
        <f t="shared" ca="1" si="118"/>
        <v>842305.24426672352</v>
      </c>
      <c r="BY99" s="253">
        <f t="shared" ca="1" si="118"/>
        <v>845261.89256556507</v>
      </c>
      <c r="BZ99" s="253">
        <f t="shared" ca="1" si="118"/>
        <v>848218.54086440697</v>
      </c>
      <c r="CA99" s="253">
        <f t="shared" ca="1" si="118"/>
        <v>851175.18916324875</v>
      </c>
      <c r="CB99" s="253">
        <f t="shared" ca="1" si="118"/>
        <v>854131.83746209042</v>
      </c>
      <c r="CC99" s="253">
        <f t="shared" ca="1" si="118"/>
        <v>857007.8778524833</v>
      </c>
      <c r="CD99" s="253">
        <f t="shared" ca="1" si="118"/>
        <v>860087.10030110797</v>
      </c>
      <c r="CE99" s="253">
        <f t="shared" ca="1" si="118"/>
        <v>863166.32274973195</v>
      </c>
      <c r="CF99" s="253">
        <f t="shared" ca="1" si="118"/>
        <v>866245.54519835638</v>
      </c>
      <c r="CG99" s="253">
        <f t="shared" ca="1" si="118"/>
        <v>869324.76764698082</v>
      </c>
      <c r="CH99" s="253">
        <f t="shared" ca="1" si="118"/>
        <v>872403.99009560561</v>
      </c>
      <c r="CI99" s="253">
        <f t="shared" ca="1" si="118"/>
        <v>875483.21254423005</v>
      </c>
      <c r="CJ99" s="253">
        <f t="shared" ca="1" si="118"/>
        <v>878562.43499285413</v>
      </c>
      <c r="CK99" s="253">
        <f t="shared" ca="1" si="118"/>
        <v>881641.65744147869</v>
      </c>
      <c r="CL99" s="253">
        <f t="shared" ca="1" si="118"/>
        <v>884720.87989010313</v>
      </c>
      <c r="CM99" s="253">
        <f t="shared" ca="1" si="118"/>
        <v>887800.10233872756</v>
      </c>
      <c r="CN99" s="253">
        <f t="shared" ca="1" si="118"/>
        <v>890879.32478735177</v>
      </c>
      <c r="CO99" s="253">
        <f t="shared" ca="1" si="118"/>
        <v>893877.85207197128</v>
      </c>
      <c r="CP99" s="253">
        <f t="shared" ca="1" si="118"/>
        <v>897084.64096627815</v>
      </c>
      <c r="CQ99" s="253">
        <f t="shared" ca="1" si="118"/>
        <v>900291.42986058537</v>
      </c>
      <c r="CR99" s="253">
        <f t="shared" ca="1" si="118"/>
        <v>903498.21875489235</v>
      </c>
      <c r="CS99" s="253">
        <f t="shared" ca="1" si="118"/>
        <v>906705.00764919899</v>
      </c>
      <c r="CT99" s="253">
        <f t="shared" ca="1" si="118"/>
        <v>909911.79654350632</v>
      </c>
      <c r="CU99" s="253">
        <f t="shared" ca="1" si="118"/>
        <v>913118.58543781331</v>
      </c>
      <c r="CV99" s="253">
        <f t="shared" ca="1" si="118"/>
        <v>916325.37433212018</v>
      </c>
      <c r="CW99" s="253">
        <f t="shared" ca="1" si="118"/>
        <v>919532.16322642716</v>
      </c>
      <c r="CX99" s="253">
        <f t="shared" ca="1" si="118"/>
        <v>922738.95212073426</v>
      </c>
      <c r="CY99" s="253">
        <f t="shared" ca="1" si="118"/>
        <v>925945.74101504125</v>
      </c>
      <c r="CZ99" s="253">
        <f t="shared" ref="CZ99:EJ99" ca="1" si="119">SUM(CZ93,CZ95:CZ97)</f>
        <v>929152.52990934823</v>
      </c>
      <c r="DA99" s="253">
        <f t="shared" ca="1" si="119"/>
        <v>932278.61082744191</v>
      </c>
      <c r="DB99" s="253">
        <f t="shared" ca="1" si="119"/>
        <v>935618.15989546489</v>
      </c>
      <c r="DC99" s="253">
        <f t="shared" ca="1" si="119"/>
        <v>938957.70896348788</v>
      </c>
      <c r="DD99" s="253">
        <f t="shared" ca="1" si="119"/>
        <v>942297.2580315111</v>
      </c>
      <c r="DE99" s="253">
        <f t="shared" ca="1" si="119"/>
        <v>945636.80709953432</v>
      </c>
      <c r="DF99" s="253">
        <f t="shared" ca="1" si="119"/>
        <v>948976.35616755753</v>
      </c>
      <c r="DG99" s="253">
        <f t="shared" ca="1" si="119"/>
        <v>952315.90523558063</v>
      </c>
      <c r="DH99" s="253">
        <f t="shared" ca="1" si="119"/>
        <v>955655.45430360362</v>
      </c>
      <c r="DI99" s="253">
        <f t="shared" ca="1" si="119"/>
        <v>958995.00337162684</v>
      </c>
      <c r="DJ99" s="253">
        <f t="shared" ca="1" si="119"/>
        <v>962334.55243964982</v>
      </c>
      <c r="DK99" s="253">
        <f t="shared" ca="1" si="119"/>
        <v>965674.10150767292</v>
      </c>
      <c r="DL99" s="253">
        <f t="shared" ca="1" si="119"/>
        <v>969013.65057569591</v>
      </c>
      <c r="DM99" s="253">
        <f t="shared" ca="1" si="119"/>
        <v>972272.55821109517</v>
      </c>
      <c r="DN99" s="253">
        <f t="shared" ca="1" si="119"/>
        <v>975750.27070017229</v>
      </c>
      <c r="DO99" s="253">
        <f t="shared" ca="1" si="119"/>
        <v>979227.98318924895</v>
      </c>
      <c r="DP99" s="253">
        <f t="shared" ca="1" si="119"/>
        <v>982705.6956783263</v>
      </c>
      <c r="DQ99" s="253">
        <f t="shared" ca="1" si="119"/>
        <v>986183.40816740319</v>
      </c>
      <c r="DR99" s="253">
        <f t="shared" ca="1" si="119"/>
        <v>989661.12065648008</v>
      </c>
      <c r="DS99" s="253">
        <f t="shared" ca="1" si="119"/>
        <v>993138.83314555732</v>
      </c>
      <c r="DT99" s="253">
        <f t="shared" ca="1" si="119"/>
        <v>996616.54563463421</v>
      </c>
      <c r="DU99" s="253">
        <f t="shared" ca="1" si="119"/>
        <v>1000094.258123711</v>
      </c>
      <c r="DV99" s="253">
        <f t="shared" ca="1" si="119"/>
        <v>1003571.9706127883</v>
      </c>
      <c r="DW99" s="253">
        <f t="shared" ca="1" si="119"/>
        <v>1007049.683101865</v>
      </c>
      <c r="DX99" s="253">
        <f t="shared" ca="1" si="119"/>
        <v>1010527.3955909421</v>
      </c>
      <c r="DY99" s="253">
        <f t="shared" ca="1" si="119"/>
        <v>1013924.6177037145</v>
      </c>
      <c r="DZ99" s="253">
        <f t="shared" ca="1" si="119"/>
        <v>1017546.1147915067</v>
      </c>
      <c r="EA99" s="253">
        <f t="shared" ca="1" si="119"/>
        <v>1021167.611879299</v>
      </c>
      <c r="EB99" s="253">
        <f t="shared" ca="1" si="119"/>
        <v>1024789.1089670912</v>
      </c>
      <c r="EC99" s="253">
        <f t="shared" ca="1" si="119"/>
        <v>1028410.6060548835</v>
      </c>
      <c r="ED99" s="253">
        <f t="shared" ca="1" si="119"/>
        <v>1032032.1031426751</v>
      </c>
      <c r="EE99" s="253">
        <f t="shared" ca="1" si="119"/>
        <v>1035653.6002304675</v>
      </c>
      <c r="EF99" s="253">
        <f t="shared" ca="1" si="119"/>
        <v>1039275.0973182598</v>
      </c>
      <c r="EG99" s="253">
        <f t="shared" ca="1" si="119"/>
        <v>1042896.5944060518</v>
      </c>
      <c r="EH99" s="253">
        <f t="shared" ca="1" si="119"/>
        <v>1046518.0914938441</v>
      </c>
      <c r="EI99" s="253">
        <f t="shared" ca="1" si="119"/>
        <v>1050139.5885816361</v>
      </c>
      <c r="EJ99" s="253">
        <f t="shared" ca="1" si="119"/>
        <v>1053761.0856694281</v>
      </c>
      <c r="EK99" s="4">
        <v>0</v>
      </c>
      <c r="EL99" s="59"/>
      <c r="EM99" s="4"/>
      <c r="EN99" s="4"/>
    </row>
    <row r="100" spans="1:144" s="4" customFormat="1" ht="14" x14ac:dyDescent="0.2">
      <c r="A100" s="82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6"/>
      <c r="AU100" s="166"/>
      <c r="AV100" s="166"/>
      <c r="AW100" s="166"/>
      <c r="AX100" s="166"/>
      <c r="AY100" s="166"/>
      <c r="AZ100" s="166"/>
      <c r="BA100" s="166"/>
      <c r="BB100" s="166"/>
      <c r="BC100" s="166"/>
      <c r="BD100" s="166"/>
      <c r="BE100" s="166"/>
      <c r="BF100" s="166"/>
      <c r="BG100" s="166"/>
      <c r="BH100" s="166"/>
      <c r="BI100" s="166"/>
      <c r="BJ100" s="166"/>
      <c r="BK100" s="166"/>
      <c r="BL100" s="166"/>
      <c r="BM100" s="166"/>
      <c r="BN100" s="166"/>
      <c r="BO100" s="166"/>
      <c r="BP100" s="166"/>
      <c r="BQ100" s="166"/>
      <c r="BR100" s="166"/>
      <c r="BS100" s="166"/>
      <c r="BT100" s="166"/>
      <c r="BU100" s="166"/>
      <c r="BV100" s="166"/>
      <c r="BW100" s="166"/>
      <c r="BX100" s="166"/>
      <c r="BY100" s="166"/>
      <c r="BZ100" s="166"/>
      <c r="CA100" s="166"/>
      <c r="CB100" s="166"/>
      <c r="CC100" s="166"/>
      <c r="CD100" s="166"/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66"/>
      <c r="CR100" s="166"/>
      <c r="CS100" s="166"/>
      <c r="CT100" s="166"/>
      <c r="CU100" s="166"/>
      <c r="CV100" s="166"/>
      <c r="CW100" s="166"/>
      <c r="CX100" s="166"/>
      <c r="CY100" s="166"/>
      <c r="CZ100" s="166"/>
      <c r="DA100" s="166"/>
      <c r="DB100" s="166"/>
      <c r="DC100" s="166"/>
      <c r="DD100" s="166"/>
      <c r="DE100" s="166"/>
      <c r="DF100" s="166"/>
      <c r="DG100" s="166"/>
      <c r="DH100" s="166"/>
      <c r="DI100" s="166"/>
      <c r="DJ100" s="166"/>
      <c r="DK100" s="166"/>
      <c r="DL100" s="166"/>
      <c r="DM100" s="166"/>
      <c r="DN100" s="166"/>
      <c r="DO100" s="166"/>
      <c r="DP100" s="166"/>
      <c r="DQ100" s="166"/>
      <c r="DR100" s="166"/>
      <c r="DS100" s="166"/>
      <c r="DT100" s="166"/>
      <c r="DU100" s="166"/>
      <c r="DV100" s="166"/>
      <c r="DW100" s="166"/>
      <c r="DX100" s="166"/>
      <c r="DY100" s="166"/>
      <c r="DZ100" s="166"/>
      <c r="EA100" s="166"/>
      <c r="EB100" s="166"/>
      <c r="EC100" s="166"/>
      <c r="ED100" s="166"/>
      <c r="EE100" s="166"/>
      <c r="EF100" s="166"/>
      <c r="EG100" s="166"/>
      <c r="EH100" s="166"/>
      <c r="EI100" s="166"/>
      <c r="EJ100" s="166"/>
      <c r="EK100" s="4">
        <v>0</v>
      </c>
      <c r="EL100" s="166"/>
    </row>
    <row r="101" spans="1:144" s="4" customFormat="1" ht="14" x14ac:dyDescent="0.2">
      <c r="A101" s="3"/>
      <c r="C101" s="315" t="s">
        <v>394</v>
      </c>
      <c r="H101" s="166">
        <f ca="1">SUM('Cash Flow'!H128,'Cash Flow'!H140,'Cash Flow'!H152)</f>
        <v>0</v>
      </c>
      <c r="I101" s="166">
        <f ca="1">SUM('Cash Flow'!I128,'Cash Flow'!I140,'Cash Flow'!I152)</f>
        <v>0</v>
      </c>
      <c r="J101" s="166">
        <f ca="1">SUM('Cash Flow'!J128,'Cash Flow'!J140,'Cash Flow'!J152)</f>
        <v>0</v>
      </c>
      <c r="K101" s="166">
        <f ca="1">SUM('Cash Flow'!K128,'Cash Flow'!K140,'Cash Flow'!K152)</f>
        <v>0</v>
      </c>
      <c r="L101" s="166">
        <f ca="1">SUM('Cash Flow'!L128,'Cash Flow'!L140,'Cash Flow'!L152)</f>
        <v>0</v>
      </c>
      <c r="M101" s="166">
        <f ca="1">SUM('Cash Flow'!M128,'Cash Flow'!M140,'Cash Flow'!M152)</f>
        <v>0</v>
      </c>
      <c r="N101" s="166">
        <f ca="1">SUM('Cash Flow'!N128,'Cash Flow'!N140,'Cash Flow'!N152)</f>
        <v>0</v>
      </c>
      <c r="O101" s="166">
        <f ca="1">SUM('Cash Flow'!O128,'Cash Flow'!O140,'Cash Flow'!O152)</f>
        <v>0</v>
      </c>
      <c r="P101" s="166">
        <f ca="1">SUM('Cash Flow'!P128,'Cash Flow'!P140,'Cash Flow'!P152)</f>
        <v>0</v>
      </c>
      <c r="Q101" s="166">
        <f ca="1">SUM('Cash Flow'!Q128,'Cash Flow'!Q140,'Cash Flow'!Q152)</f>
        <v>0</v>
      </c>
      <c r="R101" s="166">
        <f ca="1">SUM('Cash Flow'!R128,'Cash Flow'!R140,'Cash Flow'!R152)</f>
        <v>0</v>
      </c>
      <c r="S101" s="166">
        <f ca="1">SUM('Cash Flow'!S128,'Cash Flow'!S140,'Cash Flow'!S152)</f>
        <v>0</v>
      </c>
      <c r="T101" s="166">
        <f ca="1">SUM('Cash Flow'!T128,'Cash Flow'!T140,'Cash Flow'!T152)</f>
        <v>0</v>
      </c>
      <c r="U101" s="166">
        <f ca="1">SUM('Cash Flow'!U128,'Cash Flow'!U140,'Cash Flow'!U152)</f>
        <v>0</v>
      </c>
      <c r="V101" s="166">
        <f ca="1">SUM('Cash Flow'!V128,'Cash Flow'!V140,'Cash Flow'!V152)</f>
        <v>0</v>
      </c>
      <c r="W101" s="166">
        <f ca="1">SUM('Cash Flow'!W128,'Cash Flow'!W140,'Cash Flow'!W152)</f>
        <v>0</v>
      </c>
      <c r="X101" s="166">
        <f ca="1">SUM('Cash Flow'!X128,'Cash Flow'!X140,'Cash Flow'!X152)</f>
        <v>0</v>
      </c>
      <c r="Y101" s="166">
        <f ca="1">SUM('Cash Flow'!Y128,'Cash Flow'!Y140,'Cash Flow'!Y152)</f>
        <v>0</v>
      </c>
      <c r="Z101" s="166">
        <f ca="1">SUM('Cash Flow'!Z128,'Cash Flow'!Z140,'Cash Flow'!Z152)</f>
        <v>0</v>
      </c>
      <c r="AA101" s="166">
        <f ca="1">SUM('Cash Flow'!AA128,'Cash Flow'!AA140,'Cash Flow'!AA152)</f>
        <v>0</v>
      </c>
      <c r="AB101" s="166">
        <f ca="1">SUM('Cash Flow'!AB128,'Cash Flow'!AB140,'Cash Flow'!AB152)</f>
        <v>0</v>
      </c>
      <c r="AC101" s="166">
        <f ca="1">SUM('Cash Flow'!AC128,'Cash Flow'!AC140,'Cash Flow'!AC152)</f>
        <v>0</v>
      </c>
      <c r="AD101" s="166">
        <f ca="1">SUM('Cash Flow'!AD128,'Cash Flow'!AD140,'Cash Flow'!AD152)</f>
        <v>0</v>
      </c>
      <c r="AE101" s="166">
        <f ca="1">SUM('Cash Flow'!AE128,'Cash Flow'!AE140,'Cash Flow'!AE152)</f>
        <v>0</v>
      </c>
      <c r="AF101" s="166">
        <f ca="1">SUM('Cash Flow'!AF128,'Cash Flow'!AF140,'Cash Flow'!AF152)</f>
        <v>0</v>
      </c>
      <c r="AG101" s="166">
        <f ca="1">SUM('Cash Flow'!AG128,'Cash Flow'!AG140,'Cash Flow'!AG152)</f>
        <v>0</v>
      </c>
      <c r="AH101" s="166">
        <f ca="1">SUM('Cash Flow'!AH128,'Cash Flow'!AH140,'Cash Flow'!AH152)</f>
        <v>-37821.865683906188</v>
      </c>
      <c r="AI101" s="166">
        <f ca="1">SUM('Cash Flow'!AI128,'Cash Flow'!AI140,'Cash Flow'!AI152)</f>
        <v>-105454.92824008103</v>
      </c>
      <c r="AJ101" s="166">
        <f ca="1">SUM('Cash Flow'!AJ128,'Cash Flow'!AJ140,'Cash Flow'!AJ152)</f>
        <v>-173423.5054117908</v>
      </c>
      <c r="AK101" s="166">
        <f ca="1">SUM('Cash Flow'!AK128,'Cash Flow'!AK140,'Cash Flow'!AK152)</f>
        <v>-241727.59719903543</v>
      </c>
      <c r="AL101" s="166">
        <f ca="1">SUM('Cash Flow'!AL128,'Cash Flow'!AL140,'Cash Flow'!AL152)</f>
        <v>-310367.20360181492</v>
      </c>
      <c r="AM101" s="166">
        <f ca="1">SUM('Cash Flow'!AM128,'Cash Flow'!AM140,'Cash Flow'!AM152)</f>
        <v>-379342.32462012919</v>
      </c>
      <c r="AN101" s="166">
        <f ca="1">SUM('Cash Flow'!AN128,'Cash Flow'!AN140,'Cash Flow'!AN152)</f>
        <v>-404975.53355072747</v>
      </c>
      <c r="AO101" s="166">
        <f ca="1">SUM('Cash Flow'!AO128,'Cash Flow'!AO140,'Cash Flow'!AO152)</f>
        <v>-404975.53355072747</v>
      </c>
      <c r="AP101" s="166">
        <f ca="1">SUM('Cash Flow'!AP128,'Cash Flow'!AP140,'Cash Flow'!AP152)</f>
        <v>-404975.53355072747</v>
      </c>
      <c r="AQ101" s="166">
        <f ca="1">SUM('Cash Flow'!AQ128,'Cash Flow'!AQ140,'Cash Flow'!AQ152)</f>
        <v>-404975.53355072747</v>
      </c>
      <c r="AR101" s="166">
        <f ca="1">SUM('Cash Flow'!AR128,'Cash Flow'!AR140,'Cash Flow'!AR152)</f>
        <v>-373823.56943144079</v>
      </c>
      <c r="AS101" s="166">
        <f ca="1">SUM('Cash Flow'!AS128,'Cash Flow'!AS140,'Cash Flow'!AS152)</f>
        <v>-373451.42610490351</v>
      </c>
      <c r="AT101" s="166">
        <f ca="1">SUM('Cash Flow'!AT128,'Cash Flow'!AT140,'Cash Flow'!AT152)</f>
        <v>-373077.42206173361</v>
      </c>
      <c r="AU101" s="166">
        <f ca="1">SUM('Cash Flow'!AU128,'Cash Flow'!AU140,'Cash Flow'!AU152)</f>
        <v>0</v>
      </c>
      <c r="AV101" s="166">
        <f>SUM('Cash Flow'!AV128,'Cash Flow'!AV140,'Cash Flow'!AV152)</f>
        <v>0</v>
      </c>
      <c r="AW101" s="166">
        <f>SUM('Cash Flow'!AW128,'Cash Flow'!AW140,'Cash Flow'!AW152)</f>
        <v>0</v>
      </c>
      <c r="AX101" s="166">
        <f>SUM('Cash Flow'!AX128,'Cash Flow'!AX140,'Cash Flow'!AX152)</f>
        <v>0</v>
      </c>
      <c r="AY101" s="166">
        <f>SUM('Cash Flow'!AY128,'Cash Flow'!AY140,'Cash Flow'!AY152)</f>
        <v>0</v>
      </c>
      <c r="AZ101" s="166">
        <f>SUM('Cash Flow'!AZ128,'Cash Flow'!AZ140,'Cash Flow'!AZ152)</f>
        <v>0</v>
      </c>
      <c r="BA101" s="166">
        <f>SUM('Cash Flow'!BA128,'Cash Flow'!BA140,'Cash Flow'!BA152)</f>
        <v>0</v>
      </c>
      <c r="BB101" s="166">
        <f>SUM('Cash Flow'!BB128,'Cash Flow'!BB140,'Cash Flow'!BB152)</f>
        <v>0</v>
      </c>
      <c r="BC101" s="166">
        <f>SUM('Cash Flow'!BC128,'Cash Flow'!BC140,'Cash Flow'!BC152)</f>
        <v>0</v>
      </c>
      <c r="BD101" s="166">
        <f>SUM('Cash Flow'!BD128,'Cash Flow'!BD140,'Cash Flow'!BD152)</f>
        <v>0</v>
      </c>
      <c r="BE101" s="166">
        <f>SUM('Cash Flow'!BE128,'Cash Flow'!BE140,'Cash Flow'!BE152)</f>
        <v>0</v>
      </c>
      <c r="BF101" s="166">
        <f>SUM('Cash Flow'!BF128,'Cash Flow'!BF140,'Cash Flow'!BF152)</f>
        <v>0</v>
      </c>
      <c r="BG101" s="166">
        <f>SUM('Cash Flow'!BG128,'Cash Flow'!BG140,'Cash Flow'!BG152)</f>
        <v>0</v>
      </c>
      <c r="BH101" s="166">
        <f>SUM('Cash Flow'!BH128,'Cash Flow'!BH140,'Cash Flow'!BH152)</f>
        <v>0</v>
      </c>
      <c r="BI101" s="166">
        <f>SUM('Cash Flow'!BI128,'Cash Flow'!BI140,'Cash Flow'!BI152)</f>
        <v>0</v>
      </c>
      <c r="BJ101" s="166">
        <f>SUM('Cash Flow'!BJ128,'Cash Flow'!BJ140,'Cash Flow'!BJ152)</f>
        <v>0</v>
      </c>
      <c r="BK101" s="166">
        <f>SUM('Cash Flow'!BK128,'Cash Flow'!BK140,'Cash Flow'!BK152)</f>
        <v>0</v>
      </c>
      <c r="BL101" s="166">
        <f>SUM('Cash Flow'!BL128,'Cash Flow'!BL140,'Cash Flow'!BL152)</f>
        <v>0</v>
      </c>
      <c r="BM101" s="166">
        <f>SUM('Cash Flow'!BM128,'Cash Flow'!BM140,'Cash Flow'!BM152)</f>
        <v>0</v>
      </c>
      <c r="BN101" s="166">
        <f>SUM('Cash Flow'!BN128,'Cash Flow'!BN140,'Cash Flow'!BN152)</f>
        <v>0</v>
      </c>
      <c r="BO101" s="166">
        <f>SUM('Cash Flow'!BO128,'Cash Flow'!BO140,'Cash Flow'!BO152)</f>
        <v>0</v>
      </c>
      <c r="BP101" s="166">
        <f>SUM('Cash Flow'!BP128,'Cash Flow'!BP140,'Cash Flow'!BP152)</f>
        <v>0</v>
      </c>
      <c r="BQ101" s="166">
        <f>SUM('Cash Flow'!BQ128,'Cash Flow'!BQ140,'Cash Flow'!BQ152)</f>
        <v>0</v>
      </c>
      <c r="BR101" s="166">
        <f>SUM('Cash Flow'!BR128,'Cash Flow'!BR140,'Cash Flow'!BR152)</f>
        <v>0</v>
      </c>
      <c r="BS101" s="166">
        <f>SUM('Cash Flow'!BS128,'Cash Flow'!BS140,'Cash Flow'!BS152)</f>
        <v>0</v>
      </c>
      <c r="BT101" s="166">
        <f>SUM('Cash Flow'!BT128,'Cash Flow'!BT140,'Cash Flow'!BT152)</f>
        <v>0</v>
      </c>
      <c r="BU101" s="166">
        <f>SUM('Cash Flow'!BU128,'Cash Flow'!BU140,'Cash Flow'!BU152)</f>
        <v>0</v>
      </c>
      <c r="BV101" s="166">
        <f>SUM('Cash Flow'!BV128,'Cash Flow'!BV140,'Cash Flow'!BV152)</f>
        <v>0</v>
      </c>
      <c r="BW101" s="166">
        <f>SUM('Cash Flow'!BW128,'Cash Flow'!BW140,'Cash Flow'!BW152)</f>
        <v>0</v>
      </c>
      <c r="BX101" s="166">
        <f>SUM('Cash Flow'!BX128,'Cash Flow'!BX140,'Cash Flow'!BX152)</f>
        <v>0</v>
      </c>
      <c r="BY101" s="166">
        <f>SUM('Cash Flow'!BY128,'Cash Flow'!BY140,'Cash Flow'!BY152)</f>
        <v>0</v>
      </c>
      <c r="BZ101" s="166">
        <f>SUM('Cash Flow'!BZ128,'Cash Flow'!BZ140,'Cash Flow'!BZ152)</f>
        <v>0</v>
      </c>
      <c r="CA101" s="166">
        <f>SUM('Cash Flow'!CA128,'Cash Flow'!CA140,'Cash Flow'!CA152)</f>
        <v>0</v>
      </c>
      <c r="CB101" s="166">
        <f>SUM('Cash Flow'!CB128,'Cash Flow'!CB140,'Cash Flow'!CB152)</f>
        <v>0</v>
      </c>
      <c r="CC101" s="166">
        <f>SUM('Cash Flow'!CC128,'Cash Flow'!CC140,'Cash Flow'!CC152)</f>
        <v>0</v>
      </c>
      <c r="CD101" s="166">
        <f>SUM('Cash Flow'!CD128,'Cash Flow'!CD140,'Cash Flow'!CD152)</f>
        <v>0</v>
      </c>
      <c r="CE101" s="166">
        <f>SUM('Cash Flow'!CE128,'Cash Flow'!CE140,'Cash Flow'!CE152)</f>
        <v>0</v>
      </c>
      <c r="CF101" s="166">
        <f>SUM('Cash Flow'!CF128,'Cash Flow'!CF140,'Cash Flow'!CF152)</f>
        <v>0</v>
      </c>
      <c r="CG101" s="166">
        <f>SUM('Cash Flow'!CG128,'Cash Flow'!CG140,'Cash Flow'!CG152)</f>
        <v>0</v>
      </c>
      <c r="CH101" s="166">
        <f>SUM('Cash Flow'!CH128,'Cash Flow'!CH140,'Cash Flow'!CH152)</f>
        <v>0</v>
      </c>
      <c r="CI101" s="166">
        <f>SUM('Cash Flow'!CI128,'Cash Flow'!CI140,'Cash Flow'!CI152)</f>
        <v>0</v>
      </c>
      <c r="CJ101" s="166">
        <f>SUM('Cash Flow'!CJ128,'Cash Flow'!CJ140,'Cash Flow'!CJ152)</f>
        <v>0</v>
      </c>
      <c r="CK101" s="166">
        <f>SUM('Cash Flow'!CK128,'Cash Flow'!CK140,'Cash Flow'!CK152)</f>
        <v>0</v>
      </c>
      <c r="CL101" s="166">
        <f>SUM('Cash Flow'!CL128,'Cash Flow'!CL140,'Cash Flow'!CL152)</f>
        <v>0</v>
      </c>
      <c r="CM101" s="166">
        <f>SUM('Cash Flow'!CM128,'Cash Flow'!CM140,'Cash Flow'!CM152)</f>
        <v>0</v>
      </c>
      <c r="CN101" s="166">
        <f>SUM('Cash Flow'!CN128,'Cash Flow'!CN140,'Cash Flow'!CN152)</f>
        <v>0</v>
      </c>
      <c r="CO101" s="166">
        <f>SUM('Cash Flow'!CO128,'Cash Flow'!CO140,'Cash Flow'!CO152)</f>
        <v>0</v>
      </c>
      <c r="CP101" s="166">
        <f>SUM('Cash Flow'!CP128,'Cash Flow'!CP140,'Cash Flow'!CP152)</f>
        <v>0</v>
      </c>
      <c r="CQ101" s="166">
        <f>SUM('Cash Flow'!CQ128,'Cash Flow'!CQ140,'Cash Flow'!CQ152)</f>
        <v>0</v>
      </c>
      <c r="CR101" s="166">
        <f>SUM('Cash Flow'!CR128,'Cash Flow'!CR140,'Cash Flow'!CR152)</f>
        <v>0</v>
      </c>
      <c r="CS101" s="166">
        <f>SUM('Cash Flow'!CS128,'Cash Flow'!CS140,'Cash Flow'!CS152)</f>
        <v>0</v>
      </c>
      <c r="CT101" s="166">
        <f>SUM('Cash Flow'!CT128,'Cash Flow'!CT140,'Cash Flow'!CT152)</f>
        <v>0</v>
      </c>
      <c r="CU101" s="166">
        <f>SUM('Cash Flow'!CU128,'Cash Flow'!CU140,'Cash Flow'!CU152)</f>
        <v>0</v>
      </c>
      <c r="CV101" s="166">
        <f>SUM('Cash Flow'!CV128,'Cash Flow'!CV140,'Cash Flow'!CV152)</f>
        <v>0</v>
      </c>
      <c r="CW101" s="166">
        <f>SUM('Cash Flow'!CW128,'Cash Flow'!CW140,'Cash Flow'!CW152)</f>
        <v>0</v>
      </c>
      <c r="CX101" s="166">
        <f>SUM('Cash Flow'!CX128,'Cash Flow'!CX140,'Cash Flow'!CX152)</f>
        <v>0</v>
      </c>
      <c r="CY101" s="166">
        <f>SUM('Cash Flow'!CY128,'Cash Flow'!CY140,'Cash Flow'!CY152)</f>
        <v>0</v>
      </c>
      <c r="CZ101" s="166">
        <f>SUM('Cash Flow'!CZ128,'Cash Flow'!CZ140,'Cash Flow'!CZ152)</f>
        <v>0</v>
      </c>
      <c r="DA101" s="166">
        <f>SUM('Cash Flow'!DA128,'Cash Flow'!DA140,'Cash Flow'!DA152)</f>
        <v>0</v>
      </c>
      <c r="DB101" s="166">
        <f>SUM('Cash Flow'!DB128,'Cash Flow'!DB140,'Cash Flow'!DB152)</f>
        <v>0</v>
      </c>
      <c r="DC101" s="166">
        <f>SUM('Cash Flow'!DC128,'Cash Flow'!DC140,'Cash Flow'!DC152)</f>
        <v>0</v>
      </c>
      <c r="DD101" s="166">
        <f>SUM('Cash Flow'!DD128,'Cash Flow'!DD140,'Cash Flow'!DD152)</f>
        <v>0</v>
      </c>
      <c r="DE101" s="166">
        <f>SUM('Cash Flow'!DE128,'Cash Flow'!DE140,'Cash Flow'!DE152)</f>
        <v>0</v>
      </c>
      <c r="DF101" s="166">
        <f>SUM('Cash Flow'!DF128,'Cash Flow'!DF140,'Cash Flow'!DF152)</f>
        <v>0</v>
      </c>
      <c r="DG101" s="166">
        <f>SUM('Cash Flow'!DG128,'Cash Flow'!DG140,'Cash Flow'!DG152)</f>
        <v>0</v>
      </c>
      <c r="DH101" s="166">
        <f>SUM('Cash Flow'!DH128,'Cash Flow'!DH140,'Cash Flow'!DH152)</f>
        <v>0</v>
      </c>
      <c r="DI101" s="166">
        <f>SUM('Cash Flow'!DI128,'Cash Flow'!DI140,'Cash Flow'!DI152)</f>
        <v>0</v>
      </c>
      <c r="DJ101" s="166">
        <f>SUM('Cash Flow'!DJ128,'Cash Flow'!DJ140,'Cash Flow'!DJ152)</f>
        <v>0</v>
      </c>
      <c r="DK101" s="166">
        <f>SUM('Cash Flow'!DK128,'Cash Flow'!DK140,'Cash Flow'!DK152)</f>
        <v>0</v>
      </c>
      <c r="DL101" s="166">
        <f>SUM('Cash Flow'!DL128,'Cash Flow'!DL140,'Cash Flow'!DL152)</f>
        <v>0</v>
      </c>
      <c r="DM101" s="166">
        <f>SUM('Cash Flow'!DM128,'Cash Flow'!DM140,'Cash Flow'!DM152)</f>
        <v>0</v>
      </c>
      <c r="DN101" s="166">
        <f>SUM('Cash Flow'!DN128,'Cash Flow'!DN140,'Cash Flow'!DN152)</f>
        <v>0</v>
      </c>
      <c r="DO101" s="166">
        <f>SUM('Cash Flow'!DO128,'Cash Flow'!DO140,'Cash Flow'!DO152)</f>
        <v>0</v>
      </c>
      <c r="DP101" s="166">
        <f>SUM('Cash Flow'!DP128,'Cash Flow'!DP140,'Cash Flow'!DP152)</f>
        <v>0</v>
      </c>
      <c r="DQ101" s="166">
        <f>SUM('Cash Flow'!DQ128,'Cash Flow'!DQ140,'Cash Flow'!DQ152)</f>
        <v>0</v>
      </c>
      <c r="DR101" s="166">
        <f>SUM('Cash Flow'!DR128,'Cash Flow'!DR140,'Cash Flow'!DR152)</f>
        <v>0</v>
      </c>
      <c r="DS101" s="166">
        <f>SUM('Cash Flow'!DS128,'Cash Flow'!DS140,'Cash Flow'!DS152)</f>
        <v>0</v>
      </c>
      <c r="DT101" s="166">
        <f>SUM('Cash Flow'!DT128,'Cash Flow'!DT140,'Cash Flow'!DT152)</f>
        <v>0</v>
      </c>
      <c r="DU101" s="166">
        <f>SUM('Cash Flow'!DU128,'Cash Flow'!DU140,'Cash Flow'!DU152)</f>
        <v>0</v>
      </c>
      <c r="DV101" s="166">
        <f>SUM('Cash Flow'!DV128,'Cash Flow'!DV140,'Cash Flow'!DV152)</f>
        <v>0</v>
      </c>
      <c r="DW101" s="166">
        <f>SUM('Cash Flow'!DW128,'Cash Flow'!DW140,'Cash Flow'!DW152)</f>
        <v>0</v>
      </c>
      <c r="DX101" s="166">
        <f>SUM('Cash Flow'!DX128,'Cash Flow'!DX140,'Cash Flow'!DX152)</f>
        <v>0</v>
      </c>
      <c r="DY101" s="166">
        <f>SUM('Cash Flow'!DY128,'Cash Flow'!DY140,'Cash Flow'!DY152)</f>
        <v>0</v>
      </c>
      <c r="DZ101" s="166">
        <f>SUM('Cash Flow'!DZ128,'Cash Flow'!DZ140,'Cash Flow'!DZ152)</f>
        <v>0</v>
      </c>
      <c r="EA101" s="166">
        <f>SUM('Cash Flow'!EA128,'Cash Flow'!EA140,'Cash Flow'!EA152)</f>
        <v>0</v>
      </c>
      <c r="EB101" s="166">
        <f>SUM('Cash Flow'!EB128,'Cash Flow'!EB140,'Cash Flow'!EB152)</f>
        <v>0</v>
      </c>
      <c r="EC101" s="166">
        <f>SUM('Cash Flow'!EC128,'Cash Flow'!EC140,'Cash Flow'!EC152)</f>
        <v>0</v>
      </c>
      <c r="ED101" s="166">
        <f>SUM('Cash Flow'!ED128,'Cash Flow'!ED140,'Cash Flow'!ED152)</f>
        <v>0</v>
      </c>
      <c r="EE101" s="166">
        <f>SUM('Cash Flow'!EE128,'Cash Flow'!EE140,'Cash Flow'!EE152)</f>
        <v>0</v>
      </c>
      <c r="EF101" s="166">
        <f>SUM('Cash Flow'!EF128,'Cash Flow'!EF140,'Cash Flow'!EF152)</f>
        <v>0</v>
      </c>
      <c r="EG101" s="166">
        <f>SUM('Cash Flow'!EG128,'Cash Flow'!EG140,'Cash Flow'!EG152)</f>
        <v>0</v>
      </c>
      <c r="EH101" s="166">
        <f>SUM('Cash Flow'!EH128,'Cash Flow'!EH140,'Cash Flow'!EH152)</f>
        <v>0</v>
      </c>
      <c r="EI101" s="166">
        <f>SUM('Cash Flow'!EI128,'Cash Flow'!EI140,'Cash Flow'!EI152)</f>
        <v>0</v>
      </c>
      <c r="EJ101" s="166">
        <f>SUM('Cash Flow'!EJ128,'Cash Flow'!EJ140,'Cash Flow'!EJ152)</f>
        <v>0</v>
      </c>
      <c r="EK101" s="4">
        <v>0</v>
      </c>
    </row>
    <row r="102" spans="1:144" s="4" customFormat="1" ht="14" x14ac:dyDescent="0.2">
      <c r="A102" s="3"/>
      <c r="C102" s="315" t="s">
        <v>393</v>
      </c>
      <c r="H102" s="166">
        <f ca="1">SUM('Cash Flow'!H131,'Cash Flow'!H143,'Cash Flow'!H153)</f>
        <v>0</v>
      </c>
      <c r="I102" s="166">
        <f ca="1">SUM('Cash Flow'!I131,'Cash Flow'!I143,'Cash Flow'!I153)</f>
        <v>0</v>
      </c>
      <c r="J102" s="166">
        <f ca="1">SUM('Cash Flow'!J131,'Cash Flow'!J143,'Cash Flow'!J153)</f>
        <v>0</v>
      </c>
      <c r="K102" s="166">
        <f ca="1">SUM('Cash Flow'!K131,'Cash Flow'!K143,'Cash Flow'!K153)</f>
        <v>0</v>
      </c>
      <c r="L102" s="166">
        <f ca="1">SUM('Cash Flow'!L131,'Cash Flow'!L143,'Cash Flow'!L153)</f>
        <v>0</v>
      </c>
      <c r="M102" s="166">
        <f ca="1">SUM('Cash Flow'!M131,'Cash Flow'!M143,'Cash Flow'!M153)</f>
        <v>0</v>
      </c>
      <c r="N102" s="166">
        <f ca="1">SUM('Cash Flow'!N131,'Cash Flow'!N143,'Cash Flow'!N153)</f>
        <v>0</v>
      </c>
      <c r="O102" s="166">
        <f ca="1">SUM('Cash Flow'!O131,'Cash Flow'!O143,'Cash Flow'!O153)</f>
        <v>0</v>
      </c>
      <c r="P102" s="166">
        <f ca="1">SUM('Cash Flow'!P131,'Cash Flow'!P143,'Cash Flow'!P153)</f>
        <v>0</v>
      </c>
      <c r="Q102" s="166">
        <f ca="1">SUM('Cash Flow'!Q131,'Cash Flow'!Q143,'Cash Flow'!Q153)</f>
        <v>0</v>
      </c>
      <c r="R102" s="166">
        <f ca="1">SUM('Cash Flow'!R131,'Cash Flow'!R143,'Cash Flow'!R153)</f>
        <v>0</v>
      </c>
      <c r="S102" s="166">
        <f ca="1">SUM('Cash Flow'!S131,'Cash Flow'!S143,'Cash Flow'!S153)</f>
        <v>0</v>
      </c>
      <c r="T102" s="166">
        <f ca="1">SUM('Cash Flow'!T131,'Cash Flow'!T143,'Cash Flow'!T153)</f>
        <v>0</v>
      </c>
      <c r="U102" s="166">
        <f ca="1">SUM('Cash Flow'!U131,'Cash Flow'!U143,'Cash Flow'!U153)</f>
        <v>0</v>
      </c>
      <c r="V102" s="166">
        <f ca="1">SUM('Cash Flow'!V131,'Cash Flow'!V143,'Cash Flow'!V153)</f>
        <v>0</v>
      </c>
      <c r="W102" s="166">
        <f ca="1">SUM('Cash Flow'!W131,'Cash Flow'!W143,'Cash Flow'!W153)</f>
        <v>0</v>
      </c>
      <c r="X102" s="166">
        <f ca="1">SUM('Cash Flow'!X131,'Cash Flow'!X143,'Cash Flow'!X153)</f>
        <v>0</v>
      </c>
      <c r="Y102" s="166">
        <f ca="1">SUM('Cash Flow'!Y131,'Cash Flow'!Y143,'Cash Flow'!Y153)</f>
        <v>0</v>
      </c>
      <c r="Z102" s="166">
        <f ca="1">SUM('Cash Flow'!Z131,'Cash Flow'!Z143,'Cash Flow'!Z153)</f>
        <v>0</v>
      </c>
      <c r="AA102" s="166">
        <f ca="1">SUM('Cash Flow'!AA131,'Cash Flow'!AA143,'Cash Flow'!AA153)</f>
        <v>0</v>
      </c>
      <c r="AB102" s="166">
        <f ca="1">SUM('Cash Flow'!AB131,'Cash Flow'!AB143,'Cash Flow'!AB153)</f>
        <v>0</v>
      </c>
      <c r="AC102" s="166">
        <f ca="1">SUM('Cash Flow'!AC131,'Cash Flow'!AC143,'Cash Flow'!AC153)</f>
        <v>0</v>
      </c>
      <c r="AD102" s="166">
        <f ca="1">SUM('Cash Flow'!AD131,'Cash Flow'!AD143,'Cash Flow'!AD153)</f>
        <v>0</v>
      </c>
      <c r="AE102" s="166">
        <f ca="1">SUM('Cash Flow'!AE131,'Cash Flow'!AE143,'Cash Flow'!AE153)</f>
        <v>0</v>
      </c>
      <c r="AF102" s="166">
        <f ca="1">SUM('Cash Flow'!AF131,'Cash Flow'!AF143,'Cash Flow'!AF153)</f>
        <v>0</v>
      </c>
      <c r="AG102" s="166">
        <f ca="1">SUM('Cash Flow'!AG131,'Cash Flow'!AG143,'Cash Flow'!AG153)</f>
        <v>0</v>
      </c>
      <c r="AH102" s="166">
        <f ca="1">SUM('Cash Flow'!AH131,'Cash Flow'!AH143,'Cash Flow'!AH153)</f>
        <v>0</v>
      </c>
      <c r="AI102" s="166">
        <f ca="1">SUM('Cash Flow'!AI131,'Cash Flow'!AI143,'Cash Flow'!AI153)</f>
        <v>0</v>
      </c>
      <c r="AJ102" s="166">
        <f ca="1">SUM('Cash Flow'!AJ131,'Cash Flow'!AJ143,'Cash Flow'!AJ153)</f>
        <v>0</v>
      </c>
      <c r="AK102" s="166">
        <f ca="1">SUM('Cash Flow'!AK131,'Cash Flow'!AK143,'Cash Flow'!AK153)</f>
        <v>0</v>
      </c>
      <c r="AL102" s="166">
        <f ca="1">SUM('Cash Flow'!AL131,'Cash Flow'!AL143,'Cash Flow'!AL153)</f>
        <v>0</v>
      </c>
      <c r="AM102" s="166">
        <f ca="1">SUM('Cash Flow'!AM131,'Cash Flow'!AM143,'Cash Flow'!AM153)</f>
        <v>0</v>
      </c>
      <c r="AN102" s="166">
        <f ca="1">SUM('Cash Flow'!AN131,'Cash Flow'!AN143,'Cash Flow'!AN153)</f>
        <v>0</v>
      </c>
      <c r="AO102" s="166">
        <f ca="1">SUM('Cash Flow'!AO131,'Cash Flow'!AO143,'Cash Flow'!AO153)</f>
        <v>0</v>
      </c>
      <c r="AP102" s="166">
        <f ca="1">SUM('Cash Flow'!AP131,'Cash Flow'!AP143,'Cash Flow'!AP153)</f>
        <v>0</v>
      </c>
      <c r="AQ102" s="166">
        <f ca="1">SUM('Cash Flow'!AQ131,'Cash Flow'!AQ143,'Cash Flow'!AQ153)</f>
        <v>0</v>
      </c>
      <c r="AR102" s="166">
        <f ca="1">SUM('Cash Flow'!AR131,'Cash Flow'!AR143,'Cash Flow'!AR153)</f>
        <v>-74428.665307443269</v>
      </c>
      <c r="AS102" s="166">
        <f ca="1">SUM('Cash Flow'!AS131,'Cash Flow'!AS143,'Cash Flow'!AS153)</f>
        <v>-74800.808633980487</v>
      </c>
      <c r="AT102" s="166">
        <f ca="1">SUM('Cash Flow'!AT131,'Cash Flow'!AT143,'Cash Flow'!AT153)</f>
        <v>-75174.812677150374</v>
      </c>
      <c r="AU102" s="166">
        <f ca="1">SUM('Cash Flow'!AU131,'Cash Flow'!AU143,'Cash Flow'!AU153)</f>
        <v>0</v>
      </c>
      <c r="AV102" s="166">
        <f ca="1">SUM('Cash Flow'!AV131,'Cash Flow'!AV143,'Cash Flow'!AV153)</f>
        <v>0</v>
      </c>
      <c r="AW102" s="166">
        <f ca="1">SUM('Cash Flow'!AW131,'Cash Flow'!AW143,'Cash Flow'!AW153)</f>
        <v>0</v>
      </c>
      <c r="AX102" s="166">
        <f ca="1">SUM('Cash Flow'!AX131,'Cash Flow'!AX143,'Cash Flow'!AX153)</f>
        <v>0</v>
      </c>
      <c r="AY102" s="166">
        <f ca="1">SUM('Cash Flow'!AY131,'Cash Flow'!AY143,'Cash Flow'!AY153)</f>
        <v>0</v>
      </c>
      <c r="AZ102" s="166">
        <f ca="1">SUM('Cash Flow'!AZ131,'Cash Flow'!AZ143,'Cash Flow'!AZ153)</f>
        <v>0</v>
      </c>
      <c r="BA102" s="166">
        <f ca="1">SUM('Cash Flow'!BA131,'Cash Flow'!BA143,'Cash Flow'!BA153)</f>
        <v>0</v>
      </c>
      <c r="BB102" s="166">
        <f ca="1">SUM('Cash Flow'!BB131,'Cash Flow'!BB143,'Cash Flow'!BB153)</f>
        <v>0</v>
      </c>
      <c r="BC102" s="166">
        <f ca="1">SUM('Cash Flow'!BC131,'Cash Flow'!BC143,'Cash Flow'!BC153)</f>
        <v>0</v>
      </c>
      <c r="BD102" s="166">
        <f ca="1">SUM('Cash Flow'!BD131,'Cash Flow'!BD143,'Cash Flow'!BD153)</f>
        <v>0</v>
      </c>
      <c r="BE102" s="166">
        <f ca="1">SUM('Cash Flow'!BE131,'Cash Flow'!BE143,'Cash Flow'!BE153)</f>
        <v>0</v>
      </c>
      <c r="BF102" s="166">
        <f ca="1">SUM('Cash Flow'!BF131,'Cash Flow'!BF143,'Cash Flow'!BF153)</f>
        <v>0</v>
      </c>
      <c r="BG102" s="166">
        <f ca="1">SUM('Cash Flow'!BG131,'Cash Flow'!BG143,'Cash Flow'!BG153)</f>
        <v>0</v>
      </c>
      <c r="BH102" s="166">
        <f ca="1">SUM('Cash Flow'!BH131,'Cash Flow'!BH143,'Cash Flow'!BH153)</f>
        <v>0</v>
      </c>
      <c r="BI102" s="166">
        <f ca="1">SUM('Cash Flow'!BI131,'Cash Flow'!BI143,'Cash Flow'!BI153)</f>
        <v>0</v>
      </c>
      <c r="BJ102" s="166">
        <f ca="1">SUM('Cash Flow'!BJ131,'Cash Flow'!BJ143,'Cash Flow'!BJ153)</f>
        <v>0</v>
      </c>
      <c r="BK102" s="166">
        <f ca="1">SUM('Cash Flow'!BK131,'Cash Flow'!BK143,'Cash Flow'!BK153)</f>
        <v>0</v>
      </c>
      <c r="BL102" s="166">
        <f ca="1">SUM('Cash Flow'!BL131,'Cash Flow'!BL143,'Cash Flow'!BL153)</f>
        <v>0</v>
      </c>
      <c r="BM102" s="166">
        <f ca="1">SUM('Cash Flow'!BM131,'Cash Flow'!BM143,'Cash Flow'!BM153)</f>
        <v>0</v>
      </c>
      <c r="BN102" s="166">
        <f ca="1">SUM('Cash Flow'!BN131,'Cash Flow'!BN143,'Cash Flow'!BN153)</f>
        <v>0</v>
      </c>
      <c r="BO102" s="166">
        <f ca="1">SUM('Cash Flow'!BO131,'Cash Flow'!BO143,'Cash Flow'!BO153)</f>
        <v>0</v>
      </c>
      <c r="BP102" s="166">
        <f ca="1">SUM('Cash Flow'!BP131,'Cash Flow'!BP143,'Cash Flow'!BP153)</f>
        <v>0</v>
      </c>
      <c r="BQ102" s="166">
        <f ca="1">SUM('Cash Flow'!BQ131,'Cash Flow'!BQ143,'Cash Flow'!BQ153)</f>
        <v>0</v>
      </c>
      <c r="BR102" s="166">
        <f ca="1">SUM('Cash Flow'!BR131,'Cash Flow'!BR143,'Cash Flow'!BR153)</f>
        <v>0</v>
      </c>
      <c r="BS102" s="166">
        <f ca="1">SUM('Cash Flow'!BS131,'Cash Flow'!BS143,'Cash Flow'!BS153)</f>
        <v>0</v>
      </c>
      <c r="BT102" s="166">
        <f ca="1">SUM('Cash Flow'!BT131,'Cash Flow'!BT143,'Cash Flow'!BT153)</f>
        <v>0</v>
      </c>
      <c r="BU102" s="166">
        <f ca="1">SUM('Cash Flow'!BU131,'Cash Flow'!BU143,'Cash Flow'!BU153)</f>
        <v>0</v>
      </c>
      <c r="BV102" s="166">
        <f ca="1">SUM('Cash Flow'!BV131,'Cash Flow'!BV143,'Cash Flow'!BV153)</f>
        <v>0</v>
      </c>
      <c r="BW102" s="166">
        <f ca="1">SUM('Cash Flow'!BW131,'Cash Flow'!BW143,'Cash Flow'!BW153)</f>
        <v>0</v>
      </c>
      <c r="BX102" s="166">
        <f ca="1">SUM('Cash Flow'!BX131,'Cash Flow'!BX143,'Cash Flow'!BX153)</f>
        <v>0</v>
      </c>
      <c r="BY102" s="166">
        <f ca="1">SUM('Cash Flow'!BY131,'Cash Flow'!BY143,'Cash Flow'!BY153)</f>
        <v>0</v>
      </c>
      <c r="BZ102" s="166">
        <f ca="1">SUM('Cash Flow'!BZ131,'Cash Flow'!BZ143,'Cash Flow'!BZ153)</f>
        <v>0</v>
      </c>
      <c r="CA102" s="166">
        <f ca="1">SUM('Cash Flow'!CA131,'Cash Flow'!CA143,'Cash Flow'!CA153)</f>
        <v>0</v>
      </c>
      <c r="CB102" s="166">
        <f ca="1">SUM('Cash Flow'!CB131,'Cash Flow'!CB143,'Cash Flow'!CB153)</f>
        <v>0</v>
      </c>
      <c r="CC102" s="166">
        <f ca="1">SUM('Cash Flow'!CC131,'Cash Flow'!CC143,'Cash Flow'!CC153)</f>
        <v>0</v>
      </c>
      <c r="CD102" s="166">
        <f ca="1">SUM('Cash Flow'!CD131,'Cash Flow'!CD143,'Cash Flow'!CD153)</f>
        <v>0</v>
      </c>
      <c r="CE102" s="166">
        <f ca="1">SUM('Cash Flow'!CE131,'Cash Flow'!CE143,'Cash Flow'!CE153)</f>
        <v>0</v>
      </c>
      <c r="CF102" s="166">
        <f ca="1">SUM('Cash Flow'!CF131,'Cash Flow'!CF143,'Cash Flow'!CF153)</f>
        <v>0</v>
      </c>
      <c r="CG102" s="166">
        <f ca="1">SUM('Cash Flow'!CG131,'Cash Flow'!CG143,'Cash Flow'!CG153)</f>
        <v>0</v>
      </c>
      <c r="CH102" s="166">
        <f ca="1">SUM('Cash Flow'!CH131,'Cash Flow'!CH143,'Cash Flow'!CH153)</f>
        <v>0</v>
      </c>
      <c r="CI102" s="166">
        <f ca="1">SUM('Cash Flow'!CI131,'Cash Flow'!CI143,'Cash Flow'!CI153)</f>
        <v>0</v>
      </c>
      <c r="CJ102" s="166">
        <f ca="1">SUM('Cash Flow'!CJ131,'Cash Flow'!CJ143,'Cash Flow'!CJ153)</f>
        <v>0</v>
      </c>
      <c r="CK102" s="166">
        <f ca="1">SUM('Cash Flow'!CK131,'Cash Flow'!CK143,'Cash Flow'!CK153)</f>
        <v>0</v>
      </c>
      <c r="CL102" s="166">
        <f ca="1">SUM('Cash Flow'!CL131,'Cash Flow'!CL143,'Cash Flow'!CL153)</f>
        <v>0</v>
      </c>
      <c r="CM102" s="166">
        <f ca="1">SUM('Cash Flow'!CM131,'Cash Flow'!CM143,'Cash Flow'!CM153)</f>
        <v>0</v>
      </c>
      <c r="CN102" s="166">
        <f ca="1">SUM('Cash Flow'!CN131,'Cash Flow'!CN143,'Cash Flow'!CN153)</f>
        <v>0</v>
      </c>
      <c r="CO102" s="166">
        <f ca="1">SUM('Cash Flow'!CO131,'Cash Flow'!CO143,'Cash Flow'!CO153)</f>
        <v>0</v>
      </c>
      <c r="CP102" s="166">
        <f ca="1">SUM('Cash Flow'!CP131,'Cash Flow'!CP143,'Cash Flow'!CP153)</f>
        <v>0</v>
      </c>
      <c r="CQ102" s="166">
        <f ca="1">SUM('Cash Flow'!CQ131,'Cash Flow'!CQ143,'Cash Flow'!CQ153)</f>
        <v>0</v>
      </c>
      <c r="CR102" s="166">
        <f ca="1">SUM('Cash Flow'!CR131,'Cash Flow'!CR143,'Cash Flow'!CR153)</f>
        <v>0</v>
      </c>
      <c r="CS102" s="166">
        <f ca="1">SUM('Cash Flow'!CS131,'Cash Flow'!CS143,'Cash Flow'!CS153)</f>
        <v>0</v>
      </c>
      <c r="CT102" s="166">
        <f ca="1">SUM('Cash Flow'!CT131,'Cash Flow'!CT143,'Cash Flow'!CT153)</f>
        <v>0</v>
      </c>
      <c r="CU102" s="166">
        <f ca="1">SUM('Cash Flow'!CU131,'Cash Flow'!CU143,'Cash Flow'!CU153)</f>
        <v>0</v>
      </c>
      <c r="CV102" s="166">
        <f ca="1">SUM('Cash Flow'!CV131,'Cash Flow'!CV143,'Cash Flow'!CV153)</f>
        <v>0</v>
      </c>
      <c r="CW102" s="166">
        <f ca="1">SUM('Cash Flow'!CW131,'Cash Flow'!CW143,'Cash Flow'!CW153)</f>
        <v>0</v>
      </c>
      <c r="CX102" s="166">
        <f ca="1">SUM('Cash Flow'!CX131,'Cash Flow'!CX143,'Cash Flow'!CX153)</f>
        <v>0</v>
      </c>
      <c r="CY102" s="166">
        <f ca="1">SUM('Cash Flow'!CY131,'Cash Flow'!CY143,'Cash Flow'!CY153)</f>
        <v>0</v>
      </c>
      <c r="CZ102" s="166">
        <f ca="1">SUM('Cash Flow'!CZ131,'Cash Flow'!CZ143,'Cash Flow'!CZ153)</f>
        <v>0</v>
      </c>
      <c r="DA102" s="166">
        <f ca="1">SUM('Cash Flow'!DA131,'Cash Flow'!DA143,'Cash Flow'!DA153)</f>
        <v>0</v>
      </c>
      <c r="DB102" s="166">
        <f ca="1">SUM('Cash Flow'!DB131,'Cash Flow'!DB143,'Cash Flow'!DB153)</f>
        <v>0</v>
      </c>
      <c r="DC102" s="166">
        <f ca="1">SUM('Cash Flow'!DC131,'Cash Flow'!DC143,'Cash Flow'!DC153)</f>
        <v>0</v>
      </c>
      <c r="DD102" s="166">
        <f ca="1">SUM('Cash Flow'!DD131,'Cash Flow'!DD143,'Cash Flow'!DD153)</f>
        <v>0</v>
      </c>
      <c r="DE102" s="166">
        <f ca="1">SUM('Cash Flow'!DE131,'Cash Flow'!DE143,'Cash Flow'!DE153)</f>
        <v>0</v>
      </c>
      <c r="DF102" s="166">
        <f ca="1">SUM('Cash Flow'!DF131,'Cash Flow'!DF143,'Cash Flow'!DF153)</f>
        <v>0</v>
      </c>
      <c r="DG102" s="166">
        <f ca="1">SUM('Cash Flow'!DG131,'Cash Flow'!DG143,'Cash Flow'!DG153)</f>
        <v>0</v>
      </c>
      <c r="DH102" s="166">
        <f ca="1">SUM('Cash Flow'!DH131,'Cash Flow'!DH143,'Cash Flow'!DH153)</f>
        <v>0</v>
      </c>
      <c r="DI102" s="166">
        <f ca="1">SUM('Cash Flow'!DI131,'Cash Flow'!DI143,'Cash Flow'!DI153)</f>
        <v>0</v>
      </c>
      <c r="DJ102" s="166">
        <f ca="1">SUM('Cash Flow'!DJ131,'Cash Flow'!DJ143,'Cash Flow'!DJ153)</f>
        <v>0</v>
      </c>
      <c r="DK102" s="166">
        <f ca="1">SUM('Cash Flow'!DK131,'Cash Flow'!DK143,'Cash Flow'!DK153)</f>
        <v>0</v>
      </c>
      <c r="DL102" s="166">
        <f ca="1">SUM('Cash Flow'!DL131,'Cash Flow'!DL143,'Cash Flow'!DL153)</f>
        <v>0</v>
      </c>
      <c r="DM102" s="166">
        <f ca="1">SUM('Cash Flow'!DM131,'Cash Flow'!DM143,'Cash Flow'!DM153)</f>
        <v>0</v>
      </c>
      <c r="DN102" s="166">
        <f ca="1">SUM('Cash Flow'!DN131,'Cash Flow'!DN143,'Cash Flow'!DN153)</f>
        <v>0</v>
      </c>
      <c r="DO102" s="166">
        <f ca="1">SUM('Cash Flow'!DO131,'Cash Flow'!DO143,'Cash Flow'!DO153)</f>
        <v>0</v>
      </c>
      <c r="DP102" s="166">
        <f ca="1">SUM('Cash Flow'!DP131,'Cash Flow'!DP143,'Cash Flow'!DP153)</f>
        <v>0</v>
      </c>
      <c r="DQ102" s="166">
        <f ca="1">SUM('Cash Flow'!DQ131,'Cash Flow'!DQ143,'Cash Flow'!DQ153)</f>
        <v>0</v>
      </c>
      <c r="DR102" s="166">
        <f ca="1">SUM('Cash Flow'!DR131,'Cash Flow'!DR143,'Cash Flow'!DR153)</f>
        <v>0</v>
      </c>
      <c r="DS102" s="166">
        <f ca="1">SUM('Cash Flow'!DS131,'Cash Flow'!DS143,'Cash Flow'!DS153)</f>
        <v>0</v>
      </c>
      <c r="DT102" s="166">
        <f ca="1">SUM('Cash Flow'!DT131,'Cash Flow'!DT143,'Cash Flow'!DT153)</f>
        <v>0</v>
      </c>
      <c r="DU102" s="166">
        <f ca="1">SUM('Cash Flow'!DU131,'Cash Flow'!DU143,'Cash Flow'!DU153)</f>
        <v>0</v>
      </c>
      <c r="DV102" s="166">
        <f ca="1">SUM('Cash Flow'!DV131,'Cash Flow'!DV143,'Cash Flow'!DV153)</f>
        <v>0</v>
      </c>
      <c r="DW102" s="166">
        <f ca="1">SUM('Cash Flow'!DW131,'Cash Flow'!DW143,'Cash Flow'!DW153)</f>
        <v>0</v>
      </c>
      <c r="DX102" s="166">
        <f ca="1">SUM('Cash Flow'!DX131,'Cash Flow'!DX143,'Cash Flow'!DX153)</f>
        <v>0</v>
      </c>
      <c r="DY102" s="166">
        <f ca="1">SUM('Cash Flow'!DY131,'Cash Flow'!DY143,'Cash Flow'!DY153)</f>
        <v>0</v>
      </c>
      <c r="DZ102" s="166">
        <f ca="1">SUM('Cash Flow'!DZ131,'Cash Flow'!DZ143,'Cash Flow'!DZ153)</f>
        <v>0</v>
      </c>
      <c r="EA102" s="166">
        <f ca="1">SUM('Cash Flow'!EA131,'Cash Flow'!EA143,'Cash Flow'!EA153)</f>
        <v>0</v>
      </c>
      <c r="EB102" s="166">
        <f ca="1">SUM('Cash Flow'!EB131,'Cash Flow'!EB143,'Cash Flow'!EB153)</f>
        <v>0</v>
      </c>
      <c r="EC102" s="166">
        <f ca="1">SUM('Cash Flow'!EC131,'Cash Flow'!EC143,'Cash Flow'!EC153)</f>
        <v>0</v>
      </c>
      <c r="ED102" s="166">
        <f ca="1">SUM('Cash Flow'!ED131,'Cash Flow'!ED143,'Cash Flow'!ED153)</f>
        <v>0</v>
      </c>
      <c r="EE102" s="166">
        <f ca="1">SUM('Cash Flow'!EE131,'Cash Flow'!EE143,'Cash Flow'!EE153)</f>
        <v>0</v>
      </c>
      <c r="EF102" s="166">
        <f ca="1">SUM('Cash Flow'!EF131,'Cash Flow'!EF143,'Cash Flow'!EF153)</f>
        <v>0</v>
      </c>
      <c r="EG102" s="166">
        <f ca="1">SUM('Cash Flow'!EG131,'Cash Flow'!EG143,'Cash Flow'!EG153)</f>
        <v>0</v>
      </c>
      <c r="EH102" s="166">
        <f ca="1">SUM('Cash Flow'!EH131,'Cash Flow'!EH143,'Cash Flow'!EH153)</f>
        <v>0</v>
      </c>
      <c r="EI102" s="166">
        <f ca="1">SUM('Cash Flow'!EI131,'Cash Flow'!EI143,'Cash Flow'!EI153)</f>
        <v>0</v>
      </c>
      <c r="EJ102" s="166">
        <f ca="1">SUM('Cash Flow'!EJ131,'Cash Flow'!EJ143,'Cash Flow'!EJ153)</f>
        <v>0</v>
      </c>
      <c r="EK102" s="4">
        <v>0</v>
      </c>
    </row>
    <row r="103" spans="1:144" s="4" customFormat="1" ht="14" x14ac:dyDescent="0.2">
      <c r="A103" s="82"/>
      <c r="C103" s="4" t="s">
        <v>633</v>
      </c>
      <c r="H103" s="166">
        <f>'Cash Flow'!H151</f>
        <v>0</v>
      </c>
      <c r="I103" s="166">
        <f>'Cash Flow'!I151</f>
        <v>0</v>
      </c>
      <c r="J103" s="166">
        <f>'Cash Flow'!J151</f>
        <v>0</v>
      </c>
      <c r="K103" s="166">
        <f>'Cash Flow'!K151</f>
        <v>0</v>
      </c>
      <c r="L103" s="166">
        <f>'Cash Flow'!L151</f>
        <v>0</v>
      </c>
      <c r="M103" s="166">
        <f>'Cash Flow'!M151</f>
        <v>0</v>
      </c>
      <c r="N103" s="166">
        <f>'Cash Flow'!N151</f>
        <v>0</v>
      </c>
      <c r="O103" s="166">
        <f>'Cash Flow'!O151</f>
        <v>0</v>
      </c>
      <c r="P103" s="166">
        <f>'Cash Flow'!P151</f>
        <v>0</v>
      </c>
      <c r="Q103" s="166">
        <f>'Cash Flow'!Q151</f>
        <v>0</v>
      </c>
      <c r="R103" s="166">
        <f>'Cash Flow'!R151</f>
        <v>0</v>
      </c>
      <c r="S103" s="166">
        <f>'Cash Flow'!S151</f>
        <v>0</v>
      </c>
      <c r="T103" s="166">
        <f>'Cash Flow'!T151</f>
        <v>0</v>
      </c>
      <c r="U103" s="166">
        <f>'Cash Flow'!U151</f>
        <v>0</v>
      </c>
      <c r="V103" s="166">
        <f>'Cash Flow'!V151</f>
        <v>0</v>
      </c>
      <c r="W103" s="166">
        <f>'Cash Flow'!W151</f>
        <v>0</v>
      </c>
      <c r="X103" s="166">
        <f>'Cash Flow'!X151</f>
        <v>0</v>
      </c>
      <c r="Y103" s="166">
        <f>'Cash Flow'!Y151</f>
        <v>0</v>
      </c>
      <c r="Z103" s="166">
        <f>'Cash Flow'!Z151</f>
        <v>0</v>
      </c>
      <c r="AA103" s="166">
        <f>'Cash Flow'!AA151</f>
        <v>0</v>
      </c>
      <c r="AB103" s="166">
        <f>'Cash Flow'!AB151</f>
        <v>0</v>
      </c>
      <c r="AC103" s="166">
        <f>'Cash Flow'!AC151</f>
        <v>0</v>
      </c>
      <c r="AD103" s="166">
        <f>'Cash Flow'!AD151</f>
        <v>0</v>
      </c>
      <c r="AE103" s="166">
        <f>'Cash Flow'!AE151</f>
        <v>0</v>
      </c>
      <c r="AF103" s="166">
        <f>'Cash Flow'!AF151</f>
        <v>0</v>
      </c>
      <c r="AG103" s="166">
        <f>'Cash Flow'!AG151</f>
        <v>0</v>
      </c>
      <c r="AH103" s="166">
        <f>'Cash Flow'!AH151</f>
        <v>0</v>
      </c>
      <c r="AI103" s="166">
        <f>'Cash Flow'!AI151</f>
        <v>0</v>
      </c>
      <c r="AJ103" s="166">
        <f>'Cash Flow'!AJ151</f>
        <v>0</v>
      </c>
      <c r="AK103" s="166">
        <f>'Cash Flow'!AK151</f>
        <v>0</v>
      </c>
      <c r="AL103" s="166">
        <f>'Cash Flow'!AL151</f>
        <v>0</v>
      </c>
      <c r="AM103" s="166">
        <f>'Cash Flow'!AM151</f>
        <v>0</v>
      </c>
      <c r="AN103" s="166">
        <f>'Cash Flow'!AN151</f>
        <v>0</v>
      </c>
      <c r="AO103" s="166">
        <f>'Cash Flow'!AO151</f>
        <v>0</v>
      </c>
      <c r="AP103" s="166">
        <f>'Cash Flow'!AP151</f>
        <v>0</v>
      </c>
      <c r="AQ103" s="166">
        <f>'Cash Flow'!AQ151</f>
        <v>0</v>
      </c>
      <c r="AR103" s="166">
        <f>'Cash Flow'!AR151</f>
        <v>0</v>
      </c>
      <c r="AS103" s="166">
        <f>'Cash Flow'!AS151</f>
        <v>0</v>
      </c>
      <c r="AT103" s="166">
        <f>'Cash Flow'!AT151</f>
        <v>0</v>
      </c>
      <c r="AU103" s="166">
        <f>'Cash Flow'!AU151</f>
        <v>0</v>
      </c>
      <c r="AV103" s="166">
        <f>'Cash Flow'!AV151</f>
        <v>0</v>
      </c>
      <c r="AW103" s="166">
        <f>'Cash Flow'!AW151</f>
        <v>0</v>
      </c>
      <c r="AX103" s="166">
        <f>'Cash Flow'!AX151</f>
        <v>0</v>
      </c>
      <c r="AY103" s="166">
        <f>'Cash Flow'!AY151</f>
        <v>0</v>
      </c>
      <c r="AZ103" s="166">
        <f>'Cash Flow'!AZ151</f>
        <v>0</v>
      </c>
      <c r="BA103" s="166">
        <f>'Cash Flow'!BA151</f>
        <v>0</v>
      </c>
      <c r="BB103" s="166">
        <f>'Cash Flow'!BB151</f>
        <v>0</v>
      </c>
      <c r="BC103" s="166">
        <f>'Cash Flow'!BC151</f>
        <v>0</v>
      </c>
      <c r="BD103" s="166">
        <f>'Cash Flow'!BD151</f>
        <v>0</v>
      </c>
      <c r="BE103" s="166">
        <f>'Cash Flow'!BE151</f>
        <v>0</v>
      </c>
      <c r="BF103" s="166">
        <f>'Cash Flow'!BF151</f>
        <v>0</v>
      </c>
      <c r="BG103" s="166">
        <f>'Cash Flow'!BG151</f>
        <v>0</v>
      </c>
      <c r="BH103" s="166">
        <f>'Cash Flow'!BH151</f>
        <v>0</v>
      </c>
      <c r="BI103" s="166">
        <f>'Cash Flow'!BI151</f>
        <v>0</v>
      </c>
      <c r="BJ103" s="166">
        <f>'Cash Flow'!BJ151</f>
        <v>0</v>
      </c>
      <c r="BK103" s="166">
        <f>'Cash Flow'!BK151</f>
        <v>0</v>
      </c>
      <c r="BL103" s="166">
        <f>'Cash Flow'!BL151</f>
        <v>0</v>
      </c>
      <c r="BM103" s="166">
        <f>'Cash Flow'!BM151</f>
        <v>0</v>
      </c>
      <c r="BN103" s="166">
        <f>'Cash Flow'!BN151</f>
        <v>0</v>
      </c>
      <c r="BO103" s="166">
        <f>'Cash Flow'!BO151</f>
        <v>0</v>
      </c>
      <c r="BP103" s="166">
        <f>'Cash Flow'!BP151</f>
        <v>0</v>
      </c>
      <c r="BQ103" s="166">
        <f>'Cash Flow'!BQ151</f>
        <v>0</v>
      </c>
      <c r="BR103" s="166">
        <f>'Cash Flow'!BR151</f>
        <v>0</v>
      </c>
      <c r="BS103" s="166">
        <f>'Cash Flow'!BS151</f>
        <v>0</v>
      </c>
      <c r="BT103" s="166">
        <f>'Cash Flow'!BT151</f>
        <v>0</v>
      </c>
      <c r="BU103" s="166">
        <f>'Cash Flow'!BU151</f>
        <v>0</v>
      </c>
      <c r="BV103" s="166">
        <f>'Cash Flow'!BV151</f>
        <v>0</v>
      </c>
      <c r="BW103" s="166">
        <f>'Cash Flow'!BW151</f>
        <v>0</v>
      </c>
      <c r="BX103" s="166">
        <f>'Cash Flow'!BX151</f>
        <v>0</v>
      </c>
      <c r="BY103" s="166">
        <f>'Cash Flow'!BY151</f>
        <v>0</v>
      </c>
      <c r="BZ103" s="166">
        <f>'Cash Flow'!BZ151</f>
        <v>0</v>
      </c>
      <c r="CA103" s="166">
        <f>'Cash Flow'!CA151</f>
        <v>0</v>
      </c>
      <c r="CB103" s="166">
        <f>'Cash Flow'!CB151</f>
        <v>0</v>
      </c>
      <c r="CC103" s="166">
        <f>'Cash Flow'!CC151</f>
        <v>0</v>
      </c>
      <c r="CD103" s="166">
        <f>'Cash Flow'!CD151</f>
        <v>0</v>
      </c>
      <c r="CE103" s="166">
        <f>'Cash Flow'!CE151</f>
        <v>0</v>
      </c>
      <c r="CF103" s="166">
        <f>'Cash Flow'!CF151</f>
        <v>0</v>
      </c>
      <c r="CG103" s="166">
        <f>'Cash Flow'!CG151</f>
        <v>0</v>
      </c>
      <c r="CH103" s="166">
        <f>'Cash Flow'!CH151</f>
        <v>0</v>
      </c>
      <c r="CI103" s="166">
        <f>'Cash Flow'!CI151</f>
        <v>0</v>
      </c>
      <c r="CJ103" s="166">
        <f>'Cash Flow'!CJ151</f>
        <v>0</v>
      </c>
      <c r="CK103" s="166">
        <f>'Cash Flow'!CK151</f>
        <v>0</v>
      </c>
      <c r="CL103" s="166">
        <f>'Cash Flow'!CL151</f>
        <v>0</v>
      </c>
      <c r="CM103" s="166">
        <f>'Cash Flow'!CM151</f>
        <v>0</v>
      </c>
      <c r="CN103" s="166">
        <f>'Cash Flow'!CN151</f>
        <v>0</v>
      </c>
      <c r="CO103" s="166">
        <f>'Cash Flow'!CO151</f>
        <v>0</v>
      </c>
      <c r="CP103" s="166">
        <f>'Cash Flow'!CP151</f>
        <v>0</v>
      </c>
      <c r="CQ103" s="166">
        <f>'Cash Flow'!CQ151</f>
        <v>0</v>
      </c>
      <c r="CR103" s="166">
        <f>'Cash Flow'!CR151</f>
        <v>0</v>
      </c>
      <c r="CS103" s="166">
        <f>'Cash Flow'!CS151</f>
        <v>0</v>
      </c>
      <c r="CT103" s="166">
        <f>'Cash Flow'!CT151</f>
        <v>0</v>
      </c>
      <c r="CU103" s="166">
        <f>'Cash Flow'!CU151</f>
        <v>0</v>
      </c>
      <c r="CV103" s="166">
        <f>'Cash Flow'!CV151</f>
        <v>0</v>
      </c>
      <c r="CW103" s="166">
        <f>'Cash Flow'!CW151</f>
        <v>0</v>
      </c>
      <c r="CX103" s="166">
        <f>'Cash Flow'!CX151</f>
        <v>0</v>
      </c>
      <c r="CY103" s="166">
        <f>'Cash Flow'!CY151</f>
        <v>0</v>
      </c>
      <c r="CZ103" s="166">
        <f>'Cash Flow'!CZ151</f>
        <v>0</v>
      </c>
      <c r="DA103" s="166">
        <f>'Cash Flow'!DA151</f>
        <v>0</v>
      </c>
      <c r="DB103" s="166">
        <f>'Cash Flow'!DB151</f>
        <v>0</v>
      </c>
      <c r="DC103" s="166">
        <f>'Cash Flow'!DC151</f>
        <v>0</v>
      </c>
      <c r="DD103" s="166">
        <f>'Cash Flow'!DD151</f>
        <v>0</v>
      </c>
      <c r="DE103" s="166">
        <f>'Cash Flow'!DE151</f>
        <v>0</v>
      </c>
      <c r="DF103" s="166">
        <f>'Cash Flow'!DF151</f>
        <v>0</v>
      </c>
      <c r="DG103" s="166">
        <f>'Cash Flow'!DG151</f>
        <v>0</v>
      </c>
      <c r="DH103" s="166">
        <f>'Cash Flow'!DH151</f>
        <v>0</v>
      </c>
      <c r="DI103" s="166">
        <f>'Cash Flow'!DI151</f>
        <v>0</v>
      </c>
      <c r="DJ103" s="166">
        <f>'Cash Flow'!DJ151</f>
        <v>0</v>
      </c>
      <c r="DK103" s="166">
        <f>'Cash Flow'!DK151</f>
        <v>0</v>
      </c>
      <c r="DL103" s="166">
        <f>'Cash Flow'!DL151</f>
        <v>0</v>
      </c>
      <c r="DM103" s="166">
        <f>'Cash Flow'!DM151</f>
        <v>0</v>
      </c>
      <c r="DN103" s="166">
        <f>'Cash Flow'!DN151</f>
        <v>0</v>
      </c>
      <c r="DO103" s="166">
        <f>'Cash Flow'!DO151</f>
        <v>0</v>
      </c>
      <c r="DP103" s="166">
        <f>'Cash Flow'!DP151</f>
        <v>0</v>
      </c>
      <c r="DQ103" s="166">
        <f>'Cash Flow'!DQ151</f>
        <v>0</v>
      </c>
      <c r="DR103" s="166">
        <f>'Cash Flow'!DR151</f>
        <v>0</v>
      </c>
      <c r="DS103" s="166">
        <f>'Cash Flow'!DS151</f>
        <v>0</v>
      </c>
      <c r="DT103" s="166">
        <f>'Cash Flow'!DT151</f>
        <v>0</v>
      </c>
      <c r="DU103" s="166">
        <f>'Cash Flow'!DU151</f>
        <v>0</v>
      </c>
      <c r="DV103" s="166">
        <f>'Cash Flow'!DV151</f>
        <v>0</v>
      </c>
      <c r="DW103" s="166">
        <f>'Cash Flow'!DW151</f>
        <v>0</v>
      </c>
      <c r="DX103" s="166">
        <f>'Cash Flow'!DX151</f>
        <v>0</v>
      </c>
      <c r="DY103" s="166">
        <f>'Cash Flow'!DY151</f>
        <v>0</v>
      </c>
      <c r="DZ103" s="166">
        <f>'Cash Flow'!DZ151</f>
        <v>0</v>
      </c>
      <c r="EA103" s="166">
        <f>'Cash Flow'!EA151</f>
        <v>0</v>
      </c>
      <c r="EB103" s="166">
        <f>'Cash Flow'!EB151</f>
        <v>0</v>
      </c>
      <c r="EC103" s="166">
        <f>'Cash Flow'!EC151</f>
        <v>0</v>
      </c>
      <c r="ED103" s="166">
        <f>'Cash Flow'!ED151</f>
        <v>0</v>
      </c>
      <c r="EE103" s="166">
        <f>'Cash Flow'!EE151</f>
        <v>0</v>
      </c>
      <c r="EF103" s="166">
        <f>'Cash Flow'!EF151</f>
        <v>0</v>
      </c>
      <c r="EG103" s="166">
        <f>'Cash Flow'!EG151</f>
        <v>0</v>
      </c>
      <c r="EH103" s="166">
        <f>'Cash Flow'!EH151</f>
        <v>0</v>
      </c>
      <c r="EI103" s="166">
        <f>'Cash Flow'!EI151</f>
        <v>0</v>
      </c>
      <c r="EJ103" s="166">
        <f>'Cash Flow'!EJ151</f>
        <v>0</v>
      </c>
      <c r="EL103" s="166"/>
    </row>
    <row r="104" spans="1:144" s="4" customFormat="1" ht="14" x14ac:dyDescent="0.2">
      <c r="A104" s="3"/>
      <c r="C104" s="316" t="s">
        <v>396</v>
      </c>
      <c r="D104" s="30"/>
      <c r="E104" s="30"/>
      <c r="F104" s="30"/>
      <c r="G104" s="30"/>
      <c r="H104" s="206">
        <f>'Cash Flow'!H154</f>
        <v>0</v>
      </c>
      <c r="I104" s="206">
        <f>'Cash Flow'!I154</f>
        <v>0</v>
      </c>
      <c r="J104" s="206">
        <f>'Cash Flow'!J154</f>
        <v>0</v>
      </c>
      <c r="K104" s="206">
        <f>'Cash Flow'!K154</f>
        <v>0</v>
      </c>
      <c r="L104" s="206">
        <f>'Cash Flow'!L154</f>
        <v>0</v>
      </c>
      <c r="M104" s="206">
        <f>'Cash Flow'!M154</f>
        <v>0</v>
      </c>
      <c r="N104" s="206">
        <f>'Cash Flow'!N154</f>
        <v>0</v>
      </c>
      <c r="O104" s="206">
        <f>'Cash Flow'!O154</f>
        <v>0</v>
      </c>
      <c r="P104" s="206">
        <f>'Cash Flow'!P154</f>
        <v>0</v>
      </c>
      <c r="Q104" s="206">
        <f>'Cash Flow'!Q154</f>
        <v>0</v>
      </c>
      <c r="R104" s="206">
        <f>'Cash Flow'!R154</f>
        <v>0</v>
      </c>
      <c r="S104" s="206">
        <f>'Cash Flow'!S154</f>
        <v>0</v>
      </c>
      <c r="T104" s="206">
        <f>'Cash Flow'!T154</f>
        <v>0</v>
      </c>
      <c r="U104" s="206">
        <f>'Cash Flow'!U154</f>
        <v>0</v>
      </c>
      <c r="V104" s="206">
        <f>'Cash Flow'!V154</f>
        <v>0</v>
      </c>
      <c r="W104" s="206">
        <f>'Cash Flow'!W154</f>
        <v>0</v>
      </c>
      <c r="X104" s="206">
        <f>'Cash Flow'!X154</f>
        <v>0</v>
      </c>
      <c r="Y104" s="206">
        <f>'Cash Flow'!Y154</f>
        <v>0</v>
      </c>
      <c r="Z104" s="206">
        <f>'Cash Flow'!Z154</f>
        <v>0</v>
      </c>
      <c r="AA104" s="206">
        <f>'Cash Flow'!AA154</f>
        <v>0</v>
      </c>
      <c r="AB104" s="206">
        <f>'Cash Flow'!AB154</f>
        <v>0</v>
      </c>
      <c r="AC104" s="206">
        <f>'Cash Flow'!AC154</f>
        <v>0</v>
      </c>
      <c r="AD104" s="206">
        <f>'Cash Flow'!AD154</f>
        <v>0</v>
      </c>
      <c r="AE104" s="206">
        <f>'Cash Flow'!AE154</f>
        <v>0</v>
      </c>
      <c r="AF104" s="206">
        <f>'Cash Flow'!AF154</f>
        <v>0</v>
      </c>
      <c r="AG104" s="206">
        <f>'Cash Flow'!AG154</f>
        <v>0</v>
      </c>
      <c r="AH104" s="206">
        <f>'Cash Flow'!AH154</f>
        <v>0</v>
      </c>
      <c r="AI104" s="206">
        <f>'Cash Flow'!AI154</f>
        <v>0</v>
      </c>
      <c r="AJ104" s="206">
        <f>'Cash Flow'!AJ154</f>
        <v>0</v>
      </c>
      <c r="AK104" s="206">
        <f>'Cash Flow'!AK154</f>
        <v>0</v>
      </c>
      <c r="AL104" s="206">
        <f>'Cash Flow'!AL154</f>
        <v>0</v>
      </c>
      <c r="AM104" s="206">
        <f>'Cash Flow'!AM154</f>
        <v>0</v>
      </c>
      <c r="AN104" s="206">
        <f>'Cash Flow'!AN154</f>
        <v>0</v>
      </c>
      <c r="AO104" s="206">
        <f>'Cash Flow'!AO154</f>
        <v>0</v>
      </c>
      <c r="AP104" s="206">
        <f>'Cash Flow'!AP154</f>
        <v>0</v>
      </c>
      <c r="AQ104" s="206">
        <f>'Cash Flow'!AQ154</f>
        <v>0</v>
      </c>
      <c r="AR104" s="206">
        <f>'Cash Flow'!AR154</f>
        <v>0</v>
      </c>
      <c r="AS104" s="206">
        <f>'Cash Flow'!AS154</f>
        <v>0</v>
      </c>
      <c r="AT104" s="206">
        <f>'Cash Flow'!AT154</f>
        <v>0</v>
      </c>
      <c r="AU104" s="206">
        <f>'Cash Flow'!AU154</f>
        <v>0</v>
      </c>
      <c r="AV104" s="206">
        <f>'Cash Flow'!AV154</f>
        <v>0</v>
      </c>
      <c r="AW104" s="206">
        <f>'Cash Flow'!AW154</f>
        <v>0</v>
      </c>
      <c r="AX104" s="206">
        <f>'Cash Flow'!AX154</f>
        <v>0</v>
      </c>
      <c r="AY104" s="206">
        <f>'Cash Flow'!AY154</f>
        <v>0</v>
      </c>
      <c r="AZ104" s="206">
        <f>'Cash Flow'!AZ154</f>
        <v>0</v>
      </c>
      <c r="BA104" s="206">
        <f>'Cash Flow'!BA154</f>
        <v>0</v>
      </c>
      <c r="BB104" s="206">
        <f>'Cash Flow'!BB154</f>
        <v>0</v>
      </c>
      <c r="BC104" s="206">
        <f>'Cash Flow'!BC154</f>
        <v>0</v>
      </c>
      <c r="BD104" s="206">
        <f>'Cash Flow'!BD154</f>
        <v>0</v>
      </c>
      <c r="BE104" s="206">
        <f>'Cash Flow'!BE154</f>
        <v>0</v>
      </c>
      <c r="BF104" s="206">
        <f>'Cash Flow'!BF154</f>
        <v>0</v>
      </c>
      <c r="BG104" s="206">
        <f>'Cash Flow'!BG154</f>
        <v>0</v>
      </c>
      <c r="BH104" s="206">
        <f>'Cash Flow'!BH154</f>
        <v>0</v>
      </c>
      <c r="BI104" s="206">
        <f>'Cash Flow'!BI154</f>
        <v>0</v>
      </c>
      <c r="BJ104" s="206">
        <f>'Cash Flow'!BJ154</f>
        <v>0</v>
      </c>
      <c r="BK104" s="206">
        <f>'Cash Flow'!BK154</f>
        <v>0</v>
      </c>
      <c r="BL104" s="206">
        <f>'Cash Flow'!BL154</f>
        <v>0</v>
      </c>
      <c r="BM104" s="206">
        <f>'Cash Flow'!BM154</f>
        <v>0</v>
      </c>
      <c r="BN104" s="206">
        <f>'Cash Flow'!BN154</f>
        <v>0</v>
      </c>
      <c r="BO104" s="206">
        <f>'Cash Flow'!BO154</f>
        <v>0</v>
      </c>
      <c r="BP104" s="206">
        <f>'Cash Flow'!BP154</f>
        <v>0</v>
      </c>
      <c r="BQ104" s="206">
        <f>'Cash Flow'!BQ154</f>
        <v>0</v>
      </c>
      <c r="BR104" s="206">
        <f>'Cash Flow'!BR154</f>
        <v>0</v>
      </c>
      <c r="BS104" s="206">
        <f>'Cash Flow'!BS154</f>
        <v>0</v>
      </c>
      <c r="BT104" s="206">
        <f>'Cash Flow'!BT154</f>
        <v>0</v>
      </c>
      <c r="BU104" s="206">
        <f>'Cash Flow'!BU154</f>
        <v>0</v>
      </c>
      <c r="BV104" s="206">
        <f>'Cash Flow'!BV154</f>
        <v>0</v>
      </c>
      <c r="BW104" s="206">
        <f>'Cash Flow'!BW154</f>
        <v>0</v>
      </c>
      <c r="BX104" s="206">
        <f>'Cash Flow'!BX154</f>
        <v>0</v>
      </c>
      <c r="BY104" s="206">
        <f>'Cash Flow'!BY154</f>
        <v>0</v>
      </c>
      <c r="BZ104" s="206">
        <f>'Cash Flow'!BZ154</f>
        <v>0</v>
      </c>
      <c r="CA104" s="206">
        <f>'Cash Flow'!CA154</f>
        <v>0</v>
      </c>
      <c r="CB104" s="206">
        <f>'Cash Flow'!CB154</f>
        <v>0</v>
      </c>
      <c r="CC104" s="206">
        <f>'Cash Flow'!CC154</f>
        <v>0</v>
      </c>
      <c r="CD104" s="206">
        <f>'Cash Flow'!CD154</f>
        <v>0</v>
      </c>
      <c r="CE104" s="206">
        <f>'Cash Flow'!CE154</f>
        <v>0</v>
      </c>
      <c r="CF104" s="206">
        <f>'Cash Flow'!CF154</f>
        <v>0</v>
      </c>
      <c r="CG104" s="206">
        <f>'Cash Flow'!CG154</f>
        <v>0</v>
      </c>
      <c r="CH104" s="206">
        <f>'Cash Flow'!CH154</f>
        <v>0</v>
      </c>
      <c r="CI104" s="206">
        <f>'Cash Flow'!CI154</f>
        <v>0</v>
      </c>
      <c r="CJ104" s="206">
        <f>'Cash Flow'!CJ154</f>
        <v>0</v>
      </c>
      <c r="CK104" s="206">
        <f>'Cash Flow'!CK154</f>
        <v>0</v>
      </c>
      <c r="CL104" s="206">
        <f>'Cash Flow'!CL154</f>
        <v>0</v>
      </c>
      <c r="CM104" s="206">
        <f>'Cash Flow'!CM154</f>
        <v>0</v>
      </c>
      <c r="CN104" s="206">
        <f>'Cash Flow'!CN154</f>
        <v>0</v>
      </c>
      <c r="CO104" s="206">
        <f>'Cash Flow'!CO154</f>
        <v>0</v>
      </c>
      <c r="CP104" s="206">
        <f>'Cash Flow'!CP154</f>
        <v>0</v>
      </c>
      <c r="CQ104" s="206">
        <f>'Cash Flow'!CQ154</f>
        <v>0</v>
      </c>
      <c r="CR104" s="206">
        <f>'Cash Flow'!CR154</f>
        <v>0</v>
      </c>
      <c r="CS104" s="206">
        <f>'Cash Flow'!CS154</f>
        <v>0</v>
      </c>
      <c r="CT104" s="206">
        <f>'Cash Flow'!CT154</f>
        <v>0</v>
      </c>
      <c r="CU104" s="206">
        <f>'Cash Flow'!CU154</f>
        <v>0</v>
      </c>
      <c r="CV104" s="206">
        <f>'Cash Flow'!CV154</f>
        <v>0</v>
      </c>
      <c r="CW104" s="206">
        <f>'Cash Flow'!CW154</f>
        <v>0</v>
      </c>
      <c r="CX104" s="206">
        <f>'Cash Flow'!CX154</f>
        <v>0</v>
      </c>
      <c r="CY104" s="206">
        <f>'Cash Flow'!CY154</f>
        <v>0</v>
      </c>
      <c r="CZ104" s="206">
        <f>'Cash Flow'!CZ154</f>
        <v>0</v>
      </c>
      <c r="DA104" s="206">
        <f>'Cash Flow'!DA154</f>
        <v>0</v>
      </c>
      <c r="DB104" s="206">
        <f>'Cash Flow'!DB154</f>
        <v>0</v>
      </c>
      <c r="DC104" s="206">
        <f>'Cash Flow'!DC154</f>
        <v>0</v>
      </c>
      <c r="DD104" s="206">
        <f>'Cash Flow'!DD154</f>
        <v>0</v>
      </c>
      <c r="DE104" s="206">
        <f>'Cash Flow'!DE154</f>
        <v>0</v>
      </c>
      <c r="DF104" s="206">
        <f>'Cash Flow'!DF154</f>
        <v>0</v>
      </c>
      <c r="DG104" s="206">
        <f>'Cash Flow'!DG154</f>
        <v>0</v>
      </c>
      <c r="DH104" s="206">
        <f>'Cash Flow'!DH154</f>
        <v>0</v>
      </c>
      <c r="DI104" s="206">
        <f>'Cash Flow'!DI154</f>
        <v>0</v>
      </c>
      <c r="DJ104" s="206">
        <f>'Cash Flow'!DJ154</f>
        <v>0</v>
      </c>
      <c r="DK104" s="206">
        <f>'Cash Flow'!DK154</f>
        <v>0</v>
      </c>
      <c r="DL104" s="206">
        <f>'Cash Flow'!DL154</f>
        <v>0</v>
      </c>
      <c r="DM104" s="206">
        <f>'Cash Flow'!DM154</f>
        <v>0</v>
      </c>
      <c r="DN104" s="206">
        <f>'Cash Flow'!DN154</f>
        <v>0</v>
      </c>
      <c r="DO104" s="206">
        <f>'Cash Flow'!DO154</f>
        <v>0</v>
      </c>
      <c r="DP104" s="206">
        <f>'Cash Flow'!DP154</f>
        <v>0</v>
      </c>
      <c r="DQ104" s="206">
        <f>'Cash Flow'!DQ154</f>
        <v>0</v>
      </c>
      <c r="DR104" s="206">
        <f>'Cash Flow'!DR154</f>
        <v>0</v>
      </c>
      <c r="DS104" s="206">
        <f>'Cash Flow'!DS154</f>
        <v>0</v>
      </c>
      <c r="DT104" s="206">
        <f>'Cash Flow'!DT154</f>
        <v>0</v>
      </c>
      <c r="DU104" s="206">
        <f>'Cash Flow'!DU154</f>
        <v>0</v>
      </c>
      <c r="DV104" s="206">
        <f>'Cash Flow'!DV154</f>
        <v>0</v>
      </c>
      <c r="DW104" s="206">
        <f>'Cash Flow'!DW154</f>
        <v>0</v>
      </c>
      <c r="DX104" s="206">
        <f>'Cash Flow'!DX154</f>
        <v>0</v>
      </c>
      <c r="DY104" s="206">
        <f>'Cash Flow'!DY154</f>
        <v>0</v>
      </c>
      <c r="DZ104" s="206">
        <f>'Cash Flow'!DZ154</f>
        <v>0</v>
      </c>
      <c r="EA104" s="206">
        <f>'Cash Flow'!EA154</f>
        <v>0</v>
      </c>
      <c r="EB104" s="206">
        <f>'Cash Flow'!EB154</f>
        <v>0</v>
      </c>
      <c r="EC104" s="206">
        <f>'Cash Flow'!EC154</f>
        <v>0</v>
      </c>
      <c r="ED104" s="206">
        <f>'Cash Flow'!ED154</f>
        <v>0</v>
      </c>
      <c r="EE104" s="206">
        <f>'Cash Flow'!EE154</f>
        <v>0</v>
      </c>
      <c r="EF104" s="206">
        <f>'Cash Flow'!EF154</f>
        <v>0</v>
      </c>
      <c r="EG104" s="206">
        <f>'Cash Flow'!EG154</f>
        <v>0</v>
      </c>
      <c r="EH104" s="206">
        <f>'Cash Flow'!EH154</f>
        <v>0</v>
      </c>
      <c r="EI104" s="206">
        <f>'Cash Flow'!EI154</f>
        <v>0</v>
      </c>
      <c r="EJ104" s="206">
        <f>'Cash Flow'!EJ154</f>
        <v>0</v>
      </c>
      <c r="EK104" s="4">
        <v>0</v>
      </c>
    </row>
    <row r="105" spans="1:144" s="4" customFormat="1" ht="14" x14ac:dyDescent="0.2">
      <c r="A105" s="3"/>
      <c r="C105" s="2" t="s">
        <v>54</v>
      </c>
      <c r="H105" s="58">
        <f t="shared" ref="H105:AM105" ca="1" si="120">SUM(H101:H104)</f>
        <v>0</v>
      </c>
      <c r="I105" s="58">
        <f t="shared" ca="1" si="120"/>
        <v>0</v>
      </c>
      <c r="J105" s="58">
        <f t="shared" ca="1" si="120"/>
        <v>0</v>
      </c>
      <c r="K105" s="58">
        <f t="shared" ca="1" si="120"/>
        <v>0</v>
      </c>
      <c r="L105" s="58">
        <f t="shared" ca="1" si="120"/>
        <v>0</v>
      </c>
      <c r="M105" s="58">
        <f t="shared" ca="1" si="120"/>
        <v>0</v>
      </c>
      <c r="N105" s="58">
        <f t="shared" ca="1" si="120"/>
        <v>0</v>
      </c>
      <c r="O105" s="58">
        <f t="shared" ca="1" si="120"/>
        <v>0</v>
      </c>
      <c r="P105" s="58">
        <f t="shared" ca="1" si="120"/>
        <v>0</v>
      </c>
      <c r="Q105" s="58">
        <f t="shared" ca="1" si="120"/>
        <v>0</v>
      </c>
      <c r="R105" s="58">
        <f t="shared" ca="1" si="120"/>
        <v>0</v>
      </c>
      <c r="S105" s="58">
        <f t="shared" ca="1" si="120"/>
        <v>0</v>
      </c>
      <c r="T105" s="58">
        <f t="shared" ca="1" si="120"/>
        <v>0</v>
      </c>
      <c r="U105" s="58">
        <f t="shared" ca="1" si="120"/>
        <v>0</v>
      </c>
      <c r="V105" s="58">
        <f t="shared" ca="1" si="120"/>
        <v>0</v>
      </c>
      <c r="W105" s="58">
        <f t="shared" ca="1" si="120"/>
        <v>0</v>
      </c>
      <c r="X105" s="58">
        <f t="shared" ca="1" si="120"/>
        <v>0</v>
      </c>
      <c r="Y105" s="58">
        <f t="shared" ca="1" si="120"/>
        <v>0</v>
      </c>
      <c r="Z105" s="58">
        <f t="shared" ca="1" si="120"/>
        <v>0</v>
      </c>
      <c r="AA105" s="58">
        <f t="shared" ca="1" si="120"/>
        <v>0</v>
      </c>
      <c r="AB105" s="58">
        <f t="shared" ca="1" si="120"/>
        <v>0</v>
      </c>
      <c r="AC105" s="58">
        <f t="shared" ca="1" si="120"/>
        <v>0</v>
      </c>
      <c r="AD105" s="58">
        <f t="shared" ca="1" si="120"/>
        <v>0</v>
      </c>
      <c r="AE105" s="58">
        <f t="shared" ca="1" si="120"/>
        <v>0</v>
      </c>
      <c r="AF105" s="58">
        <f t="shared" ca="1" si="120"/>
        <v>0</v>
      </c>
      <c r="AG105" s="58">
        <f t="shared" ca="1" si="120"/>
        <v>0</v>
      </c>
      <c r="AH105" s="58">
        <f t="shared" ca="1" si="120"/>
        <v>-37821.865683906188</v>
      </c>
      <c r="AI105" s="58">
        <f t="shared" ca="1" si="120"/>
        <v>-105454.92824008103</v>
      </c>
      <c r="AJ105" s="58">
        <f t="shared" ca="1" si="120"/>
        <v>-173423.5054117908</v>
      </c>
      <c r="AK105" s="58">
        <f t="shared" ca="1" si="120"/>
        <v>-241727.59719903543</v>
      </c>
      <c r="AL105" s="58">
        <f t="shared" ca="1" si="120"/>
        <v>-310367.20360181492</v>
      </c>
      <c r="AM105" s="58">
        <f t="shared" ca="1" si="120"/>
        <v>-379342.32462012919</v>
      </c>
      <c r="AN105" s="58">
        <f t="shared" ref="AN105:BS105" ca="1" si="121">SUM(AN101:AN104)</f>
        <v>-404975.53355072747</v>
      </c>
      <c r="AO105" s="58">
        <f t="shared" ca="1" si="121"/>
        <v>-404975.53355072747</v>
      </c>
      <c r="AP105" s="58">
        <f t="shared" ca="1" si="121"/>
        <v>-404975.53355072747</v>
      </c>
      <c r="AQ105" s="58">
        <f t="shared" ca="1" si="121"/>
        <v>-404975.53355072747</v>
      </c>
      <c r="AR105" s="58">
        <f t="shared" ca="1" si="121"/>
        <v>-448252.23473888403</v>
      </c>
      <c r="AS105" s="58">
        <f t="shared" ca="1" si="121"/>
        <v>-448252.23473888403</v>
      </c>
      <c r="AT105" s="58">
        <f t="shared" ca="1" si="121"/>
        <v>-448252.23473888397</v>
      </c>
      <c r="AU105" s="58">
        <f t="shared" ca="1" si="121"/>
        <v>0</v>
      </c>
      <c r="AV105" s="58">
        <f t="shared" ca="1" si="121"/>
        <v>0</v>
      </c>
      <c r="AW105" s="58">
        <f t="shared" ca="1" si="121"/>
        <v>0</v>
      </c>
      <c r="AX105" s="58">
        <f t="shared" ca="1" si="121"/>
        <v>0</v>
      </c>
      <c r="AY105" s="58">
        <f t="shared" ca="1" si="121"/>
        <v>0</v>
      </c>
      <c r="AZ105" s="58">
        <f t="shared" ca="1" si="121"/>
        <v>0</v>
      </c>
      <c r="BA105" s="58">
        <f t="shared" ca="1" si="121"/>
        <v>0</v>
      </c>
      <c r="BB105" s="58">
        <f t="shared" ca="1" si="121"/>
        <v>0</v>
      </c>
      <c r="BC105" s="58">
        <f t="shared" ca="1" si="121"/>
        <v>0</v>
      </c>
      <c r="BD105" s="58">
        <f t="shared" ca="1" si="121"/>
        <v>0</v>
      </c>
      <c r="BE105" s="58">
        <f t="shared" ca="1" si="121"/>
        <v>0</v>
      </c>
      <c r="BF105" s="58">
        <f t="shared" ca="1" si="121"/>
        <v>0</v>
      </c>
      <c r="BG105" s="58">
        <f t="shared" ca="1" si="121"/>
        <v>0</v>
      </c>
      <c r="BH105" s="58">
        <f t="shared" ca="1" si="121"/>
        <v>0</v>
      </c>
      <c r="BI105" s="58">
        <f t="shared" ca="1" si="121"/>
        <v>0</v>
      </c>
      <c r="BJ105" s="58">
        <f t="shared" ca="1" si="121"/>
        <v>0</v>
      </c>
      <c r="BK105" s="58">
        <f t="shared" ca="1" si="121"/>
        <v>0</v>
      </c>
      <c r="BL105" s="58">
        <f t="shared" ca="1" si="121"/>
        <v>0</v>
      </c>
      <c r="BM105" s="58">
        <f t="shared" ca="1" si="121"/>
        <v>0</v>
      </c>
      <c r="BN105" s="58">
        <f t="shared" ca="1" si="121"/>
        <v>0</v>
      </c>
      <c r="BO105" s="58">
        <f t="shared" ca="1" si="121"/>
        <v>0</v>
      </c>
      <c r="BP105" s="58">
        <f t="shared" ca="1" si="121"/>
        <v>0</v>
      </c>
      <c r="BQ105" s="58">
        <f t="shared" ca="1" si="121"/>
        <v>0</v>
      </c>
      <c r="BR105" s="58">
        <f t="shared" ca="1" si="121"/>
        <v>0</v>
      </c>
      <c r="BS105" s="58">
        <f t="shared" ca="1" si="121"/>
        <v>0</v>
      </c>
      <c r="BT105" s="58">
        <f t="shared" ref="BT105:CY105" ca="1" si="122">SUM(BT101:BT104)</f>
        <v>0</v>
      </c>
      <c r="BU105" s="58">
        <f t="shared" ca="1" si="122"/>
        <v>0</v>
      </c>
      <c r="BV105" s="58">
        <f t="shared" ca="1" si="122"/>
        <v>0</v>
      </c>
      <c r="BW105" s="58">
        <f t="shared" ca="1" si="122"/>
        <v>0</v>
      </c>
      <c r="BX105" s="58">
        <f t="shared" ca="1" si="122"/>
        <v>0</v>
      </c>
      <c r="BY105" s="58">
        <f t="shared" ca="1" si="122"/>
        <v>0</v>
      </c>
      <c r="BZ105" s="58">
        <f t="shared" ca="1" si="122"/>
        <v>0</v>
      </c>
      <c r="CA105" s="58">
        <f t="shared" ca="1" si="122"/>
        <v>0</v>
      </c>
      <c r="CB105" s="58">
        <f t="shared" ca="1" si="122"/>
        <v>0</v>
      </c>
      <c r="CC105" s="58">
        <f t="shared" ca="1" si="122"/>
        <v>0</v>
      </c>
      <c r="CD105" s="58">
        <f t="shared" ca="1" si="122"/>
        <v>0</v>
      </c>
      <c r="CE105" s="58">
        <f t="shared" ca="1" si="122"/>
        <v>0</v>
      </c>
      <c r="CF105" s="58">
        <f t="shared" ca="1" si="122"/>
        <v>0</v>
      </c>
      <c r="CG105" s="58">
        <f t="shared" ca="1" si="122"/>
        <v>0</v>
      </c>
      <c r="CH105" s="58">
        <f t="shared" ca="1" si="122"/>
        <v>0</v>
      </c>
      <c r="CI105" s="58">
        <f t="shared" ca="1" si="122"/>
        <v>0</v>
      </c>
      <c r="CJ105" s="58">
        <f t="shared" ca="1" si="122"/>
        <v>0</v>
      </c>
      <c r="CK105" s="58">
        <f t="shared" ca="1" si="122"/>
        <v>0</v>
      </c>
      <c r="CL105" s="58">
        <f t="shared" ca="1" si="122"/>
        <v>0</v>
      </c>
      <c r="CM105" s="58">
        <f t="shared" ca="1" si="122"/>
        <v>0</v>
      </c>
      <c r="CN105" s="58">
        <f t="shared" ca="1" si="122"/>
        <v>0</v>
      </c>
      <c r="CO105" s="58">
        <f t="shared" ca="1" si="122"/>
        <v>0</v>
      </c>
      <c r="CP105" s="58">
        <f t="shared" ca="1" si="122"/>
        <v>0</v>
      </c>
      <c r="CQ105" s="58">
        <f t="shared" ca="1" si="122"/>
        <v>0</v>
      </c>
      <c r="CR105" s="58">
        <f t="shared" ca="1" si="122"/>
        <v>0</v>
      </c>
      <c r="CS105" s="58">
        <f t="shared" ca="1" si="122"/>
        <v>0</v>
      </c>
      <c r="CT105" s="58">
        <f t="shared" ca="1" si="122"/>
        <v>0</v>
      </c>
      <c r="CU105" s="58">
        <f t="shared" ca="1" si="122"/>
        <v>0</v>
      </c>
      <c r="CV105" s="58">
        <f t="shared" ca="1" si="122"/>
        <v>0</v>
      </c>
      <c r="CW105" s="58">
        <f t="shared" ca="1" si="122"/>
        <v>0</v>
      </c>
      <c r="CX105" s="58">
        <f t="shared" ca="1" si="122"/>
        <v>0</v>
      </c>
      <c r="CY105" s="58">
        <f t="shared" ca="1" si="122"/>
        <v>0</v>
      </c>
      <c r="CZ105" s="58">
        <f t="shared" ref="CZ105:EE105" ca="1" si="123">SUM(CZ101:CZ104)</f>
        <v>0</v>
      </c>
      <c r="DA105" s="58">
        <f t="shared" ca="1" si="123"/>
        <v>0</v>
      </c>
      <c r="DB105" s="58">
        <f t="shared" ca="1" si="123"/>
        <v>0</v>
      </c>
      <c r="DC105" s="58">
        <f t="shared" ca="1" si="123"/>
        <v>0</v>
      </c>
      <c r="DD105" s="58">
        <f t="shared" ca="1" si="123"/>
        <v>0</v>
      </c>
      <c r="DE105" s="58">
        <f t="shared" ca="1" si="123"/>
        <v>0</v>
      </c>
      <c r="DF105" s="58">
        <f t="shared" ca="1" si="123"/>
        <v>0</v>
      </c>
      <c r="DG105" s="58">
        <f t="shared" ca="1" si="123"/>
        <v>0</v>
      </c>
      <c r="DH105" s="58">
        <f t="shared" ca="1" si="123"/>
        <v>0</v>
      </c>
      <c r="DI105" s="58">
        <f t="shared" ca="1" si="123"/>
        <v>0</v>
      </c>
      <c r="DJ105" s="58">
        <f t="shared" ca="1" si="123"/>
        <v>0</v>
      </c>
      <c r="DK105" s="58">
        <f t="shared" ca="1" si="123"/>
        <v>0</v>
      </c>
      <c r="DL105" s="58">
        <f t="shared" ca="1" si="123"/>
        <v>0</v>
      </c>
      <c r="DM105" s="58">
        <f t="shared" ca="1" si="123"/>
        <v>0</v>
      </c>
      <c r="DN105" s="58">
        <f t="shared" ca="1" si="123"/>
        <v>0</v>
      </c>
      <c r="DO105" s="58">
        <f t="shared" ca="1" si="123"/>
        <v>0</v>
      </c>
      <c r="DP105" s="58">
        <f t="shared" ca="1" si="123"/>
        <v>0</v>
      </c>
      <c r="DQ105" s="58">
        <f t="shared" ca="1" si="123"/>
        <v>0</v>
      </c>
      <c r="DR105" s="58">
        <f t="shared" ca="1" si="123"/>
        <v>0</v>
      </c>
      <c r="DS105" s="58">
        <f t="shared" ca="1" si="123"/>
        <v>0</v>
      </c>
      <c r="DT105" s="58">
        <f t="shared" ca="1" si="123"/>
        <v>0</v>
      </c>
      <c r="DU105" s="58">
        <f t="shared" ca="1" si="123"/>
        <v>0</v>
      </c>
      <c r="DV105" s="58">
        <f t="shared" ca="1" si="123"/>
        <v>0</v>
      </c>
      <c r="DW105" s="58">
        <f t="shared" ca="1" si="123"/>
        <v>0</v>
      </c>
      <c r="DX105" s="58">
        <f t="shared" ca="1" si="123"/>
        <v>0</v>
      </c>
      <c r="DY105" s="58">
        <f t="shared" ca="1" si="123"/>
        <v>0</v>
      </c>
      <c r="DZ105" s="58">
        <f t="shared" ca="1" si="123"/>
        <v>0</v>
      </c>
      <c r="EA105" s="58">
        <f t="shared" ca="1" si="123"/>
        <v>0</v>
      </c>
      <c r="EB105" s="58">
        <f t="shared" ca="1" si="123"/>
        <v>0</v>
      </c>
      <c r="EC105" s="58">
        <f t="shared" ca="1" si="123"/>
        <v>0</v>
      </c>
      <c r="ED105" s="58">
        <f t="shared" ca="1" si="123"/>
        <v>0</v>
      </c>
      <c r="EE105" s="58">
        <f t="shared" ca="1" si="123"/>
        <v>0</v>
      </c>
      <c r="EF105" s="58">
        <f t="shared" ref="EF105:EJ105" ca="1" si="124">SUM(EF101:EF104)</f>
        <v>0</v>
      </c>
      <c r="EG105" s="58">
        <f t="shared" ca="1" si="124"/>
        <v>0</v>
      </c>
      <c r="EH105" s="58">
        <f t="shared" ca="1" si="124"/>
        <v>0</v>
      </c>
      <c r="EI105" s="58">
        <f t="shared" ca="1" si="124"/>
        <v>0</v>
      </c>
      <c r="EJ105" s="58">
        <f t="shared" ca="1" si="124"/>
        <v>0</v>
      </c>
    </row>
    <row r="106" spans="1:144" s="4" customFormat="1" ht="14" x14ac:dyDescent="0.2">
      <c r="A106" s="3"/>
      <c r="H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66"/>
      <c r="Y106" s="166"/>
      <c r="Z106" s="166"/>
      <c r="AA106" s="166"/>
      <c r="AB106" s="16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  <c r="AN106" s="166"/>
      <c r="AO106" s="166"/>
      <c r="AP106" s="166"/>
      <c r="AQ106" s="166"/>
      <c r="AR106" s="166"/>
      <c r="AS106" s="166"/>
      <c r="AT106" s="166"/>
      <c r="AU106" s="166"/>
      <c r="AV106" s="166"/>
      <c r="AW106" s="166"/>
      <c r="AX106" s="166"/>
      <c r="AY106" s="166"/>
      <c r="AZ106" s="166"/>
      <c r="BA106" s="166"/>
      <c r="BB106" s="166"/>
      <c r="BC106" s="166"/>
      <c r="BD106" s="166"/>
      <c r="BE106" s="166"/>
      <c r="BF106" s="166"/>
      <c r="BG106" s="166"/>
      <c r="BH106" s="166"/>
      <c r="BI106" s="166"/>
      <c r="BJ106" s="166"/>
      <c r="BK106" s="166"/>
      <c r="BL106" s="166"/>
      <c r="BM106" s="166"/>
      <c r="BN106" s="166"/>
      <c r="BO106" s="166"/>
      <c r="BP106" s="166"/>
      <c r="BQ106" s="166"/>
      <c r="BR106" s="166"/>
      <c r="BS106" s="166"/>
      <c r="BT106" s="166"/>
      <c r="BU106" s="166"/>
      <c r="BV106" s="166"/>
      <c r="BW106" s="166"/>
      <c r="BX106" s="166"/>
      <c r="BY106" s="166"/>
      <c r="BZ106" s="166"/>
      <c r="CA106" s="166"/>
      <c r="CB106" s="166"/>
      <c r="CC106" s="166"/>
      <c r="CD106" s="166"/>
      <c r="CE106" s="166"/>
      <c r="CF106" s="166"/>
      <c r="CG106" s="166"/>
      <c r="CH106" s="166"/>
      <c r="CI106" s="166"/>
      <c r="CJ106" s="166"/>
      <c r="CK106" s="166"/>
      <c r="CL106" s="166"/>
      <c r="CM106" s="166"/>
      <c r="CN106" s="166"/>
      <c r="CO106" s="166"/>
      <c r="CP106" s="166"/>
      <c r="CQ106" s="166"/>
      <c r="CR106" s="166"/>
      <c r="CS106" s="166"/>
      <c r="CT106" s="166"/>
      <c r="CU106" s="166"/>
      <c r="CV106" s="166"/>
      <c r="CW106" s="166"/>
      <c r="CX106" s="166"/>
      <c r="CY106" s="166"/>
      <c r="CZ106" s="166"/>
      <c r="DA106" s="166"/>
      <c r="DB106" s="166"/>
      <c r="DC106" s="166"/>
      <c r="DD106" s="166"/>
      <c r="DE106" s="166"/>
      <c r="DF106" s="166"/>
      <c r="DG106" s="166"/>
      <c r="DH106" s="166"/>
      <c r="DI106" s="166"/>
      <c r="DJ106" s="166"/>
      <c r="DK106" s="166"/>
      <c r="DL106" s="166"/>
      <c r="DM106" s="166"/>
      <c r="DN106" s="166"/>
      <c r="DO106" s="166"/>
      <c r="DP106" s="166"/>
      <c r="DQ106" s="166"/>
      <c r="DR106" s="166"/>
      <c r="DS106" s="166"/>
      <c r="DT106" s="166"/>
      <c r="DU106" s="166"/>
      <c r="DV106" s="166"/>
      <c r="DW106" s="166"/>
      <c r="DX106" s="166"/>
      <c r="DY106" s="166"/>
      <c r="DZ106" s="166"/>
      <c r="EA106" s="166"/>
      <c r="EB106" s="166"/>
      <c r="EC106" s="166"/>
      <c r="ED106" s="166"/>
      <c r="EE106" s="166"/>
      <c r="EF106" s="166"/>
      <c r="EG106" s="166"/>
      <c r="EH106" s="166"/>
      <c r="EI106" s="166"/>
      <c r="EJ106" s="166"/>
      <c r="EK106" s="4">
        <v>0</v>
      </c>
    </row>
    <row r="107" spans="1:144" s="4" customFormat="1" thickBot="1" x14ac:dyDescent="0.25">
      <c r="A107" s="3"/>
      <c r="C107" s="34" t="s">
        <v>397</v>
      </c>
      <c r="D107" s="34"/>
      <c r="E107" s="34"/>
      <c r="F107" s="34"/>
      <c r="G107" s="34"/>
      <c r="H107" s="153">
        <f t="shared" ref="H107:AM107" ca="1" si="125">IF(H99&lt;0,0,SUM(H99,H105))</f>
        <v>0</v>
      </c>
      <c r="I107" s="153">
        <f t="shared" ca="1" si="125"/>
        <v>0</v>
      </c>
      <c r="J107" s="153">
        <f t="shared" ca="1" si="125"/>
        <v>0</v>
      </c>
      <c r="K107" s="153">
        <f t="shared" ca="1" si="125"/>
        <v>0</v>
      </c>
      <c r="L107" s="153">
        <f t="shared" ca="1" si="125"/>
        <v>0</v>
      </c>
      <c r="M107" s="153">
        <f t="shared" ca="1" si="125"/>
        <v>0</v>
      </c>
      <c r="N107" s="153">
        <f t="shared" ca="1" si="125"/>
        <v>0</v>
      </c>
      <c r="O107" s="153">
        <f t="shared" ca="1" si="125"/>
        <v>0</v>
      </c>
      <c r="P107" s="153">
        <f t="shared" ca="1" si="125"/>
        <v>0</v>
      </c>
      <c r="Q107" s="153">
        <f t="shared" ca="1" si="125"/>
        <v>0</v>
      </c>
      <c r="R107" s="153">
        <f t="shared" ca="1" si="125"/>
        <v>0</v>
      </c>
      <c r="S107" s="153">
        <f t="shared" ca="1" si="125"/>
        <v>0</v>
      </c>
      <c r="T107" s="153">
        <f t="shared" ca="1" si="125"/>
        <v>0</v>
      </c>
      <c r="U107" s="153">
        <f t="shared" ca="1" si="125"/>
        <v>0</v>
      </c>
      <c r="V107" s="153">
        <f t="shared" ca="1" si="125"/>
        <v>0</v>
      </c>
      <c r="W107" s="153">
        <f t="shared" ca="1" si="125"/>
        <v>0</v>
      </c>
      <c r="X107" s="153">
        <f t="shared" ca="1" si="125"/>
        <v>0</v>
      </c>
      <c r="Y107" s="153">
        <f t="shared" ca="1" si="125"/>
        <v>0</v>
      </c>
      <c r="Z107" s="153">
        <f t="shared" ca="1" si="125"/>
        <v>0</v>
      </c>
      <c r="AA107" s="153">
        <f t="shared" ca="1" si="125"/>
        <v>0</v>
      </c>
      <c r="AB107" s="153">
        <f t="shared" ca="1" si="125"/>
        <v>0</v>
      </c>
      <c r="AC107" s="153">
        <f t="shared" ca="1" si="125"/>
        <v>0</v>
      </c>
      <c r="AD107" s="153">
        <f t="shared" ca="1" si="125"/>
        <v>0</v>
      </c>
      <c r="AE107" s="153">
        <f t="shared" ca="1" si="125"/>
        <v>0</v>
      </c>
      <c r="AF107" s="153">
        <f t="shared" ca="1" si="125"/>
        <v>0</v>
      </c>
      <c r="AG107" s="153">
        <f t="shared" ca="1" si="125"/>
        <v>0</v>
      </c>
      <c r="AH107" s="153">
        <f t="shared" ca="1" si="125"/>
        <v>0</v>
      </c>
      <c r="AI107" s="153">
        <f t="shared" ca="1" si="125"/>
        <v>0</v>
      </c>
      <c r="AJ107" s="153">
        <f t="shared" ca="1" si="125"/>
        <v>0</v>
      </c>
      <c r="AK107" s="153">
        <f t="shared" ca="1" si="125"/>
        <v>0</v>
      </c>
      <c r="AL107" s="153">
        <f t="shared" ca="1" si="125"/>
        <v>0</v>
      </c>
      <c r="AM107" s="153">
        <f t="shared" ca="1" si="125"/>
        <v>0</v>
      </c>
      <c r="AN107" s="153">
        <f t="shared" ref="AN107:BS107" ca="1" si="126">IF(AN99&lt;0,0,SUM(AN99,AN105))</f>
        <v>43677.426703250792</v>
      </c>
      <c r="AO107" s="153">
        <f t="shared" ca="1" si="126"/>
        <v>113323.57695263467</v>
      </c>
      <c r="AP107" s="153">
        <f t="shared" ca="1" si="126"/>
        <v>183305.2418175537</v>
      </c>
      <c r="AQ107" s="153">
        <f t="shared" ca="1" si="126"/>
        <v>253622.42129800766</v>
      </c>
      <c r="AR107" s="153">
        <f t="shared" ca="1" si="126"/>
        <v>272290.85269114445</v>
      </c>
      <c r="AS107" s="153">
        <f t="shared" ca="1" si="126"/>
        <v>306742.16056330409</v>
      </c>
      <c r="AT107" s="153">
        <f t="shared" ca="1" si="126"/>
        <v>309467.87030120689</v>
      </c>
      <c r="AU107" s="153">
        <f t="shared" ca="1" si="126"/>
        <v>760445.81477799383</v>
      </c>
      <c r="AV107" s="153">
        <f t="shared" ca="1" si="126"/>
        <v>763171.52451589692</v>
      </c>
      <c r="AW107" s="153">
        <f t="shared" ca="1" si="126"/>
        <v>765897.23425379931</v>
      </c>
      <c r="AX107" s="153">
        <f t="shared" ca="1" si="126"/>
        <v>768622.9439917024</v>
      </c>
      <c r="AY107" s="153">
        <f t="shared" ca="1" si="126"/>
        <v>771348.65372960549</v>
      </c>
      <c r="AZ107" s="153">
        <f t="shared" ca="1" si="126"/>
        <v>774074.36346750823</v>
      </c>
      <c r="BA107" s="153">
        <f t="shared" ca="1" si="126"/>
        <v>776800.0732054112</v>
      </c>
      <c r="BB107" s="153">
        <f t="shared" ca="1" si="126"/>
        <v>779525.78294331417</v>
      </c>
      <c r="BC107" s="153">
        <f t="shared" ca="1" si="126"/>
        <v>782251.49268121691</v>
      </c>
      <c r="BD107" s="153">
        <f t="shared" ca="1" si="126"/>
        <v>784977.20241911989</v>
      </c>
      <c r="BE107" s="153">
        <f t="shared" ca="1" si="126"/>
        <v>787622.68359964853</v>
      </c>
      <c r="BF107" s="153">
        <f t="shared" ca="1" si="126"/>
        <v>790461.55638824985</v>
      </c>
      <c r="BG107" s="153">
        <f t="shared" ca="1" si="126"/>
        <v>793300.42917685141</v>
      </c>
      <c r="BH107" s="153">
        <f t="shared" ca="1" si="126"/>
        <v>796139.30196545273</v>
      </c>
      <c r="BI107" s="153">
        <f t="shared" ca="1" si="126"/>
        <v>798978.17475405429</v>
      </c>
      <c r="BJ107" s="153">
        <f t="shared" ca="1" si="126"/>
        <v>801817.04754265572</v>
      </c>
      <c r="BK107" s="153">
        <f t="shared" ca="1" si="126"/>
        <v>804655.92033125716</v>
      </c>
      <c r="BL107" s="153">
        <f t="shared" ca="1" si="126"/>
        <v>807494.7931198586</v>
      </c>
      <c r="BM107" s="153">
        <f t="shared" ca="1" si="126"/>
        <v>810333.66590845981</v>
      </c>
      <c r="BN107" s="153">
        <f t="shared" ca="1" si="126"/>
        <v>813172.53869706136</v>
      </c>
      <c r="BO107" s="153">
        <f t="shared" ca="1" si="126"/>
        <v>816011.4114856628</v>
      </c>
      <c r="BP107" s="153">
        <f t="shared" ca="1" si="126"/>
        <v>818850.28427426424</v>
      </c>
      <c r="BQ107" s="153">
        <f t="shared" ca="1" si="126"/>
        <v>821608.70617483114</v>
      </c>
      <c r="BR107" s="153">
        <f t="shared" ca="1" si="126"/>
        <v>824565.35447367304</v>
      </c>
      <c r="BS107" s="153">
        <f t="shared" ca="1" si="126"/>
        <v>827522.00277251482</v>
      </c>
      <c r="BT107" s="153">
        <f t="shared" ref="BT107:CY107" ca="1" si="127">IF(BT99&lt;0,0,SUM(BT99,BT105))</f>
        <v>830478.65107135638</v>
      </c>
      <c r="BU107" s="153">
        <f t="shared" ca="1" si="127"/>
        <v>833435.29937019839</v>
      </c>
      <c r="BV107" s="153">
        <f t="shared" ca="1" si="127"/>
        <v>836391.94766903995</v>
      </c>
      <c r="BW107" s="153">
        <f t="shared" ca="1" si="127"/>
        <v>839348.59596788185</v>
      </c>
      <c r="BX107" s="153">
        <f t="shared" ca="1" si="127"/>
        <v>842305.24426672352</v>
      </c>
      <c r="BY107" s="153">
        <f t="shared" ca="1" si="127"/>
        <v>845261.89256556507</v>
      </c>
      <c r="BZ107" s="153">
        <f t="shared" ca="1" si="127"/>
        <v>848218.54086440697</v>
      </c>
      <c r="CA107" s="153">
        <f t="shared" ca="1" si="127"/>
        <v>851175.18916324875</v>
      </c>
      <c r="CB107" s="153">
        <f t="shared" ca="1" si="127"/>
        <v>854131.83746209042</v>
      </c>
      <c r="CC107" s="153">
        <f t="shared" ca="1" si="127"/>
        <v>857007.8778524833</v>
      </c>
      <c r="CD107" s="153">
        <f t="shared" ca="1" si="127"/>
        <v>860087.10030110797</v>
      </c>
      <c r="CE107" s="153">
        <f t="shared" ca="1" si="127"/>
        <v>863166.32274973195</v>
      </c>
      <c r="CF107" s="153">
        <f t="shared" ca="1" si="127"/>
        <v>866245.54519835638</v>
      </c>
      <c r="CG107" s="153">
        <f t="shared" ca="1" si="127"/>
        <v>869324.76764698082</v>
      </c>
      <c r="CH107" s="153">
        <f t="shared" ca="1" si="127"/>
        <v>872403.99009560561</v>
      </c>
      <c r="CI107" s="153">
        <f t="shared" ca="1" si="127"/>
        <v>875483.21254423005</v>
      </c>
      <c r="CJ107" s="153">
        <f t="shared" ca="1" si="127"/>
        <v>878562.43499285413</v>
      </c>
      <c r="CK107" s="153">
        <f t="shared" ca="1" si="127"/>
        <v>881641.65744147869</v>
      </c>
      <c r="CL107" s="153">
        <f t="shared" ca="1" si="127"/>
        <v>884720.87989010313</v>
      </c>
      <c r="CM107" s="153">
        <f t="shared" ca="1" si="127"/>
        <v>887800.10233872756</v>
      </c>
      <c r="CN107" s="153">
        <f t="shared" ca="1" si="127"/>
        <v>890879.32478735177</v>
      </c>
      <c r="CO107" s="153">
        <f t="shared" ca="1" si="127"/>
        <v>893877.85207197128</v>
      </c>
      <c r="CP107" s="153">
        <f t="shared" ca="1" si="127"/>
        <v>897084.64096627815</v>
      </c>
      <c r="CQ107" s="153">
        <f t="shared" ca="1" si="127"/>
        <v>900291.42986058537</v>
      </c>
      <c r="CR107" s="153">
        <f t="shared" ca="1" si="127"/>
        <v>903498.21875489235</v>
      </c>
      <c r="CS107" s="153">
        <f t="shared" ca="1" si="127"/>
        <v>906705.00764919899</v>
      </c>
      <c r="CT107" s="153">
        <f t="shared" ca="1" si="127"/>
        <v>909911.79654350632</v>
      </c>
      <c r="CU107" s="153">
        <f t="shared" ca="1" si="127"/>
        <v>913118.58543781331</v>
      </c>
      <c r="CV107" s="153">
        <f t="shared" ca="1" si="127"/>
        <v>916325.37433212018</v>
      </c>
      <c r="CW107" s="153">
        <f t="shared" ca="1" si="127"/>
        <v>919532.16322642716</v>
      </c>
      <c r="CX107" s="153">
        <f t="shared" ca="1" si="127"/>
        <v>922738.95212073426</v>
      </c>
      <c r="CY107" s="153">
        <f t="shared" ca="1" si="127"/>
        <v>925945.74101504125</v>
      </c>
      <c r="CZ107" s="153">
        <f t="shared" ref="CZ107:EJ107" ca="1" si="128">IF(CZ99&lt;0,0,SUM(CZ99,CZ105))</f>
        <v>929152.52990934823</v>
      </c>
      <c r="DA107" s="153">
        <f t="shared" ca="1" si="128"/>
        <v>932278.61082744191</v>
      </c>
      <c r="DB107" s="153">
        <f t="shared" ca="1" si="128"/>
        <v>935618.15989546489</v>
      </c>
      <c r="DC107" s="153">
        <f t="shared" ca="1" si="128"/>
        <v>938957.70896348788</v>
      </c>
      <c r="DD107" s="153">
        <f t="shared" ca="1" si="128"/>
        <v>942297.2580315111</v>
      </c>
      <c r="DE107" s="153">
        <f t="shared" ca="1" si="128"/>
        <v>945636.80709953432</v>
      </c>
      <c r="DF107" s="153">
        <f t="shared" ca="1" si="128"/>
        <v>948976.35616755753</v>
      </c>
      <c r="DG107" s="153">
        <f t="shared" ca="1" si="128"/>
        <v>952315.90523558063</v>
      </c>
      <c r="DH107" s="153">
        <f t="shared" ca="1" si="128"/>
        <v>955655.45430360362</v>
      </c>
      <c r="DI107" s="153">
        <f t="shared" ca="1" si="128"/>
        <v>958995.00337162684</v>
      </c>
      <c r="DJ107" s="153">
        <f t="shared" ca="1" si="128"/>
        <v>962334.55243964982</v>
      </c>
      <c r="DK107" s="153">
        <f t="shared" ca="1" si="128"/>
        <v>965674.10150767292</v>
      </c>
      <c r="DL107" s="153">
        <f t="shared" ca="1" si="128"/>
        <v>969013.65057569591</v>
      </c>
      <c r="DM107" s="153">
        <f t="shared" ca="1" si="128"/>
        <v>972272.55821109517</v>
      </c>
      <c r="DN107" s="153">
        <f t="shared" ca="1" si="128"/>
        <v>975750.27070017229</v>
      </c>
      <c r="DO107" s="153">
        <f t="shared" ca="1" si="128"/>
        <v>979227.98318924895</v>
      </c>
      <c r="DP107" s="153">
        <f t="shared" ca="1" si="128"/>
        <v>982705.6956783263</v>
      </c>
      <c r="DQ107" s="153">
        <f t="shared" ca="1" si="128"/>
        <v>986183.40816740319</v>
      </c>
      <c r="DR107" s="153">
        <f t="shared" ca="1" si="128"/>
        <v>989661.12065648008</v>
      </c>
      <c r="DS107" s="153">
        <f t="shared" ca="1" si="128"/>
        <v>993138.83314555732</v>
      </c>
      <c r="DT107" s="153">
        <f t="shared" ca="1" si="128"/>
        <v>996616.54563463421</v>
      </c>
      <c r="DU107" s="153">
        <f t="shared" ca="1" si="128"/>
        <v>1000094.258123711</v>
      </c>
      <c r="DV107" s="153">
        <f t="shared" ca="1" si="128"/>
        <v>1003571.9706127883</v>
      </c>
      <c r="DW107" s="153">
        <f t="shared" ca="1" si="128"/>
        <v>1007049.683101865</v>
      </c>
      <c r="DX107" s="153">
        <f t="shared" ca="1" si="128"/>
        <v>1010527.3955909421</v>
      </c>
      <c r="DY107" s="153">
        <f t="shared" ca="1" si="128"/>
        <v>1013924.6177037145</v>
      </c>
      <c r="DZ107" s="153">
        <f t="shared" ca="1" si="128"/>
        <v>1017546.1147915067</v>
      </c>
      <c r="EA107" s="153">
        <f t="shared" ca="1" si="128"/>
        <v>1021167.611879299</v>
      </c>
      <c r="EB107" s="153">
        <f t="shared" ca="1" si="128"/>
        <v>1024789.1089670912</v>
      </c>
      <c r="EC107" s="153">
        <f t="shared" ca="1" si="128"/>
        <v>1028410.6060548835</v>
      </c>
      <c r="ED107" s="153">
        <f t="shared" ca="1" si="128"/>
        <v>1032032.1031426751</v>
      </c>
      <c r="EE107" s="153">
        <f t="shared" ca="1" si="128"/>
        <v>1035653.6002304675</v>
      </c>
      <c r="EF107" s="153">
        <f t="shared" ca="1" si="128"/>
        <v>1039275.0973182598</v>
      </c>
      <c r="EG107" s="153">
        <f t="shared" ca="1" si="128"/>
        <v>1042896.5944060518</v>
      </c>
      <c r="EH107" s="153">
        <f t="shared" ca="1" si="128"/>
        <v>1046518.0914938441</v>
      </c>
      <c r="EI107" s="153">
        <f t="shared" ca="1" si="128"/>
        <v>1050139.5885816361</v>
      </c>
      <c r="EJ107" s="153">
        <f t="shared" ca="1" si="128"/>
        <v>1053761.0856694281</v>
      </c>
      <c r="EK107" s="4">
        <v>0</v>
      </c>
    </row>
    <row r="108" spans="1:144" s="4" customFormat="1" ht="14" x14ac:dyDescent="0.2">
      <c r="A108" s="3"/>
      <c r="H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66"/>
      <c r="Y108" s="166"/>
      <c r="Z108" s="166"/>
      <c r="AA108" s="166"/>
      <c r="AB108" s="16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  <c r="AN108" s="166"/>
      <c r="AO108" s="166"/>
      <c r="AP108" s="166"/>
      <c r="AQ108" s="166"/>
      <c r="AR108" s="166"/>
      <c r="AS108" s="166"/>
      <c r="AT108" s="166"/>
      <c r="AU108" s="166"/>
      <c r="AV108" s="166"/>
      <c r="AW108" s="166"/>
      <c r="AX108" s="166"/>
      <c r="AY108" s="166"/>
      <c r="AZ108" s="166"/>
      <c r="BA108" s="166"/>
      <c r="BB108" s="166"/>
      <c r="BC108" s="166"/>
      <c r="BD108" s="166"/>
      <c r="BE108" s="166"/>
      <c r="BF108" s="166"/>
      <c r="BG108" s="166"/>
      <c r="BH108" s="166"/>
      <c r="BI108" s="166"/>
      <c r="BJ108" s="166"/>
      <c r="BK108" s="166"/>
      <c r="BL108" s="166"/>
      <c r="BM108" s="166"/>
      <c r="BN108" s="166"/>
      <c r="BO108" s="166"/>
      <c r="BP108" s="166"/>
      <c r="BQ108" s="166"/>
      <c r="BR108" s="166"/>
      <c r="BS108" s="166"/>
      <c r="BT108" s="166"/>
      <c r="BU108" s="166"/>
      <c r="BV108" s="166"/>
      <c r="BW108" s="166"/>
      <c r="BX108" s="166"/>
      <c r="BY108" s="166"/>
      <c r="BZ108" s="166"/>
      <c r="CA108" s="166"/>
      <c r="CB108" s="166"/>
      <c r="CC108" s="166"/>
      <c r="CD108" s="166"/>
      <c r="CE108" s="166"/>
      <c r="CF108" s="166"/>
      <c r="CG108" s="166"/>
      <c r="CH108" s="166"/>
      <c r="CI108" s="166"/>
      <c r="CJ108" s="166"/>
      <c r="CK108" s="166"/>
      <c r="CL108" s="166"/>
      <c r="CM108" s="166"/>
      <c r="CN108" s="166"/>
      <c r="CO108" s="166"/>
      <c r="CP108" s="166"/>
      <c r="CQ108" s="166"/>
      <c r="CR108" s="166"/>
      <c r="CS108" s="166"/>
      <c r="CT108" s="166"/>
      <c r="CU108" s="166"/>
      <c r="CV108" s="166"/>
      <c r="CW108" s="166"/>
      <c r="CX108" s="166"/>
      <c r="CY108" s="166"/>
      <c r="CZ108" s="166"/>
      <c r="DA108" s="166"/>
      <c r="DB108" s="166"/>
      <c r="DC108" s="166"/>
      <c r="DD108" s="166"/>
      <c r="DE108" s="166"/>
      <c r="DF108" s="166"/>
      <c r="DG108" s="166"/>
      <c r="DH108" s="166"/>
      <c r="DI108" s="166"/>
      <c r="DJ108" s="166"/>
      <c r="DK108" s="166"/>
      <c r="DL108" s="166"/>
      <c r="DM108" s="166"/>
      <c r="DN108" s="166"/>
      <c r="DO108" s="166"/>
      <c r="DP108" s="166"/>
      <c r="DQ108" s="166"/>
      <c r="DR108" s="166"/>
      <c r="DS108" s="166"/>
      <c r="DT108" s="166"/>
      <c r="DU108" s="166"/>
      <c r="DV108" s="166"/>
      <c r="DW108" s="166"/>
      <c r="DX108" s="166"/>
      <c r="DY108" s="166"/>
      <c r="DZ108" s="166"/>
      <c r="EA108" s="166"/>
      <c r="EB108" s="166"/>
      <c r="EC108" s="166"/>
      <c r="ED108" s="166"/>
      <c r="EE108" s="166"/>
      <c r="EF108" s="166"/>
      <c r="EG108" s="166"/>
      <c r="EH108" s="166"/>
      <c r="EI108" s="166"/>
      <c r="EJ108" s="166"/>
      <c r="EK108" s="4">
        <v>0</v>
      </c>
    </row>
    <row r="109" spans="1:144" s="4" customFormat="1" ht="14" x14ac:dyDescent="0.2">
      <c r="A109" s="3"/>
      <c r="C109" s="296" t="s">
        <v>585</v>
      </c>
      <c r="H109" s="63">
        <f ca="1">H93/Summary!$C$43</f>
        <v>0</v>
      </c>
      <c r="I109" s="297">
        <f ca="1">I93/Summary!$C$43</f>
        <v>0</v>
      </c>
      <c r="J109" s="297">
        <f ca="1">J93/Summary!$C$43</f>
        <v>0</v>
      </c>
      <c r="K109" s="297">
        <f ca="1">K93/Summary!$C$43</f>
        <v>0</v>
      </c>
      <c r="L109" s="297">
        <f ca="1">L93/Summary!$C$43</f>
        <v>0</v>
      </c>
      <c r="M109" s="297">
        <f ca="1">M93/Summary!$C$43</f>
        <v>0</v>
      </c>
      <c r="N109" s="297">
        <f ca="1">N93/Summary!$C$43</f>
        <v>0</v>
      </c>
      <c r="O109" s="297">
        <f ca="1">O93/Summary!$C$43</f>
        <v>0</v>
      </c>
      <c r="P109" s="297">
        <f ca="1">P93/Summary!$C$43</f>
        <v>0</v>
      </c>
      <c r="Q109" s="297">
        <f ca="1">Q93/Summary!$C$43</f>
        <v>0</v>
      </c>
      <c r="R109" s="297">
        <f ca="1">R93/Summary!$C$43</f>
        <v>0</v>
      </c>
      <c r="S109" s="297">
        <f ca="1">S93/Summary!$C$43</f>
        <v>0</v>
      </c>
      <c r="T109" s="297">
        <f ca="1">T93/Summary!$C$43</f>
        <v>0</v>
      </c>
      <c r="U109" s="297">
        <f ca="1">U93/Summary!$C$43</f>
        <v>0</v>
      </c>
      <c r="V109" s="297">
        <f ca="1">V93/Summary!$C$43</f>
        <v>0</v>
      </c>
      <c r="W109" s="297">
        <f ca="1">W93/Summary!$C$43</f>
        <v>0</v>
      </c>
      <c r="X109" s="297">
        <f ca="1">X93/Summary!$C$43</f>
        <v>0</v>
      </c>
      <c r="Y109" s="297">
        <f ca="1">Y93/Summary!$C$43</f>
        <v>0</v>
      </c>
      <c r="Z109" s="297">
        <f ca="1">Z93/Summary!$C$43</f>
        <v>0</v>
      </c>
      <c r="AA109" s="297">
        <f ca="1">AA93/Summary!$C$43</f>
        <v>0</v>
      </c>
      <c r="AB109" s="297">
        <f ca="1">AB93/Summary!$C$43</f>
        <v>0</v>
      </c>
      <c r="AC109" s="297">
        <f ca="1">AC93/Summary!$C$43</f>
        <v>0</v>
      </c>
      <c r="AD109" s="297">
        <f ca="1">AD93/Summary!$C$43</f>
        <v>0</v>
      </c>
      <c r="AE109" s="297">
        <f ca="1">AE93/Summary!$C$43</f>
        <v>0</v>
      </c>
      <c r="AF109" s="297">
        <f ca="1">AF93/Summary!$C$43</f>
        <v>-1.6904983057479479E-3</v>
      </c>
      <c r="AG109" s="297">
        <f ca="1">AG93/Summary!$C$43</f>
        <v>-3.9424590455474344E-4</v>
      </c>
      <c r="AH109" s="297">
        <f ca="1">AH93/Summary!$C$43</f>
        <v>5.0587855842058004E-4</v>
      </c>
      <c r="AI109" s="297">
        <f ca="1">AI93/Summary!$C$43</f>
        <v>1.410490627889308E-3</v>
      </c>
      <c r="AJ109" s="297">
        <f ca="1">AJ93/Summary!$C$43</f>
        <v>2.3195903038514421E-3</v>
      </c>
      <c r="AK109" s="297">
        <f ca="1">AK93/Summary!$C$43</f>
        <v>3.233177586306982E-3</v>
      </c>
      <c r="AL109" s="297">
        <f ca="1">AL93/Summary!$C$43</f>
        <v>4.1512524752559277E-3</v>
      </c>
      <c r="AM109" s="297">
        <f ca="1">AM93/Summary!$C$43</f>
        <v>5.0738149706982772E-3</v>
      </c>
      <c r="AN109" s="297">
        <f ca="1">AN93/Summary!$C$43</f>
        <v>6.0008650726340318E-3</v>
      </c>
      <c r="AO109" s="297">
        <f ca="1">AO93/Summary!$C$43</f>
        <v>6.9324027810631914E-3</v>
      </c>
      <c r="AP109" s="297">
        <f ca="1">AP93/Summary!$C$43</f>
        <v>7.8684280959857612E-3</v>
      </c>
      <c r="AQ109" s="297">
        <f ca="1">AQ93/Summary!$C$43</f>
        <v>8.8089410174017353E-3</v>
      </c>
      <c r="AR109" s="297">
        <f ca="1">AR93/Summary!$C$43</f>
        <v>9.7384185549730003E-3</v>
      </c>
      <c r="AS109" s="297">
        <f ca="1">AS93/Summary!$C$43</f>
        <v>1.0201738493068995E-2</v>
      </c>
      <c r="AT109" s="297">
        <f ca="1">AT93/Summary!$C$43</f>
        <v>1.0238195661110547E-2</v>
      </c>
      <c r="AU109" s="297">
        <f ca="1">AU93/Summary!$C$43</f>
        <v>1.0274652829152102E-2</v>
      </c>
      <c r="AV109" s="297">
        <f ca="1">AV93/Summary!$C$43</f>
        <v>1.0311109997193658E-2</v>
      </c>
      <c r="AW109" s="297">
        <f ca="1">AW93/Summary!$C$43</f>
        <v>1.0347567165235206E-2</v>
      </c>
      <c r="AX109" s="297">
        <f ca="1">AX93/Summary!$C$43</f>
        <v>1.0384024333276762E-2</v>
      </c>
      <c r="AY109" s="297">
        <f ca="1">AY93/Summary!$C$43</f>
        <v>1.0420481501318319E-2</v>
      </c>
      <c r="AZ109" s="297">
        <f ca="1">AZ93/Summary!$C$43</f>
        <v>1.045693866935987E-2</v>
      </c>
      <c r="BA109" s="297">
        <f ca="1">BA93/Summary!$C$43</f>
        <v>1.0493395837401427E-2</v>
      </c>
      <c r="BB109" s="297">
        <f ca="1">BB93/Summary!$C$43</f>
        <v>1.0529853005442982E-2</v>
      </c>
      <c r="BC109" s="297">
        <f ca="1">BC93/Summary!$C$43</f>
        <v>1.0566310173484533E-2</v>
      </c>
      <c r="BD109" s="297">
        <f ca="1">BD93/Summary!$C$43</f>
        <v>1.0602767341526088E-2</v>
      </c>
      <c r="BE109" s="297">
        <f ca="1">BE93/Summary!$C$43</f>
        <v>1.0640738098596602E-2</v>
      </c>
      <c r="BF109" s="297">
        <f ca="1">BF93/Summary!$C$43</f>
        <v>1.067870885566711E-2</v>
      </c>
      <c r="BG109" s="297">
        <f ca="1">BG93/Summary!$C$43</f>
        <v>1.0716679612737624E-2</v>
      </c>
      <c r="BH109" s="297">
        <f ca="1">BH93/Summary!$C$43</f>
        <v>1.0754650369808133E-2</v>
      </c>
      <c r="BI109" s="297">
        <f ca="1">BI93/Summary!$C$43</f>
        <v>1.0792621126878645E-2</v>
      </c>
      <c r="BJ109" s="297">
        <f ca="1">BJ93/Summary!$C$43</f>
        <v>1.0830591883949157E-2</v>
      </c>
      <c r="BK109" s="297">
        <f ca="1">BK93/Summary!$C$43</f>
        <v>1.0868562641019668E-2</v>
      </c>
      <c r="BL109" s="297">
        <f ca="1">BL93/Summary!$C$43</f>
        <v>1.090653339809018E-2</v>
      </c>
      <c r="BM109" s="297">
        <f ca="1">BM93/Summary!$C$43</f>
        <v>1.0944504155160687E-2</v>
      </c>
      <c r="BN109" s="297">
        <f ca="1">BN93/Summary!$C$43</f>
        <v>1.0982474912231201E-2</v>
      </c>
      <c r="BO109" s="297">
        <f ca="1">BO93/Summary!$C$43</f>
        <v>1.1020445669301712E-2</v>
      </c>
      <c r="BP109" s="297">
        <f ca="1">BP93/Summary!$C$43</f>
        <v>1.1058416426372224E-2</v>
      </c>
      <c r="BQ109" s="297">
        <f ca="1">BQ93/Summary!$C$43</f>
        <v>1.1097962465472328E-2</v>
      </c>
      <c r="BR109" s="297">
        <f ca="1">BR93/Summary!$C$43</f>
        <v>1.1137508504572437E-2</v>
      </c>
      <c r="BS109" s="297">
        <f ca="1">BS93/Summary!$C$43</f>
        <v>1.1177054543672543E-2</v>
      </c>
      <c r="BT109" s="297">
        <f ca="1">BT93/Summary!$C$43</f>
        <v>1.1216600582772648E-2</v>
      </c>
      <c r="BU109" s="297">
        <f ca="1">BU93/Summary!$C$43</f>
        <v>1.1256146621872758E-2</v>
      </c>
      <c r="BV109" s="297">
        <f ca="1">BV93/Summary!$C$43</f>
        <v>1.1295692660972861E-2</v>
      </c>
      <c r="BW109" s="297">
        <f ca="1">BW93/Summary!$C$43</f>
        <v>1.1335238700072969E-2</v>
      </c>
      <c r="BX109" s="297">
        <f ca="1">BX93/Summary!$C$43</f>
        <v>1.1374784739173074E-2</v>
      </c>
      <c r="BY109" s="297">
        <f ca="1">BY93/Summary!$C$43</f>
        <v>1.1414330778273179E-2</v>
      </c>
      <c r="BZ109" s="297">
        <f ca="1">BZ93/Summary!$C$43</f>
        <v>1.1453876817373287E-2</v>
      </c>
      <c r="CA109" s="297">
        <f ca="1">CA93/Summary!$C$43</f>
        <v>1.1493422856473394E-2</v>
      </c>
      <c r="CB109" s="297">
        <f ca="1">CB93/Summary!$C$43</f>
        <v>1.1532968895573498E-2</v>
      </c>
      <c r="CC109" s="297">
        <f ca="1">CC93/Summary!$C$43</f>
        <v>1.1574154399916011E-2</v>
      </c>
      <c r="CD109" s="297">
        <f ca="1">CD93/Summary!$C$43</f>
        <v>1.1615339904258526E-2</v>
      </c>
      <c r="CE109" s="297">
        <f ca="1">CE93/Summary!$C$43</f>
        <v>1.1656525408601031E-2</v>
      </c>
      <c r="CF109" s="297">
        <f ca="1">CF93/Summary!$C$43</f>
        <v>1.1697710912943544E-2</v>
      </c>
      <c r="CG109" s="297">
        <f ca="1">CG93/Summary!$C$43</f>
        <v>1.1738896417286055E-2</v>
      </c>
      <c r="CH109" s="297">
        <f ca="1">CH93/Summary!$C$43</f>
        <v>1.1780081921628572E-2</v>
      </c>
      <c r="CI109" s="297">
        <f ca="1">CI93/Summary!$C$43</f>
        <v>1.1821267425971083E-2</v>
      </c>
      <c r="CJ109" s="297">
        <f ca="1">CJ93/Summary!$C$43</f>
        <v>1.1862452930313591E-2</v>
      </c>
      <c r="CK109" s="297">
        <f ca="1">CK93/Summary!$C$43</f>
        <v>1.1903638434656104E-2</v>
      </c>
      <c r="CL109" s="297">
        <f ca="1">CL93/Summary!$C$43</f>
        <v>1.1944823938998615E-2</v>
      </c>
      <c r="CM109" s="297">
        <f ca="1">CM93/Summary!$C$43</f>
        <v>1.1986009443341128E-2</v>
      </c>
      <c r="CN109" s="297">
        <f ca="1">CN93/Summary!$C$43</f>
        <v>1.2027194947683636E-2</v>
      </c>
      <c r="CO109" s="297">
        <f ca="1">CO93/Summary!$C$43</f>
        <v>1.2070086690692006E-2</v>
      </c>
      <c r="CP109" s="297">
        <f ca="1">CP93/Summary!$C$43</f>
        <v>1.2112978433700372E-2</v>
      </c>
      <c r="CQ109" s="297">
        <f ca="1">CQ93/Summary!$C$43</f>
        <v>1.2155870176708744E-2</v>
      </c>
      <c r="CR109" s="297">
        <f ca="1">CR93/Summary!$C$43</f>
        <v>1.2198761919717112E-2</v>
      </c>
      <c r="CS109" s="297">
        <f ca="1">CS93/Summary!$C$43</f>
        <v>1.2241653662725477E-2</v>
      </c>
      <c r="CT109" s="297">
        <f ca="1">CT93/Summary!$C$43</f>
        <v>1.228454540573385E-2</v>
      </c>
      <c r="CU109" s="297">
        <f ca="1">CU93/Summary!$C$43</f>
        <v>1.2327437148742218E-2</v>
      </c>
      <c r="CV109" s="297">
        <f ca="1">CV93/Summary!$C$43</f>
        <v>1.2370328891750586E-2</v>
      </c>
      <c r="CW109" s="297">
        <f ca="1">CW93/Summary!$C$43</f>
        <v>1.2413220634758955E-2</v>
      </c>
      <c r="CX109" s="297">
        <f ca="1">CX93/Summary!$C$43</f>
        <v>1.2456112377767324E-2</v>
      </c>
      <c r="CY109" s="297">
        <f ca="1">CY93/Summary!$C$43</f>
        <v>1.2499004120775694E-2</v>
      </c>
      <c r="CZ109" s="297">
        <f ca="1">CZ93/Summary!$C$43</f>
        <v>1.2541895863784062E-2</v>
      </c>
      <c r="DA109" s="297">
        <f ca="1">DA93/Summary!$C$43</f>
        <v>1.2586563313095671E-2</v>
      </c>
      <c r="DB109" s="297">
        <f ca="1">DB93/Summary!$C$43</f>
        <v>1.2631230762407278E-2</v>
      </c>
      <c r="DC109" s="297">
        <f ca="1">DC93/Summary!$C$43</f>
        <v>1.2675898211718885E-2</v>
      </c>
      <c r="DD109" s="297">
        <f ca="1">DD93/Summary!$C$43</f>
        <v>1.2720565661030494E-2</v>
      </c>
      <c r="DE109" s="297">
        <f ca="1">DE93/Summary!$C$43</f>
        <v>1.2765233110342103E-2</v>
      </c>
      <c r="DF109" s="297">
        <f ca="1">DF93/Summary!$C$43</f>
        <v>1.2809900559653713E-2</v>
      </c>
      <c r="DG109" s="297">
        <f ca="1">DG93/Summary!$C$43</f>
        <v>1.285456800896532E-2</v>
      </c>
      <c r="DH109" s="297">
        <f ca="1">DH93/Summary!$C$43</f>
        <v>1.2899235458276927E-2</v>
      </c>
      <c r="DI109" s="297">
        <f ca="1">DI93/Summary!$C$43</f>
        <v>1.2943902907588536E-2</v>
      </c>
      <c r="DJ109" s="297">
        <f ca="1">DJ93/Summary!$C$43</f>
        <v>1.2988570356900143E-2</v>
      </c>
      <c r="DK109" s="297">
        <f ca="1">DK93/Summary!$C$43</f>
        <v>1.303323780621175E-2</v>
      </c>
      <c r="DL109" s="297">
        <f ca="1">DL93/Summary!$C$43</f>
        <v>1.3077905255523357E-2</v>
      </c>
      <c r="DM109" s="297">
        <f ca="1">DM93/Summary!$C$43</f>
        <v>1.3124420681157798E-2</v>
      </c>
      <c r="DN109" s="297">
        <f ca="1">DN93/Summary!$C$43</f>
        <v>1.3170936106792239E-2</v>
      </c>
      <c r="DO109" s="297">
        <f ca="1">DO93/Summary!$C$43</f>
        <v>1.3217451532426676E-2</v>
      </c>
      <c r="DP109" s="297">
        <f ca="1">DP93/Summary!$C$43</f>
        <v>1.326396695806112E-2</v>
      </c>
      <c r="DQ109" s="297">
        <f ca="1">DQ93/Summary!$C$43</f>
        <v>1.3310482383695558E-2</v>
      </c>
      <c r="DR109" s="297">
        <f ca="1">DR93/Summary!$C$43</f>
        <v>1.3356997809329998E-2</v>
      </c>
      <c r="DS109" s="297">
        <f ca="1">DS93/Summary!$C$43</f>
        <v>1.3403513234964441E-2</v>
      </c>
      <c r="DT109" s="297">
        <f ca="1">DT93/Summary!$C$43</f>
        <v>1.3450028660598879E-2</v>
      </c>
      <c r="DU109" s="297">
        <f ca="1">DU93/Summary!$C$43</f>
        <v>1.3496544086233317E-2</v>
      </c>
      <c r="DV109" s="297">
        <f ca="1">DV93/Summary!$C$43</f>
        <v>1.3543059511867761E-2</v>
      </c>
      <c r="DW109" s="297">
        <f ca="1">DW93/Summary!$C$43</f>
        <v>1.3589574937502196E-2</v>
      </c>
      <c r="DX109" s="297">
        <f ca="1">DX93/Summary!$C$43</f>
        <v>1.3636090363136639E-2</v>
      </c>
      <c r="DY109" s="297">
        <f ca="1">DY93/Summary!$C$43</f>
        <v>1.3684528949995566E-2</v>
      </c>
      <c r="DZ109" s="297">
        <f ca="1">DZ93/Summary!$C$43</f>
        <v>1.3732967536854495E-2</v>
      </c>
      <c r="EA109" s="297">
        <f ca="1">EA93/Summary!$C$43</f>
        <v>1.3781406123713426E-2</v>
      </c>
      <c r="EB109" s="297">
        <f ca="1">EB93/Summary!$C$43</f>
        <v>1.3829844710572355E-2</v>
      </c>
      <c r="EC109" s="297">
        <f ca="1">EC93/Summary!$C$43</f>
        <v>1.3878283297431286E-2</v>
      </c>
      <c r="ED109" s="297">
        <f ca="1">ED93/Summary!$C$43</f>
        <v>1.3926721884290208E-2</v>
      </c>
      <c r="EE109" s="297">
        <f ca="1">EE93/Summary!$C$43</f>
        <v>1.3975160471149139E-2</v>
      </c>
      <c r="EF109" s="297">
        <f ca="1">EF93/Summary!$C$43</f>
        <v>1.402359905800807E-2</v>
      </c>
      <c r="EG109" s="297">
        <f ca="1">EG93/Summary!$C$43</f>
        <v>1.4072037644866997E-2</v>
      </c>
      <c r="EH109" s="297">
        <f ca="1">EH93/Summary!$C$43</f>
        <v>1.4120476231725927E-2</v>
      </c>
      <c r="EI109" s="297">
        <f ca="1">EI93/Summary!$C$43</f>
        <v>1.4168914818584854E-2</v>
      </c>
      <c r="EJ109" s="297">
        <f ca="1">EJ93/Summary!$C$43</f>
        <v>1.4217353405443781E-2</v>
      </c>
    </row>
    <row r="110" spans="1:144" s="4" customFormat="1" ht="14" x14ac:dyDescent="0.2">
      <c r="A110" s="3"/>
      <c r="C110" s="296" t="s">
        <v>363</v>
      </c>
      <c r="H110" s="298" t="str">
        <f t="shared" ref="H110:AM110" ca="1" si="129">IFERROR(-H93/H105,"pre ops.")</f>
        <v>pre ops.</v>
      </c>
      <c r="I110" s="298" t="str">
        <f t="shared" ca="1" si="129"/>
        <v>pre ops.</v>
      </c>
      <c r="J110" s="298" t="str">
        <f t="shared" ca="1" si="129"/>
        <v>pre ops.</v>
      </c>
      <c r="K110" s="298" t="str">
        <f t="shared" ca="1" si="129"/>
        <v>pre ops.</v>
      </c>
      <c r="L110" s="298" t="str">
        <f t="shared" ca="1" si="129"/>
        <v>pre ops.</v>
      </c>
      <c r="M110" s="298" t="str">
        <f t="shared" ca="1" si="129"/>
        <v>pre ops.</v>
      </c>
      <c r="N110" s="298" t="str">
        <f t="shared" ca="1" si="129"/>
        <v>pre ops.</v>
      </c>
      <c r="O110" s="298" t="str">
        <f t="shared" ca="1" si="129"/>
        <v>pre ops.</v>
      </c>
      <c r="P110" s="298" t="str">
        <f t="shared" ca="1" si="129"/>
        <v>pre ops.</v>
      </c>
      <c r="Q110" s="298" t="str">
        <f t="shared" ca="1" si="129"/>
        <v>pre ops.</v>
      </c>
      <c r="R110" s="298" t="str">
        <f t="shared" ca="1" si="129"/>
        <v>pre ops.</v>
      </c>
      <c r="S110" s="298" t="str">
        <f t="shared" ca="1" si="129"/>
        <v>pre ops.</v>
      </c>
      <c r="T110" s="298" t="str">
        <f t="shared" ca="1" si="129"/>
        <v>pre ops.</v>
      </c>
      <c r="U110" s="298" t="str">
        <f t="shared" ca="1" si="129"/>
        <v>pre ops.</v>
      </c>
      <c r="V110" s="298" t="str">
        <f t="shared" ca="1" si="129"/>
        <v>pre ops.</v>
      </c>
      <c r="W110" s="298" t="str">
        <f t="shared" ca="1" si="129"/>
        <v>pre ops.</v>
      </c>
      <c r="X110" s="298" t="str">
        <f t="shared" ca="1" si="129"/>
        <v>pre ops.</v>
      </c>
      <c r="Y110" s="298" t="str">
        <f t="shared" ca="1" si="129"/>
        <v>pre ops.</v>
      </c>
      <c r="Z110" s="298" t="str">
        <f t="shared" ca="1" si="129"/>
        <v>pre ops.</v>
      </c>
      <c r="AA110" s="298" t="str">
        <f t="shared" ca="1" si="129"/>
        <v>pre ops.</v>
      </c>
      <c r="AB110" s="298" t="str">
        <f t="shared" ca="1" si="129"/>
        <v>pre ops.</v>
      </c>
      <c r="AC110" s="298" t="str">
        <f t="shared" ca="1" si="129"/>
        <v>pre ops.</v>
      </c>
      <c r="AD110" s="298" t="str">
        <f t="shared" ca="1" si="129"/>
        <v>pre ops.</v>
      </c>
      <c r="AE110" s="298" t="str">
        <f t="shared" ca="1" si="129"/>
        <v>pre ops.</v>
      </c>
      <c r="AF110" s="298" t="str">
        <f t="shared" ca="1" si="129"/>
        <v>pre ops.</v>
      </c>
      <c r="AG110" s="298" t="str">
        <f t="shared" ca="1" si="129"/>
        <v>pre ops.</v>
      </c>
      <c r="AH110" s="298">
        <f t="shared" ca="1" si="129"/>
        <v>1</v>
      </c>
      <c r="AI110" s="298">
        <f t="shared" ca="1" si="129"/>
        <v>1</v>
      </c>
      <c r="AJ110" s="298">
        <f t="shared" ca="1" si="129"/>
        <v>1</v>
      </c>
      <c r="AK110" s="298">
        <f t="shared" ca="1" si="129"/>
        <v>1</v>
      </c>
      <c r="AL110" s="298">
        <f t="shared" ca="1" si="129"/>
        <v>1</v>
      </c>
      <c r="AM110" s="298">
        <f t="shared" ca="1" si="129"/>
        <v>1</v>
      </c>
      <c r="AN110" s="298">
        <f t="shared" ref="AN110:BS110" ca="1" si="130">IFERROR(-AN93/AN105,"pre ops.")</f>
        <v>1.1078520134791792</v>
      </c>
      <c r="AO110" s="298">
        <f t="shared" ca="1" si="130"/>
        <v>1.2798282058154007</v>
      </c>
      <c r="AP110" s="298">
        <f t="shared" ca="1" si="130"/>
        <v>1.4526328793504577</v>
      </c>
      <c r="AQ110" s="298">
        <f t="shared" ca="1" si="130"/>
        <v>1.6262660340843498</v>
      </c>
      <c r="AR110" s="298">
        <f t="shared" ca="1" si="130"/>
        <v>1.6242865524975889</v>
      </c>
      <c r="AS110" s="298">
        <f t="shared" ca="1" si="130"/>
        <v>1.7015644329568382</v>
      </c>
      <c r="AT110" s="298">
        <f t="shared" ca="1" si="130"/>
        <v>1.7076451828709811</v>
      </c>
      <c r="AU110" s="298" t="str">
        <f t="shared" ca="1" si="130"/>
        <v>pre ops.</v>
      </c>
      <c r="AV110" s="298" t="str">
        <f t="shared" ca="1" si="130"/>
        <v>pre ops.</v>
      </c>
      <c r="AW110" s="298" t="str">
        <f t="shared" ca="1" si="130"/>
        <v>pre ops.</v>
      </c>
      <c r="AX110" s="298" t="str">
        <f t="shared" ca="1" si="130"/>
        <v>pre ops.</v>
      </c>
      <c r="AY110" s="298" t="str">
        <f t="shared" ca="1" si="130"/>
        <v>pre ops.</v>
      </c>
      <c r="AZ110" s="298" t="str">
        <f t="shared" ca="1" si="130"/>
        <v>pre ops.</v>
      </c>
      <c r="BA110" s="298" t="str">
        <f t="shared" ca="1" si="130"/>
        <v>pre ops.</v>
      </c>
      <c r="BB110" s="298" t="str">
        <f t="shared" ca="1" si="130"/>
        <v>pre ops.</v>
      </c>
      <c r="BC110" s="298" t="str">
        <f t="shared" ca="1" si="130"/>
        <v>pre ops.</v>
      </c>
      <c r="BD110" s="298" t="str">
        <f t="shared" ca="1" si="130"/>
        <v>pre ops.</v>
      </c>
      <c r="BE110" s="298" t="str">
        <f t="shared" ca="1" si="130"/>
        <v>pre ops.</v>
      </c>
      <c r="BF110" s="298" t="str">
        <f t="shared" ca="1" si="130"/>
        <v>pre ops.</v>
      </c>
      <c r="BG110" s="298" t="str">
        <f t="shared" ca="1" si="130"/>
        <v>pre ops.</v>
      </c>
      <c r="BH110" s="298" t="str">
        <f t="shared" ca="1" si="130"/>
        <v>pre ops.</v>
      </c>
      <c r="BI110" s="298" t="str">
        <f t="shared" ca="1" si="130"/>
        <v>pre ops.</v>
      </c>
      <c r="BJ110" s="298" t="str">
        <f t="shared" ca="1" si="130"/>
        <v>pre ops.</v>
      </c>
      <c r="BK110" s="298" t="str">
        <f t="shared" ca="1" si="130"/>
        <v>pre ops.</v>
      </c>
      <c r="BL110" s="298" t="str">
        <f t="shared" ca="1" si="130"/>
        <v>pre ops.</v>
      </c>
      <c r="BM110" s="298" t="str">
        <f t="shared" ca="1" si="130"/>
        <v>pre ops.</v>
      </c>
      <c r="BN110" s="298" t="str">
        <f t="shared" ca="1" si="130"/>
        <v>pre ops.</v>
      </c>
      <c r="BO110" s="298" t="str">
        <f t="shared" ca="1" si="130"/>
        <v>pre ops.</v>
      </c>
      <c r="BP110" s="298" t="str">
        <f t="shared" ca="1" si="130"/>
        <v>pre ops.</v>
      </c>
      <c r="BQ110" s="298" t="str">
        <f t="shared" ca="1" si="130"/>
        <v>pre ops.</v>
      </c>
      <c r="BR110" s="298" t="str">
        <f t="shared" ca="1" si="130"/>
        <v>pre ops.</v>
      </c>
      <c r="BS110" s="298" t="str">
        <f t="shared" ca="1" si="130"/>
        <v>pre ops.</v>
      </c>
      <c r="BT110" s="298" t="str">
        <f t="shared" ref="BT110:CY110" ca="1" si="131">IFERROR(-BT93/BT105,"pre ops.")</f>
        <v>pre ops.</v>
      </c>
      <c r="BU110" s="298" t="str">
        <f t="shared" ca="1" si="131"/>
        <v>pre ops.</v>
      </c>
      <c r="BV110" s="298" t="str">
        <f t="shared" ca="1" si="131"/>
        <v>pre ops.</v>
      </c>
      <c r="BW110" s="298" t="str">
        <f t="shared" ca="1" si="131"/>
        <v>pre ops.</v>
      </c>
      <c r="BX110" s="298" t="str">
        <f t="shared" ca="1" si="131"/>
        <v>pre ops.</v>
      </c>
      <c r="BY110" s="298" t="str">
        <f t="shared" ca="1" si="131"/>
        <v>pre ops.</v>
      </c>
      <c r="BZ110" s="298" t="str">
        <f t="shared" ca="1" si="131"/>
        <v>pre ops.</v>
      </c>
      <c r="CA110" s="298" t="str">
        <f t="shared" ca="1" si="131"/>
        <v>pre ops.</v>
      </c>
      <c r="CB110" s="298" t="str">
        <f t="shared" ca="1" si="131"/>
        <v>pre ops.</v>
      </c>
      <c r="CC110" s="298" t="str">
        <f t="shared" ca="1" si="131"/>
        <v>pre ops.</v>
      </c>
      <c r="CD110" s="298" t="str">
        <f t="shared" ca="1" si="131"/>
        <v>pre ops.</v>
      </c>
      <c r="CE110" s="298" t="str">
        <f t="shared" ca="1" si="131"/>
        <v>pre ops.</v>
      </c>
      <c r="CF110" s="298" t="str">
        <f t="shared" ca="1" si="131"/>
        <v>pre ops.</v>
      </c>
      <c r="CG110" s="298" t="str">
        <f t="shared" ca="1" si="131"/>
        <v>pre ops.</v>
      </c>
      <c r="CH110" s="298" t="str">
        <f t="shared" ca="1" si="131"/>
        <v>pre ops.</v>
      </c>
      <c r="CI110" s="298" t="str">
        <f t="shared" ca="1" si="131"/>
        <v>pre ops.</v>
      </c>
      <c r="CJ110" s="298" t="str">
        <f t="shared" ca="1" si="131"/>
        <v>pre ops.</v>
      </c>
      <c r="CK110" s="298" t="str">
        <f t="shared" ca="1" si="131"/>
        <v>pre ops.</v>
      </c>
      <c r="CL110" s="298" t="str">
        <f t="shared" ca="1" si="131"/>
        <v>pre ops.</v>
      </c>
      <c r="CM110" s="298" t="str">
        <f t="shared" ca="1" si="131"/>
        <v>pre ops.</v>
      </c>
      <c r="CN110" s="298" t="str">
        <f t="shared" ca="1" si="131"/>
        <v>pre ops.</v>
      </c>
      <c r="CO110" s="298" t="str">
        <f t="shared" ca="1" si="131"/>
        <v>pre ops.</v>
      </c>
      <c r="CP110" s="298" t="str">
        <f t="shared" ca="1" si="131"/>
        <v>pre ops.</v>
      </c>
      <c r="CQ110" s="298" t="str">
        <f t="shared" ca="1" si="131"/>
        <v>pre ops.</v>
      </c>
      <c r="CR110" s="298" t="str">
        <f t="shared" ca="1" si="131"/>
        <v>pre ops.</v>
      </c>
      <c r="CS110" s="298" t="str">
        <f t="shared" ca="1" si="131"/>
        <v>pre ops.</v>
      </c>
      <c r="CT110" s="298" t="str">
        <f t="shared" ca="1" si="131"/>
        <v>pre ops.</v>
      </c>
      <c r="CU110" s="298" t="str">
        <f t="shared" ca="1" si="131"/>
        <v>pre ops.</v>
      </c>
      <c r="CV110" s="298" t="str">
        <f t="shared" ca="1" si="131"/>
        <v>pre ops.</v>
      </c>
      <c r="CW110" s="298" t="str">
        <f t="shared" ca="1" si="131"/>
        <v>pre ops.</v>
      </c>
      <c r="CX110" s="298" t="str">
        <f t="shared" ca="1" si="131"/>
        <v>pre ops.</v>
      </c>
      <c r="CY110" s="298" t="str">
        <f t="shared" ca="1" si="131"/>
        <v>pre ops.</v>
      </c>
      <c r="CZ110" s="298" t="str">
        <f t="shared" ref="CZ110:EJ110" ca="1" si="132">IFERROR(-CZ93/CZ105,"pre ops.")</f>
        <v>pre ops.</v>
      </c>
      <c r="DA110" s="298" t="str">
        <f t="shared" ca="1" si="132"/>
        <v>pre ops.</v>
      </c>
      <c r="DB110" s="298" t="str">
        <f t="shared" ca="1" si="132"/>
        <v>pre ops.</v>
      </c>
      <c r="DC110" s="298" t="str">
        <f t="shared" ca="1" si="132"/>
        <v>pre ops.</v>
      </c>
      <c r="DD110" s="298" t="str">
        <f t="shared" ca="1" si="132"/>
        <v>pre ops.</v>
      </c>
      <c r="DE110" s="298" t="str">
        <f t="shared" ca="1" si="132"/>
        <v>pre ops.</v>
      </c>
      <c r="DF110" s="298" t="str">
        <f t="shared" ca="1" si="132"/>
        <v>pre ops.</v>
      </c>
      <c r="DG110" s="298" t="str">
        <f t="shared" ca="1" si="132"/>
        <v>pre ops.</v>
      </c>
      <c r="DH110" s="298" t="str">
        <f t="shared" ca="1" si="132"/>
        <v>pre ops.</v>
      </c>
      <c r="DI110" s="298" t="str">
        <f t="shared" ca="1" si="132"/>
        <v>pre ops.</v>
      </c>
      <c r="DJ110" s="298" t="str">
        <f t="shared" ca="1" si="132"/>
        <v>pre ops.</v>
      </c>
      <c r="DK110" s="298" t="str">
        <f t="shared" ca="1" si="132"/>
        <v>pre ops.</v>
      </c>
      <c r="DL110" s="298" t="str">
        <f t="shared" ca="1" si="132"/>
        <v>pre ops.</v>
      </c>
      <c r="DM110" s="298" t="str">
        <f t="shared" ca="1" si="132"/>
        <v>pre ops.</v>
      </c>
      <c r="DN110" s="298" t="str">
        <f t="shared" ca="1" si="132"/>
        <v>pre ops.</v>
      </c>
      <c r="DO110" s="298" t="str">
        <f t="shared" ca="1" si="132"/>
        <v>pre ops.</v>
      </c>
      <c r="DP110" s="298" t="str">
        <f t="shared" ca="1" si="132"/>
        <v>pre ops.</v>
      </c>
      <c r="DQ110" s="298" t="str">
        <f t="shared" ca="1" si="132"/>
        <v>pre ops.</v>
      </c>
      <c r="DR110" s="298" t="str">
        <f t="shared" ca="1" si="132"/>
        <v>pre ops.</v>
      </c>
      <c r="DS110" s="298" t="str">
        <f t="shared" ca="1" si="132"/>
        <v>pre ops.</v>
      </c>
      <c r="DT110" s="298" t="str">
        <f t="shared" ca="1" si="132"/>
        <v>pre ops.</v>
      </c>
      <c r="DU110" s="298" t="str">
        <f t="shared" ca="1" si="132"/>
        <v>pre ops.</v>
      </c>
      <c r="DV110" s="298" t="str">
        <f t="shared" ca="1" si="132"/>
        <v>pre ops.</v>
      </c>
      <c r="DW110" s="298" t="str">
        <f t="shared" ca="1" si="132"/>
        <v>pre ops.</v>
      </c>
      <c r="DX110" s="298" t="str">
        <f t="shared" ca="1" si="132"/>
        <v>pre ops.</v>
      </c>
      <c r="DY110" s="298" t="str">
        <f t="shared" ca="1" si="132"/>
        <v>pre ops.</v>
      </c>
      <c r="DZ110" s="298" t="str">
        <f t="shared" ca="1" si="132"/>
        <v>pre ops.</v>
      </c>
      <c r="EA110" s="298" t="str">
        <f t="shared" ca="1" si="132"/>
        <v>pre ops.</v>
      </c>
      <c r="EB110" s="298" t="str">
        <f t="shared" ca="1" si="132"/>
        <v>pre ops.</v>
      </c>
      <c r="EC110" s="298" t="str">
        <f t="shared" ca="1" si="132"/>
        <v>pre ops.</v>
      </c>
      <c r="ED110" s="298" t="str">
        <f t="shared" ca="1" si="132"/>
        <v>pre ops.</v>
      </c>
      <c r="EE110" s="298" t="str">
        <f t="shared" ca="1" si="132"/>
        <v>pre ops.</v>
      </c>
      <c r="EF110" s="298" t="str">
        <f t="shared" ca="1" si="132"/>
        <v>pre ops.</v>
      </c>
      <c r="EG110" s="298" t="str">
        <f t="shared" ca="1" si="132"/>
        <v>pre ops.</v>
      </c>
      <c r="EH110" s="298" t="str">
        <f t="shared" ca="1" si="132"/>
        <v>pre ops.</v>
      </c>
      <c r="EI110" s="298" t="str">
        <f t="shared" ca="1" si="132"/>
        <v>pre ops.</v>
      </c>
      <c r="EJ110" s="298" t="str">
        <f t="shared" ca="1" si="132"/>
        <v>pre ops.</v>
      </c>
    </row>
    <row r="111" spans="1:144" s="4" customFormat="1" ht="14" x14ac:dyDescent="0.2">
      <c r="A111" s="3"/>
      <c r="C111" s="296" t="s">
        <v>586</v>
      </c>
      <c r="H111" s="297">
        <f ca="1">(H107*12)/Summary!$C$23</f>
        <v>0</v>
      </c>
      <c r="I111" s="297">
        <f ca="1">(I107*12)/Summary!$C$23</f>
        <v>0</v>
      </c>
      <c r="J111" s="297">
        <f ca="1">(J107*12)/Summary!$C$23</f>
        <v>0</v>
      </c>
      <c r="K111" s="297">
        <f ca="1">(K107*12)/Summary!$C$23</f>
        <v>0</v>
      </c>
      <c r="L111" s="297">
        <f ca="1">(L107*12)/Summary!$C$23</f>
        <v>0</v>
      </c>
      <c r="M111" s="297">
        <f ca="1">(M107*12)/Summary!$C$23</f>
        <v>0</v>
      </c>
      <c r="N111" s="297">
        <f ca="1">(N107*12)/Summary!$C$23</f>
        <v>0</v>
      </c>
      <c r="O111" s="297">
        <f ca="1">(O107*12)/Summary!$C$23</f>
        <v>0</v>
      </c>
      <c r="P111" s="297">
        <f ca="1">(P107*12)/Summary!$C$23</f>
        <v>0</v>
      </c>
      <c r="Q111" s="297">
        <f ca="1">(Q107*12)/Summary!$C$23</f>
        <v>0</v>
      </c>
      <c r="R111" s="297">
        <f ca="1">(R107*12)/Summary!$C$23</f>
        <v>0</v>
      </c>
      <c r="S111" s="297">
        <f ca="1">(S107*12)/Summary!$C$23</f>
        <v>0</v>
      </c>
      <c r="T111" s="297">
        <f ca="1">(T107*12)/Summary!$C$23</f>
        <v>0</v>
      </c>
      <c r="U111" s="297">
        <f ca="1">(U107*12)/Summary!$C$23</f>
        <v>0</v>
      </c>
      <c r="V111" s="297">
        <f ca="1">(V107*12)/Summary!$C$23</f>
        <v>0</v>
      </c>
      <c r="W111" s="297">
        <f ca="1">(W107*12)/Summary!$C$23</f>
        <v>0</v>
      </c>
      <c r="X111" s="297">
        <f ca="1">(X107*12)/Summary!$C$23</f>
        <v>0</v>
      </c>
      <c r="Y111" s="297">
        <f ca="1">(Y107*12)/Summary!$C$23</f>
        <v>0</v>
      </c>
      <c r="Z111" s="297">
        <f ca="1">(Z107*12)/Summary!$C$23</f>
        <v>0</v>
      </c>
      <c r="AA111" s="297">
        <f ca="1">(AA107*12)/Summary!$C$23</f>
        <v>0</v>
      </c>
      <c r="AB111" s="297">
        <f ca="1">(AB107*12)/Summary!$C$23</f>
        <v>0</v>
      </c>
      <c r="AC111" s="297">
        <f ca="1">(AC107*12)/Summary!$C$23</f>
        <v>0</v>
      </c>
      <c r="AD111" s="297">
        <f ca="1">(AD107*12)/Summary!$C$23</f>
        <v>0</v>
      </c>
      <c r="AE111" s="297">
        <f ca="1">(AE107*12)/Summary!$C$23</f>
        <v>0</v>
      </c>
      <c r="AF111" s="297">
        <f ca="1">(AF107*12)/Summary!$C$23</f>
        <v>0</v>
      </c>
      <c r="AG111" s="297">
        <f ca="1">(AG107*12)/Summary!$C$23</f>
        <v>0</v>
      </c>
      <c r="AH111" s="297">
        <f ca="1">(AH107*12)/Summary!$C$23</f>
        <v>0</v>
      </c>
      <c r="AI111" s="297">
        <f ca="1">(AI107*12)/Summary!$C$23</f>
        <v>0</v>
      </c>
      <c r="AJ111" s="297">
        <f ca="1">(AJ107*12)/Summary!$C$23</f>
        <v>0</v>
      </c>
      <c r="AK111" s="297">
        <f ca="1">(AK107*12)/Summary!$C$23</f>
        <v>0</v>
      </c>
      <c r="AL111" s="297">
        <f ca="1">(AL107*12)/Summary!$C$23</f>
        <v>0</v>
      </c>
      <c r="AM111" s="297">
        <f ca="1">(AM107*12)/Summary!$C$23</f>
        <v>0</v>
      </c>
      <c r="AN111" s="297">
        <f ca="1">(AN107*12)/Summary!$C$23</f>
        <v>1.6357555376644597E-2</v>
      </c>
      <c r="AO111" s="297">
        <f ca="1">(AO107*12)/Summary!$C$23</f>
        <v>4.2440611212661052E-2</v>
      </c>
      <c r="AP111" s="297">
        <f ca="1">(AP107*12)/Summary!$C$23</f>
        <v>6.8649320030492969E-2</v>
      </c>
      <c r="AQ111" s="297">
        <f ca="1">(AQ107*12)/Summary!$C$23</f>
        <v>9.4983681830140262E-2</v>
      </c>
      <c r="AR111" s="297">
        <f ca="1">(AR107*12)/Summary!$C$23</f>
        <v>0.10197516286181922</v>
      </c>
      <c r="AS111" s="297">
        <f ca="1">(AS107*12)/Summary!$C$23</f>
        <v>0.11487746088742018</v>
      </c>
      <c r="AT111" s="297">
        <f ca="1">(AT107*12)/Summary!$C$23</f>
        <v>0.11589826159258367</v>
      </c>
      <c r="AU111" s="297">
        <f ca="1">(AU107*12)/Summary!$C$23</f>
        <v>0.28479320933169466</v>
      </c>
      <c r="AV111" s="297">
        <f ca="1">(AV107*12)/Summary!$C$23</f>
        <v>0.28581401003685825</v>
      </c>
      <c r="AW111" s="297">
        <f ca="1">(AW107*12)/Summary!$C$23</f>
        <v>0.28683481074202155</v>
      </c>
      <c r="AX111" s="297">
        <f ca="1">(AX107*12)/Summary!$C$23</f>
        <v>0.28785561144718513</v>
      </c>
      <c r="AY111" s="297">
        <f ca="1">(AY107*12)/Summary!$C$23</f>
        <v>0.28887641215234872</v>
      </c>
      <c r="AZ111" s="297">
        <f ca="1">(AZ107*12)/Summary!$C$23</f>
        <v>0.28989721285751224</v>
      </c>
      <c r="BA111" s="297">
        <f ca="1">(BA107*12)/Summary!$C$23</f>
        <v>0.29091801356267571</v>
      </c>
      <c r="BB111" s="297">
        <f ca="1">(BB107*12)/Summary!$C$23</f>
        <v>0.2919388142678393</v>
      </c>
      <c r="BC111" s="297">
        <f ca="1">(BC107*12)/Summary!$C$23</f>
        <v>0.29295961497300271</v>
      </c>
      <c r="BD111" s="297">
        <f ca="1">(BD107*12)/Summary!$C$23</f>
        <v>0.29398041567816624</v>
      </c>
      <c r="BE111" s="297">
        <f ca="1">(BE107*12)/Summary!$C$23</f>
        <v>0.29497117012902652</v>
      </c>
      <c r="BF111" s="297">
        <f ca="1">(BF107*12)/Summary!$C$23</f>
        <v>0.29603435132700084</v>
      </c>
      <c r="BG111" s="297">
        <f ca="1">(BG107*12)/Summary!$C$23</f>
        <v>0.29709753252497517</v>
      </c>
      <c r="BH111" s="297">
        <f ca="1">(BH107*12)/Summary!$C$23</f>
        <v>0.29816071372294944</v>
      </c>
      <c r="BI111" s="297">
        <f ca="1">(BI107*12)/Summary!$C$23</f>
        <v>0.29922389492092377</v>
      </c>
      <c r="BJ111" s="297">
        <f ca="1">(BJ107*12)/Summary!$C$23</f>
        <v>0.3002870761188981</v>
      </c>
      <c r="BK111" s="297">
        <f ca="1">(BK107*12)/Summary!$C$23</f>
        <v>0.30135025731687237</v>
      </c>
      <c r="BL111" s="297">
        <f ca="1">(BL107*12)/Summary!$C$23</f>
        <v>0.30241343851484676</v>
      </c>
      <c r="BM111" s="297">
        <f ca="1">(BM107*12)/Summary!$C$23</f>
        <v>0.30347661971282097</v>
      </c>
      <c r="BN111" s="297">
        <f ca="1">(BN107*12)/Summary!$C$23</f>
        <v>0.30453980091079536</v>
      </c>
      <c r="BO111" s="297">
        <f ca="1">(BO107*12)/Summary!$C$23</f>
        <v>0.30560298210876963</v>
      </c>
      <c r="BP111" s="297">
        <f ca="1">(BP107*12)/Summary!$C$23</f>
        <v>0.30666616330674396</v>
      </c>
      <c r="BQ111" s="297">
        <f ca="1">(BQ107*12)/Summary!$C$23</f>
        <v>0.30769921498575498</v>
      </c>
      <c r="BR111" s="297">
        <f ca="1">(BR107*12)/Summary!$C$23</f>
        <v>0.30880650408055799</v>
      </c>
      <c r="BS111" s="297">
        <f ca="1">(BS107*12)/Summary!$C$23</f>
        <v>0.30991379317536094</v>
      </c>
      <c r="BT111" s="297">
        <f ca="1">(BT107*12)/Summary!$C$23</f>
        <v>0.31102108227016384</v>
      </c>
      <c r="BU111" s="297">
        <f ca="1">(BU107*12)/Summary!$C$23</f>
        <v>0.31212837136496691</v>
      </c>
      <c r="BV111" s="297">
        <f ca="1">(BV107*12)/Summary!$C$23</f>
        <v>0.3132356604597698</v>
      </c>
      <c r="BW111" s="297">
        <f ca="1">(BW107*12)/Summary!$C$23</f>
        <v>0.31434294955457287</v>
      </c>
      <c r="BX111" s="297">
        <f ca="1">(BX107*12)/Summary!$C$23</f>
        <v>0.31545023864937582</v>
      </c>
      <c r="BY111" s="297">
        <f ca="1">(BY107*12)/Summary!$C$23</f>
        <v>0.31655752774417872</v>
      </c>
      <c r="BZ111" s="297">
        <f ca="1">(BZ107*12)/Summary!$C$23</f>
        <v>0.31766481683898173</v>
      </c>
      <c r="CA111" s="297">
        <f ca="1">(CA107*12)/Summary!$C$23</f>
        <v>0.31877210593378469</v>
      </c>
      <c r="CB111" s="297">
        <f ca="1">(CB107*12)/Summary!$C$23</f>
        <v>0.3198793950285877</v>
      </c>
      <c r="CC111" s="297">
        <f ca="1">(CC107*12)/Summary!$C$23</f>
        <v>0.32095649579899133</v>
      </c>
      <c r="CD111" s="297">
        <f ca="1">(CD107*12)/Summary!$C$23</f>
        <v>0.3221096899205817</v>
      </c>
      <c r="CE111" s="297">
        <f ca="1">(CE107*12)/Summary!$C$23</f>
        <v>0.32326288404217185</v>
      </c>
      <c r="CF111" s="297">
        <f ca="1">(CF107*12)/Summary!$C$23</f>
        <v>0.32441607816376222</v>
      </c>
      <c r="CG111" s="297">
        <f ca="1">(CG107*12)/Summary!$C$23</f>
        <v>0.32556927228535248</v>
      </c>
      <c r="CH111" s="297">
        <f ca="1">(CH107*12)/Summary!$C$23</f>
        <v>0.32672246640694297</v>
      </c>
      <c r="CI111" s="297">
        <f ca="1">(CI107*12)/Summary!$C$23</f>
        <v>0.32787566052853334</v>
      </c>
      <c r="CJ111" s="297">
        <f ca="1">(CJ107*12)/Summary!$C$23</f>
        <v>0.32902885465012355</v>
      </c>
      <c r="CK111" s="297">
        <f ca="1">(CK107*12)/Summary!$C$23</f>
        <v>0.33018204877171392</v>
      </c>
      <c r="CL111" s="297">
        <f ca="1">(CL107*12)/Summary!$C$23</f>
        <v>0.33133524289330424</v>
      </c>
      <c r="CM111" s="297">
        <f ca="1">(CM107*12)/Summary!$C$23</f>
        <v>0.33248843701489456</v>
      </c>
      <c r="CN111" s="297">
        <f ca="1">(CN107*12)/Summary!$C$23</f>
        <v>0.33364163113648482</v>
      </c>
      <c r="CO111" s="297">
        <f ca="1">(CO107*12)/Summary!$C$23</f>
        <v>0.33476460425575272</v>
      </c>
      <c r="CP111" s="297">
        <f ca="1">(CP107*12)/Summary!$C$23</f>
        <v>0.33596557305998698</v>
      </c>
      <c r="CQ111" s="297">
        <f ca="1">(CQ107*12)/Summary!$C$23</f>
        <v>0.33716654186422135</v>
      </c>
      <c r="CR111" s="297">
        <f ca="1">(CR107*12)/Summary!$C$23</f>
        <v>0.33836751066845572</v>
      </c>
      <c r="CS111" s="297">
        <f ca="1">(CS107*12)/Summary!$C$23</f>
        <v>0.33956847947268987</v>
      </c>
      <c r="CT111" s="297">
        <f ca="1">(CT107*12)/Summary!$C$23</f>
        <v>0.34076944827692435</v>
      </c>
      <c r="CU111" s="297">
        <f ca="1">(CU107*12)/Summary!$C$23</f>
        <v>0.34197041708115866</v>
      </c>
      <c r="CV111" s="297">
        <f ca="1">(CV107*12)/Summary!$C$23</f>
        <v>0.34317138588539292</v>
      </c>
      <c r="CW111" s="297">
        <f ca="1">(CW107*12)/Summary!$C$23</f>
        <v>0.34437235468962729</v>
      </c>
      <c r="CX111" s="297">
        <f ca="1">(CX107*12)/Summary!$C$23</f>
        <v>0.34557332349386161</v>
      </c>
      <c r="CY111" s="297">
        <f ca="1">(CY107*12)/Summary!$C$23</f>
        <v>0.34677429229809598</v>
      </c>
      <c r="CZ111" s="297">
        <f ca="1">(CZ107*12)/Summary!$C$23</f>
        <v>0.34797526110233029</v>
      </c>
      <c r="DA111" s="297">
        <f ca="1">(DA107*12)/Summary!$C$23</f>
        <v>0.3491460041059648</v>
      </c>
      <c r="DB111" s="297">
        <f ca="1">(DB107*12)/Summary!$C$23</f>
        <v>0.35039669268668977</v>
      </c>
      <c r="DC111" s="297">
        <f ca="1">(DC107*12)/Summary!$C$23</f>
        <v>0.35164738126741474</v>
      </c>
      <c r="DD111" s="297">
        <f ca="1">(DD107*12)/Summary!$C$23</f>
        <v>0.35289806984813976</v>
      </c>
      <c r="DE111" s="297">
        <f ca="1">(DE107*12)/Summary!$C$23</f>
        <v>0.35414875842886484</v>
      </c>
      <c r="DF111" s="297">
        <f ca="1">(DF107*12)/Summary!$C$23</f>
        <v>0.35539944700958986</v>
      </c>
      <c r="DG111" s="297">
        <f ca="1">(DG107*12)/Summary!$C$23</f>
        <v>0.35665013559031494</v>
      </c>
      <c r="DH111" s="297">
        <f ca="1">(DH107*12)/Summary!$C$23</f>
        <v>0.35790082417103991</v>
      </c>
      <c r="DI111" s="297">
        <f ca="1">(DI107*12)/Summary!$C$23</f>
        <v>0.35915151275176493</v>
      </c>
      <c r="DJ111" s="297">
        <f ca="1">(DJ107*12)/Summary!$C$23</f>
        <v>0.36040220133248996</v>
      </c>
      <c r="DK111" s="297">
        <f ca="1">(DK107*12)/Summary!$C$23</f>
        <v>0.36165288991321493</v>
      </c>
      <c r="DL111" s="297">
        <f ca="1">(DL107*12)/Summary!$C$23</f>
        <v>0.36290357849393989</v>
      </c>
      <c r="DM111" s="297">
        <f ca="1">(DM107*12)/Summary!$C$23</f>
        <v>0.36412406619518645</v>
      </c>
      <c r="DN111" s="297">
        <f ca="1">(DN107*12)/Summary!$C$23</f>
        <v>0.36542649811295075</v>
      </c>
      <c r="DO111" s="297">
        <f ca="1">(DO107*12)/Summary!$C$23</f>
        <v>0.36672893003071499</v>
      </c>
      <c r="DP111" s="297">
        <f ca="1">(DP107*12)/Summary!$C$23</f>
        <v>0.36803136194847946</v>
      </c>
      <c r="DQ111" s="297">
        <f ca="1">(DQ107*12)/Summary!$C$23</f>
        <v>0.36933379386624371</v>
      </c>
      <c r="DR111" s="297">
        <f ca="1">(DR107*12)/Summary!$C$23</f>
        <v>0.37063622578400801</v>
      </c>
      <c r="DS111" s="297">
        <f ca="1">(DS107*12)/Summary!$C$23</f>
        <v>0.37193865770177242</v>
      </c>
      <c r="DT111" s="297">
        <f ca="1">(DT107*12)/Summary!$C$23</f>
        <v>0.37324108961953667</v>
      </c>
      <c r="DU111" s="297">
        <f ca="1">(DU107*12)/Summary!$C$23</f>
        <v>0.37454352153730097</v>
      </c>
      <c r="DV111" s="297">
        <f ca="1">(DV107*12)/Summary!$C$23</f>
        <v>0.37584595345506538</v>
      </c>
      <c r="DW111" s="297">
        <f ca="1">(DW107*12)/Summary!$C$23</f>
        <v>0.37714838537282958</v>
      </c>
      <c r="DX111" s="297">
        <f ca="1">(DX107*12)/Summary!$C$23</f>
        <v>0.37845081729059393</v>
      </c>
      <c r="DY111" s="297">
        <f ca="1">(DY107*12)/Summary!$C$23</f>
        <v>0.3797231049007132</v>
      </c>
      <c r="DZ111" s="297">
        <f ca="1">(DZ107*12)/Summary!$C$23</f>
        <v>0.38107938533276314</v>
      </c>
      <c r="EA111" s="297">
        <f ca="1">(EA107*12)/Summary!$C$23</f>
        <v>0.38243566576481325</v>
      </c>
      <c r="EB111" s="297">
        <f ca="1">(EB107*12)/Summary!$C$23</f>
        <v>0.3837919461968633</v>
      </c>
      <c r="EC111" s="297">
        <f ca="1">(EC107*12)/Summary!$C$23</f>
        <v>0.38514822662891329</v>
      </c>
      <c r="ED111" s="297">
        <f ca="1">(ED107*12)/Summary!$C$23</f>
        <v>0.38650450706096312</v>
      </c>
      <c r="EE111" s="297">
        <f ca="1">(EE107*12)/Summary!$C$23</f>
        <v>0.38786078749301323</v>
      </c>
      <c r="EF111" s="297">
        <f ca="1">(EF107*12)/Summary!$C$23</f>
        <v>0.38921706792506322</v>
      </c>
      <c r="EG111" s="297">
        <f ca="1">(EG107*12)/Summary!$C$23</f>
        <v>0.39057334835711321</v>
      </c>
      <c r="EH111" s="297">
        <f ca="1">(EH107*12)/Summary!$C$23</f>
        <v>0.39192962878916326</v>
      </c>
      <c r="EI111" s="297">
        <f ca="1">(EI107*12)/Summary!$C$23</f>
        <v>0.3932859092212132</v>
      </c>
      <c r="EJ111" s="297">
        <f ca="1">(EJ107*12)/Summary!$C$23</f>
        <v>0.39464218965326314</v>
      </c>
    </row>
    <row r="112" spans="1:144" s="4" customFormat="1" ht="14" x14ac:dyDescent="0.2">
      <c r="A112" s="3"/>
      <c r="C112" s="296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8"/>
      <c r="BK112" s="58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58"/>
      <c r="BW112" s="58"/>
      <c r="BX112" s="58"/>
      <c r="BY112" s="58"/>
      <c r="BZ112" s="58"/>
      <c r="CA112" s="58"/>
      <c r="CB112" s="58"/>
      <c r="CC112" s="58"/>
      <c r="CD112" s="58"/>
      <c r="CE112" s="58"/>
      <c r="CF112" s="58"/>
      <c r="CG112" s="58"/>
      <c r="CH112" s="58"/>
      <c r="CI112" s="58"/>
      <c r="CJ112" s="58"/>
      <c r="CK112" s="58"/>
      <c r="CL112" s="58"/>
      <c r="CM112" s="58"/>
      <c r="CN112" s="58"/>
      <c r="CO112" s="58"/>
      <c r="CP112" s="58"/>
      <c r="CQ112" s="58"/>
      <c r="CR112" s="58"/>
      <c r="CS112" s="58"/>
      <c r="CT112" s="58"/>
      <c r="CU112" s="58"/>
      <c r="CV112" s="58"/>
      <c r="CW112" s="58"/>
      <c r="CX112" s="58"/>
      <c r="CY112" s="58"/>
      <c r="CZ112" s="58"/>
      <c r="DA112" s="58"/>
      <c r="DB112" s="58"/>
      <c r="DC112" s="58"/>
      <c r="DD112" s="58"/>
      <c r="DE112" s="58"/>
      <c r="DF112" s="58"/>
      <c r="DG112" s="58"/>
      <c r="DH112" s="58"/>
      <c r="DI112" s="58"/>
      <c r="DJ112" s="58"/>
      <c r="DK112" s="58"/>
      <c r="DL112" s="58"/>
      <c r="DM112" s="58"/>
      <c r="DN112" s="58"/>
      <c r="DO112" s="58"/>
      <c r="DP112" s="58"/>
      <c r="DQ112" s="58"/>
      <c r="DR112" s="58"/>
      <c r="DS112" s="58"/>
      <c r="DT112" s="58"/>
      <c r="DU112" s="58"/>
      <c r="DV112" s="58"/>
      <c r="DW112" s="58"/>
      <c r="DX112" s="58"/>
      <c r="DY112" s="58"/>
      <c r="DZ112" s="58"/>
      <c r="EA112" s="58"/>
      <c r="EB112" s="58"/>
      <c r="EC112" s="58"/>
      <c r="ED112" s="58"/>
      <c r="EE112" s="58"/>
      <c r="EF112" s="58"/>
      <c r="EG112" s="58"/>
      <c r="EH112" s="58"/>
      <c r="EI112" s="58"/>
      <c r="EJ112" s="58"/>
    </row>
    <row r="113" spans="1:142" s="30" customFormat="1" ht="14" x14ac:dyDescent="0.2">
      <c r="A113" s="205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  <c r="AD113" s="206"/>
      <c r="AE113" s="206"/>
      <c r="AF113" s="206"/>
      <c r="AG113" s="206"/>
      <c r="AH113" s="206"/>
      <c r="AI113" s="206"/>
      <c r="AJ113" s="206"/>
      <c r="AK113" s="206"/>
      <c r="AL113" s="206"/>
      <c r="AM113" s="206"/>
      <c r="AN113" s="206"/>
      <c r="AO113" s="206"/>
      <c r="AP113" s="206"/>
      <c r="AQ113" s="206"/>
      <c r="AR113" s="206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  <c r="BC113" s="206"/>
      <c r="BD113" s="206"/>
      <c r="BE113" s="206"/>
      <c r="BF113" s="206"/>
      <c r="BG113" s="206"/>
      <c r="BH113" s="206"/>
      <c r="BI113" s="206"/>
      <c r="BJ113" s="206"/>
      <c r="BK113" s="206"/>
      <c r="BL113" s="206"/>
      <c r="BM113" s="206"/>
      <c r="BN113" s="206"/>
      <c r="BO113" s="206"/>
      <c r="BP113" s="206"/>
      <c r="BQ113" s="206"/>
      <c r="BR113" s="206"/>
      <c r="BS113" s="206"/>
      <c r="BT113" s="206"/>
      <c r="BU113" s="206"/>
      <c r="BV113" s="206"/>
      <c r="BW113" s="206"/>
      <c r="BX113" s="206"/>
      <c r="BY113" s="206"/>
      <c r="BZ113" s="206"/>
      <c r="CA113" s="206"/>
      <c r="CB113" s="206"/>
      <c r="CC113" s="206"/>
      <c r="CD113" s="206"/>
      <c r="CE113" s="206"/>
      <c r="CF113" s="206"/>
      <c r="CG113" s="206"/>
      <c r="CH113" s="206"/>
      <c r="CI113" s="206"/>
      <c r="CJ113" s="206"/>
      <c r="CK113" s="206"/>
      <c r="CL113" s="206"/>
      <c r="CM113" s="206"/>
      <c r="CN113" s="206"/>
      <c r="CO113" s="206"/>
      <c r="CP113" s="206"/>
      <c r="CQ113" s="206"/>
      <c r="CR113" s="206"/>
      <c r="CS113" s="206"/>
      <c r="CT113" s="206"/>
      <c r="CU113" s="206"/>
      <c r="CV113" s="206"/>
      <c r="CW113" s="206"/>
      <c r="CX113" s="206"/>
      <c r="CY113" s="206"/>
      <c r="CZ113" s="206"/>
      <c r="DA113" s="206"/>
      <c r="DB113" s="206"/>
      <c r="DC113" s="206"/>
      <c r="DD113" s="206"/>
      <c r="DE113" s="206"/>
      <c r="DF113" s="206"/>
      <c r="DG113" s="206"/>
      <c r="DH113" s="206"/>
      <c r="DI113" s="206"/>
      <c r="DJ113" s="206"/>
      <c r="DK113" s="206"/>
      <c r="DL113" s="206"/>
      <c r="DM113" s="206"/>
      <c r="DN113" s="206"/>
      <c r="DO113" s="206"/>
      <c r="DP113" s="206"/>
      <c r="DQ113" s="206"/>
      <c r="DR113" s="206"/>
      <c r="DS113" s="206"/>
      <c r="DT113" s="206"/>
      <c r="DU113" s="206"/>
      <c r="DV113" s="206"/>
      <c r="DW113" s="206"/>
      <c r="DX113" s="206"/>
      <c r="DY113" s="206"/>
      <c r="DZ113" s="206"/>
      <c r="EA113" s="206"/>
      <c r="EB113" s="206"/>
      <c r="EC113" s="206"/>
      <c r="ED113" s="206"/>
      <c r="EE113" s="206"/>
      <c r="EF113" s="206"/>
      <c r="EG113" s="206"/>
      <c r="EH113" s="206"/>
      <c r="EI113" s="206"/>
      <c r="EJ113" s="206"/>
      <c r="EK113" s="4">
        <v>0</v>
      </c>
      <c r="EL113" s="4"/>
    </row>
    <row r="114" spans="1:142" s="4" customFormat="1" ht="14" x14ac:dyDescent="0.2">
      <c r="A114" s="3"/>
      <c r="C114" s="2" t="s">
        <v>216</v>
      </c>
      <c r="H114" s="4" t="str">
        <f>IF(H115=EOMONTH(Summary!$E$3,0),"land closing",
IF(H115=EOMONTH(Summary!$E$5,0),"break ground",
IF(AND(H115&gt;EOMONTH(Summary!$E$5,0),H115&lt;EOMONTH(Summary!$E$8,0)),"construction",
IF(H115=EOMONTH(Summary!$E$8,0),"delivery/lease-up",
IF(AND(H115&gt;EOMONTH(Summary!$E$8,0),H115&lt;EOMONTH(Summary!$E$10,0)),"lease up",
IF(H115=EOMONTH(Summary!$E$3,Summary!$E$51),"refinance",
IF(AND(H115&gt;=EOMONTH(Summary!$E$10,0),H115&lt;EOMONTH(Summary!$E$3,Summary!$G$66)),"stabilization",
IF(H115=EOMONTH(Summary!$E$3,Summary!$G$66),"end of hold period",
IF(H115&gt;EOMONTH(Summary!$E$3,Summary!$G$66),"post hold period",
"")))))))))</f>
        <v>land closing</v>
      </c>
      <c r="I114" s="4" t="str">
        <f>IF(I115=EOMONTH(Summary!$E$3,0),"land closing",
IF(I115=EOMONTH(Summary!$E$5,0),"break ground",
IF(AND(I115&gt;EOMONTH(Summary!$E$5,0),I115&lt;EOMONTH(Summary!$E$8,0)),"construction",
IF(I115=EOMONTH(Summary!$E$8,0),"delivery/lease-up",
IF(AND(I115&gt;EOMONTH(Summary!$E$8,0),I115&lt;EOMONTH(Summary!$E$10,0)),"lease up",
IF(I115=EOMONTH(Summary!$E$3,Summary!$E$51),"refinance",
IF(AND(I115&gt;=EOMONTH(Summary!$E$10,0),I115&lt;EOMONTH(Summary!$E$3,Summary!$G$66)),"stabilization",
IF(I115=EOMONTH(Summary!$E$3,Summary!$G$66),"end of hold period",
IF(I115&gt;EOMONTH(Summary!$E$3,Summary!$G$66),"post hold period",
"")))))))))</f>
        <v>break ground</v>
      </c>
      <c r="J114" s="4" t="str">
        <f>IF(J115=EOMONTH(Summary!$E$3,0),"land closing",
IF(J115=EOMONTH(Summary!$E$5,0),"break ground",
IF(AND(J115&gt;EOMONTH(Summary!$E$5,0),J115&lt;EOMONTH(Summary!$E$8,0)),"construction",
IF(J115=EOMONTH(Summary!$E$8,0),"delivery/lease-up",
IF(AND(J115&gt;EOMONTH(Summary!$E$8,0),J115&lt;EOMONTH(Summary!$E$10,0)),"lease up",
IF(J115=EOMONTH(Summary!$E$3,Summary!$E$51),"refinance",
IF(AND(J115&gt;=EOMONTH(Summary!$E$10,0),J115&lt;EOMONTH(Summary!$E$3,Summary!$G$66)),"stabilization",
IF(J115=EOMONTH(Summary!$E$3,Summary!$G$66),"end of hold period",
IF(J115&gt;EOMONTH(Summary!$E$3,Summary!$G$66),"post hold period",
"")))))))))</f>
        <v>construction</v>
      </c>
      <c r="K114" s="4" t="str">
        <f>IF(K115=EOMONTH(Summary!$E$3,0),"land closing",
IF(K115=EOMONTH(Summary!$E$5,0),"break ground",
IF(AND(K115&gt;EOMONTH(Summary!$E$5,0),K115&lt;EOMONTH(Summary!$E$8,0)),"construction",
IF(K115=EOMONTH(Summary!$E$8,0),"delivery/lease-up",
IF(AND(K115&gt;EOMONTH(Summary!$E$8,0),K115&lt;EOMONTH(Summary!$E$10,0)),"lease up",
IF(K115=EOMONTH(Summary!$E$3,Summary!$E$51),"refinance",
IF(AND(K115&gt;=EOMONTH(Summary!$E$10,0),K115&lt;EOMONTH(Summary!$E$3,Summary!$G$66)),"stabilization",
IF(K115=EOMONTH(Summary!$E$3,Summary!$G$66),"end of hold period",
IF(K115&gt;EOMONTH(Summary!$E$3,Summary!$G$66),"post hold period",
"")))))))))</f>
        <v>construction</v>
      </c>
      <c r="L114" s="4" t="str">
        <f>IF(L115=EOMONTH(Summary!$E$3,0),"land closing",
IF(L115=EOMONTH(Summary!$E$5,0),"break ground",
IF(AND(L115&gt;EOMONTH(Summary!$E$5,0),L115&lt;EOMONTH(Summary!$E$8,0)),"construction",
IF(L115=EOMONTH(Summary!$E$8,0),"delivery/lease-up",
IF(AND(L115&gt;EOMONTH(Summary!$E$8,0),L115&lt;EOMONTH(Summary!$E$10,0)),"lease up",
IF(L115=EOMONTH(Summary!$E$3,Summary!$E$51),"refinance",
IF(AND(L115&gt;=EOMONTH(Summary!$E$10,0),L115&lt;EOMONTH(Summary!$E$3,Summary!$G$66)),"stabilization",
IF(L115=EOMONTH(Summary!$E$3,Summary!$G$66),"end of hold period",
IF(L115&gt;EOMONTH(Summary!$E$3,Summary!$G$66),"post hold period",
"")))))))))</f>
        <v>construction</v>
      </c>
      <c r="M114" s="4" t="str">
        <f>IF(M115=EOMONTH(Summary!$E$3,0),"land closing",
IF(M115=EOMONTH(Summary!$E$5,0),"break ground",
IF(AND(M115&gt;EOMONTH(Summary!$E$5,0),M115&lt;EOMONTH(Summary!$E$8,0)),"construction",
IF(M115=EOMONTH(Summary!$E$8,0),"delivery/lease-up",
IF(AND(M115&gt;EOMONTH(Summary!$E$8,0),M115&lt;EOMONTH(Summary!$E$10,0)),"lease up",
IF(M115=EOMONTH(Summary!$E$3,Summary!$E$51),"refinance",
IF(AND(M115&gt;=EOMONTH(Summary!$E$10,0),M115&lt;EOMONTH(Summary!$E$3,Summary!$G$66)),"stabilization",
IF(M115=EOMONTH(Summary!$E$3,Summary!$G$66),"end of hold period",
IF(M115&gt;EOMONTH(Summary!$E$3,Summary!$G$66),"post hold period",
"")))))))))</f>
        <v>construction</v>
      </c>
      <c r="N114" s="4" t="str">
        <f>IF(N115=EOMONTH(Summary!$E$3,0),"land closing",
IF(N115=EOMONTH(Summary!$E$5,0),"break ground",
IF(AND(N115&gt;EOMONTH(Summary!$E$5,0),N115&lt;EOMONTH(Summary!$E$8,0)),"construction",
IF(N115=EOMONTH(Summary!$E$8,0),"delivery/lease-up",
IF(AND(N115&gt;EOMONTH(Summary!$E$8,0),N115&lt;EOMONTH(Summary!$E$10,0)),"lease up",
IF(N115=EOMONTH(Summary!$E$3,Summary!$E$51),"refinance",
IF(AND(N115&gt;=EOMONTH(Summary!$E$10,0),N115&lt;EOMONTH(Summary!$E$3,Summary!$G$66)),"stabilization",
IF(N115=EOMONTH(Summary!$E$3,Summary!$G$66),"end of hold period",
IF(N115&gt;EOMONTH(Summary!$E$3,Summary!$G$66),"post hold period",
"")))))))))</f>
        <v>construction</v>
      </c>
      <c r="O114" s="4" t="str">
        <f>IF(O115=EOMONTH(Summary!$E$3,0),"land closing",
IF(O115=EOMONTH(Summary!$E$5,0),"break ground",
IF(AND(O115&gt;EOMONTH(Summary!$E$5,0),O115&lt;EOMONTH(Summary!$E$8,0)),"construction",
IF(O115=EOMONTH(Summary!$E$8,0),"delivery/lease-up",
IF(AND(O115&gt;EOMONTH(Summary!$E$8,0),O115&lt;EOMONTH(Summary!$E$10,0)),"lease up",
IF(O115=EOMONTH(Summary!$E$3,Summary!$E$51),"refinance",
IF(AND(O115&gt;=EOMONTH(Summary!$E$10,0),O115&lt;EOMONTH(Summary!$E$3,Summary!$G$66)),"stabilization",
IF(O115=EOMONTH(Summary!$E$3,Summary!$G$66),"end of hold period",
IF(O115&gt;EOMONTH(Summary!$E$3,Summary!$G$66),"post hold period",
"")))))))))</f>
        <v>construction</v>
      </c>
      <c r="P114" s="4" t="str">
        <f>IF(P115=EOMONTH(Summary!$E$3,0),"land closing",
IF(P115=EOMONTH(Summary!$E$5,0),"break ground",
IF(AND(P115&gt;EOMONTH(Summary!$E$5,0),P115&lt;EOMONTH(Summary!$E$8,0)),"construction",
IF(P115=EOMONTH(Summary!$E$8,0),"delivery/lease-up",
IF(AND(P115&gt;EOMONTH(Summary!$E$8,0),P115&lt;EOMONTH(Summary!$E$10,0)),"lease up",
IF(P115=EOMONTH(Summary!$E$3,Summary!$E$51),"refinance",
IF(AND(P115&gt;=EOMONTH(Summary!$E$10,0),P115&lt;EOMONTH(Summary!$E$3,Summary!$G$66)),"stabilization",
IF(P115=EOMONTH(Summary!$E$3,Summary!$G$66),"end of hold period",
IF(P115&gt;EOMONTH(Summary!$E$3,Summary!$G$66),"post hold period",
"")))))))))</f>
        <v>construction</v>
      </c>
      <c r="Q114" s="4" t="str">
        <f>IF(Q115=EOMONTH(Summary!$E$3,0),"land closing",
IF(Q115=EOMONTH(Summary!$E$5,0),"break ground",
IF(AND(Q115&gt;EOMONTH(Summary!$E$5,0),Q115&lt;EOMONTH(Summary!$E$8,0)),"construction",
IF(Q115=EOMONTH(Summary!$E$8,0),"delivery/lease-up",
IF(AND(Q115&gt;EOMONTH(Summary!$E$8,0),Q115&lt;EOMONTH(Summary!$E$10,0)),"lease up",
IF(Q115=EOMONTH(Summary!$E$3,Summary!$E$51),"refinance",
IF(AND(Q115&gt;=EOMONTH(Summary!$E$10,0),Q115&lt;EOMONTH(Summary!$E$3,Summary!$G$66)),"stabilization",
IF(Q115=EOMONTH(Summary!$E$3,Summary!$G$66),"end of hold period",
IF(Q115&gt;EOMONTH(Summary!$E$3,Summary!$G$66),"post hold period",
"")))))))))</f>
        <v>construction</v>
      </c>
      <c r="R114" s="4" t="str">
        <f>IF(R115=EOMONTH(Summary!$E$3,0),"land closing",
IF(R115=EOMONTH(Summary!$E$5,0),"break ground",
IF(AND(R115&gt;EOMONTH(Summary!$E$5,0),R115&lt;EOMONTH(Summary!$E$8,0)),"construction",
IF(R115=EOMONTH(Summary!$E$8,0),"delivery/lease-up",
IF(AND(R115&gt;EOMONTH(Summary!$E$8,0),R115&lt;EOMONTH(Summary!$E$10,0)),"lease up",
IF(R115=EOMONTH(Summary!$E$3,Summary!$E$51),"refinance",
IF(AND(R115&gt;=EOMONTH(Summary!$E$10,0),R115&lt;EOMONTH(Summary!$E$3,Summary!$G$66)),"stabilization",
IF(R115=EOMONTH(Summary!$E$3,Summary!$G$66),"end of hold period",
IF(R115&gt;EOMONTH(Summary!$E$3,Summary!$G$66),"post hold period",
"")))))))))</f>
        <v>construction</v>
      </c>
      <c r="S114" s="4" t="str">
        <f>IF(S115=EOMONTH(Summary!$E$3,0),"land closing",
IF(S115=EOMONTH(Summary!$E$5,0),"break ground",
IF(AND(S115&gt;EOMONTH(Summary!$E$5,0),S115&lt;EOMONTH(Summary!$E$8,0)),"construction",
IF(S115=EOMONTH(Summary!$E$8,0),"delivery/lease-up",
IF(AND(S115&gt;EOMONTH(Summary!$E$8,0),S115&lt;EOMONTH(Summary!$E$10,0)),"lease up",
IF(S115=EOMONTH(Summary!$E$3,Summary!$E$51),"refinance",
IF(AND(S115&gt;=EOMONTH(Summary!$E$10,0),S115&lt;EOMONTH(Summary!$E$3,Summary!$G$66)),"stabilization",
IF(S115=EOMONTH(Summary!$E$3,Summary!$G$66),"end of hold period",
IF(S115&gt;EOMONTH(Summary!$E$3,Summary!$G$66),"post hold period",
"")))))))))</f>
        <v>construction</v>
      </c>
      <c r="T114" s="4" t="str">
        <f>IF(T115=EOMONTH(Summary!$E$3,0),"land closing",
IF(T115=EOMONTH(Summary!$E$5,0),"break ground",
IF(AND(T115&gt;EOMONTH(Summary!$E$5,0),T115&lt;EOMONTH(Summary!$E$8,0)),"construction",
IF(T115=EOMONTH(Summary!$E$8,0),"delivery/lease-up",
IF(AND(T115&gt;EOMONTH(Summary!$E$8,0),T115&lt;EOMONTH(Summary!$E$10,0)),"lease up",
IF(T115=EOMONTH(Summary!$E$3,Summary!$E$51),"refinance",
IF(AND(T115&gt;=EOMONTH(Summary!$E$10,0),T115&lt;EOMONTH(Summary!$E$3,Summary!$G$66)),"stabilization",
IF(T115=EOMONTH(Summary!$E$3,Summary!$G$66),"end of hold period",
IF(T115&gt;EOMONTH(Summary!$E$3,Summary!$G$66),"post hold period",
"")))))))))</f>
        <v>construction</v>
      </c>
      <c r="U114" s="4" t="str">
        <f>IF(U115=EOMONTH(Summary!$E$3,0),"land closing",
IF(U115=EOMONTH(Summary!$E$5,0),"break ground",
IF(AND(U115&gt;EOMONTH(Summary!$E$5,0),U115&lt;EOMONTH(Summary!$E$8,0)),"construction",
IF(U115=EOMONTH(Summary!$E$8,0),"delivery/lease-up",
IF(AND(U115&gt;EOMONTH(Summary!$E$8,0),U115&lt;EOMONTH(Summary!$E$10,0)),"lease up",
IF(U115=EOMONTH(Summary!$E$3,Summary!$E$51),"refinance",
IF(AND(U115&gt;=EOMONTH(Summary!$E$10,0),U115&lt;EOMONTH(Summary!$E$3,Summary!$G$66)),"stabilization",
IF(U115=EOMONTH(Summary!$E$3,Summary!$G$66),"end of hold period",
IF(U115&gt;EOMONTH(Summary!$E$3,Summary!$G$66),"post hold period",
"")))))))))</f>
        <v>construction</v>
      </c>
      <c r="V114" s="4" t="str">
        <f>IF(V115=EOMONTH(Summary!$E$3,0),"land closing",
IF(V115=EOMONTH(Summary!$E$5,0),"break ground",
IF(AND(V115&gt;EOMONTH(Summary!$E$5,0),V115&lt;EOMONTH(Summary!$E$8,0)),"construction",
IF(V115=EOMONTH(Summary!$E$8,0),"delivery/lease-up",
IF(AND(V115&gt;EOMONTH(Summary!$E$8,0),V115&lt;EOMONTH(Summary!$E$10,0)),"lease up",
IF(V115=EOMONTH(Summary!$E$3,Summary!$E$51),"refinance",
IF(AND(V115&gt;=EOMONTH(Summary!$E$10,0),V115&lt;EOMONTH(Summary!$E$3,Summary!$G$66)),"stabilization",
IF(V115=EOMONTH(Summary!$E$3,Summary!$G$66),"end of hold period",
IF(V115&gt;EOMONTH(Summary!$E$3,Summary!$G$66),"post hold period",
"")))))))))</f>
        <v>construction</v>
      </c>
      <c r="W114" s="4" t="str">
        <f>IF(W115=EOMONTH(Summary!$E$3,0),"land closing",
IF(W115=EOMONTH(Summary!$E$5,0),"break ground",
IF(AND(W115&gt;EOMONTH(Summary!$E$5,0),W115&lt;EOMONTH(Summary!$E$8,0)),"construction",
IF(W115=EOMONTH(Summary!$E$8,0),"delivery/lease-up",
IF(AND(W115&gt;EOMONTH(Summary!$E$8,0),W115&lt;EOMONTH(Summary!$E$10,0)),"lease up",
IF(W115=EOMONTH(Summary!$E$3,Summary!$E$51),"refinance",
IF(AND(W115&gt;=EOMONTH(Summary!$E$10,0),W115&lt;EOMONTH(Summary!$E$3,Summary!$G$66)),"stabilization",
IF(W115=EOMONTH(Summary!$E$3,Summary!$G$66),"end of hold period",
IF(W115&gt;EOMONTH(Summary!$E$3,Summary!$G$66),"post hold period",
"")))))))))</f>
        <v>construction</v>
      </c>
      <c r="X114" s="4" t="str">
        <f>IF(X115=EOMONTH(Summary!$E$3,0),"land closing",
IF(X115=EOMONTH(Summary!$E$5,0),"break ground",
IF(AND(X115&gt;EOMONTH(Summary!$E$5,0),X115&lt;EOMONTH(Summary!$E$8,0)),"construction",
IF(X115=EOMONTH(Summary!$E$8,0),"delivery/lease-up",
IF(AND(X115&gt;EOMONTH(Summary!$E$8,0),X115&lt;EOMONTH(Summary!$E$10,0)),"lease up",
IF(X115=EOMONTH(Summary!$E$3,Summary!$E$51),"refinance",
IF(AND(X115&gt;=EOMONTH(Summary!$E$10,0),X115&lt;EOMONTH(Summary!$E$3,Summary!$G$66)),"stabilization",
IF(X115=EOMONTH(Summary!$E$3,Summary!$G$66),"end of hold period",
IF(X115&gt;EOMONTH(Summary!$E$3,Summary!$G$66),"post hold period",
"")))))))))</f>
        <v>construction</v>
      </c>
      <c r="Y114" s="4" t="str">
        <f>IF(Y115=EOMONTH(Summary!$E$3,0),"land closing",
IF(Y115=EOMONTH(Summary!$E$5,0),"break ground",
IF(AND(Y115&gt;EOMONTH(Summary!$E$5,0),Y115&lt;EOMONTH(Summary!$E$8,0)),"construction",
IF(Y115=EOMONTH(Summary!$E$8,0),"delivery/lease-up",
IF(AND(Y115&gt;EOMONTH(Summary!$E$8,0),Y115&lt;EOMONTH(Summary!$E$10,0)),"lease up",
IF(Y115=EOMONTH(Summary!$E$3,Summary!$E$51),"refinance",
IF(AND(Y115&gt;=EOMONTH(Summary!$E$10,0),Y115&lt;EOMONTH(Summary!$E$3,Summary!$G$66)),"stabilization",
IF(Y115=EOMONTH(Summary!$E$3,Summary!$G$66),"end of hold period",
IF(Y115&gt;EOMONTH(Summary!$E$3,Summary!$G$66),"post hold period",
"")))))))))</f>
        <v>construction</v>
      </c>
      <c r="Z114" s="4" t="str">
        <f>IF(Z115=EOMONTH(Summary!$E$3,0),"land closing",
IF(Z115=EOMONTH(Summary!$E$5,0),"break ground",
IF(AND(Z115&gt;EOMONTH(Summary!$E$5,0),Z115&lt;EOMONTH(Summary!$E$8,0)),"construction",
IF(Z115=EOMONTH(Summary!$E$8,0),"delivery/lease-up",
IF(AND(Z115&gt;EOMONTH(Summary!$E$8,0),Z115&lt;EOMONTH(Summary!$E$10,0)),"lease up",
IF(Z115=EOMONTH(Summary!$E$3,Summary!$E$51),"refinance",
IF(AND(Z115&gt;=EOMONTH(Summary!$E$10,0),Z115&lt;EOMONTH(Summary!$E$3,Summary!$G$66)),"stabilization",
IF(Z115=EOMONTH(Summary!$E$3,Summary!$G$66),"end of hold period",
IF(Z115&gt;EOMONTH(Summary!$E$3,Summary!$G$66),"post hold period",
"")))))))))</f>
        <v>construction</v>
      </c>
      <c r="AA114" s="4" t="str">
        <f>IF(AA115=EOMONTH(Summary!$E$3,0),"land closing",
IF(AA115=EOMONTH(Summary!$E$5,0),"break ground",
IF(AND(AA115&gt;EOMONTH(Summary!$E$5,0),AA115&lt;EOMONTH(Summary!$E$8,0)),"construction",
IF(AA115=EOMONTH(Summary!$E$8,0),"delivery/lease-up",
IF(AND(AA115&gt;EOMONTH(Summary!$E$8,0),AA115&lt;EOMONTH(Summary!$E$10,0)),"lease up",
IF(AA115=EOMONTH(Summary!$E$3,Summary!$E$51),"refinance",
IF(AND(AA115&gt;=EOMONTH(Summary!$E$10,0),AA115&lt;EOMONTH(Summary!$E$3,Summary!$G$66)),"stabilization",
IF(AA115=EOMONTH(Summary!$E$3,Summary!$G$66),"end of hold period",
IF(AA115&gt;EOMONTH(Summary!$E$3,Summary!$G$66),"post hold period",
"")))))))))</f>
        <v>construction</v>
      </c>
      <c r="AB114" s="4" t="str">
        <f>IF(AB115=EOMONTH(Summary!$E$3,0),"land closing",
IF(AB115=EOMONTH(Summary!$E$5,0),"break ground",
IF(AND(AB115&gt;EOMONTH(Summary!$E$5,0),AB115&lt;EOMONTH(Summary!$E$8,0)),"construction",
IF(AB115=EOMONTH(Summary!$E$8,0),"delivery/lease-up",
IF(AND(AB115&gt;EOMONTH(Summary!$E$8,0),AB115&lt;EOMONTH(Summary!$E$10,0)),"lease up",
IF(AB115=EOMONTH(Summary!$E$3,Summary!$E$51),"refinance",
IF(AND(AB115&gt;=EOMONTH(Summary!$E$10,0),AB115&lt;EOMONTH(Summary!$E$3,Summary!$G$66)),"stabilization",
IF(AB115=EOMONTH(Summary!$E$3,Summary!$G$66),"end of hold period",
IF(AB115&gt;EOMONTH(Summary!$E$3,Summary!$G$66),"post hold period",
"")))))))))</f>
        <v>construction</v>
      </c>
      <c r="AC114" s="4" t="str">
        <f>IF(AC115=EOMONTH(Summary!$E$3,0),"land closing",
IF(AC115=EOMONTH(Summary!$E$5,0),"break ground",
IF(AND(AC115&gt;EOMONTH(Summary!$E$5,0),AC115&lt;EOMONTH(Summary!$E$8,0)),"construction",
IF(AC115=EOMONTH(Summary!$E$8,0),"delivery/lease-up",
IF(AND(AC115&gt;EOMONTH(Summary!$E$8,0),AC115&lt;EOMONTH(Summary!$E$10,0)),"lease up",
IF(AC115=EOMONTH(Summary!$E$3,Summary!$E$51),"refinance",
IF(AND(AC115&gt;=EOMONTH(Summary!$E$10,0),AC115&lt;EOMONTH(Summary!$E$3,Summary!$G$66)),"stabilization",
IF(AC115=EOMONTH(Summary!$E$3,Summary!$G$66),"end of hold period",
IF(AC115&gt;EOMONTH(Summary!$E$3,Summary!$G$66),"post hold period",
"")))))))))</f>
        <v>construction</v>
      </c>
      <c r="AD114" s="4" t="str">
        <f>IF(AD115=EOMONTH(Summary!$E$3,0),"land closing",
IF(AD115=EOMONTH(Summary!$E$5,0),"break ground",
IF(AND(AD115&gt;EOMONTH(Summary!$E$5,0),AD115&lt;EOMONTH(Summary!$E$8,0)),"construction",
IF(AD115=EOMONTH(Summary!$E$8,0),"delivery/lease-up",
IF(AND(AD115&gt;EOMONTH(Summary!$E$8,0),AD115&lt;EOMONTH(Summary!$E$10,0)),"lease up",
IF(AD115=EOMONTH(Summary!$E$3,Summary!$E$51),"refinance",
IF(AND(AD115&gt;=EOMONTH(Summary!$E$10,0),AD115&lt;EOMONTH(Summary!$E$3,Summary!$G$66)),"stabilization",
IF(AD115=EOMONTH(Summary!$E$3,Summary!$G$66),"end of hold period",
IF(AD115&gt;EOMONTH(Summary!$E$3,Summary!$G$66),"post hold period",
"")))))))))</f>
        <v>construction</v>
      </c>
      <c r="AE114" s="4" t="str">
        <f>IF(AE115=EOMONTH(Summary!$E$3,0),"land closing",
IF(AE115=EOMONTH(Summary!$E$5,0),"break ground",
IF(AND(AE115&gt;EOMONTH(Summary!$E$5,0),AE115&lt;EOMONTH(Summary!$E$8,0)),"construction",
IF(AE115=EOMONTH(Summary!$E$8,0),"delivery/lease-up",
IF(AND(AE115&gt;EOMONTH(Summary!$E$8,0),AE115&lt;EOMONTH(Summary!$E$10,0)),"lease up",
IF(AE115=EOMONTH(Summary!$E$3,Summary!$E$51),"refinance",
IF(AND(AE115&gt;=EOMONTH(Summary!$E$10,0),AE115&lt;EOMONTH(Summary!$E$3,Summary!$G$66)),"stabilization",
IF(AE115=EOMONTH(Summary!$E$3,Summary!$G$66),"end of hold period",
IF(AE115&gt;EOMONTH(Summary!$E$3,Summary!$G$66),"post hold period",
"")))))))))</f>
        <v>construction</v>
      </c>
      <c r="AF114" s="4" t="str">
        <f>IF(AF115=EOMONTH(Summary!$E$3,0),"land closing",
IF(AF115=EOMONTH(Summary!$E$5,0),"break ground",
IF(AND(AF115&gt;EOMONTH(Summary!$E$5,0),AF115&lt;EOMONTH(Summary!$E$8,0)),"construction",
IF(AF115=EOMONTH(Summary!$E$8,0),"delivery/lease-up",
IF(AND(AF115&gt;EOMONTH(Summary!$E$8,0),AF115&lt;EOMONTH(Summary!$E$10,0)),"lease up",
IF(AF115=EOMONTH(Summary!$E$3,Summary!$E$51),"refinance",
IF(AND(AF115&gt;=EOMONTH(Summary!$E$10,0),AF115&lt;EOMONTH(Summary!$E$3,Summary!$G$66)),"stabilization",
IF(AF115=EOMONTH(Summary!$E$3,Summary!$G$66),"end of hold period",
IF(AF115&gt;EOMONTH(Summary!$E$3,Summary!$G$66),"post hold period",
"")))))))))</f>
        <v>delivery/lease-up</v>
      </c>
      <c r="AG114" s="4" t="str">
        <f>IF(AG115=EOMONTH(Summary!$E$3,0),"land closing",
IF(AG115=EOMONTH(Summary!$E$5,0),"break ground",
IF(AND(AG115&gt;EOMONTH(Summary!$E$5,0),AG115&lt;EOMONTH(Summary!$E$8,0)),"construction",
IF(AG115=EOMONTH(Summary!$E$8,0),"delivery/lease-up",
IF(AND(AG115&gt;EOMONTH(Summary!$E$8,0),AG115&lt;EOMONTH(Summary!$E$10,0)),"lease up",
IF(AG115=EOMONTH(Summary!$E$3,Summary!$E$51),"refinance",
IF(AND(AG115&gt;=EOMONTH(Summary!$E$10,0),AG115&lt;EOMONTH(Summary!$E$3,Summary!$G$66)),"stabilization",
IF(AG115=EOMONTH(Summary!$E$3,Summary!$G$66),"end of hold period",
IF(AG115&gt;EOMONTH(Summary!$E$3,Summary!$G$66),"post hold period",
"")))))))))</f>
        <v>lease up</v>
      </c>
      <c r="AH114" s="4" t="str">
        <f>IF(AH115=EOMONTH(Summary!$E$3,0),"land closing",
IF(AH115=EOMONTH(Summary!$E$5,0),"break ground",
IF(AND(AH115&gt;EOMONTH(Summary!$E$5,0),AH115&lt;EOMONTH(Summary!$E$8,0)),"construction",
IF(AH115=EOMONTH(Summary!$E$8,0),"delivery/lease-up",
IF(AND(AH115&gt;EOMONTH(Summary!$E$8,0),AH115&lt;EOMONTH(Summary!$E$10,0)),"lease up",
IF(AH115=EOMONTH(Summary!$E$3,Summary!$E$51),"refinance",
IF(AND(AH115&gt;=EOMONTH(Summary!$E$10,0),AH115&lt;EOMONTH(Summary!$E$3,Summary!$G$66)),"stabilization",
IF(AH115=EOMONTH(Summary!$E$3,Summary!$G$66),"end of hold period",
IF(AH115&gt;EOMONTH(Summary!$E$3,Summary!$G$66),"post hold period",
"")))))))))</f>
        <v>lease up</v>
      </c>
      <c r="AI114" s="4" t="str">
        <f>IF(AI115=EOMONTH(Summary!$E$3,0),"land closing",
IF(AI115=EOMONTH(Summary!$E$5,0),"break ground",
IF(AND(AI115&gt;EOMONTH(Summary!$E$5,0),AI115&lt;EOMONTH(Summary!$E$8,0)),"construction",
IF(AI115=EOMONTH(Summary!$E$8,0),"delivery/lease-up",
IF(AND(AI115&gt;EOMONTH(Summary!$E$8,0),AI115&lt;EOMONTH(Summary!$E$10,0)),"lease up",
IF(AI115=EOMONTH(Summary!$E$3,Summary!$E$51),"refinance",
IF(AND(AI115&gt;=EOMONTH(Summary!$E$10,0),AI115&lt;EOMONTH(Summary!$E$3,Summary!$G$66)),"stabilization",
IF(AI115=EOMONTH(Summary!$E$3,Summary!$G$66),"end of hold period",
IF(AI115&gt;EOMONTH(Summary!$E$3,Summary!$G$66),"post hold period",
"")))))))))</f>
        <v>lease up</v>
      </c>
      <c r="AJ114" s="4" t="str">
        <f>IF(AJ115=EOMONTH(Summary!$E$3,0),"land closing",
IF(AJ115=EOMONTH(Summary!$E$5,0),"break ground",
IF(AND(AJ115&gt;EOMONTH(Summary!$E$5,0),AJ115&lt;EOMONTH(Summary!$E$8,0)),"construction",
IF(AJ115=EOMONTH(Summary!$E$8,0),"delivery/lease-up",
IF(AND(AJ115&gt;EOMONTH(Summary!$E$8,0),AJ115&lt;EOMONTH(Summary!$E$10,0)),"lease up",
IF(AJ115=EOMONTH(Summary!$E$3,Summary!$E$51),"refinance",
IF(AND(AJ115&gt;=EOMONTH(Summary!$E$10,0),AJ115&lt;EOMONTH(Summary!$E$3,Summary!$G$66)),"stabilization",
IF(AJ115=EOMONTH(Summary!$E$3,Summary!$G$66),"end of hold period",
IF(AJ115&gt;EOMONTH(Summary!$E$3,Summary!$G$66),"post hold period",
"")))))))))</f>
        <v>lease up</v>
      </c>
      <c r="AK114" s="4" t="str">
        <f>IF(AK115=EOMONTH(Summary!$E$3,0),"land closing",
IF(AK115=EOMONTH(Summary!$E$5,0),"break ground",
IF(AND(AK115&gt;EOMONTH(Summary!$E$5,0),AK115&lt;EOMONTH(Summary!$E$8,0)),"construction",
IF(AK115=EOMONTH(Summary!$E$8,0),"delivery/lease-up",
IF(AND(AK115&gt;EOMONTH(Summary!$E$8,0),AK115&lt;EOMONTH(Summary!$E$10,0)),"lease up",
IF(AK115=EOMONTH(Summary!$E$3,Summary!$E$51),"refinance",
IF(AND(AK115&gt;=EOMONTH(Summary!$E$10,0),AK115&lt;EOMONTH(Summary!$E$3,Summary!$G$66)),"stabilization",
IF(AK115=EOMONTH(Summary!$E$3,Summary!$G$66),"end of hold period",
IF(AK115&gt;EOMONTH(Summary!$E$3,Summary!$G$66),"post hold period",
"")))))))))</f>
        <v>lease up</v>
      </c>
      <c r="AL114" s="4" t="str">
        <f>IF(AL115=EOMONTH(Summary!$E$3,0),"land closing",
IF(AL115=EOMONTH(Summary!$E$5,0),"break ground",
IF(AND(AL115&gt;EOMONTH(Summary!$E$5,0),AL115&lt;EOMONTH(Summary!$E$8,0)),"construction",
IF(AL115=EOMONTH(Summary!$E$8,0),"delivery/lease-up",
IF(AND(AL115&gt;EOMONTH(Summary!$E$8,0),AL115&lt;EOMONTH(Summary!$E$10,0)),"lease up",
IF(AL115=EOMONTH(Summary!$E$3,Summary!$E$51),"refinance",
IF(AND(AL115&gt;=EOMONTH(Summary!$E$10,0),AL115&lt;EOMONTH(Summary!$E$3,Summary!$G$66)),"stabilization",
IF(AL115=EOMONTH(Summary!$E$3,Summary!$G$66),"end of hold period",
IF(AL115&gt;EOMONTH(Summary!$E$3,Summary!$G$66),"post hold period",
"")))))))))</f>
        <v>lease up</v>
      </c>
      <c r="AM114" s="4" t="str">
        <f>IF(AM115=EOMONTH(Summary!$E$3,0),"land closing",
IF(AM115=EOMONTH(Summary!$E$5,0),"break ground",
IF(AND(AM115&gt;EOMONTH(Summary!$E$5,0),AM115&lt;EOMONTH(Summary!$E$8,0)),"construction",
IF(AM115=EOMONTH(Summary!$E$8,0),"delivery/lease-up",
IF(AND(AM115&gt;EOMONTH(Summary!$E$8,0),AM115&lt;EOMONTH(Summary!$E$10,0)),"lease up",
IF(AM115=EOMONTH(Summary!$E$3,Summary!$E$51),"refinance",
IF(AND(AM115&gt;=EOMONTH(Summary!$E$10,0),AM115&lt;EOMONTH(Summary!$E$3,Summary!$G$66)),"stabilization",
IF(AM115=EOMONTH(Summary!$E$3,Summary!$G$66),"end of hold period",
IF(AM115&gt;EOMONTH(Summary!$E$3,Summary!$G$66),"post hold period",
"")))))))))</f>
        <v>lease up</v>
      </c>
      <c r="AN114" s="4" t="str">
        <f>IF(AN115=EOMONTH(Summary!$E$3,0),"land closing",
IF(AN115=EOMONTH(Summary!$E$5,0),"break ground",
IF(AND(AN115&gt;EOMONTH(Summary!$E$5,0),AN115&lt;EOMONTH(Summary!$E$8,0)),"construction",
IF(AN115=EOMONTH(Summary!$E$8,0),"delivery/lease-up",
IF(AND(AN115&gt;EOMONTH(Summary!$E$8,0),AN115&lt;EOMONTH(Summary!$E$10,0)),"lease up",
IF(AN115=EOMONTH(Summary!$E$3,Summary!$E$51),"refinance",
IF(AND(AN115&gt;=EOMONTH(Summary!$E$10,0),AN115&lt;EOMONTH(Summary!$E$3,Summary!$G$66)),"stabilization",
IF(AN115=EOMONTH(Summary!$E$3,Summary!$G$66),"end of hold period",
IF(AN115&gt;EOMONTH(Summary!$E$3,Summary!$G$66),"post hold period",
"")))))))))</f>
        <v>lease up</v>
      </c>
      <c r="AO114" s="4" t="str">
        <f>IF(AO115=EOMONTH(Summary!$E$3,0),"land closing",
IF(AO115=EOMONTH(Summary!$E$5,0),"break ground",
IF(AND(AO115&gt;EOMONTH(Summary!$E$5,0),AO115&lt;EOMONTH(Summary!$E$8,0)),"construction",
IF(AO115=EOMONTH(Summary!$E$8,0),"delivery/lease-up",
IF(AND(AO115&gt;EOMONTH(Summary!$E$8,0),AO115&lt;EOMONTH(Summary!$E$10,0)),"lease up",
IF(AO115=EOMONTH(Summary!$E$3,Summary!$E$51),"refinance",
IF(AND(AO115&gt;=EOMONTH(Summary!$E$10,0),AO115&lt;EOMONTH(Summary!$E$3,Summary!$G$66)),"stabilization",
IF(AO115=EOMONTH(Summary!$E$3,Summary!$G$66),"end of hold period",
IF(AO115&gt;EOMONTH(Summary!$E$3,Summary!$G$66),"post hold period",
"")))))))))</f>
        <v>lease up</v>
      </c>
      <c r="AP114" s="4" t="str">
        <f>IF(AP115=EOMONTH(Summary!$E$3,0),"land closing",
IF(AP115=EOMONTH(Summary!$E$5,0),"break ground",
IF(AND(AP115&gt;EOMONTH(Summary!$E$5,0),AP115&lt;EOMONTH(Summary!$E$8,0)),"construction",
IF(AP115=EOMONTH(Summary!$E$8,0),"delivery/lease-up",
IF(AND(AP115&gt;EOMONTH(Summary!$E$8,0),AP115&lt;EOMONTH(Summary!$E$10,0)),"lease up",
IF(AP115=EOMONTH(Summary!$E$3,Summary!$E$51),"refinance",
IF(AND(AP115&gt;=EOMONTH(Summary!$E$10,0),AP115&lt;EOMONTH(Summary!$E$3,Summary!$G$66)),"stabilization",
IF(AP115=EOMONTH(Summary!$E$3,Summary!$G$66),"end of hold period",
IF(AP115&gt;EOMONTH(Summary!$E$3,Summary!$G$66),"post hold period",
"")))))))))</f>
        <v>lease up</v>
      </c>
      <c r="AQ114" s="4" t="str">
        <f>IF(AQ115=EOMONTH(Summary!$E$3,0),"land closing",
IF(AQ115=EOMONTH(Summary!$E$5,0),"break ground",
IF(AND(AQ115&gt;EOMONTH(Summary!$E$5,0),AQ115&lt;EOMONTH(Summary!$E$8,0)),"construction",
IF(AQ115=EOMONTH(Summary!$E$8,0),"delivery/lease-up",
IF(AND(AQ115&gt;EOMONTH(Summary!$E$8,0),AQ115&lt;EOMONTH(Summary!$E$10,0)),"lease up",
IF(AQ115=EOMONTH(Summary!$E$3,Summary!$E$51),"refinance",
IF(AND(AQ115&gt;=EOMONTH(Summary!$E$10,0),AQ115&lt;EOMONTH(Summary!$E$3,Summary!$G$66)),"stabilization",
IF(AQ115=EOMONTH(Summary!$E$3,Summary!$G$66),"end of hold period",
IF(AQ115&gt;EOMONTH(Summary!$E$3,Summary!$G$66),"post hold period",
"")))))))))</f>
        <v>lease up</v>
      </c>
      <c r="AR114" s="4" t="str">
        <f>IF(AR115=EOMONTH(Summary!$E$3,0),"land closing",
IF(AR115=EOMONTH(Summary!$E$5,0),"break ground",
IF(AND(AR115&gt;EOMONTH(Summary!$E$5,0),AR115&lt;EOMONTH(Summary!$E$8,0)),"construction",
IF(AR115=EOMONTH(Summary!$E$8,0),"delivery/lease-up",
IF(AND(AR115&gt;EOMONTH(Summary!$E$8,0),AR115&lt;EOMONTH(Summary!$E$10,0)),"lease up",
IF(AR115=EOMONTH(Summary!$E$3,Summary!$E$51),"refinance",
IF(AND(AR115&gt;=EOMONTH(Summary!$E$10,0),AR115&lt;EOMONTH(Summary!$E$3,Summary!$G$66)),"stabilization",
IF(AR115=EOMONTH(Summary!$E$3,Summary!$G$66),"end of hold period",
IF(AR115&gt;EOMONTH(Summary!$E$3,Summary!$G$66),"post hold period",
"")))))))))</f>
        <v>lease up</v>
      </c>
      <c r="AS114" s="4" t="str">
        <f>IF(AS115=EOMONTH(Summary!$E$3,0),"land closing",
IF(AS115=EOMONTH(Summary!$E$5,0),"break ground",
IF(AND(AS115&gt;EOMONTH(Summary!$E$5,0),AS115&lt;EOMONTH(Summary!$E$8,0)),"construction",
IF(AS115=EOMONTH(Summary!$E$8,0),"delivery/lease-up",
IF(AND(AS115&gt;EOMONTH(Summary!$E$8,0),AS115&lt;EOMONTH(Summary!$E$10,0)),"lease up",
IF(AS115=EOMONTH(Summary!$E$3,Summary!$E$51),"refinance",
IF(AND(AS115&gt;=EOMONTH(Summary!$E$10,0),AS115&lt;EOMONTH(Summary!$E$3,Summary!$G$66)),"stabilization",
IF(AS115=EOMONTH(Summary!$E$3,Summary!$G$66),"end of hold period",
IF(AS115&gt;EOMONTH(Summary!$E$3,Summary!$G$66),"post hold period",
"")))))))))</f>
        <v>end of hold period</v>
      </c>
      <c r="AT114" s="4" t="str">
        <f>IF(AT115=EOMONTH(Summary!$E$3,0),"land closing",
IF(AT115=EOMONTH(Summary!$E$5,0),"break ground",
IF(AND(AT115&gt;EOMONTH(Summary!$E$5,0),AT115&lt;EOMONTH(Summary!$E$8,0)),"construction",
IF(AT115=EOMONTH(Summary!$E$8,0),"delivery/lease-up",
IF(AND(AT115&gt;EOMONTH(Summary!$E$8,0),AT115&lt;EOMONTH(Summary!$E$10,0)),"lease up",
IF(AT115=EOMONTH(Summary!$E$3,Summary!$E$51),"refinance",
IF(AND(AT115&gt;=EOMONTH(Summary!$E$10,0),AT115&lt;EOMONTH(Summary!$E$3,Summary!$G$66)),"stabilization",
IF(AT115=EOMONTH(Summary!$E$3,Summary!$G$66),"end of hold period",
IF(AT115&gt;EOMONTH(Summary!$E$3,Summary!$G$66),"post hold period",
"")))))))))</f>
        <v>post hold period</v>
      </c>
      <c r="AU114" s="4" t="str">
        <f>IF(AU115=EOMONTH(Summary!$E$3,0),"land closing",
IF(AU115=EOMONTH(Summary!$E$5,0),"break ground",
IF(AND(AU115&gt;EOMONTH(Summary!$E$5,0),AU115&lt;EOMONTH(Summary!$E$8,0)),"construction",
IF(AU115=EOMONTH(Summary!$E$8,0),"delivery/lease-up",
IF(AND(AU115&gt;EOMONTH(Summary!$E$8,0),AU115&lt;EOMONTH(Summary!$E$10,0)),"lease up",
IF(AU115=EOMONTH(Summary!$E$3,Summary!$E$51),"refinance",
IF(AND(AU115&gt;=EOMONTH(Summary!$E$10,0),AU115&lt;EOMONTH(Summary!$E$3,Summary!$G$66)),"stabilization",
IF(AU115=EOMONTH(Summary!$E$3,Summary!$G$66),"end of hold period",
IF(AU115&gt;EOMONTH(Summary!$E$3,Summary!$G$66),"post hold period",
"")))))))))</f>
        <v>post hold period</v>
      </c>
      <c r="AV114" s="4" t="str">
        <f>IF(AV115=EOMONTH(Summary!$E$3,0),"land closing",
IF(AV115=EOMONTH(Summary!$E$5,0),"break ground",
IF(AND(AV115&gt;EOMONTH(Summary!$E$5,0),AV115&lt;EOMONTH(Summary!$E$8,0)),"construction",
IF(AV115=EOMONTH(Summary!$E$8,0),"delivery/lease-up",
IF(AND(AV115&gt;EOMONTH(Summary!$E$8,0),AV115&lt;EOMONTH(Summary!$E$10,0)),"lease up",
IF(AV115=EOMONTH(Summary!$E$3,Summary!$E$51),"refinance",
IF(AND(AV115&gt;=EOMONTH(Summary!$E$10,0),AV115&lt;EOMONTH(Summary!$E$3,Summary!$G$66)),"stabilization",
IF(AV115=EOMONTH(Summary!$E$3,Summary!$G$66),"end of hold period",
IF(AV115&gt;EOMONTH(Summary!$E$3,Summary!$G$66),"post hold period",
"")))))))))</f>
        <v>post hold period</v>
      </c>
      <c r="AW114" s="4" t="str">
        <f>IF(AW115=EOMONTH(Summary!$E$3,0),"land closing",
IF(AW115=EOMONTH(Summary!$E$5,0),"break ground",
IF(AND(AW115&gt;EOMONTH(Summary!$E$5,0),AW115&lt;EOMONTH(Summary!$E$8,0)),"construction",
IF(AW115=EOMONTH(Summary!$E$8,0),"delivery/lease-up",
IF(AND(AW115&gt;EOMONTH(Summary!$E$8,0),AW115&lt;EOMONTH(Summary!$E$10,0)),"lease up",
IF(AW115=EOMONTH(Summary!$E$3,Summary!$E$51),"refinance",
IF(AND(AW115&gt;=EOMONTH(Summary!$E$10,0),AW115&lt;EOMONTH(Summary!$E$3,Summary!$G$66)),"stabilization",
IF(AW115=EOMONTH(Summary!$E$3,Summary!$G$66),"end of hold period",
IF(AW115&gt;EOMONTH(Summary!$E$3,Summary!$G$66),"post hold period",
"")))))))))</f>
        <v>post hold period</v>
      </c>
      <c r="AX114" s="4" t="str">
        <f>IF(AX115=EOMONTH(Summary!$E$3,0),"land closing",
IF(AX115=EOMONTH(Summary!$E$5,0),"break ground",
IF(AND(AX115&gt;EOMONTH(Summary!$E$5,0),AX115&lt;EOMONTH(Summary!$E$8,0)),"construction",
IF(AX115=EOMONTH(Summary!$E$8,0),"delivery/lease-up",
IF(AND(AX115&gt;EOMONTH(Summary!$E$8,0),AX115&lt;EOMONTH(Summary!$E$10,0)),"lease up",
IF(AX115=EOMONTH(Summary!$E$3,Summary!$E$51),"refinance",
IF(AND(AX115&gt;=EOMONTH(Summary!$E$10,0),AX115&lt;EOMONTH(Summary!$E$3,Summary!$G$66)),"stabilization",
IF(AX115=EOMONTH(Summary!$E$3,Summary!$G$66),"end of hold period",
IF(AX115&gt;EOMONTH(Summary!$E$3,Summary!$G$66),"post hold period",
"")))))))))</f>
        <v>post hold period</v>
      </c>
      <c r="AY114" s="4" t="str">
        <f>IF(AY115=EOMONTH(Summary!$E$3,0),"land closing",
IF(AY115=EOMONTH(Summary!$E$5,0),"break ground",
IF(AND(AY115&gt;EOMONTH(Summary!$E$5,0),AY115&lt;EOMONTH(Summary!$E$8,0)),"construction",
IF(AY115=EOMONTH(Summary!$E$8,0),"delivery/lease-up",
IF(AND(AY115&gt;EOMONTH(Summary!$E$8,0),AY115&lt;EOMONTH(Summary!$E$10,0)),"lease up",
IF(AY115=EOMONTH(Summary!$E$3,Summary!$E$51),"refinance",
IF(AND(AY115&gt;=EOMONTH(Summary!$E$10,0),AY115&lt;EOMONTH(Summary!$E$3,Summary!$G$66)),"stabilization",
IF(AY115=EOMONTH(Summary!$E$3,Summary!$G$66),"end of hold period",
IF(AY115&gt;EOMONTH(Summary!$E$3,Summary!$G$66),"post hold period",
"")))))))))</f>
        <v>post hold period</v>
      </c>
      <c r="AZ114" s="4" t="str">
        <f>IF(AZ115=EOMONTH(Summary!$E$3,0),"land closing",
IF(AZ115=EOMONTH(Summary!$E$5,0),"break ground",
IF(AND(AZ115&gt;EOMONTH(Summary!$E$5,0),AZ115&lt;EOMONTH(Summary!$E$8,0)),"construction",
IF(AZ115=EOMONTH(Summary!$E$8,0),"delivery/lease-up",
IF(AND(AZ115&gt;EOMONTH(Summary!$E$8,0),AZ115&lt;EOMONTH(Summary!$E$10,0)),"lease up",
IF(AZ115=EOMONTH(Summary!$E$3,Summary!$E$51),"refinance",
IF(AND(AZ115&gt;=EOMONTH(Summary!$E$10,0),AZ115&lt;EOMONTH(Summary!$E$3,Summary!$G$66)),"stabilization",
IF(AZ115=EOMONTH(Summary!$E$3,Summary!$G$66),"end of hold period",
IF(AZ115&gt;EOMONTH(Summary!$E$3,Summary!$G$66),"post hold period",
"")))))))))</f>
        <v>post hold period</v>
      </c>
      <c r="BA114" s="4" t="str">
        <f>IF(BA115=EOMONTH(Summary!$E$3,0),"land closing",
IF(BA115=EOMONTH(Summary!$E$5,0),"break ground",
IF(AND(BA115&gt;EOMONTH(Summary!$E$5,0),BA115&lt;EOMONTH(Summary!$E$8,0)),"construction",
IF(BA115=EOMONTH(Summary!$E$8,0),"delivery/lease-up",
IF(AND(BA115&gt;EOMONTH(Summary!$E$8,0),BA115&lt;EOMONTH(Summary!$E$10,0)),"lease up",
IF(BA115=EOMONTH(Summary!$E$3,Summary!$E$51),"refinance",
IF(AND(BA115&gt;=EOMONTH(Summary!$E$10,0),BA115&lt;EOMONTH(Summary!$E$3,Summary!$G$66)),"stabilization",
IF(BA115=EOMONTH(Summary!$E$3,Summary!$G$66),"end of hold period",
IF(BA115&gt;EOMONTH(Summary!$E$3,Summary!$G$66),"post hold period",
"")))))))))</f>
        <v>post hold period</v>
      </c>
      <c r="BB114" s="4" t="str">
        <f>IF(BB115=EOMONTH(Summary!$E$3,0),"land closing",
IF(BB115=EOMONTH(Summary!$E$5,0),"break ground",
IF(AND(BB115&gt;EOMONTH(Summary!$E$5,0),BB115&lt;EOMONTH(Summary!$E$8,0)),"construction",
IF(BB115=EOMONTH(Summary!$E$8,0),"delivery/lease-up",
IF(AND(BB115&gt;EOMONTH(Summary!$E$8,0),BB115&lt;EOMONTH(Summary!$E$10,0)),"lease up",
IF(BB115=EOMONTH(Summary!$E$3,Summary!$E$51),"refinance",
IF(AND(BB115&gt;=EOMONTH(Summary!$E$10,0),BB115&lt;EOMONTH(Summary!$E$3,Summary!$G$66)),"stabilization",
IF(BB115=EOMONTH(Summary!$E$3,Summary!$G$66),"end of hold period",
IF(BB115&gt;EOMONTH(Summary!$E$3,Summary!$G$66),"post hold period",
"")))))))))</f>
        <v>post hold period</v>
      </c>
      <c r="BC114" s="4" t="str">
        <f>IF(BC115=EOMONTH(Summary!$E$3,0),"land closing",
IF(BC115=EOMONTH(Summary!$E$5,0),"break ground",
IF(AND(BC115&gt;EOMONTH(Summary!$E$5,0),BC115&lt;EOMONTH(Summary!$E$8,0)),"construction",
IF(BC115=EOMONTH(Summary!$E$8,0),"delivery/lease-up",
IF(AND(BC115&gt;EOMONTH(Summary!$E$8,0),BC115&lt;EOMONTH(Summary!$E$10,0)),"lease up",
IF(BC115=EOMONTH(Summary!$E$3,Summary!$E$51),"refinance",
IF(AND(BC115&gt;=EOMONTH(Summary!$E$10,0),BC115&lt;EOMONTH(Summary!$E$3,Summary!$G$66)),"stabilization",
IF(BC115=EOMONTH(Summary!$E$3,Summary!$G$66),"end of hold period",
IF(BC115&gt;EOMONTH(Summary!$E$3,Summary!$G$66),"post hold period",
"")))))))))</f>
        <v>post hold period</v>
      </c>
      <c r="BD114" s="4" t="str">
        <f>IF(BD115=EOMONTH(Summary!$E$3,0),"land closing",
IF(BD115=EOMONTH(Summary!$E$5,0),"break ground",
IF(AND(BD115&gt;EOMONTH(Summary!$E$5,0),BD115&lt;EOMONTH(Summary!$E$8,0)),"construction",
IF(BD115=EOMONTH(Summary!$E$8,0),"delivery/lease-up",
IF(AND(BD115&gt;EOMONTH(Summary!$E$8,0),BD115&lt;EOMONTH(Summary!$E$10,0)),"lease up",
IF(BD115=EOMONTH(Summary!$E$3,Summary!$E$51),"refinance",
IF(AND(BD115&gt;=EOMONTH(Summary!$E$10,0),BD115&lt;EOMONTH(Summary!$E$3,Summary!$G$66)),"stabilization",
IF(BD115=EOMONTH(Summary!$E$3,Summary!$G$66),"end of hold period",
IF(BD115&gt;EOMONTH(Summary!$E$3,Summary!$G$66),"post hold period",
"")))))))))</f>
        <v>post hold period</v>
      </c>
      <c r="BE114" s="4" t="str">
        <f>IF(BE115=EOMONTH(Summary!$E$3,0),"land closing",
IF(BE115=EOMONTH(Summary!$E$5,0),"break ground",
IF(AND(BE115&gt;EOMONTH(Summary!$E$5,0),BE115&lt;EOMONTH(Summary!$E$8,0)),"construction",
IF(BE115=EOMONTH(Summary!$E$8,0),"delivery/lease-up",
IF(AND(BE115&gt;EOMONTH(Summary!$E$8,0),BE115&lt;EOMONTH(Summary!$E$10,0)),"lease up",
IF(BE115=EOMONTH(Summary!$E$3,Summary!$E$51),"refinance",
IF(AND(BE115&gt;=EOMONTH(Summary!$E$10,0),BE115&lt;EOMONTH(Summary!$E$3,Summary!$G$66)),"stabilization",
IF(BE115=EOMONTH(Summary!$E$3,Summary!$G$66),"end of hold period",
IF(BE115&gt;EOMONTH(Summary!$E$3,Summary!$G$66),"post hold period",
"")))))))))</f>
        <v>post hold period</v>
      </c>
      <c r="BF114" s="4" t="str">
        <f>IF(BF115=EOMONTH(Summary!$E$3,0),"land closing",
IF(BF115=EOMONTH(Summary!$E$5,0),"break ground",
IF(AND(BF115&gt;EOMONTH(Summary!$E$5,0),BF115&lt;EOMONTH(Summary!$E$8,0)),"construction",
IF(BF115=EOMONTH(Summary!$E$8,0),"delivery/lease-up",
IF(AND(BF115&gt;EOMONTH(Summary!$E$8,0),BF115&lt;EOMONTH(Summary!$E$10,0)),"lease up",
IF(BF115=EOMONTH(Summary!$E$3,Summary!$E$51),"refinance",
IF(AND(BF115&gt;=EOMONTH(Summary!$E$10,0),BF115&lt;EOMONTH(Summary!$E$3,Summary!$G$66)),"stabilization",
IF(BF115=EOMONTH(Summary!$E$3,Summary!$G$66),"end of hold period",
IF(BF115&gt;EOMONTH(Summary!$E$3,Summary!$G$66),"post hold period",
"")))))))))</f>
        <v>post hold period</v>
      </c>
      <c r="BG114" s="4" t="str">
        <f>IF(BG115=EOMONTH(Summary!$E$3,0),"land closing",
IF(BG115=EOMONTH(Summary!$E$5,0),"break ground",
IF(AND(BG115&gt;EOMONTH(Summary!$E$5,0),BG115&lt;EOMONTH(Summary!$E$8,0)),"construction",
IF(BG115=EOMONTH(Summary!$E$8,0),"delivery/lease-up",
IF(AND(BG115&gt;EOMONTH(Summary!$E$8,0),BG115&lt;EOMONTH(Summary!$E$10,0)),"lease up",
IF(BG115=EOMONTH(Summary!$E$3,Summary!$E$51),"refinance",
IF(AND(BG115&gt;=EOMONTH(Summary!$E$10,0),BG115&lt;EOMONTH(Summary!$E$3,Summary!$G$66)),"stabilization",
IF(BG115=EOMONTH(Summary!$E$3,Summary!$G$66),"end of hold period",
IF(BG115&gt;EOMONTH(Summary!$E$3,Summary!$G$66),"post hold period",
"")))))))))</f>
        <v>post hold period</v>
      </c>
      <c r="BH114" s="4" t="str">
        <f>IF(BH115=EOMONTH(Summary!$E$3,0),"land closing",
IF(BH115=EOMONTH(Summary!$E$5,0),"break ground",
IF(AND(BH115&gt;EOMONTH(Summary!$E$5,0),BH115&lt;EOMONTH(Summary!$E$8,0)),"construction",
IF(BH115=EOMONTH(Summary!$E$8,0),"delivery/lease-up",
IF(AND(BH115&gt;EOMONTH(Summary!$E$8,0),BH115&lt;EOMONTH(Summary!$E$10,0)),"lease up",
IF(BH115=EOMONTH(Summary!$E$3,Summary!$E$51),"refinance",
IF(AND(BH115&gt;=EOMONTH(Summary!$E$10,0),BH115&lt;EOMONTH(Summary!$E$3,Summary!$G$66)),"stabilization",
IF(BH115=EOMONTH(Summary!$E$3,Summary!$G$66),"end of hold period",
IF(BH115&gt;EOMONTH(Summary!$E$3,Summary!$G$66),"post hold period",
"")))))))))</f>
        <v>post hold period</v>
      </c>
      <c r="BI114" s="4" t="str">
        <f>IF(BI115=EOMONTH(Summary!$E$3,0),"land closing",
IF(BI115=EOMONTH(Summary!$E$5,0),"break ground",
IF(AND(BI115&gt;EOMONTH(Summary!$E$5,0),BI115&lt;EOMONTH(Summary!$E$8,0)),"construction",
IF(BI115=EOMONTH(Summary!$E$8,0),"delivery/lease-up",
IF(AND(BI115&gt;EOMONTH(Summary!$E$8,0),BI115&lt;EOMONTH(Summary!$E$10,0)),"lease up",
IF(BI115=EOMONTH(Summary!$E$3,Summary!$E$51),"refinance",
IF(AND(BI115&gt;=EOMONTH(Summary!$E$10,0),BI115&lt;EOMONTH(Summary!$E$3,Summary!$G$66)),"stabilization",
IF(BI115=EOMONTH(Summary!$E$3,Summary!$G$66),"end of hold period",
IF(BI115&gt;EOMONTH(Summary!$E$3,Summary!$G$66),"post hold period",
"")))))))))</f>
        <v>post hold period</v>
      </c>
      <c r="BJ114" s="4" t="str">
        <f>IF(BJ115=EOMONTH(Summary!$E$3,0),"land closing",
IF(BJ115=EOMONTH(Summary!$E$5,0),"break ground",
IF(AND(BJ115&gt;EOMONTH(Summary!$E$5,0),BJ115&lt;EOMONTH(Summary!$E$8,0)),"construction",
IF(BJ115=EOMONTH(Summary!$E$8,0),"delivery/lease-up",
IF(AND(BJ115&gt;EOMONTH(Summary!$E$8,0),BJ115&lt;EOMONTH(Summary!$E$10,0)),"lease up",
IF(BJ115=EOMONTH(Summary!$E$3,Summary!$E$51),"refinance",
IF(AND(BJ115&gt;=EOMONTH(Summary!$E$10,0),BJ115&lt;EOMONTH(Summary!$E$3,Summary!$G$66)),"stabilization",
IF(BJ115=EOMONTH(Summary!$E$3,Summary!$G$66),"end of hold period",
IF(BJ115&gt;EOMONTH(Summary!$E$3,Summary!$G$66),"post hold period",
"")))))))))</f>
        <v>post hold period</v>
      </c>
      <c r="BK114" s="4" t="str">
        <f>IF(BK115=EOMONTH(Summary!$E$3,0),"land closing",
IF(BK115=EOMONTH(Summary!$E$5,0),"break ground",
IF(AND(BK115&gt;EOMONTH(Summary!$E$5,0),BK115&lt;EOMONTH(Summary!$E$8,0)),"construction",
IF(BK115=EOMONTH(Summary!$E$8,0),"delivery/lease-up",
IF(AND(BK115&gt;EOMONTH(Summary!$E$8,0),BK115&lt;EOMONTH(Summary!$E$10,0)),"lease up",
IF(BK115=EOMONTH(Summary!$E$3,Summary!$E$51),"refinance",
IF(AND(BK115&gt;=EOMONTH(Summary!$E$10,0),BK115&lt;EOMONTH(Summary!$E$3,Summary!$G$66)),"stabilization",
IF(BK115=EOMONTH(Summary!$E$3,Summary!$G$66),"end of hold period",
IF(BK115&gt;EOMONTH(Summary!$E$3,Summary!$G$66),"post hold period",
"")))))))))</f>
        <v>post hold period</v>
      </c>
      <c r="BL114" s="4" t="str">
        <f>IF(BL115=EOMONTH(Summary!$E$3,0),"land closing",
IF(BL115=EOMONTH(Summary!$E$5,0),"break ground",
IF(AND(BL115&gt;EOMONTH(Summary!$E$5,0),BL115&lt;EOMONTH(Summary!$E$8,0)),"construction",
IF(BL115=EOMONTH(Summary!$E$8,0),"delivery/lease-up",
IF(AND(BL115&gt;EOMONTH(Summary!$E$8,0),BL115&lt;EOMONTH(Summary!$E$10,0)),"lease up",
IF(BL115=EOMONTH(Summary!$E$3,Summary!$E$51),"refinance",
IF(AND(BL115&gt;=EOMONTH(Summary!$E$10,0),BL115&lt;EOMONTH(Summary!$E$3,Summary!$G$66)),"stabilization",
IF(BL115=EOMONTH(Summary!$E$3,Summary!$G$66),"end of hold period",
IF(BL115&gt;EOMONTH(Summary!$E$3,Summary!$G$66),"post hold period",
"")))))))))</f>
        <v>post hold period</v>
      </c>
      <c r="BM114" s="4" t="str">
        <f>IF(BM115=EOMONTH(Summary!$E$3,0),"land closing",
IF(BM115=EOMONTH(Summary!$E$5,0),"break ground",
IF(AND(BM115&gt;EOMONTH(Summary!$E$5,0),BM115&lt;EOMONTH(Summary!$E$8,0)),"construction",
IF(BM115=EOMONTH(Summary!$E$8,0),"delivery/lease-up",
IF(AND(BM115&gt;EOMONTH(Summary!$E$8,0),BM115&lt;EOMONTH(Summary!$E$10,0)),"lease up",
IF(BM115=EOMONTH(Summary!$E$3,Summary!$E$51),"refinance",
IF(AND(BM115&gt;=EOMONTH(Summary!$E$10,0),BM115&lt;EOMONTH(Summary!$E$3,Summary!$G$66)),"stabilization",
IF(BM115=EOMONTH(Summary!$E$3,Summary!$G$66),"end of hold period",
IF(BM115&gt;EOMONTH(Summary!$E$3,Summary!$G$66),"post hold period",
"")))))))))</f>
        <v>post hold period</v>
      </c>
      <c r="BN114" s="4" t="str">
        <f>IF(BN115=EOMONTH(Summary!$E$3,0),"land closing",
IF(BN115=EOMONTH(Summary!$E$5,0),"break ground",
IF(AND(BN115&gt;EOMONTH(Summary!$E$5,0),BN115&lt;EOMONTH(Summary!$E$8,0)),"construction",
IF(BN115=EOMONTH(Summary!$E$8,0),"delivery/lease-up",
IF(AND(BN115&gt;EOMONTH(Summary!$E$8,0),BN115&lt;EOMONTH(Summary!$E$10,0)),"lease up",
IF(BN115=EOMONTH(Summary!$E$3,Summary!$E$51),"refinance",
IF(AND(BN115&gt;=EOMONTH(Summary!$E$10,0),BN115&lt;EOMONTH(Summary!$E$3,Summary!$G$66)),"stabilization",
IF(BN115=EOMONTH(Summary!$E$3,Summary!$G$66),"end of hold period",
IF(BN115&gt;EOMONTH(Summary!$E$3,Summary!$G$66),"post hold period",
"")))))))))</f>
        <v>post hold period</v>
      </c>
      <c r="BO114" s="4" t="str">
        <f>IF(BO115=EOMONTH(Summary!$E$3,0),"land closing",
IF(BO115=EOMONTH(Summary!$E$5,0),"break ground",
IF(AND(BO115&gt;EOMONTH(Summary!$E$5,0),BO115&lt;EOMONTH(Summary!$E$8,0)),"construction",
IF(BO115=EOMONTH(Summary!$E$8,0),"delivery/lease-up",
IF(AND(BO115&gt;EOMONTH(Summary!$E$8,0),BO115&lt;EOMONTH(Summary!$E$10,0)),"lease up",
IF(BO115=EOMONTH(Summary!$E$3,Summary!$E$51),"refinance",
IF(AND(BO115&gt;=EOMONTH(Summary!$E$10,0),BO115&lt;EOMONTH(Summary!$E$3,Summary!$G$66)),"stabilization",
IF(BO115=EOMONTH(Summary!$E$3,Summary!$G$66),"end of hold period",
IF(BO115&gt;EOMONTH(Summary!$E$3,Summary!$G$66),"post hold period",
"")))))))))</f>
        <v>post hold period</v>
      </c>
      <c r="BP114" s="4" t="str">
        <f>IF(BP115=EOMONTH(Summary!$E$3,0),"land closing",
IF(BP115=EOMONTH(Summary!$E$5,0),"break ground",
IF(AND(BP115&gt;EOMONTH(Summary!$E$5,0),BP115&lt;EOMONTH(Summary!$E$8,0)),"construction",
IF(BP115=EOMONTH(Summary!$E$8,0),"delivery/lease-up",
IF(AND(BP115&gt;EOMONTH(Summary!$E$8,0),BP115&lt;EOMONTH(Summary!$E$10,0)),"lease up",
IF(BP115=EOMONTH(Summary!$E$3,Summary!$E$51),"refinance",
IF(AND(BP115&gt;=EOMONTH(Summary!$E$10,0),BP115&lt;EOMONTH(Summary!$E$3,Summary!$G$66)),"stabilization",
IF(BP115=EOMONTH(Summary!$E$3,Summary!$G$66),"end of hold period",
IF(BP115&gt;EOMONTH(Summary!$E$3,Summary!$G$66),"post hold period",
"")))))))))</f>
        <v>post hold period</v>
      </c>
      <c r="BQ114" s="4" t="str">
        <f>IF(BQ115=EOMONTH(Summary!$E$3,0),"land closing",
IF(BQ115=EOMONTH(Summary!$E$5,0),"break ground",
IF(AND(BQ115&gt;EOMONTH(Summary!$E$5,0),BQ115&lt;EOMONTH(Summary!$E$8,0)),"construction",
IF(BQ115=EOMONTH(Summary!$E$8,0),"delivery/lease-up",
IF(AND(BQ115&gt;EOMONTH(Summary!$E$8,0),BQ115&lt;EOMONTH(Summary!$E$10,0)),"lease up",
IF(BQ115=EOMONTH(Summary!$E$3,Summary!$E$51),"refinance",
IF(AND(BQ115&gt;=EOMONTH(Summary!$E$10,0),BQ115&lt;EOMONTH(Summary!$E$3,Summary!$G$66)),"stabilization",
IF(BQ115=EOMONTH(Summary!$E$3,Summary!$G$66),"end of hold period",
IF(BQ115&gt;EOMONTH(Summary!$E$3,Summary!$G$66),"post hold period",
"")))))))))</f>
        <v>post hold period</v>
      </c>
      <c r="BR114" s="4" t="str">
        <f>IF(BR115=EOMONTH(Summary!$E$3,0),"land closing",
IF(BR115=EOMONTH(Summary!$E$5,0),"break ground",
IF(AND(BR115&gt;EOMONTH(Summary!$E$5,0),BR115&lt;EOMONTH(Summary!$E$8,0)),"construction",
IF(BR115=EOMONTH(Summary!$E$8,0),"delivery/lease-up",
IF(AND(BR115&gt;EOMONTH(Summary!$E$8,0),BR115&lt;EOMONTH(Summary!$E$10,0)),"lease up",
IF(BR115=EOMONTH(Summary!$E$3,Summary!$E$51),"refinance",
IF(AND(BR115&gt;=EOMONTH(Summary!$E$10,0),BR115&lt;EOMONTH(Summary!$E$3,Summary!$G$66)),"stabilization",
IF(BR115=EOMONTH(Summary!$E$3,Summary!$G$66),"end of hold period",
IF(BR115&gt;EOMONTH(Summary!$E$3,Summary!$G$66),"post hold period",
"")))))))))</f>
        <v>post hold period</v>
      </c>
      <c r="BS114" s="4" t="str">
        <f>IF(BS115=EOMONTH(Summary!$E$3,0),"land closing",
IF(BS115=EOMONTH(Summary!$E$5,0),"break ground",
IF(AND(BS115&gt;EOMONTH(Summary!$E$5,0),BS115&lt;EOMONTH(Summary!$E$8,0)),"construction",
IF(BS115=EOMONTH(Summary!$E$8,0),"delivery/lease-up",
IF(AND(BS115&gt;EOMONTH(Summary!$E$8,0),BS115&lt;EOMONTH(Summary!$E$10,0)),"lease up",
IF(BS115=EOMONTH(Summary!$E$3,Summary!$E$51),"refinance",
IF(AND(BS115&gt;=EOMONTH(Summary!$E$10,0),BS115&lt;EOMONTH(Summary!$E$3,Summary!$G$66)),"stabilization",
IF(BS115=EOMONTH(Summary!$E$3,Summary!$G$66),"end of hold period",
IF(BS115&gt;EOMONTH(Summary!$E$3,Summary!$G$66),"post hold period",
"")))))))))</f>
        <v>post hold period</v>
      </c>
      <c r="BT114" s="4" t="str">
        <f>IF(BT115=EOMONTH(Summary!$E$3,0),"land closing",
IF(BT115=EOMONTH(Summary!$E$5,0),"break ground",
IF(AND(BT115&gt;EOMONTH(Summary!$E$5,0),BT115&lt;EOMONTH(Summary!$E$8,0)),"construction",
IF(BT115=EOMONTH(Summary!$E$8,0),"delivery/lease-up",
IF(AND(BT115&gt;EOMONTH(Summary!$E$8,0),BT115&lt;EOMONTH(Summary!$E$10,0)),"lease up",
IF(BT115=EOMONTH(Summary!$E$3,Summary!$E$51),"refinance",
IF(AND(BT115&gt;=EOMONTH(Summary!$E$10,0),BT115&lt;EOMONTH(Summary!$E$3,Summary!$G$66)),"stabilization",
IF(BT115=EOMONTH(Summary!$E$3,Summary!$G$66),"end of hold period",
IF(BT115&gt;EOMONTH(Summary!$E$3,Summary!$G$66),"post hold period",
"")))))))))</f>
        <v>post hold period</v>
      </c>
      <c r="BU114" s="4" t="str">
        <f>IF(BU115=EOMONTH(Summary!$E$3,0),"land closing",
IF(BU115=EOMONTH(Summary!$E$5,0),"break ground",
IF(AND(BU115&gt;EOMONTH(Summary!$E$5,0),BU115&lt;EOMONTH(Summary!$E$8,0)),"construction",
IF(BU115=EOMONTH(Summary!$E$8,0),"delivery/lease-up",
IF(AND(BU115&gt;EOMONTH(Summary!$E$8,0),BU115&lt;EOMONTH(Summary!$E$10,0)),"lease up",
IF(BU115=EOMONTH(Summary!$E$3,Summary!$E$51),"refinance",
IF(AND(BU115&gt;=EOMONTH(Summary!$E$10,0),BU115&lt;EOMONTH(Summary!$E$3,Summary!$G$66)),"stabilization",
IF(BU115=EOMONTH(Summary!$E$3,Summary!$G$66),"end of hold period",
IF(BU115&gt;EOMONTH(Summary!$E$3,Summary!$G$66),"post hold period",
"")))))))))</f>
        <v>post hold period</v>
      </c>
      <c r="BV114" s="4" t="str">
        <f>IF(BV115=EOMONTH(Summary!$E$3,0),"land closing",
IF(BV115=EOMONTH(Summary!$E$5,0),"break ground",
IF(AND(BV115&gt;EOMONTH(Summary!$E$5,0),BV115&lt;EOMONTH(Summary!$E$8,0)),"construction",
IF(BV115=EOMONTH(Summary!$E$8,0),"delivery/lease-up",
IF(AND(BV115&gt;EOMONTH(Summary!$E$8,0),BV115&lt;EOMONTH(Summary!$E$10,0)),"lease up",
IF(BV115=EOMONTH(Summary!$E$3,Summary!$E$51),"refinance",
IF(AND(BV115&gt;=EOMONTH(Summary!$E$10,0),BV115&lt;EOMONTH(Summary!$E$3,Summary!$G$66)),"stabilization",
IF(BV115=EOMONTH(Summary!$E$3,Summary!$G$66),"end of hold period",
IF(BV115&gt;EOMONTH(Summary!$E$3,Summary!$G$66),"post hold period",
"")))))))))</f>
        <v>post hold period</v>
      </c>
      <c r="BW114" s="4" t="str">
        <f>IF(BW115=EOMONTH(Summary!$E$3,0),"land closing",
IF(BW115=EOMONTH(Summary!$E$5,0),"break ground",
IF(AND(BW115&gt;EOMONTH(Summary!$E$5,0),BW115&lt;EOMONTH(Summary!$E$8,0)),"construction",
IF(BW115=EOMONTH(Summary!$E$8,0),"delivery/lease-up",
IF(AND(BW115&gt;EOMONTH(Summary!$E$8,0),BW115&lt;EOMONTH(Summary!$E$10,0)),"lease up",
IF(BW115=EOMONTH(Summary!$E$3,Summary!$E$51),"refinance",
IF(AND(BW115&gt;=EOMONTH(Summary!$E$10,0),BW115&lt;EOMONTH(Summary!$E$3,Summary!$G$66)),"stabilization",
IF(BW115=EOMONTH(Summary!$E$3,Summary!$G$66),"end of hold period",
IF(BW115&gt;EOMONTH(Summary!$E$3,Summary!$G$66),"post hold period",
"")))))))))</f>
        <v>post hold period</v>
      </c>
      <c r="BX114" s="4" t="str">
        <f>IF(BX115=EOMONTH(Summary!$E$3,0),"land closing",
IF(BX115=EOMONTH(Summary!$E$5,0),"break ground",
IF(AND(BX115&gt;EOMONTH(Summary!$E$5,0),BX115&lt;EOMONTH(Summary!$E$8,0)),"construction",
IF(BX115=EOMONTH(Summary!$E$8,0),"delivery/lease-up",
IF(AND(BX115&gt;EOMONTH(Summary!$E$8,0),BX115&lt;EOMONTH(Summary!$E$10,0)),"lease up",
IF(BX115=EOMONTH(Summary!$E$3,Summary!$E$51),"refinance",
IF(AND(BX115&gt;=EOMONTH(Summary!$E$10,0),BX115&lt;EOMONTH(Summary!$E$3,Summary!$G$66)),"stabilization",
IF(BX115=EOMONTH(Summary!$E$3,Summary!$G$66),"end of hold period",
IF(BX115&gt;EOMONTH(Summary!$E$3,Summary!$G$66),"post hold period",
"")))))))))</f>
        <v>post hold period</v>
      </c>
      <c r="BY114" s="4" t="str">
        <f>IF(BY115=EOMONTH(Summary!$E$3,0),"land closing",
IF(BY115=EOMONTH(Summary!$E$5,0),"break ground",
IF(AND(BY115&gt;EOMONTH(Summary!$E$5,0),BY115&lt;EOMONTH(Summary!$E$8,0)),"construction",
IF(BY115=EOMONTH(Summary!$E$8,0),"delivery/lease-up",
IF(AND(BY115&gt;EOMONTH(Summary!$E$8,0),BY115&lt;EOMONTH(Summary!$E$10,0)),"lease up",
IF(BY115=EOMONTH(Summary!$E$3,Summary!$E$51),"refinance",
IF(AND(BY115&gt;=EOMONTH(Summary!$E$10,0),BY115&lt;EOMONTH(Summary!$E$3,Summary!$G$66)),"stabilization",
IF(BY115=EOMONTH(Summary!$E$3,Summary!$G$66),"end of hold period",
IF(BY115&gt;EOMONTH(Summary!$E$3,Summary!$G$66),"post hold period",
"")))))))))</f>
        <v>post hold period</v>
      </c>
      <c r="BZ114" s="4" t="str">
        <f>IF(BZ115=EOMONTH(Summary!$E$3,0),"land closing",
IF(BZ115=EOMONTH(Summary!$E$5,0),"break ground",
IF(AND(BZ115&gt;EOMONTH(Summary!$E$5,0),BZ115&lt;EOMONTH(Summary!$E$8,0)),"construction",
IF(BZ115=EOMONTH(Summary!$E$8,0),"delivery/lease-up",
IF(AND(BZ115&gt;EOMONTH(Summary!$E$8,0),BZ115&lt;EOMONTH(Summary!$E$10,0)),"lease up",
IF(BZ115=EOMONTH(Summary!$E$3,Summary!$E$51),"refinance",
IF(AND(BZ115&gt;=EOMONTH(Summary!$E$10,0),BZ115&lt;EOMONTH(Summary!$E$3,Summary!$G$66)),"stabilization",
IF(BZ115=EOMONTH(Summary!$E$3,Summary!$G$66),"end of hold period",
IF(BZ115&gt;EOMONTH(Summary!$E$3,Summary!$G$66),"post hold period",
"")))))))))</f>
        <v>post hold period</v>
      </c>
      <c r="CA114" s="4" t="str">
        <f>IF(CA115=EOMONTH(Summary!$E$3,0),"land closing",
IF(CA115=EOMONTH(Summary!$E$5,0),"break ground",
IF(AND(CA115&gt;EOMONTH(Summary!$E$5,0),CA115&lt;EOMONTH(Summary!$E$8,0)),"construction",
IF(CA115=EOMONTH(Summary!$E$8,0),"delivery/lease-up",
IF(AND(CA115&gt;EOMONTH(Summary!$E$8,0),CA115&lt;EOMONTH(Summary!$E$10,0)),"lease up",
IF(CA115=EOMONTH(Summary!$E$3,Summary!$E$51),"refinance",
IF(AND(CA115&gt;=EOMONTH(Summary!$E$10,0),CA115&lt;EOMONTH(Summary!$E$3,Summary!$G$66)),"stabilization",
IF(CA115=EOMONTH(Summary!$E$3,Summary!$G$66),"end of hold period",
IF(CA115&gt;EOMONTH(Summary!$E$3,Summary!$G$66),"post hold period",
"")))))))))</f>
        <v>post hold period</v>
      </c>
      <c r="CB114" s="4" t="str">
        <f>IF(CB115=EOMONTH(Summary!$E$3,0),"land closing",
IF(CB115=EOMONTH(Summary!$E$5,0),"break ground",
IF(AND(CB115&gt;EOMONTH(Summary!$E$5,0),CB115&lt;EOMONTH(Summary!$E$8,0)),"construction",
IF(CB115=EOMONTH(Summary!$E$8,0),"delivery/lease-up",
IF(AND(CB115&gt;EOMONTH(Summary!$E$8,0),CB115&lt;EOMONTH(Summary!$E$10,0)),"lease up",
IF(CB115=EOMONTH(Summary!$E$3,Summary!$E$51),"refinance",
IF(AND(CB115&gt;=EOMONTH(Summary!$E$10,0),CB115&lt;EOMONTH(Summary!$E$3,Summary!$G$66)),"stabilization",
IF(CB115=EOMONTH(Summary!$E$3,Summary!$G$66),"end of hold period",
IF(CB115&gt;EOMONTH(Summary!$E$3,Summary!$G$66),"post hold period",
"")))))))))</f>
        <v>post hold period</v>
      </c>
      <c r="CC114" s="4" t="str">
        <f>IF(CC115=EOMONTH(Summary!$E$3,0),"land closing",
IF(CC115=EOMONTH(Summary!$E$5,0),"break ground",
IF(AND(CC115&gt;EOMONTH(Summary!$E$5,0),CC115&lt;EOMONTH(Summary!$E$8,0)),"construction",
IF(CC115=EOMONTH(Summary!$E$8,0),"delivery/lease-up",
IF(AND(CC115&gt;EOMONTH(Summary!$E$8,0),CC115&lt;EOMONTH(Summary!$E$10,0)),"lease up",
IF(CC115=EOMONTH(Summary!$E$3,Summary!$E$51),"refinance",
IF(AND(CC115&gt;=EOMONTH(Summary!$E$10,0),CC115&lt;EOMONTH(Summary!$E$3,Summary!$G$66)),"stabilization",
IF(CC115=EOMONTH(Summary!$E$3,Summary!$G$66),"end of hold period",
IF(CC115&gt;EOMONTH(Summary!$E$3,Summary!$G$66),"post hold period",
"")))))))))</f>
        <v>post hold period</v>
      </c>
      <c r="CD114" s="4" t="str">
        <f>IF(CD115=EOMONTH(Summary!$E$3,0),"land closing",
IF(CD115=EOMONTH(Summary!$E$5,0),"break ground",
IF(AND(CD115&gt;EOMONTH(Summary!$E$5,0),CD115&lt;EOMONTH(Summary!$E$8,0)),"construction",
IF(CD115=EOMONTH(Summary!$E$8,0),"delivery/lease-up",
IF(AND(CD115&gt;EOMONTH(Summary!$E$8,0),CD115&lt;EOMONTH(Summary!$E$10,0)),"lease up",
IF(CD115=EOMONTH(Summary!$E$3,Summary!$E$51),"refinance",
IF(AND(CD115&gt;=EOMONTH(Summary!$E$10,0),CD115&lt;EOMONTH(Summary!$E$3,Summary!$G$66)),"stabilization",
IF(CD115=EOMONTH(Summary!$E$3,Summary!$G$66),"end of hold period",
IF(CD115&gt;EOMONTH(Summary!$E$3,Summary!$G$66),"post hold period",
"")))))))))</f>
        <v>post hold period</v>
      </c>
      <c r="CE114" s="4" t="str">
        <f>IF(CE115=EOMONTH(Summary!$E$3,0),"land closing",
IF(CE115=EOMONTH(Summary!$E$5,0),"break ground",
IF(AND(CE115&gt;EOMONTH(Summary!$E$5,0),CE115&lt;EOMONTH(Summary!$E$8,0)),"construction",
IF(CE115=EOMONTH(Summary!$E$8,0),"delivery/lease-up",
IF(AND(CE115&gt;EOMONTH(Summary!$E$8,0),CE115&lt;EOMONTH(Summary!$E$10,0)),"lease up",
IF(CE115=EOMONTH(Summary!$E$3,Summary!$E$51),"refinance",
IF(AND(CE115&gt;=EOMONTH(Summary!$E$10,0),CE115&lt;EOMONTH(Summary!$E$3,Summary!$G$66)),"stabilization",
IF(CE115=EOMONTH(Summary!$E$3,Summary!$G$66),"end of hold period",
IF(CE115&gt;EOMONTH(Summary!$E$3,Summary!$G$66),"post hold period",
"")))))))))</f>
        <v>post hold period</v>
      </c>
      <c r="CF114" s="4" t="str">
        <f>IF(CF115=EOMONTH(Summary!$E$3,0),"land closing",
IF(CF115=EOMONTH(Summary!$E$5,0),"break ground",
IF(AND(CF115&gt;EOMONTH(Summary!$E$5,0),CF115&lt;EOMONTH(Summary!$E$8,0)),"construction",
IF(CF115=EOMONTH(Summary!$E$8,0),"delivery/lease-up",
IF(AND(CF115&gt;EOMONTH(Summary!$E$8,0),CF115&lt;EOMONTH(Summary!$E$10,0)),"lease up",
IF(CF115=EOMONTH(Summary!$E$3,Summary!$E$51),"refinance",
IF(AND(CF115&gt;=EOMONTH(Summary!$E$10,0),CF115&lt;EOMONTH(Summary!$E$3,Summary!$G$66)),"stabilization",
IF(CF115=EOMONTH(Summary!$E$3,Summary!$G$66),"end of hold period",
IF(CF115&gt;EOMONTH(Summary!$E$3,Summary!$G$66),"post hold period",
"")))))))))</f>
        <v>post hold period</v>
      </c>
      <c r="CG114" s="4" t="str">
        <f>IF(CG115=EOMONTH(Summary!$E$3,0),"land closing",
IF(CG115=EOMONTH(Summary!$E$5,0),"break ground",
IF(AND(CG115&gt;EOMONTH(Summary!$E$5,0),CG115&lt;EOMONTH(Summary!$E$8,0)),"construction",
IF(CG115=EOMONTH(Summary!$E$8,0),"delivery/lease-up",
IF(AND(CG115&gt;EOMONTH(Summary!$E$8,0),CG115&lt;EOMONTH(Summary!$E$10,0)),"lease up",
IF(CG115=EOMONTH(Summary!$E$3,Summary!$E$51),"refinance",
IF(AND(CG115&gt;=EOMONTH(Summary!$E$10,0),CG115&lt;EOMONTH(Summary!$E$3,Summary!$G$66)),"stabilization",
IF(CG115=EOMONTH(Summary!$E$3,Summary!$G$66),"end of hold period",
IF(CG115&gt;EOMONTH(Summary!$E$3,Summary!$G$66),"post hold period",
"")))))))))</f>
        <v>post hold period</v>
      </c>
      <c r="CH114" s="4" t="str">
        <f>IF(CH115=EOMONTH(Summary!$E$3,0),"land closing",
IF(CH115=EOMONTH(Summary!$E$5,0),"break ground",
IF(AND(CH115&gt;EOMONTH(Summary!$E$5,0),CH115&lt;EOMONTH(Summary!$E$8,0)),"construction",
IF(CH115=EOMONTH(Summary!$E$8,0),"delivery/lease-up",
IF(AND(CH115&gt;EOMONTH(Summary!$E$8,0),CH115&lt;EOMONTH(Summary!$E$10,0)),"lease up",
IF(CH115=EOMONTH(Summary!$E$3,Summary!$E$51),"refinance",
IF(AND(CH115&gt;=EOMONTH(Summary!$E$10,0),CH115&lt;EOMONTH(Summary!$E$3,Summary!$G$66)),"stabilization",
IF(CH115=EOMONTH(Summary!$E$3,Summary!$G$66),"end of hold period",
IF(CH115&gt;EOMONTH(Summary!$E$3,Summary!$G$66),"post hold period",
"")))))))))</f>
        <v>post hold period</v>
      </c>
      <c r="CI114" s="4" t="str">
        <f>IF(CI115=EOMONTH(Summary!$E$3,0),"land closing",
IF(CI115=EOMONTH(Summary!$E$5,0),"break ground",
IF(AND(CI115&gt;EOMONTH(Summary!$E$5,0),CI115&lt;EOMONTH(Summary!$E$8,0)),"construction",
IF(CI115=EOMONTH(Summary!$E$8,0),"delivery/lease-up",
IF(AND(CI115&gt;EOMONTH(Summary!$E$8,0),CI115&lt;EOMONTH(Summary!$E$10,0)),"lease up",
IF(CI115=EOMONTH(Summary!$E$3,Summary!$E$51),"refinance",
IF(AND(CI115&gt;=EOMONTH(Summary!$E$10,0),CI115&lt;EOMONTH(Summary!$E$3,Summary!$G$66)),"stabilization",
IF(CI115=EOMONTH(Summary!$E$3,Summary!$G$66),"end of hold period",
IF(CI115&gt;EOMONTH(Summary!$E$3,Summary!$G$66),"post hold period",
"")))))))))</f>
        <v>post hold period</v>
      </c>
      <c r="CJ114" s="4" t="str">
        <f>IF(CJ115=EOMONTH(Summary!$E$3,0),"land closing",
IF(CJ115=EOMONTH(Summary!$E$5,0),"break ground",
IF(AND(CJ115&gt;EOMONTH(Summary!$E$5,0),CJ115&lt;EOMONTH(Summary!$E$8,0)),"construction",
IF(CJ115=EOMONTH(Summary!$E$8,0),"delivery/lease-up",
IF(AND(CJ115&gt;EOMONTH(Summary!$E$8,0),CJ115&lt;EOMONTH(Summary!$E$10,0)),"lease up",
IF(CJ115=EOMONTH(Summary!$E$3,Summary!$E$51),"refinance",
IF(AND(CJ115&gt;=EOMONTH(Summary!$E$10,0),CJ115&lt;EOMONTH(Summary!$E$3,Summary!$G$66)),"stabilization",
IF(CJ115=EOMONTH(Summary!$E$3,Summary!$G$66),"end of hold period",
IF(CJ115&gt;EOMONTH(Summary!$E$3,Summary!$G$66),"post hold period",
"")))))))))</f>
        <v>post hold period</v>
      </c>
      <c r="CK114" s="4" t="str">
        <f>IF(CK115=EOMONTH(Summary!$E$3,0),"land closing",
IF(CK115=EOMONTH(Summary!$E$5,0),"break ground",
IF(AND(CK115&gt;EOMONTH(Summary!$E$5,0),CK115&lt;EOMONTH(Summary!$E$8,0)),"construction",
IF(CK115=EOMONTH(Summary!$E$8,0),"delivery/lease-up",
IF(AND(CK115&gt;EOMONTH(Summary!$E$8,0),CK115&lt;EOMONTH(Summary!$E$10,0)),"lease up",
IF(CK115=EOMONTH(Summary!$E$3,Summary!$E$51),"refinance",
IF(AND(CK115&gt;=EOMONTH(Summary!$E$10,0),CK115&lt;EOMONTH(Summary!$E$3,Summary!$G$66)),"stabilization",
IF(CK115=EOMONTH(Summary!$E$3,Summary!$G$66),"end of hold period",
IF(CK115&gt;EOMONTH(Summary!$E$3,Summary!$G$66),"post hold period",
"")))))))))</f>
        <v>post hold period</v>
      </c>
      <c r="CL114" s="4" t="str">
        <f>IF(CL115=EOMONTH(Summary!$E$3,0),"land closing",
IF(CL115=EOMONTH(Summary!$E$5,0),"break ground",
IF(AND(CL115&gt;EOMONTH(Summary!$E$5,0),CL115&lt;EOMONTH(Summary!$E$8,0)),"construction",
IF(CL115=EOMONTH(Summary!$E$8,0),"delivery/lease-up",
IF(AND(CL115&gt;EOMONTH(Summary!$E$8,0),CL115&lt;EOMONTH(Summary!$E$10,0)),"lease up",
IF(CL115=EOMONTH(Summary!$E$3,Summary!$E$51),"refinance",
IF(AND(CL115&gt;=EOMONTH(Summary!$E$10,0),CL115&lt;EOMONTH(Summary!$E$3,Summary!$G$66)),"stabilization",
IF(CL115=EOMONTH(Summary!$E$3,Summary!$G$66),"end of hold period",
IF(CL115&gt;EOMONTH(Summary!$E$3,Summary!$G$66),"post hold period",
"")))))))))</f>
        <v>post hold period</v>
      </c>
      <c r="CM114" s="4" t="str">
        <f>IF(CM115=EOMONTH(Summary!$E$3,0),"land closing",
IF(CM115=EOMONTH(Summary!$E$5,0),"break ground",
IF(AND(CM115&gt;EOMONTH(Summary!$E$5,0),CM115&lt;EOMONTH(Summary!$E$8,0)),"construction",
IF(CM115=EOMONTH(Summary!$E$8,0),"delivery/lease-up",
IF(AND(CM115&gt;EOMONTH(Summary!$E$8,0),CM115&lt;EOMONTH(Summary!$E$10,0)),"lease up",
IF(CM115=EOMONTH(Summary!$E$3,Summary!$E$51),"refinance",
IF(AND(CM115&gt;=EOMONTH(Summary!$E$10,0),CM115&lt;EOMONTH(Summary!$E$3,Summary!$G$66)),"stabilization",
IF(CM115=EOMONTH(Summary!$E$3,Summary!$G$66),"end of hold period",
IF(CM115&gt;EOMONTH(Summary!$E$3,Summary!$G$66),"post hold period",
"")))))))))</f>
        <v>post hold period</v>
      </c>
      <c r="CN114" s="4" t="str">
        <f>IF(CN115=EOMONTH(Summary!$E$3,0),"land closing",
IF(CN115=EOMONTH(Summary!$E$5,0),"break ground",
IF(AND(CN115&gt;EOMONTH(Summary!$E$5,0),CN115&lt;EOMONTH(Summary!$E$8,0)),"construction",
IF(CN115=EOMONTH(Summary!$E$8,0),"delivery/lease-up",
IF(AND(CN115&gt;EOMONTH(Summary!$E$8,0),CN115&lt;EOMONTH(Summary!$E$10,0)),"lease up",
IF(CN115=EOMONTH(Summary!$E$3,Summary!$E$51),"refinance",
IF(AND(CN115&gt;=EOMONTH(Summary!$E$10,0),CN115&lt;EOMONTH(Summary!$E$3,Summary!$G$66)),"stabilization",
IF(CN115=EOMONTH(Summary!$E$3,Summary!$G$66),"end of hold period",
IF(CN115&gt;EOMONTH(Summary!$E$3,Summary!$G$66),"post hold period",
"")))))))))</f>
        <v>post hold period</v>
      </c>
      <c r="CO114" s="4" t="str">
        <f>IF(CO115=EOMONTH(Summary!$E$3,0),"land closing",
IF(CO115=EOMONTH(Summary!$E$5,0),"break ground",
IF(AND(CO115&gt;EOMONTH(Summary!$E$5,0),CO115&lt;EOMONTH(Summary!$E$8,0)),"construction",
IF(CO115=EOMONTH(Summary!$E$8,0),"delivery/lease-up",
IF(AND(CO115&gt;EOMONTH(Summary!$E$8,0),CO115&lt;EOMONTH(Summary!$E$10,0)),"lease up",
IF(CO115=EOMONTH(Summary!$E$3,Summary!$E$51),"refinance",
IF(AND(CO115&gt;=EOMONTH(Summary!$E$10,0),CO115&lt;EOMONTH(Summary!$E$3,Summary!$G$66)),"stabilization",
IF(CO115=EOMONTH(Summary!$E$3,Summary!$G$66),"end of hold period",
IF(CO115&gt;EOMONTH(Summary!$E$3,Summary!$G$66),"post hold period",
"")))))))))</f>
        <v>post hold period</v>
      </c>
      <c r="CP114" s="4" t="str">
        <f>IF(CP115=EOMONTH(Summary!$E$3,0),"land closing",
IF(CP115=EOMONTH(Summary!$E$5,0),"break ground",
IF(AND(CP115&gt;EOMONTH(Summary!$E$5,0),CP115&lt;EOMONTH(Summary!$E$8,0)),"construction",
IF(CP115=EOMONTH(Summary!$E$8,0),"delivery/lease-up",
IF(AND(CP115&gt;EOMONTH(Summary!$E$8,0),CP115&lt;EOMONTH(Summary!$E$10,0)),"lease up",
IF(CP115=EOMONTH(Summary!$E$3,Summary!$E$51),"refinance",
IF(AND(CP115&gt;=EOMONTH(Summary!$E$10,0),CP115&lt;EOMONTH(Summary!$E$3,Summary!$G$66)),"stabilization",
IF(CP115=EOMONTH(Summary!$E$3,Summary!$G$66),"end of hold period",
IF(CP115&gt;EOMONTH(Summary!$E$3,Summary!$G$66),"post hold period",
"")))))))))</f>
        <v>post hold period</v>
      </c>
      <c r="CQ114" s="4" t="str">
        <f>IF(CQ115=EOMONTH(Summary!$E$3,0),"land closing",
IF(CQ115=EOMONTH(Summary!$E$5,0),"break ground",
IF(AND(CQ115&gt;EOMONTH(Summary!$E$5,0),CQ115&lt;EOMONTH(Summary!$E$8,0)),"construction",
IF(CQ115=EOMONTH(Summary!$E$8,0),"delivery/lease-up",
IF(AND(CQ115&gt;EOMONTH(Summary!$E$8,0),CQ115&lt;EOMONTH(Summary!$E$10,0)),"lease up",
IF(CQ115=EOMONTH(Summary!$E$3,Summary!$E$51),"refinance",
IF(AND(CQ115&gt;=EOMONTH(Summary!$E$10,0),CQ115&lt;EOMONTH(Summary!$E$3,Summary!$G$66)),"stabilization",
IF(CQ115=EOMONTH(Summary!$E$3,Summary!$G$66),"end of hold period",
IF(CQ115&gt;EOMONTH(Summary!$E$3,Summary!$G$66),"post hold period",
"")))))))))</f>
        <v>post hold period</v>
      </c>
      <c r="CR114" s="4" t="str">
        <f>IF(CR115=EOMONTH(Summary!$E$3,0),"land closing",
IF(CR115=EOMONTH(Summary!$E$5,0),"break ground",
IF(AND(CR115&gt;EOMONTH(Summary!$E$5,0),CR115&lt;EOMONTH(Summary!$E$8,0)),"construction",
IF(CR115=EOMONTH(Summary!$E$8,0),"delivery/lease-up",
IF(AND(CR115&gt;EOMONTH(Summary!$E$8,0),CR115&lt;EOMONTH(Summary!$E$10,0)),"lease up",
IF(CR115=EOMONTH(Summary!$E$3,Summary!$E$51),"refinance",
IF(AND(CR115&gt;=EOMONTH(Summary!$E$10,0),CR115&lt;EOMONTH(Summary!$E$3,Summary!$G$66)),"stabilization",
IF(CR115=EOMONTH(Summary!$E$3,Summary!$G$66),"end of hold period",
IF(CR115&gt;EOMONTH(Summary!$E$3,Summary!$G$66),"post hold period",
"")))))))))</f>
        <v>post hold period</v>
      </c>
      <c r="CS114" s="4" t="str">
        <f>IF(CS115=EOMONTH(Summary!$E$3,0),"land closing",
IF(CS115=EOMONTH(Summary!$E$5,0),"break ground",
IF(AND(CS115&gt;EOMONTH(Summary!$E$5,0),CS115&lt;EOMONTH(Summary!$E$8,0)),"construction",
IF(CS115=EOMONTH(Summary!$E$8,0),"delivery/lease-up",
IF(AND(CS115&gt;EOMONTH(Summary!$E$8,0),CS115&lt;EOMONTH(Summary!$E$10,0)),"lease up",
IF(CS115=EOMONTH(Summary!$E$3,Summary!$E$51),"refinance",
IF(AND(CS115&gt;=EOMONTH(Summary!$E$10,0),CS115&lt;EOMONTH(Summary!$E$3,Summary!$G$66)),"stabilization",
IF(CS115=EOMONTH(Summary!$E$3,Summary!$G$66),"end of hold period",
IF(CS115&gt;EOMONTH(Summary!$E$3,Summary!$G$66),"post hold period",
"")))))))))</f>
        <v>post hold period</v>
      </c>
      <c r="CT114" s="4" t="str">
        <f>IF(CT115=EOMONTH(Summary!$E$3,0),"land closing",
IF(CT115=EOMONTH(Summary!$E$5,0),"break ground",
IF(AND(CT115&gt;EOMONTH(Summary!$E$5,0),CT115&lt;EOMONTH(Summary!$E$8,0)),"construction",
IF(CT115=EOMONTH(Summary!$E$8,0),"delivery/lease-up",
IF(AND(CT115&gt;EOMONTH(Summary!$E$8,0),CT115&lt;EOMONTH(Summary!$E$10,0)),"lease up",
IF(CT115=EOMONTH(Summary!$E$3,Summary!$E$51),"refinance",
IF(AND(CT115&gt;=EOMONTH(Summary!$E$10,0),CT115&lt;EOMONTH(Summary!$E$3,Summary!$G$66)),"stabilization",
IF(CT115=EOMONTH(Summary!$E$3,Summary!$G$66),"end of hold period",
IF(CT115&gt;EOMONTH(Summary!$E$3,Summary!$G$66),"post hold period",
"")))))))))</f>
        <v>post hold period</v>
      </c>
      <c r="CU114" s="4" t="str">
        <f>IF(CU115=EOMONTH(Summary!$E$3,0),"land closing",
IF(CU115=EOMONTH(Summary!$E$5,0),"break ground",
IF(AND(CU115&gt;EOMONTH(Summary!$E$5,0),CU115&lt;EOMONTH(Summary!$E$8,0)),"construction",
IF(CU115=EOMONTH(Summary!$E$8,0),"delivery/lease-up",
IF(AND(CU115&gt;EOMONTH(Summary!$E$8,0),CU115&lt;EOMONTH(Summary!$E$10,0)),"lease up",
IF(CU115=EOMONTH(Summary!$E$3,Summary!$E$51),"refinance",
IF(AND(CU115&gt;=EOMONTH(Summary!$E$10,0),CU115&lt;EOMONTH(Summary!$E$3,Summary!$G$66)),"stabilization",
IF(CU115=EOMONTH(Summary!$E$3,Summary!$G$66),"end of hold period",
IF(CU115&gt;EOMONTH(Summary!$E$3,Summary!$G$66),"post hold period",
"")))))))))</f>
        <v>post hold period</v>
      </c>
      <c r="CV114" s="4" t="str">
        <f>IF(CV115=EOMONTH(Summary!$E$3,0),"land closing",
IF(CV115=EOMONTH(Summary!$E$5,0),"break ground",
IF(AND(CV115&gt;EOMONTH(Summary!$E$5,0),CV115&lt;EOMONTH(Summary!$E$8,0)),"construction",
IF(CV115=EOMONTH(Summary!$E$8,0),"delivery/lease-up",
IF(AND(CV115&gt;EOMONTH(Summary!$E$8,0),CV115&lt;EOMONTH(Summary!$E$10,0)),"lease up",
IF(CV115=EOMONTH(Summary!$E$3,Summary!$E$51),"refinance",
IF(AND(CV115&gt;=EOMONTH(Summary!$E$10,0),CV115&lt;EOMONTH(Summary!$E$3,Summary!$G$66)),"stabilization",
IF(CV115=EOMONTH(Summary!$E$3,Summary!$G$66),"end of hold period",
IF(CV115&gt;EOMONTH(Summary!$E$3,Summary!$G$66),"post hold period",
"")))))))))</f>
        <v>post hold period</v>
      </c>
      <c r="CW114" s="4" t="str">
        <f>IF(CW115=EOMONTH(Summary!$E$3,0),"land closing",
IF(CW115=EOMONTH(Summary!$E$5,0),"break ground",
IF(AND(CW115&gt;EOMONTH(Summary!$E$5,0),CW115&lt;EOMONTH(Summary!$E$8,0)),"construction",
IF(CW115=EOMONTH(Summary!$E$8,0),"delivery/lease-up",
IF(AND(CW115&gt;EOMONTH(Summary!$E$8,0),CW115&lt;EOMONTH(Summary!$E$10,0)),"lease up",
IF(CW115=EOMONTH(Summary!$E$3,Summary!$E$51),"refinance",
IF(AND(CW115&gt;=EOMONTH(Summary!$E$10,0),CW115&lt;EOMONTH(Summary!$E$3,Summary!$G$66)),"stabilization",
IF(CW115=EOMONTH(Summary!$E$3,Summary!$G$66),"end of hold period",
IF(CW115&gt;EOMONTH(Summary!$E$3,Summary!$G$66),"post hold period",
"")))))))))</f>
        <v>post hold period</v>
      </c>
      <c r="CX114" s="4" t="str">
        <f>IF(CX115=EOMONTH(Summary!$E$3,0),"land closing",
IF(CX115=EOMONTH(Summary!$E$5,0),"break ground",
IF(AND(CX115&gt;EOMONTH(Summary!$E$5,0),CX115&lt;EOMONTH(Summary!$E$8,0)),"construction",
IF(CX115=EOMONTH(Summary!$E$8,0),"delivery/lease-up",
IF(AND(CX115&gt;EOMONTH(Summary!$E$8,0),CX115&lt;EOMONTH(Summary!$E$10,0)),"lease up",
IF(CX115=EOMONTH(Summary!$E$3,Summary!$E$51),"refinance",
IF(AND(CX115&gt;=EOMONTH(Summary!$E$10,0),CX115&lt;EOMONTH(Summary!$E$3,Summary!$G$66)),"stabilization",
IF(CX115=EOMONTH(Summary!$E$3,Summary!$G$66),"end of hold period",
IF(CX115&gt;EOMONTH(Summary!$E$3,Summary!$G$66),"post hold period",
"")))))))))</f>
        <v>post hold period</v>
      </c>
      <c r="CY114" s="4" t="str">
        <f>IF(CY115=EOMONTH(Summary!$E$3,0),"land closing",
IF(CY115=EOMONTH(Summary!$E$5,0),"break ground",
IF(AND(CY115&gt;EOMONTH(Summary!$E$5,0),CY115&lt;EOMONTH(Summary!$E$8,0)),"construction",
IF(CY115=EOMONTH(Summary!$E$8,0),"delivery/lease-up",
IF(AND(CY115&gt;EOMONTH(Summary!$E$8,0),CY115&lt;EOMONTH(Summary!$E$10,0)),"lease up",
IF(CY115=EOMONTH(Summary!$E$3,Summary!$E$51),"refinance",
IF(AND(CY115&gt;=EOMONTH(Summary!$E$10,0),CY115&lt;EOMONTH(Summary!$E$3,Summary!$G$66)),"stabilization",
IF(CY115=EOMONTH(Summary!$E$3,Summary!$G$66),"end of hold period",
IF(CY115&gt;EOMONTH(Summary!$E$3,Summary!$G$66),"post hold period",
"")))))))))</f>
        <v>post hold period</v>
      </c>
      <c r="CZ114" s="4" t="str">
        <f>IF(CZ115=EOMONTH(Summary!$E$3,0),"land closing",
IF(CZ115=EOMONTH(Summary!$E$5,0),"break ground",
IF(AND(CZ115&gt;EOMONTH(Summary!$E$5,0),CZ115&lt;EOMONTH(Summary!$E$8,0)),"construction",
IF(CZ115=EOMONTH(Summary!$E$8,0),"delivery/lease-up",
IF(AND(CZ115&gt;EOMONTH(Summary!$E$8,0),CZ115&lt;EOMONTH(Summary!$E$10,0)),"lease up",
IF(CZ115=EOMONTH(Summary!$E$3,Summary!$E$51),"refinance",
IF(AND(CZ115&gt;=EOMONTH(Summary!$E$10,0),CZ115&lt;EOMONTH(Summary!$E$3,Summary!$G$66)),"stabilization",
IF(CZ115=EOMONTH(Summary!$E$3,Summary!$G$66),"end of hold period",
IF(CZ115&gt;EOMONTH(Summary!$E$3,Summary!$G$66),"post hold period",
"")))))))))</f>
        <v>post hold period</v>
      </c>
      <c r="DA114" s="4" t="str">
        <f>IF(DA115=EOMONTH(Summary!$E$3,0),"land closing",
IF(DA115=EOMONTH(Summary!$E$5,0),"break ground",
IF(AND(DA115&gt;EOMONTH(Summary!$E$5,0),DA115&lt;EOMONTH(Summary!$E$8,0)),"construction",
IF(DA115=EOMONTH(Summary!$E$8,0),"delivery/lease-up",
IF(AND(DA115&gt;EOMONTH(Summary!$E$8,0),DA115&lt;EOMONTH(Summary!$E$10,0)),"lease up",
IF(DA115=EOMONTH(Summary!$E$3,Summary!$E$51),"refinance",
IF(AND(DA115&gt;=EOMONTH(Summary!$E$10,0),DA115&lt;EOMONTH(Summary!$E$3,Summary!$G$66)),"stabilization",
IF(DA115=EOMONTH(Summary!$E$3,Summary!$G$66),"end of hold period",
IF(DA115&gt;EOMONTH(Summary!$E$3,Summary!$G$66),"post hold period",
"")))))))))</f>
        <v>post hold period</v>
      </c>
      <c r="DB114" s="4" t="str">
        <f>IF(DB115=EOMONTH(Summary!$E$3,0),"land closing",
IF(DB115=EOMONTH(Summary!$E$5,0),"break ground",
IF(AND(DB115&gt;EOMONTH(Summary!$E$5,0),DB115&lt;EOMONTH(Summary!$E$8,0)),"construction",
IF(DB115=EOMONTH(Summary!$E$8,0),"delivery/lease-up",
IF(AND(DB115&gt;EOMONTH(Summary!$E$8,0),DB115&lt;EOMONTH(Summary!$E$10,0)),"lease up",
IF(DB115=EOMONTH(Summary!$E$3,Summary!$E$51),"refinance",
IF(AND(DB115&gt;=EOMONTH(Summary!$E$10,0),DB115&lt;EOMONTH(Summary!$E$3,Summary!$G$66)),"stabilization",
IF(DB115=EOMONTH(Summary!$E$3,Summary!$G$66),"end of hold period",
IF(DB115&gt;EOMONTH(Summary!$E$3,Summary!$G$66),"post hold period",
"")))))))))</f>
        <v>post hold period</v>
      </c>
      <c r="DC114" s="4" t="str">
        <f>IF(DC115=EOMONTH(Summary!$E$3,0),"land closing",
IF(DC115=EOMONTH(Summary!$E$5,0),"break ground",
IF(AND(DC115&gt;EOMONTH(Summary!$E$5,0),DC115&lt;EOMONTH(Summary!$E$8,0)),"construction",
IF(DC115=EOMONTH(Summary!$E$8,0),"delivery/lease-up",
IF(AND(DC115&gt;EOMONTH(Summary!$E$8,0),DC115&lt;EOMONTH(Summary!$E$10,0)),"lease up",
IF(DC115=EOMONTH(Summary!$E$3,Summary!$E$51),"refinance",
IF(AND(DC115&gt;=EOMONTH(Summary!$E$10,0),DC115&lt;EOMONTH(Summary!$E$3,Summary!$G$66)),"stabilization",
IF(DC115=EOMONTH(Summary!$E$3,Summary!$G$66),"end of hold period",
IF(DC115&gt;EOMONTH(Summary!$E$3,Summary!$G$66),"post hold period",
"")))))))))</f>
        <v>post hold period</v>
      </c>
      <c r="DD114" s="4" t="str">
        <f>IF(DD115=EOMONTH(Summary!$E$3,0),"land closing",
IF(DD115=EOMONTH(Summary!$E$5,0),"break ground",
IF(AND(DD115&gt;EOMONTH(Summary!$E$5,0),DD115&lt;EOMONTH(Summary!$E$8,0)),"construction",
IF(DD115=EOMONTH(Summary!$E$8,0),"delivery/lease-up",
IF(AND(DD115&gt;EOMONTH(Summary!$E$8,0),DD115&lt;EOMONTH(Summary!$E$10,0)),"lease up",
IF(DD115=EOMONTH(Summary!$E$3,Summary!$E$51),"refinance",
IF(AND(DD115&gt;=EOMONTH(Summary!$E$10,0),DD115&lt;EOMONTH(Summary!$E$3,Summary!$G$66)),"stabilization",
IF(DD115=EOMONTH(Summary!$E$3,Summary!$G$66),"end of hold period",
IF(DD115&gt;EOMONTH(Summary!$E$3,Summary!$G$66),"post hold period",
"")))))))))</f>
        <v>post hold period</v>
      </c>
      <c r="DE114" s="4" t="str">
        <f>IF(DE115=EOMONTH(Summary!$E$3,0),"land closing",
IF(DE115=EOMONTH(Summary!$E$5,0),"break ground",
IF(AND(DE115&gt;EOMONTH(Summary!$E$5,0),DE115&lt;EOMONTH(Summary!$E$8,0)),"construction",
IF(DE115=EOMONTH(Summary!$E$8,0),"delivery/lease-up",
IF(AND(DE115&gt;EOMONTH(Summary!$E$8,0),DE115&lt;EOMONTH(Summary!$E$10,0)),"lease up",
IF(DE115=EOMONTH(Summary!$E$3,Summary!$E$51),"refinance",
IF(AND(DE115&gt;=EOMONTH(Summary!$E$10,0),DE115&lt;EOMONTH(Summary!$E$3,Summary!$G$66)),"stabilization",
IF(DE115=EOMONTH(Summary!$E$3,Summary!$G$66),"end of hold period",
IF(DE115&gt;EOMONTH(Summary!$E$3,Summary!$G$66),"post hold period",
"")))))))))</f>
        <v>post hold period</v>
      </c>
      <c r="DF114" s="4" t="str">
        <f>IF(DF115=EOMONTH(Summary!$E$3,0),"land closing",
IF(DF115=EOMONTH(Summary!$E$5,0),"break ground",
IF(AND(DF115&gt;EOMONTH(Summary!$E$5,0),DF115&lt;EOMONTH(Summary!$E$8,0)),"construction",
IF(DF115=EOMONTH(Summary!$E$8,0),"delivery/lease-up",
IF(AND(DF115&gt;EOMONTH(Summary!$E$8,0),DF115&lt;EOMONTH(Summary!$E$10,0)),"lease up",
IF(DF115=EOMONTH(Summary!$E$3,Summary!$E$51),"refinance",
IF(AND(DF115&gt;=EOMONTH(Summary!$E$10,0),DF115&lt;EOMONTH(Summary!$E$3,Summary!$G$66)),"stabilization",
IF(DF115=EOMONTH(Summary!$E$3,Summary!$G$66),"end of hold period",
IF(DF115&gt;EOMONTH(Summary!$E$3,Summary!$G$66),"post hold period",
"")))))))))</f>
        <v>post hold period</v>
      </c>
      <c r="DG114" s="4" t="str">
        <f>IF(DG115=EOMONTH(Summary!$E$3,0),"land closing",
IF(DG115=EOMONTH(Summary!$E$5,0),"break ground",
IF(AND(DG115&gt;EOMONTH(Summary!$E$5,0),DG115&lt;EOMONTH(Summary!$E$8,0)),"construction",
IF(DG115=EOMONTH(Summary!$E$8,0),"delivery/lease-up",
IF(AND(DG115&gt;EOMONTH(Summary!$E$8,0),DG115&lt;EOMONTH(Summary!$E$10,0)),"lease up",
IF(DG115=EOMONTH(Summary!$E$3,Summary!$E$51),"refinance",
IF(AND(DG115&gt;=EOMONTH(Summary!$E$10,0),DG115&lt;EOMONTH(Summary!$E$3,Summary!$G$66)),"stabilization",
IF(DG115=EOMONTH(Summary!$E$3,Summary!$G$66),"end of hold period",
IF(DG115&gt;EOMONTH(Summary!$E$3,Summary!$G$66),"post hold period",
"")))))))))</f>
        <v>post hold period</v>
      </c>
      <c r="DH114" s="4" t="str">
        <f>IF(DH115=EOMONTH(Summary!$E$3,0),"land closing",
IF(DH115=EOMONTH(Summary!$E$5,0),"break ground",
IF(AND(DH115&gt;EOMONTH(Summary!$E$5,0),DH115&lt;EOMONTH(Summary!$E$8,0)),"construction",
IF(DH115=EOMONTH(Summary!$E$8,0),"delivery/lease-up",
IF(AND(DH115&gt;EOMONTH(Summary!$E$8,0),DH115&lt;EOMONTH(Summary!$E$10,0)),"lease up",
IF(DH115=EOMONTH(Summary!$E$3,Summary!$E$51),"refinance",
IF(AND(DH115&gt;=EOMONTH(Summary!$E$10,0),DH115&lt;EOMONTH(Summary!$E$3,Summary!$G$66)),"stabilization",
IF(DH115=EOMONTH(Summary!$E$3,Summary!$G$66),"end of hold period",
IF(DH115&gt;EOMONTH(Summary!$E$3,Summary!$G$66),"post hold period",
"")))))))))</f>
        <v>post hold period</v>
      </c>
      <c r="DI114" s="4" t="str">
        <f>IF(DI115=EOMONTH(Summary!$E$3,0),"land closing",
IF(DI115=EOMONTH(Summary!$E$5,0),"break ground",
IF(AND(DI115&gt;EOMONTH(Summary!$E$5,0),DI115&lt;EOMONTH(Summary!$E$8,0)),"construction",
IF(DI115=EOMONTH(Summary!$E$8,0),"delivery/lease-up",
IF(AND(DI115&gt;EOMONTH(Summary!$E$8,0),DI115&lt;EOMONTH(Summary!$E$10,0)),"lease up",
IF(DI115=EOMONTH(Summary!$E$3,Summary!$E$51),"refinance",
IF(AND(DI115&gt;=EOMONTH(Summary!$E$10,0),DI115&lt;EOMONTH(Summary!$E$3,Summary!$G$66)),"stabilization",
IF(DI115=EOMONTH(Summary!$E$3,Summary!$G$66),"end of hold period",
IF(DI115&gt;EOMONTH(Summary!$E$3,Summary!$G$66),"post hold period",
"")))))))))</f>
        <v>post hold period</v>
      </c>
      <c r="DJ114" s="4" t="str">
        <f>IF(DJ115=EOMONTH(Summary!$E$3,0),"land closing",
IF(DJ115=EOMONTH(Summary!$E$5,0),"break ground",
IF(AND(DJ115&gt;EOMONTH(Summary!$E$5,0),DJ115&lt;EOMONTH(Summary!$E$8,0)),"construction",
IF(DJ115=EOMONTH(Summary!$E$8,0),"delivery/lease-up",
IF(AND(DJ115&gt;EOMONTH(Summary!$E$8,0),DJ115&lt;EOMONTH(Summary!$E$10,0)),"lease up",
IF(DJ115=EOMONTH(Summary!$E$3,Summary!$E$51),"refinance",
IF(AND(DJ115&gt;=EOMONTH(Summary!$E$10,0),DJ115&lt;EOMONTH(Summary!$E$3,Summary!$G$66)),"stabilization",
IF(DJ115=EOMONTH(Summary!$E$3,Summary!$G$66),"end of hold period",
IF(DJ115&gt;EOMONTH(Summary!$E$3,Summary!$G$66),"post hold period",
"")))))))))</f>
        <v>post hold period</v>
      </c>
      <c r="DK114" s="4" t="str">
        <f>IF(DK115=EOMONTH(Summary!$E$3,0),"land closing",
IF(DK115=EOMONTH(Summary!$E$5,0),"break ground",
IF(AND(DK115&gt;EOMONTH(Summary!$E$5,0),DK115&lt;EOMONTH(Summary!$E$8,0)),"construction",
IF(DK115=EOMONTH(Summary!$E$8,0),"delivery/lease-up",
IF(AND(DK115&gt;EOMONTH(Summary!$E$8,0),DK115&lt;EOMONTH(Summary!$E$10,0)),"lease up",
IF(DK115=EOMONTH(Summary!$E$3,Summary!$E$51),"refinance",
IF(AND(DK115&gt;=EOMONTH(Summary!$E$10,0),DK115&lt;EOMONTH(Summary!$E$3,Summary!$G$66)),"stabilization",
IF(DK115=EOMONTH(Summary!$E$3,Summary!$G$66),"end of hold period",
IF(DK115&gt;EOMONTH(Summary!$E$3,Summary!$G$66),"post hold period",
"")))))))))</f>
        <v>post hold period</v>
      </c>
      <c r="DL114" s="4" t="str">
        <f>IF(DL115=EOMONTH(Summary!$E$3,0),"land closing",
IF(DL115=EOMONTH(Summary!$E$5,0),"break ground",
IF(AND(DL115&gt;EOMONTH(Summary!$E$5,0),DL115&lt;EOMONTH(Summary!$E$8,0)),"construction",
IF(DL115=EOMONTH(Summary!$E$8,0),"delivery/lease-up",
IF(AND(DL115&gt;EOMONTH(Summary!$E$8,0),DL115&lt;EOMONTH(Summary!$E$10,0)),"lease up",
IF(DL115=EOMONTH(Summary!$E$3,Summary!$E$51),"refinance",
IF(AND(DL115&gt;=EOMONTH(Summary!$E$10,0),DL115&lt;EOMONTH(Summary!$E$3,Summary!$G$66)),"stabilization",
IF(DL115=EOMONTH(Summary!$E$3,Summary!$G$66),"end of hold period",
IF(DL115&gt;EOMONTH(Summary!$E$3,Summary!$G$66),"post hold period",
"")))))))))</f>
        <v>post hold period</v>
      </c>
      <c r="DM114" s="4" t="str">
        <f>IF(DM115=EOMONTH(Summary!$E$3,0),"land closing",
IF(DM115=EOMONTH(Summary!$E$5,0),"break ground",
IF(AND(DM115&gt;EOMONTH(Summary!$E$5,0),DM115&lt;EOMONTH(Summary!$E$8,0)),"construction",
IF(DM115=EOMONTH(Summary!$E$8,0),"delivery/lease-up",
IF(AND(DM115&gt;EOMONTH(Summary!$E$8,0),DM115&lt;EOMONTH(Summary!$E$10,0)),"lease up",
IF(DM115=EOMONTH(Summary!$E$3,Summary!$E$51),"refinance",
IF(AND(DM115&gt;=EOMONTH(Summary!$E$10,0),DM115&lt;EOMONTH(Summary!$E$3,Summary!$G$66)),"stabilization",
IF(DM115=EOMONTH(Summary!$E$3,Summary!$G$66),"end of hold period",
IF(DM115&gt;EOMONTH(Summary!$E$3,Summary!$G$66),"post hold period",
"")))))))))</f>
        <v>post hold period</v>
      </c>
      <c r="DN114" s="4" t="str">
        <f>IF(DN115=EOMONTH(Summary!$E$3,0),"land closing",
IF(DN115=EOMONTH(Summary!$E$5,0),"break ground",
IF(AND(DN115&gt;EOMONTH(Summary!$E$5,0),DN115&lt;EOMONTH(Summary!$E$8,0)),"construction",
IF(DN115=EOMONTH(Summary!$E$8,0),"delivery/lease-up",
IF(AND(DN115&gt;EOMONTH(Summary!$E$8,0),DN115&lt;EOMONTH(Summary!$E$10,0)),"lease up",
IF(DN115=EOMONTH(Summary!$E$3,Summary!$E$51),"refinance",
IF(AND(DN115&gt;=EOMONTH(Summary!$E$10,0),DN115&lt;EOMONTH(Summary!$E$3,Summary!$G$66)),"stabilization",
IF(DN115=EOMONTH(Summary!$E$3,Summary!$G$66),"end of hold period",
IF(DN115&gt;EOMONTH(Summary!$E$3,Summary!$G$66),"post hold period",
"")))))))))</f>
        <v>post hold period</v>
      </c>
      <c r="DO114" s="4" t="str">
        <f>IF(DO115=EOMONTH(Summary!$E$3,0),"land closing",
IF(DO115=EOMONTH(Summary!$E$5,0),"break ground",
IF(AND(DO115&gt;EOMONTH(Summary!$E$5,0),DO115&lt;EOMONTH(Summary!$E$8,0)),"construction",
IF(DO115=EOMONTH(Summary!$E$8,0),"delivery/lease-up",
IF(AND(DO115&gt;EOMONTH(Summary!$E$8,0),DO115&lt;EOMONTH(Summary!$E$10,0)),"lease up",
IF(DO115=EOMONTH(Summary!$E$3,Summary!$E$51),"refinance",
IF(AND(DO115&gt;=EOMONTH(Summary!$E$10,0),DO115&lt;EOMONTH(Summary!$E$3,Summary!$G$66)),"stabilization",
IF(DO115=EOMONTH(Summary!$E$3,Summary!$G$66),"end of hold period",
IF(DO115&gt;EOMONTH(Summary!$E$3,Summary!$G$66),"post hold period",
"")))))))))</f>
        <v>post hold period</v>
      </c>
      <c r="DP114" s="4" t="str">
        <f>IF(DP115=EOMONTH(Summary!$E$3,0),"land closing",
IF(DP115=EOMONTH(Summary!$E$5,0),"break ground",
IF(AND(DP115&gt;EOMONTH(Summary!$E$5,0),DP115&lt;EOMONTH(Summary!$E$8,0)),"construction",
IF(DP115=EOMONTH(Summary!$E$8,0),"delivery/lease-up",
IF(AND(DP115&gt;EOMONTH(Summary!$E$8,0),DP115&lt;EOMONTH(Summary!$E$10,0)),"lease up",
IF(DP115=EOMONTH(Summary!$E$3,Summary!$E$51),"refinance",
IF(AND(DP115&gt;=EOMONTH(Summary!$E$10,0),DP115&lt;EOMONTH(Summary!$E$3,Summary!$G$66)),"stabilization",
IF(DP115=EOMONTH(Summary!$E$3,Summary!$G$66),"end of hold period",
IF(DP115&gt;EOMONTH(Summary!$E$3,Summary!$G$66),"post hold period",
"")))))))))</f>
        <v>post hold period</v>
      </c>
      <c r="DQ114" s="4" t="str">
        <f>IF(DQ115=EOMONTH(Summary!$E$3,0),"land closing",
IF(DQ115=EOMONTH(Summary!$E$5,0),"break ground",
IF(AND(DQ115&gt;EOMONTH(Summary!$E$5,0),DQ115&lt;EOMONTH(Summary!$E$8,0)),"construction",
IF(DQ115=EOMONTH(Summary!$E$8,0),"delivery/lease-up",
IF(AND(DQ115&gt;EOMONTH(Summary!$E$8,0),DQ115&lt;EOMONTH(Summary!$E$10,0)),"lease up",
IF(DQ115=EOMONTH(Summary!$E$3,Summary!$E$51),"refinance",
IF(AND(DQ115&gt;=EOMONTH(Summary!$E$10,0),DQ115&lt;EOMONTH(Summary!$E$3,Summary!$G$66)),"stabilization",
IF(DQ115=EOMONTH(Summary!$E$3,Summary!$G$66),"end of hold period",
IF(DQ115&gt;EOMONTH(Summary!$E$3,Summary!$G$66),"post hold period",
"")))))))))</f>
        <v>post hold period</v>
      </c>
      <c r="DR114" s="4" t="str">
        <f>IF(DR115=EOMONTH(Summary!$E$3,0),"land closing",
IF(DR115=EOMONTH(Summary!$E$5,0),"break ground",
IF(AND(DR115&gt;EOMONTH(Summary!$E$5,0),DR115&lt;EOMONTH(Summary!$E$8,0)),"construction",
IF(DR115=EOMONTH(Summary!$E$8,0),"delivery/lease-up",
IF(AND(DR115&gt;EOMONTH(Summary!$E$8,0),DR115&lt;EOMONTH(Summary!$E$10,0)),"lease up",
IF(DR115=EOMONTH(Summary!$E$3,Summary!$E$51),"refinance",
IF(AND(DR115&gt;=EOMONTH(Summary!$E$10,0),DR115&lt;EOMONTH(Summary!$E$3,Summary!$G$66)),"stabilization",
IF(DR115=EOMONTH(Summary!$E$3,Summary!$G$66),"end of hold period",
IF(DR115&gt;EOMONTH(Summary!$E$3,Summary!$G$66),"post hold period",
"")))))))))</f>
        <v>post hold period</v>
      </c>
      <c r="DS114" s="4" t="str">
        <f>IF(DS115=EOMONTH(Summary!$E$3,0),"land closing",
IF(DS115=EOMONTH(Summary!$E$5,0),"break ground",
IF(AND(DS115&gt;EOMONTH(Summary!$E$5,0),DS115&lt;EOMONTH(Summary!$E$8,0)),"construction",
IF(DS115=EOMONTH(Summary!$E$8,0),"delivery/lease-up",
IF(AND(DS115&gt;EOMONTH(Summary!$E$8,0),DS115&lt;EOMONTH(Summary!$E$10,0)),"lease up",
IF(DS115=EOMONTH(Summary!$E$3,Summary!$E$51),"refinance",
IF(AND(DS115&gt;=EOMONTH(Summary!$E$10,0),DS115&lt;EOMONTH(Summary!$E$3,Summary!$G$66)),"stabilization",
IF(DS115=EOMONTH(Summary!$E$3,Summary!$G$66),"end of hold period",
IF(DS115&gt;EOMONTH(Summary!$E$3,Summary!$G$66),"post hold period",
"")))))))))</f>
        <v>post hold period</v>
      </c>
      <c r="DT114" s="4" t="str">
        <f>IF(DT115=EOMONTH(Summary!$E$3,0),"land closing",
IF(DT115=EOMONTH(Summary!$E$5,0),"break ground",
IF(AND(DT115&gt;EOMONTH(Summary!$E$5,0),DT115&lt;EOMONTH(Summary!$E$8,0)),"construction",
IF(DT115=EOMONTH(Summary!$E$8,0),"delivery/lease-up",
IF(AND(DT115&gt;EOMONTH(Summary!$E$8,0),DT115&lt;EOMONTH(Summary!$E$10,0)),"lease up",
IF(DT115=EOMONTH(Summary!$E$3,Summary!$E$51),"refinance",
IF(AND(DT115&gt;=EOMONTH(Summary!$E$10,0),DT115&lt;EOMONTH(Summary!$E$3,Summary!$G$66)),"stabilization",
IF(DT115=EOMONTH(Summary!$E$3,Summary!$G$66),"end of hold period",
IF(DT115&gt;EOMONTH(Summary!$E$3,Summary!$G$66),"post hold period",
"")))))))))</f>
        <v>post hold period</v>
      </c>
      <c r="DU114" s="4" t="str">
        <f>IF(DU115=EOMONTH(Summary!$E$3,0),"land closing",
IF(DU115=EOMONTH(Summary!$E$5,0),"break ground",
IF(AND(DU115&gt;EOMONTH(Summary!$E$5,0),DU115&lt;EOMONTH(Summary!$E$8,0)),"construction",
IF(DU115=EOMONTH(Summary!$E$8,0),"delivery/lease-up",
IF(AND(DU115&gt;EOMONTH(Summary!$E$8,0),DU115&lt;EOMONTH(Summary!$E$10,0)),"lease up",
IF(DU115=EOMONTH(Summary!$E$3,Summary!$E$51),"refinance",
IF(AND(DU115&gt;=EOMONTH(Summary!$E$10,0),DU115&lt;EOMONTH(Summary!$E$3,Summary!$G$66)),"stabilization",
IF(DU115=EOMONTH(Summary!$E$3,Summary!$G$66),"end of hold period",
IF(DU115&gt;EOMONTH(Summary!$E$3,Summary!$G$66),"post hold period",
"")))))))))</f>
        <v>post hold period</v>
      </c>
      <c r="DV114" s="4" t="str">
        <f>IF(DV115=EOMONTH(Summary!$E$3,0),"land closing",
IF(DV115=EOMONTH(Summary!$E$5,0),"break ground",
IF(AND(DV115&gt;EOMONTH(Summary!$E$5,0),DV115&lt;EOMONTH(Summary!$E$8,0)),"construction",
IF(DV115=EOMONTH(Summary!$E$8,0),"delivery/lease-up",
IF(AND(DV115&gt;EOMONTH(Summary!$E$8,0),DV115&lt;EOMONTH(Summary!$E$10,0)),"lease up",
IF(DV115=EOMONTH(Summary!$E$3,Summary!$E$51),"refinance",
IF(AND(DV115&gt;=EOMONTH(Summary!$E$10,0),DV115&lt;EOMONTH(Summary!$E$3,Summary!$G$66)),"stabilization",
IF(DV115=EOMONTH(Summary!$E$3,Summary!$G$66),"end of hold period",
IF(DV115&gt;EOMONTH(Summary!$E$3,Summary!$G$66),"post hold period",
"")))))))))</f>
        <v>post hold period</v>
      </c>
      <c r="DW114" s="4" t="str">
        <f>IF(DW115=EOMONTH(Summary!$E$3,0),"land closing",
IF(DW115=EOMONTH(Summary!$E$5,0),"break ground",
IF(AND(DW115&gt;EOMONTH(Summary!$E$5,0),DW115&lt;EOMONTH(Summary!$E$8,0)),"construction",
IF(DW115=EOMONTH(Summary!$E$8,0),"delivery/lease-up",
IF(AND(DW115&gt;EOMONTH(Summary!$E$8,0),DW115&lt;EOMONTH(Summary!$E$10,0)),"lease up",
IF(DW115=EOMONTH(Summary!$E$3,Summary!$E$51),"refinance",
IF(AND(DW115&gt;=EOMONTH(Summary!$E$10,0),DW115&lt;EOMONTH(Summary!$E$3,Summary!$G$66)),"stabilization",
IF(DW115=EOMONTH(Summary!$E$3,Summary!$G$66),"end of hold period",
IF(DW115&gt;EOMONTH(Summary!$E$3,Summary!$G$66),"post hold period",
"")))))))))</f>
        <v>post hold period</v>
      </c>
      <c r="DX114" s="4" t="str">
        <f>IF(DX115=EOMONTH(Summary!$E$3,0),"land closing",
IF(DX115=EOMONTH(Summary!$E$5,0),"break ground",
IF(AND(DX115&gt;EOMONTH(Summary!$E$5,0),DX115&lt;EOMONTH(Summary!$E$8,0)),"construction",
IF(DX115=EOMONTH(Summary!$E$8,0),"delivery/lease-up",
IF(AND(DX115&gt;EOMONTH(Summary!$E$8,0),DX115&lt;EOMONTH(Summary!$E$10,0)),"lease up",
IF(DX115=EOMONTH(Summary!$E$3,Summary!$E$51),"refinance",
IF(AND(DX115&gt;=EOMONTH(Summary!$E$10,0),DX115&lt;EOMONTH(Summary!$E$3,Summary!$G$66)),"stabilization",
IF(DX115=EOMONTH(Summary!$E$3,Summary!$G$66),"end of hold period",
IF(DX115&gt;EOMONTH(Summary!$E$3,Summary!$G$66),"post hold period",
"")))))))))</f>
        <v>post hold period</v>
      </c>
      <c r="DY114" s="4" t="str">
        <f>IF(DY115=EOMONTH(Summary!$E$3,0),"land closing",
IF(DY115=EOMONTH(Summary!$E$5,0),"break ground",
IF(AND(DY115&gt;EOMONTH(Summary!$E$5,0),DY115&lt;EOMONTH(Summary!$E$8,0)),"construction",
IF(DY115=EOMONTH(Summary!$E$8,0),"delivery/lease-up",
IF(AND(DY115&gt;EOMONTH(Summary!$E$8,0),DY115&lt;EOMONTH(Summary!$E$10,0)),"lease up",
IF(DY115=EOMONTH(Summary!$E$3,Summary!$E$51),"refinance",
IF(AND(DY115&gt;=EOMONTH(Summary!$E$10,0),DY115&lt;EOMONTH(Summary!$E$3,Summary!$G$66)),"stabilization",
IF(DY115=EOMONTH(Summary!$E$3,Summary!$G$66),"end of hold period",
IF(DY115&gt;EOMONTH(Summary!$E$3,Summary!$G$66),"post hold period",
"")))))))))</f>
        <v>post hold period</v>
      </c>
      <c r="DZ114" s="4" t="str">
        <f>IF(DZ115=EOMONTH(Summary!$E$3,0),"land closing",
IF(DZ115=EOMONTH(Summary!$E$5,0),"break ground",
IF(AND(DZ115&gt;EOMONTH(Summary!$E$5,0),DZ115&lt;EOMONTH(Summary!$E$8,0)),"construction",
IF(DZ115=EOMONTH(Summary!$E$8,0),"delivery/lease-up",
IF(AND(DZ115&gt;EOMONTH(Summary!$E$8,0),DZ115&lt;EOMONTH(Summary!$E$10,0)),"lease up",
IF(DZ115=EOMONTH(Summary!$E$3,Summary!$E$51),"refinance",
IF(AND(DZ115&gt;=EOMONTH(Summary!$E$10,0),DZ115&lt;EOMONTH(Summary!$E$3,Summary!$G$66)),"stabilization",
IF(DZ115=EOMONTH(Summary!$E$3,Summary!$G$66),"end of hold period",
IF(DZ115&gt;EOMONTH(Summary!$E$3,Summary!$G$66),"post hold period",
"")))))))))</f>
        <v>post hold period</v>
      </c>
      <c r="EA114" s="4" t="str">
        <f>IF(EA115=EOMONTH(Summary!$E$3,0),"land closing",
IF(EA115=EOMONTH(Summary!$E$5,0),"break ground",
IF(AND(EA115&gt;EOMONTH(Summary!$E$5,0),EA115&lt;EOMONTH(Summary!$E$8,0)),"construction",
IF(EA115=EOMONTH(Summary!$E$8,0),"delivery/lease-up",
IF(AND(EA115&gt;EOMONTH(Summary!$E$8,0),EA115&lt;EOMONTH(Summary!$E$10,0)),"lease up",
IF(EA115=EOMONTH(Summary!$E$3,Summary!$E$51),"refinance",
IF(AND(EA115&gt;=EOMONTH(Summary!$E$10,0),EA115&lt;EOMONTH(Summary!$E$3,Summary!$G$66)),"stabilization",
IF(EA115=EOMONTH(Summary!$E$3,Summary!$G$66),"end of hold period",
IF(EA115&gt;EOMONTH(Summary!$E$3,Summary!$G$66),"post hold period",
"")))))))))</f>
        <v>post hold period</v>
      </c>
      <c r="EB114" s="4" t="str">
        <f>IF(EB115=EOMONTH(Summary!$E$3,0),"land closing",
IF(EB115=EOMONTH(Summary!$E$5,0),"break ground",
IF(AND(EB115&gt;EOMONTH(Summary!$E$5,0),EB115&lt;EOMONTH(Summary!$E$8,0)),"construction",
IF(EB115=EOMONTH(Summary!$E$8,0),"delivery/lease-up",
IF(AND(EB115&gt;EOMONTH(Summary!$E$8,0),EB115&lt;EOMONTH(Summary!$E$10,0)),"lease up",
IF(EB115=EOMONTH(Summary!$E$3,Summary!$E$51),"refinance",
IF(AND(EB115&gt;=EOMONTH(Summary!$E$10,0),EB115&lt;EOMONTH(Summary!$E$3,Summary!$G$66)),"stabilization",
IF(EB115=EOMONTH(Summary!$E$3,Summary!$G$66),"end of hold period",
IF(EB115&gt;EOMONTH(Summary!$E$3,Summary!$G$66),"post hold period",
"")))))))))</f>
        <v>post hold period</v>
      </c>
      <c r="EC114" s="4" t="str">
        <f>IF(EC115=EOMONTH(Summary!$E$3,0),"land closing",
IF(EC115=EOMONTH(Summary!$E$5,0),"break ground",
IF(AND(EC115&gt;EOMONTH(Summary!$E$5,0),EC115&lt;EOMONTH(Summary!$E$8,0)),"construction",
IF(EC115=EOMONTH(Summary!$E$8,0),"delivery/lease-up",
IF(AND(EC115&gt;EOMONTH(Summary!$E$8,0),EC115&lt;EOMONTH(Summary!$E$10,0)),"lease up",
IF(EC115=EOMONTH(Summary!$E$3,Summary!$E$51),"refinance",
IF(AND(EC115&gt;=EOMONTH(Summary!$E$10,0),EC115&lt;EOMONTH(Summary!$E$3,Summary!$G$66)),"stabilization",
IF(EC115=EOMONTH(Summary!$E$3,Summary!$G$66),"end of hold period",
IF(EC115&gt;EOMONTH(Summary!$E$3,Summary!$G$66),"post hold period",
"")))))))))</f>
        <v>post hold period</v>
      </c>
      <c r="ED114" s="4" t="str">
        <f>IF(ED115=EOMONTH(Summary!$E$3,0),"land closing",
IF(ED115=EOMONTH(Summary!$E$5,0),"break ground",
IF(AND(ED115&gt;EOMONTH(Summary!$E$5,0),ED115&lt;EOMONTH(Summary!$E$8,0)),"construction",
IF(ED115=EOMONTH(Summary!$E$8,0),"delivery/lease-up",
IF(AND(ED115&gt;EOMONTH(Summary!$E$8,0),ED115&lt;EOMONTH(Summary!$E$10,0)),"lease up",
IF(ED115=EOMONTH(Summary!$E$3,Summary!$E$51),"refinance",
IF(AND(ED115&gt;=EOMONTH(Summary!$E$10,0),ED115&lt;EOMONTH(Summary!$E$3,Summary!$G$66)),"stabilization",
IF(ED115=EOMONTH(Summary!$E$3,Summary!$G$66),"end of hold period",
IF(ED115&gt;EOMONTH(Summary!$E$3,Summary!$G$66),"post hold period",
"")))))))))</f>
        <v>post hold period</v>
      </c>
      <c r="EE114" s="4" t="str">
        <f>IF(EE115=EOMONTH(Summary!$E$3,0),"land closing",
IF(EE115=EOMONTH(Summary!$E$5,0),"break ground",
IF(AND(EE115&gt;EOMONTH(Summary!$E$5,0),EE115&lt;EOMONTH(Summary!$E$8,0)),"construction",
IF(EE115=EOMONTH(Summary!$E$8,0),"delivery/lease-up",
IF(AND(EE115&gt;EOMONTH(Summary!$E$8,0),EE115&lt;EOMONTH(Summary!$E$10,0)),"lease up",
IF(EE115=EOMONTH(Summary!$E$3,Summary!$E$51),"refinance",
IF(AND(EE115&gt;=EOMONTH(Summary!$E$10,0),EE115&lt;EOMONTH(Summary!$E$3,Summary!$G$66)),"stabilization",
IF(EE115=EOMONTH(Summary!$E$3,Summary!$G$66),"end of hold period",
IF(EE115&gt;EOMONTH(Summary!$E$3,Summary!$G$66),"post hold period",
"")))))))))</f>
        <v>post hold period</v>
      </c>
      <c r="EF114" s="4" t="str">
        <f>IF(EF115=EOMONTH(Summary!$E$3,0),"land closing",
IF(EF115=EOMONTH(Summary!$E$5,0),"break ground",
IF(AND(EF115&gt;EOMONTH(Summary!$E$5,0),EF115&lt;EOMONTH(Summary!$E$8,0)),"construction",
IF(EF115=EOMONTH(Summary!$E$8,0),"delivery/lease-up",
IF(AND(EF115&gt;EOMONTH(Summary!$E$8,0),EF115&lt;EOMONTH(Summary!$E$10,0)),"lease up",
IF(EF115=EOMONTH(Summary!$E$3,Summary!$E$51),"refinance",
IF(AND(EF115&gt;=EOMONTH(Summary!$E$10,0),EF115&lt;EOMONTH(Summary!$E$3,Summary!$G$66)),"stabilization",
IF(EF115=EOMONTH(Summary!$E$3,Summary!$G$66),"end of hold period",
IF(EF115&gt;EOMONTH(Summary!$E$3,Summary!$G$66),"post hold period",
"")))))))))</f>
        <v>post hold period</v>
      </c>
      <c r="EG114" s="4" t="str">
        <f>IF(EG115=EOMONTH(Summary!$E$3,0),"land closing",
IF(EG115=EOMONTH(Summary!$E$5,0),"break ground",
IF(AND(EG115&gt;EOMONTH(Summary!$E$5,0),EG115&lt;EOMONTH(Summary!$E$8,0)),"construction",
IF(EG115=EOMONTH(Summary!$E$8,0),"delivery/lease-up",
IF(AND(EG115&gt;EOMONTH(Summary!$E$8,0),EG115&lt;EOMONTH(Summary!$E$10,0)),"lease up",
IF(EG115=EOMONTH(Summary!$E$3,Summary!$E$51),"refinance",
IF(AND(EG115&gt;=EOMONTH(Summary!$E$10,0),EG115&lt;EOMONTH(Summary!$E$3,Summary!$G$66)),"stabilization",
IF(EG115=EOMONTH(Summary!$E$3,Summary!$G$66),"end of hold period",
IF(EG115&gt;EOMONTH(Summary!$E$3,Summary!$G$66),"post hold period",
"")))))))))</f>
        <v>post hold period</v>
      </c>
      <c r="EH114" s="4" t="str">
        <f>IF(EH115=EOMONTH(Summary!$E$3,0),"land closing",
IF(EH115=EOMONTH(Summary!$E$5,0),"break ground",
IF(AND(EH115&gt;EOMONTH(Summary!$E$5,0),EH115&lt;EOMONTH(Summary!$E$8,0)),"construction",
IF(EH115=EOMONTH(Summary!$E$8,0),"delivery/lease-up",
IF(AND(EH115&gt;EOMONTH(Summary!$E$8,0),EH115&lt;EOMONTH(Summary!$E$10,0)),"lease up",
IF(EH115=EOMONTH(Summary!$E$3,Summary!$E$51),"refinance",
IF(AND(EH115&gt;=EOMONTH(Summary!$E$10,0),EH115&lt;EOMONTH(Summary!$E$3,Summary!$G$66)),"stabilization",
IF(EH115=EOMONTH(Summary!$E$3,Summary!$G$66),"end of hold period",
IF(EH115&gt;EOMONTH(Summary!$E$3,Summary!$G$66),"post hold period",
"")))))))))</f>
        <v>post hold period</v>
      </c>
      <c r="EI114" s="4" t="str">
        <f>IF(EI115=EOMONTH(Summary!$E$3,0),"land closing",
IF(EI115=EOMONTH(Summary!$E$5,0),"break ground",
IF(AND(EI115&gt;EOMONTH(Summary!$E$5,0),EI115&lt;EOMONTH(Summary!$E$8,0)),"construction",
IF(EI115=EOMONTH(Summary!$E$8,0),"delivery/lease-up",
IF(AND(EI115&gt;EOMONTH(Summary!$E$8,0),EI115&lt;EOMONTH(Summary!$E$10,0)),"lease up",
IF(EI115=EOMONTH(Summary!$E$3,Summary!$E$51),"refinance",
IF(AND(EI115&gt;=EOMONTH(Summary!$E$10,0),EI115&lt;EOMONTH(Summary!$E$3,Summary!$G$66)),"stabilization",
IF(EI115=EOMONTH(Summary!$E$3,Summary!$G$66),"end of hold period",
IF(EI115&gt;EOMONTH(Summary!$E$3,Summary!$G$66),"post hold period",
"")))))))))</f>
        <v>post hold period</v>
      </c>
      <c r="EJ114" s="4" t="str">
        <f>IF(EJ115=EOMONTH(Summary!$E$3,0),"land closing",
IF(EJ115=EOMONTH(Summary!$E$5,0),"break ground",
IF(AND(EJ115&gt;EOMONTH(Summary!$E$5,0),EJ115&lt;EOMONTH(Summary!$E$8,0)),"construction",
IF(EJ115=EOMONTH(Summary!$E$8,0),"delivery/lease-up",
IF(AND(EJ115&gt;EOMONTH(Summary!$E$8,0),EJ115&lt;EOMONTH(Summary!$E$10,0)),"lease up",
IF(EJ115=EOMONTH(Summary!$E$3,Summary!$E$51),"refinance",
IF(AND(EJ115&gt;=EOMONTH(Summary!$E$10,0),EJ115&lt;EOMONTH(Summary!$E$3,Summary!$G$66)),"stabilization",
IF(EJ115=EOMONTH(Summary!$E$3,Summary!$G$66),"end of hold period",
IF(EJ115&gt;EOMONTH(Summary!$E$3,Summary!$G$66),"post hold period",
"")))))))))</f>
        <v>post hold period</v>
      </c>
      <c r="EK114" s="4">
        <v>0</v>
      </c>
    </row>
    <row r="115" spans="1:142" s="4" customFormat="1" ht="14" x14ac:dyDescent="0.2">
      <c r="A115" s="228"/>
      <c r="B115" s="229"/>
      <c r="C115" s="225"/>
      <c r="D115" s="225"/>
      <c r="E115" s="225"/>
      <c r="F115" s="225"/>
      <c r="G115" s="225" t="s">
        <v>401</v>
      </c>
      <c r="H115" s="226">
        <f>EOMONTH(Summary!$E$3,0)</f>
        <v>45657</v>
      </c>
      <c r="I115" s="226">
        <f t="shared" ref="I115:AN115" si="133">EOMONTH(H115,1)</f>
        <v>45688</v>
      </c>
      <c r="J115" s="226">
        <f t="shared" si="133"/>
        <v>45716</v>
      </c>
      <c r="K115" s="226">
        <f t="shared" si="133"/>
        <v>45747</v>
      </c>
      <c r="L115" s="226">
        <f t="shared" si="133"/>
        <v>45777</v>
      </c>
      <c r="M115" s="226">
        <f t="shared" si="133"/>
        <v>45808</v>
      </c>
      <c r="N115" s="226">
        <f t="shared" si="133"/>
        <v>45838</v>
      </c>
      <c r="O115" s="226">
        <f t="shared" si="133"/>
        <v>45869</v>
      </c>
      <c r="P115" s="226">
        <f t="shared" si="133"/>
        <v>45900</v>
      </c>
      <c r="Q115" s="226">
        <f t="shared" si="133"/>
        <v>45930</v>
      </c>
      <c r="R115" s="226">
        <f t="shared" si="133"/>
        <v>45961</v>
      </c>
      <c r="S115" s="226">
        <f t="shared" si="133"/>
        <v>45991</v>
      </c>
      <c r="T115" s="226">
        <f t="shared" si="133"/>
        <v>46022</v>
      </c>
      <c r="U115" s="226">
        <f t="shared" si="133"/>
        <v>46053</v>
      </c>
      <c r="V115" s="226">
        <f t="shared" si="133"/>
        <v>46081</v>
      </c>
      <c r="W115" s="226">
        <f t="shared" si="133"/>
        <v>46112</v>
      </c>
      <c r="X115" s="226">
        <f t="shared" si="133"/>
        <v>46142</v>
      </c>
      <c r="Y115" s="226">
        <f t="shared" si="133"/>
        <v>46173</v>
      </c>
      <c r="Z115" s="226">
        <f t="shared" si="133"/>
        <v>46203</v>
      </c>
      <c r="AA115" s="226">
        <f t="shared" si="133"/>
        <v>46234</v>
      </c>
      <c r="AB115" s="226">
        <f t="shared" si="133"/>
        <v>46265</v>
      </c>
      <c r="AC115" s="226">
        <f t="shared" si="133"/>
        <v>46295</v>
      </c>
      <c r="AD115" s="226">
        <f t="shared" si="133"/>
        <v>46326</v>
      </c>
      <c r="AE115" s="226">
        <f t="shared" si="133"/>
        <v>46356</v>
      </c>
      <c r="AF115" s="226">
        <f t="shared" si="133"/>
        <v>46387</v>
      </c>
      <c r="AG115" s="226">
        <f t="shared" si="133"/>
        <v>46418</v>
      </c>
      <c r="AH115" s="226">
        <f t="shared" si="133"/>
        <v>46446</v>
      </c>
      <c r="AI115" s="226">
        <f t="shared" si="133"/>
        <v>46477</v>
      </c>
      <c r="AJ115" s="226">
        <f t="shared" si="133"/>
        <v>46507</v>
      </c>
      <c r="AK115" s="226">
        <f t="shared" si="133"/>
        <v>46538</v>
      </c>
      <c r="AL115" s="226">
        <f t="shared" si="133"/>
        <v>46568</v>
      </c>
      <c r="AM115" s="226">
        <f t="shared" si="133"/>
        <v>46599</v>
      </c>
      <c r="AN115" s="226">
        <f t="shared" si="133"/>
        <v>46630</v>
      </c>
      <c r="AO115" s="226">
        <f t="shared" ref="AO115:BT115" si="134">EOMONTH(AN115,1)</f>
        <v>46660</v>
      </c>
      <c r="AP115" s="226">
        <f t="shared" si="134"/>
        <v>46691</v>
      </c>
      <c r="AQ115" s="226">
        <f t="shared" si="134"/>
        <v>46721</v>
      </c>
      <c r="AR115" s="226">
        <f t="shared" si="134"/>
        <v>46752</v>
      </c>
      <c r="AS115" s="226">
        <f t="shared" si="134"/>
        <v>46783</v>
      </c>
      <c r="AT115" s="226">
        <f t="shared" si="134"/>
        <v>46812</v>
      </c>
      <c r="AU115" s="226">
        <f t="shared" si="134"/>
        <v>46843</v>
      </c>
      <c r="AV115" s="226">
        <f t="shared" si="134"/>
        <v>46873</v>
      </c>
      <c r="AW115" s="226">
        <f t="shared" si="134"/>
        <v>46904</v>
      </c>
      <c r="AX115" s="226">
        <f t="shared" si="134"/>
        <v>46934</v>
      </c>
      <c r="AY115" s="226">
        <f t="shared" si="134"/>
        <v>46965</v>
      </c>
      <c r="AZ115" s="226">
        <f t="shared" si="134"/>
        <v>46996</v>
      </c>
      <c r="BA115" s="226">
        <f t="shared" si="134"/>
        <v>47026</v>
      </c>
      <c r="BB115" s="226">
        <f t="shared" si="134"/>
        <v>47057</v>
      </c>
      <c r="BC115" s="226">
        <f t="shared" si="134"/>
        <v>47087</v>
      </c>
      <c r="BD115" s="226">
        <f t="shared" si="134"/>
        <v>47118</v>
      </c>
      <c r="BE115" s="226">
        <f t="shared" si="134"/>
        <v>47149</v>
      </c>
      <c r="BF115" s="226">
        <f t="shared" si="134"/>
        <v>47177</v>
      </c>
      <c r="BG115" s="226">
        <f t="shared" si="134"/>
        <v>47208</v>
      </c>
      <c r="BH115" s="226">
        <f t="shared" si="134"/>
        <v>47238</v>
      </c>
      <c r="BI115" s="226">
        <f t="shared" si="134"/>
        <v>47269</v>
      </c>
      <c r="BJ115" s="226">
        <f t="shared" si="134"/>
        <v>47299</v>
      </c>
      <c r="BK115" s="226">
        <f t="shared" si="134"/>
        <v>47330</v>
      </c>
      <c r="BL115" s="226">
        <f t="shared" si="134"/>
        <v>47361</v>
      </c>
      <c r="BM115" s="226">
        <f t="shared" si="134"/>
        <v>47391</v>
      </c>
      <c r="BN115" s="226">
        <f t="shared" si="134"/>
        <v>47422</v>
      </c>
      <c r="BO115" s="226">
        <f t="shared" si="134"/>
        <v>47452</v>
      </c>
      <c r="BP115" s="226">
        <f t="shared" si="134"/>
        <v>47483</v>
      </c>
      <c r="BQ115" s="226">
        <f t="shared" si="134"/>
        <v>47514</v>
      </c>
      <c r="BR115" s="226">
        <f t="shared" si="134"/>
        <v>47542</v>
      </c>
      <c r="BS115" s="226">
        <f t="shared" si="134"/>
        <v>47573</v>
      </c>
      <c r="BT115" s="226">
        <f t="shared" si="134"/>
        <v>47603</v>
      </c>
      <c r="BU115" s="226">
        <f t="shared" ref="BU115:CZ115" si="135">EOMONTH(BT115,1)</f>
        <v>47634</v>
      </c>
      <c r="BV115" s="226">
        <f t="shared" si="135"/>
        <v>47664</v>
      </c>
      <c r="BW115" s="226">
        <f t="shared" si="135"/>
        <v>47695</v>
      </c>
      <c r="BX115" s="226">
        <f t="shared" si="135"/>
        <v>47726</v>
      </c>
      <c r="BY115" s="226">
        <f t="shared" si="135"/>
        <v>47756</v>
      </c>
      <c r="BZ115" s="226">
        <f t="shared" si="135"/>
        <v>47787</v>
      </c>
      <c r="CA115" s="226">
        <f t="shared" si="135"/>
        <v>47817</v>
      </c>
      <c r="CB115" s="226">
        <f t="shared" si="135"/>
        <v>47848</v>
      </c>
      <c r="CC115" s="226">
        <f t="shared" si="135"/>
        <v>47879</v>
      </c>
      <c r="CD115" s="226">
        <f t="shared" si="135"/>
        <v>47907</v>
      </c>
      <c r="CE115" s="226">
        <f t="shared" si="135"/>
        <v>47938</v>
      </c>
      <c r="CF115" s="226">
        <f t="shared" si="135"/>
        <v>47968</v>
      </c>
      <c r="CG115" s="226">
        <f t="shared" si="135"/>
        <v>47999</v>
      </c>
      <c r="CH115" s="226">
        <f t="shared" si="135"/>
        <v>48029</v>
      </c>
      <c r="CI115" s="226">
        <f t="shared" si="135"/>
        <v>48060</v>
      </c>
      <c r="CJ115" s="226">
        <f t="shared" si="135"/>
        <v>48091</v>
      </c>
      <c r="CK115" s="226">
        <f t="shared" si="135"/>
        <v>48121</v>
      </c>
      <c r="CL115" s="226">
        <f t="shared" si="135"/>
        <v>48152</v>
      </c>
      <c r="CM115" s="226">
        <f t="shared" si="135"/>
        <v>48182</v>
      </c>
      <c r="CN115" s="226">
        <f t="shared" si="135"/>
        <v>48213</v>
      </c>
      <c r="CO115" s="226">
        <f t="shared" si="135"/>
        <v>48244</v>
      </c>
      <c r="CP115" s="226">
        <f t="shared" si="135"/>
        <v>48273</v>
      </c>
      <c r="CQ115" s="226">
        <f t="shared" si="135"/>
        <v>48304</v>
      </c>
      <c r="CR115" s="226">
        <f t="shared" si="135"/>
        <v>48334</v>
      </c>
      <c r="CS115" s="226">
        <f t="shared" si="135"/>
        <v>48365</v>
      </c>
      <c r="CT115" s="226">
        <f t="shared" si="135"/>
        <v>48395</v>
      </c>
      <c r="CU115" s="226">
        <f t="shared" si="135"/>
        <v>48426</v>
      </c>
      <c r="CV115" s="226">
        <f t="shared" si="135"/>
        <v>48457</v>
      </c>
      <c r="CW115" s="226">
        <f t="shared" si="135"/>
        <v>48487</v>
      </c>
      <c r="CX115" s="226">
        <f t="shared" si="135"/>
        <v>48518</v>
      </c>
      <c r="CY115" s="226">
        <f t="shared" si="135"/>
        <v>48548</v>
      </c>
      <c r="CZ115" s="226">
        <f t="shared" si="135"/>
        <v>48579</v>
      </c>
      <c r="DA115" s="226">
        <f t="shared" ref="DA115:EJ115" si="136">EOMONTH(CZ115,1)</f>
        <v>48610</v>
      </c>
      <c r="DB115" s="226">
        <f t="shared" si="136"/>
        <v>48638</v>
      </c>
      <c r="DC115" s="226">
        <f t="shared" si="136"/>
        <v>48669</v>
      </c>
      <c r="DD115" s="226">
        <f t="shared" si="136"/>
        <v>48699</v>
      </c>
      <c r="DE115" s="226">
        <f t="shared" si="136"/>
        <v>48730</v>
      </c>
      <c r="DF115" s="226">
        <f t="shared" si="136"/>
        <v>48760</v>
      </c>
      <c r="DG115" s="226">
        <f t="shared" si="136"/>
        <v>48791</v>
      </c>
      <c r="DH115" s="226">
        <f t="shared" si="136"/>
        <v>48822</v>
      </c>
      <c r="DI115" s="226">
        <f t="shared" si="136"/>
        <v>48852</v>
      </c>
      <c r="DJ115" s="226">
        <f t="shared" si="136"/>
        <v>48883</v>
      </c>
      <c r="DK115" s="226">
        <f t="shared" si="136"/>
        <v>48913</v>
      </c>
      <c r="DL115" s="226">
        <f t="shared" si="136"/>
        <v>48944</v>
      </c>
      <c r="DM115" s="226">
        <f t="shared" si="136"/>
        <v>48975</v>
      </c>
      <c r="DN115" s="226">
        <f t="shared" si="136"/>
        <v>49003</v>
      </c>
      <c r="DO115" s="226">
        <f t="shared" si="136"/>
        <v>49034</v>
      </c>
      <c r="DP115" s="226">
        <f t="shared" si="136"/>
        <v>49064</v>
      </c>
      <c r="DQ115" s="226">
        <f t="shared" si="136"/>
        <v>49095</v>
      </c>
      <c r="DR115" s="226">
        <f t="shared" si="136"/>
        <v>49125</v>
      </c>
      <c r="DS115" s="226">
        <f t="shared" si="136"/>
        <v>49156</v>
      </c>
      <c r="DT115" s="226">
        <f t="shared" si="136"/>
        <v>49187</v>
      </c>
      <c r="DU115" s="226">
        <f t="shared" si="136"/>
        <v>49217</v>
      </c>
      <c r="DV115" s="226">
        <f t="shared" si="136"/>
        <v>49248</v>
      </c>
      <c r="DW115" s="226">
        <f t="shared" si="136"/>
        <v>49278</v>
      </c>
      <c r="DX115" s="226">
        <f t="shared" si="136"/>
        <v>49309</v>
      </c>
      <c r="DY115" s="226">
        <f t="shared" si="136"/>
        <v>49340</v>
      </c>
      <c r="DZ115" s="226">
        <f t="shared" si="136"/>
        <v>49368</v>
      </c>
      <c r="EA115" s="226">
        <f t="shared" si="136"/>
        <v>49399</v>
      </c>
      <c r="EB115" s="226">
        <f t="shared" si="136"/>
        <v>49429</v>
      </c>
      <c r="EC115" s="226">
        <f t="shared" si="136"/>
        <v>49460</v>
      </c>
      <c r="ED115" s="226">
        <f t="shared" si="136"/>
        <v>49490</v>
      </c>
      <c r="EE115" s="226">
        <f t="shared" si="136"/>
        <v>49521</v>
      </c>
      <c r="EF115" s="226">
        <f t="shared" si="136"/>
        <v>49552</v>
      </c>
      <c r="EG115" s="226">
        <f t="shared" si="136"/>
        <v>49582</v>
      </c>
      <c r="EH115" s="226">
        <f t="shared" si="136"/>
        <v>49613</v>
      </c>
      <c r="EI115" s="226">
        <f t="shared" si="136"/>
        <v>49643</v>
      </c>
      <c r="EJ115" s="226">
        <f t="shared" si="136"/>
        <v>49674</v>
      </c>
      <c r="EK115" s="4">
        <v>0</v>
      </c>
    </row>
    <row r="116" spans="1:142" s="4" customFormat="1" ht="14" x14ac:dyDescent="0.2">
      <c r="A116" s="228"/>
      <c r="B116" s="229"/>
      <c r="C116" s="225"/>
      <c r="D116" s="225"/>
      <c r="E116" s="225"/>
      <c r="F116" s="225"/>
      <c r="G116" s="225" t="s">
        <v>400</v>
      </c>
      <c r="H116" s="227">
        <f>'Cash Flow'!H62</f>
        <v>0</v>
      </c>
      <c r="I116" s="227">
        <f>'Cash Flow'!I62</f>
        <v>1</v>
      </c>
      <c r="J116" s="227">
        <f>'Cash Flow'!J62</f>
        <v>2</v>
      </c>
      <c r="K116" s="227">
        <f>'Cash Flow'!K62</f>
        <v>3</v>
      </c>
      <c r="L116" s="227">
        <f>'Cash Flow'!L62</f>
        <v>4</v>
      </c>
      <c r="M116" s="227">
        <f>'Cash Flow'!M62</f>
        <v>5</v>
      </c>
      <c r="N116" s="227">
        <f>'Cash Flow'!N62</f>
        <v>6</v>
      </c>
      <c r="O116" s="227">
        <f>'Cash Flow'!O62</f>
        <v>7</v>
      </c>
      <c r="P116" s="227">
        <f>'Cash Flow'!P62</f>
        <v>8</v>
      </c>
      <c r="Q116" s="227">
        <f>'Cash Flow'!Q62</f>
        <v>9</v>
      </c>
      <c r="R116" s="227">
        <f>'Cash Flow'!R62</f>
        <v>10</v>
      </c>
      <c r="S116" s="227">
        <f>'Cash Flow'!S62</f>
        <v>11</v>
      </c>
      <c r="T116" s="227">
        <f>'Cash Flow'!T62</f>
        <v>12</v>
      </c>
      <c r="U116" s="227">
        <f>'Cash Flow'!U62</f>
        <v>13</v>
      </c>
      <c r="V116" s="227">
        <f>'Cash Flow'!V62</f>
        <v>14</v>
      </c>
      <c r="W116" s="227">
        <f>'Cash Flow'!W62</f>
        <v>15</v>
      </c>
      <c r="X116" s="227">
        <f>'Cash Flow'!X62</f>
        <v>16</v>
      </c>
      <c r="Y116" s="227">
        <f>'Cash Flow'!Y62</f>
        <v>17</v>
      </c>
      <c r="Z116" s="227">
        <f>'Cash Flow'!Z62</f>
        <v>18</v>
      </c>
      <c r="AA116" s="227">
        <f>'Cash Flow'!AA62</f>
        <v>19</v>
      </c>
      <c r="AB116" s="227">
        <f>'Cash Flow'!AB62</f>
        <v>20</v>
      </c>
      <c r="AC116" s="227">
        <f>'Cash Flow'!AC62</f>
        <v>21</v>
      </c>
      <c r="AD116" s="227">
        <f>'Cash Flow'!AD62</f>
        <v>22</v>
      </c>
      <c r="AE116" s="227">
        <f>'Cash Flow'!AE62</f>
        <v>23</v>
      </c>
      <c r="AF116" s="227">
        <f>'Cash Flow'!AF62</f>
        <v>24</v>
      </c>
      <c r="AG116" s="227">
        <f>'Cash Flow'!AG62</f>
        <v>25</v>
      </c>
      <c r="AH116" s="227">
        <f>'Cash Flow'!AH62</f>
        <v>26</v>
      </c>
      <c r="AI116" s="227">
        <f>'Cash Flow'!AI62</f>
        <v>27</v>
      </c>
      <c r="AJ116" s="227">
        <f>'Cash Flow'!AJ62</f>
        <v>28</v>
      </c>
      <c r="AK116" s="227">
        <f>'Cash Flow'!AK62</f>
        <v>29</v>
      </c>
      <c r="AL116" s="227">
        <f>'Cash Flow'!AL62</f>
        <v>30</v>
      </c>
      <c r="AM116" s="227">
        <f>'Cash Flow'!AM62</f>
        <v>31</v>
      </c>
      <c r="AN116" s="227">
        <f>'Cash Flow'!AN62</f>
        <v>32</v>
      </c>
      <c r="AO116" s="227">
        <f>'Cash Flow'!AO62</f>
        <v>33</v>
      </c>
      <c r="AP116" s="227">
        <f>'Cash Flow'!AP62</f>
        <v>34</v>
      </c>
      <c r="AQ116" s="227">
        <f>'Cash Flow'!AQ62</f>
        <v>35</v>
      </c>
      <c r="AR116" s="227">
        <f>'Cash Flow'!AR62</f>
        <v>36</v>
      </c>
      <c r="AS116" s="227">
        <f>'Cash Flow'!AS62</f>
        <v>37</v>
      </c>
      <c r="AT116" s="227">
        <f>'Cash Flow'!AT62</f>
        <v>38</v>
      </c>
      <c r="AU116" s="227">
        <f>'Cash Flow'!AU62</f>
        <v>39</v>
      </c>
      <c r="AV116" s="227">
        <f>'Cash Flow'!AV62</f>
        <v>40</v>
      </c>
      <c r="AW116" s="227">
        <f>'Cash Flow'!AW62</f>
        <v>41</v>
      </c>
      <c r="AX116" s="227">
        <f>'Cash Flow'!AX62</f>
        <v>42</v>
      </c>
      <c r="AY116" s="227">
        <f>'Cash Flow'!AY62</f>
        <v>43</v>
      </c>
      <c r="AZ116" s="227">
        <f>'Cash Flow'!AZ62</f>
        <v>44</v>
      </c>
      <c r="BA116" s="227">
        <f>'Cash Flow'!BA62</f>
        <v>45</v>
      </c>
      <c r="BB116" s="227">
        <f>'Cash Flow'!BB62</f>
        <v>46</v>
      </c>
      <c r="BC116" s="227">
        <f>'Cash Flow'!BC62</f>
        <v>47</v>
      </c>
      <c r="BD116" s="227">
        <f>'Cash Flow'!BD62</f>
        <v>48</v>
      </c>
      <c r="BE116" s="227">
        <f>'Cash Flow'!BE62</f>
        <v>49</v>
      </c>
      <c r="BF116" s="227">
        <f>'Cash Flow'!BF62</f>
        <v>50</v>
      </c>
      <c r="BG116" s="227">
        <f>'Cash Flow'!BG62</f>
        <v>51</v>
      </c>
      <c r="BH116" s="227">
        <f>'Cash Flow'!BH62</f>
        <v>52</v>
      </c>
      <c r="BI116" s="227">
        <f>'Cash Flow'!BI62</f>
        <v>53</v>
      </c>
      <c r="BJ116" s="227">
        <f>'Cash Flow'!BJ62</f>
        <v>54</v>
      </c>
      <c r="BK116" s="227">
        <f>'Cash Flow'!BK62</f>
        <v>55</v>
      </c>
      <c r="BL116" s="227">
        <f>'Cash Flow'!BL62</f>
        <v>56</v>
      </c>
      <c r="BM116" s="227">
        <f>'Cash Flow'!BM62</f>
        <v>57</v>
      </c>
      <c r="BN116" s="227">
        <f>'Cash Flow'!BN62</f>
        <v>58</v>
      </c>
      <c r="BO116" s="227">
        <f>'Cash Flow'!BO62</f>
        <v>59</v>
      </c>
      <c r="BP116" s="227">
        <f>'Cash Flow'!BP62</f>
        <v>60</v>
      </c>
      <c r="BQ116" s="227">
        <f>'Cash Flow'!BQ62</f>
        <v>61</v>
      </c>
      <c r="BR116" s="227">
        <f>'Cash Flow'!BR62</f>
        <v>62</v>
      </c>
      <c r="BS116" s="227">
        <f>'Cash Flow'!BS62</f>
        <v>63</v>
      </c>
      <c r="BT116" s="227">
        <f>'Cash Flow'!BT62</f>
        <v>64</v>
      </c>
      <c r="BU116" s="227">
        <f>'Cash Flow'!BU62</f>
        <v>65</v>
      </c>
      <c r="BV116" s="227">
        <f>'Cash Flow'!BV62</f>
        <v>66</v>
      </c>
      <c r="BW116" s="227">
        <f>'Cash Flow'!BW62</f>
        <v>67</v>
      </c>
      <c r="BX116" s="227">
        <f>'Cash Flow'!BX62</f>
        <v>68</v>
      </c>
      <c r="BY116" s="227">
        <f>'Cash Flow'!BY62</f>
        <v>69</v>
      </c>
      <c r="BZ116" s="227">
        <f>'Cash Flow'!BZ62</f>
        <v>70</v>
      </c>
      <c r="CA116" s="227">
        <f>'Cash Flow'!CA62</f>
        <v>71</v>
      </c>
      <c r="CB116" s="227">
        <f>'Cash Flow'!CB62</f>
        <v>72</v>
      </c>
      <c r="CC116" s="227">
        <f>'Cash Flow'!CC62</f>
        <v>73</v>
      </c>
      <c r="CD116" s="227">
        <f>'Cash Flow'!CD62</f>
        <v>74</v>
      </c>
      <c r="CE116" s="227">
        <f>'Cash Flow'!CE62</f>
        <v>75</v>
      </c>
      <c r="CF116" s="227">
        <f>'Cash Flow'!CF62</f>
        <v>76</v>
      </c>
      <c r="CG116" s="227">
        <f>'Cash Flow'!CG62</f>
        <v>77</v>
      </c>
      <c r="CH116" s="227">
        <f>'Cash Flow'!CH62</f>
        <v>78</v>
      </c>
      <c r="CI116" s="227">
        <f>'Cash Flow'!CI62</f>
        <v>79</v>
      </c>
      <c r="CJ116" s="227">
        <f>'Cash Flow'!CJ62</f>
        <v>80</v>
      </c>
      <c r="CK116" s="227">
        <f>'Cash Flow'!CK62</f>
        <v>81</v>
      </c>
      <c r="CL116" s="227">
        <f>'Cash Flow'!CL62</f>
        <v>82</v>
      </c>
      <c r="CM116" s="227">
        <f>'Cash Flow'!CM62</f>
        <v>83</v>
      </c>
      <c r="CN116" s="227">
        <f>'Cash Flow'!CN62</f>
        <v>84</v>
      </c>
      <c r="CO116" s="227">
        <f>'Cash Flow'!CO62</f>
        <v>85</v>
      </c>
      <c r="CP116" s="227">
        <f>'Cash Flow'!CP62</f>
        <v>86</v>
      </c>
      <c r="CQ116" s="227">
        <f>'Cash Flow'!CQ62</f>
        <v>87</v>
      </c>
      <c r="CR116" s="227">
        <f>'Cash Flow'!CR62</f>
        <v>88</v>
      </c>
      <c r="CS116" s="227">
        <f>'Cash Flow'!CS62</f>
        <v>89</v>
      </c>
      <c r="CT116" s="227">
        <f>'Cash Flow'!CT62</f>
        <v>90</v>
      </c>
      <c r="CU116" s="227">
        <f>'Cash Flow'!CU62</f>
        <v>91</v>
      </c>
      <c r="CV116" s="227">
        <f>'Cash Flow'!CV62</f>
        <v>92</v>
      </c>
      <c r="CW116" s="227">
        <f>'Cash Flow'!CW62</f>
        <v>93</v>
      </c>
      <c r="CX116" s="227">
        <f>'Cash Flow'!CX62</f>
        <v>94</v>
      </c>
      <c r="CY116" s="227">
        <f>'Cash Flow'!CY62</f>
        <v>95</v>
      </c>
      <c r="CZ116" s="227">
        <f>'Cash Flow'!CZ62</f>
        <v>96</v>
      </c>
      <c r="DA116" s="227">
        <f>'Cash Flow'!DA62</f>
        <v>97</v>
      </c>
      <c r="DB116" s="227">
        <f>'Cash Flow'!DB62</f>
        <v>98</v>
      </c>
      <c r="DC116" s="227">
        <f>'Cash Flow'!DC62</f>
        <v>99</v>
      </c>
      <c r="DD116" s="227">
        <f>'Cash Flow'!DD62</f>
        <v>100</v>
      </c>
      <c r="DE116" s="227">
        <f>'Cash Flow'!DE62</f>
        <v>101</v>
      </c>
      <c r="DF116" s="227">
        <f>'Cash Flow'!DF62</f>
        <v>102</v>
      </c>
      <c r="DG116" s="227">
        <f>'Cash Flow'!DG62</f>
        <v>103</v>
      </c>
      <c r="DH116" s="227">
        <f>'Cash Flow'!DH62</f>
        <v>104</v>
      </c>
      <c r="DI116" s="227">
        <f>'Cash Flow'!DI62</f>
        <v>105</v>
      </c>
      <c r="DJ116" s="227">
        <f>'Cash Flow'!DJ62</f>
        <v>106</v>
      </c>
      <c r="DK116" s="227">
        <f>'Cash Flow'!DK62</f>
        <v>107</v>
      </c>
      <c r="DL116" s="227">
        <f>'Cash Flow'!DL62</f>
        <v>108</v>
      </c>
      <c r="DM116" s="227">
        <f>'Cash Flow'!DM62</f>
        <v>109</v>
      </c>
      <c r="DN116" s="227">
        <f>'Cash Flow'!DN62</f>
        <v>110</v>
      </c>
      <c r="DO116" s="227">
        <f>'Cash Flow'!DO62</f>
        <v>111</v>
      </c>
      <c r="DP116" s="227">
        <f>'Cash Flow'!DP62</f>
        <v>112</v>
      </c>
      <c r="DQ116" s="227">
        <f>'Cash Flow'!DQ62</f>
        <v>113</v>
      </c>
      <c r="DR116" s="227">
        <f>'Cash Flow'!DR62</f>
        <v>114</v>
      </c>
      <c r="DS116" s="227">
        <f>'Cash Flow'!DS62</f>
        <v>115</v>
      </c>
      <c r="DT116" s="227">
        <f>'Cash Flow'!DT62</f>
        <v>116</v>
      </c>
      <c r="DU116" s="227">
        <f>'Cash Flow'!DU62</f>
        <v>117</v>
      </c>
      <c r="DV116" s="227">
        <f>'Cash Flow'!DV62</f>
        <v>118</v>
      </c>
      <c r="DW116" s="227">
        <f>'Cash Flow'!DW62</f>
        <v>119</v>
      </c>
      <c r="DX116" s="227">
        <f>'Cash Flow'!DX62</f>
        <v>120</v>
      </c>
      <c r="DY116" s="227">
        <f>'Cash Flow'!DY62</f>
        <v>121</v>
      </c>
      <c r="DZ116" s="227">
        <f>'Cash Flow'!DZ62</f>
        <v>122</v>
      </c>
      <c r="EA116" s="227">
        <f>'Cash Flow'!EA62</f>
        <v>123</v>
      </c>
      <c r="EB116" s="227">
        <f>'Cash Flow'!EB62</f>
        <v>124</v>
      </c>
      <c r="EC116" s="227">
        <f>'Cash Flow'!EC62</f>
        <v>125</v>
      </c>
      <c r="ED116" s="227">
        <f>'Cash Flow'!ED62</f>
        <v>126</v>
      </c>
      <c r="EE116" s="227">
        <f>'Cash Flow'!EE62</f>
        <v>127</v>
      </c>
      <c r="EF116" s="227">
        <f>'Cash Flow'!EF62</f>
        <v>128</v>
      </c>
      <c r="EG116" s="227">
        <f>'Cash Flow'!EG62</f>
        <v>129</v>
      </c>
      <c r="EH116" s="227">
        <f>'Cash Flow'!EH62</f>
        <v>130</v>
      </c>
      <c r="EI116" s="227">
        <f>'Cash Flow'!EI62</f>
        <v>131</v>
      </c>
      <c r="EJ116" s="227">
        <f>'Cash Flow'!EJ62</f>
        <v>132</v>
      </c>
      <c r="EK116" s="4">
        <v>0</v>
      </c>
    </row>
    <row r="117" spans="1:142" s="4" customFormat="1" ht="14" x14ac:dyDescent="0.2">
      <c r="A117" s="3"/>
      <c r="C117" s="4" t="s">
        <v>402</v>
      </c>
      <c r="D117" s="59">
        <f ca="1">SUM(H117:EJ117)</f>
        <v>106806734.12528813</v>
      </c>
      <c r="H117" s="224">
        <f ca="1">'Cash Flow'!H43</f>
        <v>14844171.27</v>
      </c>
      <c r="I117" s="224">
        <f ca="1">'Cash Flow'!I43</f>
        <v>1900911.9907375001</v>
      </c>
      <c r="J117" s="224">
        <f ca="1">'Cash Flow'!J43</f>
        <v>1900911.9907375001</v>
      </c>
      <c r="K117" s="224">
        <f ca="1">'Cash Flow'!K43</f>
        <v>2660338.7532374999</v>
      </c>
      <c r="L117" s="224">
        <f ca="1">'Cash Flow'!L43</f>
        <v>2660338.7532374999</v>
      </c>
      <c r="M117" s="224">
        <f ca="1">'Cash Flow'!M43</f>
        <v>2660338.7532374999</v>
      </c>
      <c r="N117" s="224">
        <f ca="1">'Cash Flow'!N43</f>
        <v>3419765.5157375</v>
      </c>
      <c r="O117" s="224">
        <f ca="1">'Cash Flow'!O43</f>
        <v>3419765.5157375</v>
      </c>
      <c r="P117" s="224">
        <f ca="1">'Cash Flow'!P43</f>
        <v>3429262.3310952499</v>
      </c>
      <c r="Q117" s="224">
        <f ca="1">'Cash Flow'!Q43</f>
        <v>4211550.8424692182</v>
      </c>
      <c r="R117" s="224">
        <f ca="1">'Cash Flow'!R43</f>
        <v>4239627.84808568</v>
      </c>
      <c r="S117" s="224">
        <f ca="1">'Cash Flow'!S43</f>
        <v>4267892.0337395845</v>
      </c>
      <c r="T117" s="224">
        <f ca="1">'Cash Flow'!T43</f>
        <v>5044788.3751984406</v>
      </c>
      <c r="U117" s="224">
        <f ca="1">'Cash Flow'!U43</f>
        <v>5075267.3049652651</v>
      </c>
      <c r="V117" s="224">
        <f ca="1">'Cash Flow'!V43</f>
        <v>4346503.6157660969</v>
      </c>
      <c r="W117" s="224">
        <f ca="1">'Cash Flow'!W43</f>
        <v>4372763.741778017</v>
      </c>
      <c r="X117" s="224">
        <f ca="1">'Cash Flow'!X43</f>
        <v>4399182.5227179257</v>
      </c>
      <c r="Y117" s="224">
        <f ca="1">'Cash Flow'!Y43</f>
        <v>3666334.1546260128</v>
      </c>
      <c r="Z117" s="224">
        <f ca="1">'Cash Flow'!Z43</f>
        <v>3688484.9234768781</v>
      </c>
      <c r="AA117" s="224">
        <f ca="1">'Cash Flow'!AA43</f>
        <v>3710769.5198895512</v>
      </c>
      <c r="AB117" s="224">
        <f ca="1">'Cash Flow'!AB43</f>
        <v>3763188.7524055503</v>
      </c>
      <c r="AC117" s="224">
        <f ca="1">'Cash Flow'!AC43</f>
        <v>3785924.6844513342</v>
      </c>
      <c r="AD117" s="224">
        <f ca="1">'Cash Flow'!AD43</f>
        <v>4143797.9794198941</v>
      </c>
      <c r="AE117" s="224">
        <f ca="1">'Cash Flow'!AE43</f>
        <v>8153536.4787205551</v>
      </c>
      <c r="AF117" s="224">
        <f ca="1">'Cash Flow'!AF43</f>
        <v>1449519.0645591659</v>
      </c>
      <c r="AG117" s="224">
        <f ca="1">'Cash Flow'!AG43</f>
        <v>425828.97984062968</v>
      </c>
      <c r="AH117" s="224">
        <f ca="1">'Cash Flow'!AH43</f>
        <v>360838.005540793</v>
      </c>
      <c r="AI117" s="224">
        <f ca="1">'Cash Flow'!AI43</f>
        <v>295159.4821812975</v>
      </c>
      <c r="AJ117" s="224">
        <f ca="1">'Cash Flow'!AJ43</f>
        <v>228789.68553806969</v>
      </c>
      <c r="AK117" s="224">
        <f ca="1">'Cash Flow'!AK43</f>
        <v>161724.8712141563</v>
      </c>
      <c r="AL117" s="224">
        <f ca="1">'Cash Flow'!AL43</f>
        <v>93961.274530453433</v>
      </c>
      <c r="AM117" s="224">
        <f ca="1">'Cash Flow'!AM43</f>
        <v>25495.110415845818</v>
      </c>
      <c r="AN117" s="224">
        <f ca="1">'Cash Flow'!AN43</f>
        <v>0</v>
      </c>
      <c r="AO117" s="224">
        <f ca="1">'Cash Flow'!AO43</f>
        <v>0</v>
      </c>
      <c r="AP117" s="224">
        <f ca="1">'Cash Flow'!AP43</f>
        <v>0</v>
      </c>
      <c r="AQ117" s="224">
        <f ca="1">'Cash Flow'!AQ43</f>
        <v>0</v>
      </c>
      <c r="AR117" s="224">
        <f ca="1">'Cash Flow'!AR43</f>
        <v>0</v>
      </c>
      <c r="AS117" s="224">
        <f ca="1">'Cash Flow'!AS43</f>
        <v>0</v>
      </c>
      <c r="AT117" s="224">
        <f ca="1">'Cash Flow'!AT43</f>
        <v>0</v>
      </c>
      <c r="AU117" s="224">
        <f ca="1">'Cash Flow'!AU43</f>
        <v>0</v>
      </c>
      <c r="AV117" s="224">
        <f ca="1">'Cash Flow'!AV43</f>
        <v>0</v>
      </c>
      <c r="AW117" s="224">
        <f ca="1">'Cash Flow'!AW43</f>
        <v>0</v>
      </c>
      <c r="AX117" s="224">
        <f ca="1">'Cash Flow'!AX43</f>
        <v>0</v>
      </c>
      <c r="AY117" s="224">
        <f ca="1">'Cash Flow'!AY43</f>
        <v>0</v>
      </c>
      <c r="AZ117" s="224">
        <f ca="1">'Cash Flow'!AZ43</f>
        <v>0</v>
      </c>
      <c r="BA117" s="224">
        <f ca="1">'Cash Flow'!BA43</f>
        <v>0</v>
      </c>
      <c r="BB117" s="224">
        <f ca="1">'Cash Flow'!BB43</f>
        <v>0</v>
      </c>
      <c r="BC117" s="224">
        <f ca="1">'Cash Flow'!BC43</f>
        <v>0</v>
      </c>
      <c r="BD117" s="224">
        <f ca="1">'Cash Flow'!BD43</f>
        <v>0</v>
      </c>
      <c r="BE117" s="224">
        <f ca="1">'Cash Flow'!BE43</f>
        <v>0</v>
      </c>
      <c r="BF117" s="224">
        <f ca="1">'Cash Flow'!BF43</f>
        <v>0</v>
      </c>
      <c r="BG117" s="224">
        <f ca="1">'Cash Flow'!BG43</f>
        <v>0</v>
      </c>
      <c r="BH117" s="224">
        <f ca="1">'Cash Flow'!BH43</f>
        <v>0</v>
      </c>
      <c r="BI117" s="224">
        <f ca="1">'Cash Flow'!BI43</f>
        <v>0</v>
      </c>
      <c r="BJ117" s="224">
        <f ca="1">'Cash Flow'!BJ43</f>
        <v>0</v>
      </c>
      <c r="BK117" s="224">
        <f ca="1">'Cash Flow'!BK43</f>
        <v>0</v>
      </c>
      <c r="BL117" s="224">
        <f ca="1">'Cash Flow'!BL43</f>
        <v>0</v>
      </c>
      <c r="BM117" s="224">
        <f ca="1">'Cash Flow'!BM43</f>
        <v>0</v>
      </c>
      <c r="BN117" s="224">
        <f ca="1">'Cash Flow'!BN43</f>
        <v>0</v>
      </c>
      <c r="BO117" s="224">
        <f ca="1">'Cash Flow'!BO43</f>
        <v>0</v>
      </c>
      <c r="BP117" s="224">
        <f ca="1">'Cash Flow'!BP43</f>
        <v>0</v>
      </c>
      <c r="BQ117" s="224">
        <f ca="1">'Cash Flow'!BQ43</f>
        <v>0</v>
      </c>
      <c r="BR117" s="224">
        <f ca="1">'Cash Flow'!BR43</f>
        <v>0</v>
      </c>
      <c r="BS117" s="224">
        <f ca="1">'Cash Flow'!BS43</f>
        <v>0</v>
      </c>
      <c r="BT117" s="224">
        <f ca="1">'Cash Flow'!BT43</f>
        <v>0</v>
      </c>
      <c r="BU117" s="224">
        <f ca="1">'Cash Flow'!BU43</f>
        <v>0</v>
      </c>
      <c r="BV117" s="224">
        <f ca="1">'Cash Flow'!BV43</f>
        <v>0</v>
      </c>
      <c r="BW117" s="224">
        <f ca="1">'Cash Flow'!BW43</f>
        <v>0</v>
      </c>
      <c r="BX117" s="224">
        <f ca="1">'Cash Flow'!BX43</f>
        <v>0</v>
      </c>
      <c r="BY117" s="224">
        <f ca="1">'Cash Flow'!BY43</f>
        <v>0</v>
      </c>
      <c r="BZ117" s="224">
        <f ca="1">'Cash Flow'!BZ43</f>
        <v>0</v>
      </c>
      <c r="CA117" s="224">
        <f ca="1">'Cash Flow'!CA43</f>
        <v>0</v>
      </c>
      <c r="CB117" s="224">
        <f ca="1">'Cash Flow'!CB43</f>
        <v>0</v>
      </c>
      <c r="CC117" s="224">
        <f ca="1">'Cash Flow'!CC43</f>
        <v>0</v>
      </c>
      <c r="CD117" s="224">
        <f ca="1">'Cash Flow'!CD43</f>
        <v>0</v>
      </c>
      <c r="CE117" s="224">
        <f ca="1">'Cash Flow'!CE43</f>
        <v>0</v>
      </c>
      <c r="CF117" s="224">
        <f ca="1">'Cash Flow'!CF43</f>
        <v>0</v>
      </c>
      <c r="CG117" s="224">
        <f ca="1">'Cash Flow'!CG43</f>
        <v>0</v>
      </c>
      <c r="CH117" s="224">
        <f ca="1">'Cash Flow'!CH43</f>
        <v>0</v>
      </c>
      <c r="CI117" s="224">
        <f ca="1">'Cash Flow'!CI43</f>
        <v>0</v>
      </c>
      <c r="CJ117" s="224">
        <f ca="1">'Cash Flow'!CJ43</f>
        <v>0</v>
      </c>
      <c r="CK117" s="224">
        <f ca="1">'Cash Flow'!CK43</f>
        <v>0</v>
      </c>
      <c r="CL117" s="224">
        <f ca="1">'Cash Flow'!CL43</f>
        <v>0</v>
      </c>
      <c r="CM117" s="224">
        <f ca="1">'Cash Flow'!CM43</f>
        <v>0</v>
      </c>
      <c r="CN117" s="224">
        <f ca="1">'Cash Flow'!CN43</f>
        <v>0</v>
      </c>
      <c r="CO117" s="224">
        <f ca="1">'Cash Flow'!CO43</f>
        <v>0</v>
      </c>
      <c r="CP117" s="224">
        <f ca="1">'Cash Flow'!CP43</f>
        <v>0</v>
      </c>
      <c r="CQ117" s="224">
        <f ca="1">'Cash Flow'!CQ43</f>
        <v>0</v>
      </c>
      <c r="CR117" s="224">
        <f ca="1">'Cash Flow'!CR43</f>
        <v>0</v>
      </c>
      <c r="CS117" s="224">
        <f ca="1">'Cash Flow'!CS43</f>
        <v>0</v>
      </c>
      <c r="CT117" s="224">
        <f ca="1">'Cash Flow'!CT43</f>
        <v>0</v>
      </c>
      <c r="CU117" s="224">
        <f ca="1">'Cash Flow'!CU43</f>
        <v>0</v>
      </c>
      <c r="CV117" s="224">
        <f ca="1">'Cash Flow'!CV43</f>
        <v>0</v>
      </c>
      <c r="CW117" s="224">
        <f ca="1">'Cash Flow'!CW43</f>
        <v>0</v>
      </c>
      <c r="CX117" s="224">
        <f ca="1">'Cash Flow'!CX43</f>
        <v>0</v>
      </c>
      <c r="CY117" s="224">
        <f ca="1">'Cash Flow'!CY43</f>
        <v>0</v>
      </c>
      <c r="CZ117" s="224">
        <f ca="1">'Cash Flow'!CZ43</f>
        <v>0</v>
      </c>
      <c r="DA117" s="224">
        <f ca="1">'Cash Flow'!DA43</f>
        <v>0</v>
      </c>
      <c r="DB117" s="224">
        <f ca="1">'Cash Flow'!DB43</f>
        <v>0</v>
      </c>
      <c r="DC117" s="224">
        <f ca="1">'Cash Flow'!DC43</f>
        <v>0</v>
      </c>
      <c r="DD117" s="224">
        <f ca="1">'Cash Flow'!DD43</f>
        <v>0</v>
      </c>
      <c r="DE117" s="224">
        <f ca="1">'Cash Flow'!DE43</f>
        <v>0</v>
      </c>
      <c r="DF117" s="224">
        <f ca="1">'Cash Flow'!DF43</f>
        <v>0</v>
      </c>
      <c r="DG117" s="224">
        <f ca="1">'Cash Flow'!DG43</f>
        <v>0</v>
      </c>
      <c r="DH117" s="224">
        <f ca="1">'Cash Flow'!DH43</f>
        <v>0</v>
      </c>
      <c r="DI117" s="224">
        <f ca="1">'Cash Flow'!DI43</f>
        <v>0</v>
      </c>
      <c r="DJ117" s="224">
        <f ca="1">'Cash Flow'!DJ43</f>
        <v>0</v>
      </c>
      <c r="DK117" s="224">
        <f ca="1">'Cash Flow'!DK43</f>
        <v>0</v>
      </c>
      <c r="DL117" s="224">
        <f ca="1">'Cash Flow'!DL43</f>
        <v>0</v>
      </c>
      <c r="DM117" s="224">
        <f ca="1">'Cash Flow'!DM43</f>
        <v>0</v>
      </c>
      <c r="DN117" s="224">
        <f ca="1">'Cash Flow'!DN43</f>
        <v>0</v>
      </c>
      <c r="DO117" s="224">
        <f ca="1">'Cash Flow'!DO43</f>
        <v>0</v>
      </c>
      <c r="DP117" s="224">
        <f ca="1">'Cash Flow'!DP43</f>
        <v>0</v>
      </c>
      <c r="DQ117" s="224">
        <f ca="1">'Cash Flow'!DQ43</f>
        <v>0</v>
      </c>
      <c r="DR117" s="224">
        <f ca="1">'Cash Flow'!DR43</f>
        <v>0</v>
      </c>
      <c r="DS117" s="224">
        <f ca="1">'Cash Flow'!DS43</f>
        <v>0</v>
      </c>
      <c r="DT117" s="224">
        <f ca="1">'Cash Flow'!DT43</f>
        <v>0</v>
      </c>
      <c r="DU117" s="224">
        <f ca="1">'Cash Flow'!DU43</f>
        <v>0</v>
      </c>
      <c r="DV117" s="224">
        <f ca="1">'Cash Flow'!DV43</f>
        <v>0</v>
      </c>
      <c r="DW117" s="224">
        <f ca="1">'Cash Flow'!DW43</f>
        <v>0</v>
      </c>
      <c r="DX117" s="224">
        <f ca="1">'Cash Flow'!DX43</f>
        <v>0</v>
      </c>
      <c r="DY117" s="224">
        <f ca="1">'Cash Flow'!DY43</f>
        <v>0</v>
      </c>
      <c r="DZ117" s="224">
        <f ca="1">'Cash Flow'!DZ43</f>
        <v>0</v>
      </c>
      <c r="EA117" s="224">
        <f ca="1">'Cash Flow'!EA43</f>
        <v>0</v>
      </c>
      <c r="EB117" s="224">
        <f ca="1">'Cash Flow'!EB43</f>
        <v>0</v>
      </c>
      <c r="EC117" s="224">
        <f ca="1">'Cash Flow'!EC43</f>
        <v>0</v>
      </c>
      <c r="ED117" s="224">
        <f ca="1">'Cash Flow'!ED43</f>
        <v>0</v>
      </c>
      <c r="EE117" s="224">
        <f ca="1">'Cash Flow'!EE43</f>
        <v>0</v>
      </c>
      <c r="EF117" s="224">
        <f ca="1">'Cash Flow'!EF43</f>
        <v>0</v>
      </c>
      <c r="EG117" s="224">
        <f ca="1">'Cash Flow'!EG43</f>
        <v>0</v>
      </c>
      <c r="EH117" s="224">
        <f ca="1">'Cash Flow'!EH43</f>
        <v>0</v>
      </c>
      <c r="EI117" s="224">
        <f ca="1">'Cash Flow'!EI43</f>
        <v>0</v>
      </c>
      <c r="EJ117" s="224">
        <f ca="1">'Cash Flow'!EJ43</f>
        <v>0</v>
      </c>
      <c r="EK117" s="4">
        <v>0</v>
      </c>
    </row>
    <row r="118" spans="1:142" s="4" customFormat="1" ht="14" x14ac:dyDescent="0.2">
      <c r="A118" s="3"/>
      <c r="H118" s="166"/>
      <c r="I118" s="166"/>
      <c r="J118" s="166"/>
      <c r="K118" s="166"/>
      <c r="L118" s="166"/>
      <c r="M118" s="166"/>
      <c r="N118" s="166"/>
      <c r="O118" s="166"/>
      <c r="P118" s="166"/>
      <c r="Q118" s="166"/>
      <c r="R118" s="166"/>
      <c r="S118" s="166"/>
      <c r="T118" s="166"/>
      <c r="U118" s="166"/>
      <c r="V118" s="166"/>
      <c r="W118" s="166"/>
      <c r="X118" s="166"/>
      <c r="Y118" s="166"/>
      <c r="Z118" s="166"/>
      <c r="AA118" s="166"/>
      <c r="AB118" s="166"/>
      <c r="AC118" s="166"/>
      <c r="AD118" s="166"/>
      <c r="AE118" s="166"/>
      <c r="AF118" s="166"/>
      <c r="AG118" s="166"/>
      <c r="AH118" s="166"/>
      <c r="AI118" s="166"/>
      <c r="AJ118" s="166"/>
      <c r="AK118" s="166"/>
      <c r="AL118" s="166"/>
      <c r="AM118" s="166"/>
      <c r="AN118" s="166"/>
      <c r="AO118" s="166"/>
      <c r="AP118" s="166"/>
      <c r="AQ118" s="166"/>
      <c r="AR118" s="166"/>
      <c r="AS118" s="166"/>
      <c r="AT118" s="166"/>
      <c r="AU118" s="166"/>
      <c r="AV118" s="166"/>
      <c r="AW118" s="166"/>
      <c r="AX118" s="166"/>
      <c r="AY118" s="166"/>
      <c r="AZ118" s="166"/>
      <c r="BA118" s="166"/>
      <c r="BB118" s="166"/>
      <c r="BC118" s="166"/>
      <c r="BD118" s="166"/>
      <c r="BE118" s="166"/>
      <c r="BF118" s="166"/>
      <c r="BG118" s="166"/>
      <c r="BH118" s="166"/>
      <c r="BI118" s="166"/>
      <c r="BJ118" s="166"/>
      <c r="BK118" s="166"/>
      <c r="BL118" s="166"/>
      <c r="BM118" s="166"/>
      <c r="BN118" s="166"/>
      <c r="BO118" s="166"/>
      <c r="BP118" s="166"/>
      <c r="BQ118" s="166"/>
      <c r="BR118" s="166"/>
      <c r="BS118" s="166"/>
      <c r="BT118" s="166"/>
      <c r="BU118" s="166"/>
      <c r="BV118" s="166"/>
      <c r="BW118" s="166"/>
      <c r="BX118" s="166"/>
      <c r="BY118" s="166"/>
      <c r="BZ118" s="166"/>
      <c r="CA118" s="166"/>
      <c r="CB118" s="166"/>
      <c r="CC118" s="166"/>
      <c r="CD118" s="166"/>
      <c r="CE118" s="166"/>
      <c r="CF118" s="166"/>
      <c r="CG118" s="166"/>
      <c r="CH118" s="166"/>
      <c r="CI118" s="166"/>
      <c r="CJ118" s="166"/>
      <c r="CK118" s="166"/>
      <c r="CL118" s="166"/>
      <c r="CM118" s="166"/>
      <c r="CN118" s="166"/>
      <c r="CO118" s="166"/>
      <c r="CP118" s="166"/>
      <c r="CQ118" s="166"/>
      <c r="CR118" s="166"/>
      <c r="CS118" s="166"/>
      <c r="CT118" s="166"/>
      <c r="CU118" s="166"/>
      <c r="CV118" s="166"/>
      <c r="CW118" s="166"/>
      <c r="CX118" s="166"/>
      <c r="CY118" s="166"/>
      <c r="CZ118" s="166"/>
      <c r="DA118" s="166"/>
      <c r="DB118" s="166"/>
      <c r="DC118" s="166"/>
      <c r="DD118" s="166"/>
      <c r="DE118" s="166"/>
      <c r="DF118" s="166"/>
      <c r="DG118" s="166"/>
      <c r="DH118" s="166"/>
      <c r="DI118" s="166"/>
      <c r="DJ118" s="166"/>
      <c r="DK118" s="166"/>
      <c r="DL118" s="166"/>
      <c r="DM118" s="166"/>
      <c r="DN118" s="166"/>
      <c r="DO118" s="166"/>
      <c r="DP118" s="166"/>
      <c r="DQ118" s="166"/>
      <c r="DR118" s="166"/>
      <c r="DS118" s="166"/>
      <c r="DT118" s="166"/>
      <c r="DU118" s="166"/>
      <c r="DV118" s="166"/>
      <c r="DW118" s="166"/>
      <c r="DX118" s="166"/>
      <c r="DY118" s="166"/>
      <c r="DZ118" s="166"/>
      <c r="EA118" s="166"/>
      <c r="EB118" s="166"/>
      <c r="EC118" s="166"/>
      <c r="ED118" s="166"/>
      <c r="EE118" s="166"/>
      <c r="EF118" s="166"/>
      <c r="EG118" s="166"/>
      <c r="EH118" s="166"/>
      <c r="EI118" s="166"/>
      <c r="EJ118" s="166"/>
      <c r="EK118" s="4">
        <v>0</v>
      </c>
    </row>
    <row r="119" spans="1:142" s="4" customFormat="1" ht="14" x14ac:dyDescent="0.2">
      <c r="A119" s="3"/>
      <c r="B119" s="3"/>
      <c r="C119" s="2" t="s">
        <v>403</v>
      </c>
      <c r="H119" s="5"/>
      <c r="I119" s="5"/>
      <c r="J119" s="5"/>
      <c r="EK119" s="4">
        <v>0</v>
      </c>
    </row>
    <row r="120" spans="1:142" s="7" customFormat="1" ht="14" x14ac:dyDescent="0.2">
      <c r="A120" s="3"/>
      <c r="B120" s="59"/>
      <c r="C120" s="290" t="s">
        <v>405</v>
      </c>
      <c r="E120" s="4"/>
      <c r="F120" s="4"/>
      <c r="G120" s="4"/>
      <c r="H120" s="58">
        <f t="shared" ref="H120:AM120" si="137">G122</f>
        <v>0</v>
      </c>
      <c r="I120" s="58">
        <f t="shared" ca="1" si="137"/>
        <v>14844171.27</v>
      </c>
      <c r="J120" s="58">
        <f t="shared" ca="1" si="137"/>
        <v>16745083.260737499</v>
      </c>
      <c r="K120" s="58">
        <f t="shared" ca="1" si="137"/>
        <v>18645995.251474999</v>
      </c>
      <c r="L120" s="58">
        <f t="shared" ca="1" si="137"/>
        <v>21306334.0047125</v>
      </c>
      <c r="M120" s="58">
        <f t="shared" ca="1" si="137"/>
        <v>23966672.75795</v>
      </c>
      <c r="N120" s="58">
        <f t="shared" ca="1" si="137"/>
        <v>26627011.511187501</v>
      </c>
      <c r="O120" s="58">
        <f t="shared" ca="1" si="137"/>
        <v>30046777.026925001</v>
      </c>
      <c r="P120" s="58">
        <f t="shared" ca="1" si="137"/>
        <v>32042020.239000008</v>
      </c>
      <c r="Q120" s="58">
        <f t="shared" ca="1" si="137"/>
        <v>32042020.239000008</v>
      </c>
      <c r="R120" s="58">
        <f t="shared" ca="1" si="137"/>
        <v>32042020.239000008</v>
      </c>
      <c r="S120" s="58">
        <f t="shared" ca="1" si="137"/>
        <v>32042020.239000008</v>
      </c>
      <c r="T120" s="58">
        <f t="shared" ca="1" si="137"/>
        <v>32042020.239000008</v>
      </c>
      <c r="U120" s="58">
        <f t="shared" ca="1" si="137"/>
        <v>32042020.239000008</v>
      </c>
      <c r="V120" s="58">
        <f t="shared" ca="1" si="137"/>
        <v>32042020.239000008</v>
      </c>
      <c r="W120" s="58">
        <f t="shared" ca="1" si="137"/>
        <v>32042020.239000008</v>
      </c>
      <c r="X120" s="58">
        <f t="shared" ca="1" si="137"/>
        <v>32042020.239000008</v>
      </c>
      <c r="Y120" s="58">
        <f t="shared" ca="1" si="137"/>
        <v>32042020.239000008</v>
      </c>
      <c r="Z120" s="58">
        <f t="shared" ca="1" si="137"/>
        <v>32042020.239000008</v>
      </c>
      <c r="AA120" s="58">
        <f t="shared" ca="1" si="137"/>
        <v>32042020.239000008</v>
      </c>
      <c r="AB120" s="58">
        <f t="shared" ca="1" si="137"/>
        <v>32042020.239000008</v>
      </c>
      <c r="AC120" s="58">
        <f t="shared" ca="1" si="137"/>
        <v>32042020.239000008</v>
      </c>
      <c r="AD120" s="58">
        <f t="shared" ca="1" si="137"/>
        <v>32042020.239000008</v>
      </c>
      <c r="AE120" s="58">
        <f t="shared" ca="1" si="137"/>
        <v>32042020.239000008</v>
      </c>
      <c r="AF120" s="58">
        <f t="shared" ca="1" si="137"/>
        <v>32042020.239000008</v>
      </c>
      <c r="AG120" s="58">
        <f t="shared" ca="1" si="137"/>
        <v>32042020.239000008</v>
      </c>
      <c r="AH120" s="58">
        <f t="shared" ca="1" si="137"/>
        <v>32042020.239000008</v>
      </c>
      <c r="AI120" s="58">
        <f t="shared" ca="1" si="137"/>
        <v>32042020.239000008</v>
      </c>
      <c r="AJ120" s="58">
        <f t="shared" ca="1" si="137"/>
        <v>32042020.239000008</v>
      </c>
      <c r="AK120" s="58">
        <f t="shared" ca="1" si="137"/>
        <v>32042020.239000008</v>
      </c>
      <c r="AL120" s="58">
        <f t="shared" ca="1" si="137"/>
        <v>32042020.239000008</v>
      </c>
      <c r="AM120" s="58">
        <f t="shared" ca="1" si="137"/>
        <v>32042020.239000008</v>
      </c>
      <c r="AN120" s="58">
        <f t="shared" ref="AN120:BS120" ca="1" si="138">AM122</f>
        <v>32042020.239000008</v>
      </c>
      <c r="AO120" s="58">
        <f t="shared" ca="1" si="138"/>
        <v>32042020.239000008</v>
      </c>
      <c r="AP120" s="58">
        <f t="shared" ca="1" si="138"/>
        <v>32042020.239000008</v>
      </c>
      <c r="AQ120" s="58">
        <f t="shared" ca="1" si="138"/>
        <v>32042020.239000008</v>
      </c>
      <c r="AR120" s="58">
        <f t="shared" ca="1" si="138"/>
        <v>32042020.239000008</v>
      </c>
      <c r="AS120" s="58">
        <f t="shared" ca="1" si="138"/>
        <v>32042020.239000008</v>
      </c>
      <c r="AT120" s="58">
        <f t="shared" ca="1" si="138"/>
        <v>32042020.239000008</v>
      </c>
      <c r="AU120" s="58">
        <f t="shared" ca="1" si="138"/>
        <v>32042020.239000008</v>
      </c>
      <c r="AV120" s="58">
        <f t="shared" ca="1" si="138"/>
        <v>32042020.239000008</v>
      </c>
      <c r="AW120" s="58">
        <f t="shared" ca="1" si="138"/>
        <v>32042020.239000008</v>
      </c>
      <c r="AX120" s="58">
        <f t="shared" ca="1" si="138"/>
        <v>32042020.239000008</v>
      </c>
      <c r="AY120" s="58">
        <f t="shared" ca="1" si="138"/>
        <v>32042020.239000008</v>
      </c>
      <c r="AZ120" s="58">
        <f t="shared" ca="1" si="138"/>
        <v>32042020.239000008</v>
      </c>
      <c r="BA120" s="58">
        <f t="shared" ca="1" si="138"/>
        <v>32042020.239000008</v>
      </c>
      <c r="BB120" s="58">
        <f t="shared" ca="1" si="138"/>
        <v>32042020.239000008</v>
      </c>
      <c r="BC120" s="58">
        <f t="shared" ca="1" si="138"/>
        <v>32042020.239000008</v>
      </c>
      <c r="BD120" s="58">
        <f t="shared" ca="1" si="138"/>
        <v>32042020.239000008</v>
      </c>
      <c r="BE120" s="58">
        <f t="shared" ca="1" si="138"/>
        <v>32042020.239000008</v>
      </c>
      <c r="BF120" s="58">
        <f t="shared" ca="1" si="138"/>
        <v>32042020.239000008</v>
      </c>
      <c r="BG120" s="58">
        <f t="shared" ca="1" si="138"/>
        <v>32042020.239000008</v>
      </c>
      <c r="BH120" s="58">
        <f t="shared" ca="1" si="138"/>
        <v>32042020.239000008</v>
      </c>
      <c r="BI120" s="58">
        <f t="shared" ca="1" si="138"/>
        <v>32042020.239000008</v>
      </c>
      <c r="BJ120" s="58">
        <f t="shared" ca="1" si="138"/>
        <v>32042020.239000008</v>
      </c>
      <c r="BK120" s="58">
        <f t="shared" ca="1" si="138"/>
        <v>32042020.239000008</v>
      </c>
      <c r="BL120" s="58">
        <f t="shared" ca="1" si="138"/>
        <v>32042020.239000008</v>
      </c>
      <c r="BM120" s="58">
        <f t="shared" ca="1" si="138"/>
        <v>32042020.239000008</v>
      </c>
      <c r="BN120" s="58">
        <f t="shared" ca="1" si="138"/>
        <v>32042020.239000008</v>
      </c>
      <c r="BO120" s="58">
        <f t="shared" ca="1" si="138"/>
        <v>32042020.239000008</v>
      </c>
      <c r="BP120" s="58">
        <f t="shared" ca="1" si="138"/>
        <v>32042020.239000008</v>
      </c>
      <c r="BQ120" s="58">
        <f t="shared" ca="1" si="138"/>
        <v>32042020.239000008</v>
      </c>
      <c r="BR120" s="58">
        <f t="shared" ca="1" si="138"/>
        <v>32042020.239000008</v>
      </c>
      <c r="BS120" s="58">
        <f t="shared" ca="1" si="138"/>
        <v>32042020.239000008</v>
      </c>
      <c r="BT120" s="58">
        <f t="shared" ref="BT120:CY120" ca="1" si="139">BS122</f>
        <v>32042020.239000008</v>
      </c>
      <c r="BU120" s="58">
        <f t="shared" ca="1" si="139"/>
        <v>32042020.239000008</v>
      </c>
      <c r="BV120" s="58">
        <f t="shared" ca="1" si="139"/>
        <v>32042020.239000008</v>
      </c>
      <c r="BW120" s="58">
        <f t="shared" ca="1" si="139"/>
        <v>32042020.239000008</v>
      </c>
      <c r="BX120" s="58">
        <f t="shared" ca="1" si="139"/>
        <v>32042020.239000008</v>
      </c>
      <c r="BY120" s="58">
        <f t="shared" ca="1" si="139"/>
        <v>32042020.239000008</v>
      </c>
      <c r="BZ120" s="58">
        <f t="shared" ca="1" si="139"/>
        <v>32042020.239000008</v>
      </c>
      <c r="CA120" s="58">
        <f t="shared" ca="1" si="139"/>
        <v>32042020.239000008</v>
      </c>
      <c r="CB120" s="58">
        <f t="shared" ca="1" si="139"/>
        <v>32042020.239000008</v>
      </c>
      <c r="CC120" s="58">
        <f t="shared" ca="1" si="139"/>
        <v>32042020.239000008</v>
      </c>
      <c r="CD120" s="58">
        <f t="shared" ca="1" si="139"/>
        <v>32042020.239000008</v>
      </c>
      <c r="CE120" s="58">
        <f t="shared" ca="1" si="139"/>
        <v>32042020.239000008</v>
      </c>
      <c r="CF120" s="58">
        <f t="shared" ca="1" si="139"/>
        <v>32042020.239000008</v>
      </c>
      <c r="CG120" s="58">
        <f t="shared" ca="1" si="139"/>
        <v>32042020.239000008</v>
      </c>
      <c r="CH120" s="58">
        <f t="shared" ca="1" si="139"/>
        <v>32042020.239000008</v>
      </c>
      <c r="CI120" s="58">
        <f t="shared" ca="1" si="139"/>
        <v>32042020.239000008</v>
      </c>
      <c r="CJ120" s="58">
        <f t="shared" ca="1" si="139"/>
        <v>32042020.239000008</v>
      </c>
      <c r="CK120" s="58">
        <f t="shared" ca="1" si="139"/>
        <v>32042020.239000008</v>
      </c>
      <c r="CL120" s="58">
        <f t="shared" ca="1" si="139"/>
        <v>32042020.239000008</v>
      </c>
      <c r="CM120" s="58">
        <f t="shared" ca="1" si="139"/>
        <v>32042020.239000008</v>
      </c>
      <c r="CN120" s="58">
        <f t="shared" ca="1" si="139"/>
        <v>32042020.239000008</v>
      </c>
      <c r="CO120" s="58">
        <f t="shared" ca="1" si="139"/>
        <v>32042020.239000008</v>
      </c>
      <c r="CP120" s="58">
        <f t="shared" ca="1" si="139"/>
        <v>32042020.239000008</v>
      </c>
      <c r="CQ120" s="58">
        <f t="shared" ca="1" si="139"/>
        <v>32042020.239000008</v>
      </c>
      <c r="CR120" s="58">
        <f t="shared" ca="1" si="139"/>
        <v>32042020.239000008</v>
      </c>
      <c r="CS120" s="58">
        <f t="shared" ca="1" si="139"/>
        <v>32042020.239000008</v>
      </c>
      <c r="CT120" s="58">
        <f t="shared" ca="1" si="139"/>
        <v>32042020.239000008</v>
      </c>
      <c r="CU120" s="58">
        <f t="shared" ca="1" si="139"/>
        <v>32042020.239000008</v>
      </c>
      <c r="CV120" s="58">
        <f t="shared" ca="1" si="139"/>
        <v>32042020.239000008</v>
      </c>
      <c r="CW120" s="58">
        <f t="shared" ca="1" si="139"/>
        <v>32042020.239000008</v>
      </c>
      <c r="CX120" s="58">
        <f t="shared" ca="1" si="139"/>
        <v>32042020.239000008</v>
      </c>
      <c r="CY120" s="58">
        <f t="shared" ca="1" si="139"/>
        <v>32042020.239000008</v>
      </c>
      <c r="CZ120" s="58">
        <f t="shared" ref="CZ120:EJ120" ca="1" si="140">CY122</f>
        <v>32042020.239000008</v>
      </c>
      <c r="DA120" s="58">
        <f t="shared" ca="1" si="140"/>
        <v>32042020.239000008</v>
      </c>
      <c r="DB120" s="58">
        <f t="shared" ca="1" si="140"/>
        <v>32042020.239000008</v>
      </c>
      <c r="DC120" s="58">
        <f t="shared" ca="1" si="140"/>
        <v>32042020.239000008</v>
      </c>
      <c r="DD120" s="58">
        <f t="shared" ca="1" si="140"/>
        <v>32042020.239000008</v>
      </c>
      <c r="DE120" s="58">
        <f t="shared" ca="1" si="140"/>
        <v>32042020.239000008</v>
      </c>
      <c r="DF120" s="58">
        <f t="shared" ca="1" si="140"/>
        <v>32042020.239000008</v>
      </c>
      <c r="DG120" s="58">
        <f t="shared" ca="1" si="140"/>
        <v>32042020.239000008</v>
      </c>
      <c r="DH120" s="58">
        <f t="shared" ca="1" si="140"/>
        <v>32042020.239000008</v>
      </c>
      <c r="DI120" s="58">
        <f t="shared" ca="1" si="140"/>
        <v>32042020.239000008</v>
      </c>
      <c r="DJ120" s="58">
        <f t="shared" ca="1" si="140"/>
        <v>32042020.239000008</v>
      </c>
      <c r="DK120" s="58">
        <f t="shared" ca="1" si="140"/>
        <v>32042020.239000008</v>
      </c>
      <c r="DL120" s="58">
        <f t="shared" ca="1" si="140"/>
        <v>32042020.239000008</v>
      </c>
      <c r="DM120" s="58">
        <f t="shared" ca="1" si="140"/>
        <v>32042020.239000008</v>
      </c>
      <c r="DN120" s="58">
        <f t="shared" ca="1" si="140"/>
        <v>32042020.239000008</v>
      </c>
      <c r="DO120" s="58">
        <f t="shared" ca="1" si="140"/>
        <v>32042020.239000008</v>
      </c>
      <c r="DP120" s="58">
        <f t="shared" ca="1" si="140"/>
        <v>32042020.239000008</v>
      </c>
      <c r="DQ120" s="58">
        <f t="shared" ca="1" si="140"/>
        <v>32042020.239000008</v>
      </c>
      <c r="DR120" s="58">
        <f t="shared" ca="1" si="140"/>
        <v>32042020.239000008</v>
      </c>
      <c r="DS120" s="58">
        <f t="shared" ca="1" si="140"/>
        <v>32042020.239000008</v>
      </c>
      <c r="DT120" s="58">
        <f t="shared" ca="1" si="140"/>
        <v>32042020.239000008</v>
      </c>
      <c r="DU120" s="58">
        <f t="shared" ca="1" si="140"/>
        <v>32042020.239000008</v>
      </c>
      <c r="DV120" s="58">
        <f t="shared" ca="1" si="140"/>
        <v>32042020.239000008</v>
      </c>
      <c r="DW120" s="58">
        <f t="shared" ca="1" si="140"/>
        <v>32042020.239000008</v>
      </c>
      <c r="DX120" s="58">
        <f t="shared" ca="1" si="140"/>
        <v>32042020.239000008</v>
      </c>
      <c r="DY120" s="58">
        <f t="shared" ca="1" si="140"/>
        <v>32042020.239000008</v>
      </c>
      <c r="DZ120" s="58">
        <f t="shared" ca="1" si="140"/>
        <v>32042020.239000008</v>
      </c>
      <c r="EA120" s="58">
        <f t="shared" ca="1" si="140"/>
        <v>32042020.239000008</v>
      </c>
      <c r="EB120" s="58">
        <f t="shared" ca="1" si="140"/>
        <v>32042020.239000008</v>
      </c>
      <c r="EC120" s="58">
        <f t="shared" ca="1" si="140"/>
        <v>32042020.239000008</v>
      </c>
      <c r="ED120" s="58">
        <f t="shared" ca="1" si="140"/>
        <v>32042020.239000008</v>
      </c>
      <c r="EE120" s="58">
        <f t="shared" ca="1" si="140"/>
        <v>32042020.239000008</v>
      </c>
      <c r="EF120" s="58">
        <f t="shared" ca="1" si="140"/>
        <v>32042020.239000008</v>
      </c>
      <c r="EG120" s="58">
        <f t="shared" ca="1" si="140"/>
        <v>32042020.239000008</v>
      </c>
      <c r="EH120" s="58">
        <f t="shared" ca="1" si="140"/>
        <v>32042020.239000008</v>
      </c>
      <c r="EI120" s="58">
        <f t="shared" ca="1" si="140"/>
        <v>32042020.239000008</v>
      </c>
      <c r="EJ120" s="58">
        <f t="shared" ca="1" si="140"/>
        <v>32042020.239000008</v>
      </c>
      <c r="EK120" s="4">
        <v>0</v>
      </c>
      <c r="EL120" s="4"/>
    </row>
    <row r="121" spans="1:142" s="7" customFormat="1" ht="14" x14ac:dyDescent="0.2">
      <c r="A121" s="165"/>
      <c r="C121" s="291" t="s">
        <v>574</v>
      </c>
      <c r="D121" s="289">
        <f>Summary!C23</f>
        <v>32042020.239000008</v>
      </c>
      <c r="E121" s="4"/>
      <c r="F121" s="4"/>
      <c r="G121" s="4" t="b">
        <f ca="1">SUM(H121:EJ121)=D121</f>
        <v>1</v>
      </c>
      <c r="H121" s="58">
        <f t="shared" ref="H121:AM121" ca="1" si="141">MIN(H117,$D$121-H120)</f>
        <v>14844171.27</v>
      </c>
      <c r="I121" s="58">
        <f t="shared" ca="1" si="141"/>
        <v>1900911.9907375001</v>
      </c>
      <c r="J121" s="58">
        <f t="shared" ca="1" si="141"/>
        <v>1900911.9907375001</v>
      </c>
      <c r="K121" s="58">
        <f t="shared" ca="1" si="141"/>
        <v>2660338.7532374999</v>
      </c>
      <c r="L121" s="58">
        <f t="shared" ca="1" si="141"/>
        <v>2660338.7532374999</v>
      </c>
      <c r="M121" s="58">
        <f t="shared" ca="1" si="141"/>
        <v>2660338.7532374999</v>
      </c>
      <c r="N121" s="58">
        <f t="shared" ca="1" si="141"/>
        <v>3419765.5157375</v>
      </c>
      <c r="O121" s="58">
        <f t="shared" ca="1" si="141"/>
        <v>1995243.2120750062</v>
      </c>
      <c r="P121" s="58">
        <f t="shared" ca="1" si="141"/>
        <v>0</v>
      </c>
      <c r="Q121" s="58">
        <f t="shared" ca="1" si="141"/>
        <v>0</v>
      </c>
      <c r="R121" s="58">
        <f t="shared" ca="1" si="141"/>
        <v>0</v>
      </c>
      <c r="S121" s="58">
        <f t="shared" ca="1" si="141"/>
        <v>0</v>
      </c>
      <c r="T121" s="58">
        <f t="shared" ca="1" si="141"/>
        <v>0</v>
      </c>
      <c r="U121" s="58">
        <f t="shared" ca="1" si="141"/>
        <v>0</v>
      </c>
      <c r="V121" s="58">
        <f t="shared" ca="1" si="141"/>
        <v>0</v>
      </c>
      <c r="W121" s="58">
        <f t="shared" ca="1" si="141"/>
        <v>0</v>
      </c>
      <c r="X121" s="58">
        <f t="shared" ca="1" si="141"/>
        <v>0</v>
      </c>
      <c r="Y121" s="58">
        <f t="shared" ca="1" si="141"/>
        <v>0</v>
      </c>
      <c r="Z121" s="58">
        <f t="shared" ca="1" si="141"/>
        <v>0</v>
      </c>
      <c r="AA121" s="58">
        <f t="shared" ca="1" si="141"/>
        <v>0</v>
      </c>
      <c r="AB121" s="58">
        <f t="shared" ca="1" si="141"/>
        <v>0</v>
      </c>
      <c r="AC121" s="58">
        <f t="shared" ca="1" si="141"/>
        <v>0</v>
      </c>
      <c r="AD121" s="58">
        <f t="shared" ca="1" si="141"/>
        <v>0</v>
      </c>
      <c r="AE121" s="58">
        <f t="shared" ca="1" si="141"/>
        <v>0</v>
      </c>
      <c r="AF121" s="58">
        <f t="shared" ca="1" si="141"/>
        <v>0</v>
      </c>
      <c r="AG121" s="58">
        <f t="shared" ca="1" si="141"/>
        <v>0</v>
      </c>
      <c r="AH121" s="58">
        <f t="shared" ca="1" si="141"/>
        <v>0</v>
      </c>
      <c r="AI121" s="58">
        <f t="shared" ca="1" si="141"/>
        <v>0</v>
      </c>
      <c r="AJ121" s="58">
        <f t="shared" ca="1" si="141"/>
        <v>0</v>
      </c>
      <c r="AK121" s="58">
        <f t="shared" ca="1" si="141"/>
        <v>0</v>
      </c>
      <c r="AL121" s="58">
        <f t="shared" ca="1" si="141"/>
        <v>0</v>
      </c>
      <c r="AM121" s="58">
        <f t="shared" ca="1" si="141"/>
        <v>0</v>
      </c>
      <c r="AN121" s="58">
        <f t="shared" ref="AN121:BS121" ca="1" si="142">MIN(AN117,$D$121-AN120)</f>
        <v>0</v>
      </c>
      <c r="AO121" s="58">
        <f t="shared" ca="1" si="142"/>
        <v>0</v>
      </c>
      <c r="AP121" s="58">
        <f t="shared" ca="1" si="142"/>
        <v>0</v>
      </c>
      <c r="AQ121" s="58">
        <f t="shared" ca="1" si="142"/>
        <v>0</v>
      </c>
      <c r="AR121" s="58">
        <f t="shared" ca="1" si="142"/>
        <v>0</v>
      </c>
      <c r="AS121" s="58">
        <f t="shared" ca="1" si="142"/>
        <v>0</v>
      </c>
      <c r="AT121" s="58">
        <f t="shared" ca="1" si="142"/>
        <v>0</v>
      </c>
      <c r="AU121" s="58">
        <f t="shared" ca="1" si="142"/>
        <v>0</v>
      </c>
      <c r="AV121" s="58">
        <f t="shared" ca="1" si="142"/>
        <v>0</v>
      </c>
      <c r="AW121" s="58">
        <f t="shared" ca="1" si="142"/>
        <v>0</v>
      </c>
      <c r="AX121" s="58">
        <f t="shared" ca="1" si="142"/>
        <v>0</v>
      </c>
      <c r="AY121" s="58">
        <f t="shared" ca="1" si="142"/>
        <v>0</v>
      </c>
      <c r="AZ121" s="58">
        <f t="shared" ca="1" si="142"/>
        <v>0</v>
      </c>
      <c r="BA121" s="58">
        <f t="shared" ca="1" si="142"/>
        <v>0</v>
      </c>
      <c r="BB121" s="58">
        <f t="shared" ca="1" si="142"/>
        <v>0</v>
      </c>
      <c r="BC121" s="58">
        <f t="shared" ca="1" si="142"/>
        <v>0</v>
      </c>
      <c r="BD121" s="58">
        <f t="shared" ca="1" si="142"/>
        <v>0</v>
      </c>
      <c r="BE121" s="58">
        <f t="shared" ca="1" si="142"/>
        <v>0</v>
      </c>
      <c r="BF121" s="58">
        <f t="shared" ca="1" si="142"/>
        <v>0</v>
      </c>
      <c r="BG121" s="58">
        <f t="shared" ca="1" si="142"/>
        <v>0</v>
      </c>
      <c r="BH121" s="58">
        <f t="shared" ca="1" si="142"/>
        <v>0</v>
      </c>
      <c r="BI121" s="58">
        <f t="shared" ca="1" si="142"/>
        <v>0</v>
      </c>
      <c r="BJ121" s="58">
        <f t="shared" ca="1" si="142"/>
        <v>0</v>
      </c>
      <c r="BK121" s="58">
        <f t="shared" ca="1" si="142"/>
        <v>0</v>
      </c>
      <c r="BL121" s="58">
        <f t="shared" ca="1" si="142"/>
        <v>0</v>
      </c>
      <c r="BM121" s="58">
        <f t="shared" ca="1" si="142"/>
        <v>0</v>
      </c>
      <c r="BN121" s="58">
        <f t="shared" ca="1" si="142"/>
        <v>0</v>
      </c>
      <c r="BO121" s="58">
        <f t="shared" ca="1" si="142"/>
        <v>0</v>
      </c>
      <c r="BP121" s="58">
        <f t="shared" ca="1" si="142"/>
        <v>0</v>
      </c>
      <c r="BQ121" s="58">
        <f t="shared" ca="1" si="142"/>
        <v>0</v>
      </c>
      <c r="BR121" s="58">
        <f t="shared" ca="1" si="142"/>
        <v>0</v>
      </c>
      <c r="BS121" s="58">
        <f t="shared" ca="1" si="142"/>
        <v>0</v>
      </c>
      <c r="BT121" s="58">
        <f t="shared" ref="BT121:CY121" ca="1" si="143">MIN(BT117,$D$121-BT120)</f>
        <v>0</v>
      </c>
      <c r="BU121" s="58">
        <f t="shared" ca="1" si="143"/>
        <v>0</v>
      </c>
      <c r="BV121" s="58">
        <f t="shared" ca="1" si="143"/>
        <v>0</v>
      </c>
      <c r="BW121" s="58">
        <f t="shared" ca="1" si="143"/>
        <v>0</v>
      </c>
      <c r="BX121" s="58">
        <f t="shared" ca="1" si="143"/>
        <v>0</v>
      </c>
      <c r="BY121" s="58">
        <f t="shared" ca="1" si="143"/>
        <v>0</v>
      </c>
      <c r="BZ121" s="58">
        <f t="shared" ca="1" si="143"/>
        <v>0</v>
      </c>
      <c r="CA121" s="58">
        <f t="shared" ca="1" si="143"/>
        <v>0</v>
      </c>
      <c r="CB121" s="58">
        <f t="shared" ca="1" si="143"/>
        <v>0</v>
      </c>
      <c r="CC121" s="58">
        <f t="shared" ca="1" si="143"/>
        <v>0</v>
      </c>
      <c r="CD121" s="58">
        <f t="shared" ca="1" si="143"/>
        <v>0</v>
      </c>
      <c r="CE121" s="58">
        <f t="shared" ca="1" si="143"/>
        <v>0</v>
      </c>
      <c r="CF121" s="58">
        <f t="shared" ca="1" si="143"/>
        <v>0</v>
      </c>
      <c r="CG121" s="58">
        <f t="shared" ca="1" si="143"/>
        <v>0</v>
      </c>
      <c r="CH121" s="58">
        <f t="shared" ca="1" si="143"/>
        <v>0</v>
      </c>
      <c r="CI121" s="58">
        <f t="shared" ca="1" si="143"/>
        <v>0</v>
      </c>
      <c r="CJ121" s="58">
        <f t="shared" ca="1" si="143"/>
        <v>0</v>
      </c>
      <c r="CK121" s="58">
        <f t="shared" ca="1" si="143"/>
        <v>0</v>
      </c>
      <c r="CL121" s="58">
        <f t="shared" ca="1" si="143"/>
        <v>0</v>
      </c>
      <c r="CM121" s="58">
        <f t="shared" ca="1" si="143"/>
        <v>0</v>
      </c>
      <c r="CN121" s="58">
        <f t="shared" ca="1" si="143"/>
        <v>0</v>
      </c>
      <c r="CO121" s="58">
        <f t="shared" ca="1" si="143"/>
        <v>0</v>
      </c>
      <c r="CP121" s="58">
        <f t="shared" ca="1" si="143"/>
        <v>0</v>
      </c>
      <c r="CQ121" s="58">
        <f t="shared" ca="1" si="143"/>
        <v>0</v>
      </c>
      <c r="CR121" s="58">
        <f t="shared" ca="1" si="143"/>
        <v>0</v>
      </c>
      <c r="CS121" s="58">
        <f t="shared" ca="1" si="143"/>
        <v>0</v>
      </c>
      <c r="CT121" s="58">
        <f t="shared" ca="1" si="143"/>
        <v>0</v>
      </c>
      <c r="CU121" s="58">
        <f t="shared" ca="1" si="143"/>
        <v>0</v>
      </c>
      <c r="CV121" s="58">
        <f t="shared" ca="1" si="143"/>
        <v>0</v>
      </c>
      <c r="CW121" s="58">
        <f t="shared" ca="1" si="143"/>
        <v>0</v>
      </c>
      <c r="CX121" s="58">
        <f t="shared" ca="1" si="143"/>
        <v>0</v>
      </c>
      <c r="CY121" s="58">
        <f t="shared" ca="1" si="143"/>
        <v>0</v>
      </c>
      <c r="CZ121" s="58">
        <f t="shared" ref="CZ121:EE121" ca="1" si="144">MIN(CZ117,$D$121-CZ120)</f>
        <v>0</v>
      </c>
      <c r="DA121" s="58">
        <f t="shared" ca="1" si="144"/>
        <v>0</v>
      </c>
      <c r="DB121" s="58">
        <f t="shared" ca="1" si="144"/>
        <v>0</v>
      </c>
      <c r="DC121" s="58">
        <f t="shared" ca="1" si="144"/>
        <v>0</v>
      </c>
      <c r="DD121" s="58">
        <f t="shared" ca="1" si="144"/>
        <v>0</v>
      </c>
      <c r="DE121" s="58">
        <f t="shared" ca="1" si="144"/>
        <v>0</v>
      </c>
      <c r="DF121" s="58">
        <f t="shared" ca="1" si="144"/>
        <v>0</v>
      </c>
      <c r="DG121" s="58">
        <f t="shared" ca="1" si="144"/>
        <v>0</v>
      </c>
      <c r="DH121" s="58">
        <f t="shared" ca="1" si="144"/>
        <v>0</v>
      </c>
      <c r="DI121" s="58">
        <f t="shared" ca="1" si="144"/>
        <v>0</v>
      </c>
      <c r="DJ121" s="58">
        <f t="shared" ca="1" si="144"/>
        <v>0</v>
      </c>
      <c r="DK121" s="58">
        <f t="shared" ca="1" si="144"/>
        <v>0</v>
      </c>
      <c r="DL121" s="58">
        <f t="shared" ca="1" si="144"/>
        <v>0</v>
      </c>
      <c r="DM121" s="58">
        <f t="shared" ca="1" si="144"/>
        <v>0</v>
      </c>
      <c r="DN121" s="58">
        <f t="shared" ca="1" si="144"/>
        <v>0</v>
      </c>
      <c r="DO121" s="58">
        <f t="shared" ca="1" si="144"/>
        <v>0</v>
      </c>
      <c r="DP121" s="58">
        <f t="shared" ca="1" si="144"/>
        <v>0</v>
      </c>
      <c r="DQ121" s="58">
        <f t="shared" ca="1" si="144"/>
        <v>0</v>
      </c>
      <c r="DR121" s="58">
        <f t="shared" ca="1" si="144"/>
        <v>0</v>
      </c>
      <c r="DS121" s="58">
        <f t="shared" ca="1" si="144"/>
        <v>0</v>
      </c>
      <c r="DT121" s="58">
        <f t="shared" ca="1" si="144"/>
        <v>0</v>
      </c>
      <c r="DU121" s="58">
        <f t="shared" ca="1" si="144"/>
        <v>0</v>
      </c>
      <c r="DV121" s="58">
        <f t="shared" ca="1" si="144"/>
        <v>0</v>
      </c>
      <c r="DW121" s="58">
        <f t="shared" ca="1" si="144"/>
        <v>0</v>
      </c>
      <c r="DX121" s="58">
        <f t="shared" ca="1" si="144"/>
        <v>0</v>
      </c>
      <c r="DY121" s="58">
        <f t="shared" ca="1" si="144"/>
        <v>0</v>
      </c>
      <c r="DZ121" s="58">
        <f t="shared" ca="1" si="144"/>
        <v>0</v>
      </c>
      <c r="EA121" s="58">
        <f t="shared" ca="1" si="144"/>
        <v>0</v>
      </c>
      <c r="EB121" s="58">
        <f t="shared" ca="1" si="144"/>
        <v>0</v>
      </c>
      <c r="EC121" s="58">
        <f t="shared" ca="1" si="144"/>
        <v>0</v>
      </c>
      <c r="ED121" s="58">
        <f t="shared" ca="1" si="144"/>
        <v>0</v>
      </c>
      <c r="EE121" s="58">
        <f t="shared" ca="1" si="144"/>
        <v>0</v>
      </c>
      <c r="EF121" s="58">
        <f t="shared" ref="EF121:EJ121" ca="1" si="145">MIN(EF117,$D$121-EF120)</f>
        <v>0</v>
      </c>
      <c r="EG121" s="58">
        <f t="shared" ca="1" si="145"/>
        <v>0</v>
      </c>
      <c r="EH121" s="58">
        <f t="shared" ca="1" si="145"/>
        <v>0</v>
      </c>
      <c r="EI121" s="58">
        <f t="shared" ca="1" si="145"/>
        <v>0</v>
      </c>
      <c r="EJ121" s="58">
        <f t="shared" ca="1" si="145"/>
        <v>0</v>
      </c>
      <c r="EK121" s="4">
        <v>0</v>
      </c>
      <c r="EL121" s="4"/>
    </row>
    <row r="122" spans="1:142" s="7" customFormat="1" ht="14" x14ac:dyDescent="0.2">
      <c r="A122" s="3"/>
      <c r="B122" s="4"/>
      <c r="C122" s="290" t="s">
        <v>406</v>
      </c>
      <c r="D122" s="260"/>
      <c r="E122" s="4"/>
      <c r="F122" s="4"/>
      <c r="G122" s="4"/>
      <c r="H122" s="58">
        <f t="shared" ref="H122:AM122" ca="1" si="146">SUM(H120:H121)</f>
        <v>14844171.27</v>
      </c>
      <c r="I122" s="58">
        <f t="shared" ca="1" si="146"/>
        <v>16745083.260737499</v>
      </c>
      <c r="J122" s="58">
        <f t="shared" ca="1" si="146"/>
        <v>18645995.251474999</v>
      </c>
      <c r="K122" s="58">
        <f t="shared" ca="1" si="146"/>
        <v>21306334.0047125</v>
      </c>
      <c r="L122" s="58">
        <f t="shared" ca="1" si="146"/>
        <v>23966672.75795</v>
      </c>
      <c r="M122" s="58">
        <f t="shared" ca="1" si="146"/>
        <v>26627011.511187501</v>
      </c>
      <c r="N122" s="58">
        <f t="shared" ca="1" si="146"/>
        <v>30046777.026925001</v>
      </c>
      <c r="O122" s="58">
        <f t="shared" ca="1" si="146"/>
        <v>32042020.239000008</v>
      </c>
      <c r="P122" s="58">
        <f t="shared" ca="1" si="146"/>
        <v>32042020.239000008</v>
      </c>
      <c r="Q122" s="58">
        <f t="shared" ca="1" si="146"/>
        <v>32042020.239000008</v>
      </c>
      <c r="R122" s="58">
        <f t="shared" ca="1" si="146"/>
        <v>32042020.239000008</v>
      </c>
      <c r="S122" s="58">
        <f t="shared" ca="1" si="146"/>
        <v>32042020.239000008</v>
      </c>
      <c r="T122" s="58">
        <f t="shared" ca="1" si="146"/>
        <v>32042020.239000008</v>
      </c>
      <c r="U122" s="58">
        <f t="shared" ca="1" si="146"/>
        <v>32042020.239000008</v>
      </c>
      <c r="V122" s="58">
        <f t="shared" ca="1" si="146"/>
        <v>32042020.239000008</v>
      </c>
      <c r="W122" s="58">
        <f t="shared" ca="1" si="146"/>
        <v>32042020.239000008</v>
      </c>
      <c r="X122" s="58">
        <f t="shared" ca="1" si="146"/>
        <v>32042020.239000008</v>
      </c>
      <c r="Y122" s="58">
        <f t="shared" ca="1" si="146"/>
        <v>32042020.239000008</v>
      </c>
      <c r="Z122" s="58">
        <f t="shared" ca="1" si="146"/>
        <v>32042020.239000008</v>
      </c>
      <c r="AA122" s="58">
        <f t="shared" ca="1" si="146"/>
        <v>32042020.239000008</v>
      </c>
      <c r="AB122" s="58">
        <f t="shared" ca="1" si="146"/>
        <v>32042020.239000008</v>
      </c>
      <c r="AC122" s="58">
        <f t="shared" ca="1" si="146"/>
        <v>32042020.239000008</v>
      </c>
      <c r="AD122" s="58">
        <f t="shared" ca="1" si="146"/>
        <v>32042020.239000008</v>
      </c>
      <c r="AE122" s="58">
        <f t="shared" ca="1" si="146"/>
        <v>32042020.239000008</v>
      </c>
      <c r="AF122" s="58">
        <f t="shared" ca="1" si="146"/>
        <v>32042020.239000008</v>
      </c>
      <c r="AG122" s="58">
        <f t="shared" ca="1" si="146"/>
        <v>32042020.239000008</v>
      </c>
      <c r="AH122" s="58">
        <f t="shared" ca="1" si="146"/>
        <v>32042020.239000008</v>
      </c>
      <c r="AI122" s="58">
        <f t="shared" ca="1" si="146"/>
        <v>32042020.239000008</v>
      </c>
      <c r="AJ122" s="58">
        <f t="shared" ca="1" si="146"/>
        <v>32042020.239000008</v>
      </c>
      <c r="AK122" s="58">
        <f t="shared" ca="1" si="146"/>
        <v>32042020.239000008</v>
      </c>
      <c r="AL122" s="58">
        <f t="shared" ca="1" si="146"/>
        <v>32042020.239000008</v>
      </c>
      <c r="AM122" s="58">
        <f t="shared" ca="1" si="146"/>
        <v>32042020.239000008</v>
      </c>
      <c r="AN122" s="58">
        <f t="shared" ref="AN122:BS122" ca="1" si="147">SUM(AN120:AN121)</f>
        <v>32042020.239000008</v>
      </c>
      <c r="AO122" s="58">
        <f t="shared" ca="1" si="147"/>
        <v>32042020.239000008</v>
      </c>
      <c r="AP122" s="58">
        <f t="shared" ca="1" si="147"/>
        <v>32042020.239000008</v>
      </c>
      <c r="AQ122" s="58">
        <f t="shared" ca="1" si="147"/>
        <v>32042020.239000008</v>
      </c>
      <c r="AR122" s="58">
        <f t="shared" ca="1" si="147"/>
        <v>32042020.239000008</v>
      </c>
      <c r="AS122" s="58">
        <f t="shared" ca="1" si="147"/>
        <v>32042020.239000008</v>
      </c>
      <c r="AT122" s="58">
        <f t="shared" ca="1" si="147"/>
        <v>32042020.239000008</v>
      </c>
      <c r="AU122" s="58">
        <f t="shared" ca="1" si="147"/>
        <v>32042020.239000008</v>
      </c>
      <c r="AV122" s="58">
        <f t="shared" ca="1" si="147"/>
        <v>32042020.239000008</v>
      </c>
      <c r="AW122" s="58">
        <f t="shared" ca="1" si="147"/>
        <v>32042020.239000008</v>
      </c>
      <c r="AX122" s="58">
        <f t="shared" ca="1" si="147"/>
        <v>32042020.239000008</v>
      </c>
      <c r="AY122" s="58">
        <f t="shared" ca="1" si="147"/>
        <v>32042020.239000008</v>
      </c>
      <c r="AZ122" s="58">
        <f t="shared" ca="1" si="147"/>
        <v>32042020.239000008</v>
      </c>
      <c r="BA122" s="58">
        <f t="shared" ca="1" si="147"/>
        <v>32042020.239000008</v>
      </c>
      <c r="BB122" s="58">
        <f t="shared" ca="1" si="147"/>
        <v>32042020.239000008</v>
      </c>
      <c r="BC122" s="58">
        <f t="shared" ca="1" si="147"/>
        <v>32042020.239000008</v>
      </c>
      <c r="BD122" s="58">
        <f t="shared" ca="1" si="147"/>
        <v>32042020.239000008</v>
      </c>
      <c r="BE122" s="58">
        <f t="shared" ca="1" si="147"/>
        <v>32042020.239000008</v>
      </c>
      <c r="BF122" s="58">
        <f t="shared" ca="1" si="147"/>
        <v>32042020.239000008</v>
      </c>
      <c r="BG122" s="58">
        <f t="shared" ca="1" si="147"/>
        <v>32042020.239000008</v>
      </c>
      <c r="BH122" s="58">
        <f t="shared" ca="1" si="147"/>
        <v>32042020.239000008</v>
      </c>
      <c r="BI122" s="58">
        <f t="shared" ca="1" si="147"/>
        <v>32042020.239000008</v>
      </c>
      <c r="BJ122" s="58">
        <f t="shared" ca="1" si="147"/>
        <v>32042020.239000008</v>
      </c>
      <c r="BK122" s="58">
        <f t="shared" ca="1" si="147"/>
        <v>32042020.239000008</v>
      </c>
      <c r="BL122" s="58">
        <f t="shared" ca="1" si="147"/>
        <v>32042020.239000008</v>
      </c>
      <c r="BM122" s="58">
        <f t="shared" ca="1" si="147"/>
        <v>32042020.239000008</v>
      </c>
      <c r="BN122" s="58">
        <f t="shared" ca="1" si="147"/>
        <v>32042020.239000008</v>
      </c>
      <c r="BO122" s="58">
        <f t="shared" ca="1" si="147"/>
        <v>32042020.239000008</v>
      </c>
      <c r="BP122" s="58">
        <f t="shared" ca="1" si="147"/>
        <v>32042020.239000008</v>
      </c>
      <c r="BQ122" s="58">
        <f t="shared" ca="1" si="147"/>
        <v>32042020.239000008</v>
      </c>
      <c r="BR122" s="58">
        <f t="shared" ca="1" si="147"/>
        <v>32042020.239000008</v>
      </c>
      <c r="BS122" s="58">
        <f t="shared" ca="1" si="147"/>
        <v>32042020.239000008</v>
      </c>
      <c r="BT122" s="58">
        <f t="shared" ref="BT122:CY122" ca="1" si="148">SUM(BT120:BT121)</f>
        <v>32042020.239000008</v>
      </c>
      <c r="BU122" s="58">
        <f t="shared" ca="1" si="148"/>
        <v>32042020.239000008</v>
      </c>
      <c r="BV122" s="58">
        <f t="shared" ca="1" si="148"/>
        <v>32042020.239000008</v>
      </c>
      <c r="BW122" s="58">
        <f t="shared" ca="1" si="148"/>
        <v>32042020.239000008</v>
      </c>
      <c r="BX122" s="58">
        <f t="shared" ca="1" si="148"/>
        <v>32042020.239000008</v>
      </c>
      <c r="BY122" s="58">
        <f t="shared" ca="1" si="148"/>
        <v>32042020.239000008</v>
      </c>
      <c r="BZ122" s="58">
        <f t="shared" ca="1" si="148"/>
        <v>32042020.239000008</v>
      </c>
      <c r="CA122" s="58">
        <f t="shared" ca="1" si="148"/>
        <v>32042020.239000008</v>
      </c>
      <c r="CB122" s="58">
        <f t="shared" ca="1" si="148"/>
        <v>32042020.239000008</v>
      </c>
      <c r="CC122" s="58">
        <f t="shared" ca="1" si="148"/>
        <v>32042020.239000008</v>
      </c>
      <c r="CD122" s="58">
        <f t="shared" ca="1" si="148"/>
        <v>32042020.239000008</v>
      </c>
      <c r="CE122" s="58">
        <f t="shared" ca="1" si="148"/>
        <v>32042020.239000008</v>
      </c>
      <c r="CF122" s="58">
        <f t="shared" ca="1" si="148"/>
        <v>32042020.239000008</v>
      </c>
      <c r="CG122" s="58">
        <f t="shared" ca="1" si="148"/>
        <v>32042020.239000008</v>
      </c>
      <c r="CH122" s="58">
        <f t="shared" ca="1" si="148"/>
        <v>32042020.239000008</v>
      </c>
      <c r="CI122" s="58">
        <f t="shared" ca="1" si="148"/>
        <v>32042020.239000008</v>
      </c>
      <c r="CJ122" s="58">
        <f t="shared" ca="1" si="148"/>
        <v>32042020.239000008</v>
      </c>
      <c r="CK122" s="58">
        <f t="shared" ca="1" si="148"/>
        <v>32042020.239000008</v>
      </c>
      <c r="CL122" s="58">
        <f t="shared" ca="1" si="148"/>
        <v>32042020.239000008</v>
      </c>
      <c r="CM122" s="58">
        <f t="shared" ca="1" si="148"/>
        <v>32042020.239000008</v>
      </c>
      <c r="CN122" s="58">
        <f t="shared" ca="1" si="148"/>
        <v>32042020.239000008</v>
      </c>
      <c r="CO122" s="58">
        <f t="shared" ca="1" si="148"/>
        <v>32042020.239000008</v>
      </c>
      <c r="CP122" s="58">
        <f t="shared" ca="1" si="148"/>
        <v>32042020.239000008</v>
      </c>
      <c r="CQ122" s="58">
        <f t="shared" ca="1" si="148"/>
        <v>32042020.239000008</v>
      </c>
      <c r="CR122" s="58">
        <f t="shared" ca="1" si="148"/>
        <v>32042020.239000008</v>
      </c>
      <c r="CS122" s="58">
        <f t="shared" ca="1" si="148"/>
        <v>32042020.239000008</v>
      </c>
      <c r="CT122" s="58">
        <f t="shared" ca="1" si="148"/>
        <v>32042020.239000008</v>
      </c>
      <c r="CU122" s="58">
        <f t="shared" ca="1" si="148"/>
        <v>32042020.239000008</v>
      </c>
      <c r="CV122" s="58">
        <f t="shared" ca="1" si="148"/>
        <v>32042020.239000008</v>
      </c>
      <c r="CW122" s="58">
        <f t="shared" ca="1" si="148"/>
        <v>32042020.239000008</v>
      </c>
      <c r="CX122" s="58">
        <f t="shared" ca="1" si="148"/>
        <v>32042020.239000008</v>
      </c>
      <c r="CY122" s="58">
        <f t="shared" ca="1" si="148"/>
        <v>32042020.239000008</v>
      </c>
      <c r="CZ122" s="58">
        <f t="shared" ref="CZ122:EE122" ca="1" si="149">SUM(CZ120:CZ121)</f>
        <v>32042020.239000008</v>
      </c>
      <c r="DA122" s="58">
        <f t="shared" ca="1" si="149"/>
        <v>32042020.239000008</v>
      </c>
      <c r="DB122" s="58">
        <f t="shared" ca="1" si="149"/>
        <v>32042020.239000008</v>
      </c>
      <c r="DC122" s="58">
        <f t="shared" ca="1" si="149"/>
        <v>32042020.239000008</v>
      </c>
      <c r="DD122" s="58">
        <f t="shared" ca="1" si="149"/>
        <v>32042020.239000008</v>
      </c>
      <c r="DE122" s="58">
        <f t="shared" ca="1" si="149"/>
        <v>32042020.239000008</v>
      </c>
      <c r="DF122" s="58">
        <f t="shared" ca="1" si="149"/>
        <v>32042020.239000008</v>
      </c>
      <c r="DG122" s="58">
        <f t="shared" ca="1" si="149"/>
        <v>32042020.239000008</v>
      </c>
      <c r="DH122" s="58">
        <f t="shared" ca="1" si="149"/>
        <v>32042020.239000008</v>
      </c>
      <c r="DI122" s="58">
        <f t="shared" ca="1" si="149"/>
        <v>32042020.239000008</v>
      </c>
      <c r="DJ122" s="58">
        <f t="shared" ca="1" si="149"/>
        <v>32042020.239000008</v>
      </c>
      <c r="DK122" s="58">
        <f t="shared" ca="1" si="149"/>
        <v>32042020.239000008</v>
      </c>
      <c r="DL122" s="58">
        <f t="shared" ca="1" si="149"/>
        <v>32042020.239000008</v>
      </c>
      <c r="DM122" s="58">
        <f t="shared" ca="1" si="149"/>
        <v>32042020.239000008</v>
      </c>
      <c r="DN122" s="58">
        <f t="shared" ca="1" si="149"/>
        <v>32042020.239000008</v>
      </c>
      <c r="DO122" s="58">
        <f t="shared" ca="1" si="149"/>
        <v>32042020.239000008</v>
      </c>
      <c r="DP122" s="58">
        <f t="shared" ca="1" si="149"/>
        <v>32042020.239000008</v>
      </c>
      <c r="DQ122" s="58">
        <f t="shared" ca="1" si="149"/>
        <v>32042020.239000008</v>
      </c>
      <c r="DR122" s="58">
        <f t="shared" ca="1" si="149"/>
        <v>32042020.239000008</v>
      </c>
      <c r="DS122" s="58">
        <f t="shared" ca="1" si="149"/>
        <v>32042020.239000008</v>
      </c>
      <c r="DT122" s="58">
        <f t="shared" ca="1" si="149"/>
        <v>32042020.239000008</v>
      </c>
      <c r="DU122" s="58">
        <f t="shared" ca="1" si="149"/>
        <v>32042020.239000008</v>
      </c>
      <c r="DV122" s="58">
        <f t="shared" ca="1" si="149"/>
        <v>32042020.239000008</v>
      </c>
      <c r="DW122" s="58">
        <f t="shared" ca="1" si="149"/>
        <v>32042020.239000008</v>
      </c>
      <c r="DX122" s="58">
        <f t="shared" ca="1" si="149"/>
        <v>32042020.239000008</v>
      </c>
      <c r="DY122" s="58">
        <f t="shared" ca="1" si="149"/>
        <v>32042020.239000008</v>
      </c>
      <c r="DZ122" s="58">
        <f t="shared" ca="1" si="149"/>
        <v>32042020.239000008</v>
      </c>
      <c r="EA122" s="58">
        <f t="shared" ca="1" si="149"/>
        <v>32042020.239000008</v>
      </c>
      <c r="EB122" s="58">
        <f t="shared" ca="1" si="149"/>
        <v>32042020.239000008</v>
      </c>
      <c r="EC122" s="58">
        <f t="shared" ca="1" si="149"/>
        <v>32042020.239000008</v>
      </c>
      <c r="ED122" s="58">
        <f t="shared" ca="1" si="149"/>
        <v>32042020.239000008</v>
      </c>
      <c r="EE122" s="58">
        <f t="shared" ca="1" si="149"/>
        <v>32042020.239000008</v>
      </c>
      <c r="EF122" s="58">
        <f t="shared" ref="EF122:EJ122" ca="1" si="150">SUM(EF120:EF121)</f>
        <v>32042020.239000008</v>
      </c>
      <c r="EG122" s="58">
        <f t="shared" ca="1" si="150"/>
        <v>32042020.239000008</v>
      </c>
      <c r="EH122" s="58">
        <f t="shared" ca="1" si="150"/>
        <v>32042020.239000008</v>
      </c>
      <c r="EI122" s="58">
        <f t="shared" ca="1" si="150"/>
        <v>32042020.239000008</v>
      </c>
      <c r="EJ122" s="58">
        <f t="shared" ca="1" si="150"/>
        <v>32042020.239000008</v>
      </c>
      <c r="EK122" s="4">
        <v>0</v>
      </c>
      <c r="EL122" s="4"/>
    </row>
    <row r="123" spans="1:142" s="7" customFormat="1" ht="14" x14ac:dyDescent="0.2">
      <c r="A123" s="3"/>
      <c r="B123" s="4"/>
      <c r="C123" s="290"/>
      <c r="D123" s="260"/>
      <c r="E123" s="4"/>
      <c r="F123" s="4"/>
      <c r="G123" s="4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8"/>
      <c r="BK123" s="58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58"/>
      <c r="BW123" s="58"/>
      <c r="BX123" s="58"/>
      <c r="BY123" s="58"/>
      <c r="BZ123" s="58"/>
      <c r="CA123" s="58"/>
      <c r="CB123" s="58"/>
      <c r="CC123" s="58"/>
      <c r="CD123" s="58"/>
      <c r="CE123" s="58"/>
      <c r="CF123" s="58"/>
      <c r="CG123" s="58"/>
      <c r="CH123" s="58"/>
      <c r="CI123" s="58"/>
      <c r="CJ123" s="58"/>
      <c r="CK123" s="58"/>
      <c r="CL123" s="58"/>
      <c r="CM123" s="58"/>
      <c r="CN123" s="58"/>
      <c r="CO123" s="58"/>
      <c r="CP123" s="58"/>
      <c r="CQ123" s="58"/>
      <c r="CR123" s="58"/>
      <c r="CS123" s="58"/>
      <c r="CT123" s="58"/>
      <c r="CU123" s="58"/>
      <c r="CV123" s="58"/>
      <c r="CW123" s="58"/>
      <c r="CX123" s="58"/>
      <c r="CY123" s="58"/>
      <c r="CZ123" s="58"/>
      <c r="DA123" s="58"/>
      <c r="DB123" s="58"/>
      <c r="DC123" s="58"/>
      <c r="DD123" s="58"/>
      <c r="DE123" s="58"/>
      <c r="DF123" s="58"/>
      <c r="DG123" s="58"/>
      <c r="DH123" s="58"/>
      <c r="DI123" s="58"/>
      <c r="DJ123" s="58"/>
      <c r="DK123" s="58"/>
      <c r="DL123" s="58"/>
      <c r="DM123" s="58"/>
      <c r="DN123" s="58"/>
      <c r="DO123" s="58"/>
      <c r="DP123" s="58"/>
      <c r="DQ123" s="58"/>
      <c r="DR123" s="58"/>
      <c r="DS123" s="58"/>
      <c r="DT123" s="58"/>
      <c r="DU123" s="58"/>
      <c r="DV123" s="58"/>
      <c r="DW123" s="58"/>
      <c r="DX123" s="58"/>
      <c r="DY123" s="58"/>
      <c r="DZ123" s="58"/>
      <c r="EA123" s="58"/>
      <c r="EB123" s="58"/>
      <c r="EC123" s="58"/>
      <c r="ED123" s="58"/>
      <c r="EE123" s="58"/>
      <c r="EF123" s="58"/>
      <c r="EG123" s="58"/>
      <c r="EH123" s="58"/>
      <c r="EI123" s="58"/>
      <c r="EJ123" s="58"/>
      <c r="EK123" s="4">
        <v>0</v>
      </c>
      <c r="EL123" s="4"/>
    </row>
    <row r="124" spans="1:142" s="7" customFormat="1" ht="14" x14ac:dyDescent="0.2">
      <c r="A124" s="3"/>
      <c r="B124" s="4"/>
      <c r="C124" s="167" t="s">
        <v>582</v>
      </c>
      <c r="D124" s="260"/>
      <c r="E124" s="4"/>
      <c r="F124" s="4"/>
      <c r="G124" s="4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8"/>
      <c r="BK124" s="58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58"/>
      <c r="BW124" s="58"/>
      <c r="BX124" s="58"/>
      <c r="BY124" s="58"/>
      <c r="BZ124" s="58"/>
      <c r="CA124" s="58"/>
      <c r="CB124" s="58"/>
      <c r="CC124" s="58"/>
      <c r="CD124" s="58"/>
      <c r="CE124" s="58"/>
      <c r="CF124" s="58"/>
      <c r="CG124" s="58"/>
      <c r="CH124" s="58"/>
      <c r="CI124" s="58"/>
      <c r="CJ124" s="58"/>
      <c r="CK124" s="58"/>
      <c r="CL124" s="58"/>
      <c r="CM124" s="58"/>
      <c r="CN124" s="58"/>
      <c r="CO124" s="58"/>
      <c r="CP124" s="58"/>
      <c r="CQ124" s="58"/>
      <c r="CR124" s="58"/>
      <c r="CS124" s="58"/>
      <c r="CT124" s="58"/>
      <c r="CU124" s="58"/>
      <c r="CV124" s="58"/>
      <c r="CW124" s="58"/>
      <c r="CX124" s="58"/>
      <c r="CY124" s="58"/>
      <c r="CZ124" s="58"/>
      <c r="DA124" s="58"/>
      <c r="DB124" s="58"/>
      <c r="DC124" s="58"/>
      <c r="DD124" s="58"/>
      <c r="DE124" s="58"/>
      <c r="DF124" s="58"/>
      <c r="DG124" s="58"/>
      <c r="DH124" s="58"/>
      <c r="DI124" s="58"/>
      <c r="DJ124" s="58"/>
      <c r="DK124" s="58"/>
      <c r="DL124" s="58"/>
      <c r="DM124" s="58"/>
      <c r="DN124" s="58"/>
      <c r="DO124" s="58"/>
      <c r="DP124" s="58"/>
      <c r="DQ124" s="58"/>
      <c r="DR124" s="58"/>
      <c r="DS124" s="58"/>
      <c r="DT124" s="58"/>
      <c r="DU124" s="58"/>
      <c r="DV124" s="58"/>
      <c r="DW124" s="58"/>
      <c r="DX124" s="58"/>
      <c r="DY124" s="58"/>
      <c r="DZ124" s="58"/>
      <c r="EA124" s="58"/>
      <c r="EB124" s="58"/>
      <c r="EC124" s="58"/>
      <c r="ED124" s="58"/>
      <c r="EE124" s="58"/>
      <c r="EF124" s="58"/>
      <c r="EG124" s="58"/>
      <c r="EH124" s="58"/>
      <c r="EI124" s="58"/>
      <c r="EJ124" s="58"/>
      <c r="EK124" s="4">
        <v>0</v>
      </c>
      <c r="EL124" s="4"/>
    </row>
    <row r="125" spans="1:142" s="7" customFormat="1" ht="14" x14ac:dyDescent="0.2">
      <c r="A125" s="3"/>
      <c r="B125" s="4"/>
      <c r="C125" s="290" t="s">
        <v>405</v>
      </c>
      <c r="D125" s="260"/>
      <c r="E125" s="4"/>
      <c r="F125" s="4"/>
      <c r="G125" s="4"/>
      <c r="H125" s="58">
        <f t="shared" ref="H125:AM125" si="151">G133</f>
        <v>0</v>
      </c>
      <c r="I125" s="58">
        <f t="shared" si="151"/>
        <v>0</v>
      </c>
      <c r="J125" s="58">
        <f t="shared" si="151"/>
        <v>0</v>
      </c>
      <c r="K125" s="58">
        <f t="shared" si="151"/>
        <v>0</v>
      </c>
      <c r="L125" s="58">
        <f t="shared" si="151"/>
        <v>0</v>
      </c>
      <c r="M125" s="58">
        <f t="shared" si="151"/>
        <v>0</v>
      </c>
      <c r="N125" s="58">
        <f t="shared" si="151"/>
        <v>0</v>
      </c>
      <c r="O125" s="58">
        <f t="shared" si="151"/>
        <v>0</v>
      </c>
      <c r="P125" s="58">
        <f t="shared" si="151"/>
        <v>0</v>
      </c>
      <c r="Q125" s="58">
        <f t="shared" si="151"/>
        <v>0</v>
      </c>
      <c r="R125" s="58">
        <f t="shared" si="151"/>
        <v>0</v>
      </c>
      <c r="S125" s="58">
        <f t="shared" si="151"/>
        <v>0</v>
      </c>
      <c r="T125" s="58">
        <f t="shared" si="151"/>
        <v>0</v>
      </c>
      <c r="U125" s="58">
        <f t="shared" si="151"/>
        <v>0</v>
      </c>
      <c r="V125" s="58">
        <f t="shared" si="151"/>
        <v>0</v>
      </c>
      <c r="W125" s="58">
        <f t="shared" si="151"/>
        <v>0</v>
      </c>
      <c r="X125" s="58">
        <f t="shared" si="151"/>
        <v>0</v>
      </c>
      <c r="Y125" s="58">
        <f t="shared" si="151"/>
        <v>0</v>
      </c>
      <c r="Z125" s="58">
        <f t="shared" si="151"/>
        <v>0</v>
      </c>
      <c r="AA125" s="58">
        <f t="shared" si="151"/>
        <v>0</v>
      </c>
      <c r="AB125" s="58">
        <f t="shared" si="151"/>
        <v>0</v>
      </c>
      <c r="AC125" s="58">
        <f t="shared" si="151"/>
        <v>0</v>
      </c>
      <c r="AD125" s="58">
        <f t="shared" si="151"/>
        <v>0</v>
      </c>
      <c r="AE125" s="58">
        <f t="shared" si="151"/>
        <v>0</v>
      </c>
      <c r="AF125" s="58">
        <f t="shared" si="151"/>
        <v>0</v>
      </c>
      <c r="AG125" s="58">
        <f t="shared" si="151"/>
        <v>0</v>
      </c>
      <c r="AH125" s="58">
        <f t="shared" si="151"/>
        <v>0</v>
      </c>
      <c r="AI125" s="58">
        <f t="shared" si="151"/>
        <v>0</v>
      </c>
      <c r="AJ125" s="58">
        <f t="shared" si="151"/>
        <v>0</v>
      </c>
      <c r="AK125" s="58">
        <f t="shared" si="151"/>
        <v>0</v>
      </c>
      <c r="AL125" s="58">
        <f t="shared" si="151"/>
        <v>0</v>
      </c>
      <c r="AM125" s="58">
        <f t="shared" si="151"/>
        <v>0</v>
      </c>
      <c r="AN125" s="58">
        <f t="shared" ref="AN125:BS125" si="152">AM133</f>
        <v>0</v>
      </c>
      <c r="AO125" s="58">
        <f t="shared" si="152"/>
        <v>0</v>
      </c>
      <c r="AP125" s="58">
        <f t="shared" si="152"/>
        <v>0</v>
      </c>
      <c r="AQ125" s="58">
        <f t="shared" si="152"/>
        <v>0</v>
      </c>
      <c r="AR125" s="58">
        <f t="shared" si="152"/>
        <v>0</v>
      </c>
      <c r="AS125" s="58">
        <f t="shared" si="152"/>
        <v>0</v>
      </c>
      <c r="AT125" s="58">
        <f t="shared" si="152"/>
        <v>0</v>
      </c>
      <c r="AU125" s="58">
        <f t="shared" si="152"/>
        <v>0</v>
      </c>
      <c r="AV125" s="58">
        <f t="shared" si="152"/>
        <v>0</v>
      </c>
      <c r="AW125" s="58">
        <f t="shared" si="152"/>
        <v>0</v>
      </c>
      <c r="AX125" s="58">
        <f t="shared" si="152"/>
        <v>0</v>
      </c>
      <c r="AY125" s="58">
        <f t="shared" si="152"/>
        <v>0</v>
      </c>
      <c r="AZ125" s="58">
        <f t="shared" si="152"/>
        <v>0</v>
      </c>
      <c r="BA125" s="58">
        <f t="shared" si="152"/>
        <v>0</v>
      </c>
      <c r="BB125" s="58">
        <f t="shared" si="152"/>
        <v>0</v>
      </c>
      <c r="BC125" s="58">
        <f t="shared" si="152"/>
        <v>0</v>
      </c>
      <c r="BD125" s="58">
        <f t="shared" si="152"/>
        <v>0</v>
      </c>
      <c r="BE125" s="58">
        <f t="shared" si="152"/>
        <v>0</v>
      </c>
      <c r="BF125" s="58">
        <f t="shared" si="152"/>
        <v>0</v>
      </c>
      <c r="BG125" s="58">
        <f t="shared" si="152"/>
        <v>0</v>
      </c>
      <c r="BH125" s="58">
        <f t="shared" si="152"/>
        <v>0</v>
      </c>
      <c r="BI125" s="58">
        <f t="shared" si="152"/>
        <v>0</v>
      </c>
      <c r="BJ125" s="58">
        <f t="shared" si="152"/>
        <v>0</v>
      </c>
      <c r="BK125" s="58">
        <f t="shared" si="152"/>
        <v>0</v>
      </c>
      <c r="BL125" s="58">
        <f t="shared" si="152"/>
        <v>0</v>
      </c>
      <c r="BM125" s="58">
        <f t="shared" si="152"/>
        <v>0</v>
      </c>
      <c r="BN125" s="58">
        <f t="shared" si="152"/>
        <v>0</v>
      </c>
      <c r="BO125" s="58">
        <f t="shared" si="152"/>
        <v>0</v>
      </c>
      <c r="BP125" s="58">
        <f t="shared" si="152"/>
        <v>0</v>
      </c>
      <c r="BQ125" s="58">
        <f t="shared" si="152"/>
        <v>0</v>
      </c>
      <c r="BR125" s="58">
        <f t="shared" si="152"/>
        <v>0</v>
      </c>
      <c r="BS125" s="58">
        <f t="shared" si="152"/>
        <v>0</v>
      </c>
      <c r="BT125" s="58">
        <f t="shared" ref="BT125:CY125" si="153">BS133</f>
        <v>0</v>
      </c>
      <c r="BU125" s="58">
        <f t="shared" si="153"/>
        <v>0</v>
      </c>
      <c r="BV125" s="58">
        <f t="shared" si="153"/>
        <v>0</v>
      </c>
      <c r="BW125" s="58">
        <f t="shared" si="153"/>
        <v>0</v>
      </c>
      <c r="BX125" s="58">
        <f t="shared" si="153"/>
        <v>0</v>
      </c>
      <c r="BY125" s="58">
        <f t="shared" si="153"/>
        <v>0</v>
      </c>
      <c r="BZ125" s="58">
        <f t="shared" si="153"/>
        <v>0</v>
      </c>
      <c r="CA125" s="58">
        <f t="shared" si="153"/>
        <v>0</v>
      </c>
      <c r="CB125" s="58">
        <f t="shared" si="153"/>
        <v>0</v>
      </c>
      <c r="CC125" s="58">
        <f t="shared" si="153"/>
        <v>0</v>
      </c>
      <c r="CD125" s="58">
        <f t="shared" si="153"/>
        <v>0</v>
      </c>
      <c r="CE125" s="58">
        <f t="shared" si="153"/>
        <v>0</v>
      </c>
      <c r="CF125" s="58">
        <f t="shared" si="153"/>
        <v>0</v>
      </c>
      <c r="CG125" s="58">
        <f t="shared" si="153"/>
        <v>0</v>
      </c>
      <c r="CH125" s="58">
        <f t="shared" si="153"/>
        <v>0</v>
      </c>
      <c r="CI125" s="58">
        <f t="shared" si="153"/>
        <v>0</v>
      </c>
      <c r="CJ125" s="58">
        <f t="shared" si="153"/>
        <v>0</v>
      </c>
      <c r="CK125" s="58">
        <f t="shared" si="153"/>
        <v>0</v>
      </c>
      <c r="CL125" s="58">
        <f t="shared" si="153"/>
        <v>0</v>
      </c>
      <c r="CM125" s="58">
        <f t="shared" si="153"/>
        <v>0</v>
      </c>
      <c r="CN125" s="58">
        <f t="shared" si="153"/>
        <v>0</v>
      </c>
      <c r="CO125" s="58">
        <f t="shared" si="153"/>
        <v>0</v>
      </c>
      <c r="CP125" s="58">
        <f t="shared" si="153"/>
        <v>0</v>
      </c>
      <c r="CQ125" s="58">
        <f t="shared" si="153"/>
        <v>0</v>
      </c>
      <c r="CR125" s="58">
        <f t="shared" si="153"/>
        <v>0</v>
      </c>
      <c r="CS125" s="58">
        <f t="shared" si="153"/>
        <v>0</v>
      </c>
      <c r="CT125" s="58">
        <f t="shared" si="153"/>
        <v>0</v>
      </c>
      <c r="CU125" s="58">
        <f t="shared" si="153"/>
        <v>0</v>
      </c>
      <c r="CV125" s="58">
        <f t="shared" si="153"/>
        <v>0</v>
      </c>
      <c r="CW125" s="58">
        <f t="shared" si="153"/>
        <v>0</v>
      </c>
      <c r="CX125" s="58">
        <f t="shared" si="153"/>
        <v>0</v>
      </c>
      <c r="CY125" s="58">
        <f t="shared" si="153"/>
        <v>0</v>
      </c>
      <c r="CZ125" s="58">
        <f t="shared" ref="CZ125:EJ125" si="154">CY133</f>
        <v>0</v>
      </c>
      <c r="DA125" s="58">
        <f t="shared" si="154"/>
        <v>0</v>
      </c>
      <c r="DB125" s="58">
        <f t="shared" si="154"/>
        <v>0</v>
      </c>
      <c r="DC125" s="58">
        <f t="shared" si="154"/>
        <v>0</v>
      </c>
      <c r="DD125" s="58">
        <f t="shared" si="154"/>
        <v>0</v>
      </c>
      <c r="DE125" s="58">
        <f t="shared" si="154"/>
        <v>0</v>
      </c>
      <c r="DF125" s="58">
        <f t="shared" si="154"/>
        <v>0</v>
      </c>
      <c r="DG125" s="58">
        <f t="shared" si="154"/>
        <v>0</v>
      </c>
      <c r="DH125" s="58">
        <f t="shared" si="154"/>
        <v>0</v>
      </c>
      <c r="DI125" s="58">
        <f t="shared" si="154"/>
        <v>0</v>
      </c>
      <c r="DJ125" s="58">
        <f t="shared" si="154"/>
        <v>0</v>
      </c>
      <c r="DK125" s="58">
        <f t="shared" si="154"/>
        <v>0</v>
      </c>
      <c r="DL125" s="58">
        <f t="shared" si="154"/>
        <v>0</v>
      </c>
      <c r="DM125" s="58">
        <f t="shared" si="154"/>
        <v>0</v>
      </c>
      <c r="DN125" s="58">
        <f t="shared" si="154"/>
        <v>0</v>
      </c>
      <c r="DO125" s="58">
        <f t="shared" si="154"/>
        <v>0</v>
      </c>
      <c r="DP125" s="58">
        <f t="shared" si="154"/>
        <v>0</v>
      </c>
      <c r="DQ125" s="58">
        <f t="shared" si="154"/>
        <v>0</v>
      </c>
      <c r="DR125" s="58">
        <f t="shared" si="154"/>
        <v>0</v>
      </c>
      <c r="DS125" s="58">
        <f t="shared" si="154"/>
        <v>0</v>
      </c>
      <c r="DT125" s="58">
        <f t="shared" si="154"/>
        <v>0</v>
      </c>
      <c r="DU125" s="58">
        <f t="shared" si="154"/>
        <v>0</v>
      </c>
      <c r="DV125" s="58">
        <f t="shared" si="154"/>
        <v>0</v>
      </c>
      <c r="DW125" s="58">
        <f t="shared" si="154"/>
        <v>0</v>
      </c>
      <c r="DX125" s="58">
        <f t="shared" si="154"/>
        <v>0</v>
      </c>
      <c r="DY125" s="58">
        <f t="shared" si="154"/>
        <v>0</v>
      </c>
      <c r="DZ125" s="58">
        <f t="shared" si="154"/>
        <v>0</v>
      </c>
      <c r="EA125" s="58">
        <f t="shared" si="154"/>
        <v>0</v>
      </c>
      <c r="EB125" s="58">
        <f t="shared" si="154"/>
        <v>0</v>
      </c>
      <c r="EC125" s="58">
        <f t="shared" si="154"/>
        <v>0</v>
      </c>
      <c r="ED125" s="58">
        <f t="shared" si="154"/>
        <v>0</v>
      </c>
      <c r="EE125" s="58">
        <f t="shared" si="154"/>
        <v>0</v>
      </c>
      <c r="EF125" s="58">
        <f t="shared" si="154"/>
        <v>0</v>
      </c>
      <c r="EG125" s="58">
        <f t="shared" si="154"/>
        <v>0</v>
      </c>
      <c r="EH125" s="58">
        <f t="shared" si="154"/>
        <v>0</v>
      </c>
      <c r="EI125" s="58">
        <f t="shared" si="154"/>
        <v>0</v>
      </c>
      <c r="EJ125" s="58">
        <f t="shared" si="154"/>
        <v>0</v>
      </c>
      <c r="EK125" s="4">
        <v>0</v>
      </c>
      <c r="EL125" s="4"/>
    </row>
    <row r="126" spans="1:142" s="7" customFormat="1" ht="14" x14ac:dyDescent="0.2">
      <c r="A126" s="3"/>
      <c r="B126" s="5" t="s">
        <v>583</v>
      </c>
      <c r="C126" s="291" t="s">
        <v>574</v>
      </c>
      <c r="D126" s="260"/>
      <c r="E126" s="4"/>
      <c r="F126" s="4"/>
      <c r="G126" s="4"/>
      <c r="H126" s="58">
        <f t="shared" ref="H126:AM126" ca="1" si="155">MIN($B$129-H125, H117-H121)</f>
        <v>0</v>
      </c>
      <c r="I126" s="58">
        <f t="shared" ca="1" si="155"/>
        <v>0</v>
      </c>
      <c r="J126" s="58">
        <f t="shared" ca="1" si="155"/>
        <v>0</v>
      </c>
      <c r="K126" s="58">
        <f t="shared" ca="1" si="155"/>
        <v>0</v>
      </c>
      <c r="L126" s="58">
        <f t="shared" ca="1" si="155"/>
        <v>0</v>
      </c>
      <c r="M126" s="58">
        <f t="shared" ca="1" si="155"/>
        <v>0</v>
      </c>
      <c r="N126" s="58">
        <f t="shared" ca="1" si="155"/>
        <v>0</v>
      </c>
      <c r="O126" s="58">
        <f t="shared" ca="1" si="155"/>
        <v>0</v>
      </c>
      <c r="P126" s="58">
        <f t="shared" ca="1" si="155"/>
        <v>0</v>
      </c>
      <c r="Q126" s="58">
        <f t="shared" ca="1" si="155"/>
        <v>0</v>
      </c>
      <c r="R126" s="58">
        <f t="shared" ca="1" si="155"/>
        <v>0</v>
      </c>
      <c r="S126" s="58">
        <f t="shared" ca="1" si="155"/>
        <v>0</v>
      </c>
      <c r="T126" s="58">
        <f t="shared" ca="1" si="155"/>
        <v>0</v>
      </c>
      <c r="U126" s="58">
        <f t="shared" ca="1" si="155"/>
        <v>0</v>
      </c>
      <c r="V126" s="58">
        <f t="shared" ca="1" si="155"/>
        <v>0</v>
      </c>
      <c r="W126" s="58">
        <f t="shared" ca="1" si="155"/>
        <v>0</v>
      </c>
      <c r="X126" s="58">
        <f t="shared" ca="1" si="155"/>
        <v>0</v>
      </c>
      <c r="Y126" s="58">
        <f t="shared" ca="1" si="155"/>
        <v>0</v>
      </c>
      <c r="Z126" s="58">
        <f t="shared" ca="1" si="155"/>
        <v>0</v>
      </c>
      <c r="AA126" s="58">
        <f t="shared" ca="1" si="155"/>
        <v>0</v>
      </c>
      <c r="AB126" s="58">
        <f t="shared" ca="1" si="155"/>
        <v>0</v>
      </c>
      <c r="AC126" s="58">
        <f t="shared" ca="1" si="155"/>
        <v>0</v>
      </c>
      <c r="AD126" s="58">
        <f t="shared" ca="1" si="155"/>
        <v>0</v>
      </c>
      <c r="AE126" s="58">
        <f t="shared" ca="1" si="155"/>
        <v>0</v>
      </c>
      <c r="AF126" s="58">
        <f t="shared" ca="1" si="155"/>
        <v>0</v>
      </c>
      <c r="AG126" s="58">
        <f t="shared" ca="1" si="155"/>
        <v>0</v>
      </c>
      <c r="AH126" s="58">
        <f t="shared" ca="1" si="155"/>
        <v>0</v>
      </c>
      <c r="AI126" s="58">
        <f t="shared" ca="1" si="155"/>
        <v>0</v>
      </c>
      <c r="AJ126" s="58">
        <f t="shared" ca="1" si="155"/>
        <v>0</v>
      </c>
      <c r="AK126" s="58">
        <f t="shared" ca="1" si="155"/>
        <v>0</v>
      </c>
      <c r="AL126" s="58">
        <f t="shared" ca="1" si="155"/>
        <v>0</v>
      </c>
      <c r="AM126" s="58">
        <f t="shared" ca="1" si="155"/>
        <v>0</v>
      </c>
      <c r="AN126" s="58">
        <f t="shared" ref="AN126:BS126" ca="1" si="156">MIN($B$129-AN125, AN117-AN121)</f>
        <v>0</v>
      </c>
      <c r="AO126" s="58">
        <f t="shared" ca="1" si="156"/>
        <v>0</v>
      </c>
      <c r="AP126" s="58">
        <f t="shared" ca="1" si="156"/>
        <v>0</v>
      </c>
      <c r="AQ126" s="58">
        <f t="shared" ca="1" si="156"/>
        <v>0</v>
      </c>
      <c r="AR126" s="58">
        <f t="shared" ca="1" si="156"/>
        <v>0</v>
      </c>
      <c r="AS126" s="58">
        <f t="shared" ca="1" si="156"/>
        <v>0</v>
      </c>
      <c r="AT126" s="58">
        <f t="shared" ca="1" si="156"/>
        <v>0</v>
      </c>
      <c r="AU126" s="58">
        <f t="shared" ca="1" si="156"/>
        <v>0</v>
      </c>
      <c r="AV126" s="58">
        <f t="shared" ca="1" si="156"/>
        <v>0</v>
      </c>
      <c r="AW126" s="58">
        <f t="shared" ca="1" si="156"/>
        <v>0</v>
      </c>
      <c r="AX126" s="58">
        <f t="shared" ca="1" si="156"/>
        <v>0</v>
      </c>
      <c r="AY126" s="58">
        <f t="shared" ca="1" si="156"/>
        <v>0</v>
      </c>
      <c r="AZ126" s="58">
        <f t="shared" ca="1" si="156"/>
        <v>0</v>
      </c>
      <c r="BA126" s="58">
        <f t="shared" ca="1" si="156"/>
        <v>0</v>
      </c>
      <c r="BB126" s="58">
        <f t="shared" ca="1" si="156"/>
        <v>0</v>
      </c>
      <c r="BC126" s="58">
        <f t="shared" ca="1" si="156"/>
        <v>0</v>
      </c>
      <c r="BD126" s="58">
        <f t="shared" ca="1" si="156"/>
        <v>0</v>
      </c>
      <c r="BE126" s="58">
        <f t="shared" ca="1" si="156"/>
        <v>0</v>
      </c>
      <c r="BF126" s="58">
        <f t="shared" ca="1" si="156"/>
        <v>0</v>
      </c>
      <c r="BG126" s="58">
        <f t="shared" ca="1" si="156"/>
        <v>0</v>
      </c>
      <c r="BH126" s="58">
        <f t="shared" ca="1" si="156"/>
        <v>0</v>
      </c>
      <c r="BI126" s="58">
        <f t="shared" ca="1" si="156"/>
        <v>0</v>
      </c>
      <c r="BJ126" s="58">
        <f t="shared" ca="1" si="156"/>
        <v>0</v>
      </c>
      <c r="BK126" s="58">
        <f t="shared" ca="1" si="156"/>
        <v>0</v>
      </c>
      <c r="BL126" s="58">
        <f t="shared" ca="1" si="156"/>
        <v>0</v>
      </c>
      <c r="BM126" s="58">
        <f t="shared" ca="1" si="156"/>
        <v>0</v>
      </c>
      <c r="BN126" s="58">
        <f t="shared" ca="1" si="156"/>
        <v>0</v>
      </c>
      <c r="BO126" s="58">
        <f t="shared" ca="1" si="156"/>
        <v>0</v>
      </c>
      <c r="BP126" s="58">
        <f t="shared" ca="1" si="156"/>
        <v>0</v>
      </c>
      <c r="BQ126" s="58">
        <f t="shared" ca="1" si="156"/>
        <v>0</v>
      </c>
      <c r="BR126" s="58">
        <f t="shared" ca="1" si="156"/>
        <v>0</v>
      </c>
      <c r="BS126" s="58">
        <f t="shared" ca="1" si="156"/>
        <v>0</v>
      </c>
      <c r="BT126" s="58">
        <f t="shared" ref="BT126:CY126" ca="1" si="157">MIN($B$129-BT125, BT117-BT121)</f>
        <v>0</v>
      </c>
      <c r="BU126" s="58">
        <f t="shared" ca="1" si="157"/>
        <v>0</v>
      </c>
      <c r="BV126" s="58">
        <f t="shared" ca="1" si="157"/>
        <v>0</v>
      </c>
      <c r="BW126" s="58">
        <f t="shared" ca="1" si="157"/>
        <v>0</v>
      </c>
      <c r="BX126" s="58">
        <f t="shared" ca="1" si="157"/>
        <v>0</v>
      </c>
      <c r="BY126" s="58">
        <f t="shared" ca="1" si="157"/>
        <v>0</v>
      </c>
      <c r="BZ126" s="58">
        <f t="shared" ca="1" si="157"/>
        <v>0</v>
      </c>
      <c r="CA126" s="58">
        <f t="shared" ca="1" si="157"/>
        <v>0</v>
      </c>
      <c r="CB126" s="58">
        <f t="shared" ca="1" si="157"/>
        <v>0</v>
      </c>
      <c r="CC126" s="58">
        <f t="shared" ca="1" si="157"/>
        <v>0</v>
      </c>
      <c r="CD126" s="58">
        <f t="shared" ca="1" si="157"/>
        <v>0</v>
      </c>
      <c r="CE126" s="58">
        <f t="shared" ca="1" si="157"/>
        <v>0</v>
      </c>
      <c r="CF126" s="58">
        <f t="shared" ca="1" si="157"/>
        <v>0</v>
      </c>
      <c r="CG126" s="58">
        <f t="shared" ca="1" si="157"/>
        <v>0</v>
      </c>
      <c r="CH126" s="58">
        <f t="shared" ca="1" si="157"/>
        <v>0</v>
      </c>
      <c r="CI126" s="58">
        <f t="shared" ca="1" si="157"/>
        <v>0</v>
      </c>
      <c r="CJ126" s="58">
        <f t="shared" ca="1" si="157"/>
        <v>0</v>
      </c>
      <c r="CK126" s="58">
        <f t="shared" ca="1" si="157"/>
        <v>0</v>
      </c>
      <c r="CL126" s="58">
        <f t="shared" ca="1" si="157"/>
        <v>0</v>
      </c>
      <c r="CM126" s="58">
        <f t="shared" ca="1" si="157"/>
        <v>0</v>
      </c>
      <c r="CN126" s="58">
        <f t="shared" ca="1" si="157"/>
        <v>0</v>
      </c>
      <c r="CO126" s="58">
        <f t="shared" ca="1" si="157"/>
        <v>0</v>
      </c>
      <c r="CP126" s="58">
        <f t="shared" ca="1" si="157"/>
        <v>0</v>
      </c>
      <c r="CQ126" s="58">
        <f t="shared" ca="1" si="157"/>
        <v>0</v>
      </c>
      <c r="CR126" s="58">
        <f t="shared" ca="1" si="157"/>
        <v>0</v>
      </c>
      <c r="CS126" s="58">
        <f t="shared" ca="1" si="157"/>
        <v>0</v>
      </c>
      <c r="CT126" s="58">
        <f t="shared" ca="1" si="157"/>
        <v>0</v>
      </c>
      <c r="CU126" s="58">
        <f t="shared" ca="1" si="157"/>
        <v>0</v>
      </c>
      <c r="CV126" s="58">
        <f t="shared" ca="1" si="157"/>
        <v>0</v>
      </c>
      <c r="CW126" s="58">
        <f t="shared" ca="1" si="157"/>
        <v>0</v>
      </c>
      <c r="CX126" s="58">
        <f t="shared" ca="1" si="157"/>
        <v>0</v>
      </c>
      <c r="CY126" s="58">
        <f t="shared" ca="1" si="157"/>
        <v>0</v>
      </c>
      <c r="CZ126" s="58">
        <f t="shared" ref="CZ126:EE126" ca="1" si="158">MIN($B$129-CZ125, CZ117-CZ121)</f>
        <v>0</v>
      </c>
      <c r="DA126" s="58">
        <f t="shared" ca="1" si="158"/>
        <v>0</v>
      </c>
      <c r="DB126" s="58">
        <f t="shared" ca="1" si="158"/>
        <v>0</v>
      </c>
      <c r="DC126" s="58">
        <f t="shared" ca="1" si="158"/>
        <v>0</v>
      </c>
      <c r="DD126" s="58">
        <f t="shared" ca="1" si="158"/>
        <v>0</v>
      </c>
      <c r="DE126" s="58">
        <f t="shared" ca="1" si="158"/>
        <v>0</v>
      </c>
      <c r="DF126" s="58">
        <f t="shared" ca="1" si="158"/>
        <v>0</v>
      </c>
      <c r="DG126" s="58">
        <f t="shared" ca="1" si="158"/>
        <v>0</v>
      </c>
      <c r="DH126" s="58">
        <f t="shared" ca="1" si="158"/>
        <v>0</v>
      </c>
      <c r="DI126" s="58">
        <f t="shared" ca="1" si="158"/>
        <v>0</v>
      </c>
      <c r="DJ126" s="58">
        <f t="shared" ca="1" si="158"/>
        <v>0</v>
      </c>
      <c r="DK126" s="58">
        <f t="shared" ca="1" si="158"/>
        <v>0</v>
      </c>
      <c r="DL126" s="58">
        <f t="shared" ca="1" si="158"/>
        <v>0</v>
      </c>
      <c r="DM126" s="58">
        <f t="shared" ca="1" si="158"/>
        <v>0</v>
      </c>
      <c r="DN126" s="58">
        <f t="shared" ca="1" si="158"/>
        <v>0</v>
      </c>
      <c r="DO126" s="58">
        <f t="shared" ca="1" si="158"/>
        <v>0</v>
      </c>
      <c r="DP126" s="58">
        <f t="shared" ca="1" si="158"/>
        <v>0</v>
      </c>
      <c r="DQ126" s="58">
        <f t="shared" ca="1" si="158"/>
        <v>0</v>
      </c>
      <c r="DR126" s="58">
        <f t="shared" ca="1" si="158"/>
        <v>0</v>
      </c>
      <c r="DS126" s="58">
        <f t="shared" ca="1" si="158"/>
        <v>0</v>
      </c>
      <c r="DT126" s="58">
        <f t="shared" ca="1" si="158"/>
        <v>0</v>
      </c>
      <c r="DU126" s="58">
        <f t="shared" ca="1" si="158"/>
        <v>0</v>
      </c>
      <c r="DV126" s="58">
        <f t="shared" ca="1" si="158"/>
        <v>0</v>
      </c>
      <c r="DW126" s="58">
        <f t="shared" ca="1" si="158"/>
        <v>0</v>
      </c>
      <c r="DX126" s="58">
        <f t="shared" ca="1" si="158"/>
        <v>0</v>
      </c>
      <c r="DY126" s="58">
        <f t="shared" ca="1" si="158"/>
        <v>0</v>
      </c>
      <c r="DZ126" s="58">
        <f t="shared" ca="1" si="158"/>
        <v>0</v>
      </c>
      <c r="EA126" s="58">
        <f t="shared" ca="1" si="158"/>
        <v>0</v>
      </c>
      <c r="EB126" s="58">
        <f t="shared" ca="1" si="158"/>
        <v>0</v>
      </c>
      <c r="EC126" s="58">
        <f t="shared" ca="1" si="158"/>
        <v>0</v>
      </c>
      <c r="ED126" s="58">
        <f t="shared" ca="1" si="158"/>
        <v>0</v>
      </c>
      <c r="EE126" s="58">
        <f t="shared" ca="1" si="158"/>
        <v>0</v>
      </c>
      <c r="EF126" s="58">
        <f t="shared" ref="EF126:EJ126" ca="1" si="159">MIN($B$129-EF125, EF117-EF121)</f>
        <v>0</v>
      </c>
      <c r="EG126" s="58">
        <f t="shared" ca="1" si="159"/>
        <v>0</v>
      </c>
      <c r="EH126" s="58">
        <f t="shared" ca="1" si="159"/>
        <v>0</v>
      </c>
      <c r="EI126" s="58">
        <f t="shared" ca="1" si="159"/>
        <v>0</v>
      </c>
      <c r="EJ126" s="58">
        <f t="shared" ca="1" si="159"/>
        <v>0</v>
      </c>
      <c r="EK126" s="4">
        <v>0</v>
      </c>
      <c r="EL126" s="4"/>
    </row>
    <row r="127" spans="1:142" s="7" customFormat="1" ht="14" x14ac:dyDescent="0.2">
      <c r="A127" s="3"/>
      <c r="B127" s="23">
        <v>0.06</v>
      </c>
      <c r="C127" s="292" t="s">
        <v>575</v>
      </c>
      <c r="D127" s="260"/>
      <c r="E127" s="4"/>
      <c r="F127" s="4"/>
      <c r="G127" s="4"/>
      <c r="H127" s="58">
        <f>IF(H116&lt;=Summary!$C$44,
        H125*$B$127/12,
        0)</f>
        <v>0</v>
      </c>
      <c r="I127" s="58">
        <f>IF(I116&lt;=Summary!$C$44,
        I125*$B$127/12,
        0)</f>
        <v>0</v>
      </c>
      <c r="J127" s="58">
        <f>IF(J116&lt;=Summary!$C$44,
        J125*$B$127/12,
        0)</f>
        <v>0</v>
      </c>
      <c r="K127" s="58">
        <f>IF(K116&lt;=Summary!$C$44,
        K125*$B$127/12,
        0)</f>
        <v>0</v>
      </c>
      <c r="L127" s="58">
        <f>IF(L116&lt;=Summary!$C$44,
        L125*$B$127/12,
        0)</f>
        <v>0</v>
      </c>
      <c r="M127" s="58">
        <f>IF(M116&lt;=Summary!$C$44,
        M125*$B$127/12,
        0)</f>
        <v>0</v>
      </c>
      <c r="N127" s="58">
        <f>IF(N116&lt;=Summary!$C$44,
        N125*$B$127/12,
        0)</f>
        <v>0</v>
      </c>
      <c r="O127" s="58">
        <f>IF(O116&lt;=Summary!$C$44,
        O125*$B$127/12,
        0)</f>
        <v>0</v>
      </c>
      <c r="P127" s="58">
        <f>IF(P116&lt;=Summary!$C$44,
        P125*$B$127/12,
        0)</f>
        <v>0</v>
      </c>
      <c r="Q127" s="58">
        <f>IF(Q116&lt;=Summary!$C$44,
        Q125*$B$127/12,
        0)</f>
        <v>0</v>
      </c>
      <c r="R127" s="58">
        <f>IF(R116&lt;=Summary!$C$44,
        R125*$B$127/12,
        0)</f>
        <v>0</v>
      </c>
      <c r="S127" s="58">
        <f>IF(S116&lt;=Summary!$C$44,
        S125*$B$127/12,
        0)</f>
        <v>0</v>
      </c>
      <c r="T127" s="58">
        <f>IF(T116&lt;=Summary!$C$44,
        T125*$B$127/12,
        0)</f>
        <v>0</v>
      </c>
      <c r="U127" s="58">
        <f>IF(U116&lt;=Summary!$C$44,
        U125*$B$127/12,
        0)</f>
        <v>0</v>
      </c>
      <c r="V127" s="58">
        <f>IF(V116&lt;=Summary!$C$44,
        V125*$B$127/12,
        0)</f>
        <v>0</v>
      </c>
      <c r="W127" s="58">
        <f>IF(W116&lt;=Summary!$C$44,
        W125*$B$127/12,
        0)</f>
        <v>0</v>
      </c>
      <c r="X127" s="58">
        <f>IF(X116&lt;=Summary!$C$44,
        X125*$B$127/12,
        0)</f>
        <v>0</v>
      </c>
      <c r="Y127" s="58">
        <f>IF(Y116&lt;=Summary!$C$44,
        Y125*$B$127/12,
        0)</f>
        <v>0</v>
      </c>
      <c r="Z127" s="58">
        <f>IF(Z116&lt;=Summary!$C$44,
        Z125*$B$127/12,
        0)</f>
        <v>0</v>
      </c>
      <c r="AA127" s="58">
        <f>IF(AA116&lt;=Summary!$C$44,
        AA125*$B$127/12,
        0)</f>
        <v>0</v>
      </c>
      <c r="AB127" s="58">
        <f>IF(AB116&lt;=Summary!$C$44,
        AB125*$B$127/12,
        0)</f>
        <v>0</v>
      </c>
      <c r="AC127" s="58">
        <f>IF(AC116&lt;=Summary!$C$44,
        AC125*$B$127/12,
        0)</f>
        <v>0</v>
      </c>
      <c r="AD127" s="58">
        <f>IF(AD116&lt;=Summary!$C$44,
        AD125*$B$127/12,
        0)</f>
        <v>0</v>
      </c>
      <c r="AE127" s="58">
        <f>IF(AE116&lt;=Summary!$C$44,
        AE125*$B$127/12,
        0)</f>
        <v>0</v>
      </c>
      <c r="AF127" s="58">
        <f>IF(AF116&lt;=Summary!$C$44,
        AF125*$B$127/12,
        0)</f>
        <v>0</v>
      </c>
      <c r="AG127" s="58">
        <f>IF(AG116&lt;=Summary!$C$44,
        AG125*$B$127/12,
        0)</f>
        <v>0</v>
      </c>
      <c r="AH127" s="58">
        <f>IF(AH116&lt;=Summary!$C$44,
        AH125*$B$127/12,
        0)</f>
        <v>0</v>
      </c>
      <c r="AI127" s="58">
        <f>IF(AI116&lt;=Summary!$C$44,
        AI125*$B$127/12,
        0)</f>
        <v>0</v>
      </c>
      <c r="AJ127" s="58">
        <f>IF(AJ116&lt;=Summary!$C$44,
        AJ125*$B$127/12,
        0)</f>
        <v>0</v>
      </c>
      <c r="AK127" s="58">
        <f>IF(AK116&lt;=Summary!$C$44,
        AK125*$B$127/12,
        0)</f>
        <v>0</v>
      </c>
      <c r="AL127" s="58">
        <f>IF(AL116&lt;=Summary!$C$44,
        AL125*$B$127/12,
        0)</f>
        <v>0</v>
      </c>
      <c r="AM127" s="58">
        <f>IF(AM116&lt;=Summary!$C$44,
        AM125*$B$127/12,
        0)</f>
        <v>0</v>
      </c>
      <c r="AN127" s="58">
        <f>IF(AN116&lt;=Summary!$C$44,
        AN125*$B$127/12,
        0)</f>
        <v>0</v>
      </c>
      <c r="AO127" s="58">
        <f>IF(AO116&lt;=Summary!$C$44,
        AO125*$B$127/12,
        0)</f>
        <v>0</v>
      </c>
      <c r="AP127" s="58">
        <f>IF(AP116&lt;=Summary!$C$44,
        AP125*$B$127/12,
        0)</f>
        <v>0</v>
      </c>
      <c r="AQ127" s="58">
        <f>IF(AQ116&lt;=Summary!$C$44,
        AQ125*$B$127/12,
        0)</f>
        <v>0</v>
      </c>
      <c r="AR127" s="58">
        <f>IF(AR116&lt;=Summary!$C$44,
        AR125*$B$127/12,
        0)</f>
        <v>0</v>
      </c>
      <c r="AS127" s="58">
        <f>IF(AS116&lt;=Summary!$C$44,
        AS125*$B$127/12,
        0)</f>
        <v>0</v>
      </c>
      <c r="AT127" s="58">
        <f>IF(AT116&lt;=Summary!$C$44,
        AT125*$B$127/12,
        0)</f>
        <v>0</v>
      </c>
      <c r="AU127" s="58">
        <f>IF(AU116&lt;=Summary!$C$44,
        AU125*$B$127/12,
        0)</f>
        <v>0</v>
      </c>
      <c r="AV127" s="58">
        <f>IF(AV116&lt;=Summary!$C$44,
        AV125*$B$127/12,
        0)</f>
        <v>0</v>
      </c>
      <c r="AW127" s="58">
        <f>IF(AW116&lt;=Summary!$C$44,
        AW125*$B$127/12,
        0)</f>
        <v>0</v>
      </c>
      <c r="AX127" s="58">
        <f>IF(AX116&lt;=Summary!$C$44,
        AX125*$B$127/12,
        0)</f>
        <v>0</v>
      </c>
      <c r="AY127" s="58">
        <f>IF(AY116&lt;=Summary!$C$44,
        AY125*$B$127/12,
        0)</f>
        <v>0</v>
      </c>
      <c r="AZ127" s="58">
        <f>IF(AZ116&lt;=Summary!$C$44,
        AZ125*$B$127/12,
        0)</f>
        <v>0</v>
      </c>
      <c r="BA127" s="58">
        <f>IF(BA116&lt;=Summary!$C$44,
        BA125*$B$127/12,
        0)</f>
        <v>0</v>
      </c>
      <c r="BB127" s="58">
        <f>IF(BB116&lt;=Summary!$C$44,
        BB125*$B$127/12,
        0)</f>
        <v>0</v>
      </c>
      <c r="BC127" s="58">
        <f>IF(BC116&lt;=Summary!$C$44,
        BC125*$B$127/12,
        0)</f>
        <v>0</v>
      </c>
      <c r="BD127" s="58">
        <f>IF(BD116&lt;=Summary!$C$44,
        BD125*$B$127/12,
        0)</f>
        <v>0</v>
      </c>
      <c r="BE127" s="58">
        <f>IF(BE116&lt;=Summary!$C$44,
        BE125*$B$127/12,
        0)</f>
        <v>0</v>
      </c>
      <c r="BF127" s="58">
        <f>IF(BF116&lt;=Summary!$C$44,
        BF125*$B$127/12,
        0)</f>
        <v>0</v>
      </c>
      <c r="BG127" s="58">
        <f>IF(BG116&lt;=Summary!$C$44,
        BG125*$B$127/12,
        0)</f>
        <v>0</v>
      </c>
      <c r="BH127" s="58">
        <f>IF(BH116&lt;=Summary!$C$44,
        BH125*$B$127/12,
        0)</f>
        <v>0</v>
      </c>
      <c r="BI127" s="58">
        <f>IF(BI116&lt;=Summary!$C$44,
        BI125*$B$127/12,
        0)</f>
        <v>0</v>
      </c>
      <c r="BJ127" s="58">
        <f>IF(BJ116&lt;=Summary!$C$44,
        BJ125*$B$127/12,
        0)</f>
        <v>0</v>
      </c>
      <c r="BK127" s="58">
        <f>IF(BK116&lt;=Summary!$C$44,
        BK125*$B$127/12,
        0)</f>
        <v>0</v>
      </c>
      <c r="BL127" s="58">
        <f>IF(BL116&lt;=Summary!$C$44,
        BL125*$B$127/12,
        0)</f>
        <v>0</v>
      </c>
      <c r="BM127" s="58">
        <f>IF(BM116&lt;=Summary!$C$44,
        BM125*$B$127/12,
        0)</f>
        <v>0</v>
      </c>
      <c r="BN127" s="58">
        <f>IF(BN116&lt;=Summary!$C$44,
        BN125*$B$127/12,
        0)</f>
        <v>0</v>
      </c>
      <c r="BO127" s="58">
        <f>IF(BO116&lt;=Summary!$C$44,
        BO125*$B$127/12,
        0)</f>
        <v>0</v>
      </c>
      <c r="BP127" s="58">
        <f>IF(BP116&lt;=Summary!$C$44,
        BP125*$B$127/12,
        0)</f>
        <v>0</v>
      </c>
      <c r="BQ127" s="58">
        <f>IF(BQ116&lt;=Summary!$C$44,
        BQ125*$B$127/12,
        0)</f>
        <v>0</v>
      </c>
      <c r="BR127" s="58">
        <f>IF(BR116&lt;=Summary!$C$44,
        BR125*$B$127/12,
        0)</f>
        <v>0</v>
      </c>
      <c r="BS127" s="58">
        <f>IF(BS116&lt;=Summary!$C$44,
        BS125*$B$127/12,
        0)</f>
        <v>0</v>
      </c>
      <c r="BT127" s="58">
        <f>IF(BT116&lt;=Summary!$C$44,
        BT125*$B$127/12,
        0)</f>
        <v>0</v>
      </c>
      <c r="BU127" s="58">
        <f>IF(BU116&lt;=Summary!$C$44,
        BU125*$B$127/12,
        0)</f>
        <v>0</v>
      </c>
      <c r="BV127" s="58">
        <f>IF(BV116&lt;=Summary!$C$44,
        BV125*$B$127/12,
        0)</f>
        <v>0</v>
      </c>
      <c r="BW127" s="58">
        <f>IF(BW116&lt;=Summary!$C$44,
        BW125*$B$127/12,
        0)</f>
        <v>0</v>
      </c>
      <c r="BX127" s="58">
        <f>IF(BX116&lt;=Summary!$C$44,
        BX125*$B$127/12,
        0)</f>
        <v>0</v>
      </c>
      <c r="BY127" s="58">
        <f>IF(BY116&lt;=Summary!$C$44,
        BY125*$B$127/12,
        0)</f>
        <v>0</v>
      </c>
      <c r="BZ127" s="58">
        <f>IF(BZ116&lt;=Summary!$C$44,
        BZ125*$B$127/12,
        0)</f>
        <v>0</v>
      </c>
      <c r="CA127" s="58">
        <f>IF(CA116&lt;=Summary!$C$44,
        CA125*$B$127/12,
        0)</f>
        <v>0</v>
      </c>
      <c r="CB127" s="58">
        <f>IF(CB116&lt;=Summary!$C$44,
        CB125*$B$127/12,
        0)</f>
        <v>0</v>
      </c>
      <c r="CC127" s="58">
        <f>IF(CC116&lt;=Summary!$C$44,
        CC125*$B$127/12,
        0)</f>
        <v>0</v>
      </c>
      <c r="CD127" s="58">
        <f>IF(CD116&lt;=Summary!$C$44,
        CD125*$B$127/12,
        0)</f>
        <v>0</v>
      </c>
      <c r="CE127" s="58">
        <f>IF(CE116&lt;=Summary!$C$44,
        CE125*$B$127/12,
        0)</f>
        <v>0</v>
      </c>
      <c r="CF127" s="58">
        <f>IF(CF116&lt;=Summary!$C$44,
        CF125*$B$127/12,
        0)</f>
        <v>0</v>
      </c>
      <c r="CG127" s="58">
        <f>IF(CG116&lt;=Summary!$C$44,
        CG125*$B$127/12,
        0)</f>
        <v>0</v>
      </c>
      <c r="CH127" s="58">
        <f>IF(CH116&lt;=Summary!$C$44,
        CH125*$B$127/12,
        0)</f>
        <v>0</v>
      </c>
      <c r="CI127" s="58">
        <f>IF(CI116&lt;=Summary!$C$44,
        CI125*$B$127/12,
        0)</f>
        <v>0</v>
      </c>
      <c r="CJ127" s="58">
        <f>IF(CJ116&lt;=Summary!$C$44,
        CJ125*$B$127/12,
        0)</f>
        <v>0</v>
      </c>
      <c r="CK127" s="58">
        <f>IF(CK116&lt;=Summary!$C$44,
        CK125*$B$127/12,
        0)</f>
        <v>0</v>
      </c>
      <c r="CL127" s="58">
        <f>IF(CL116&lt;=Summary!$C$44,
        CL125*$B$127/12,
        0)</f>
        <v>0</v>
      </c>
      <c r="CM127" s="58">
        <f>IF(CM116&lt;=Summary!$C$44,
        CM125*$B$127/12,
        0)</f>
        <v>0</v>
      </c>
      <c r="CN127" s="58">
        <f>IF(CN116&lt;=Summary!$C$44,
        CN125*$B$127/12,
        0)</f>
        <v>0</v>
      </c>
      <c r="CO127" s="58">
        <f>IF(CO116&lt;=Summary!$C$44,
        CO125*$B$127/12,
        0)</f>
        <v>0</v>
      </c>
      <c r="CP127" s="58">
        <f>IF(CP116&lt;=Summary!$C$44,
        CP125*$B$127/12,
        0)</f>
        <v>0</v>
      </c>
      <c r="CQ127" s="58">
        <f>IF(CQ116&lt;=Summary!$C$44,
        CQ125*$B$127/12,
        0)</f>
        <v>0</v>
      </c>
      <c r="CR127" s="58">
        <f>IF(CR116&lt;=Summary!$C$44,
        CR125*$B$127/12,
        0)</f>
        <v>0</v>
      </c>
      <c r="CS127" s="58">
        <f>IF(CS116&lt;=Summary!$C$44,
        CS125*$B$127/12,
        0)</f>
        <v>0</v>
      </c>
      <c r="CT127" s="58">
        <f>IF(CT116&lt;=Summary!$C$44,
        CT125*$B$127/12,
        0)</f>
        <v>0</v>
      </c>
      <c r="CU127" s="58">
        <f>IF(CU116&lt;=Summary!$C$44,
        CU125*$B$127/12,
        0)</f>
        <v>0</v>
      </c>
      <c r="CV127" s="58">
        <f>IF(CV116&lt;=Summary!$C$44,
        CV125*$B$127/12,
        0)</f>
        <v>0</v>
      </c>
      <c r="CW127" s="58">
        <f>IF(CW116&lt;=Summary!$C$44,
        CW125*$B$127/12,
        0)</f>
        <v>0</v>
      </c>
      <c r="CX127" s="58">
        <f>IF(CX116&lt;=Summary!$C$44,
        CX125*$B$127/12,
        0)</f>
        <v>0</v>
      </c>
      <c r="CY127" s="58">
        <f>IF(CY116&lt;=Summary!$C$44,
        CY125*$B$127/12,
        0)</f>
        <v>0</v>
      </c>
      <c r="CZ127" s="58">
        <f>IF(CZ116&lt;=Summary!$C$44,
        CZ125*$B$127/12,
        0)</f>
        <v>0</v>
      </c>
      <c r="DA127" s="58">
        <f>IF(DA116&lt;=Summary!$C$44,
        DA125*$B$127/12,
        0)</f>
        <v>0</v>
      </c>
      <c r="DB127" s="58">
        <f>IF(DB116&lt;=Summary!$C$44,
        DB125*$B$127/12,
        0)</f>
        <v>0</v>
      </c>
      <c r="DC127" s="58">
        <f>IF(DC116&lt;=Summary!$C$44,
        DC125*$B$127/12,
        0)</f>
        <v>0</v>
      </c>
      <c r="DD127" s="58">
        <f>IF(DD116&lt;=Summary!$C$44,
        DD125*$B$127/12,
        0)</f>
        <v>0</v>
      </c>
      <c r="DE127" s="58">
        <f>IF(DE116&lt;=Summary!$C$44,
        DE125*$B$127/12,
        0)</f>
        <v>0</v>
      </c>
      <c r="DF127" s="58">
        <f>IF(DF116&lt;=Summary!$C$44,
        DF125*$B$127/12,
        0)</f>
        <v>0</v>
      </c>
      <c r="DG127" s="58">
        <f>IF(DG116&lt;=Summary!$C$44,
        DG125*$B$127/12,
        0)</f>
        <v>0</v>
      </c>
      <c r="DH127" s="58">
        <f>IF(DH116&lt;=Summary!$C$44,
        DH125*$B$127/12,
        0)</f>
        <v>0</v>
      </c>
      <c r="DI127" s="58">
        <f>IF(DI116&lt;=Summary!$C$44,
        DI125*$B$127/12,
        0)</f>
        <v>0</v>
      </c>
      <c r="DJ127" s="58">
        <f>IF(DJ116&lt;=Summary!$C$44,
        DJ125*$B$127/12,
        0)</f>
        <v>0</v>
      </c>
      <c r="DK127" s="58">
        <f>IF(DK116&lt;=Summary!$C$44,
        DK125*$B$127/12,
        0)</f>
        <v>0</v>
      </c>
      <c r="DL127" s="58">
        <f>IF(DL116&lt;=Summary!$C$44,
        DL125*$B$127/12,
        0)</f>
        <v>0</v>
      </c>
      <c r="DM127" s="58">
        <f>IF(DM116&lt;=Summary!$C$44,
        DM125*$B$127/12,
        0)</f>
        <v>0</v>
      </c>
      <c r="DN127" s="58">
        <f>IF(DN116&lt;=Summary!$C$44,
        DN125*$B$127/12,
        0)</f>
        <v>0</v>
      </c>
      <c r="DO127" s="58">
        <f>IF(DO116&lt;=Summary!$C$44,
        DO125*$B$127/12,
        0)</f>
        <v>0</v>
      </c>
      <c r="DP127" s="58">
        <f>IF(DP116&lt;=Summary!$C$44,
        DP125*$B$127/12,
        0)</f>
        <v>0</v>
      </c>
      <c r="DQ127" s="58">
        <f>IF(DQ116&lt;=Summary!$C$44,
        DQ125*$B$127/12,
        0)</f>
        <v>0</v>
      </c>
      <c r="DR127" s="58">
        <f>IF(DR116&lt;=Summary!$C$44,
        DR125*$B$127/12,
        0)</f>
        <v>0</v>
      </c>
      <c r="DS127" s="58">
        <f>IF(DS116&lt;=Summary!$C$44,
        DS125*$B$127/12,
        0)</f>
        <v>0</v>
      </c>
      <c r="DT127" s="58">
        <f>IF(DT116&lt;=Summary!$C$44,
        DT125*$B$127/12,
        0)</f>
        <v>0</v>
      </c>
      <c r="DU127" s="58">
        <f>IF(DU116&lt;=Summary!$C$44,
        DU125*$B$127/12,
        0)</f>
        <v>0</v>
      </c>
      <c r="DV127" s="58">
        <f>IF(DV116&lt;=Summary!$C$44,
        DV125*$B$127/12,
        0)</f>
        <v>0</v>
      </c>
      <c r="DW127" s="58">
        <f>IF(DW116&lt;=Summary!$C$44,
        DW125*$B$127/12,
        0)</f>
        <v>0</v>
      </c>
      <c r="DX127" s="58">
        <f>IF(DX116&lt;=Summary!$C$44,
        DX125*$B$127/12,
        0)</f>
        <v>0</v>
      </c>
      <c r="DY127" s="58">
        <f>IF(DY116&lt;=Summary!$C$44,
        DY125*$B$127/12,
        0)</f>
        <v>0</v>
      </c>
      <c r="DZ127" s="58">
        <f>IF(DZ116&lt;=Summary!$C$44,
        DZ125*$B$127/12,
        0)</f>
        <v>0</v>
      </c>
      <c r="EA127" s="58">
        <f>IF(EA116&lt;=Summary!$C$44,
        EA125*$B$127/12,
        0)</f>
        <v>0</v>
      </c>
      <c r="EB127" s="58">
        <f>IF(EB116&lt;=Summary!$C$44,
        EB125*$B$127/12,
        0)</f>
        <v>0</v>
      </c>
      <c r="EC127" s="58">
        <f>IF(EC116&lt;=Summary!$C$44,
        EC125*$B$127/12,
        0)</f>
        <v>0</v>
      </c>
      <c r="ED127" s="58">
        <f>IF(ED116&lt;=Summary!$C$44,
        ED125*$B$127/12,
        0)</f>
        <v>0</v>
      </c>
      <c r="EE127" s="58">
        <f>IF(EE116&lt;=Summary!$C$44,
        EE125*$B$127/12,
        0)</f>
        <v>0</v>
      </c>
      <c r="EF127" s="58">
        <f>IF(EF116&lt;=Summary!$C$44,
        EF125*$B$127/12,
        0)</f>
        <v>0</v>
      </c>
      <c r="EG127" s="58">
        <f>IF(EG116&lt;=Summary!$C$44,
        EG125*$B$127/12,
        0)</f>
        <v>0</v>
      </c>
      <c r="EH127" s="58">
        <f>IF(EH116&lt;=Summary!$C$44,
        EH125*$B$127/12,
        0)</f>
        <v>0</v>
      </c>
      <c r="EI127" s="58">
        <f>IF(EI116&lt;=Summary!$C$44,
        EI125*$B$127/12,
        0)</f>
        <v>0</v>
      </c>
      <c r="EJ127" s="58">
        <f>IF(EJ116&lt;=Summary!$C$44,
        EJ125*$B$127/12,
        0)</f>
        <v>0</v>
      </c>
      <c r="EK127" s="4">
        <v>0</v>
      </c>
      <c r="EL127" s="4"/>
    </row>
    <row r="128" spans="1:142" s="7" customFormat="1" ht="14" x14ac:dyDescent="0.2">
      <c r="A128" s="3"/>
      <c r="B128" s="5" t="s">
        <v>584</v>
      </c>
      <c r="C128" s="292" t="s">
        <v>394</v>
      </c>
      <c r="D128" s="260"/>
      <c r="E128" s="4"/>
      <c r="F128" s="4"/>
      <c r="G128" s="4"/>
      <c r="H128" s="58">
        <f ca="1">IF(H116&lt;=Summary!$C$44,
        IF('Cash Flow'!H99&gt;0,
            -MIN(0,SUM('Cash Flow'!H99,H127)),
            H127),
0)</f>
        <v>0</v>
      </c>
      <c r="I128" s="58">
        <f ca="1">IF(I116&lt;=Summary!$C$44,
        IF('Cash Flow'!I99&gt;0,
            -MIN(0,SUM('Cash Flow'!I99,I127)),
            I127),
0)</f>
        <v>0</v>
      </c>
      <c r="J128" s="58">
        <f ca="1">IF(J116&lt;=Summary!$C$44,
        IF('Cash Flow'!J99&gt;0,
            -MIN(0,SUM('Cash Flow'!J99,J127)),
            J127),
0)</f>
        <v>0</v>
      </c>
      <c r="K128" s="58">
        <f ca="1">IF(K116&lt;=Summary!$C$44,
        IF('Cash Flow'!K99&gt;0,
            -MIN(0,SUM('Cash Flow'!K99,K127)),
            K127),
0)</f>
        <v>0</v>
      </c>
      <c r="L128" s="58">
        <f ca="1">IF(L116&lt;=Summary!$C$44,
        IF('Cash Flow'!L99&gt;0,
            -MIN(0,SUM('Cash Flow'!L99,L127)),
            L127),
0)</f>
        <v>0</v>
      </c>
      <c r="M128" s="58">
        <f ca="1">IF(M116&lt;=Summary!$C$44,
        IF('Cash Flow'!M99&gt;0,
            -MIN(0,SUM('Cash Flow'!M99,M127)),
            M127),
0)</f>
        <v>0</v>
      </c>
      <c r="N128" s="58">
        <f ca="1">IF(N116&lt;=Summary!$C$44,
        IF('Cash Flow'!N99&gt;0,
            -MIN(0,SUM('Cash Flow'!N99,N127)),
            N127),
0)</f>
        <v>0</v>
      </c>
      <c r="O128" s="58">
        <f ca="1">IF(O116&lt;=Summary!$C$44,
        IF('Cash Flow'!O99&gt;0,
            -MIN(0,SUM('Cash Flow'!O99,O127)),
            O127),
0)</f>
        <v>0</v>
      </c>
      <c r="P128" s="58">
        <f ca="1">IF(P116&lt;=Summary!$C$44,
        IF('Cash Flow'!P99&gt;0,
            -MIN(0,SUM('Cash Flow'!P99,P127)),
            P127),
0)</f>
        <v>0</v>
      </c>
      <c r="Q128" s="58">
        <f ca="1">IF(Q116&lt;=Summary!$C$44,
        IF('Cash Flow'!Q99&gt;0,
            -MIN(0,SUM('Cash Flow'!Q99,Q127)),
            Q127),
0)</f>
        <v>0</v>
      </c>
      <c r="R128" s="58">
        <f ca="1">IF(R116&lt;=Summary!$C$44,
        IF('Cash Flow'!R99&gt;0,
            -MIN(0,SUM('Cash Flow'!R99,R127)),
            R127),
0)</f>
        <v>0</v>
      </c>
      <c r="S128" s="58">
        <f ca="1">IF(S116&lt;=Summary!$C$44,
        IF('Cash Flow'!S99&gt;0,
            -MIN(0,SUM('Cash Flow'!S99,S127)),
            S127),
0)</f>
        <v>0</v>
      </c>
      <c r="T128" s="58">
        <f ca="1">IF(T116&lt;=Summary!$C$44,
        IF('Cash Flow'!T99&gt;0,
            -MIN(0,SUM('Cash Flow'!T99,T127)),
            T127),
0)</f>
        <v>0</v>
      </c>
      <c r="U128" s="58">
        <f ca="1">IF(U116&lt;=Summary!$C$44,
        IF('Cash Flow'!U99&gt;0,
            -MIN(0,SUM('Cash Flow'!U99,U127)),
            U127),
0)</f>
        <v>0</v>
      </c>
      <c r="V128" s="58">
        <f ca="1">IF(V116&lt;=Summary!$C$44,
        IF('Cash Flow'!V99&gt;0,
            -MIN(0,SUM('Cash Flow'!V99,V127)),
            V127),
0)</f>
        <v>0</v>
      </c>
      <c r="W128" s="58">
        <f ca="1">IF(W116&lt;=Summary!$C$44,
        IF('Cash Flow'!W99&gt;0,
            -MIN(0,SUM('Cash Flow'!W99,W127)),
            W127),
0)</f>
        <v>0</v>
      </c>
      <c r="X128" s="58">
        <f ca="1">IF(X116&lt;=Summary!$C$44,
        IF('Cash Flow'!X99&gt;0,
            -MIN(0,SUM('Cash Flow'!X99,X127)),
            X127),
0)</f>
        <v>0</v>
      </c>
      <c r="Y128" s="58">
        <f ca="1">IF(Y116&lt;=Summary!$C$44,
        IF('Cash Flow'!Y99&gt;0,
            -MIN(0,SUM('Cash Flow'!Y99,Y127)),
            Y127),
0)</f>
        <v>0</v>
      </c>
      <c r="Z128" s="58">
        <f ca="1">IF(Z116&lt;=Summary!$C$44,
        IF('Cash Flow'!Z99&gt;0,
            -MIN(0,SUM('Cash Flow'!Z99,Z127)),
            Z127),
0)</f>
        <v>0</v>
      </c>
      <c r="AA128" s="58">
        <f ca="1">IF(AA116&lt;=Summary!$C$44,
        IF('Cash Flow'!AA99&gt;0,
            -MIN(0,SUM('Cash Flow'!AA99,AA127)),
            AA127),
0)</f>
        <v>0</v>
      </c>
      <c r="AB128" s="58">
        <f ca="1">IF(AB116&lt;=Summary!$C$44,
        IF('Cash Flow'!AB99&gt;0,
            -MIN(0,SUM('Cash Flow'!AB99,AB127)),
            AB127),
0)</f>
        <v>0</v>
      </c>
      <c r="AC128" s="58">
        <f ca="1">IF(AC116&lt;=Summary!$C$44,
        IF('Cash Flow'!AC99&gt;0,
            -MIN(0,SUM('Cash Flow'!AC99,AC127)),
            AC127),
0)</f>
        <v>0</v>
      </c>
      <c r="AD128" s="58">
        <f ca="1">IF(AD116&lt;=Summary!$C$44,
        IF('Cash Flow'!AD99&gt;0,
            -MIN(0,SUM('Cash Flow'!AD99,AD127)),
            AD127),
0)</f>
        <v>0</v>
      </c>
      <c r="AE128" s="58">
        <f ca="1">IF(AE116&lt;=Summary!$C$44,
        IF('Cash Flow'!AE99&gt;0,
            -MIN(0,SUM('Cash Flow'!AE99,AE127)),
            AE127),
0)</f>
        <v>0</v>
      </c>
      <c r="AF128" s="58">
        <f ca="1">IF(AF116&lt;=Summary!$C$44,
        IF('Cash Flow'!AF99&gt;0,
            -MIN(0,SUM('Cash Flow'!AF99,AF127)),
            AF127),
0)</f>
        <v>0</v>
      </c>
      <c r="AG128" s="58">
        <f ca="1">IF(AG116&lt;=Summary!$C$44,
        IF('Cash Flow'!AG99&gt;0,
            -MIN(0,SUM('Cash Flow'!AG99,AG127)),
            AG127),
0)</f>
        <v>0</v>
      </c>
      <c r="AH128" s="58">
        <f ca="1">IF(AH116&lt;=Summary!$C$44,
        IF('Cash Flow'!AH99&gt;0,
            -MIN(0,SUM('Cash Flow'!AH99,AH127)),
            AH127),
0)</f>
        <v>0</v>
      </c>
      <c r="AI128" s="58">
        <f ca="1">IF(AI116&lt;=Summary!$C$44,
        IF('Cash Flow'!AI99&gt;0,
            -MIN(0,SUM('Cash Flow'!AI99,AI127)),
            AI127),
0)</f>
        <v>0</v>
      </c>
      <c r="AJ128" s="58">
        <f ca="1">IF(AJ116&lt;=Summary!$C$44,
        IF('Cash Flow'!AJ99&gt;0,
            -MIN(0,SUM('Cash Flow'!AJ99,AJ127)),
            AJ127),
0)</f>
        <v>0</v>
      </c>
      <c r="AK128" s="58">
        <f ca="1">IF(AK116&lt;=Summary!$C$44,
        IF('Cash Flow'!AK99&gt;0,
            -MIN(0,SUM('Cash Flow'!AK99,AK127)),
            AK127),
0)</f>
        <v>0</v>
      </c>
      <c r="AL128" s="58">
        <f ca="1">IF(AL116&lt;=Summary!$C$44,
        IF('Cash Flow'!AL99&gt;0,
            -MIN(0,SUM('Cash Flow'!AL99,AL127)),
            AL127),
0)</f>
        <v>0</v>
      </c>
      <c r="AM128" s="58">
        <f ca="1">IF(AM116&lt;=Summary!$C$44,
        IF('Cash Flow'!AM99&gt;0,
            -MIN(0,SUM('Cash Flow'!AM99,AM127)),
            AM127),
0)</f>
        <v>0</v>
      </c>
      <c r="AN128" s="58">
        <f ca="1">IF(AN116&lt;=Summary!$C$44,
        IF('Cash Flow'!AN99&gt;0,
            -MIN(0,SUM('Cash Flow'!AN99,AN127)),
            AN127),
0)</f>
        <v>0</v>
      </c>
      <c r="AO128" s="58">
        <f ca="1">IF(AO116&lt;=Summary!$C$44,
        IF('Cash Flow'!AO99&gt;0,
            -MIN(0,SUM('Cash Flow'!AO99,AO127)),
            AO127),
0)</f>
        <v>0</v>
      </c>
      <c r="AP128" s="58">
        <f ca="1">IF(AP116&lt;=Summary!$C$44,
        IF('Cash Flow'!AP99&gt;0,
            -MIN(0,SUM('Cash Flow'!AP99,AP127)),
            AP127),
0)</f>
        <v>0</v>
      </c>
      <c r="AQ128" s="58">
        <f ca="1">IF(AQ116&lt;=Summary!$C$44,
        IF('Cash Flow'!AQ99&gt;0,
            -MIN(0,SUM('Cash Flow'!AQ99,AQ127)),
            AQ127),
0)</f>
        <v>0</v>
      </c>
      <c r="AR128" s="58">
        <f ca="1">IF(AR116&lt;=Summary!$C$44,
        IF('Cash Flow'!AR99&gt;0,
            -MIN(0,SUM('Cash Flow'!AR99,AR127)),
            AR127),
0)</f>
        <v>0</v>
      </c>
      <c r="AS128" s="58">
        <f ca="1">IF(AS116&lt;=Summary!$C$44,
        IF('Cash Flow'!AS99&gt;0,
            -MIN(0,SUM('Cash Flow'!AS99,AS127)),
            AS127),
0)</f>
        <v>0</v>
      </c>
      <c r="AT128" s="58">
        <f ca="1">IF(AT116&lt;=Summary!$C$44,
        IF('Cash Flow'!AT99&gt;0,
            -MIN(0,SUM('Cash Flow'!AT99,AT127)),
            AT127),
0)</f>
        <v>0</v>
      </c>
      <c r="AU128" s="58">
        <f ca="1">IF(AU116&lt;=Summary!$C$44,
        IF('Cash Flow'!AU99&gt;0,
            -MIN(0,SUM('Cash Flow'!AU99,AU127)),
            AU127),
0)</f>
        <v>0</v>
      </c>
      <c r="AV128" s="58">
        <f>IF(AV116&lt;=Summary!$C$44,
        IF('Cash Flow'!AV99&gt;0,
            -MIN(0,SUM('Cash Flow'!AV99,AV127)),
            AV127),
0)</f>
        <v>0</v>
      </c>
      <c r="AW128" s="58">
        <f>IF(AW116&lt;=Summary!$C$44,
        IF('Cash Flow'!AW99&gt;0,
            -MIN(0,SUM('Cash Flow'!AW99,AW127)),
            AW127),
0)</f>
        <v>0</v>
      </c>
      <c r="AX128" s="58">
        <f>IF(AX116&lt;=Summary!$C$44,
        IF('Cash Flow'!AX99&gt;0,
            -MIN(0,SUM('Cash Flow'!AX99,AX127)),
            AX127),
0)</f>
        <v>0</v>
      </c>
      <c r="AY128" s="58">
        <f>IF(AY116&lt;=Summary!$C$44,
        IF('Cash Flow'!AY99&gt;0,
            -MIN(0,SUM('Cash Flow'!AY99,AY127)),
            AY127),
0)</f>
        <v>0</v>
      </c>
      <c r="AZ128" s="58">
        <f>IF(AZ116&lt;=Summary!$C$44,
        IF('Cash Flow'!AZ99&gt;0,
            -MIN(0,SUM('Cash Flow'!AZ99,AZ127)),
            AZ127),
0)</f>
        <v>0</v>
      </c>
      <c r="BA128" s="58">
        <f>IF(BA116&lt;=Summary!$C$44,
        IF('Cash Flow'!BA99&gt;0,
            -MIN(0,SUM('Cash Flow'!BA99,BA127)),
            BA127),
0)</f>
        <v>0</v>
      </c>
      <c r="BB128" s="58">
        <f>IF(BB116&lt;=Summary!$C$44,
        IF('Cash Flow'!BB99&gt;0,
            -MIN(0,SUM('Cash Flow'!BB99,BB127)),
            BB127),
0)</f>
        <v>0</v>
      </c>
      <c r="BC128" s="58">
        <f>IF(BC116&lt;=Summary!$C$44,
        IF('Cash Flow'!BC99&gt;0,
            -MIN(0,SUM('Cash Flow'!BC99,BC127)),
            BC127),
0)</f>
        <v>0</v>
      </c>
      <c r="BD128" s="58">
        <f>IF(BD116&lt;=Summary!$C$44,
        IF('Cash Flow'!BD99&gt;0,
            -MIN(0,SUM('Cash Flow'!BD99,BD127)),
            BD127),
0)</f>
        <v>0</v>
      </c>
      <c r="BE128" s="58">
        <f>IF(BE116&lt;=Summary!$C$44,
        IF('Cash Flow'!BE99&gt;0,
            -MIN(0,SUM('Cash Flow'!BE99,BE127)),
            BE127),
0)</f>
        <v>0</v>
      </c>
      <c r="BF128" s="58">
        <f>IF(BF116&lt;=Summary!$C$44,
        IF('Cash Flow'!BF99&gt;0,
            -MIN(0,SUM('Cash Flow'!BF99,BF127)),
            BF127),
0)</f>
        <v>0</v>
      </c>
      <c r="BG128" s="58">
        <f>IF(BG116&lt;=Summary!$C$44,
        IF('Cash Flow'!BG99&gt;0,
            -MIN(0,SUM('Cash Flow'!BG99,BG127)),
            BG127),
0)</f>
        <v>0</v>
      </c>
      <c r="BH128" s="58">
        <f>IF(BH116&lt;=Summary!$C$44,
        IF('Cash Flow'!BH99&gt;0,
            -MIN(0,SUM('Cash Flow'!BH99,BH127)),
            BH127),
0)</f>
        <v>0</v>
      </c>
      <c r="BI128" s="58">
        <f>IF(BI116&lt;=Summary!$C$44,
        IF('Cash Flow'!BI99&gt;0,
            -MIN(0,SUM('Cash Flow'!BI99,BI127)),
            BI127),
0)</f>
        <v>0</v>
      </c>
      <c r="BJ128" s="58">
        <f>IF(BJ116&lt;=Summary!$C$44,
        IF('Cash Flow'!BJ99&gt;0,
            -MIN(0,SUM('Cash Flow'!BJ99,BJ127)),
            BJ127),
0)</f>
        <v>0</v>
      </c>
      <c r="BK128" s="58">
        <f>IF(BK116&lt;=Summary!$C$44,
        IF('Cash Flow'!BK99&gt;0,
            -MIN(0,SUM('Cash Flow'!BK99,BK127)),
            BK127),
0)</f>
        <v>0</v>
      </c>
      <c r="BL128" s="58">
        <f>IF(BL116&lt;=Summary!$C$44,
        IF('Cash Flow'!BL99&gt;0,
            -MIN(0,SUM('Cash Flow'!BL99,BL127)),
            BL127),
0)</f>
        <v>0</v>
      </c>
      <c r="BM128" s="58">
        <f>IF(BM116&lt;=Summary!$C$44,
        IF('Cash Flow'!BM99&gt;0,
            -MIN(0,SUM('Cash Flow'!BM99,BM127)),
            BM127),
0)</f>
        <v>0</v>
      </c>
      <c r="BN128" s="58">
        <f>IF(BN116&lt;=Summary!$C$44,
        IF('Cash Flow'!BN99&gt;0,
            -MIN(0,SUM('Cash Flow'!BN99,BN127)),
            BN127),
0)</f>
        <v>0</v>
      </c>
      <c r="BO128" s="58">
        <f>IF(BO116&lt;=Summary!$C$44,
        IF('Cash Flow'!BO99&gt;0,
            -MIN(0,SUM('Cash Flow'!BO99,BO127)),
            BO127),
0)</f>
        <v>0</v>
      </c>
      <c r="BP128" s="58">
        <f>IF(BP116&lt;=Summary!$C$44,
        IF('Cash Flow'!BP99&gt;0,
            -MIN(0,SUM('Cash Flow'!BP99,BP127)),
            BP127),
0)</f>
        <v>0</v>
      </c>
      <c r="BQ128" s="58">
        <f>IF(BQ116&lt;=Summary!$C$44,
        IF('Cash Flow'!BQ99&gt;0,
            -MIN(0,SUM('Cash Flow'!BQ99,BQ127)),
            BQ127),
0)</f>
        <v>0</v>
      </c>
      <c r="BR128" s="58">
        <f>IF(BR116&lt;=Summary!$C$44,
        IF('Cash Flow'!BR99&gt;0,
            -MIN(0,SUM('Cash Flow'!BR99,BR127)),
            BR127),
0)</f>
        <v>0</v>
      </c>
      <c r="BS128" s="58">
        <f>IF(BS116&lt;=Summary!$C$44,
        IF('Cash Flow'!BS99&gt;0,
            -MIN(0,SUM('Cash Flow'!BS99,BS127)),
            BS127),
0)</f>
        <v>0</v>
      </c>
      <c r="BT128" s="58">
        <f>IF(BT116&lt;=Summary!$C$44,
        IF('Cash Flow'!BT99&gt;0,
            -MIN(0,SUM('Cash Flow'!BT99,BT127)),
            BT127),
0)</f>
        <v>0</v>
      </c>
      <c r="BU128" s="58">
        <f>IF(BU116&lt;=Summary!$C$44,
        IF('Cash Flow'!BU99&gt;0,
            -MIN(0,SUM('Cash Flow'!BU99,BU127)),
            BU127),
0)</f>
        <v>0</v>
      </c>
      <c r="BV128" s="58">
        <f>IF(BV116&lt;=Summary!$C$44,
        IF('Cash Flow'!BV99&gt;0,
            -MIN(0,SUM('Cash Flow'!BV99,BV127)),
            BV127),
0)</f>
        <v>0</v>
      </c>
      <c r="BW128" s="58">
        <f>IF(BW116&lt;=Summary!$C$44,
        IF('Cash Flow'!BW99&gt;0,
            -MIN(0,SUM('Cash Flow'!BW99,BW127)),
            BW127),
0)</f>
        <v>0</v>
      </c>
      <c r="BX128" s="58">
        <f>IF(BX116&lt;=Summary!$C$44,
        IF('Cash Flow'!BX99&gt;0,
            -MIN(0,SUM('Cash Flow'!BX99,BX127)),
            BX127),
0)</f>
        <v>0</v>
      </c>
      <c r="BY128" s="58">
        <f>IF(BY116&lt;=Summary!$C$44,
        IF('Cash Flow'!BY99&gt;0,
            -MIN(0,SUM('Cash Flow'!BY99,BY127)),
            BY127),
0)</f>
        <v>0</v>
      </c>
      <c r="BZ128" s="58">
        <f>IF(BZ116&lt;=Summary!$C$44,
        IF('Cash Flow'!BZ99&gt;0,
            -MIN(0,SUM('Cash Flow'!BZ99,BZ127)),
            BZ127),
0)</f>
        <v>0</v>
      </c>
      <c r="CA128" s="58">
        <f>IF(CA116&lt;=Summary!$C$44,
        IF('Cash Flow'!CA99&gt;0,
            -MIN(0,SUM('Cash Flow'!CA99,CA127)),
            CA127),
0)</f>
        <v>0</v>
      </c>
      <c r="CB128" s="58">
        <f>IF(CB116&lt;=Summary!$C$44,
        IF('Cash Flow'!CB99&gt;0,
            -MIN(0,SUM('Cash Flow'!CB99,CB127)),
            CB127),
0)</f>
        <v>0</v>
      </c>
      <c r="CC128" s="58">
        <f>IF(CC116&lt;=Summary!$C$44,
        IF('Cash Flow'!CC99&gt;0,
            -MIN(0,SUM('Cash Flow'!CC99,CC127)),
            CC127),
0)</f>
        <v>0</v>
      </c>
      <c r="CD128" s="58">
        <f>IF(CD116&lt;=Summary!$C$44,
        IF('Cash Flow'!CD99&gt;0,
            -MIN(0,SUM('Cash Flow'!CD99,CD127)),
            CD127),
0)</f>
        <v>0</v>
      </c>
      <c r="CE128" s="58">
        <f>IF(CE116&lt;=Summary!$C$44,
        IF('Cash Flow'!CE99&gt;0,
            -MIN(0,SUM('Cash Flow'!CE99,CE127)),
            CE127),
0)</f>
        <v>0</v>
      </c>
      <c r="CF128" s="58">
        <f>IF(CF116&lt;=Summary!$C$44,
        IF('Cash Flow'!CF99&gt;0,
            -MIN(0,SUM('Cash Flow'!CF99,CF127)),
            CF127),
0)</f>
        <v>0</v>
      </c>
      <c r="CG128" s="58">
        <f>IF(CG116&lt;=Summary!$C$44,
        IF('Cash Flow'!CG99&gt;0,
            -MIN(0,SUM('Cash Flow'!CG99,CG127)),
            CG127),
0)</f>
        <v>0</v>
      </c>
      <c r="CH128" s="58">
        <f>IF(CH116&lt;=Summary!$C$44,
        IF('Cash Flow'!CH99&gt;0,
            -MIN(0,SUM('Cash Flow'!CH99,CH127)),
            CH127),
0)</f>
        <v>0</v>
      </c>
      <c r="CI128" s="58">
        <f>IF(CI116&lt;=Summary!$C$44,
        IF('Cash Flow'!CI99&gt;0,
            -MIN(0,SUM('Cash Flow'!CI99,CI127)),
            CI127),
0)</f>
        <v>0</v>
      </c>
      <c r="CJ128" s="58">
        <f>IF(CJ116&lt;=Summary!$C$44,
        IF('Cash Flow'!CJ99&gt;0,
            -MIN(0,SUM('Cash Flow'!CJ99,CJ127)),
            CJ127),
0)</f>
        <v>0</v>
      </c>
      <c r="CK128" s="58">
        <f>IF(CK116&lt;=Summary!$C$44,
        IF('Cash Flow'!CK99&gt;0,
            -MIN(0,SUM('Cash Flow'!CK99,CK127)),
            CK127),
0)</f>
        <v>0</v>
      </c>
      <c r="CL128" s="58">
        <f>IF(CL116&lt;=Summary!$C$44,
        IF('Cash Flow'!CL99&gt;0,
            -MIN(0,SUM('Cash Flow'!CL99,CL127)),
            CL127),
0)</f>
        <v>0</v>
      </c>
      <c r="CM128" s="58">
        <f>IF(CM116&lt;=Summary!$C$44,
        IF('Cash Flow'!CM99&gt;0,
            -MIN(0,SUM('Cash Flow'!CM99,CM127)),
            CM127),
0)</f>
        <v>0</v>
      </c>
      <c r="CN128" s="58">
        <f>IF(CN116&lt;=Summary!$C$44,
        IF('Cash Flow'!CN99&gt;0,
            -MIN(0,SUM('Cash Flow'!CN99,CN127)),
            CN127),
0)</f>
        <v>0</v>
      </c>
      <c r="CO128" s="58">
        <f>IF(CO116&lt;=Summary!$C$44,
        IF('Cash Flow'!CO99&gt;0,
            -MIN(0,SUM('Cash Flow'!CO99,CO127)),
            CO127),
0)</f>
        <v>0</v>
      </c>
      <c r="CP128" s="58">
        <f>IF(CP116&lt;=Summary!$C$44,
        IF('Cash Flow'!CP99&gt;0,
            -MIN(0,SUM('Cash Flow'!CP99,CP127)),
            CP127),
0)</f>
        <v>0</v>
      </c>
      <c r="CQ128" s="58">
        <f>IF(CQ116&lt;=Summary!$C$44,
        IF('Cash Flow'!CQ99&gt;0,
            -MIN(0,SUM('Cash Flow'!CQ99,CQ127)),
            CQ127),
0)</f>
        <v>0</v>
      </c>
      <c r="CR128" s="58">
        <f>IF(CR116&lt;=Summary!$C$44,
        IF('Cash Flow'!CR99&gt;0,
            -MIN(0,SUM('Cash Flow'!CR99,CR127)),
            CR127),
0)</f>
        <v>0</v>
      </c>
      <c r="CS128" s="58">
        <f>IF(CS116&lt;=Summary!$C$44,
        IF('Cash Flow'!CS99&gt;0,
            -MIN(0,SUM('Cash Flow'!CS99,CS127)),
            CS127),
0)</f>
        <v>0</v>
      </c>
      <c r="CT128" s="58">
        <f>IF(CT116&lt;=Summary!$C$44,
        IF('Cash Flow'!CT99&gt;0,
            -MIN(0,SUM('Cash Flow'!CT99,CT127)),
            CT127),
0)</f>
        <v>0</v>
      </c>
      <c r="CU128" s="58">
        <f>IF(CU116&lt;=Summary!$C$44,
        IF('Cash Flow'!CU99&gt;0,
            -MIN(0,SUM('Cash Flow'!CU99,CU127)),
            CU127),
0)</f>
        <v>0</v>
      </c>
      <c r="CV128" s="58">
        <f>IF(CV116&lt;=Summary!$C$44,
        IF('Cash Flow'!CV99&gt;0,
            -MIN(0,SUM('Cash Flow'!CV99,CV127)),
            CV127),
0)</f>
        <v>0</v>
      </c>
      <c r="CW128" s="58">
        <f>IF(CW116&lt;=Summary!$C$44,
        IF('Cash Flow'!CW99&gt;0,
            -MIN(0,SUM('Cash Flow'!CW99,CW127)),
            CW127),
0)</f>
        <v>0</v>
      </c>
      <c r="CX128" s="58">
        <f>IF(CX116&lt;=Summary!$C$44,
        IF('Cash Flow'!CX99&gt;0,
            -MIN(0,SUM('Cash Flow'!CX99,CX127)),
            CX127),
0)</f>
        <v>0</v>
      </c>
      <c r="CY128" s="58">
        <f>IF(CY116&lt;=Summary!$C$44,
        IF('Cash Flow'!CY99&gt;0,
            -MIN(0,SUM('Cash Flow'!CY99,CY127)),
            CY127),
0)</f>
        <v>0</v>
      </c>
      <c r="CZ128" s="58">
        <f>IF(CZ116&lt;=Summary!$C$44,
        IF('Cash Flow'!CZ99&gt;0,
            -MIN(0,SUM('Cash Flow'!CZ99,CZ127)),
            CZ127),
0)</f>
        <v>0</v>
      </c>
      <c r="DA128" s="58">
        <f>IF(DA116&lt;=Summary!$C$44,
        IF('Cash Flow'!DA99&gt;0,
            -MIN(0,SUM('Cash Flow'!DA99,DA127)),
            DA127),
0)</f>
        <v>0</v>
      </c>
      <c r="DB128" s="58">
        <f>IF(DB116&lt;=Summary!$C$44,
        IF('Cash Flow'!DB99&gt;0,
            -MIN(0,SUM('Cash Flow'!DB99,DB127)),
            DB127),
0)</f>
        <v>0</v>
      </c>
      <c r="DC128" s="58">
        <f>IF(DC116&lt;=Summary!$C$44,
        IF('Cash Flow'!DC99&gt;0,
            -MIN(0,SUM('Cash Flow'!DC99,DC127)),
            DC127),
0)</f>
        <v>0</v>
      </c>
      <c r="DD128" s="58">
        <f>IF(DD116&lt;=Summary!$C$44,
        IF('Cash Flow'!DD99&gt;0,
            -MIN(0,SUM('Cash Flow'!DD99,DD127)),
            DD127),
0)</f>
        <v>0</v>
      </c>
      <c r="DE128" s="58">
        <f>IF(DE116&lt;=Summary!$C$44,
        IF('Cash Flow'!DE99&gt;0,
            -MIN(0,SUM('Cash Flow'!DE99,DE127)),
            DE127),
0)</f>
        <v>0</v>
      </c>
      <c r="DF128" s="58">
        <f>IF(DF116&lt;=Summary!$C$44,
        IF('Cash Flow'!DF99&gt;0,
            -MIN(0,SUM('Cash Flow'!DF99,DF127)),
            DF127),
0)</f>
        <v>0</v>
      </c>
      <c r="DG128" s="58">
        <f>IF(DG116&lt;=Summary!$C$44,
        IF('Cash Flow'!DG99&gt;0,
            -MIN(0,SUM('Cash Flow'!DG99,DG127)),
            DG127),
0)</f>
        <v>0</v>
      </c>
      <c r="DH128" s="58">
        <f>IF(DH116&lt;=Summary!$C$44,
        IF('Cash Flow'!DH99&gt;0,
            -MIN(0,SUM('Cash Flow'!DH99,DH127)),
            DH127),
0)</f>
        <v>0</v>
      </c>
      <c r="DI128" s="58">
        <f>IF(DI116&lt;=Summary!$C$44,
        IF('Cash Flow'!DI99&gt;0,
            -MIN(0,SUM('Cash Flow'!DI99,DI127)),
            DI127),
0)</f>
        <v>0</v>
      </c>
      <c r="DJ128" s="58">
        <f>IF(DJ116&lt;=Summary!$C$44,
        IF('Cash Flow'!DJ99&gt;0,
            -MIN(0,SUM('Cash Flow'!DJ99,DJ127)),
            DJ127),
0)</f>
        <v>0</v>
      </c>
      <c r="DK128" s="58">
        <f>IF(DK116&lt;=Summary!$C$44,
        IF('Cash Flow'!DK99&gt;0,
            -MIN(0,SUM('Cash Flow'!DK99,DK127)),
            DK127),
0)</f>
        <v>0</v>
      </c>
      <c r="DL128" s="58">
        <f>IF(DL116&lt;=Summary!$C$44,
        IF('Cash Flow'!DL99&gt;0,
            -MIN(0,SUM('Cash Flow'!DL99,DL127)),
            DL127),
0)</f>
        <v>0</v>
      </c>
      <c r="DM128" s="58">
        <f>IF(DM116&lt;=Summary!$C$44,
        IF('Cash Flow'!DM99&gt;0,
            -MIN(0,SUM('Cash Flow'!DM99,DM127)),
            DM127),
0)</f>
        <v>0</v>
      </c>
      <c r="DN128" s="58">
        <f>IF(DN116&lt;=Summary!$C$44,
        IF('Cash Flow'!DN99&gt;0,
            -MIN(0,SUM('Cash Flow'!DN99,DN127)),
            DN127),
0)</f>
        <v>0</v>
      </c>
      <c r="DO128" s="58">
        <f>IF(DO116&lt;=Summary!$C$44,
        IF('Cash Flow'!DO99&gt;0,
            -MIN(0,SUM('Cash Flow'!DO99,DO127)),
            DO127),
0)</f>
        <v>0</v>
      </c>
      <c r="DP128" s="58">
        <f>IF(DP116&lt;=Summary!$C$44,
        IF('Cash Flow'!DP99&gt;0,
            -MIN(0,SUM('Cash Flow'!DP99,DP127)),
            DP127),
0)</f>
        <v>0</v>
      </c>
      <c r="DQ128" s="58">
        <f>IF(DQ116&lt;=Summary!$C$44,
        IF('Cash Flow'!DQ99&gt;0,
            -MIN(0,SUM('Cash Flow'!DQ99,DQ127)),
            DQ127),
0)</f>
        <v>0</v>
      </c>
      <c r="DR128" s="58">
        <f>IF(DR116&lt;=Summary!$C$44,
        IF('Cash Flow'!DR99&gt;0,
            -MIN(0,SUM('Cash Flow'!DR99,DR127)),
            DR127),
0)</f>
        <v>0</v>
      </c>
      <c r="DS128" s="58">
        <f>IF(DS116&lt;=Summary!$C$44,
        IF('Cash Flow'!DS99&gt;0,
            -MIN(0,SUM('Cash Flow'!DS99,DS127)),
            DS127),
0)</f>
        <v>0</v>
      </c>
      <c r="DT128" s="58">
        <f>IF(DT116&lt;=Summary!$C$44,
        IF('Cash Flow'!DT99&gt;0,
            -MIN(0,SUM('Cash Flow'!DT99,DT127)),
            DT127),
0)</f>
        <v>0</v>
      </c>
      <c r="DU128" s="58">
        <f>IF(DU116&lt;=Summary!$C$44,
        IF('Cash Flow'!DU99&gt;0,
            -MIN(0,SUM('Cash Flow'!DU99,DU127)),
            DU127),
0)</f>
        <v>0</v>
      </c>
      <c r="DV128" s="58">
        <f>IF(DV116&lt;=Summary!$C$44,
        IF('Cash Flow'!DV99&gt;0,
            -MIN(0,SUM('Cash Flow'!DV99,DV127)),
            DV127),
0)</f>
        <v>0</v>
      </c>
      <c r="DW128" s="58">
        <f>IF(DW116&lt;=Summary!$C$44,
        IF('Cash Flow'!DW99&gt;0,
            -MIN(0,SUM('Cash Flow'!DW99,DW127)),
            DW127),
0)</f>
        <v>0</v>
      </c>
      <c r="DX128" s="58">
        <f>IF(DX116&lt;=Summary!$C$44,
        IF('Cash Flow'!DX99&gt;0,
            -MIN(0,SUM('Cash Flow'!DX99,DX127)),
            DX127),
0)</f>
        <v>0</v>
      </c>
      <c r="DY128" s="58">
        <f>IF(DY116&lt;=Summary!$C$44,
        IF('Cash Flow'!DY99&gt;0,
            -MIN(0,SUM('Cash Flow'!DY99,DY127)),
            DY127),
0)</f>
        <v>0</v>
      </c>
      <c r="DZ128" s="58">
        <f>IF(DZ116&lt;=Summary!$C$44,
        IF('Cash Flow'!DZ99&gt;0,
            -MIN(0,SUM('Cash Flow'!DZ99,DZ127)),
            DZ127),
0)</f>
        <v>0</v>
      </c>
      <c r="EA128" s="58">
        <f>IF(EA116&lt;=Summary!$C$44,
        IF('Cash Flow'!EA99&gt;0,
            -MIN(0,SUM('Cash Flow'!EA99,EA127)),
            EA127),
0)</f>
        <v>0</v>
      </c>
      <c r="EB128" s="58">
        <f>IF(EB116&lt;=Summary!$C$44,
        IF('Cash Flow'!EB99&gt;0,
            -MIN(0,SUM('Cash Flow'!EB99,EB127)),
            EB127),
0)</f>
        <v>0</v>
      </c>
      <c r="EC128" s="58">
        <f>IF(EC116&lt;=Summary!$C$44,
        IF('Cash Flow'!EC99&gt;0,
            -MIN(0,SUM('Cash Flow'!EC99,EC127)),
            EC127),
0)</f>
        <v>0</v>
      </c>
      <c r="ED128" s="58">
        <f>IF(ED116&lt;=Summary!$C$44,
        IF('Cash Flow'!ED99&gt;0,
            -MIN(0,SUM('Cash Flow'!ED99,ED127)),
            ED127),
0)</f>
        <v>0</v>
      </c>
      <c r="EE128" s="58">
        <f>IF(EE116&lt;=Summary!$C$44,
        IF('Cash Flow'!EE99&gt;0,
            -MIN(0,SUM('Cash Flow'!EE99,EE127)),
            EE127),
0)</f>
        <v>0</v>
      </c>
      <c r="EF128" s="58">
        <f>IF(EF116&lt;=Summary!$C$44,
        IF('Cash Flow'!EF99&gt;0,
            -MIN(0,SUM('Cash Flow'!EF99,EF127)),
            EF127),
0)</f>
        <v>0</v>
      </c>
      <c r="EG128" s="58">
        <f>IF(EG116&lt;=Summary!$C$44,
        IF('Cash Flow'!EG99&gt;0,
            -MIN(0,SUM('Cash Flow'!EG99,EG127)),
            EG127),
0)</f>
        <v>0</v>
      </c>
      <c r="EH128" s="58">
        <f>IF(EH116&lt;=Summary!$C$44,
        IF('Cash Flow'!EH99&gt;0,
            -MIN(0,SUM('Cash Flow'!EH99,EH127)),
            EH127),
0)</f>
        <v>0</v>
      </c>
      <c r="EI128" s="58">
        <f>IF(EI116&lt;=Summary!$C$44,
        IF('Cash Flow'!EI99&gt;0,
            -MIN(0,SUM('Cash Flow'!EI99,EI127)),
            EI127),
0)</f>
        <v>0</v>
      </c>
      <c r="EJ128" s="58">
        <f>IF(EJ116&lt;=Summary!$C$44,
        IF('Cash Flow'!EJ99&gt;0,
            -MIN(0,SUM('Cash Flow'!EJ99,EJ127)),
            EJ127),
0)</f>
        <v>0</v>
      </c>
      <c r="EK128" s="4">
        <v>0</v>
      </c>
      <c r="EL128" s="4"/>
    </row>
    <row r="129" spans="1:142" s="7" customFormat="1" ht="14" x14ac:dyDescent="0.2">
      <c r="A129" s="3"/>
      <c r="B129" s="5">
        <v>0</v>
      </c>
      <c r="C129" s="293" t="s">
        <v>628</v>
      </c>
      <c r="D129" s="260"/>
      <c r="E129" s="4"/>
      <c r="F129" s="4"/>
      <c r="G129" s="4"/>
      <c r="H129" s="58">
        <f ca="1">IF(H116&lt;=Summary!$C$44,
      SUM(H127:H128,H130:H131),0)</f>
        <v>0</v>
      </c>
      <c r="I129" s="58">
        <f ca="1">IF(I116&lt;=Summary!$C$44,
      SUM(I127:I128,I130:I131),0)</f>
        <v>0</v>
      </c>
      <c r="J129" s="58">
        <f ca="1">IF(J116&lt;=Summary!$C$44,
      SUM(J127:J128,J130:J131),0)</f>
        <v>0</v>
      </c>
      <c r="K129" s="58">
        <f ca="1">IF(K116&lt;=Summary!$C$44,
      SUM(K127:K128,K130:K131),0)</f>
        <v>0</v>
      </c>
      <c r="L129" s="58">
        <f ca="1">IF(L116&lt;=Summary!$C$44,
      SUM(L127:L128,L130:L131),0)</f>
        <v>0</v>
      </c>
      <c r="M129" s="58">
        <f ca="1">IF(M116&lt;=Summary!$C$44,
      SUM(M127:M128,M130:M131),0)</f>
        <v>0</v>
      </c>
      <c r="N129" s="58">
        <f ca="1">IF(N116&lt;=Summary!$C$44,
      SUM(N127:N128,N130:N131),0)</f>
        <v>0</v>
      </c>
      <c r="O129" s="58">
        <f ca="1">IF(O116&lt;=Summary!$C$44,
      SUM(O127:O128,O130:O131),0)</f>
        <v>0</v>
      </c>
      <c r="P129" s="58">
        <f ca="1">IF(P116&lt;=Summary!$C$44,
      SUM(P127:P128,P130:P131),0)</f>
        <v>0</v>
      </c>
      <c r="Q129" s="58">
        <f ca="1">IF(Q116&lt;=Summary!$C$44,
      SUM(Q127:Q128,Q130:Q131),0)</f>
        <v>0</v>
      </c>
      <c r="R129" s="58">
        <f ca="1">IF(R116&lt;=Summary!$C$44,
      SUM(R127:R128,R130:R131),0)</f>
        <v>0</v>
      </c>
      <c r="S129" s="58">
        <f ca="1">IF(S116&lt;=Summary!$C$44,
      SUM(S127:S128,S130:S131),0)</f>
        <v>0</v>
      </c>
      <c r="T129" s="58">
        <f ca="1">IF(T116&lt;=Summary!$C$44,
      SUM(T127:T128,T130:T131),0)</f>
        <v>0</v>
      </c>
      <c r="U129" s="58">
        <f ca="1">IF(U116&lt;=Summary!$C$44,
      SUM(U127:U128,U130:U131),0)</f>
        <v>0</v>
      </c>
      <c r="V129" s="58">
        <f ca="1">IF(V116&lt;=Summary!$C$44,
      SUM(V127:V128,V130:V131),0)</f>
        <v>0</v>
      </c>
      <c r="W129" s="58">
        <f ca="1">IF(W116&lt;=Summary!$C$44,
      SUM(W127:W128,W130:W131),0)</f>
        <v>0</v>
      </c>
      <c r="X129" s="58">
        <f ca="1">IF(X116&lt;=Summary!$C$44,
      SUM(X127:X128,X130:X131),0)</f>
        <v>0</v>
      </c>
      <c r="Y129" s="58">
        <f ca="1">IF(Y116&lt;=Summary!$C$44,
      SUM(Y127:Y128,Y130:Y131),0)</f>
        <v>0</v>
      </c>
      <c r="Z129" s="58">
        <f ca="1">IF(Z116&lt;=Summary!$C$44,
      SUM(Z127:Z128,Z130:Z131),0)</f>
        <v>0</v>
      </c>
      <c r="AA129" s="58">
        <f ca="1">IF(AA116&lt;=Summary!$C$44,
      SUM(AA127:AA128,AA130:AA131),0)</f>
        <v>0</v>
      </c>
      <c r="AB129" s="58">
        <f ca="1">IF(AB116&lt;=Summary!$C$44,
      SUM(AB127:AB128,AB130:AB131),0)</f>
        <v>0</v>
      </c>
      <c r="AC129" s="58">
        <f ca="1">IF(AC116&lt;=Summary!$C$44,
      SUM(AC127:AC128,AC130:AC131),0)</f>
        <v>0</v>
      </c>
      <c r="AD129" s="58">
        <f ca="1">IF(AD116&lt;=Summary!$C$44,
      SUM(AD127:AD128,AD130:AD131),0)</f>
        <v>0</v>
      </c>
      <c r="AE129" s="58">
        <f ca="1">IF(AE116&lt;=Summary!$C$44,
      SUM(AE127:AE128,AE130:AE131),0)</f>
        <v>0</v>
      </c>
      <c r="AF129" s="58">
        <f ca="1">IF(AF116&lt;=Summary!$C$44,
      SUM(AF127:AF128,AF130:AF131),0)</f>
        <v>0</v>
      </c>
      <c r="AG129" s="58">
        <f ca="1">IF(AG116&lt;=Summary!$C$44,
      SUM(AG127:AG128,AG130:AG131),0)</f>
        <v>0</v>
      </c>
      <c r="AH129" s="58">
        <f ca="1">IF(AH116&lt;=Summary!$C$44,
      SUM(AH127:AH128,AH130:AH131),0)</f>
        <v>0</v>
      </c>
      <c r="AI129" s="58">
        <f ca="1">IF(AI116&lt;=Summary!$C$44,
      SUM(AI127:AI128,AI130:AI131),0)</f>
        <v>0</v>
      </c>
      <c r="AJ129" s="58">
        <f ca="1">IF(AJ116&lt;=Summary!$C$44,
      SUM(AJ127:AJ128,AJ130:AJ131),0)</f>
        <v>0</v>
      </c>
      <c r="AK129" s="58">
        <f ca="1">IF(AK116&lt;=Summary!$C$44,
      SUM(AK127:AK128,AK130:AK131),0)</f>
        <v>0</v>
      </c>
      <c r="AL129" s="58">
        <f ca="1">IF(AL116&lt;=Summary!$C$44,
      SUM(AL127:AL128,AL130:AL131),0)</f>
        <v>0</v>
      </c>
      <c r="AM129" s="58">
        <f ca="1">IF(AM116&lt;=Summary!$C$44,
      SUM(AM127:AM128,AM130:AM131),0)</f>
        <v>0</v>
      </c>
      <c r="AN129" s="58">
        <f ca="1">IF(AN116&lt;=Summary!$C$44,
      SUM(AN127:AN128,AN130:AN131),0)</f>
        <v>0</v>
      </c>
      <c r="AO129" s="58">
        <f ca="1">IF(AO116&lt;=Summary!$C$44,
      SUM(AO127:AO128,AO130:AO131),0)</f>
        <v>0</v>
      </c>
      <c r="AP129" s="58">
        <f ca="1">IF(AP116&lt;=Summary!$C$44,
      SUM(AP127:AP128,AP130:AP131),0)</f>
        <v>0</v>
      </c>
      <c r="AQ129" s="58">
        <f ca="1">IF(AQ116&lt;=Summary!$C$44,
      SUM(AQ127:AQ128,AQ130:AQ131),0)</f>
        <v>0</v>
      </c>
      <c r="AR129" s="58">
        <f ca="1">IF(AR116&lt;=Summary!$C$44,
      SUM(AR127:AR128,AR130:AR131),0)</f>
        <v>0</v>
      </c>
      <c r="AS129" s="58">
        <f ca="1">IF(AS116&lt;=Summary!$C$44,
      SUM(AS127:AS128,AS130:AS131),0)</f>
        <v>0</v>
      </c>
      <c r="AT129" s="58">
        <f ca="1">IF(AT116&lt;=Summary!$C$44,
      SUM(AT127:AT128,AT130:AT131),0)</f>
        <v>0</v>
      </c>
      <c r="AU129" s="58">
        <f ca="1">IF(AU116&lt;=Summary!$C$44,
      SUM(AU127:AU128,AU130:AU131),0)</f>
        <v>0</v>
      </c>
      <c r="AV129" s="58">
        <f>IF(AV116&lt;=Summary!$C$44,
      SUM(AV127:AV128,AV130:AV131),0)</f>
        <v>0</v>
      </c>
      <c r="AW129" s="58">
        <f>IF(AW116&lt;=Summary!$C$44,
      SUM(AW127:AW128,AW130:AW131),0)</f>
        <v>0</v>
      </c>
      <c r="AX129" s="58">
        <f>IF(AX116&lt;=Summary!$C$44,
      SUM(AX127:AX128,AX130:AX131),0)</f>
        <v>0</v>
      </c>
      <c r="AY129" s="58">
        <f>IF(AY116&lt;=Summary!$C$44,
      SUM(AY127:AY128,AY130:AY131),0)</f>
        <v>0</v>
      </c>
      <c r="AZ129" s="58">
        <f>IF(AZ116&lt;=Summary!$C$44,
      SUM(AZ127:AZ128,AZ130:AZ131),0)</f>
        <v>0</v>
      </c>
      <c r="BA129" s="58">
        <f>IF(BA116&lt;=Summary!$C$44,
      SUM(BA127:BA128,BA130:BA131),0)</f>
        <v>0</v>
      </c>
      <c r="BB129" s="58">
        <f>IF(BB116&lt;=Summary!$C$44,
      SUM(BB127:BB128,BB130:BB131),0)</f>
        <v>0</v>
      </c>
      <c r="BC129" s="58">
        <f>IF(BC116&lt;=Summary!$C$44,
      SUM(BC127:BC128,BC130:BC131),0)</f>
        <v>0</v>
      </c>
      <c r="BD129" s="58">
        <f>IF(BD116&lt;=Summary!$C$44,
      SUM(BD127:BD128,BD130:BD131),0)</f>
        <v>0</v>
      </c>
      <c r="BE129" s="58">
        <f>IF(BE116&lt;=Summary!$C$44,
      SUM(BE127:BE128,BE130:BE131),0)</f>
        <v>0</v>
      </c>
      <c r="BF129" s="58">
        <f>IF(BF116&lt;=Summary!$C$44,
      SUM(BF127:BF128,BF130:BF131),0)</f>
        <v>0</v>
      </c>
      <c r="BG129" s="58">
        <f>IF(BG116&lt;=Summary!$C$44,
      SUM(BG127:BG128,BG130:BG131),0)</f>
        <v>0</v>
      </c>
      <c r="BH129" s="58">
        <f>IF(BH116&lt;=Summary!$C$44,
      SUM(BH127:BH128,BH130:BH131),0)</f>
        <v>0</v>
      </c>
      <c r="BI129" s="58">
        <f>IF(BI116&lt;=Summary!$C$44,
      SUM(BI127:BI128,BI130:BI131),0)</f>
        <v>0</v>
      </c>
      <c r="BJ129" s="58">
        <f>IF(BJ116&lt;=Summary!$C$44,
      SUM(BJ127:BJ128,BJ130:BJ131),0)</f>
        <v>0</v>
      </c>
      <c r="BK129" s="58">
        <f>IF(BK116&lt;=Summary!$C$44,
      SUM(BK127:BK128,BK130:BK131),0)</f>
        <v>0</v>
      </c>
      <c r="BL129" s="58">
        <f>IF(BL116&lt;=Summary!$C$44,
      SUM(BL127:BL128,BL130:BL131),0)</f>
        <v>0</v>
      </c>
      <c r="BM129" s="58">
        <f>IF(BM116&lt;=Summary!$C$44,
      SUM(BM127:BM128,BM130:BM131),0)</f>
        <v>0</v>
      </c>
      <c r="BN129" s="58">
        <f>IF(BN116&lt;=Summary!$C$44,
      SUM(BN127:BN128,BN130:BN131),0)</f>
        <v>0</v>
      </c>
      <c r="BO129" s="58">
        <f>IF(BO116&lt;=Summary!$C$44,
      SUM(BO127:BO128,BO130:BO131),0)</f>
        <v>0</v>
      </c>
      <c r="BP129" s="58">
        <f>IF(BP116&lt;=Summary!$C$44,
      SUM(BP127:BP128,BP130:BP131),0)</f>
        <v>0</v>
      </c>
      <c r="BQ129" s="58">
        <f>IF(BQ116&lt;=Summary!$C$44,
      SUM(BQ127:BQ128,BQ130:BQ131),0)</f>
        <v>0</v>
      </c>
      <c r="BR129" s="58">
        <f>IF(BR116&lt;=Summary!$C$44,
      SUM(BR127:BR128,BR130:BR131),0)</f>
        <v>0</v>
      </c>
      <c r="BS129" s="58">
        <f>IF(BS116&lt;=Summary!$C$44,
      SUM(BS127:BS128,BS130:BS131),0)</f>
        <v>0</v>
      </c>
      <c r="BT129" s="58">
        <f>IF(BT116&lt;=Summary!$C$44,
      SUM(BT127:BT128,BT130:BT131),0)</f>
        <v>0</v>
      </c>
      <c r="BU129" s="58">
        <f>IF(BU116&lt;=Summary!$C$44,
      SUM(BU127:BU128,BU130:BU131),0)</f>
        <v>0</v>
      </c>
      <c r="BV129" s="58">
        <f>IF(BV116&lt;=Summary!$C$44,
      SUM(BV127:BV128,BV130:BV131),0)</f>
        <v>0</v>
      </c>
      <c r="BW129" s="58">
        <f>IF(BW116&lt;=Summary!$C$44,
      SUM(BW127:BW128,BW130:BW131),0)</f>
        <v>0</v>
      </c>
      <c r="BX129" s="58">
        <f>IF(BX116&lt;=Summary!$C$44,
      SUM(BX127:BX128,BX130:BX131),0)</f>
        <v>0</v>
      </c>
      <c r="BY129" s="58">
        <f>IF(BY116&lt;=Summary!$C$44,
      SUM(BY127:BY128,BY130:BY131),0)</f>
        <v>0</v>
      </c>
      <c r="BZ129" s="58">
        <f>IF(BZ116&lt;=Summary!$C$44,
      SUM(BZ127:BZ128,BZ130:BZ131),0)</f>
        <v>0</v>
      </c>
      <c r="CA129" s="58">
        <f>IF(CA116&lt;=Summary!$C$44,
      SUM(CA127:CA128,CA130:CA131),0)</f>
        <v>0</v>
      </c>
      <c r="CB129" s="58">
        <f>IF(CB116&lt;=Summary!$C$44,
      SUM(CB127:CB128,CB130:CB131),0)</f>
        <v>0</v>
      </c>
      <c r="CC129" s="58">
        <f>IF(CC116&lt;=Summary!$C$44,
      SUM(CC127:CC128,CC130:CC131),0)</f>
        <v>0</v>
      </c>
      <c r="CD129" s="58">
        <f>IF(CD116&lt;=Summary!$C$44,
      SUM(CD127:CD128,CD130:CD131),0)</f>
        <v>0</v>
      </c>
      <c r="CE129" s="58">
        <f>IF(CE116&lt;=Summary!$C$44,
      SUM(CE127:CE128,CE130:CE131),0)</f>
        <v>0</v>
      </c>
      <c r="CF129" s="58">
        <f>IF(CF116&lt;=Summary!$C$44,
      SUM(CF127:CF128,CF130:CF131),0)</f>
        <v>0</v>
      </c>
      <c r="CG129" s="58">
        <f>IF(CG116&lt;=Summary!$C$44,
      SUM(CG127:CG128,CG130:CG131),0)</f>
        <v>0</v>
      </c>
      <c r="CH129" s="58">
        <f>IF(CH116&lt;=Summary!$C$44,
      SUM(CH127:CH128,CH130:CH131),0)</f>
        <v>0</v>
      </c>
      <c r="CI129" s="58">
        <f>IF(CI116&lt;=Summary!$C$44,
      SUM(CI127:CI128,CI130:CI131),0)</f>
        <v>0</v>
      </c>
      <c r="CJ129" s="58">
        <f>IF(CJ116&lt;=Summary!$C$44,
      SUM(CJ127:CJ128,CJ130:CJ131),0)</f>
        <v>0</v>
      </c>
      <c r="CK129" s="58">
        <f>IF(CK116&lt;=Summary!$C$44,
      SUM(CK127:CK128,CK130:CK131),0)</f>
        <v>0</v>
      </c>
      <c r="CL129" s="58">
        <f>IF(CL116&lt;=Summary!$C$44,
      SUM(CL127:CL128,CL130:CL131),0)</f>
        <v>0</v>
      </c>
      <c r="CM129" s="58">
        <f>IF(CM116&lt;=Summary!$C$44,
      SUM(CM127:CM128,CM130:CM131),0)</f>
        <v>0</v>
      </c>
      <c r="CN129" s="58">
        <f>IF(CN116&lt;=Summary!$C$44,
      SUM(CN127:CN128,CN130:CN131),0)</f>
        <v>0</v>
      </c>
      <c r="CO129" s="58">
        <f>IF(CO116&lt;=Summary!$C$44,
      SUM(CO127:CO128,CO130:CO131),0)</f>
        <v>0</v>
      </c>
      <c r="CP129" s="58">
        <f>IF(CP116&lt;=Summary!$C$44,
      SUM(CP127:CP128,CP130:CP131),0)</f>
        <v>0</v>
      </c>
      <c r="CQ129" s="58">
        <f>IF(CQ116&lt;=Summary!$C$44,
      SUM(CQ127:CQ128,CQ130:CQ131),0)</f>
        <v>0</v>
      </c>
      <c r="CR129" s="58">
        <f>IF(CR116&lt;=Summary!$C$44,
      SUM(CR127:CR128,CR130:CR131),0)</f>
        <v>0</v>
      </c>
      <c r="CS129" s="58">
        <f>IF(CS116&lt;=Summary!$C$44,
      SUM(CS127:CS128,CS130:CS131),0)</f>
        <v>0</v>
      </c>
      <c r="CT129" s="58">
        <f>IF(CT116&lt;=Summary!$C$44,
      SUM(CT127:CT128,CT130:CT131),0)</f>
        <v>0</v>
      </c>
      <c r="CU129" s="58">
        <f>IF(CU116&lt;=Summary!$C$44,
      SUM(CU127:CU128,CU130:CU131),0)</f>
        <v>0</v>
      </c>
      <c r="CV129" s="58">
        <f>IF(CV116&lt;=Summary!$C$44,
      SUM(CV127:CV128,CV130:CV131),0)</f>
        <v>0</v>
      </c>
      <c r="CW129" s="58">
        <f>IF(CW116&lt;=Summary!$C$44,
      SUM(CW127:CW128,CW130:CW131),0)</f>
        <v>0</v>
      </c>
      <c r="CX129" s="58">
        <f>IF(CX116&lt;=Summary!$C$44,
      SUM(CX127:CX128,CX130:CX131),0)</f>
        <v>0</v>
      </c>
      <c r="CY129" s="58">
        <f>IF(CY116&lt;=Summary!$C$44,
      SUM(CY127:CY128,CY130:CY131),0)</f>
        <v>0</v>
      </c>
      <c r="CZ129" s="58">
        <f>IF(CZ116&lt;=Summary!$C$44,
      SUM(CZ127:CZ128,CZ130:CZ131),0)</f>
        <v>0</v>
      </c>
      <c r="DA129" s="58">
        <f>IF(DA116&lt;=Summary!$C$44,
      SUM(DA127:DA128,DA130:DA131),0)</f>
        <v>0</v>
      </c>
      <c r="DB129" s="58">
        <f>IF(DB116&lt;=Summary!$C$44,
      SUM(DB127:DB128,DB130:DB131),0)</f>
        <v>0</v>
      </c>
      <c r="DC129" s="58">
        <f>IF(DC116&lt;=Summary!$C$44,
      SUM(DC127:DC128,DC130:DC131),0)</f>
        <v>0</v>
      </c>
      <c r="DD129" s="58">
        <f>IF(DD116&lt;=Summary!$C$44,
      SUM(DD127:DD128,DD130:DD131),0)</f>
        <v>0</v>
      </c>
      <c r="DE129" s="58">
        <f>IF(DE116&lt;=Summary!$C$44,
      SUM(DE127:DE128,DE130:DE131),0)</f>
        <v>0</v>
      </c>
      <c r="DF129" s="58">
        <f>IF(DF116&lt;=Summary!$C$44,
      SUM(DF127:DF128,DF130:DF131),0)</f>
        <v>0</v>
      </c>
      <c r="DG129" s="58">
        <f>IF(DG116&lt;=Summary!$C$44,
      SUM(DG127:DG128,DG130:DG131),0)</f>
        <v>0</v>
      </c>
      <c r="DH129" s="58">
        <f>IF(DH116&lt;=Summary!$C$44,
      SUM(DH127:DH128,DH130:DH131),0)</f>
        <v>0</v>
      </c>
      <c r="DI129" s="58">
        <f>IF(DI116&lt;=Summary!$C$44,
      SUM(DI127:DI128,DI130:DI131),0)</f>
        <v>0</v>
      </c>
      <c r="DJ129" s="58">
        <f>IF(DJ116&lt;=Summary!$C$44,
      SUM(DJ127:DJ128,DJ130:DJ131),0)</f>
        <v>0</v>
      </c>
      <c r="DK129" s="58">
        <f>IF(DK116&lt;=Summary!$C$44,
      SUM(DK127:DK128,DK130:DK131),0)</f>
        <v>0</v>
      </c>
      <c r="DL129" s="58">
        <f>IF(DL116&lt;=Summary!$C$44,
      SUM(DL127:DL128,DL130:DL131),0)</f>
        <v>0</v>
      </c>
      <c r="DM129" s="58">
        <f>IF(DM116&lt;=Summary!$C$44,
      SUM(DM127:DM128,DM130:DM131),0)</f>
        <v>0</v>
      </c>
      <c r="DN129" s="58">
        <f>IF(DN116&lt;=Summary!$C$44,
      SUM(DN127:DN128,DN130:DN131),0)</f>
        <v>0</v>
      </c>
      <c r="DO129" s="58">
        <f>IF(DO116&lt;=Summary!$C$44,
      SUM(DO127:DO128,DO130:DO131),0)</f>
        <v>0</v>
      </c>
      <c r="DP129" s="58">
        <f>IF(DP116&lt;=Summary!$C$44,
      SUM(DP127:DP128,DP130:DP131),0)</f>
        <v>0</v>
      </c>
      <c r="DQ129" s="58">
        <f>IF(DQ116&lt;=Summary!$C$44,
      SUM(DQ127:DQ128,DQ130:DQ131),0)</f>
        <v>0</v>
      </c>
      <c r="DR129" s="58">
        <f>IF(DR116&lt;=Summary!$C$44,
      SUM(DR127:DR128,DR130:DR131),0)</f>
        <v>0</v>
      </c>
      <c r="DS129" s="58">
        <f>IF(DS116&lt;=Summary!$C$44,
      SUM(DS127:DS128,DS130:DS131),0)</f>
        <v>0</v>
      </c>
      <c r="DT129" s="58">
        <f>IF(DT116&lt;=Summary!$C$44,
      SUM(DT127:DT128,DT130:DT131),0)</f>
        <v>0</v>
      </c>
      <c r="DU129" s="58">
        <f>IF(DU116&lt;=Summary!$C$44,
      SUM(DU127:DU128,DU130:DU131),0)</f>
        <v>0</v>
      </c>
      <c r="DV129" s="58">
        <f>IF(DV116&lt;=Summary!$C$44,
      SUM(DV127:DV128,DV130:DV131),0)</f>
        <v>0</v>
      </c>
      <c r="DW129" s="58">
        <f>IF(DW116&lt;=Summary!$C$44,
      SUM(DW127:DW128,DW130:DW131),0)</f>
        <v>0</v>
      </c>
      <c r="DX129" s="58">
        <f>IF(DX116&lt;=Summary!$C$44,
      SUM(DX127:DX128,DX130:DX131),0)</f>
        <v>0</v>
      </c>
      <c r="DY129" s="58">
        <f>IF(DY116&lt;=Summary!$C$44,
      SUM(DY127:DY128,DY130:DY131),0)</f>
        <v>0</v>
      </c>
      <c r="DZ129" s="58">
        <f>IF(DZ116&lt;=Summary!$C$44,
      SUM(DZ127:DZ128,DZ130:DZ131),0)</f>
        <v>0</v>
      </c>
      <c r="EA129" s="58">
        <f>IF(EA116&lt;=Summary!$C$44,
      SUM(EA127:EA128,EA130:EA131),0)</f>
        <v>0</v>
      </c>
      <c r="EB129" s="58">
        <f>IF(EB116&lt;=Summary!$C$44,
      SUM(EB127:EB128,EB130:EB131),0)</f>
        <v>0</v>
      </c>
      <c r="EC129" s="58">
        <f>IF(EC116&lt;=Summary!$C$44,
      SUM(EC127:EC128,EC130:EC131),0)</f>
        <v>0</v>
      </c>
      <c r="ED129" s="58">
        <f>IF(ED116&lt;=Summary!$C$44,
      SUM(ED127:ED128,ED130:ED131),0)</f>
        <v>0</v>
      </c>
      <c r="EE129" s="58">
        <f>IF(EE116&lt;=Summary!$C$44,
      SUM(EE127:EE128,EE130:EE131),0)</f>
        <v>0</v>
      </c>
      <c r="EF129" s="58">
        <f>IF(EF116&lt;=Summary!$C$44,
      SUM(EF127:EF128,EF130:EF131),0)</f>
        <v>0</v>
      </c>
      <c r="EG129" s="58">
        <f>IF(EG116&lt;=Summary!$C$44,
      SUM(EG127:EG128,EG130:EG131),0)</f>
        <v>0</v>
      </c>
      <c r="EH129" s="58">
        <f>IF(EH116&lt;=Summary!$C$44,
      SUM(EH127:EH128,EH130:EH131),0)</f>
        <v>0</v>
      </c>
      <c r="EI129" s="58">
        <f>IF(EI116&lt;=Summary!$C$44,
      SUM(EI127:EI128,EI130:EI131),0)</f>
        <v>0</v>
      </c>
      <c r="EJ129" s="58">
        <f>IF(EJ116&lt;=Summary!$C$44,
      SUM(EJ127:EJ128,EJ130:EJ131),0)</f>
        <v>0</v>
      </c>
      <c r="EK129" s="4">
        <v>0</v>
      </c>
      <c r="EL129" s="4"/>
    </row>
    <row r="130" spans="1:142" s="7" customFormat="1" ht="14" x14ac:dyDescent="0.2">
      <c r="A130" s="3"/>
      <c r="B130" s="7" t="s">
        <v>629</v>
      </c>
      <c r="C130" s="293" t="s">
        <v>576</v>
      </c>
      <c r="D130" s="260"/>
      <c r="E130" s="4"/>
      <c r="F130" s="4"/>
      <c r="G130" s="4"/>
      <c r="H130" s="58">
        <f>IF($B$131,0,
IF(AND(H116&lt;=Summary!$C$44,H116&gt;B133),
      -PPMT(B127/12, H116-$B$133, $B$135*12,$B$129),
0))</f>
        <v>0</v>
      </c>
      <c r="I130" s="58">
        <f>IF($B$131,0,
IF(AND(I116&lt;=Summary!$C$44,I116&gt;C133),
      -PPMT(C127/12, I116-$B$133, $B$135*12,$B$129),
0))</f>
        <v>0</v>
      </c>
      <c r="J130" s="58">
        <f>IF($B$131,0,
IF(AND(J116&lt;=Summary!$C$44,J116&gt;D133),
      -PPMT(D127/12, J116-$B$133, $B$135*12,$B$129),
0))</f>
        <v>0</v>
      </c>
      <c r="K130" s="58">
        <f>IF($B$131,0,
IF(AND(K116&lt;=Summary!$C$44,K116&gt;E133),
      -PPMT(E127/12, K116-$B$133, $B$135*12,$B$129),
0))</f>
        <v>0</v>
      </c>
      <c r="L130" s="58">
        <f>IF($B$131,0,
IF(AND(L116&lt;=Summary!$C$44,L116&gt;F133),
      -PPMT(F127/12, L116-$B$133, $B$135*12,$B$129),
0))</f>
        <v>0</v>
      </c>
      <c r="M130" s="58">
        <f>IF($B$131,0,
IF(AND(M116&lt;=Summary!$C$44,M116&gt;G133),
      -PPMT(G127/12, M116-$B$133, $B$135*12,$B$129),
0))</f>
        <v>0</v>
      </c>
      <c r="N130" s="58">
        <f>IF($B$131,0,
IF(AND(N116&lt;=Summary!$C$44,N116&gt;H133),
      -PPMT(H127/12, N116-$B$133, $B$135*12,$B$129),
0))</f>
        <v>0</v>
      </c>
      <c r="O130" s="58">
        <f>IF($B$131,0,
IF(AND(O116&lt;=Summary!$C$44,O116&gt;I133),
      -PPMT(I127/12, O116-$B$133, $B$135*12,$B$129),
0))</f>
        <v>0</v>
      </c>
      <c r="P130" s="58">
        <f>IF($B$131,0,
IF(AND(P116&lt;=Summary!$C$44,P116&gt;J133),
      -PPMT(J127/12, P116-$B$133, $B$135*12,$B$129),
0))</f>
        <v>0</v>
      </c>
      <c r="Q130" s="58">
        <f>IF($B$131,0,
IF(AND(Q116&lt;=Summary!$C$44,Q116&gt;K133),
      -PPMT(K127/12, Q116-$B$133, $B$135*12,$B$129),
0))</f>
        <v>0</v>
      </c>
      <c r="R130" s="58">
        <f>IF($B$131,0,
IF(AND(R116&lt;=Summary!$C$44,R116&gt;L133),
      -PPMT(L127/12, R116-$B$133, $B$135*12,$B$129),
0))</f>
        <v>0</v>
      </c>
      <c r="S130" s="58">
        <f>IF($B$131,0,
IF(AND(S116&lt;=Summary!$C$44,S116&gt;M133),
      -PPMT(M127/12, S116-$B$133, $B$135*12,$B$129),
0))</f>
        <v>0</v>
      </c>
      <c r="T130" s="58">
        <f>IF($B$131,0,
IF(AND(T116&lt;=Summary!$C$44,T116&gt;N133),
      -PPMT(N127/12, T116-$B$133, $B$135*12,$B$129),
0))</f>
        <v>0</v>
      </c>
      <c r="U130" s="58">
        <f>IF($B$131,0,
IF(AND(U116&lt;=Summary!$C$44,U116&gt;O133),
      -PPMT(O127/12, U116-$B$133, $B$135*12,$B$129),
0))</f>
        <v>0</v>
      </c>
      <c r="V130" s="58">
        <f>IF($B$131,0,
IF(AND(V116&lt;=Summary!$C$44,V116&gt;P133),
      -PPMT(P127/12, V116-$B$133, $B$135*12,$B$129),
0))</f>
        <v>0</v>
      </c>
      <c r="W130" s="58">
        <f>IF($B$131,0,
IF(AND(W116&lt;=Summary!$C$44,W116&gt;Q133),
      -PPMT(Q127/12, W116-$B$133, $B$135*12,$B$129),
0))</f>
        <v>0</v>
      </c>
      <c r="X130" s="58">
        <f>IF($B$131,0,
IF(AND(X116&lt;=Summary!$C$44,X116&gt;R133),
      -PPMT(R127/12, X116-$B$133, $B$135*12,$B$129),
0))</f>
        <v>0</v>
      </c>
      <c r="Y130" s="58">
        <f>IF($B$131,0,
IF(AND(Y116&lt;=Summary!$C$44,Y116&gt;S133),
      -PPMT(S127/12, Y116-$B$133, $B$135*12,$B$129),
0))</f>
        <v>0</v>
      </c>
      <c r="Z130" s="58">
        <f>IF($B$131,0,
IF(AND(Z116&lt;=Summary!$C$44,Z116&gt;T133),
      -PPMT(T127/12, Z116-$B$133, $B$135*12,$B$129),
0))</f>
        <v>0</v>
      </c>
      <c r="AA130" s="58">
        <f>IF($B$131,0,
IF(AND(AA116&lt;=Summary!$C$44,AA116&gt;U133),
      -PPMT(U127/12, AA116-$B$133, $B$135*12,$B$129),
0))</f>
        <v>0</v>
      </c>
      <c r="AB130" s="58">
        <f>IF($B$131,0,
IF(AND(AB116&lt;=Summary!$C$44,AB116&gt;V133),
      -PPMT(V127/12, AB116-$B$133, $B$135*12,$B$129),
0))</f>
        <v>0</v>
      </c>
      <c r="AC130" s="58">
        <f>IF($B$131,0,
IF(AND(AC116&lt;=Summary!$C$44,AC116&gt;W133),
      -PPMT(W127/12, AC116-$B$133, $B$135*12,$B$129),
0))</f>
        <v>0</v>
      </c>
      <c r="AD130" s="58">
        <f>IF($B$131,0,
IF(AND(AD116&lt;=Summary!$C$44,AD116&gt;X133),
      -PPMT(X127/12, AD116-$B$133, $B$135*12,$B$129),
0))</f>
        <v>0</v>
      </c>
      <c r="AE130" s="58">
        <f>IF($B$131,0,
IF(AND(AE116&lt;=Summary!$C$44,AE116&gt;Y133),
      -PPMT(Y127/12, AE116-$B$133, $B$135*12,$B$129),
0))</f>
        <v>0</v>
      </c>
      <c r="AF130" s="58">
        <f>IF($B$131,0,
IF(AND(AF116&lt;=Summary!$C$44,AF116&gt;Z133),
      -PPMT(Z127/12, AF116-$B$133, $B$135*12,$B$129),
0))</f>
        <v>0</v>
      </c>
      <c r="AG130" s="58">
        <f>IF($B$131,0,
IF(AND(AG116&lt;=Summary!$C$44,AG116&gt;AA133),
      -PPMT(AA127/12, AG116-$B$133, $B$135*12,$B$129),
0))</f>
        <v>0</v>
      </c>
      <c r="AH130" s="58">
        <f>IF($B$131,0,
IF(AND(AH116&lt;=Summary!$C$44,AH116&gt;AB133),
      -PPMT(AB127/12, AH116-$B$133, $B$135*12,$B$129),
0))</f>
        <v>0</v>
      </c>
      <c r="AI130" s="58">
        <f>IF($B$131,0,
IF(AND(AI116&lt;=Summary!$C$44,AI116&gt;AC133),
      -PPMT(AC127/12, AI116-$B$133, $B$135*12,$B$129),
0))</f>
        <v>0</v>
      </c>
      <c r="AJ130" s="58">
        <f>IF($B$131,0,
IF(AND(AJ116&lt;=Summary!$C$44,AJ116&gt;AD133),
      -PPMT(AD127/12, AJ116-$B$133, $B$135*12,$B$129),
0))</f>
        <v>0</v>
      </c>
      <c r="AK130" s="58">
        <f>IF($B$131,0,
IF(AND(AK116&lt;=Summary!$C$44,AK116&gt;AE133),
      -PPMT(AE127/12, AK116-$B$133, $B$135*12,$B$129),
0))</f>
        <v>0</v>
      </c>
      <c r="AL130" s="58">
        <f>IF($B$131,0,
IF(AND(AL116&lt;=Summary!$C$44,AL116&gt;AF133),
      -PPMT(AF127/12, AL116-$B$133, $B$135*12,$B$129),
0))</f>
        <v>0</v>
      </c>
      <c r="AM130" s="58">
        <f>IF($B$131,0,
IF(AND(AM116&lt;=Summary!$C$44,AM116&gt;AG133),
      -PPMT(AG127/12, AM116-$B$133, $B$135*12,$B$129),
0))</f>
        <v>0</v>
      </c>
      <c r="AN130" s="58">
        <f>IF($B$131,0,
IF(AND(AN116&lt;=Summary!$C$44,AN116&gt;AH133),
      -PPMT(AH127/12, AN116-$B$133, $B$135*12,$B$129),
0))</f>
        <v>0</v>
      </c>
      <c r="AO130" s="58">
        <f>IF($B$131,0,
IF(AND(AO116&lt;=Summary!$C$44,AO116&gt;AI133),
      -PPMT(AI127/12, AO116-$B$133, $B$135*12,$B$129),
0))</f>
        <v>0</v>
      </c>
      <c r="AP130" s="58">
        <f>IF($B$131,0,
IF(AND(AP116&lt;=Summary!$C$44,AP116&gt;AJ133),
      -PPMT(AJ127/12, AP116-$B$133, $B$135*12,$B$129),
0))</f>
        <v>0</v>
      </c>
      <c r="AQ130" s="58">
        <f>IF($B$131,0,
IF(AND(AQ116&lt;=Summary!$C$44,AQ116&gt;AK133),
      -PPMT(AK127/12, AQ116-$B$133, $B$135*12,$B$129),
0))</f>
        <v>0</v>
      </c>
      <c r="AR130" s="58">
        <f>IF($B$131,0,
IF(AND(AR116&lt;=Summary!$C$44,AR116&gt;AL133),
      -PPMT(AL127/12, AR116-$B$133, $B$135*12,$B$129),
0))</f>
        <v>0</v>
      </c>
      <c r="AS130" s="58">
        <f>IF($B$131,0,
IF(AND(AS116&lt;=Summary!$C$44,AS116&gt;AM133),
      -PPMT(AM127/12, AS116-$B$133, $B$135*12,$B$129),
0))</f>
        <v>0</v>
      </c>
      <c r="AT130" s="58">
        <f>IF($B$131,0,
IF(AND(AT116&lt;=Summary!$C$44,AT116&gt;AN133),
      -PPMT(AN127/12, AT116-$B$133, $B$135*12,$B$129),
0))</f>
        <v>0</v>
      </c>
      <c r="AU130" s="58">
        <f>IF($B$131,0,
IF(AND(AU116&lt;=Summary!$C$44,AU116&gt;AO133),
      -PPMT(AO127/12, AU116-$B$133, $B$135*12,$B$129),
0))</f>
        <v>0</v>
      </c>
      <c r="AV130" s="58">
        <f>IF($B$131,0,
IF(AND(AV116&lt;=Summary!$C$44,AV116&gt;AP133),
      -PPMT(AP127/12, AV116-$B$133, $B$135*12,$B$129),
0))</f>
        <v>0</v>
      </c>
      <c r="AW130" s="58">
        <f>IF($B$131,0,
IF(AND(AW116&lt;=Summary!$C$44,AW116&gt;AQ133),
      -PPMT(AQ127/12, AW116-$B$133, $B$135*12,$B$129),
0))</f>
        <v>0</v>
      </c>
      <c r="AX130" s="58">
        <f>IF($B$131,0,
IF(AND(AX116&lt;=Summary!$C$44,AX116&gt;AR133),
      -PPMT(AR127/12, AX116-$B$133, $B$135*12,$B$129),
0))</f>
        <v>0</v>
      </c>
      <c r="AY130" s="58">
        <f>IF($B$131,0,
IF(AND(AY116&lt;=Summary!$C$44,AY116&gt;AS133),
      -PPMT(AS127/12, AY116-$B$133, $B$135*12,$B$129),
0))</f>
        <v>0</v>
      </c>
      <c r="AZ130" s="58">
        <f>IF($B$131,0,
IF(AND(AZ116&lt;=Summary!$C$44,AZ116&gt;AT133),
      -PPMT(AT127/12, AZ116-$B$133, $B$135*12,$B$129),
0))</f>
        <v>0</v>
      </c>
      <c r="BA130" s="58">
        <f>IF($B$131,0,
IF(AND(BA116&lt;=Summary!$C$44,BA116&gt;AU133),
      -PPMT(AU127/12, BA116-$B$133, $B$135*12,$B$129),
0))</f>
        <v>0</v>
      </c>
      <c r="BB130" s="58">
        <f>IF($B$131,0,
IF(AND(BB116&lt;=Summary!$C$44,BB116&gt;AV133),
      -PPMT(AV127/12, BB116-$B$133, $B$135*12,$B$129),
0))</f>
        <v>0</v>
      </c>
      <c r="BC130" s="58">
        <f>IF($B$131,0,
IF(AND(BC116&lt;=Summary!$C$44,BC116&gt;AW133),
      -PPMT(AW127/12, BC116-$B$133, $B$135*12,$B$129),
0))</f>
        <v>0</v>
      </c>
      <c r="BD130" s="58">
        <f>IF($B$131,0,
IF(AND(BD116&lt;=Summary!$C$44,BD116&gt;AX133),
      -PPMT(AX127/12, BD116-$B$133, $B$135*12,$B$129),
0))</f>
        <v>0</v>
      </c>
      <c r="BE130" s="58">
        <f>IF($B$131,0,
IF(AND(BE116&lt;=Summary!$C$44,BE116&gt;AY133),
      -PPMT(AY127/12, BE116-$B$133, $B$135*12,$B$129),
0))</f>
        <v>0</v>
      </c>
      <c r="BF130" s="58">
        <f>IF($B$131,0,
IF(AND(BF116&lt;=Summary!$C$44,BF116&gt;AZ133),
      -PPMT(AZ127/12, BF116-$B$133, $B$135*12,$B$129),
0))</f>
        <v>0</v>
      </c>
      <c r="BG130" s="58">
        <f>IF($B$131,0,
IF(AND(BG116&lt;=Summary!$C$44,BG116&gt;BA133),
      -PPMT(BA127/12, BG116-$B$133, $B$135*12,$B$129),
0))</f>
        <v>0</v>
      </c>
      <c r="BH130" s="58">
        <f>IF($B$131,0,
IF(AND(BH116&lt;=Summary!$C$44,BH116&gt;BB133),
      -PPMT(BB127/12, BH116-$B$133, $B$135*12,$B$129),
0))</f>
        <v>0</v>
      </c>
      <c r="BI130" s="58">
        <f>IF($B$131,0,
IF(AND(BI116&lt;=Summary!$C$44,BI116&gt;BC133),
      -PPMT(BC127/12, BI116-$B$133, $B$135*12,$B$129),
0))</f>
        <v>0</v>
      </c>
      <c r="BJ130" s="58">
        <f>IF($B$131,0,
IF(AND(BJ116&lt;=Summary!$C$44,BJ116&gt;BD133),
      -PPMT(BD127/12, BJ116-$B$133, $B$135*12,$B$129),
0))</f>
        <v>0</v>
      </c>
      <c r="BK130" s="58">
        <f>IF($B$131,0,
IF(AND(BK116&lt;=Summary!$C$44,BK116&gt;BE133),
      -PPMT(BE127/12, BK116-$B$133, $B$135*12,$B$129),
0))</f>
        <v>0</v>
      </c>
      <c r="BL130" s="58">
        <f>IF($B$131,0,
IF(AND(BL116&lt;=Summary!$C$44,BL116&gt;BF133),
      -PPMT(BF127/12, BL116-$B$133, $B$135*12,$B$129),
0))</f>
        <v>0</v>
      </c>
      <c r="BM130" s="58">
        <f>IF($B$131,0,
IF(AND(BM116&lt;=Summary!$C$44,BM116&gt;BG133),
      -PPMT(BG127/12, BM116-$B$133, $B$135*12,$B$129),
0))</f>
        <v>0</v>
      </c>
      <c r="BN130" s="58">
        <f>IF($B$131,0,
IF(AND(BN116&lt;=Summary!$C$44,BN116&gt;BH133),
      -PPMT(BH127/12, BN116-$B$133, $B$135*12,$B$129),
0))</f>
        <v>0</v>
      </c>
      <c r="BO130" s="58">
        <f>IF($B$131,0,
IF(AND(BO116&lt;=Summary!$C$44,BO116&gt;BI133),
      -PPMT(BI127/12, BO116-$B$133, $B$135*12,$B$129),
0))</f>
        <v>0</v>
      </c>
      <c r="BP130" s="58">
        <f>IF($B$131,0,
IF(AND(BP116&lt;=Summary!$C$44,BP116&gt;BJ133),
      -PPMT(BJ127/12, BP116-$B$133, $B$135*12,$B$129),
0))</f>
        <v>0</v>
      </c>
      <c r="BQ130" s="58">
        <f>IF($B$131,0,
IF(AND(BQ116&lt;=Summary!$C$44,BQ116&gt;BK133),
      -PPMT(BK127/12, BQ116-$B$133, $B$135*12,$B$129),
0))</f>
        <v>0</v>
      </c>
      <c r="BR130" s="58">
        <f>IF($B$131,0,
IF(AND(BR116&lt;=Summary!$C$44,BR116&gt;BL133),
      -PPMT(BL127/12, BR116-$B$133, $B$135*12,$B$129),
0))</f>
        <v>0</v>
      </c>
      <c r="BS130" s="58">
        <f>IF($B$131,0,
IF(AND(BS116&lt;=Summary!$C$44,BS116&gt;BM133),
      -PPMT(BM127/12, BS116-$B$133, $B$135*12,$B$129),
0))</f>
        <v>0</v>
      </c>
      <c r="BT130" s="58">
        <f>IF($B$131,0,
IF(AND(BT116&lt;=Summary!$C$44,BT116&gt;BN133),
      -PPMT(BN127/12, BT116-$B$133, $B$135*12,$B$129),
0))</f>
        <v>0</v>
      </c>
      <c r="BU130" s="58">
        <f>IF($B$131,0,
IF(AND(BU116&lt;=Summary!$C$44,BU116&gt;BO133),
      -PPMT(BO127/12, BU116-$B$133, $B$135*12,$B$129),
0))</f>
        <v>0</v>
      </c>
      <c r="BV130" s="58">
        <f>IF($B$131,0,
IF(AND(BV116&lt;=Summary!$C$44,BV116&gt;BP133),
      -PPMT(BP127/12, BV116-$B$133, $B$135*12,$B$129),
0))</f>
        <v>0</v>
      </c>
      <c r="BW130" s="58">
        <f>IF($B$131,0,
IF(AND(BW116&lt;=Summary!$C$44,BW116&gt;BQ133),
      -PPMT(BQ127/12, BW116-$B$133, $B$135*12,$B$129),
0))</f>
        <v>0</v>
      </c>
      <c r="BX130" s="58">
        <f>IF($B$131,0,
IF(AND(BX116&lt;=Summary!$C$44,BX116&gt;BR133),
      -PPMT(BR127/12, BX116-$B$133, $B$135*12,$B$129),
0))</f>
        <v>0</v>
      </c>
      <c r="BY130" s="58">
        <f>IF($B$131,0,
IF(AND(BY116&lt;=Summary!$C$44,BY116&gt;BS133),
      -PPMT(BS127/12, BY116-$B$133, $B$135*12,$B$129),
0))</f>
        <v>0</v>
      </c>
      <c r="BZ130" s="58">
        <f>IF($B$131,0,
IF(AND(BZ116&lt;=Summary!$C$44,BZ116&gt;BT133),
      -PPMT(BT127/12, BZ116-$B$133, $B$135*12,$B$129),
0))</f>
        <v>0</v>
      </c>
      <c r="CA130" s="58">
        <f>IF($B$131,0,
IF(AND(CA116&lt;=Summary!$C$44,CA116&gt;BU133),
      -PPMT(BU127/12, CA116-$B$133, $B$135*12,$B$129),
0))</f>
        <v>0</v>
      </c>
      <c r="CB130" s="58">
        <f>IF($B$131,0,
IF(AND(CB116&lt;=Summary!$C$44,CB116&gt;BV133),
      -PPMT(BV127/12, CB116-$B$133, $B$135*12,$B$129),
0))</f>
        <v>0</v>
      </c>
      <c r="CC130" s="58">
        <f>IF($B$131,0,
IF(AND(CC116&lt;=Summary!$C$44,CC116&gt;BW133),
      -PPMT(BW127/12, CC116-$B$133, $B$135*12,$B$129),
0))</f>
        <v>0</v>
      </c>
      <c r="CD130" s="58">
        <f>IF($B$131,0,
IF(AND(CD116&lt;=Summary!$C$44,CD116&gt;BX133),
      -PPMT(BX127/12, CD116-$B$133, $B$135*12,$B$129),
0))</f>
        <v>0</v>
      </c>
      <c r="CE130" s="58">
        <f>IF($B$131,0,
IF(AND(CE116&lt;=Summary!$C$44,CE116&gt;BY133),
      -PPMT(BY127/12, CE116-$B$133, $B$135*12,$B$129),
0))</f>
        <v>0</v>
      </c>
      <c r="CF130" s="58">
        <f>IF($B$131,0,
IF(AND(CF116&lt;=Summary!$C$44,CF116&gt;BZ133),
      -PPMT(BZ127/12, CF116-$B$133, $B$135*12,$B$129),
0))</f>
        <v>0</v>
      </c>
      <c r="CG130" s="58">
        <f>IF($B$131,0,
IF(AND(CG116&lt;=Summary!$C$44,CG116&gt;CA133),
      -PPMT(CA127/12, CG116-$B$133, $B$135*12,$B$129),
0))</f>
        <v>0</v>
      </c>
      <c r="CH130" s="58">
        <f>IF($B$131,0,
IF(AND(CH116&lt;=Summary!$C$44,CH116&gt;CB133),
      -PPMT(CB127/12, CH116-$B$133, $B$135*12,$B$129),
0))</f>
        <v>0</v>
      </c>
      <c r="CI130" s="58">
        <f>IF($B$131,0,
IF(AND(CI116&lt;=Summary!$C$44,CI116&gt;CC133),
      -PPMT(CC127/12, CI116-$B$133, $B$135*12,$B$129),
0))</f>
        <v>0</v>
      </c>
      <c r="CJ130" s="58">
        <f>IF($B$131,0,
IF(AND(CJ116&lt;=Summary!$C$44,CJ116&gt;CD133),
      -PPMT(CD127/12, CJ116-$B$133, $B$135*12,$B$129),
0))</f>
        <v>0</v>
      </c>
      <c r="CK130" s="58">
        <f>IF($B$131,0,
IF(AND(CK116&lt;=Summary!$C$44,CK116&gt;CE133),
      -PPMT(CE127/12, CK116-$B$133, $B$135*12,$B$129),
0))</f>
        <v>0</v>
      </c>
      <c r="CL130" s="58">
        <f>IF($B$131,0,
IF(AND(CL116&lt;=Summary!$C$44,CL116&gt;CF133),
      -PPMT(CF127/12, CL116-$B$133, $B$135*12,$B$129),
0))</f>
        <v>0</v>
      </c>
      <c r="CM130" s="58">
        <f>IF($B$131,0,
IF(AND(CM116&lt;=Summary!$C$44,CM116&gt;CG133),
      -PPMT(CG127/12, CM116-$B$133, $B$135*12,$B$129),
0))</f>
        <v>0</v>
      </c>
      <c r="CN130" s="58">
        <f>IF($B$131,0,
IF(AND(CN116&lt;=Summary!$C$44,CN116&gt;CH133),
      -PPMT(CH127/12, CN116-$B$133, $B$135*12,$B$129),
0))</f>
        <v>0</v>
      </c>
      <c r="CO130" s="58">
        <f>IF($B$131,0,
IF(AND(CO116&lt;=Summary!$C$44,CO116&gt;CI133),
      -PPMT(CI127/12, CO116-$B$133, $B$135*12,$B$129),
0))</f>
        <v>0</v>
      </c>
      <c r="CP130" s="58">
        <f>IF($B$131,0,
IF(AND(CP116&lt;=Summary!$C$44,CP116&gt;CJ133),
      -PPMT(CJ127/12, CP116-$B$133, $B$135*12,$B$129),
0))</f>
        <v>0</v>
      </c>
      <c r="CQ130" s="58">
        <f>IF($B$131,0,
IF(AND(CQ116&lt;=Summary!$C$44,CQ116&gt;CK133),
      -PPMT(CK127/12, CQ116-$B$133, $B$135*12,$B$129),
0))</f>
        <v>0</v>
      </c>
      <c r="CR130" s="58">
        <f>IF($B$131,0,
IF(AND(CR116&lt;=Summary!$C$44,CR116&gt;CL133),
      -PPMT(CL127/12, CR116-$B$133, $B$135*12,$B$129),
0))</f>
        <v>0</v>
      </c>
      <c r="CS130" s="58">
        <f>IF($B$131,0,
IF(AND(CS116&lt;=Summary!$C$44,CS116&gt;CM133),
      -PPMT(CM127/12, CS116-$B$133, $B$135*12,$B$129),
0))</f>
        <v>0</v>
      </c>
      <c r="CT130" s="58">
        <f>IF($B$131,0,
IF(AND(CT116&lt;=Summary!$C$44,CT116&gt;CN133),
      -PPMT(CN127/12, CT116-$B$133, $B$135*12,$B$129),
0))</f>
        <v>0</v>
      </c>
      <c r="CU130" s="58">
        <f>IF($B$131,0,
IF(AND(CU116&lt;=Summary!$C$44,CU116&gt;CO133),
      -PPMT(CO127/12, CU116-$B$133, $B$135*12,$B$129),
0))</f>
        <v>0</v>
      </c>
      <c r="CV130" s="58">
        <f>IF($B$131,0,
IF(AND(CV116&lt;=Summary!$C$44,CV116&gt;CP133),
      -PPMT(CP127/12, CV116-$B$133, $B$135*12,$B$129),
0))</f>
        <v>0</v>
      </c>
      <c r="CW130" s="58">
        <f>IF($B$131,0,
IF(AND(CW116&lt;=Summary!$C$44,CW116&gt;CQ133),
      -PPMT(CQ127/12, CW116-$B$133, $B$135*12,$B$129),
0))</f>
        <v>0</v>
      </c>
      <c r="CX130" s="58">
        <f>IF($B$131,0,
IF(AND(CX116&lt;=Summary!$C$44,CX116&gt;CR133),
      -PPMT(CR127/12, CX116-$B$133, $B$135*12,$B$129),
0))</f>
        <v>0</v>
      </c>
      <c r="CY130" s="58">
        <f>IF($B$131,0,
IF(AND(CY116&lt;=Summary!$C$44,CY116&gt;CS133),
      -PPMT(CS127/12, CY116-$B$133, $B$135*12,$B$129),
0))</f>
        <v>0</v>
      </c>
      <c r="CZ130" s="58">
        <f>IF($B$131,0,
IF(AND(CZ116&lt;=Summary!$C$44,CZ116&gt;CT133),
      -PPMT(CT127/12, CZ116-$B$133, $B$135*12,$B$129),
0))</f>
        <v>0</v>
      </c>
      <c r="DA130" s="58">
        <f>IF($B$131,0,
IF(AND(DA116&lt;=Summary!$C$44,DA116&gt;CU133),
      -PPMT(CU127/12, DA116-$B$133, $B$135*12,$B$129),
0))</f>
        <v>0</v>
      </c>
      <c r="DB130" s="58">
        <f>IF($B$131,0,
IF(AND(DB116&lt;=Summary!$C$44,DB116&gt;CV133),
      -PPMT(CV127/12, DB116-$B$133, $B$135*12,$B$129),
0))</f>
        <v>0</v>
      </c>
      <c r="DC130" s="58">
        <f>IF($B$131,0,
IF(AND(DC116&lt;=Summary!$C$44,DC116&gt;CW133),
      -PPMT(CW127/12, DC116-$B$133, $B$135*12,$B$129),
0))</f>
        <v>0</v>
      </c>
      <c r="DD130" s="58">
        <f>IF($B$131,0,
IF(AND(DD116&lt;=Summary!$C$44,DD116&gt;CX133),
      -PPMT(CX127/12, DD116-$B$133, $B$135*12,$B$129),
0))</f>
        <v>0</v>
      </c>
      <c r="DE130" s="58">
        <f>IF($B$131,0,
IF(AND(DE116&lt;=Summary!$C$44,DE116&gt;CY133),
      -PPMT(CY127/12, DE116-$B$133, $B$135*12,$B$129),
0))</f>
        <v>0</v>
      </c>
      <c r="DF130" s="58">
        <f>IF($B$131,0,
IF(AND(DF116&lt;=Summary!$C$44,DF116&gt;CZ133),
      -PPMT(CZ127/12, DF116-$B$133, $B$135*12,$B$129),
0))</f>
        <v>0</v>
      </c>
      <c r="DG130" s="58">
        <f>IF($B$131,0,
IF(AND(DG116&lt;=Summary!$C$44,DG116&gt;DA133),
      -PPMT(DA127/12, DG116-$B$133, $B$135*12,$B$129),
0))</f>
        <v>0</v>
      </c>
      <c r="DH130" s="58">
        <f>IF($B$131,0,
IF(AND(DH116&lt;=Summary!$C$44,DH116&gt;DB133),
      -PPMT(DB127/12, DH116-$B$133, $B$135*12,$B$129),
0))</f>
        <v>0</v>
      </c>
      <c r="DI130" s="58">
        <f>IF($B$131,0,
IF(AND(DI116&lt;=Summary!$C$44,DI116&gt;DC133),
      -PPMT(DC127/12, DI116-$B$133, $B$135*12,$B$129),
0))</f>
        <v>0</v>
      </c>
      <c r="DJ130" s="58">
        <f>IF($B$131,0,
IF(AND(DJ116&lt;=Summary!$C$44,DJ116&gt;DD133),
      -PPMT(DD127/12, DJ116-$B$133, $B$135*12,$B$129),
0))</f>
        <v>0</v>
      </c>
      <c r="DK130" s="58">
        <f>IF($B$131,0,
IF(AND(DK116&lt;=Summary!$C$44,DK116&gt;DE133),
      -PPMT(DE127/12, DK116-$B$133, $B$135*12,$B$129),
0))</f>
        <v>0</v>
      </c>
      <c r="DL130" s="58">
        <f>IF($B$131,0,
IF(AND(DL116&lt;=Summary!$C$44,DL116&gt;DF133),
      -PPMT(DF127/12, DL116-$B$133, $B$135*12,$B$129),
0))</f>
        <v>0</v>
      </c>
      <c r="DM130" s="58">
        <f>IF($B$131,0,
IF(AND(DM116&lt;=Summary!$C$44,DM116&gt;DG133),
      -PPMT(DG127/12, DM116-$B$133, $B$135*12,$B$129),
0))</f>
        <v>0</v>
      </c>
      <c r="DN130" s="58">
        <f>IF($B$131,0,
IF(AND(DN116&lt;=Summary!$C$44,DN116&gt;DH133),
      -PPMT(DH127/12, DN116-$B$133, $B$135*12,$B$129),
0))</f>
        <v>0</v>
      </c>
      <c r="DO130" s="58">
        <f>IF($B$131,0,
IF(AND(DO116&lt;=Summary!$C$44,DO116&gt;DI133),
      -PPMT(DI127/12, DO116-$B$133, $B$135*12,$B$129),
0))</f>
        <v>0</v>
      </c>
      <c r="DP130" s="58">
        <f>IF($B$131,0,
IF(AND(DP116&lt;=Summary!$C$44,DP116&gt;DJ133),
      -PPMT(DJ127/12, DP116-$B$133, $B$135*12,$B$129),
0))</f>
        <v>0</v>
      </c>
      <c r="DQ130" s="58">
        <f>IF($B$131,0,
IF(AND(DQ116&lt;=Summary!$C$44,DQ116&gt;DK133),
      -PPMT(DK127/12, DQ116-$B$133, $B$135*12,$B$129),
0))</f>
        <v>0</v>
      </c>
      <c r="DR130" s="58">
        <f>IF($B$131,0,
IF(AND(DR116&lt;=Summary!$C$44,DR116&gt;DL133),
      -PPMT(DL127/12, DR116-$B$133, $B$135*12,$B$129),
0))</f>
        <v>0</v>
      </c>
      <c r="DS130" s="58">
        <f>IF($B$131,0,
IF(AND(DS116&lt;=Summary!$C$44,DS116&gt;DM133),
      -PPMT(DM127/12, DS116-$B$133, $B$135*12,$B$129),
0))</f>
        <v>0</v>
      </c>
      <c r="DT130" s="58">
        <f>IF($B$131,0,
IF(AND(DT116&lt;=Summary!$C$44,DT116&gt;DN133),
      -PPMT(DN127/12, DT116-$B$133, $B$135*12,$B$129),
0))</f>
        <v>0</v>
      </c>
      <c r="DU130" s="58">
        <f>IF($B$131,0,
IF(AND(DU116&lt;=Summary!$C$44,DU116&gt;DO133),
      -PPMT(DO127/12, DU116-$B$133, $B$135*12,$B$129),
0))</f>
        <v>0</v>
      </c>
      <c r="DV130" s="58">
        <f>IF($B$131,0,
IF(AND(DV116&lt;=Summary!$C$44,DV116&gt;DP133),
      -PPMT(DP127/12, DV116-$B$133, $B$135*12,$B$129),
0))</f>
        <v>0</v>
      </c>
      <c r="DW130" s="58">
        <f>IF($B$131,0,
IF(AND(DW116&lt;=Summary!$C$44,DW116&gt;DQ133),
      -PPMT(DQ127/12, DW116-$B$133, $B$135*12,$B$129),
0))</f>
        <v>0</v>
      </c>
      <c r="DX130" s="58">
        <f>IF($B$131,0,
IF(AND(DX116&lt;=Summary!$C$44,DX116&gt;DR133),
      -PPMT(DR127/12, DX116-$B$133, $B$135*12,$B$129),
0))</f>
        <v>0</v>
      </c>
      <c r="DY130" s="58">
        <f>IF($B$131,0,
IF(AND(DY116&lt;=Summary!$C$44,DY116&gt;DS133),
      -PPMT(DS127/12, DY116-$B$133, $B$135*12,$B$129),
0))</f>
        <v>0</v>
      </c>
      <c r="DZ130" s="58">
        <f>IF($B$131,0,
IF(AND(DZ116&lt;=Summary!$C$44,DZ116&gt;DT133),
      -PPMT(DT127/12, DZ116-$B$133, $B$135*12,$B$129),
0))</f>
        <v>0</v>
      </c>
      <c r="EA130" s="58">
        <f>IF($B$131,0,
IF(AND(EA116&lt;=Summary!$C$44,EA116&gt;DU133),
      -PPMT(DU127/12, EA116-$B$133, $B$135*12,$B$129),
0))</f>
        <v>0</v>
      </c>
      <c r="EB130" s="58">
        <f>IF($B$131,0,
IF(AND(EB116&lt;=Summary!$C$44,EB116&gt;DV133),
      -PPMT(DV127/12, EB116-$B$133, $B$135*12,$B$129),
0))</f>
        <v>0</v>
      </c>
      <c r="EC130" s="58">
        <f>IF($B$131,0,
IF(AND(EC116&lt;=Summary!$C$44,EC116&gt;DW133),
      -PPMT(DW127/12, EC116-$B$133, $B$135*12,$B$129),
0))</f>
        <v>0</v>
      </c>
      <c r="ED130" s="58">
        <f>IF($B$131,0,
IF(AND(ED116&lt;=Summary!$C$44,ED116&gt;DX133),
      -PPMT(DX127/12, ED116-$B$133, $B$135*12,$B$129),
0))</f>
        <v>0</v>
      </c>
      <c r="EE130" s="58">
        <f>IF($B$131,0,
IF(AND(EE116&lt;=Summary!$C$44,EE116&gt;DY133),
      -PPMT(DY127/12, EE116-$B$133, $B$135*12,$B$129),
0))</f>
        <v>0</v>
      </c>
      <c r="EF130" s="58">
        <f>IF($B$131,0,
IF(AND(EF116&lt;=Summary!$C$44,EF116&gt;DZ133),
      -PPMT(DZ127/12, EF116-$B$133, $B$135*12,$B$129),
0))</f>
        <v>0</v>
      </c>
      <c r="EG130" s="58">
        <f>IF($B$131,0,
IF(AND(EG116&lt;=Summary!$C$44,EG116&gt;EA133),
      -PPMT(EA127/12, EG116-$B$133, $B$135*12,$B$129),
0))</f>
        <v>0</v>
      </c>
      <c r="EH130" s="58">
        <f>IF($B$131,0,
IF(AND(EH116&lt;=Summary!$C$44,EH116&gt;EB133),
      -PPMT(EB127/12, EH116-$B$133, $B$135*12,$B$129),
0))</f>
        <v>0</v>
      </c>
      <c r="EI130" s="58">
        <f>IF($B$131,0,
IF(AND(EI116&lt;=Summary!$C$44,EI116&gt;EC133),
      -PPMT(EC127/12, EI116-$B$133, $B$135*12,$B$129),
0))</f>
        <v>0</v>
      </c>
      <c r="EJ130" s="58">
        <f>IF($B$131,0,
IF(AND(EJ116&lt;=Summary!$C$44,EJ116&gt;ED133),
      -PPMT(ED127/12, EJ116-$B$133, $B$135*12,$B$129),
0))</f>
        <v>0</v>
      </c>
      <c r="EK130" s="4">
        <v>0</v>
      </c>
      <c r="EL130" s="4"/>
    </row>
    <row r="131" spans="1:142" s="7" customFormat="1" ht="14" x14ac:dyDescent="0.2">
      <c r="A131" s="3"/>
      <c r="B131" s="7" t="b">
        <v>1</v>
      </c>
      <c r="C131" s="293" t="s">
        <v>414</v>
      </c>
      <c r="D131" s="260"/>
      <c r="E131" s="4"/>
      <c r="F131" s="4"/>
      <c r="G131" s="4"/>
      <c r="H131" s="58">
        <f ca="1">IF(H116&lt;=Summary!$C$44,
      IF('Cash Flow'!H99&gt;-H128,
               -MIN('Cash Flow'!H99-H128,H130),
0),0)</f>
        <v>0</v>
      </c>
      <c r="I131" s="58">
        <f ca="1">IF(I116&lt;=Summary!$C$44,
      IF('Cash Flow'!I99&gt;-I128,
               -MIN('Cash Flow'!I99-I128,I130),
0),0)</f>
        <v>0</v>
      </c>
      <c r="J131" s="58">
        <f ca="1">IF(J116&lt;=Summary!$C$44,
      IF('Cash Flow'!J99&gt;-J128,
               -MIN('Cash Flow'!J99-J128,J130),
0),0)</f>
        <v>0</v>
      </c>
      <c r="K131" s="58">
        <f ca="1">IF(K116&lt;=Summary!$C$44,
      IF('Cash Flow'!K99&gt;-K128,
               -MIN('Cash Flow'!K99-K128,K130),
0),0)</f>
        <v>0</v>
      </c>
      <c r="L131" s="58">
        <f ca="1">IF(L116&lt;=Summary!$C$44,
      IF('Cash Flow'!L99&gt;-L128,
               -MIN('Cash Flow'!L99-L128,L130),
0),0)</f>
        <v>0</v>
      </c>
      <c r="M131" s="58">
        <f ca="1">IF(M116&lt;=Summary!$C$44,
      IF('Cash Flow'!M99&gt;-M128,
               -MIN('Cash Flow'!M99-M128,M130),
0),0)</f>
        <v>0</v>
      </c>
      <c r="N131" s="58">
        <f ca="1">IF(N116&lt;=Summary!$C$44,
      IF('Cash Flow'!N99&gt;-N128,
               -MIN('Cash Flow'!N99-N128,N130),
0),0)</f>
        <v>0</v>
      </c>
      <c r="O131" s="58">
        <f ca="1">IF(O116&lt;=Summary!$C$44,
      IF('Cash Flow'!O99&gt;-O128,
               -MIN('Cash Flow'!O99-O128,O130),
0),0)</f>
        <v>0</v>
      </c>
      <c r="P131" s="58">
        <f ca="1">IF(P116&lt;=Summary!$C$44,
      IF('Cash Flow'!P99&gt;-P128,
               -MIN('Cash Flow'!P99-P128,P130),
0),0)</f>
        <v>0</v>
      </c>
      <c r="Q131" s="58">
        <f ca="1">IF(Q116&lt;=Summary!$C$44,
      IF('Cash Flow'!Q99&gt;-Q128,
               -MIN('Cash Flow'!Q99-Q128,Q130),
0),0)</f>
        <v>0</v>
      </c>
      <c r="R131" s="58">
        <f ca="1">IF(R116&lt;=Summary!$C$44,
      IF('Cash Flow'!R99&gt;-R128,
               -MIN('Cash Flow'!R99-R128,R130),
0),0)</f>
        <v>0</v>
      </c>
      <c r="S131" s="58">
        <f ca="1">IF(S116&lt;=Summary!$C$44,
      IF('Cash Flow'!S99&gt;-S128,
               -MIN('Cash Flow'!S99-S128,S130),
0),0)</f>
        <v>0</v>
      </c>
      <c r="T131" s="58">
        <f ca="1">IF(T116&lt;=Summary!$C$44,
      IF('Cash Flow'!T99&gt;-T128,
               -MIN('Cash Flow'!T99-T128,T130),
0),0)</f>
        <v>0</v>
      </c>
      <c r="U131" s="58">
        <f ca="1">IF(U116&lt;=Summary!$C$44,
      IF('Cash Flow'!U99&gt;-U128,
               -MIN('Cash Flow'!U99-U128,U130),
0),0)</f>
        <v>0</v>
      </c>
      <c r="V131" s="58">
        <f ca="1">IF(V116&lt;=Summary!$C$44,
      IF('Cash Flow'!V99&gt;-V128,
               -MIN('Cash Flow'!V99-V128,V130),
0),0)</f>
        <v>0</v>
      </c>
      <c r="W131" s="58">
        <f ca="1">IF(W116&lt;=Summary!$C$44,
      IF('Cash Flow'!W99&gt;-W128,
               -MIN('Cash Flow'!W99-W128,W130),
0),0)</f>
        <v>0</v>
      </c>
      <c r="X131" s="58">
        <f ca="1">IF(X116&lt;=Summary!$C$44,
      IF('Cash Flow'!X99&gt;-X128,
               -MIN('Cash Flow'!X99-X128,X130),
0),0)</f>
        <v>0</v>
      </c>
      <c r="Y131" s="58">
        <f ca="1">IF(Y116&lt;=Summary!$C$44,
      IF('Cash Flow'!Y99&gt;-Y128,
               -MIN('Cash Flow'!Y99-Y128,Y130),
0),0)</f>
        <v>0</v>
      </c>
      <c r="Z131" s="58">
        <f ca="1">IF(Z116&lt;=Summary!$C$44,
      IF('Cash Flow'!Z99&gt;-Z128,
               -MIN('Cash Flow'!Z99-Z128,Z130),
0),0)</f>
        <v>0</v>
      </c>
      <c r="AA131" s="58">
        <f ca="1">IF(AA116&lt;=Summary!$C$44,
      IF('Cash Flow'!AA99&gt;-AA128,
               -MIN('Cash Flow'!AA99-AA128,AA130),
0),0)</f>
        <v>0</v>
      </c>
      <c r="AB131" s="58">
        <f ca="1">IF(AB116&lt;=Summary!$C$44,
      IF('Cash Flow'!AB99&gt;-AB128,
               -MIN('Cash Flow'!AB99-AB128,AB130),
0),0)</f>
        <v>0</v>
      </c>
      <c r="AC131" s="58">
        <f ca="1">IF(AC116&lt;=Summary!$C$44,
      IF('Cash Flow'!AC99&gt;-AC128,
               -MIN('Cash Flow'!AC99-AC128,AC130),
0),0)</f>
        <v>0</v>
      </c>
      <c r="AD131" s="58">
        <f ca="1">IF(AD116&lt;=Summary!$C$44,
      IF('Cash Flow'!AD99&gt;-AD128,
               -MIN('Cash Flow'!AD99-AD128,AD130),
0),0)</f>
        <v>0</v>
      </c>
      <c r="AE131" s="58">
        <f ca="1">IF(AE116&lt;=Summary!$C$44,
      IF('Cash Flow'!AE99&gt;-AE128,
               -MIN('Cash Flow'!AE99-AE128,AE130),
0),0)</f>
        <v>0</v>
      </c>
      <c r="AF131" s="58">
        <f ca="1">IF(AF116&lt;=Summary!$C$44,
      IF('Cash Flow'!AF99&gt;-AF128,
               -MIN('Cash Flow'!AF99-AF128,AF130),
0),0)</f>
        <v>0</v>
      </c>
      <c r="AG131" s="58">
        <f ca="1">IF(AG116&lt;=Summary!$C$44,
      IF('Cash Flow'!AG99&gt;-AG128,
               -MIN('Cash Flow'!AG99-AG128,AG130),
0),0)</f>
        <v>0</v>
      </c>
      <c r="AH131" s="58">
        <f ca="1">IF(AH116&lt;=Summary!$C$44,
      IF('Cash Flow'!AH99&gt;-AH128,
               -MIN('Cash Flow'!AH99-AH128,AH130),
0),0)</f>
        <v>0</v>
      </c>
      <c r="AI131" s="58">
        <f ca="1">IF(AI116&lt;=Summary!$C$44,
      IF('Cash Flow'!AI99&gt;-AI128,
               -MIN('Cash Flow'!AI99-AI128,AI130),
0),0)</f>
        <v>0</v>
      </c>
      <c r="AJ131" s="58">
        <f ca="1">IF(AJ116&lt;=Summary!$C$44,
      IF('Cash Flow'!AJ99&gt;-AJ128,
               -MIN('Cash Flow'!AJ99-AJ128,AJ130),
0),0)</f>
        <v>0</v>
      </c>
      <c r="AK131" s="58">
        <f ca="1">IF(AK116&lt;=Summary!$C$44,
      IF('Cash Flow'!AK99&gt;-AK128,
               -MIN('Cash Flow'!AK99-AK128,AK130),
0),0)</f>
        <v>0</v>
      </c>
      <c r="AL131" s="58">
        <f ca="1">IF(AL116&lt;=Summary!$C$44,
      IF('Cash Flow'!AL99&gt;-AL128,
               -MIN('Cash Flow'!AL99-AL128,AL130),
0),0)</f>
        <v>0</v>
      </c>
      <c r="AM131" s="58">
        <f ca="1">IF(AM116&lt;=Summary!$C$44,
      IF('Cash Flow'!AM99&gt;-AM128,
               -MIN('Cash Flow'!AM99-AM128,AM130),
0),0)</f>
        <v>0</v>
      </c>
      <c r="AN131" s="58">
        <f ca="1">IF(AN116&lt;=Summary!$C$44,
      IF('Cash Flow'!AN99&gt;-AN128,
               -MIN('Cash Flow'!AN99-AN128,AN130),
0),0)</f>
        <v>0</v>
      </c>
      <c r="AO131" s="58">
        <f ca="1">IF(AO116&lt;=Summary!$C$44,
      IF('Cash Flow'!AO99&gt;-AO128,
               -MIN('Cash Flow'!AO99-AO128,AO130),
0),0)</f>
        <v>0</v>
      </c>
      <c r="AP131" s="58">
        <f ca="1">IF(AP116&lt;=Summary!$C$44,
      IF('Cash Flow'!AP99&gt;-AP128,
               -MIN('Cash Flow'!AP99-AP128,AP130),
0),0)</f>
        <v>0</v>
      </c>
      <c r="AQ131" s="58">
        <f ca="1">IF(AQ116&lt;=Summary!$C$44,
      IF('Cash Flow'!AQ99&gt;-AQ128,
               -MIN('Cash Flow'!AQ99-AQ128,AQ130),
0),0)</f>
        <v>0</v>
      </c>
      <c r="AR131" s="58">
        <f ca="1">IF(AR116&lt;=Summary!$C$44,
      IF('Cash Flow'!AR99&gt;-AR128,
               -MIN('Cash Flow'!AR99-AR128,AR130),
0),0)</f>
        <v>0</v>
      </c>
      <c r="AS131" s="58">
        <f ca="1">IF(AS116&lt;=Summary!$C$44,
      IF('Cash Flow'!AS99&gt;-AS128,
               -MIN('Cash Flow'!AS99-AS128,AS130),
0),0)</f>
        <v>0</v>
      </c>
      <c r="AT131" s="58">
        <f ca="1">IF(AT116&lt;=Summary!$C$44,
      IF('Cash Flow'!AT99&gt;-AT128,
               -MIN('Cash Flow'!AT99-AT128,AT130),
0),0)</f>
        <v>0</v>
      </c>
      <c r="AU131" s="58">
        <f ca="1">IF(AU116&lt;=Summary!$C$44,
      IF('Cash Flow'!AU99&gt;-AU128,
               -MIN('Cash Flow'!AU99-AU128,AU130),
0),0)</f>
        <v>0</v>
      </c>
      <c r="AV131" s="58">
        <f>IF(AV116&lt;=Summary!$C$44,
      IF('Cash Flow'!AV99&gt;-AV128,
               -MIN('Cash Flow'!AV99-AV128,AV130),
0),0)</f>
        <v>0</v>
      </c>
      <c r="AW131" s="58">
        <f>IF(AW116&lt;=Summary!$C$44,
      IF('Cash Flow'!AW99&gt;-AW128,
               -MIN('Cash Flow'!AW99-AW128,AW130),
0),0)</f>
        <v>0</v>
      </c>
      <c r="AX131" s="58">
        <f>IF(AX116&lt;=Summary!$C$44,
      IF('Cash Flow'!AX99&gt;-AX128,
               -MIN('Cash Flow'!AX99-AX128,AX130),
0),0)</f>
        <v>0</v>
      </c>
      <c r="AY131" s="58">
        <f>IF(AY116&lt;=Summary!$C$44,
      IF('Cash Flow'!AY99&gt;-AY128,
               -MIN('Cash Flow'!AY99-AY128,AY130),
0),0)</f>
        <v>0</v>
      </c>
      <c r="AZ131" s="58">
        <f>IF(AZ116&lt;=Summary!$C$44,
      IF('Cash Flow'!AZ99&gt;-AZ128,
               -MIN('Cash Flow'!AZ99-AZ128,AZ130),
0),0)</f>
        <v>0</v>
      </c>
      <c r="BA131" s="58">
        <f>IF(BA116&lt;=Summary!$C$44,
      IF('Cash Flow'!BA99&gt;-BA128,
               -MIN('Cash Flow'!BA99-BA128,BA130),
0),0)</f>
        <v>0</v>
      </c>
      <c r="BB131" s="58">
        <f>IF(BB116&lt;=Summary!$C$44,
      IF('Cash Flow'!BB99&gt;-BB128,
               -MIN('Cash Flow'!BB99-BB128,BB130),
0),0)</f>
        <v>0</v>
      </c>
      <c r="BC131" s="58">
        <f>IF(BC116&lt;=Summary!$C$44,
      IF('Cash Flow'!BC99&gt;-BC128,
               -MIN('Cash Flow'!BC99-BC128,BC130),
0),0)</f>
        <v>0</v>
      </c>
      <c r="BD131" s="58">
        <f>IF(BD116&lt;=Summary!$C$44,
      IF('Cash Flow'!BD99&gt;-BD128,
               -MIN('Cash Flow'!BD99-BD128,BD130),
0),0)</f>
        <v>0</v>
      </c>
      <c r="BE131" s="58">
        <f>IF(BE116&lt;=Summary!$C$44,
      IF('Cash Flow'!BE99&gt;-BE128,
               -MIN('Cash Flow'!BE99-BE128,BE130),
0),0)</f>
        <v>0</v>
      </c>
      <c r="BF131" s="58">
        <f>IF(BF116&lt;=Summary!$C$44,
      IF('Cash Flow'!BF99&gt;-BF128,
               -MIN('Cash Flow'!BF99-BF128,BF130),
0),0)</f>
        <v>0</v>
      </c>
      <c r="BG131" s="58">
        <f>IF(BG116&lt;=Summary!$C$44,
      IF('Cash Flow'!BG99&gt;-BG128,
               -MIN('Cash Flow'!BG99-BG128,BG130),
0),0)</f>
        <v>0</v>
      </c>
      <c r="BH131" s="58">
        <f>IF(BH116&lt;=Summary!$C$44,
      IF('Cash Flow'!BH99&gt;-BH128,
               -MIN('Cash Flow'!BH99-BH128,BH130),
0),0)</f>
        <v>0</v>
      </c>
      <c r="BI131" s="58">
        <f>IF(BI116&lt;=Summary!$C$44,
      IF('Cash Flow'!BI99&gt;-BI128,
               -MIN('Cash Flow'!BI99-BI128,BI130),
0),0)</f>
        <v>0</v>
      </c>
      <c r="BJ131" s="58">
        <f>IF(BJ116&lt;=Summary!$C$44,
      IF('Cash Flow'!BJ99&gt;-BJ128,
               -MIN('Cash Flow'!BJ99-BJ128,BJ130),
0),0)</f>
        <v>0</v>
      </c>
      <c r="BK131" s="58">
        <f>IF(BK116&lt;=Summary!$C$44,
      IF('Cash Flow'!BK99&gt;-BK128,
               -MIN('Cash Flow'!BK99-BK128,BK130),
0),0)</f>
        <v>0</v>
      </c>
      <c r="BL131" s="58">
        <f>IF(BL116&lt;=Summary!$C$44,
      IF('Cash Flow'!BL99&gt;-BL128,
               -MIN('Cash Flow'!BL99-BL128,BL130),
0),0)</f>
        <v>0</v>
      </c>
      <c r="BM131" s="58">
        <f>IF(BM116&lt;=Summary!$C$44,
      IF('Cash Flow'!BM99&gt;-BM128,
               -MIN('Cash Flow'!BM99-BM128,BM130),
0),0)</f>
        <v>0</v>
      </c>
      <c r="BN131" s="58">
        <f>IF(BN116&lt;=Summary!$C$44,
      IF('Cash Flow'!BN99&gt;-BN128,
               -MIN('Cash Flow'!BN99-BN128,BN130),
0),0)</f>
        <v>0</v>
      </c>
      <c r="BO131" s="58">
        <f>IF(BO116&lt;=Summary!$C$44,
      IF('Cash Flow'!BO99&gt;-BO128,
               -MIN('Cash Flow'!BO99-BO128,BO130),
0),0)</f>
        <v>0</v>
      </c>
      <c r="BP131" s="58">
        <f>IF(BP116&lt;=Summary!$C$44,
      IF('Cash Flow'!BP99&gt;-BP128,
               -MIN('Cash Flow'!BP99-BP128,BP130),
0),0)</f>
        <v>0</v>
      </c>
      <c r="BQ131" s="58">
        <f>IF(BQ116&lt;=Summary!$C$44,
      IF('Cash Flow'!BQ99&gt;-BQ128,
               -MIN('Cash Flow'!BQ99-BQ128,BQ130),
0),0)</f>
        <v>0</v>
      </c>
      <c r="BR131" s="58">
        <f>IF(BR116&lt;=Summary!$C$44,
      IF('Cash Flow'!BR99&gt;-BR128,
               -MIN('Cash Flow'!BR99-BR128,BR130),
0),0)</f>
        <v>0</v>
      </c>
      <c r="BS131" s="58">
        <f>IF(BS116&lt;=Summary!$C$44,
      IF('Cash Flow'!BS99&gt;-BS128,
               -MIN('Cash Flow'!BS99-BS128,BS130),
0),0)</f>
        <v>0</v>
      </c>
      <c r="BT131" s="58">
        <f>IF(BT116&lt;=Summary!$C$44,
      IF('Cash Flow'!BT99&gt;-BT128,
               -MIN('Cash Flow'!BT99-BT128,BT130),
0),0)</f>
        <v>0</v>
      </c>
      <c r="BU131" s="58">
        <f>IF(BU116&lt;=Summary!$C$44,
      IF('Cash Flow'!BU99&gt;-BU128,
               -MIN('Cash Flow'!BU99-BU128,BU130),
0),0)</f>
        <v>0</v>
      </c>
      <c r="BV131" s="58">
        <f>IF(BV116&lt;=Summary!$C$44,
      IF('Cash Flow'!BV99&gt;-BV128,
               -MIN('Cash Flow'!BV99-BV128,BV130),
0),0)</f>
        <v>0</v>
      </c>
      <c r="BW131" s="58">
        <f>IF(BW116&lt;=Summary!$C$44,
      IF('Cash Flow'!BW99&gt;-BW128,
               -MIN('Cash Flow'!BW99-BW128,BW130),
0),0)</f>
        <v>0</v>
      </c>
      <c r="BX131" s="58">
        <f>IF(BX116&lt;=Summary!$C$44,
      IF('Cash Flow'!BX99&gt;-BX128,
               -MIN('Cash Flow'!BX99-BX128,BX130),
0),0)</f>
        <v>0</v>
      </c>
      <c r="BY131" s="58">
        <f>IF(BY116&lt;=Summary!$C$44,
      IF('Cash Flow'!BY99&gt;-BY128,
               -MIN('Cash Flow'!BY99-BY128,BY130),
0),0)</f>
        <v>0</v>
      </c>
      <c r="BZ131" s="58">
        <f>IF(BZ116&lt;=Summary!$C$44,
      IF('Cash Flow'!BZ99&gt;-BZ128,
               -MIN('Cash Flow'!BZ99-BZ128,BZ130),
0),0)</f>
        <v>0</v>
      </c>
      <c r="CA131" s="58">
        <f>IF(CA116&lt;=Summary!$C$44,
      IF('Cash Flow'!CA99&gt;-CA128,
               -MIN('Cash Flow'!CA99-CA128,CA130),
0),0)</f>
        <v>0</v>
      </c>
      <c r="CB131" s="58">
        <f>IF(CB116&lt;=Summary!$C$44,
      IF('Cash Flow'!CB99&gt;-CB128,
               -MIN('Cash Flow'!CB99-CB128,CB130),
0),0)</f>
        <v>0</v>
      </c>
      <c r="CC131" s="58">
        <f>IF(CC116&lt;=Summary!$C$44,
      IF('Cash Flow'!CC99&gt;-CC128,
               -MIN('Cash Flow'!CC99-CC128,CC130),
0),0)</f>
        <v>0</v>
      </c>
      <c r="CD131" s="58">
        <f>IF(CD116&lt;=Summary!$C$44,
      IF('Cash Flow'!CD99&gt;-CD128,
               -MIN('Cash Flow'!CD99-CD128,CD130),
0),0)</f>
        <v>0</v>
      </c>
      <c r="CE131" s="58">
        <f>IF(CE116&lt;=Summary!$C$44,
      IF('Cash Flow'!CE99&gt;-CE128,
               -MIN('Cash Flow'!CE99-CE128,CE130),
0),0)</f>
        <v>0</v>
      </c>
      <c r="CF131" s="58">
        <f>IF(CF116&lt;=Summary!$C$44,
      IF('Cash Flow'!CF99&gt;-CF128,
               -MIN('Cash Flow'!CF99-CF128,CF130),
0),0)</f>
        <v>0</v>
      </c>
      <c r="CG131" s="58">
        <f>IF(CG116&lt;=Summary!$C$44,
      IF('Cash Flow'!CG99&gt;-CG128,
               -MIN('Cash Flow'!CG99-CG128,CG130),
0),0)</f>
        <v>0</v>
      </c>
      <c r="CH131" s="58">
        <f>IF(CH116&lt;=Summary!$C$44,
      IF('Cash Flow'!CH99&gt;-CH128,
               -MIN('Cash Flow'!CH99-CH128,CH130),
0),0)</f>
        <v>0</v>
      </c>
      <c r="CI131" s="58">
        <f>IF(CI116&lt;=Summary!$C$44,
      IF('Cash Flow'!CI99&gt;-CI128,
               -MIN('Cash Flow'!CI99-CI128,CI130),
0),0)</f>
        <v>0</v>
      </c>
      <c r="CJ131" s="58">
        <f>IF(CJ116&lt;=Summary!$C$44,
      IF('Cash Flow'!CJ99&gt;-CJ128,
               -MIN('Cash Flow'!CJ99-CJ128,CJ130),
0),0)</f>
        <v>0</v>
      </c>
      <c r="CK131" s="58">
        <f>IF(CK116&lt;=Summary!$C$44,
      IF('Cash Flow'!CK99&gt;-CK128,
               -MIN('Cash Flow'!CK99-CK128,CK130),
0),0)</f>
        <v>0</v>
      </c>
      <c r="CL131" s="58">
        <f>IF(CL116&lt;=Summary!$C$44,
      IF('Cash Flow'!CL99&gt;-CL128,
               -MIN('Cash Flow'!CL99-CL128,CL130),
0),0)</f>
        <v>0</v>
      </c>
      <c r="CM131" s="58">
        <f>IF(CM116&lt;=Summary!$C$44,
      IF('Cash Flow'!CM99&gt;-CM128,
               -MIN('Cash Flow'!CM99-CM128,CM130),
0),0)</f>
        <v>0</v>
      </c>
      <c r="CN131" s="58">
        <f>IF(CN116&lt;=Summary!$C$44,
      IF('Cash Flow'!CN99&gt;-CN128,
               -MIN('Cash Flow'!CN99-CN128,CN130),
0),0)</f>
        <v>0</v>
      </c>
      <c r="CO131" s="58">
        <f>IF(CO116&lt;=Summary!$C$44,
      IF('Cash Flow'!CO99&gt;-CO128,
               -MIN('Cash Flow'!CO99-CO128,CO130),
0),0)</f>
        <v>0</v>
      </c>
      <c r="CP131" s="58">
        <f>IF(CP116&lt;=Summary!$C$44,
      IF('Cash Flow'!CP99&gt;-CP128,
               -MIN('Cash Flow'!CP99-CP128,CP130),
0),0)</f>
        <v>0</v>
      </c>
      <c r="CQ131" s="58">
        <f>IF(CQ116&lt;=Summary!$C$44,
      IF('Cash Flow'!CQ99&gt;-CQ128,
               -MIN('Cash Flow'!CQ99-CQ128,CQ130),
0),0)</f>
        <v>0</v>
      </c>
      <c r="CR131" s="58">
        <f>IF(CR116&lt;=Summary!$C$44,
      IF('Cash Flow'!CR99&gt;-CR128,
               -MIN('Cash Flow'!CR99-CR128,CR130),
0),0)</f>
        <v>0</v>
      </c>
      <c r="CS131" s="58">
        <f>IF(CS116&lt;=Summary!$C$44,
      IF('Cash Flow'!CS99&gt;-CS128,
               -MIN('Cash Flow'!CS99-CS128,CS130),
0),0)</f>
        <v>0</v>
      </c>
      <c r="CT131" s="58">
        <f>IF(CT116&lt;=Summary!$C$44,
      IF('Cash Flow'!CT99&gt;-CT128,
               -MIN('Cash Flow'!CT99-CT128,CT130),
0),0)</f>
        <v>0</v>
      </c>
      <c r="CU131" s="58">
        <f>IF(CU116&lt;=Summary!$C$44,
      IF('Cash Flow'!CU99&gt;-CU128,
               -MIN('Cash Flow'!CU99-CU128,CU130),
0),0)</f>
        <v>0</v>
      </c>
      <c r="CV131" s="58">
        <f>IF(CV116&lt;=Summary!$C$44,
      IF('Cash Flow'!CV99&gt;-CV128,
               -MIN('Cash Flow'!CV99-CV128,CV130),
0),0)</f>
        <v>0</v>
      </c>
      <c r="CW131" s="58">
        <f>IF(CW116&lt;=Summary!$C$44,
      IF('Cash Flow'!CW99&gt;-CW128,
               -MIN('Cash Flow'!CW99-CW128,CW130),
0),0)</f>
        <v>0</v>
      </c>
      <c r="CX131" s="58">
        <f>IF(CX116&lt;=Summary!$C$44,
      IF('Cash Flow'!CX99&gt;-CX128,
               -MIN('Cash Flow'!CX99-CX128,CX130),
0),0)</f>
        <v>0</v>
      </c>
      <c r="CY131" s="58">
        <f>IF(CY116&lt;=Summary!$C$44,
      IF('Cash Flow'!CY99&gt;-CY128,
               -MIN('Cash Flow'!CY99-CY128,CY130),
0),0)</f>
        <v>0</v>
      </c>
      <c r="CZ131" s="58">
        <f>IF(CZ116&lt;=Summary!$C$44,
      IF('Cash Flow'!CZ99&gt;-CZ128,
               -MIN('Cash Flow'!CZ99-CZ128,CZ130),
0),0)</f>
        <v>0</v>
      </c>
      <c r="DA131" s="58">
        <f>IF(DA116&lt;=Summary!$C$44,
      IF('Cash Flow'!DA99&gt;-DA128,
               -MIN('Cash Flow'!DA99-DA128,DA130),
0),0)</f>
        <v>0</v>
      </c>
      <c r="DB131" s="58">
        <f>IF(DB116&lt;=Summary!$C$44,
      IF('Cash Flow'!DB99&gt;-DB128,
               -MIN('Cash Flow'!DB99-DB128,DB130),
0),0)</f>
        <v>0</v>
      </c>
      <c r="DC131" s="58">
        <f>IF(DC116&lt;=Summary!$C$44,
      IF('Cash Flow'!DC99&gt;-DC128,
               -MIN('Cash Flow'!DC99-DC128,DC130),
0),0)</f>
        <v>0</v>
      </c>
      <c r="DD131" s="58">
        <f>IF(DD116&lt;=Summary!$C$44,
      IF('Cash Flow'!DD99&gt;-DD128,
               -MIN('Cash Flow'!DD99-DD128,DD130),
0),0)</f>
        <v>0</v>
      </c>
      <c r="DE131" s="58">
        <f>IF(DE116&lt;=Summary!$C$44,
      IF('Cash Flow'!DE99&gt;-DE128,
               -MIN('Cash Flow'!DE99-DE128,DE130),
0),0)</f>
        <v>0</v>
      </c>
      <c r="DF131" s="58">
        <f>IF(DF116&lt;=Summary!$C$44,
      IF('Cash Flow'!DF99&gt;-DF128,
               -MIN('Cash Flow'!DF99-DF128,DF130),
0),0)</f>
        <v>0</v>
      </c>
      <c r="DG131" s="58">
        <f>IF(DG116&lt;=Summary!$C$44,
      IF('Cash Flow'!DG99&gt;-DG128,
               -MIN('Cash Flow'!DG99-DG128,DG130),
0),0)</f>
        <v>0</v>
      </c>
      <c r="DH131" s="58">
        <f>IF(DH116&lt;=Summary!$C$44,
      IF('Cash Flow'!DH99&gt;-DH128,
               -MIN('Cash Flow'!DH99-DH128,DH130),
0),0)</f>
        <v>0</v>
      </c>
      <c r="DI131" s="58">
        <f>IF(DI116&lt;=Summary!$C$44,
      IF('Cash Flow'!DI99&gt;-DI128,
               -MIN('Cash Flow'!DI99-DI128,DI130),
0),0)</f>
        <v>0</v>
      </c>
      <c r="DJ131" s="58">
        <f>IF(DJ116&lt;=Summary!$C$44,
      IF('Cash Flow'!DJ99&gt;-DJ128,
               -MIN('Cash Flow'!DJ99-DJ128,DJ130),
0),0)</f>
        <v>0</v>
      </c>
      <c r="DK131" s="58">
        <f>IF(DK116&lt;=Summary!$C$44,
      IF('Cash Flow'!DK99&gt;-DK128,
               -MIN('Cash Flow'!DK99-DK128,DK130),
0),0)</f>
        <v>0</v>
      </c>
      <c r="DL131" s="58">
        <f>IF(DL116&lt;=Summary!$C$44,
      IF('Cash Flow'!DL99&gt;-DL128,
               -MIN('Cash Flow'!DL99-DL128,DL130),
0),0)</f>
        <v>0</v>
      </c>
      <c r="DM131" s="58">
        <f>IF(DM116&lt;=Summary!$C$44,
      IF('Cash Flow'!DM99&gt;-DM128,
               -MIN('Cash Flow'!DM99-DM128,DM130),
0),0)</f>
        <v>0</v>
      </c>
      <c r="DN131" s="58">
        <f>IF(DN116&lt;=Summary!$C$44,
      IF('Cash Flow'!DN99&gt;-DN128,
               -MIN('Cash Flow'!DN99-DN128,DN130),
0),0)</f>
        <v>0</v>
      </c>
      <c r="DO131" s="58">
        <f>IF(DO116&lt;=Summary!$C$44,
      IF('Cash Flow'!DO99&gt;-DO128,
               -MIN('Cash Flow'!DO99-DO128,DO130),
0),0)</f>
        <v>0</v>
      </c>
      <c r="DP131" s="58">
        <f>IF(DP116&lt;=Summary!$C$44,
      IF('Cash Flow'!DP99&gt;-DP128,
               -MIN('Cash Flow'!DP99-DP128,DP130),
0),0)</f>
        <v>0</v>
      </c>
      <c r="DQ131" s="58">
        <f>IF(DQ116&lt;=Summary!$C$44,
      IF('Cash Flow'!DQ99&gt;-DQ128,
               -MIN('Cash Flow'!DQ99-DQ128,DQ130),
0),0)</f>
        <v>0</v>
      </c>
      <c r="DR131" s="58">
        <f>IF(DR116&lt;=Summary!$C$44,
      IF('Cash Flow'!DR99&gt;-DR128,
               -MIN('Cash Flow'!DR99-DR128,DR130),
0),0)</f>
        <v>0</v>
      </c>
      <c r="DS131" s="58">
        <f>IF(DS116&lt;=Summary!$C$44,
      IF('Cash Flow'!DS99&gt;-DS128,
               -MIN('Cash Flow'!DS99-DS128,DS130),
0),0)</f>
        <v>0</v>
      </c>
      <c r="DT131" s="58">
        <f>IF(DT116&lt;=Summary!$C$44,
      IF('Cash Flow'!DT99&gt;-DT128,
               -MIN('Cash Flow'!DT99-DT128,DT130),
0),0)</f>
        <v>0</v>
      </c>
      <c r="DU131" s="58">
        <f>IF(DU116&lt;=Summary!$C$44,
      IF('Cash Flow'!DU99&gt;-DU128,
               -MIN('Cash Flow'!DU99-DU128,DU130),
0),0)</f>
        <v>0</v>
      </c>
      <c r="DV131" s="58">
        <f>IF(DV116&lt;=Summary!$C$44,
      IF('Cash Flow'!DV99&gt;-DV128,
               -MIN('Cash Flow'!DV99-DV128,DV130),
0),0)</f>
        <v>0</v>
      </c>
      <c r="DW131" s="58">
        <f>IF(DW116&lt;=Summary!$C$44,
      IF('Cash Flow'!DW99&gt;-DW128,
               -MIN('Cash Flow'!DW99-DW128,DW130),
0),0)</f>
        <v>0</v>
      </c>
      <c r="DX131" s="58">
        <f>IF(DX116&lt;=Summary!$C$44,
      IF('Cash Flow'!DX99&gt;-DX128,
               -MIN('Cash Flow'!DX99-DX128,DX130),
0),0)</f>
        <v>0</v>
      </c>
      <c r="DY131" s="58">
        <f>IF(DY116&lt;=Summary!$C$44,
      IF('Cash Flow'!DY99&gt;-DY128,
               -MIN('Cash Flow'!DY99-DY128,DY130),
0),0)</f>
        <v>0</v>
      </c>
      <c r="DZ131" s="58">
        <f>IF(DZ116&lt;=Summary!$C$44,
      IF('Cash Flow'!DZ99&gt;-DZ128,
               -MIN('Cash Flow'!DZ99-DZ128,DZ130),
0),0)</f>
        <v>0</v>
      </c>
      <c r="EA131" s="58">
        <f>IF(EA116&lt;=Summary!$C$44,
      IF('Cash Flow'!EA99&gt;-EA128,
               -MIN('Cash Flow'!EA99-EA128,EA130),
0),0)</f>
        <v>0</v>
      </c>
      <c r="EB131" s="58">
        <f>IF(EB116&lt;=Summary!$C$44,
      IF('Cash Flow'!EB99&gt;-EB128,
               -MIN('Cash Flow'!EB99-EB128,EB130),
0),0)</f>
        <v>0</v>
      </c>
      <c r="EC131" s="58">
        <f>IF(EC116&lt;=Summary!$C$44,
      IF('Cash Flow'!EC99&gt;-EC128,
               -MIN('Cash Flow'!EC99-EC128,EC130),
0),0)</f>
        <v>0</v>
      </c>
      <c r="ED131" s="58">
        <f>IF(ED116&lt;=Summary!$C$44,
      IF('Cash Flow'!ED99&gt;-ED128,
               -MIN('Cash Flow'!ED99-ED128,ED130),
0),0)</f>
        <v>0</v>
      </c>
      <c r="EE131" s="58">
        <f>IF(EE116&lt;=Summary!$C$44,
      IF('Cash Flow'!EE99&gt;-EE128,
               -MIN('Cash Flow'!EE99-EE128,EE130),
0),0)</f>
        <v>0</v>
      </c>
      <c r="EF131" s="58">
        <f>IF(EF116&lt;=Summary!$C$44,
      IF('Cash Flow'!EF99&gt;-EF128,
               -MIN('Cash Flow'!EF99-EF128,EF130),
0),0)</f>
        <v>0</v>
      </c>
      <c r="EG131" s="58">
        <f>IF(EG116&lt;=Summary!$C$44,
      IF('Cash Flow'!EG99&gt;-EG128,
               -MIN('Cash Flow'!EG99-EG128,EG130),
0),0)</f>
        <v>0</v>
      </c>
      <c r="EH131" s="58">
        <f>IF(EH116&lt;=Summary!$C$44,
      IF('Cash Flow'!EH99&gt;-EH128,
               -MIN('Cash Flow'!EH99-EH128,EH130),
0),0)</f>
        <v>0</v>
      </c>
      <c r="EI131" s="58">
        <f>IF(EI116&lt;=Summary!$C$44,
      IF('Cash Flow'!EI99&gt;-EI128,
               -MIN('Cash Flow'!EI99-EI128,EI130),
0),0)</f>
        <v>0</v>
      </c>
      <c r="EJ131" s="58">
        <f>IF(EJ116&lt;=Summary!$C$44,
      IF('Cash Flow'!EJ99&gt;-EJ128,
               -MIN('Cash Flow'!EJ99-EJ128,EJ130),
0),0)</f>
        <v>0</v>
      </c>
      <c r="EK131" s="4">
        <v>0</v>
      </c>
      <c r="EL131" s="4"/>
    </row>
    <row r="132" spans="1:142" s="7" customFormat="1" ht="14" x14ac:dyDescent="0.2">
      <c r="A132" s="3"/>
      <c r="B132" s="4" t="s">
        <v>626</v>
      </c>
      <c r="C132" s="294" t="s">
        <v>395</v>
      </c>
      <c r="D132" s="260"/>
      <c r="E132" s="4"/>
      <c r="F132" s="4"/>
      <c r="G132" s="4"/>
      <c r="H132" s="58">
        <f>IF(H116=Summary!$C$44,-H125,0)</f>
        <v>0</v>
      </c>
      <c r="I132" s="58">
        <f>IF(I116=Summary!$C$44,-I125,0)</f>
        <v>0</v>
      </c>
      <c r="J132" s="58">
        <f>IF(J116=Summary!$C$44,-J125,0)</f>
        <v>0</v>
      </c>
      <c r="K132" s="58">
        <f>IF(K116=Summary!$C$44,-K125,0)</f>
        <v>0</v>
      </c>
      <c r="L132" s="58">
        <f>IF(L116=Summary!$C$44,-L125,0)</f>
        <v>0</v>
      </c>
      <c r="M132" s="58">
        <f>IF(M116=Summary!$C$44,-M125,0)</f>
        <v>0</v>
      </c>
      <c r="N132" s="58">
        <f>IF(N116=Summary!$C$44,-N125,0)</f>
        <v>0</v>
      </c>
      <c r="O132" s="58">
        <f>IF(O116=Summary!$C$44,-O125,0)</f>
        <v>0</v>
      </c>
      <c r="P132" s="58">
        <f>IF(P116=Summary!$C$44,-P125,0)</f>
        <v>0</v>
      </c>
      <c r="Q132" s="58">
        <f>IF(Q116=Summary!$C$44,-Q125,0)</f>
        <v>0</v>
      </c>
      <c r="R132" s="58">
        <f>IF(R116=Summary!$C$44,-R125,0)</f>
        <v>0</v>
      </c>
      <c r="S132" s="58">
        <f>IF(S116=Summary!$C$44,-S125,0)</f>
        <v>0</v>
      </c>
      <c r="T132" s="58">
        <f>IF(T116=Summary!$C$44,-T125,0)</f>
        <v>0</v>
      </c>
      <c r="U132" s="58">
        <f>IF(U116=Summary!$C$44,-U125,0)</f>
        <v>0</v>
      </c>
      <c r="V132" s="58">
        <f>IF(V116=Summary!$C$44,-V125,0)</f>
        <v>0</v>
      </c>
      <c r="W132" s="58">
        <f>IF(W116=Summary!$C$44,-W125,0)</f>
        <v>0</v>
      </c>
      <c r="X132" s="58">
        <f>IF(X116=Summary!$C$44,-X125,0)</f>
        <v>0</v>
      </c>
      <c r="Y132" s="58">
        <f>IF(Y116=Summary!$C$44,-Y125,0)</f>
        <v>0</v>
      </c>
      <c r="Z132" s="58">
        <f>IF(Z116=Summary!$C$44,-Z125,0)</f>
        <v>0</v>
      </c>
      <c r="AA132" s="58">
        <f>IF(AA116=Summary!$C$44,-AA125,0)</f>
        <v>0</v>
      </c>
      <c r="AB132" s="58">
        <f>IF(AB116=Summary!$C$44,-AB125,0)</f>
        <v>0</v>
      </c>
      <c r="AC132" s="58">
        <f>IF(AC116=Summary!$C$44,-AC125,0)</f>
        <v>0</v>
      </c>
      <c r="AD132" s="58">
        <f>IF(AD116=Summary!$C$44,-AD125,0)</f>
        <v>0</v>
      </c>
      <c r="AE132" s="58">
        <f>IF(AE116=Summary!$C$44,-AE125,0)</f>
        <v>0</v>
      </c>
      <c r="AF132" s="58">
        <f>IF(AF116=Summary!$C$44,-AF125,0)</f>
        <v>0</v>
      </c>
      <c r="AG132" s="58">
        <f>IF(AG116=Summary!$C$44,-AG125,0)</f>
        <v>0</v>
      </c>
      <c r="AH132" s="58">
        <f>IF(AH116=Summary!$C$44,-AH125,0)</f>
        <v>0</v>
      </c>
      <c r="AI132" s="58">
        <f>IF(AI116=Summary!$C$44,-AI125,0)</f>
        <v>0</v>
      </c>
      <c r="AJ132" s="58">
        <f>IF(AJ116=Summary!$C$44,-AJ125,0)</f>
        <v>0</v>
      </c>
      <c r="AK132" s="58">
        <f>IF(AK116=Summary!$C$44,-AK125,0)</f>
        <v>0</v>
      </c>
      <c r="AL132" s="58">
        <f>IF(AL116=Summary!$C$44,-AL125,0)</f>
        <v>0</v>
      </c>
      <c r="AM132" s="58">
        <f>IF(AM116=Summary!$C$44,-AM125,0)</f>
        <v>0</v>
      </c>
      <c r="AN132" s="58">
        <f>IF(AN116=Summary!$C$44,-AN125,0)</f>
        <v>0</v>
      </c>
      <c r="AO132" s="58">
        <f>IF(AO116=Summary!$C$44,-AO125,0)</f>
        <v>0</v>
      </c>
      <c r="AP132" s="58">
        <f>IF(AP116=Summary!$C$44,-AP125,0)</f>
        <v>0</v>
      </c>
      <c r="AQ132" s="58">
        <f>IF(AQ116=Summary!$C$44,-AQ125,0)</f>
        <v>0</v>
      </c>
      <c r="AR132" s="58">
        <f>IF(AR116=Summary!$C$44,-AR125,0)</f>
        <v>0</v>
      </c>
      <c r="AS132" s="58">
        <f>IF(AS116=Summary!$C$44,-AS125,0)</f>
        <v>0</v>
      </c>
      <c r="AT132" s="58">
        <f>IF(AT116=Summary!$C$44,-AT125,0)</f>
        <v>0</v>
      </c>
      <c r="AU132" s="58">
        <f>IF(AU116=Summary!$C$44,-AU125,0)</f>
        <v>0</v>
      </c>
      <c r="AV132" s="58">
        <f>IF(AV116=Summary!$C$44,-AV125,0)</f>
        <v>0</v>
      </c>
      <c r="AW132" s="58">
        <f>IF(AW116=Summary!$C$44,-AW125,0)</f>
        <v>0</v>
      </c>
      <c r="AX132" s="58">
        <f>IF(AX116=Summary!$C$44,-AX125,0)</f>
        <v>0</v>
      </c>
      <c r="AY132" s="58">
        <f>IF(AY116=Summary!$C$44,-AY125,0)</f>
        <v>0</v>
      </c>
      <c r="AZ132" s="58">
        <f>IF(AZ116=Summary!$C$44,-AZ125,0)</f>
        <v>0</v>
      </c>
      <c r="BA132" s="58">
        <f>IF(BA116=Summary!$C$44,-BA125,0)</f>
        <v>0</v>
      </c>
      <c r="BB132" s="58">
        <f>IF(BB116=Summary!$C$44,-BB125,0)</f>
        <v>0</v>
      </c>
      <c r="BC132" s="58">
        <f>IF(BC116=Summary!$C$44,-BC125,0)</f>
        <v>0</v>
      </c>
      <c r="BD132" s="58">
        <f>IF(BD116=Summary!$C$44,-BD125,0)</f>
        <v>0</v>
      </c>
      <c r="BE132" s="58">
        <f>IF(BE116=Summary!$C$44,-BE125,0)</f>
        <v>0</v>
      </c>
      <c r="BF132" s="58">
        <f>IF(BF116=Summary!$C$44,-BF125,0)</f>
        <v>0</v>
      </c>
      <c r="BG132" s="58">
        <f>IF(BG116=Summary!$C$44,-BG125,0)</f>
        <v>0</v>
      </c>
      <c r="BH132" s="58">
        <f>IF(BH116=Summary!$C$44,-BH125,0)</f>
        <v>0</v>
      </c>
      <c r="BI132" s="58">
        <f>IF(BI116=Summary!$C$44,-BI125,0)</f>
        <v>0</v>
      </c>
      <c r="BJ132" s="58">
        <f>IF(BJ116=Summary!$C$44,-BJ125,0)</f>
        <v>0</v>
      </c>
      <c r="BK132" s="58">
        <f>IF(BK116=Summary!$C$44,-BK125,0)</f>
        <v>0</v>
      </c>
      <c r="BL132" s="58">
        <f>IF(BL116=Summary!$C$44,-BL125,0)</f>
        <v>0</v>
      </c>
      <c r="BM132" s="58">
        <f>IF(BM116=Summary!$C$44,-BM125,0)</f>
        <v>0</v>
      </c>
      <c r="BN132" s="58">
        <f>IF(BN116=Summary!$C$44,-BN125,0)</f>
        <v>0</v>
      </c>
      <c r="BO132" s="58">
        <f>IF(BO116=Summary!$C$44,-BO125,0)</f>
        <v>0</v>
      </c>
      <c r="BP132" s="58">
        <f>IF(BP116=Summary!$C$44,-BP125,0)</f>
        <v>0</v>
      </c>
      <c r="BQ132" s="58">
        <f>IF(BQ116=Summary!$C$44,-BQ125,0)</f>
        <v>0</v>
      </c>
      <c r="BR132" s="58">
        <f>IF(BR116=Summary!$C$44,-BR125,0)</f>
        <v>0</v>
      </c>
      <c r="BS132" s="58">
        <f>IF(BS116=Summary!$C$44,-BS125,0)</f>
        <v>0</v>
      </c>
      <c r="BT132" s="58">
        <f>IF(BT116=Summary!$C$44,-BT125,0)</f>
        <v>0</v>
      </c>
      <c r="BU132" s="58">
        <f>IF(BU116=Summary!$C$44,-BU125,0)</f>
        <v>0</v>
      </c>
      <c r="BV132" s="58">
        <f>IF(BV116=Summary!$C$44,-BV125,0)</f>
        <v>0</v>
      </c>
      <c r="BW132" s="58">
        <f>IF(BW116=Summary!$C$44,-BW125,0)</f>
        <v>0</v>
      </c>
      <c r="BX132" s="58">
        <f>IF(BX116=Summary!$C$44,-BX125,0)</f>
        <v>0</v>
      </c>
      <c r="BY132" s="58">
        <f>IF(BY116=Summary!$C$44,-BY125,0)</f>
        <v>0</v>
      </c>
      <c r="BZ132" s="58">
        <f>IF(BZ116=Summary!$C$44,-BZ125,0)</f>
        <v>0</v>
      </c>
      <c r="CA132" s="58">
        <f>IF(CA116=Summary!$C$44,-CA125,0)</f>
        <v>0</v>
      </c>
      <c r="CB132" s="58">
        <f>IF(CB116=Summary!$C$44,-CB125,0)</f>
        <v>0</v>
      </c>
      <c r="CC132" s="58">
        <f>IF(CC116=Summary!$C$44,-CC125,0)</f>
        <v>0</v>
      </c>
      <c r="CD132" s="58">
        <f>IF(CD116=Summary!$C$44,-CD125,0)</f>
        <v>0</v>
      </c>
      <c r="CE132" s="58">
        <f>IF(CE116=Summary!$C$44,-CE125,0)</f>
        <v>0</v>
      </c>
      <c r="CF132" s="58">
        <f>IF(CF116=Summary!$C$44,-CF125,0)</f>
        <v>0</v>
      </c>
      <c r="CG132" s="58">
        <f>IF(CG116=Summary!$C$44,-CG125,0)</f>
        <v>0</v>
      </c>
      <c r="CH132" s="58">
        <f>IF(CH116=Summary!$C$44,-CH125,0)</f>
        <v>0</v>
      </c>
      <c r="CI132" s="58">
        <f>IF(CI116=Summary!$C$44,-CI125,0)</f>
        <v>0</v>
      </c>
      <c r="CJ132" s="58">
        <f>IF(CJ116=Summary!$C$44,-CJ125,0)</f>
        <v>0</v>
      </c>
      <c r="CK132" s="58">
        <f>IF(CK116=Summary!$C$44,-CK125,0)</f>
        <v>0</v>
      </c>
      <c r="CL132" s="58">
        <f>IF(CL116=Summary!$C$44,-CL125,0)</f>
        <v>0</v>
      </c>
      <c r="CM132" s="58">
        <f>IF(CM116=Summary!$C$44,-CM125,0)</f>
        <v>0</v>
      </c>
      <c r="CN132" s="58">
        <f>IF(CN116=Summary!$C$44,-CN125,0)</f>
        <v>0</v>
      </c>
      <c r="CO132" s="58">
        <f>IF(CO116=Summary!$C$44,-CO125,0)</f>
        <v>0</v>
      </c>
      <c r="CP132" s="58">
        <f>IF(CP116=Summary!$C$44,-CP125,0)</f>
        <v>0</v>
      </c>
      <c r="CQ132" s="58">
        <f>IF(CQ116=Summary!$C$44,-CQ125,0)</f>
        <v>0</v>
      </c>
      <c r="CR132" s="58">
        <f>IF(CR116=Summary!$C$44,-CR125,0)</f>
        <v>0</v>
      </c>
      <c r="CS132" s="58">
        <f>IF(CS116=Summary!$C$44,-CS125,0)</f>
        <v>0</v>
      </c>
      <c r="CT132" s="58">
        <f>IF(CT116=Summary!$C$44,-CT125,0)</f>
        <v>0</v>
      </c>
      <c r="CU132" s="58">
        <f>IF(CU116=Summary!$C$44,-CU125,0)</f>
        <v>0</v>
      </c>
      <c r="CV132" s="58">
        <f>IF(CV116=Summary!$C$44,-CV125,0)</f>
        <v>0</v>
      </c>
      <c r="CW132" s="58">
        <f>IF(CW116=Summary!$C$44,-CW125,0)</f>
        <v>0</v>
      </c>
      <c r="CX132" s="58">
        <f>IF(CX116=Summary!$C$44,-CX125,0)</f>
        <v>0</v>
      </c>
      <c r="CY132" s="58">
        <f>IF(CY116=Summary!$C$44,-CY125,0)</f>
        <v>0</v>
      </c>
      <c r="CZ132" s="58">
        <f>IF(CZ116=Summary!$C$44,-CZ125,0)</f>
        <v>0</v>
      </c>
      <c r="DA132" s="58">
        <f>IF(DA116=Summary!$C$44,-DA125,0)</f>
        <v>0</v>
      </c>
      <c r="DB132" s="58">
        <f>IF(DB116=Summary!$C$44,-DB125,0)</f>
        <v>0</v>
      </c>
      <c r="DC132" s="58">
        <f>IF(DC116=Summary!$C$44,-DC125,0)</f>
        <v>0</v>
      </c>
      <c r="DD132" s="58">
        <f>IF(DD116=Summary!$C$44,-DD125,0)</f>
        <v>0</v>
      </c>
      <c r="DE132" s="58">
        <f>IF(DE116=Summary!$C$44,-DE125,0)</f>
        <v>0</v>
      </c>
      <c r="DF132" s="58">
        <f>IF(DF116=Summary!$C$44,-DF125,0)</f>
        <v>0</v>
      </c>
      <c r="DG132" s="58">
        <f>IF(DG116=Summary!$C$44,-DG125,0)</f>
        <v>0</v>
      </c>
      <c r="DH132" s="58">
        <f>IF(DH116=Summary!$C$44,-DH125,0)</f>
        <v>0</v>
      </c>
      <c r="DI132" s="58">
        <f>IF(DI116=Summary!$C$44,-DI125,0)</f>
        <v>0</v>
      </c>
      <c r="DJ132" s="58">
        <f>IF(DJ116=Summary!$C$44,-DJ125,0)</f>
        <v>0</v>
      </c>
      <c r="DK132" s="58">
        <f>IF(DK116=Summary!$C$44,-DK125,0)</f>
        <v>0</v>
      </c>
      <c r="DL132" s="58">
        <f>IF(DL116=Summary!$C$44,-DL125,0)</f>
        <v>0</v>
      </c>
      <c r="DM132" s="58">
        <f>IF(DM116=Summary!$C$44,-DM125,0)</f>
        <v>0</v>
      </c>
      <c r="DN132" s="58">
        <f>IF(DN116=Summary!$C$44,-DN125,0)</f>
        <v>0</v>
      </c>
      <c r="DO132" s="58">
        <f>IF(DO116=Summary!$C$44,-DO125,0)</f>
        <v>0</v>
      </c>
      <c r="DP132" s="58">
        <f>IF(DP116=Summary!$C$44,-DP125,0)</f>
        <v>0</v>
      </c>
      <c r="DQ132" s="58">
        <f>IF(DQ116=Summary!$C$44,-DQ125,0)</f>
        <v>0</v>
      </c>
      <c r="DR132" s="58">
        <f>IF(DR116=Summary!$C$44,-DR125,0)</f>
        <v>0</v>
      </c>
      <c r="DS132" s="58">
        <f>IF(DS116=Summary!$C$44,-DS125,0)</f>
        <v>0</v>
      </c>
      <c r="DT132" s="58">
        <f>IF(DT116=Summary!$C$44,-DT125,0)</f>
        <v>0</v>
      </c>
      <c r="DU132" s="58">
        <f>IF(DU116=Summary!$C$44,-DU125,0)</f>
        <v>0</v>
      </c>
      <c r="DV132" s="58">
        <f>IF(DV116=Summary!$C$44,-DV125,0)</f>
        <v>0</v>
      </c>
      <c r="DW132" s="58">
        <f>IF(DW116=Summary!$C$44,-DW125,0)</f>
        <v>0</v>
      </c>
      <c r="DX132" s="58">
        <f>IF(DX116=Summary!$C$44,-DX125,0)</f>
        <v>0</v>
      </c>
      <c r="DY132" s="58">
        <f>IF(DY116=Summary!$C$44,-DY125,0)</f>
        <v>0</v>
      </c>
      <c r="DZ132" s="58">
        <f>IF(DZ116=Summary!$C$44,-DZ125,0)</f>
        <v>0</v>
      </c>
      <c r="EA132" s="58">
        <f>IF(EA116=Summary!$C$44,-EA125,0)</f>
        <v>0</v>
      </c>
      <c r="EB132" s="58">
        <f>IF(EB116=Summary!$C$44,-EB125,0)</f>
        <v>0</v>
      </c>
      <c r="EC132" s="58">
        <f>IF(EC116=Summary!$C$44,-EC125,0)</f>
        <v>0</v>
      </c>
      <c r="ED132" s="58">
        <f>IF(ED116=Summary!$C$44,-ED125,0)</f>
        <v>0</v>
      </c>
      <c r="EE132" s="58">
        <f>IF(EE116=Summary!$C$44,-EE125,0)</f>
        <v>0</v>
      </c>
      <c r="EF132" s="58">
        <f>IF(EF116=Summary!$C$44,-EF125,0)</f>
        <v>0</v>
      </c>
      <c r="EG132" s="58">
        <f>IF(EG116=Summary!$C$44,-EG125,0)</f>
        <v>0</v>
      </c>
      <c r="EH132" s="58">
        <f>IF(EH116=Summary!$C$44,-EH125,0)</f>
        <v>0</v>
      </c>
      <c r="EI132" s="58">
        <f>IF(EI116=Summary!$C$44,-EI125,0)</f>
        <v>0</v>
      </c>
      <c r="EJ132" s="58">
        <f>IF(EJ116=Summary!$C$44,-EJ125,0)</f>
        <v>0</v>
      </c>
      <c r="EK132" s="4">
        <v>0</v>
      </c>
      <c r="EL132" s="4"/>
    </row>
    <row r="133" spans="1:142" s="7" customFormat="1" ht="14" x14ac:dyDescent="0.2">
      <c r="A133" s="3"/>
      <c r="B133" s="4">
        <v>0</v>
      </c>
      <c r="C133" s="290" t="s">
        <v>406</v>
      </c>
      <c r="D133" s="260"/>
      <c r="E133" s="4"/>
      <c r="F133" s="4"/>
      <c r="G133" s="4"/>
      <c r="H133" s="58">
        <f>IF(H115&lt;=Summary!$C$44,
      SUM(H125:H126,H131:H132),
0)</f>
        <v>0</v>
      </c>
      <c r="I133" s="58">
        <f>IF(I115&lt;=Summary!$C$44,
      SUM(I125:I126,I131:I132),
0)</f>
        <v>0</v>
      </c>
      <c r="J133" s="58">
        <f>IF(J115&lt;=Summary!$C$44,
      SUM(J125:J126,J131:J132),
0)</f>
        <v>0</v>
      </c>
      <c r="K133" s="58">
        <f>IF(K115&lt;=Summary!$C$44,
      SUM(K125:K126,K131:K132),
0)</f>
        <v>0</v>
      </c>
      <c r="L133" s="58">
        <f>IF(L115&lt;=Summary!$C$44,
      SUM(L125:L126,L131:L132),
0)</f>
        <v>0</v>
      </c>
      <c r="M133" s="58">
        <f>IF(M115&lt;=Summary!$C$44,
      SUM(M125:M126,M131:M132),
0)</f>
        <v>0</v>
      </c>
      <c r="N133" s="58">
        <f>IF(N115&lt;=Summary!$C$44,
      SUM(N125:N126,N131:N132),
0)</f>
        <v>0</v>
      </c>
      <c r="O133" s="58">
        <f>IF(O115&lt;=Summary!$C$44,
      SUM(O125:O126,O131:O132),
0)</f>
        <v>0</v>
      </c>
      <c r="P133" s="58">
        <f>IF(P115&lt;=Summary!$C$44,
      SUM(P125:P126,P131:P132),
0)</f>
        <v>0</v>
      </c>
      <c r="Q133" s="58">
        <f>IF(Q115&lt;=Summary!$C$44,
      SUM(Q125:Q126,Q131:Q132),
0)</f>
        <v>0</v>
      </c>
      <c r="R133" s="58">
        <f>IF(R115&lt;=Summary!$C$44,
      SUM(R125:R126,R131:R132),
0)</f>
        <v>0</v>
      </c>
      <c r="S133" s="58">
        <f>IF(S115&lt;=Summary!$C$44,
      SUM(S125:S126,S131:S132),
0)</f>
        <v>0</v>
      </c>
      <c r="T133" s="58">
        <f>IF(T115&lt;=Summary!$C$44,
      SUM(T125:T126,T131:T132),
0)</f>
        <v>0</v>
      </c>
      <c r="U133" s="58">
        <f>IF(U115&lt;=Summary!$C$44,
      SUM(U125:U126,U131:U132),
0)</f>
        <v>0</v>
      </c>
      <c r="V133" s="58">
        <f>IF(V115&lt;=Summary!$C$44,
      SUM(V125:V126,V131:V132),
0)</f>
        <v>0</v>
      </c>
      <c r="W133" s="58">
        <f>IF(W115&lt;=Summary!$C$44,
      SUM(W125:W126,W131:W132),
0)</f>
        <v>0</v>
      </c>
      <c r="X133" s="58">
        <f>IF(X115&lt;=Summary!$C$44,
      SUM(X125:X126,X131:X132),
0)</f>
        <v>0</v>
      </c>
      <c r="Y133" s="58">
        <f>IF(Y115&lt;=Summary!$C$44,
      SUM(Y125:Y126,Y131:Y132),
0)</f>
        <v>0</v>
      </c>
      <c r="Z133" s="58">
        <f>IF(Z115&lt;=Summary!$C$44,
      SUM(Z125:Z126,Z131:Z132),
0)</f>
        <v>0</v>
      </c>
      <c r="AA133" s="58">
        <f>IF(AA115&lt;=Summary!$C$44,
      SUM(AA125:AA126,AA131:AA132),
0)</f>
        <v>0</v>
      </c>
      <c r="AB133" s="58">
        <f>IF(AB115&lt;=Summary!$C$44,
      SUM(AB125:AB126,AB131:AB132),
0)</f>
        <v>0</v>
      </c>
      <c r="AC133" s="58">
        <f>IF(AC115&lt;=Summary!$C$44,
      SUM(AC125:AC126,AC131:AC132),
0)</f>
        <v>0</v>
      </c>
      <c r="AD133" s="58">
        <f>IF(AD115&lt;=Summary!$C$44,
      SUM(AD125:AD126,AD131:AD132),
0)</f>
        <v>0</v>
      </c>
      <c r="AE133" s="58">
        <f>IF(AE115&lt;=Summary!$C$44,
      SUM(AE125:AE126,AE131:AE132),
0)</f>
        <v>0</v>
      </c>
      <c r="AF133" s="58">
        <f>IF(AF115&lt;=Summary!$C$44,
      SUM(AF125:AF126,AF131:AF132),
0)</f>
        <v>0</v>
      </c>
      <c r="AG133" s="58">
        <f>IF(AG115&lt;=Summary!$C$44,
      SUM(AG125:AG126,AG131:AG132),
0)</f>
        <v>0</v>
      </c>
      <c r="AH133" s="58">
        <f>IF(AH115&lt;=Summary!$C$44,
      SUM(AH125:AH126,AH131:AH132),
0)</f>
        <v>0</v>
      </c>
      <c r="AI133" s="58">
        <f>IF(AI115&lt;=Summary!$C$44,
      SUM(AI125:AI126,AI131:AI132),
0)</f>
        <v>0</v>
      </c>
      <c r="AJ133" s="58">
        <f>IF(AJ115&lt;=Summary!$C$44,
      SUM(AJ125:AJ126,AJ131:AJ132),
0)</f>
        <v>0</v>
      </c>
      <c r="AK133" s="58">
        <f>IF(AK115&lt;=Summary!$C$44,
      SUM(AK125:AK126,AK131:AK132),
0)</f>
        <v>0</v>
      </c>
      <c r="AL133" s="58">
        <f>IF(AL115&lt;=Summary!$C$44,
      SUM(AL125:AL126,AL131:AL132),
0)</f>
        <v>0</v>
      </c>
      <c r="AM133" s="58">
        <f>IF(AM115&lt;=Summary!$C$44,
      SUM(AM125:AM126,AM131:AM132),
0)</f>
        <v>0</v>
      </c>
      <c r="AN133" s="58">
        <f>IF(AN115&lt;=Summary!$C$44,
      SUM(AN125:AN126,AN131:AN132),
0)</f>
        <v>0</v>
      </c>
      <c r="AO133" s="58">
        <f>IF(AO115&lt;=Summary!$C$44,
      SUM(AO125:AO126,AO131:AO132),
0)</f>
        <v>0</v>
      </c>
      <c r="AP133" s="58">
        <f>IF(AP115&lt;=Summary!$C$44,
      SUM(AP125:AP126,AP131:AP132),
0)</f>
        <v>0</v>
      </c>
      <c r="AQ133" s="58">
        <f>IF(AQ115&lt;=Summary!$C$44,
      SUM(AQ125:AQ126,AQ131:AQ132),
0)</f>
        <v>0</v>
      </c>
      <c r="AR133" s="58">
        <f>IF(AR115&lt;=Summary!$C$44,
      SUM(AR125:AR126,AR131:AR132),
0)</f>
        <v>0</v>
      </c>
      <c r="AS133" s="58">
        <f>IF(AS115&lt;=Summary!$C$44,
      SUM(AS125:AS126,AS131:AS132),
0)</f>
        <v>0</v>
      </c>
      <c r="AT133" s="58">
        <f>IF(AT115&lt;=Summary!$C$44,
      SUM(AT125:AT126,AT131:AT132),
0)</f>
        <v>0</v>
      </c>
      <c r="AU133" s="58">
        <f>IF(AU115&lt;=Summary!$C$44,
      SUM(AU125:AU126,AU131:AU132),
0)</f>
        <v>0</v>
      </c>
      <c r="AV133" s="58">
        <f>IF(AV115&lt;=Summary!$C$44,
      SUM(AV125:AV126,AV131:AV132),
0)</f>
        <v>0</v>
      </c>
      <c r="AW133" s="58">
        <f>IF(AW115&lt;=Summary!$C$44,
      SUM(AW125:AW126,AW131:AW132),
0)</f>
        <v>0</v>
      </c>
      <c r="AX133" s="58">
        <f>IF(AX115&lt;=Summary!$C$44,
      SUM(AX125:AX126,AX131:AX132),
0)</f>
        <v>0</v>
      </c>
      <c r="AY133" s="58">
        <f>IF(AY115&lt;=Summary!$C$44,
      SUM(AY125:AY126,AY131:AY132),
0)</f>
        <v>0</v>
      </c>
      <c r="AZ133" s="58">
        <f>IF(AZ115&lt;=Summary!$C$44,
      SUM(AZ125:AZ126,AZ131:AZ132),
0)</f>
        <v>0</v>
      </c>
      <c r="BA133" s="58">
        <f>IF(BA115&lt;=Summary!$C$44,
      SUM(BA125:BA126,BA131:BA132),
0)</f>
        <v>0</v>
      </c>
      <c r="BB133" s="58">
        <f>IF(BB115&lt;=Summary!$C$44,
      SUM(BB125:BB126,BB131:BB132),
0)</f>
        <v>0</v>
      </c>
      <c r="BC133" s="58">
        <f>IF(BC115&lt;=Summary!$C$44,
      SUM(BC125:BC126,BC131:BC132),
0)</f>
        <v>0</v>
      </c>
      <c r="BD133" s="58">
        <f>IF(BD115&lt;=Summary!$C$44,
      SUM(BD125:BD126,BD131:BD132),
0)</f>
        <v>0</v>
      </c>
      <c r="BE133" s="58">
        <f>IF(BE115&lt;=Summary!$C$44,
      SUM(BE125:BE126,BE131:BE132),
0)</f>
        <v>0</v>
      </c>
      <c r="BF133" s="58">
        <f>IF(BF115&lt;=Summary!$C$44,
      SUM(BF125:BF126,BF131:BF132),
0)</f>
        <v>0</v>
      </c>
      <c r="BG133" s="58">
        <f>IF(BG115&lt;=Summary!$C$44,
      SUM(BG125:BG126,BG131:BG132),
0)</f>
        <v>0</v>
      </c>
      <c r="BH133" s="58">
        <f>IF(BH115&lt;=Summary!$C$44,
      SUM(BH125:BH126,BH131:BH132),
0)</f>
        <v>0</v>
      </c>
      <c r="BI133" s="58">
        <f>IF(BI115&lt;=Summary!$C$44,
      SUM(BI125:BI126,BI131:BI132),
0)</f>
        <v>0</v>
      </c>
      <c r="BJ133" s="58">
        <f>IF(BJ115&lt;=Summary!$C$44,
      SUM(BJ125:BJ126,BJ131:BJ132),
0)</f>
        <v>0</v>
      </c>
      <c r="BK133" s="58">
        <f>IF(BK115&lt;=Summary!$C$44,
      SUM(BK125:BK126,BK131:BK132),
0)</f>
        <v>0</v>
      </c>
      <c r="BL133" s="58">
        <f>IF(BL115&lt;=Summary!$C$44,
      SUM(BL125:BL126,BL131:BL132),
0)</f>
        <v>0</v>
      </c>
      <c r="BM133" s="58">
        <f>IF(BM115&lt;=Summary!$C$44,
      SUM(BM125:BM126,BM131:BM132),
0)</f>
        <v>0</v>
      </c>
      <c r="BN133" s="58">
        <f>IF(BN115&lt;=Summary!$C$44,
      SUM(BN125:BN126,BN131:BN132),
0)</f>
        <v>0</v>
      </c>
      <c r="BO133" s="58">
        <f>IF(BO115&lt;=Summary!$C$44,
      SUM(BO125:BO126,BO131:BO132),
0)</f>
        <v>0</v>
      </c>
      <c r="BP133" s="58">
        <f>IF(BP115&lt;=Summary!$C$44,
      SUM(BP125:BP126,BP131:BP132),
0)</f>
        <v>0</v>
      </c>
      <c r="BQ133" s="58">
        <f>IF(BQ115&lt;=Summary!$C$44,
      SUM(BQ125:BQ126,BQ131:BQ132),
0)</f>
        <v>0</v>
      </c>
      <c r="BR133" s="58">
        <f>IF(BR115&lt;=Summary!$C$44,
      SUM(BR125:BR126,BR131:BR132),
0)</f>
        <v>0</v>
      </c>
      <c r="BS133" s="58">
        <f>IF(BS115&lt;=Summary!$C$44,
      SUM(BS125:BS126,BS131:BS132),
0)</f>
        <v>0</v>
      </c>
      <c r="BT133" s="58">
        <f>IF(BT115&lt;=Summary!$C$44,
      SUM(BT125:BT126,BT131:BT132),
0)</f>
        <v>0</v>
      </c>
      <c r="BU133" s="58">
        <f>IF(BU115&lt;=Summary!$C$44,
      SUM(BU125:BU126,BU131:BU132),
0)</f>
        <v>0</v>
      </c>
      <c r="BV133" s="58">
        <f>IF(BV115&lt;=Summary!$C$44,
      SUM(BV125:BV126,BV131:BV132),
0)</f>
        <v>0</v>
      </c>
      <c r="BW133" s="58">
        <f>IF(BW115&lt;=Summary!$C$44,
      SUM(BW125:BW126,BW131:BW132),
0)</f>
        <v>0</v>
      </c>
      <c r="BX133" s="58">
        <f>IF(BX115&lt;=Summary!$C$44,
      SUM(BX125:BX126,BX131:BX132),
0)</f>
        <v>0</v>
      </c>
      <c r="BY133" s="58">
        <f>IF(BY115&lt;=Summary!$C$44,
      SUM(BY125:BY126,BY131:BY132),
0)</f>
        <v>0</v>
      </c>
      <c r="BZ133" s="58">
        <f>IF(BZ115&lt;=Summary!$C$44,
      SUM(BZ125:BZ126,BZ131:BZ132),
0)</f>
        <v>0</v>
      </c>
      <c r="CA133" s="58">
        <f>IF(CA115&lt;=Summary!$C$44,
      SUM(CA125:CA126,CA131:CA132),
0)</f>
        <v>0</v>
      </c>
      <c r="CB133" s="58">
        <f>IF(CB115&lt;=Summary!$C$44,
      SUM(CB125:CB126,CB131:CB132),
0)</f>
        <v>0</v>
      </c>
      <c r="CC133" s="58">
        <f>IF(CC115&lt;=Summary!$C$44,
      SUM(CC125:CC126,CC131:CC132),
0)</f>
        <v>0</v>
      </c>
      <c r="CD133" s="58">
        <f>IF(CD115&lt;=Summary!$C$44,
      SUM(CD125:CD126,CD131:CD132),
0)</f>
        <v>0</v>
      </c>
      <c r="CE133" s="58">
        <f>IF(CE115&lt;=Summary!$C$44,
      SUM(CE125:CE126,CE131:CE132),
0)</f>
        <v>0</v>
      </c>
      <c r="CF133" s="58">
        <f>IF(CF115&lt;=Summary!$C$44,
      SUM(CF125:CF126,CF131:CF132),
0)</f>
        <v>0</v>
      </c>
      <c r="CG133" s="58">
        <f>IF(CG115&lt;=Summary!$C$44,
      SUM(CG125:CG126,CG131:CG132),
0)</f>
        <v>0</v>
      </c>
      <c r="CH133" s="58">
        <f>IF(CH115&lt;=Summary!$C$44,
      SUM(CH125:CH126,CH131:CH132),
0)</f>
        <v>0</v>
      </c>
      <c r="CI133" s="58">
        <f>IF(CI115&lt;=Summary!$C$44,
      SUM(CI125:CI126,CI131:CI132),
0)</f>
        <v>0</v>
      </c>
      <c r="CJ133" s="58">
        <f>IF(CJ115&lt;=Summary!$C$44,
      SUM(CJ125:CJ126,CJ131:CJ132),
0)</f>
        <v>0</v>
      </c>
      <c r="CK133" s="58">
        <f>IF(CK115&lt;=Summary!$C$44,
      SUM(CK125:CK126,CK131:CK132),
0)</f>
        <v>0</v>
      </c>
      <c r="CL133" s="58">
        <f>IF(CL115&lt;=Summary!$C$44,
      SUM(CL125:CL126,CL131:CL132),
0)</f>
        <v>0</v>
      </c>
      <c r="CM133" s="58">
        <f>IF(CM115&lt;=Summary!$C$44,
      SUM(CM125:CM126,CM131:CM132),
0)</f>
        <v>0</v>
      </c>
      <c r="CN133" s="58">
        <f>IF(CN115&lt;=Summary!$C$44,
      SUM(CN125:CN126,CN131:CN132),
0)</f>
        <v>0</v>
      </c>
      <c r="CO133" s="58">
        <f>IF(CO115&lt;=Summary!$C$44,
      SUM(CO125:CO126,CO131:CO132),
0)</f>
        <v>0</v>
      </c>
      <c r="CP133" s="58">
        <f>IF(CP115&lt;=Summary!$C$44,
      SUM(CP125:CP126,CP131:CP132),
0)</f>
        <v>0</v>
      </c>
      <c r="CQ133" s="58">
        <f>IF(CQ115&lt;=Summary!$C$44,
      SUM(CQ125:CQ126,CQ131:CQ132),
0)</f>
        <v>0</v>
      </c>
      <c r="CR133" s="58">
        <f>IF(CR115&lt;=Summary!$C$44,
      SUM(CR125:CR126,CR131:CR132),
0)</f>
        <v>0</v>
      </c>
      <c r="CS133" s="58">
        <f>IF(CS115&lt;=Summary!$C$44,
      SUM(CS125:CS126,CS131:CS132),
0)</f>
        <v>0</v>
      </c>
      <c r="CT133" s="58">
        <f>IF(CT115&lt;=Summary!$C$44,
      SUM(CT125:CT126,CT131:CT132),
0)</f>
        <v>0</v>
      </c>
      <c r="CU133" s="58">
        <f>IF(CU115&lt;=Summary!$C$44,
      SUM(CU125:CU126,CU131:CU132),
0)</f>
        <v>0</v>
      </c>
      <c r="CV133" s="58">
        <f>IF(CV115&lt;=Summary!$C$44,
      SUM(CV125:CV126,CV131:CV132),
0)</f>
        <v>0</v>
      </c>
      <c r="CW133" s="58">
        <f>IF(CW115&lt;=Summary!$C$44,
      SUM(CW125:CW126,CW131:CW132),
0)</f>
        <v>0</v>
      </c>
      <c r="CX133" s="58">
        <f>IF(CX115&lt;=Summary!$C$44,
      SUM(CX125:CX126,CX131:CX132),
0)</f>
        <v>0</v>
      </c>
      <c r="CY133" s="58">
        <f>IF(CY115&lt;=Summary!$C$44,
      SUM(CY125:CY126,CY131:CY132),
0)</f>
        <v>0</v>
      </c>
      <c r="CZ133" s="58">
        <f>IF(CZ115&lt;=Summary!$C$44,
      SUM(CZ125:CZ126,CZ131:CZ132),
0)</f>
        <v>0</v>
      </c>
      <c r="DA133" s="58">
        <f>IF(DA115&lt;=Summary!$C$44,
      SUM(DA125:DA126,DA131:DA132),
0)</f>
        <v>0</v>
      </c>
      <c r="DB133" s="58">
        <f>IF(DB115&lt;=Summary!$C$44,
      SUM(DB125:DB126,DB131:DB132),
0)</f>
        <v>0</v>
      </c>
      <c r="DC133" s="58">
        <f>IF(DC115&lt;=Summary!$C$44,
      SUM(DC125:DC126,DC131:DC132),
0)</f>
        <v>0</v>
      </c>
      <c r="DD133" s="58">
        <f>IF(DD115&lt;=Summary!$C$44,
      SUM(DD125:DD126,DD131:DD132),
0)</f>
        <v>0</v>
      </c>
      <c r="DE133" s="58">
        <f>IF(DE115&lt;=Summary!$C$44,
      SUM(DE125:DE126,DE131:DE132),
0)</f>
        <v>0</v>
      </c>
      <c r="DF133" s="58">
        <f>IF(DF115&lt;=Summary!$C$44,
      SUM(DF125:DF126,DF131:DF132),
0)</f>
        <v>0</v>
      </c>
      <c r="DG133" s="58">
        <f>IF(DG115&lt;=Summary!$C$44,
      SUM(DG125:DG126,DG131:DG132),
0)</f>
        <v>0</v>
      </c>
      <c r="DH133" s="58">
        <f>IF(DH115&lt;=Summary!$C$44,
      SUM(DH125:DH126,DH131:DH132),
0)</f>
        <v>0</v>
      </c>
      <c r="DI133" s="58">
        <f>IF(DI115&lt;=Summary!$C$44,
      SUM(DI125:DI126,DI131:DI132),
0)</f>
        <v>0</v>
      </c>
      <c r="DJ133" s="58">
        <f>IF(DJ115&lt;=Summary!$C$44,
      SUM(DJ125:DJ126,DJ131:DJ132),
0)</f>
        <v>0</v>
      </c>
      <c r="DK133" s="58">
        <f>IF(DK115&lt;=Summary!$C$44,
      SUM(DK125:DK126,DK131:DK132),
0)</f>
        <v>0</v>
      </c>
      <c r="DL133" s="58">
        <f>IF(DL115&lt;=Summary!$C$44,
      SUM(DL125:DL126,DL131:DL132),
0)</f>
        <v>0</v>
      </c>
      <c r="DM133" s="58">
        <f>IF(DM115&lt;=Summary!$C$44,
      SUM(DM125:DM126,DM131:DM132),
0)</f>
        <v>0</v>
      </c>
      <c r="DN133" s="58">
        <f>IF(DN115&lt;=Summary!$C$44,
      SUM(DN125:DN126,DN131:DN132),
0)</f>
        <v>0</v>
      </c>
      <c r="DO133" s="58">
        <f>IF(DO115&lt;=Summary!$C$44,
      SUM(DO125:DO126,DO131:DO132),
0)</f>
        <v>0</v>
      </c>
      <c r="DP133" s="58">
        <f>IF(DP115&lt;=Summary!$C$44,
      SUM(DP125:DP126,DP131:DP132),
0)</f>
        <v>0</v>
      </c>
      <c r="DQ133" s="58">
        <f>IF(DQ115&lt;=Summary!$C$44,
      SUM(DQ125:DQ126,DQ131:DQ132),
0)</f>
        <v>0</v>
      </c>
      <c r="DR133" s="58">
        <f>IF(DR115&lt;=Summary!$C$44,
      SUM(DR125:DR126,DR131:DR132),
0)</f>
        <v>0</v>
      </c>
      <c r="DS133" s="58">
        <f>IF(DS115&lt;=Summary!$C$44,
      SUM(DS125:DS126,DS131:DS132),
0)</f>
        <v>0</v>
      </c>
      <c r="DT133" s="58">
        <f>IF(DT115&lt;=Summary!$C$44,
      SUM(DT125:DT126,DT131:DT132),
0)</f>
        <v>0</v>
      </c>
      <c r="DU133" s="58">
        <f>IF(DU115&lt;=Summary!$C$44,
      SUM(DU125:DU126,DU131:DU132),
0)</f>
        <v>0</v>
      </c>
      <c r="DV133" s="58">
        <f>IF(DV115&lt;=Summary!$C$44,
      SUM(DV125:DV126,DV131:DV132),
0)</f>
        <v>0</v>
      </c>
      <c r="DW133" s="58">
        <f>IF(DW115&lt;=Summary!$C$44,
      SUM(DW125:DW126,DW131:DW132),
0)</f>
        <v>0</v>
      </c>
      <c r="DX133" s="58">
        <f>IF(DX115&lt;=Summary!$C$44,
      SUM(DX125:DX126,DX131:DX132),
0)</f>
        <v>0</v>
      </c>
      <c r="DY133" s="58">
        <f>IF(DY115&lt;=Summary!$C$44,
      SUM(DY125:DY126,DY131:DY132),
0)</f>
        <v>0</v>
      </c>
      <c r="DZ133" s="58">
        <f>IF(DZ115&lt;=Summary!$C$44,
      SUM(DZ125:DZ126,DZ131:DZ132),
0)</f>
        <v>0</v>
      </c>
      <c r="EA133" s="58">
        <f>IF(EA115&lt;=Summary!$C$44,
      SUM(EA125:EA126,EA131:EA132),
0)</f>
        <v>0</v>
      </c>
      <c r="EB133" s="58">
        <f>IF(EB115&lt;=Summary!$C$44,
      SUM(EB125:EB126,EB131:EB132),
0)</f>
        <v>0</v>
      </c>
      <c r="EC133" s="58">
        <f>IF(EC115&lt;=Summary!$C$44,
      SUM(EC125:EC126,EC131:EC132),
0)</f>
        <v>0</v>
      </c>
      <c r="ED133" s="58">
        <f>IF(ED115&lt;=Summary!$C$44,
      SUM(ED125:ED126,ED131:ED132),
0)</f>
        <v>0</v>
      </c>
      <c r="EE133" s="58">
        <f>IF(EE115&lt;=Summary!$C$44,
      SUM(EE125:EE126,EE131:EE132),
0)</f>
        <v>0</v>
      </c>
      <c r="EF133" s="58">
        <f>IF(EF115&lt;=Summary!$C$44,
      SUM(EF125:EF126,EF131:EF132),
0)</f>
        <v>0</v>
      </c>
      <c r="EG133" s="58">
        <f>IF(EG115&lt;=Summary!$C$44,
      SUM(EG125:EG126,EG131:EG132),
0)</f>
        <v>0</v>
      </c>
      <c r="EH133" s="58">
        <f>IF(EH115&lt;=Summary!$C$44,
      SUM(EH125:EH126,EH131:EH132),
0)</f>
        <v>0</v>
      </c>
      <c r="EI133" s="58">
        <f>IF(EI115&lt;=Summary!$C$44,
      SUM(EI125:EI126,EI131:EI132),
0)</f>
        <v>0</v>
      </c>
      <c r="EJ133" s="58">
        <f>IF(EJ115&lt;=Summary!$C$44,
      SUM(EJ125:EJ126,EJ131:EJ132),
0)</f>
        <v>0</v>
      </c>
      <c r="EK133" s="4">
        <v>0</v>
      </c>
      <c r="EL133" s="4"/>
    </row>
    <row r="134" spans="1:142" s="7" customFormat="1" ht="14" x14ac:dyDescent="0.2">
      <c r="A134" s="3"/>
      <c r="B134" s="4" t="s">
        <v>627</v>
      </c>
      <c r="C134" s="4" t="s">
        <v>409</v>
      </c>
      <c r="D134" s="260"/>
      <c r="E134" s="4"/>
      <c r="F134" s="4"/>
      <c r="G134" s="4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  <c r="BJ134" s="58"/>
      <c r="BK134" s="58"/>
      <c r="BL134" s="58"/>
      <c r="BM134" s="58"/>
      <c r="BN134" s="58"/>
      <c r="BO134" s="58"/>
      <c r="BP134" s="58"/>
      <c r="BQ134" s="58"/>
      <c r="BR134" s="58"/>
      <c r="BS134" s="58"/>
      <c r="BT134" s="58"/>
      <c r="BU134" s="58"/>
      <c r="BV134" s="58"/>
      <c r="BW134" s="58"/>
      <c r="BX134" s="58"/>
      <c r="BY134" s="58"/>
      <c r="BZ134" s="58"/>
      <c r="CA134" s="58"/>
      <c r="CB134" s="58"/>
      <c r="CC134" s="58"/>
      <c r="CD134" s="58"/>
      <c r="CE134" s="58"/>
      <c r="CF134" s="58"/>
      <c r="CG134" s="58"/>
      <c r="CH134" s="58"/>
      <c r="CI134" s="58"/>
      <c r="CJ134" s="58"/>
      <c r="CK134" s="58"/>
      <c r="CL134" s="58"/>
      <c r="CM134" s="58"/>
      <c r="CN134" s="58"/>
      <c r="CO134" s="58"/>
      <c r="CP134" s="58"/>
      <c r="CQ134" s="58"/>
      <c r="CR134" s="58"/>
      <c r="CS134" s="58"/>
      <c r="CT134" s="58"/>
      <c r="CU134" s="58"/>
      <c r="CV134" s="58"/>
      <c r="CW134" s="58"/>
      <c r="CX134" s="58"/>
      <c r="CY134" s="58"/>
      <c r="CZ134" s="58"/>
      <c r="DA134" s="58"/>
      <c r="DB134" s="58"/>
      <c r="DC134" s="58"/>
      <c r="DD134" s="58"/>
      <c r="DE134" s="58"/>
      <c r="DF134" s="58"/>
      <c r="DG134" s="58"/>
      <c r="DH134" s="58"/>
      <c r="DI134" s="58"/>
      <c r="DJ134" s="58"/>
      <c r="DK134" s="58"/>
      <c r="DL134" s="58"/>
      <c r="DM134" s="58"/>
      <c r="DN134" s="58"/>
      <c r="DO134" s="58"/>
      <c r="DP134" s="58"/>
      <c r="DQ134" s="58"/>
      <c r="DR134" s="58"/>
      <c r="DS134" s="58"/>
      <c r="DT134" s="58"/>
      <c r="DU134" s="58"/>
      <c r="DV134" s="58"/>
      <c r="DW134" s="58"/>
      <c r="DX134" s="58"/>
      <c r="DY134" s="58"/>
      <c r="DZ134" s="58"/>
      <c r="EA134" s="58"/>
      <c r="EB134" s="58"/>
      <c r="EC134" s="58"/>
      <c r="ED134" s="58"/>
      <c r="EE134" s="58"/>
      <c r="EF134" s="58"/>
      <c r="EG134" s="58"/>
      <c r="EH134" s="58"/>
      <c r="EI134" s="58"/>
      <c r="EJ134" s="58"/>
      <c r="EK134" s="4">
        <v>0</v>
      </c>
      <c r="EL134" s="4"/>
    </row>
    <row r="135" spans="1:142" s="7" customFormat="1" ht="14" x14ac:dyDescent="0.2">
      <c r="A135" s="3"/>
      <c r="B135" s="4">
        <v>30</v>
      </c>
      <c r="C135" s="4"/>
      <c r="D135" s="4"/>
      <c r="E135" s="4"/>
      <c r="F135" s="4"/>
      <c r="G135" s="4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8"/>
      <c r="BA135" s="58"/>
      <c r="BB135" s="58"/>
      <c r="BC135" s="58"/>
      <c r="BD135" s="58"/>
      <c r="BE135" s="58"/>
      <c r="BF135" s="58"/>
      <c r="BG135" s="58"/>
      <c r="BH135" s="58"/>
      <c r="BI135" s="58"/>
      <c r="BJ135" s="58"/>
      <c r="BK135" s="58"/>
      <c r="BL135" s="58"/>
      <c r="BM135" s="58"/>
      <c r="BN135" s="58"/>
      <c r="BO135" s="58"/>
      <c r="BP135" s="58"/>
      <c r="BQ135" s="58"/>
      <c r="BR135" s="58"/>
      <c r="BS135" s="58"/>
      <c r="BT135" s="58"/>
      <c r="BU135" s="58"/>
      <c r="BV135" s="58"/>
      <c r="BW135" s="58"/>
      <c r="BX135" s="58"/>
      <c r="BY135" s="58"/>
      <c r="BZ135" s="58"/>
      <c r="CA135" s="58"/>
      <c r="CB135" s="58"/>
      <c r="CC135" s="58"/>
      <c r="CD135" s="58"/>
      <c r="CE135" s="58"/>
      <c r="CF135" s="58"/>
      <c r="CG135" s="58"/>
      <c r="CH135" s="58"/>
      <c r="CI135" s="58"/>
      <c r="CJ135" s="58"/>
      <c r="CK135" s="58"/>
      <c r="CL135" s="58"/>
      <c r="CM135" s="58"/>
      <c r="CN135" s="58"/>
      <c r="CO135" s="58"/>
      <c r="CP135" s="58"/>
      <c r="CQ135" s="58"/>
      <c r="CR135" s="58"/>
      <c r="CS135" s="58"/>
      <c r="CT135" s="58"/>
      <c r="CU135" s="58"/>
      <c r="CV135" s="58"/>
      <c r="CW135" s="58"/>
      <c r="CX135" s="58"/>
      <c r="CY135" s="58"/>
      <c r="CZ135" s="58"/>
      <c r="DA135" s="58"/>
      <c r="DB135" s="58"/>
      <c r="DC135" s="58"/>
      <c r="DD135" s="58"/>
      <c r="DE135" s="58"/>
      <c r="DF135" s="58"/>
      <c r="DG135" s="58"/>
      <c r="DH135" s="58"/>
      <c r="DI135" s="58"/>
      <c r="DJ135" s="58"/>
      <c r="DK135" s="58"/>
      <c r="DL135" s="58"/>
      <c r="DM135" s="58"/>
      <c r="DN135" s="58"/>
      <c r="DO135" s="58"/>
      <c r="DP135" s="58"/>
      <c r="DQ135" s="58"/>
      <c r="DR135" s="58"/>
      <c r="DS135" s="58"/>
      <c r="DT135" s="58"/>
      <c r="DU135" s="58"/>
      <c r="DV135" s="58"/>
      <c r="DW135" s="58"/>
      <c r="DX135" s="58"/>
      <c r="DY135" s="58"/>
      <c r="DZ135" s="58"/>
      <c r="EA135" s="58"/>
      <c r="EB135" s="58"/>
      <c r="EC135" s="58"/>
      <c r="ED135" s="58"/>
      <c r="EE135" s="58"/>
      <c r="EF135" s="58"/>
      <c r="EG135" s="58"/>
      <c r="EH135" s="58"/>
      <c r="EI135" s="58"/>
      <c r="EJ135" s="58"/>
      <c r="EK135" s="4">
        <v>0</v>
      </c>
      <c r="EL135" s="4"/>
    </row>
    <row r="136" spans="1:142" s="4" customFormat="1" ht="14" x14ac:dyDescent="0.2">
      <c r="A136" s="3"/>
      <c r="B136" s="115"/>
      <c r="C136" s="167" t="s">
        <v>404</v>
      </c>
      <c r="H136" s="5"/>
      <c r="I136" s="5"/>
      <c r="J136" s="5"/>
      <c r="EK136" s="4">
        <v>0</v>
      </c>
    </row>
    <row r="137" spans="1:142" s="4" customFormat="1" ht="14" x14ac:dyDescent="0.2">
      <c r="A137" s="3"/>
      <c r="B137" s="59"/>
      <c r="C137" s="290" t="s">
        <v>405</v>
      </c>
      <c r="H137" s="58">
        <f t="shared" ref="H137:AM137" si="160">G145</f>
        <v>0</v>
      </c>
      <c r="I137" s="58">
        <f t="shared" ca="1" si="160"/>
        <v>0</v>
      </c>
      <c r="J137" s="58">
        <f t="shared" ca="1" si="160"/>
        <v>0</v>
      </c>
      <c r="K137" s="58">
        <f t="shared" ca="1" si="160"/>
        <v>0</v>
      </c>
      <c r="L137" s="58">
        <f t="shared" ca="1" si="160"/>
        <v>0</v>
      </c>
      <c r="M137" s="58">
        <f t="shared" ca="1" si="160"/>
        <v>0</v>
      </c>
      <c r="N137" s="58">
        <f t="shared" ca="1" si="160"/>
        <v>0</v>
      </c>
      <c r="O137" s="58">
        <f t="shared" ca="1" si="160"/>
        <v>0</v>
      </c>
      <c r="P137" s="58">
        <f t="shared" ca="1" si="160"/>
        <v>1424522.3036624938</v>
      </c>
      <c r="Q137" s="58">
        <f t="shared" ca="1" si="160"/>
        <v>4853784.6347577441</v>
      </c>
      <c r="R137" s="58">
        <f t="shared" ca="1" si="160"/>
        <v>9065335.4772269614</v>
      </c>
      <c r="S137" s="58">
        <f t="shared" ca="1" si="160"/>
        <v>13304963.325312641</v>
      </c>
      <c r="T137" s="58">
        <f t="shared" ca="1" si="160"/>
        <v>17572855.359052226</v>
      </c>
      <c r="U137" s="58">
        <f t="shared" ca="1" si="160"/>
        <v>22617643.734250665</v>
      </c>
      <c r="V137" s="58">
        <f t="shared" ca="1" si="160"/>
        <v>27692911.03921593</v>
      </c>
      <c r="W137" s="58">
        <f t="shared" ca="1" si="160"/>
        <v>32039414.654982027</v>
      </c>
      <c r="X137" s="58">
        <f t="shared" ca="1" si="160"/>
        <v>36412178.396760046</v>
      </c>
      <c r="Y137" s="58">
        <f t="shared" ca="1" si="160"/>
        <v>40811360.919477969</v>
      </c>
      <c r="Z137" s="58">
        <f t="shared" ca="1" si="160"/>
        <v>44477695.074103981</v>
      </c>
      <c r="AA137" s="58">
        <f t="shared" ca="1" si="160"/>
        <v>48166179.997580856</v>
      </c>
      <c r="AB137" s="58">
        <f t="shared" ca="1" si="160"/>
        <v>51876949.517470405</v>
      </c>
      <c r="AC137" s="58">
        <f t="shared" ca="1" si="160"/>
        <v>55640138.269875959</v>
      </c>
      <c r="AD137" s="58">
        <f t="shared" ca="1" si="160"/>
        <v>59426062.954327293</v>
      </c>
      <c r="AE137" s="58">
        <f t="shared" ca="1" si="160"/>
        <v>63569860.933747187</v>
      </c>
      <c r="AF137" s="58">
        <f t="shared" ca="1" si="160"/>
        <v>71723397.412467748</v>
      </c>
      <c r="AG137" s="58">
        <f t="shared" ca="1" si="160"/>
        <v>73172916.47702691</v>
      </c>
      <c r="AH137" s="58">
        <f t="shared" ca="1" si="160"/>
        <v>73598745.456867546</v>
      </c>
      <c r="AI137" s="58">
        <f t="shared" ca="1" si="160"/>
        <v>73959583.462408334</v>
      </c>
      <c r="AJ137" s="58">
        <f t="shared" ca="1" si="160"/>
        <v>74254742.94458963</v>
      </c>
      <c r="AK137" s="58">
        <f t="shared" ca="1" si="160"/>
        <v>74483532.630127698</v>
      </c>
      <c r="AL137" s="58">
        <f t="shared" ca="1" si="160"/>
        <v>74645257.50134185</v>
      </c>
      <c r="AM137" s="58">
        <f t="shared" ca="1" si="160"/>
        <v>74739218.775872305</v>
      </c>
      <c r="AN137" s="58">
        <f t="shared" ref="AN137:BS137" ca="1" si="161">AM145</f>
        <v>74764713.886288151</v>
      </c>
      <c r="AO137" s="58">
        <f t="shared" ca="1" si="161"/>
        <v>74764713.886288151</v>
      </c>
      <c r="AP137" s="58">
        <f t="shared" ca="1" si="161"/>
        <v>74764713.886288151</v>
      </c>
      <c r="AQ137" s="58">
        <f t="shared" ca="1" si="161"/>
        <v>74764713.886288151</v>
      </c>
      <c r="AR137" s="58">
        <f t="shared" ca="1" si="161"/>
        <v>74764713.886288151</v>
      </c>
      <c r="AS137" s="58">
        <f t="shared" ca="1" si="161"/>
        <v>74690285.220980704</v>
      </c>
      <c r="AT137" s="58">
        <f t="shared" ca="1" si="161"/>
        <v>74615484.412346721</v>
      </c>
      <c r="AU137" s="58">
        <f t="shared" ca="1" si="161"/>
        <v>74540309.599669576</v>
      </c>
      <c r="AV137" s="58">
        <f t="shared" ca="1" si="161"/>
        <v>0</v>
      </c>
      <c r="AW137" s="58">
        <f t="shared" si="161"/>
        <v>0</v>
      </c>
      <c r="AX137" s="58">
        <f t="shared" si="161"/>
        <v>0</v>
      </c>
      <c r="AY137" s="58">
        <f t="shared" si="161"/>
        <v>0</v>
      </c>
      <c r="AZ137" s="58">
        <f t="shared" si="161"/>
        <v>0</v>
      </c>
      <c r="BA137" s="58">
        <f t="shared" si="161"/>
        <v>0</v>
      </c>
      <c r="BB137" s="58">
        <f t="shared" si="161"/>
        <v>0</v>
      </c>
      <c r="BC137" s="58">
        <f t="shared" si="161"/>
        <v>0</v>
      </c>
      <c r="BD137" s="58">
        <f t="shared" si="161"/>
        <v>0</v>
      </c>
      <c r="BE137" s="58">
        <f t="shared" si="161"/>
        <v>0</v>
      </c>
      <c r="BF137" s="58">
        <f t="shared" si="161"/>
        <v>0</v>
      </c>
      <c r="BG137" s="58">
        <f t="shared" si="161"/>
        <v>0</v>
      </c>
      <c r="BH137" s="58">
        <f t="shared" si="161"/>
        <v>0</v>
      </c>
      <c r="BI137" s="58">
        <f t="shared" si="161"/>
        <v>0</v>
      </c>
      <c r="BJ137" s="58">
        <f t="shared" si="161"/>
        <v>0</v>
      </c>
      <c r="BK137" s="58">
        <f t="shared" si="161"/>
        <v>0</v>
      </c>
      <c r="BL137" s="58">
        <f t="shared" si="161"/>
        <v>0</v>
      </c>
      <c r="BM137" s="58">
        <f t="shared" si="161"/>
        <v>0</v>
      </c>
      <c r="BN137" s="58">
        <f t="shared" si="161"/>
        <v>0</v>
      </c>
      <c r="BO137" s="58">
        <f t="shared" si="161"/>
        <v>0</v>
      </c>
      <c r="BP137" s="58">
        <f t="shared" si="161"/>
        <v>0</v>
      </c>
      <c r="BQ137" s="58">
        <f t="shared" si="161"/>
        <v>0</v>
      </c>
      <c r="BR137" s="58">
        <f t="shared" si="161"/>
        <v>0</v>
      </c>
      <c r="BS137" s="58">
        <f t="shared" si="161"/>
        <v>0</v>
      </c>
      <c r="BT137" s="58">
        <f t="shared" ref="BT137:CY137" si="162">BS145</f>
        <v>0</v>
      </c>
      <c r="BU137" s="58">
        <f t="shared" si="162"/>
        <v>0</v>
      </c>
      <c r="BV137" s="58">
        <f t="shared" si="162"/>
        <v>0</v>
      </c>
      <c r="BW137" s="58">
        <f t="shared" si="162"/>
        <v>0</v>
      </c>
      <c r="BX137" s="58">
        <f t="shared" si="162"/>
        <v>0</v>
      </c>
      <c r="BY137" s="58">
        <f t="shared" si="162"/>
        <v>0</v>
      </c>
      <c r="BZ137" s="58">
        <f t="shared" si="162"/>
        <v>0</v>
      </c>
      <c r="CA137" s="58">
        <f t="shared" si="162"/>
        <v>0</v>
      </c>
      <c r="CB137" s="58">
        <f t="shared" si="162"/>
        <v>0</v>
      </c>
      <c r="CC137" s="58">
        <f t="shared" si="162"/>
        <v>0</v>
      </c>
      <c r="CD137" s="58">
        <f t="shared" si="162"/>
        <v>0</v>
      </c>
      <c r="CE137" s="58">
        <f t="shared" si="162"/>
        <v>0</v>
      </c>
      <c r="CF137" s="58">
        <f t="shared" si="162"/>
        <v>0</v>
      </c>
      <c r="CG137" s="58">
        <f t="shared" si="162"/>
        <v>0</v>
      </c>
      <c r="CH137" s="58">
        <f t="shared" si="162"/>
        <v>0</v>
      </c>
      <c r="CI137" s="58">
        <f t="shared" si="162"/>
        <v>0</v>
      </c>
      <c r="CJ137" s="58">
        <f t="shared" si="162"/>
        <v>0</v>
      </c>
      <c r="CK137" s="58">
        <f t="shared" si="162"/>
        <v>0</v>
      </c>
      <c r="CL137" s="58">
        <f t="shared" si="162"/>
        <v>0</v>
      </c>
      <c r="CM137" s="58">
        <f t="shared" si="162"/>
        <v>0</v>
      </c>
      <c r="CN137" s="58">
        <f t="shared" si="162"/>
        <v>0</v>
      </c>
      <c r="CO137" s="58">
        <f t="shared" si="162"/>
        <v>0</v>
      </c>
      <c r="CP137" s="58">
        <f t="shared" si="162"/>
        <v>0</v>
      </c>
      <c r="CQ137" s="58">
        <f t="shared" si="162"/>
        <v>0</v>
      </c>
      <c r="CR137" s="58">
        <f t="shared" si="162"/>
        <v>0</v>
      </c>
      <c r="CS137" s="58">
        <f t="shared" si="162"/>
        <v>0</v>
      </c>
      <c r="CT137" s="58">
        <f t="shared" si="162"/>
        <v>0</v>
      </c>
      <c r="CU137" s="58">
        <f t="shared" si="162"/>
        <v>0</v>
      </c>
      <c r="CV137" s="58">
        <f t="shared" si="162"/>
        <v>0</v>
      </c>
      <c r="CW137" s="58">
        <f t="shared" si="162"/>
        <v>0</v>
      </c>
      <c r="CX137" s="58">
        <f t="shared" si="162"/>
        <v>0</v>
      </c>
      <c r="CY137" s="58">
        <f t="shared" si="162"/>
        <v>0</v>
      </c>
      <c r="CZ137" s="58">
        <f t="shared" ref="CZ137:EJ137" si="163">CY145</f>
        <v>0</v>
      </c>
      <c r="DA137" s="58">
        <f t="shared" si="163"/>
        <v>0</v>
      </c>
      <c r="DB137" s="58">
        <f t="shared" si="163"/>
        <v>0</v>
      </c>
      <c r="DC137" s="58">
        <f t="shared" si="163"/>
        <v>0</v>
      </c>
      <c r="DD137" s="58">
        <f t="shared" si="163"/>
        <v>0</v>
      </c>
      <c r="DE137" s="58">
        <f t="shared" si="163"/>
        <v>0</v>
      </c>
      <c r="DF137" s="58">
        <f t="shared" si="163"/>
        <v>0</v>
      </c>
      <c r="DG137" s="58">
        <f t="shared" si="163"/>
        <v>0</v>
      </c>
      <c r="DH137" s="58">
        <f t="shared" si="163"/>
        <v>0</v>
      </c>
      <c r="DI137" s="58">
        <f t="shared" si="163"/>
        <v>0</v>
      </c>
      <c r="DJ137" s="58">
        <f t="shared" si="163"/>
        <v>0</v>
      </c>
      <c r="DK137" s="58">
        <f t="shared" si="163"/>
        <v>0</v>
      </c>
      <c r="DL137" s="58">
        <f t="shared" si="163"/>
        <v>0</v>
      </c>
      <c r="DM137" s="58">
        <f t="shared" si="163"/>
        <v>0</v>
      </c>
      <c r="DN137" s="58">
        <f t="shared" si="163"/>
        <v>0</v>
      </c>
      <c r="DO137" s="58">
        <f t="shared" si="163"/>
        <v>0</v>
      </c>
      <c r="DP137" s="58">
        <f t="shared" si="163"/>
        <v>0</v>
      </c>
      <c r="DQ137" s="58">
        <f t="shared" si="163"/>
        <v>0</v>
      </c>
      <c r="DR137" s="58">
        <f t="shared" si="163"/>
        <v>0</v>
      </c>
      <c r="DS137" s="58">
        <f t="shared" si="163"/>
        <v>0</v>
      </c>
      <c r="DT137" s="58">
        <f t="shared" si="163"/>
        <v>0</v>
      </c>
      <c r="DU137" s="58">
        <f t="shared" si="163"/>
        <v>0</v>
      </c>
      <c r="DV137" s="58">
        <f t="shared" si="163"/>
        <v>0</v>
      </c>
      <c r="DW137" s="58">
        <f t="shared" si="163"/>
        <v>0</v>
      </c>
      <c r="DX137" s="58">
        <f t="shared" si="163"/>
        <v>0</v>
      </c>
      <c r="DY137" s="58">
        <f t="shared" si="163"/>
        <v>0</v>
      </c>
      <c r="DZ137" s="58">
        <f t="shared" si="163"/>
        <v>0</v>
      </c>
      <c r="EA137" s="58">
        <f t="shared" si="163"/>
        <v>0</v>
      </c>
      <c r="EB137" s="58">
        <f t="shared" si="163"/>
        <v>0</v>
      </c>
      <c r="EC137" s="58">
        <f t="shared" si="163"/>
        <v>0</v>
      </c>
      <c r="ED137" s="58">
        <f t="shared" si="163"/>
        <v>0</v>
      </c>
      <c r="EE137" s="58">
        <f t="shared" si="163"/>
        <v>0</v>
      </c>
      <c r="EF137" s="58">
        <f t="shared" si="163"/>
        <v>0</v>
      </c>
      <c r="EG137" s="58">
        <f t="shared" si="163"/>
        <v>0</v>
      </c>
      <c r="EH137" s="58">
        <f t="shared" si="163"/>
        <v>0</v>
      </c>
      <c r="EI137" s="58">
        <f t="shared" si="163"/>
        <v>0</v>
      </c>
      <c r="EJ137" s="58">
        <f t="shared" si="163"/>
        <v>0</v>
      </c>
      <c r="EK137" s="4">
        <v>0</v>
      </c>
    </row>
    <row r="138" spans="1:142" s="4" customFormat="1" ht="14" x14ac:dyDescent="0.2">
      <c r="A138" s="3"/>
      <c r="B138" s="3"/>
      <c r="C138" s="291" t="s">
        <v>574</v>
      </c>
      <c r="D138" s="3"/>
      <c r="H138" s="58">
        <f t="shared" ref="H138:AM138" ca="1" si="164">H117-H121-H126</f>
        <v>0</v>
      </c>
      <c r="I138" s="58">
        <f t="shared" ca="1" si="164"/>
        <v>0</v>
      </c>
      <c r="J138" s="58">
        <f t="shared" ca="1" si="164"/>
        <v>0</v>
      </c>
      <c r="K138" s="58">
        <f t="shared" ca="1" si="164"/>
        <v>0</v>
      </c>
      <c r="L138" s="58">
        <f t="shared" ca="1" si="164"/>
        <v>0</v>
      </c>
      <c r="M138" s="58">
        <f t="shared" ca="1" si="164"/>
        <v>0</v>
      </c>
      <c r="N138" s="58">
        <f t="shared" ca="1" si="164"/>
        <v>0</v>
      </c>
      <c r="O138" s="58">
        <f t="shared" ca="1" si="164"/>
        <v>1424522.3036624938</v>
      </c>
      <c r="P138" s="58">
        <f t="shared" ca="1" si="164"/>
        <v>3429262.3310952499</v>
      </c>
      <c r="Q138" s="58">
        <f t="shared" ca="1" si="164"/>
        <v>4211550.8424692182</v>
      </c>
      <c r="R138" s="58">
        <f t="shared" ca="1" si="164"/>
        <v>4239627.84808568</v>
      </c>
      <c r="S138" s="58">
        <f t="shared" ca="1" si="164"/>
        <v>4267892.0337395845</v>
      </c>
      <c r="T138" s="58">
        <f t="shared" ca="1" si="164"/>
        <v>5044788.3751984406</v>
      </c>
      <c r="U138" s="58">
        <f t="shared" ca="1" si="164"/>
        <v>5075267.3049652651</v>
      </c>
      <c r="V138" s="58">
        <f t="shared" ca="1" si="164"/>
        <v>4346503.6157660969</v>
      </c>
      <c r="W138" s="58">
        <f t="shared" ca="1" si="164"/>
        <v>4372763.741778017</v>
      </c>
      <c r="X138" s="58">
        <f t="shared" ca="1" si="164"/>
        <v>4399182.5227179257</v>
      </c>
      <c r="Y138" s="58">
        <f t="shared" ca="1" si="164"/>
        <v>3666334.1546260128</v>
      </c>
      <c r="Z138" s="58">
        <f t="shared" ca="1" si="164"/>
        <v>3688484.9234768781</v>
      </c>
      <c r="AA138" s="58">
        <f t="shared" ca="1" si="164"/>
        <v>3710769.5198895512</v>
      </c>
      <c r="AB138" s="58">
        <f t="shared" ca="1" si="164"/>
        <v>3763188.7524055503</v>
      </c>
      <c r="AC138" s="58">
        <f t="shared" ca="1" si="164"/>
        <v>3785924.6844513342</v>
      </c>
      <c r="AD138" s="58">
        <f t="shared" ca="1" si="164"/>
        <v>4143797.9794198941</v>
      </c>
      <c r="AE138" s="58">
        <f t="shared" ca="1" si="164"/>
        <v>8153536.4787205551</v>
      </c>
      <c r="AF138" s="58">
        <f t="shared" ca="1" si="164"/>
        <v>1449519.0645591659</v>
      </c>
      <c r="AG138" s="58">
        <f t="shared" ca="1" si="164"/>
        <v>425828.97984062968</v>
      </c>
      <c r="AH138" s="58">
        <f t="shared" ca="1" si="164"/>
        <v>360838.005540793</v>
      </c>
      <c r="AI138" s="58">
        <f t="shared" ca="1" si="164"/>
        <v>295159.4821812975</v>
      </c>
      <c r="AJ138" s="58">
        <f t="shared" ca="1" si="164"/>
        <v>228789.68553806969</v>
      </c>
      <c r="AK138" s="58">
        <f t="shared" ca="1" si="164"/>
        <v>161724.8712141563</v>
      </c>
      <c r="AL138" s="58">
        <f t="shared" ca="1" si="164"/>
        <v>93961.274530453433</v>
      </c>
      <c r="AM138" s="58">
        <f t="shared" ca="1" si="164"/>
        <v>25495.110415845818</v>
      </c>
      <c r="AN138" s="58">
        <f t="shared" ref="AN138:BS138" ca="1" si="165">AN117-AN121-AN126</f>
        <v>0</v>
      </c>
      <c r="AO138" s="58">
        <f t="shared" ca="1" si="165"/>
        <v>0</v>
      </c>
      <c r="AP138" s="58">
        <f t="shared" ca="1" si="165"/>
        <v>0</v>
      </c>
      <c r="AQ138" s="58">
        <f t="shared" ca="1" si="165"/>
        <v>0</v>
      </c>
      <c r="AR138" s="58">
        <f t="shared" ca="1" si="165"/>
        <v>0</v>
      </c>
      <c r="AS138" s="58">
        <f t="shared" ca="1" si="165"/>
        <v>0</v>
      </c>
      <c r="AT138" s="58">
        <f t="shared" ca="1" si="165"/>
        <v>0</v>
      </c>
      <c r="AU138" s="58">
        <f t="shared" ca="1" si="165"/>
        <v>0</v>
      </c>
      <c r="AV138" s="58">
        <f t="shared" ca="1" si="165"/>
        <v>0</v>
      </c>
      <c r="AW138" s="58">
        <f t="shared" ca="1" si="165"/>
        <v>0</v>
      </c>
      <c r="AX138" s="58">
        <f t="shared" ca="1" si="165"/>
        <v>0</v>
      </c>
      <c r="AY138" s="58">
        <f t="shared" ca="1" si="165"/>
        <v>0</v>
      </c>
      <c r="AZ138" s="58">
        <f t="shared" ca="1" si="165"/>
        <v>0</v>
      </c>
      <c r="BA138" s="58">
        <f t="shared" ca="1" si="165"/>
        <v>0</v>
      </c>
      <c r="BB138" s="58">
        <f t="shared" ca="1" si="165"/>
        <v>0</v>
      </c>
      <c r="BC138" s="58">
        <f t="shared" ca="1" si="165"/>
        <v>0</v>
      </c>
      <c r="BD138" s="58">
        <f t="shared" ca="1" si="165"/>
        <v>0</v>
      </c>
      <c r="BE138" s="58">
        <f t="shared" ca="1" si="165"/>
        <v>0</v>
      </c>
      <c r="BF138" s="58">
        <f t="shared" ca="1" si="165"/>
        <v>0</v>
      </c>
      <c r="BG138" s="58">
        <f t="shared" ca="1" si="165"/>
        <v>0</v>
      </c>
      <c r="BH138" s="58">
        <f t="shared" ca="1" si="165"/>
        <v>0</v>
      </c>
      <c r="BI138" s="58">
        <f t="shared" ca="1" si="165"/>
        <v>0</v>
      </c>
      <c r="BJ138" s="58">
        <f t="shared" ca="1" si="165"/>
        <v>0</v>
      </c>
      <c r="BK138" s="58">
        <f t="shared" ca="1" si="165"/>
        <v>0</v>
      </c>
      <c r="BL138" s="58">
        <f t="shared" ca="1" si="165"/>
        <v>0</v>
      </c>
      <c r="BM138" s="58">
        <f t="shared" ca="1" si="165"/>
        <v>0</v>
      </c>
      <c r="BN138" s="58">
        <f t="shared" ca="1" si="165"/>
        <v>0</v>
      </c>
      <c r="BO138" s="58">
        <f t="shared" ca="1" si="165"/>
        <v>0</v>
      </c>
      <c r="BP138" s="58">
        <f t="shared" ca="1" si="165"/>
        <v>0</v>
      </c>
      <c r="BQ138" s="58">
        <f t="shared" ca="1" si="165"/>
        <v>0</v>
      </c>
      <c r="BR138" s="58">
        <f t="shared" ca="1" si="165"/>
        <v>0</v>
      </c>
      <c r="BS138" s="58">
        <f t="shared" ca="1" si="165"/>
        <v>0</v>
      </c>
      <c r="BT138" s="58">
        <f t="shared" ref="BT138:CY138" ca="1" si="166">BT117-BT121-BT126</f>
        <v>0</v>
      </c>
      <c r="BU138" s="58">
        <f t="shared" ca="1" si="166"/>
        <v>0</v>
      </c>
      <c r="BV138" s="58">
        <f t="shared" ca="1" si="166"/>
        <v>0</v>
      </c>
      <c r="BW138" s="58">
        <f t="shared" ca="1" si="166"/>
        <v>0</v>
      </c>
      <c r="BX138" s="58">
        <f t="shared" ca="1" si="166"/>
        <v>0</v>
      </c>
      <c r="BY138" s="58">
        <f t="shared" ca="1" si="166"/>
        <v>0</v>
      </c>
      <c r="BZ138" s="58">
        <f t="shared" ca="1" si="166"/>
        <v>0</v>
      </c>
      <c r="CA138" s="58">
        <f t="shared" ca="1" si="166"/>
        <v>0</v>
      </c>
      <c r="CB138" s="58">
        <f t="shared" ca="1" si="166"/>
        <v>0</v>
      </c>
      <c r="CC138" s="58">
        <f t="shared" ca="1" si="166"/>
        <v>0</v>
      </c>
      <c r="CD138" s="58">
        <f t="shared" ca="1" si="166"/>
        <v>0</v>
      </c>
      <c r="CE138" s="58">
        <f t="shared" ca="1" si="166"/>
        <v>0</v>
      </c>
      <c r="CF138" s="58">
        <f t="shared" ca="1" si="166"/>
        <v>0</v>
      </c>
      <c r="CG138" s="58">
        <f t="shared" ca="1" si="166"/>
        <v>0</v>
      </c>
      <c r="CH138" s="58">
        <f t="shared" ca="1" si="166"/>
        <v>0</v>
      </c>
      <c r="CI138" s="58">
        <f t="shared" ca="1" si="166"/>
        <v>0</v>
      </c>
      <c r="CJ138" s="58">
        <f t="shared" ca="1" si="166"/>
        <v>0</v>
      </c>
      <c r="CK138" s="58">
        <f t="shared" ca="1" si="166"/>
        <v>0</v>
      </c>
      <c r="CL138" s="58">
        <f t="shared" ca="1" si="166"/>
        <v>0</v>
      </c>
      <c r="CM138" s="58">
        <f t="shared" ca="1" si="166"/>
        <v>0</v>
      </c>
      <c r="CN138" s="58">
        <f t="shared" ca="1" si="166"/>
        <v>0</v>
      </c>
      <c r="CO138" s="58">
        <f t="shared" ca="1" si="166"/>
        <v>0</v>
      </c>
      <c r="CP138" s="58">
        <f t="shared" ca="1" si="166"/>
        <v>0</v>
      </c>
      <c r="CQ138" s="58">
        <f t="shared" ca="1" si="166"/>
        <v>0</v>
      </c>
      <c r="CR138" s="58">
        <f t="shared" ca="1" si="166"/>
        <v>0</v>
      </c>
      <c r="CS138" s="58">
        <f t="shared" ca="1" si="166"/>
        <v>0</v>
      </c>
      <c r="CT138" s="58">
        <f t="shared" ca="1" si="166"/>
        <v>0</v>
      </c>
      <c r="CU138" s="58">
        <f t="shared" ca="1" si="166"/>
        <v>0</v>
      </c>
      <c r="CV138" s="58">
        <f t="shared" ca="1" si="166"/>
        <v>0</v>
      </c>
      <c r="CW138" s="58">
        <f t="shared" ca="1" si="166"/>
        <v>0</v>
      </c>
      <c r="CX138" s="58">
        <f t="shared" ca="1" si="166"/>
        <v>0</v>
      </c>
      <c r="CY138" s="58">
        <f t="shared" ca="1" si="166"/>
        <v>0</v>
      </c>
      <c r="CZ138" s="58">
        <f t="shared" ref="CZ138:EJ138" ca="1" si="167">CZ117-CZ121-CZ126</f>
        <v>0</v>
      </c>
      <c r="DA138" s="58">
        <f t="shared" ca="1" si="167"/>
        <v>0</v>
      </c>
      <c r="DB138" s="58">
        <f t="shared" ca="1" si="167"/>
        <v>0</v>
      </c>
      <c r="DC138" s="58">
        <f t="shared" ca="1" si="167"/>
        <v>0</v>
      </c>
      <c r="DD138" s="58">
        <f t="shared" ca="1" si="167"/>
        <v>0</v>
      </c>
      <c r="DE138" s="58">
        <f t="shared" ca="1" si="167"/>
        <v>0</v>
      </c>
      <c r="DF138" s="58">
        <f t="shared" ca="1" si="167"/>
        <v>0</v>
      </c>
      <c r="DG138" s="58">
        <f t="shared" ca="1" si="167"/>
        <v>0</v>
      </c>
      <c r="DH138" s="58">
        <f t="shared" ca="1" si="167"/>
        <v>0</v>
      </c>
      <c r="DI138" s="58">
        <f t="shared" ca="1" si="167"/>
        <v>0</v>
      </c>
      <c r="DJ138" s="58">
        <f t="shared" ca="1" si="167"/>
        <v>0</v>
      </c>
      <c r="DK138" s="58">
        <f t="shared" ca="1" si="167"/>
        <v>0</v>
      </c>
      <c r="DL138" s="58">
        <f t="shared" ca="1" si="167"/>
        <v>0</v>
      </c>
      <c r="DM138" s="58">
        <f t="shared" ca="1" si="167"/>
        <v>0</v>
      </c>
      <c r="DN138" s="58">
        <f t="shared" ca="1" si="167"/>
        <v>0</v>
      </c>
      <c r="DO138" s="58">
        <f t="shared" ca="1" si="167"/>
        <v>0</v>
      </c>
      <c r="DP138" s="58">
        <f t="shared" ca="1" si="167"/>
        <v>0</v>
      </c>
      <c r="DQ138" s="58">
        <f t="shared" ca="1" si="167"/>
        <v>0</v>
      </c>
      <c r="DR138" s="58">
        <f t="shared" ca="1" si="167"/>
        <v>0</v>
      </c>
      <c r="DS138" s="58">
        <f t="shared" ca="1" si="167"/>
        <v>0</v>
      </c>
      <c r="DT138" s="58">
        <f t="shared" ca="1" si="167"/>
        <v>0</v>
      </c>
      <c r="DU138" s="58">
        <f t="shared" ca="1" si="167"/>
        <v>0</v>
      </c>
      <c r="DV138" s="58">
        <f t="shared" ca="1" si="167"/>
        <v>0</v>
      </c>
      <c r="DW138" s="58">
        <f t="shared" ca="1" si="167"/>
        <v>0</v>
      </c>
      <c r="DX138" s="58">
        <f t="shared" ca="1" si="167"/>
        <v>0</v>
      </c>
      <c r="DY138" s="58">
        <f t="shared" ca="1" si="167"/>
        <v>0</v>
      </c>
      <c r="DZ138" s="58">
        <f t="shared" ca="1" si="167"/>
        <v>0</v>
      </c>
      <c r="EA138" s="58">
        <f t="shared" ca="1" si="167"/>
        <v>0</v>
      </c>
      <c r="EB138" s="58">
        <f t="shared" ca="1" si="167"/>
        <v>0</v>
      </c>
      <c r="EC138" s="58">
        <f t="shared" ca="1" si="167"/>
        <v>0</v>
      </c>
      <c r="ED138" s="58">
        <f t="shared" ca="1" si="167"/>
        <v>0</v>
      </c>
      <c r="EE138" s="58">
        <f t="shared" ca="1" si="167"/>
        <v>0</v>
      </c>
      <c r="EF138" s="58">
        <f t="shared" ca="1" si="167"/>
        <v>0</v>
      </c>
      <c r="EG138" s="58">
        <f t="shared" ca="1" si="167"/>
        <v>0</v>
      </c>
      <c r="EH138" s="58">
        <f t="shared" ca="1" si="167"/>
        <v>0</v>
      </c>
      <c r="EI138" s="58">
        <f t="shared" ca="1" si="167"/>
        <v>0</v>
      </c>
      <c r="EJ138" s="58">
        <f t="shared" ca="1" si="167"/>
        <v>0</v>
      </c>
      <c r="EK138" s="4">
        <v>0</v>
      </c>
    </row>
    <row r="139" spans="1:142" s="4" customFormat="1" ht="14" x14ac:dyDescent="0.2">
      <c r="A139" s="3"/>
      <c r="B139" s="3"/>
      <c r="C139" s="292" t="s">
        <v>575</v>
      </c>
      <c r="D139" s="3"/>
      <c r="H139" s="58">
        <f>IF(H116&lt;Summary!$C$44,
        -IPMT(H146/12,1,Summary!$C$45*12,H137),
        0)</f>
        <v>0</v>
      </c>
      <c r="I139" s="58">
        <f ca="1">IF(I116&lt;Summary!$C$44,
        -IPMT(I146/12,1,Summary!$C$45*12,I137),
        0)</f>
        <v>0</v>
      </c>
      <c r="J139" s="58">
        <f ca="1">IF(J116&lt;Summary!$C$44,
        -IPMT(J146/12,1,Summary!$C$45*12,J137),
        0)</f>
        <v>0</v>
      </c>
      <c r="K139" s="58">
        <f ca="1">IF(K116&lt;Summary!$C$44,
        -IPMT(K146/12,1,Summary!$C$45*12,K137),
        0)</f>
        <v>0</v>
      </c>
      <c r="L139" s="58">
        <f ca="1">IF(L116&lt;Summary!$C$44,
        -IPMT(L146/12,1,Summary!$C$45*12,L137),
        0)</f>
        <v>0</v>
      </c>
      <c r="M139" s="58">
        <f ca="1">IF(M116&lt;Summary!$C$44,
        -IPMT(M146/12,1,Summary!$C$45*12,M137),
        0)</f>
        <v>0</v>
      </c>
      <c r="N139" s="58">
        <f ca="1">IF(N116&lt;Summary!$C$44,
        -IPMT(N146/12,1,Summary!$C$45*12,N137),
        0)</f>
        <v>0</v>
      </c>
      <c r="O139" s="58">
        <f ca="1">IF(O116&lt;Summary!$C$44,
        -IPMT(O146/12,1,Summary!$C$45*12,O137),
        0)</f>
        <v>0</v>
      </c>
      <c r="P139" s="58">
        <f ca="1">IF(P116&lt;Summary!$C$44,
        -IPMT(P146/12,1,Summary!$C$45*12,P137),
        0)</f>
        <v>9496.8153577499597</v>
      </c>
      <c r="Q139" s="58">
        <f ca="1">IF(Q116&lt;Summary!$C$44,
        -IPMT(Q146/12,1,Summary!$C$45*12,Q137),
        0)</f>
        <v>32358.564231718297</v>
      </c>
      <c r="R139" s="58">
        <f ca="1">IF(R116&lt;Summary!$C$44,
        -IPMT(R146/12,1,Summary!$C$45*12,R137),
        0)</f>
        <v>60435.569848179744</v>
      </c>
      <c r="S139" s="58">
        <f ca="1">IF(S116&lt;Summary!$C$44,
        -IPMT(S146/12,1,Summary!$C$45*12,S137),
        0)</f>
        <v>88699.75550208427</v>
      </c>
      <c r="T139" s="58">
        <f ca="1">IF(T116&lt;Summary!$C$44,
        -IPMT(T146/12,1,Summary!$C$45*12,T137),
        0)</f>
        <v>106169.33446094053</v>
      </c>
      <c r="U139" s="58">
        <f ca="1">IF(U116&lt;Summary!$C$44,
        -IPMT(U146/12,1,Summary!$C$45*12,U137),
        0)</f>
        <v>136648.26422776442</v>
      </c>
      <c r="V139" s="58">
        <f ca="1">IF(V116&lt;Summary!$C$44,
        -IPMT(V146/12,1,Summary!$C$45*12,V137),
        0)</f>
        <v>167311.33752859622</v>
      </c>
      <c r="W139" s="58">
        <f ca="1">IF(W116&lt;Summary!$C$44,
        -IPMT(W146/12,1,Summary!$C$45*12,W137),
        0)</f>
        <v>193571.46354051642</v>
      </c>
      <c r="X139" s="58">
        <f ca="1">IF(X116&lt;Summary!$C$44,
        -IPMT(X146/12,1,Summary!$C$45*12,X137),
        0)</f>
        <v>219990.24448042529</v>
      </c>
      <c r="Y139" s="58">
        <f ca="1">IF(Y116&lt;Summary!$C$44,
        -IPMT(Y146/12,1,Summary!$C$45*12,Y137),
        0)</f>
        <v>246568.63888851274</v>
      </c>
      <c r="Z139" s="58">
        <f ca="1">IF(Z116&lt;Summary!$C$44,
        -IPMT(Z146/12,1,Summary!$C$45*12,Z137),
        0)</f>
        <v>268719.40773937822</v>
      </c>
      <c r="AA139" s="58">
        <f ca="1">IF(AA116&lt;Summary!$C$44,
        -IPMT(AA146/12,1,Summary!$C$45*12,AA137),
        0)</f>
        <v>291004.004152051</v>
      </c>
      <c r="AB139" s="58">
        <f ca="1">IF(AB116&lt;Summary!$C$44,
        -IPMT(AB146/12,1,Summary!$C$45*12,AB137),
        0)</f>
        <v>313423.23666805035</v>
      </c>
      <c r="AC139" s="58">
        <f ca="1">IF(AC116&lt;Summary!$C$44,
        -IPMT(AC146/12,1,Summary!$C$45*12,AC137),
        0)</f>
        <v>336159.1687138339</v>
      </c>
      <c r="AD139" s="58">
        <f ca="1">IF(AD116&lt;Summary!$C$44,
        -IPMT(AD146/12,1,Summary!$C$45*12,AD137),
        0)</f>
        <v>359032.46368239407</v>
      </c>
      <c r="AE139" s="58">
        <f ca="1">IF(AE116&lt;Summary!$C$44,
        -IPMT(AE146/12,1,Summary!$C$45*12,AE137),
        0)</f>
        <v>384067.90980805591</v>
      </c>
      <c r="AF139" s="58">
        <f ca="1">IF(AF116&lt;Summary!$C$44,
        -IPMT(AF146/12,1,Summary!$C$45*12,AF137),
        0)</f>
        <v>388501.73598420032</v>
      </c>
      <c r="AG139" s="58">
        <f ca="1">IF(AG116&lt;Summary!$C$44,
        -IPMT(AG146/12,1,Summary!$C$45*12,AG137),
        0)</f>
        <v>396353.29758389579</v>
      </c>
      <c r="AH139" s="58">
        <f ca="1">IF(AH116&lt;Summary!$C$44,
        -IPMT(AH146/12,1,Summary!$C$45*12,AH137),
        0)</f>
        <v>398659.87122469919</v>
      </c>
      <c r="AI139" s="58">
        <f ca="1">IF(AI116&lt;Summary!$C$44,
        -IPMT(AI146/12,1,Summary!$C$45*12,AI137),
        0)</f>
        <v>400614.4104213785</v>
      </c>
      <c r="AJ139" s="58">
        <f ca="1">IF(AJ116&lt;Summary!$C$44,
        -IPMT(AJ146/12,1,Summary!$C$45*12,AJ137),
        0)</f>
        <v>402213.19094986049</v>
      </c>
      <c r="AK139" s="58">
        <f ca="1">IF(AK116&lt;Summary!$C$44,
        -IPMT(AK146/12,1,Summary!$C$45*12,AK137),
        0)</f>
        <v>403452.46841319173</v>
      </c>
      <c r="AL139" s="58">
        <f ca="1">IF(AL116&lt;Summary!$C$44,
        -IPMT(AL146/12,1,Summary!$C$45*12,AL137),
        0)</f>
        <v>404328.47813226836</v>
      </c>
      <c r="AM139" s="58">
        <f ca="1">IF(AM116&lt;Summary!$C$44,
        -IPMT(AM146/12,1,Summary!$C$45*12,AM137),
        0)</f>
        <v>404837.43503597501</v>
      </c>
      <c r="AN139" s="58">
        <f ca="1">IF(AN116&lt;Summary!$C$44,
        -IPMT(AN146/12,1,Summary!$C$45*12,AN137),
        0)</f>
        <v>404975.53355072747</v>
      </c>
      <c r="AO139" s="58">
        <f ca="1">IF(AO116&lt;Summary!$C$44,
        -IPMT(AO146/12,1,Summary!$C$45*12,AO137),
        0)</f>
        <v>404975.53355072747</v>
      </c>
      <c r="AP139" s="58">
        <f ca="1">IF(AP116&lt;Summary!$C$44,
        -IPMT(AP146/12,1,Summary!$C$45*12,AP137),
        0)</f>
        <v>404975.53355072747</v>
      </c>
      <c r="AQ139" s="58">
        <f ca="1">IF(AQ116&lt;Summary!$C$44,
        -IPMT(AQ146/12,1,Summary!$C$45*12,AQ137),
        0)</f>
        <v>404975.53355072747</v>
      </c>
      <c r="AR139" s="58">
        <f ca="1">IF(AR116&lt;Summary!$C$44,
        -IPMT(AR146/12,1,Summary!$C$45*12,AR137),
        0)</f>
        <v>373823.56943144079</v>
      </c>
      <c r="AS139" s="58">
        <f ca="1">IF(AS116&lt;Summary!$C$44,
        -IPMT(AS146/12,1,Summary!$C$45*12,AS137),
        0)</f>
        <v>373451.42610490351</v>
      </c>
      <c r="AT139" s="58">
        <f ca="1">IF(AT116&lt;Summary!$C$44,
        -IPMT(AT146/12,1,Summary!$C$45*12,AT137),
        0)</f>
        <v>373077.42206173361</v>
      </c>
      <c r="AU139" s="58">
        <f>IF(AU116&lt;Summary!$C$44,
        -IPMT(AU146/12,1,Summary!$C$45*12,AU137),
        0)</f>
        <v>0</v>
      </c>
      <c r="AV139" s="58">
        <f>IF(AV116&lt;Summary!$C$44,
        -IPMT(AV146/12,1,Summary!$C$45*12,AV137),
        0)</f>
        <v>0</v>
      </c>
      <c r="AW139" s="58">
        <f>IF(AW116&lt;Summary!$C$44,
        -IPMT(AW146/12,1,Summary!$C$45*12,AW137),
        0)</f>
        <v>0</v>
      </c>
      <c r="AX139" s="58">
        <f>IF(AX116&lt;Summary!$C$44,
        -IPMT(AX146/12,1,Summary!$C$45*12,AX137),
        0)</f>
        <v>0</v>
      </c>
      <c r="AY139" s="58">
        <f>IF(AY116&lt;Summary!$C$44,
        -IPMT(AY146/12,1,Summary!$C$45*12,AY137),
        0)</f>
        <v>0</v>
      </c>
      <c r="AZ139" s="58">
        <f>IF(AZ116&lt;Summary!$C$44,
        -IPMT(AZ146/12,1,Summary!$C$45*12,AZ137),
        0)</f>
        <v>0</v>
      </c>
      <c r="BA139" s="58">
        <f>IF(BA116&lt;Summary!$C$44,
        -IPMT(BA146/12,1,Summary!$C$45*12,BA137),
        0)</f>
        <v>0</v>
      </c>
      <c r="BB139" s="58">
        <f>IF(BB116&lt;Summary!$C$44,
        -IPMT(BB146/12,1,Summary!$C$45*12,BB137),
        0)</f>
        <v>0</v>
      </c>
      <c r="BC139" s="58">
        <f>IF(BC116&lt;Summary!$C$44,
        -IPMT(BC146/12,1,Summary!$C$45*12,BC137),
        0)</f>
        <v>0</v>
      </c>
      <c r="BD139" s="58">
        <f>IF(BD116&lt;Summary!$C$44,
        -IPMT(BD146/12,1,Summary!$C$45*12,BD137),
        0)</f>
        <v>0</v>
      </c>
      <c r="BE139" s="58">
        <f>IF(BE116&lt;Summary!$C$44,
        -IPMT(BE146/12,1,Summary!$C$45*12,BE137),
        0)</f>
        <v>0</v>
      </c>
      <c r="BF139" s="58">
        <f>IF(BF116&lt;Summary!$C$44,
        -IPMT(BF146/12,1,Summary!$C$45*12,BF137),
        0)</f>
        <v>0</v>
      </c>
      <c r="BG139" s="58">
        <f>IF(BG116&lt;Summary!$C$44,
        -IPMT(BG146/12,1,Summary!$C$45*12,BG137),
        0)</f>
        <v>0</v>
      </c>
      <c r="BH139" s="58">
        <f>IF(BH116&lt;Summary!$C$44,
        -IPMT(BH146/12,1,Summary!$C$45*12,BH137),
        0)</f>
        <v>0</v>
      </c>
      <c r="BI139" s="58">
        <f>IF(BI116&lt;Summary!$C$44,
        -IPMT(BI146/12,1,Summary!$C$45*12,BI137),
        0)</f>
        <v>0</v>
      </c>
      <c r="BJ139" s="58">
        <f>IF(BJ116&lt;Summary!$C$44,
        -IPMT(BJ146/12,1,Summary!$C$45*12,BJ137),
        0)</f>
        <v>0</v>
      </c>
      <c r="BK139" s="58">
        <f>IF(BK116&lt;Summary!$C$44,
        -IPMT(BK146/12,1,Summary!$C$45*12,BK137),
        0)</f>
        <v>0</v>
      </c>
      <c r="BL139" s="58">
        <f>IF(BL116&lt;Summary!$C$44,
        -IPMT(BL146/12,1,Summary!$C$45*12,BL137),
        0)</f>
        <v>0</v>
      </c>
      <c r="BM139" s="58">
        <f>IF(BM116&lt;Summary!$C$44,
        -IPMT(BM146/12,1,Summary!$C$45*12,BM137),
        0)</f>
        <v>0</v>
      </c>
      <c r="BN139" s="58">
        <f>IF(BN116&lt;Summary!$C$44,
        -IPMT(BN146/12,1,Summary!$C$45*12,BN137),
        0)</f>
        <v>0</v>
      </c>
      <c r="BO139" s="58">
        <f>IF(BO116&lt;Summary!$C$44,
        -IPMT(BO146/12,1,Summary!$C$45*12,BO137),
        0)</f>
        <v>0</v>
      </c>
      <c r="BP139" s="58">
        <f>IF(BP116&lt;Summary!$C$44,
        -IPMT(BP146/12,1,Summary!$C$45*12,BP137),
        0)</f>
        <v>0</v>
      </c>
      <c r="BQ139" s="58">
        <f>IF(BQ116&lt;Summary!$C$44,
        -IPMT(BQ146/12,1,Summary!$C$45*12,BQ137),
        0)</f>
        <v>0</v>
      </c>
      <c r="BR139" s="58">
        <f>IF(BR116&lt;Summary!$C$44,
        -IPMT(BR146/12,1,Summary!$C$45*12,BR137),
        0)</f>
        <v>0</v>
      </c>
      <c r="BS139" s="58">
        <f>IF(BS116&lt;Summary!$C$44,
        -IPMT(BS146/12,1,Summary!$C$45*12,BS137),
        0)</f>
        <v>0</v>
      </c>
      <c r="BT139" s="58">
        <f>IF(BT116&lt;Summary!$C$44,
        -IPMT(BT146/12,1,Summary!$C$45*12,BT137),
        0)</f>
        <v>0</v>
      </c>
      <c r="BU139" s="58">
        <f>IF(BU116&lt;Summary!$C$44,
        -IPMT(BU146/12,1,Summary!$C$45*12,BU137),
        0)</f>
        <v>0</v>
      </c>
      <c r="BV139" s="58">
        <f>IF(BV116&lt;Summary!$C$44,
        -IPMT(BV146/12,1,Summary!$C$45*12,BV137),
        0)</f>
        <v>0</v>
      </c>
      <c r="BW139" s="58">
        <f>IF(BW116&lt;Summary!$C$44,
        -IPMT(BW146/12,1,Summary!$C$45*12,BW137),
        0)</f>
        <v>0</v>
      </c>
      <c r="BX139" s="58">
        <f>IF(BX116&lt;Summary!$C$44,
        -IPMT(BX146/12,1,Summary!$C$45*12,BX137),
        0)</f>
        <v>0</v>
      </c>
      <c r="BY139" s="58">
        <f>IF(BY116&lt;Summary!$C$44,
        -IPMT(BY146/12,1,Summary!$C$45*12,BY137),
        0)</f>
        <v>0</v>
      </c>
      <c r="BZ139" s="58">
        <f>IF(BZ116&lt;Summary!$C$44,
        -IPMT(BZ146/12,1,Summary!$C$45*12,BZ137),
        0)</f>
        <v>0</v>
      </c>
      <c r="CA139" s="58">
        <f>IF(CA116&lt;Summary!$C$44,
        -IPMT(CA146/12,1,Summary!$C$45*12,CA137),
        0)</f>
        <v>0</v>
      </c>
      <c r="CB139" s="58">
        <f>IF(CB116&lt;Summary!$C$44,
        -IPMT(CB146/12,1,Summary!$C$45*12,CB137),
        0)</f>
        <v>0</v>
      </c>
      <c r="CC139" s="58">
        <f>IF(CC116&lt;Summary!$C$44,
        -IPMT(CC146/12,1,Summary!$C$45*12,CC137),
        0)</f>
        <v>0</v>
      </c>
      <c r="CD139" s="58">
        <f>IF(CD116&lt;Summary!$C$44,
        -IPMT(CD146/12,1,Summary!$C$45*12,CD137),
        0)</f>
        <v>0</v>
      </c>
      <c r="CE139" s="58">
        <f>IF(CE116&lt;Summary!$C$44,
        -IPMT(CE146/12,1,Summary!$C$45*12,CE137),
        0)</f>
        <v>0</v>
      </c>
      <c r="CF139" s="58">
        <f>IF(CF116&lt;Summary!$C$44,
        -IPMT(CF146/12,1,Summary!$C$45*12,CF137),
        0)</f>
        <v>0</v>
      </c>
      <c r="CG139" s="58">
        <f>IF(CG116&lt;Summary!$C$44,
        -IPMT(CG146/12,1,Summary!$C$45*12,CG137),
        0)</f>
        <v>0</v>
      </c>
      <c r="CH139" s="58">
        <f>IF(CH116&lt;Summary!$C$44,
        -IPMT(CH146/12,1,Summary!$C$45*12,CH137),
        0)</f>
        <v>0</v>
      </c>
      <c r="CI139" s="58">
        <f>IF(CI116&lt;Summary!$C$44,
        -IPMT(CI146/12,1,Summary!$C$45*12,CI137),
        0)</f>
        <v>0</v>
      </c>
      <c r="CJ139" s="58">
        <f>IF(CJ116&lt;Summary!$C$44,
        -IPMT(CJ146/12,1,Summary!$C$45*12,CJ137),
        0)</f>
        <v>0</v>
      </c>
      <c r="CK139" s="58">
        <f>IF(CK116&lt;Summary!$C$44,
        -IPMT(CK146/12,1,Summary!$C$45*12,CK137),
        0)</f>
        <v>0</v>
      </c>
      <c r="CL139" s="58">
        <f>IF(CL116&lt;Summary!$C$44,
        -IPMT(CL146/12,1,Summary!$C$45*12,CL137),
        0)</f>
        <v>0</v>
      </c>
      <c r="CM139" s="58">
        <f>IF(CM116&lt;Summary!$C$44,
        -IPMT(CM146/12,1,Summary!$C$45*12,CM137),
        0)</f>
        <v>0</v>
      </c>
      <c r="CN139" s="58">
        <f>IF(CN116&lt;Summary!$C$44,
        -IPMT(CN146/12,1,Summary!$C$45*12,CN137),
        0)</f>
        <v>0</v>
      </c>
      <c r="CO139" s="58">
        <f>IF(CO116&lt;Summary!$C$44,
        -IPMT(CO146/12,1,Summary!$C$45*12,CO137),
        0)</f>
        <v>0</v>
      </c>
      <c r="CP139" s="58">
        <f>IF(CP116&lt;Summary!$C$44,
        -IPMT(CP146/12,1,Summary!$C$45*12,CP137),
        0)</f>
        <v>0</v>
      </c>
      <c r="CQ139" s="58">
        <f>IF(CQ116&lt;Summary!$C$44,
        -IPMT(CQ146/12,1,Summary!$C$45*12,CQ137),
        0)</f>
        <v>0</v>
      </c>
      <c r="CR139" s="58">
        <f>IF(CR116&lt;Summary!$C$44,
        -IPMT(CR146/12,1,Summary!$C$45*12,CR137),
        0)</f>
        <v>0</v>
      </c>
      <c r="CS139" s="58">
        <f>IF(CS116&lt;Summary!$C$44,
        -IPMT(CS146/12,1,Summary!$C$45*12,CS137),
        0)</f>
        <v>0</v>
      </c>
      <c r="CT139" s="58">
        <f>IF(CT116&lt;Summary!$C$44,
        -IPMT(CT146/12,1,Summary!$C$45*12,CT137),
        0)</f>
        <v>0</v>
      </c>
      <c r="CU139" s="58">
        <f>IF(CU116&lt;Summary!$C$44,
        -IPMT(CU146/12,1,Summary!$C$45*12,CU137),
        0)</f>
        <v>0</v>
      </c>
      <c r="CV139" s="58">
        <f>IF(CV116&lt;Summary!$C$44,
        -IPMT(CV146/12,1,Summary!$C$45*12,CV137),
        0)</f>
        <v>0</v>
      </c>
      <c r="CW139" s="58">
        <f>IF(CW116&lt;Summary!$C$44,
        -IPMT(CW146/12,1,Summary!$C$45*12,CW137),
        0)</f>
        <v>0</v>
      </c>
      <c r="CX139" s="58">
        <f>IF(CX116&lt;Summary!$C$44,
        -IPMT(CX146/12,1,Summary!$C$45*12,CX137),
        0)</f>
        <v>0</v>
      </c>
      <c r="CY139" s="58">
        <f>IF(CY116&lt;Summary!$C$44,
        -IPMT(CY146/12,1,Summary!$C$45*12,CY137),
        0)</f>
        <v>0</v>
      </c>
      <c r="CZ139" s="58">
        <f>IF(CZ116&lt;Summary!$C$44,
        -IPMT(CZ146/12,1,Summary!$C$45*12,CZ137),
        0)</f>
        <v>0</v>
      </c>
      <c r="DA139" s="58">
        <f>IF(DA116&lt;Summary!$C$44,
        -IPMT(DA146/12,1,Summary!$C$45*12,DA137),
        0)</f>
        <v>0</v>
      </c>
      <c r="DB139" s="58">
        <f>IF(DB116&lt;Summary!$C$44,
        -IPMT(DB146/12,1,Summary!$C$45*12,DB137),
        0)</f>
        <v>0</v>
      </c>
      <c r="DC139" s="58">
        <f>IF(DC116&lt;Summary!$C$44,
        -IPMT(DC146/12,1,Summary!$C$45*12,DC137),
        0)</f>
        <v>0</v>
      </c>
      <c r="DD139" s="58">
        <f>IF(DD116&lt;Summary!$C$44,
        -IPMT(DD146/12,1,Summary!$C$45*12,DD137),
        0)</f>
        <v>0</v>
      </c>
      <c r="DE139" s="58">
        <f>IF(DE116&lt;Summary!$C$44,
        -IPMT(DE146/12,1,Summary!$C$45*12,DE137),
        0)</f>
        <v>0</v>
      </c>
      <c r="DF139" s="58">
        <f>IF(DF116&lt;Summary!$C$44,
        -IPMT(DF146/12,1,Summary!$C$45*12,DF137),
        0)</f>
        <v>0</v>
      </c>
      <c r="DG139" s="58">
        <f>IF(DG116&lt;Summary!$C$44,
        -IPMT(DG146/12,1,Summary!$C$45*12,DG137),
        0)</f>
        <v>0</v>
      </c>
      <c r="DH139" s="58">
        <f>IF(DH116&lt;Summary!$C$44,
        -IPMT(DH146/12,1,Summary!$C$45*12,DH137),
        0)</f>
        <v>0</v>
      </c>
      <c r="DI139" s="58">
        <f>IF(DI116&lt;Summary!$C$44,
        -IPMT(DI146/12,1,Summary!$C$45*12,DI137),
        0)</f>
        <v>0</v>
      </c>
      <c r="DJ139" s="58">
        <f>IF(DJ116&lt;Summary!$C$44,
        -IPMT(DJ146/12,1,Summary!$C$45*12,DJ137),
        0)</f>
        <v>0</v>
      </c>
      <c r="DK139" s="58">
        <f>IF(DK116&lt;Summary!$C$44,
        -IPMT(DK146/12,1,Summary!$C$45*12,DK137),
        0)</f>
        <v>0</v>
      </c>
      <c r="DL139" s="58">
        <f>IF(DL116&lt;Summary!$C$44,
        -IPMT(DL146/12,1,Summary!$C$45*12,DL137),
        0)</f>
        <v>0</v>
      </c>
      <c r="DM139" s="58">
        <f>IF(DM116&lt;Summary!$C$44,
        -IPMT(DM146/12,1,Summary!$C$45*12,DM137),
        0)</f>
        <v>0</v>
      </c>
      <c r="DN139" s="58">
        <f>IF(DN116&lt;Summary!$C$44,
        -IPMT(DN146/12,1,Summary!$C$45*12,DN137),
        0)</f>
        <v>0</v>
      </c>
      <c r="DO139" s="58">
        <f>IF(DO116&lt;Summary!$C$44,
        -IPMT(DO146/12,1,Summary!$C$45*12,DO137),
        0)</f>
        <v>0</v>
      </c>
      <c r="DP139" s="58">
        <f>IF(DP116&lt;Summary!$C$44,
        -IPMT(DP146/12,1,Summary!$C$45*12,DP137),
        0)</f>
        <v>0</v>
      </c>
      <c r="DQ139" s="58">
        <f>IF(DQ116&lt;Summary!$C$44,
        -IPMT(DQ146/12,1,Summary!$C$45*12,DQ137),
        0)</f>
        <v>0</v>
      </c>
      <c r="DR139" s="58">
        <f>IF(DR116&lt;Summary!$C$44,
        -IPMT(DR146/12,1,Summary!$C$45*12,DR137),
        0)</f>
        <v>0</v>
      </c>
      <c r="DS139" s="58">
        <f>IF(DS116&lt;Summary!$C$44,
        -IPMT(DS146/12,1,Summary!$C$45*12,DS137),
        0)</f>
        <v>0</v>
      </c>
      <c r="DT139" s="58">
        <f>IF(DT116&lt;Summary!$C$44,
        -IPMT(DT146/12,1,Summary!$C$45*12,DT137),
        0)</f>
        <v>0</v>
      </c>
      <c r="DU139" s="58">
        <f>IF(DU116&lt;Summary!$C$44,
        -IPMT(DU146/12,1,Summary!$C$45*12,DU137),
        0)</f>
        <v>0</v>
      </c>
      <c r="DV139" s="58">
        <f>IF(DV116&lt;Summary!$C$44,
        -IPMT(DV146/12,1,Summary!$C$45*12,DV137),
        0)</f>
        <v>0</v>
      </c>
      <c r="DW139" s="58">
        <f>IF(DW116&lt;Summary!$C$44,
        -IPMT(DW146/12,1,Summary!$C$45*12,DW137),
        0)</f>
        <v>0</v>
      </c>
      <c r="DX139" s="58">
        <f>IF(DX116&lt;Summary!$C$44,
        -IPMT(DX146/12,1,Summary!$C$45*12,DX137),
        0)</f>
        <v>0</v>
      </c>
      <c r="DY139" s="58">
        <f>IF(DY116&lt;Summary!$C$44,
        -IPMT(DY146/12,1,Summary!$C$45*12,DY137),
        0)</f>
        <v>0</v>
      </c>
      <c r="DZ139" s="58">
        <f>IF(DZ116&lt;Summary!$C$44,
        -IPMT(DZ146/12,1,Summary!$C$45*12,DZ137),
        0)</f>
        <v>0</v>
      </c>
      <c r="EA139" s="58">
        <f>IF(EA116&lt;Summary!$C$44,
        -IPMT(EA146/12,1,Summary!$C$45*12,EA137),
        0)</f>
        <v>0</v>
      </c>
      <c r="EB139" s="58">
        <f>IF(EB116&lt;Summary!$C$44,
        -IPMT(EB146/12,1,Summary!$C$45*12,EB137),
        0)</f>
        <v>0</v>
      </c>
      <c r="EC139" s="58">
        <f>IF(EC116&lt;Summary!$C$44,
        -IPMT(EC146/12,1,Summary!$C$45*12,EC137),
        0)</f>
        <v>0</v>
      </c>
      <c r="ED139" s="58">
        <f>IF(ED116&lt;Summary!$C$44,
        -IPMT(ED146/12,1,Summary!$C$45*12,ED137),
        0)</f>
        <v>0</v>
      </c>
      <c r="EE139" s="58">
        <f>IF(EE116&lt;Summary!$C$44,
        -IPMT(EE146/12,1,Summary!$C$45*12,EE137),
        0)</f>
        <v>0</v>
      </c>
      <c r="EF139" s="58">
        <f>IF(EF116&lt;Summary!$C$44,
        -IPMT(EF146/12,1,Summary!$C$45*12,EF137),
        0)</f>
        <v>0</v>
      </c>
      <c r="EG139" s="58">
        <f>IF(EG116&lt;Summary!$C$44,
        -IPMT(EG146/12,1,Summary!$C$45*12,EG137),
        0)</f>
        <v>0</v>
      </c>
      <c r="EH139" s="58">
        <f>IF(EH116&lt;Summary!$C$44,
        -IPMT(EH146/12,1,Summary!$C$45*12,EH137),
        0)</f>
        <v>0</v>
      </c>
      <c r="EI139" s="58">
        <f>IF(EI116&lt;Summary!$C$44,
        -IPMT(EI146/12,1,Summary!$C$45*12,EI137),
        0)</f>
        <v>0</v>
      </c>
      <c r="EJ139" s="58">
        <f>IF(EJ116&lt;Summary!$C$44,
        -IPMT(EJ146/12,1,Summary!$C$45*12,EJ137),
        0)</f>
        <v>0</v>
      </c>
      <c r="EK139" s="4">
        <v>0</v>
      </c>
    </row>
    <row r="140" spans="1:142" s="4" customFormat="1" ht="14" x14ac:dyDescent="0.2">
      <c r="A140" s="3"/>
      <c r="B140" s="3"/>
      <c r="C140" s="292" t="s">
        <v>394</v>
      </c>
      <c r="D140" s="123"/>
      <c r="H140" s="58">
        <f ca="1">IF(H116&lt;Summary!$C$44,
        IF('Cash Flow'!H99&gt;0, -MIN('Cash Flow'!H99,H139),
             0),0)</f>
        <v>0</v>
      </c>
      <c r="I140" s="58">
        <f ca="1">IF(I116&lt;Summary!$C$44,
        IF('Cash Flow'!I99&gt;0, -MIN('Cash Flow'!I99,I139),
             0),0)</f>
        <v>0</v>
      </c>
      <c r="J140" s="58">
        <f ca="1">IF(J116&lt;Summary!$C$44,
        IF('Cash Flow'!J99&gt;0, -MIN('Cash Flow'!J99,J139),
             0),0)</f>
        <v>0</v>
      </c>
      <c r="K140" s="58">
        <f ca="1">IF(K116&lt;Summary!$C$44,
        IF('Cash Flow'!K99&gt;0, -MIN('Cash Flow'!K99,K139),
             0),0)</f>
        <v>0</v>
      </c>
      <c r="L140" s="58">
        <f ca="1">IF(L116&lt;Summary!$C$44,
        IF('Cash Flow'!L99&gt;0, -MIN('Cash Flow'!L99,L139),
             0),0)</f>
        <v>0</v>
      </c>
      <c r="M140" s="58">
        <f ca="1">IF(M116&lt;Summary!$C$44,
        IF('Cash Flow'!M99&gt;0, -MIN('Cash Flow'!M99,M139),
             0),0)</f>
        <v>0</v>
      </c>
      <c r="N140" s="58">
        <f ca="1">IF(N116&lt;Summary!$C$44,
        IF('Cash Flow'!N99&gt;0, -MIN('Cash Flow'!N99,N139),
             0),0)</f>
        <v>0</v>
      </c>
      <c r="O140" s="58">
        <f ca="1">IF(O116&lt;Summary!$C$44,
        IF('Cash Flow'!O99&gt;0, -MIN('Cash Flow'!O99,O139),
             0),0)</f>
        <v>0</v>
      </c>
      <c r="P140" s="58">
        <f ca="1">IF(P116&lt;Summary!$C$44,
        IF('Cash Flow'!P99&gt;0, -MIN('Cash Flow'!P99,P139),
             0),0)</f>
        <v>0</v>
      </c>
      <c r="Q140" s="58">
        <f ca="1">IF(Q116&lt;Summary!$C$44,
        IF('Cash Flow'!Q99&gt;0, -MIN('Cash Flow'!Q99,Q139),
             0),0)</f>
        <v>0</v>
      </c>
      <c r="R140" s="58">
        <f ca="1">IF(R116&lt;Summary!$C$44,
        IF('Cash Flow'!R99&gt;0, -MIN('Cash Flow'!R99,R139),
             0),0)</f>
        <v>0</v>
      </c>
      <c r="S140" s="58">
        <f ca="1">IF(S116&lt;Summary!$C$44,
        IF('Cash Flow'!S99&gt;0, -MIN('Cash Flow'!S99,S139),
             0),0)</f>
        <v>0</v>
      </c>
      <c r="T140" s="58">
        <f ca="1">IF(T116&lt;Summary!$C$44,
        IF('Cash Flow'!T99&gt;0, -MIN('Cash Flow'!T99,T139),
             0),0)</f>
        <v>0</v>
      </c>
      <c r="U140" s="58">
        <f ca="1">IF(U116&lt;Summary!$C$44,
        IF('Cash Flow'!U99&gt;0, -MIN('Cash Flow'!U99,U139),
             0),0)</f>
        <v>0</v>
      </c>
      <c r="V140" s="58">
        <f ca="1">IF(V116&lt;Summary!$C$44,
        IF('Cash Flow'!V99&gt;0, -MIN('Cash Flow'!V99,V139),
             0),0)</f>
        <v>0</v>
      </c>
      <c r="W140" s="58">
        <f ca="1">IF(W116&lt;Summary!$C$44,
        IF('Cash Flow'!W99&gt;0, -MIN('Cash Flow'!W99,W139),
             0),0)</f>
        <v>0</v>
      </c>
      <c r="X140" s="58">
        <f ca="1">IF(X116&lt;Summary!$C$44,
        IF('Cash Flow'!X99&gt;0, -MIN('Cash Flow'!X99,X139),
             0),0)</f>
        <v>0</v>
      </c>
      <c r="Y140" s="58">
        <f ca="1">IF(Y116&lt;Summary!$C$44,
        IF('Cash Flow'!Y99&gt;0, -MIN('Cash Flow'!Y99,Y139),
             0),0)</f>
        <v>0</v>
      </c>
      <c r="Z140" s="58">
        <f ca="1">IF(Z116&lt;Summary!$C$44,
        IF('Cash Flow'!Z99&gt;0, -MIN('Cash Flow'!Z99,Z139),
             0),0)</f>
        <v>0</v>
      </c>
      <c r="AA140" s="58">
        <f ca="1">IF(AA116&lt;Summary!$C$44,
        IF('Cash Flow'!AA99&gt;0, -MIN('Cash Flow'!AA99,AA139),
             0),0)</f>
        <v>0</v>
      </c>
      <c r="AB140" s="58">
        <f ca="1">IF(AB116&lt;Summary!$C$44,
        IF('Cash Flow'!AB99&gt;0, -MIN('Cash Flow'!AB99,AB139),
             0),0)</f>
        <v>0</v>
      </c>
      <c r="AC140" s="58">
        <f ca="1">IF(AC116&lt;Summary!$C$44,
        IF('Cash Flow'!AC99&gt;0, -MIN('Cash Flow'!AC99,AC139),
             0),0)</f>
        <v>0</v>
      </c>
      <c r="AD140" s="58">
        <f ca="1">IF(AD116&lt;Summary!$C$44,
        IF('Cash Flow'!AD99&gt;0, -MIN('Cash Flow'!AD99,AD139),
             0),0)</f>
        <v>0</v>
      </c>
      <c r="AE140" s="58">
        <f ca="1">IF(AE116&lt;Summary!$C$44,
        IF('Cash Flow'!AE99&gt;0, -MIN('Cash Flow'!AE99,AE139),
             0),0)</f>
        <v>0</v>
      </c>
      <c r="AF140" s="58">
        <f ca="1">IF(AF116&lt;Summary!$C$44,
        IF('Cash Flow'!AF99&gt;0, -MIN('Cash Flow'!AF99,AF139),
             0),0)</f>
        <v>0</v>
      </c>
      <c r="AG140" s="58">
        <f ca="1">IF(AG116&lt;Summary!$C$44,
        IF('Cash Flow'!AG99&gt;0, -MIN('Cash Flow'!AG99,AG139),
             0),0)</f>
        <v>0</v>
      </c>
      <c r="AH140" s="58">
        <f ca="1">IF(AH116&lt;Summary!$C$44,
        IF('Cash Flow'!AH99&gt;0, -MIN('Cash Flow'!AH99,AH139),
             0),0)</f>
        <v>-37821.865683906188</v>
      </c>
      <c r="AI140" s="58">
        <f ca="1">IF(AI116&lt;Summary!$C$44,
        IF('Cash Flow'!AI99&gt;0, -MIN('Cash Flow'!AI99,AI139),
             0),0)</f>
        <v>-105454.92824008103</v>
      </c>
      <c r="AJ140" s="58">
        <f ca="1">IF(AJ116&lt;Summary!$C$44,
        IF('Cash Flow'!AJ99&gt;0, -MIN('Cash Flow'!AJ99,AJ139),
             0),0)</f>
        <v>-173423.5054117908</v>
      </c>
      <c r="AK140" s="58">
        <f ca="1">IF(AK116&lt;Summary!$C$44,
        IF('Cash Flow'!AK99&gt;0, -MIN('Cash Flow'!AK99,AK139),
             0),0)</f>
        <v>-241727.59719903543</v>
      </c>
      <c r="AL140" s="58">
        <f ca="1">IF(AL116&lt;Summary!$C$44,
        IF('Cash Flow'!AL99&gt;0, -MIN('Cash Flow'!AL99,AL139),
             0),0)</f>
        <v>-310367.20360181492</v>
      </c>
      <c r="AM140" s="58">
        <f ca="1">IF(AM116&lt;Summary!$C$44,
        IF('Cash Flow'!AM99&gt;0, -MIN('Cash Flow'!AM99,AM139),
             0),0)</f>
        <v>-379342.32462012919</v>
      </c>
      <c r="AN140" s="58">
        <f ca="1">IF(AN116&lt;Summary!$C$44,
        IF('Cash Flow'!AN99&gt;0, -MIN('Cash Flow'!AN99,AN139),
             0),0)</f>
        <v>-404975.53355072747</v>
      </c>
      <c r="AO140" s="58">
        <f ca="1">IF(AO116&lt;Summary!$C$44,
        IF('Cash Flow'!AO99&gt;0, -MIN('Cash Flow'!AO99,AO139),
             0),0)</f>
        <v>-404975.53355072747</v>
      </c>
      <c r="AP140" s="58">
        <f ca="1">IF(AP116&lt;Summary!$C$44,
        IF('Cash Flow'!AP99&gt;0, -MIN('Cash Flow'!AP99,AP139),
             0),0)</f>
        <v>-404975.53355072747</v>
      </c>
      <c r="AQ140" s="58">
        <f ca="1">IF(AQ116&lt;Summary!$C$44,
        IF('Cash Flow'!AQ99&gt;0, -MIN('Cash Flow'!AQ99,AQ139),
             0),0)</f>
        <v>-404975.53355072747</v>
      </c>
      <c r="AR140" s="58">
        <f ca="1">IF(AR116&lt;Summary!$C$44,
        IF('Cash Flow'!AR99&gt;0, -MIN('Cash Flow'!AR99,AR139),
             0),0)</f>
        <v>-373823.56943144079</v>
      </c>
      <c r="AS140" s="58">
        <f ca="1">IF(AS116&lt;Summary!$C$44,
        IF('Cash Flow'!AS99&gt;0, -MIN('Cash Flow'!AS99,AS139),
             0),0)</f>
        <v>-373451.42610490351</v>
      </c>
      <c r="AT140" s="58">
        <f ca="1">IF(AT116&lt;Summary!$C$44,
        IF('Cash Flow'!AT99&gt;0, -MIN('Cash Flow'!AT99,AT139),
             0),0)</f>
        <v>-373077.42206173361</v>
      </c>
      <c r="AU140" s="58">
        <f>IF(AU116&lt;Summary!$C$44,
        IF('Cash Flow'!AU99&gt;0, -MIN('Cash Flow'!AU99,AU139),
             0),0)</f>
        <v>0</v>
      </c>
      <c r="AV140" s="58">
        <f>IF(AV116&lt;Summary!$C$44,
        IF('Cash Flow'!AV99&gt;0, -MIN('Cash Flow'!AV99,AV139),
             0),0)</f>
        <v>0</v>
      </c>
      <c r="AW140" s="58">
        <f>IF(AW116&lt;Summary!$C$44,
        IF('Cash Flow'!AW99&gt;0, -MIN('Cash Flow'!AW99,AW139),
             0),0)</f>
        <v>0</v>
      </c>
      <c r="AX140" s="58">
        <f>IF(AX116&lt;Summary!$C$44,
        IF('Cash Flow'!AX99&gt;0, -MIN('Cash Flow'!AX99,AX139),
             0),0)</f>
        <v>0</v>
      </c>
      <c r="AY140" s="58">
        <f>IF(AY116&lt;Summary!$C$44,
        IF('Cash Flow'!AY99&gt;0, -MIN('Cash Flow'!AY99,AY139),
             0),0)</f>
        <v>0</v>
      </c>
      <c r="AZ140" s="58">
        <f>IF(AZ116&lt;Summary!$C$44,
        IF('Cash Flow'!AZ99&gt;0, -MIN('Cash Flow'!AZ99,AZ139),
             0),0)</f>
        <v>0</v>
      </c>
      <c r="BA140" s="58">
        <f>IF(BA116&lt;Summary!$C$44,
        IF('Cash Flow'!BA99&gt;0, -MIN('Cash Flow'!BA99,BA139),
             0),0)</f>
        <v>0</v>
      </c>
      <c r="BB140" s="58">
        <f>IF(BB116&lt;Summary!$C$44,
        IF('Cash Flow'!BB99&gt;0, -MIN('Cash Flow'!BB99,BB139),
             0),0)</f>
        <v>0</v>
      </c>
      <c r="BC140" s="58">
        <f>IF(BC116&lt;Summary!$C$44,
        IF('Cash Flow'!BC99&gt;0, -MIN('Cash Flow'!BC99,BC139),
             0),0)</f>
        <v>0</v>
      </c>
      <c r="BD140" s="58">
        <f>IF(BD116&lt;Summary!$C$44,
        IF('Cash Flow'!BD99&gt;0, -MIN('Cash Flow'!BD99,BD139),
             0),0)</f>
        <v>0</v>
      </c>
      <c r="BE140" s="58">
        <f>IF(BE116&lt;Summary!$C$44,
        IF('Cash Flow'!BE99&gt;0, -MIN('Cash Flow'!BE99,BE139),
             0),0)</f>
        <v>0</v>
      </c>
      <c r="BF140" s="58">
        <f>IF(BF116&lt;Summary!$C$44,
        IF('Cash Flow'!BF99&gt;0, -MIN('Cash Flow'!BF99,BF139),
             0),0)</f>
        <v>0</v>
      </c>
      <c r="BG140" s="58">
        <f>IF(BG116&lt;Summary!$C$44,
        IF('Cash Flow'!BG99&gt;0, -MIN('Cash Flow'!BG99,BG139),
             0),0)</f>
        <v>0</v>
      </c>
      <c r="BH140" s="58">
        <f>IF(BH116&lt;Summary!$C$44,
        IF('Cash Flow'!BH99&gt;0, -MIN('Cash Flow'!BH99,BH139),
             0),0)</f>
        <v>0</v>
      </c>
      <c r="BI140" s="58">
        <f>IF(BI116&lt;Summary!$C$44,
        IF('Cash Flow'!BI99&gt;0, -MIN('Cash Flow'!BI99,BI139),
             0),0)</f>
        <v>0</v>
      </c>
      <c r="BJ140" s="58">
        <f>IF(BJ116&lt;Summary!$C$44,
        IF('Cash Flow'!BJ99&gt;0, -MIN('Cash Flow'!BJ99,BJ139),
             0),0)</f>
        <v>0</v>
      </c>
      <c r="BK140" s="58">
        <f>IF(BK116&lt;Summary!$C$44,
        IF('Cash Flow'!BK99&gt;0, -MIN('Cash Flow'!BK99,BK139),
             0),0)</f>
        <v>0</v>
      </c>
      <c r="BL140" s="58">
        <f>IF(BL116&lt;Summary!$C$44,
        IF('Cash Flow'!BL99&gt;0, -MIN('Cash Flow'!BL99,BL139),
             0),0)</f>
        <v>0</v>
      </c>
      <c r="BM140" s="58">
        <f>IF(BM116&lt;Summary!$C$44,
        IF('Cash Flow'!BM99&gt;0, -MIN('Cash Flow'!BM99,BM139),
             0),0)</f>
        <v>0</v>
      </c>
      <c r="BN140" s="58">
        <f>IF(BN116&lt;Summary!$C$44,
        IF('Cash Flow'!BN99&gt;0, -MIN('Cash Flow'!BN99,BN139),
             0),0)</f>
        <v>0</v>
      </c>
      <c r="BO140" s="58">
        <f>IF(BO116&lt;Summary!$C$44,
        IF('Cash Flow'!BO99&gt;0, -MIN('Cash Flow'!BO99,BO139),
             0),0)</f>
        <v>0</v>
      </c>
      <c r="BP140" s="58">
        <f>IF(BP116&lt;Summary!$C$44,
        IF('Cash Flow'!BP99&gt;0, -MIN('Cash Flow'!BP99,BP139),
             0),0)</f>
        <v>0</v>
      </c>
      <c r="BQ140" s="58">
        <f>IF(BQ116&lt;Summary!$C$44,
        IF('Cash Flow'!BQ99&gt;0, -MIN('Cash Flow'!BQ99,BQ139),
             0),0)</f>
        <v>0</v>
      </c>
      <c r="BR140" s="58">
        <f>IF(BR116&lt;Summary!$C$44,
        IF('Cash Flow'!BR99&gt;0, -MIN('Cash Flow'!BR99,BR139),
             0),0)</f>
        <v>0</v>
      </c>
      <c r="BS140" s="58">
        <f>IF(BS116&lt;Summary!$C$44,
        IF('Cash Flow'!BS99&gt;0, -MIN('Cash Flow'!BS99,BS139),
             0),0)</f>
        <v>0</v>
      </c>
      <c r="BT140" s="58">
        <f>IF(BT116&lt;Summary!$C$44,
        IF('Cash Flow'!BT99&gt;0, -MIN('Cash Flow'!BT99,BT139),
             0),0)</f>
        <v>0</v>
      </c>
      <c r="BU140" s="58">
        <f>IF(BU116&lt;Summary!$C$44,
        IF('Cash Flow'!BU99&gt;0, -MIN('Cash Flow'!BU99,BU139),
             0),0)</f>
        <v>0</v>
      </c>
      <c r="BV140" s="58">
        <f>IF(BV116&lt;Summary!$C$44,
        IF('Cash Flow'!BV99&gt;0, -MIN('Cash Flow'!BV99,BV139),
             0),0)</f>
        <v>0</v>
      </c>
      <c r="BW140" s="58">
        <f>IF(BW116&lt;Summary!$C$44,
        IF('Cash Flow'!BW99&gt;0, -MIN('Cash Flow'!BW99,BW139),
             0),0)</f>
        <v>0</v>
      </c>
      <c r="BX140" s="58">
        <f>IF(BX116&lt;Summary!$C$44,
        IF('Cash Flow'!BX99&gt;0, -MIN('Cash Flow'!BX99,BX139),
             0),0)</f>
        <v>0</v>
      </c>
      <c r="BY140" s="58">
        <f>IF(BY116&lt;Summary!$C$44,
        IF('Cash Flow'!BY99&gt;0, -MIN('Cash Flow'!BY99,BY139),
             0),0)</f>
        <v>0</v>
      </c>
      <c r="BZ140" s="58">
        <f>IF(BZ116&lt;Summary!$C$44,
        IF('Cash Flow'!BZ99&gt;0, -MIN('Cash Flow'!BZ99,BZ139),
             0),0)</f>
        <v>0</v>
      </c>
      <c r="CA140" s="58">
        <f>IF(CA116&lt;Summary!$C$44,
        IF('Cash Flow'!CA99&gt;0, -MIN('Cash Flow'!CA99,CA139),
             0),0)</f>
        <v>0</v>
      </c>
      <c r="CB140" s="58">
        <f>IF(CB116&lt;Summary!$C$44,
        IF('Cash Flow'!CB99&gt;0, -MIN('Cash Flow'!CB99,CB139),
             0),0)</f>
        <v>0</v>
      </c>
      <c r="CC140" s="58">
        <f>IF(CC116&lt;Summary!$C$44,
        IF('Cash Flow'!CC99&gt;0, -MIN('Cash Flow'!CC99,CC139),
             0),0)</f>
        <v>0</v>
      </c>
      <c r="CD140" s="58">
        <f>IF(CD116&lt;Summary!$C$44,
        IF('Cash Flow'!CD99&gt;0, -MIN('Cash Flow'!CD99,CD139),
             0),0)</f>
        <v>0</v>
      </c>
      <c r="CE140" s="58">
        <f>IF(CE116&lt;Summary!$C$44,
        IF('Cash Flow'!CE99&gt;0, -MIN('Cash Flow'!CE99,CE139),
             0),0)</f>
        <v>0</v>
      </c>
      <c r="CF140" s="58">
        <f>IF(CF116&lt;Summary!$C$44,
        IF('Cash Flow'!CF99&gt;0, -MIN('Cash Flow'!CF99,CF139),
             0),0)</f>
        <v>0</v>
      </c>
      <c r="CG140" s="58">
        <f>IF(CG116&lt;Summary!$C$44,
        IF('Cash Flow'!CG99&gt;0, -MIN('Cash Flow'!CG99,CG139),
             0),0)</f>
        <v>0</v>
      </c>
      <c r="CH140" s="58">
        <f>IF(CH116&lt;Summary!$C$44,
        IF('Cash Flow'!CH99&gt;0, -MIN('Cash Flow'!CH99,CH139),
             0),0)</f>
        <v>0</v>
      </c>
      <c r="CI140" s="58">
        <f>IF(CI116&lt;Summary!$C$44,
        IF('Cash Flow'!CI99&gt;0, -MIN('Cash Flow'!CI99,CI139),
             0),0)</f>
        <v>0</v>
      </c>
      <c r="CJ140" s="58">
        <f>IF(CJ116&lt;Summary!$C$44,
        IF('Cash Flow'!CJ99&gt;0, -MIN('Cash Flow'!CJ99,CJ139),
             0),0)</f>
        <v>0</v>
      </c>
      <c r="CK140" s="58">
        <f>IF(CK116&lt;Summary!$C$44,
        IF('Cash Flow'!CK99&gt;0, -MIN('Cash Flow'!CK99,CK139),
             0),0)</f>
        <v>0</v>
      </c>
      <c r="CL140" s="58">
        <f>IF(CL116&lt;Summary!$C$44,
        IF('Cash Flow'!CL99&gt;0, -MIN('Cash Flow'!CL99,CL139),
             0),0)</f>
        <v>0</v>
      </c>
      <c r="CM140" s="58">
        <f>IF(CM116&lt;Summary!$C$44,
        IF('Cash Flow'!CM99&gt;0, -MIN('Cash Flow'!CM99,CM139),
             0),0)</f>
        <v>0</v>
      </c>
      <c r="CN140" s="58">
        <f>IF(CN116&lt;Summary!$C$44,
        IF('Cash Flow'!CN99&gt;0, -MIN('Cash Flow'!CN99,CN139),
             0),0)</f>
        <v>0</v>
      </c>
      <c r="CO140" s="58">
        <f>IF(CO116&lt;Summary!$C$44,
        IF('Cash Flow'!CO99&gt;0, -MIN('Cash Flow'!CO99,CO139),
             0),0)</f>
        <v>0</v>
      </c>
      <c r="CP140" s="58">
        <f>IF(CP116&lt;Summary!$C$44,
        IF('Cash Flow'!CP99&gt;0, -MIN('Cash Flow'!CP99,CP139),
             0),0)</f>
        <v>0</v>
      </c>
      <c r="CQ140" s="58">
        <f>IF(CQ116&lt;Summary!$C$44,
        IF('Cash Flow'!CQ99&gt;0, -MIN('Cash Flow'!CQ99,CQ139),
             0),0)</f>
        <v>0</v>
      </c>
      <c r="CR140" s="58">
        <f>IF(CR116&lt;Summary!$C$44,
        IF('Cash Flow'!CR99&gt;0, -MIN('Cash Flow'!CR99,CR139),
             0),0)</f>
        <v>0</v>
      </c>
      <c r="CS140" s="58">
        <f>IF(CS116&lt;Summary!$C$44,
        IF('Cash Flow'!CS99&gt;0, -MIN('Cash Flow'!CS99,CS139),
             0),0)</f>
        <v>0</v>
      </c>
      <c r="CT140" s="58">
        <f>IF(CT116&lt;Summary!$C$44,
        IF('Cash Flow'!CT99&gt;0, -MIN('Cash Flow'!CT99,CT139),
             0),0)</f>
        <v>0</v>
      </c>
      <c r="CU140" s="58">
        <f>IF(CU116&lt;Summary!$C$44,
        IF('Cash Flow'!CU99&gt;0, -MIN('Cash Flow'!CU99,CU139),
             0),0)</f>
        <v>0</v>
      </c>
      <c r="CV140" s="58">
        <f>IF(CV116&lt;Summary!$C$44,
        IF('Cash Flow'!CV99&gt;0, -MIN('Cash Flow'!CV99,CV139),
             0),0)</f>
        <v>0</v>
      </c>
      <c r="CW140" s="58">
        <f>IF(CW116&lt;Summary!$C$44,
        IF('Cash Flow'!CW99&gt;0, -MIN('Cash Flow'!CW99,CW139),
             0),0)</f>
        <v>0</v>
      </c>
      <c r="CX140" s="58">
        <f>IF(CX116&lt;Summary!$C$44,
        IF('Cash Flow'!CX99&gt;0, -MIN('Cash Flow'!CX99,CX139),
             0),0)</f>
        <v>0</v>
      </c>
      <c r="CY140" s="58">
        <f>IF(CY116&lt;Summary!$C$44,
        IF('Cash Flow'!CY99&gt;0, -MIN('Cash Flow'!CY99,CY139),
             0),0)</f>
        <v>0</v>
      </c>
      <c r="CZ140" s="58">
        <f>IF(CZ116&lt;Summary!$C$44,
        IF('Cash Flow'!CZ99&gt;0, -MIN('Cash Flow'!CZ99,CZ139),
             0),0)</f>
        <v>0</v>
      </c>
      <c r="DA140" s="58">
        <f>IF(DA116&lt;Summary!$C$44,
        IF('Cash Flow'!DA99&gt;0, -MIN('Cash Flow'!DA99,DA139),
             0),0)</f>
        <v>0</v>
      </c>
      <c r="DB140" s="58">
        <f>IF(DB116&lt;Summary!$C$44,
        IF('Cash Flow'!DB99&gt;0, -MIN('Cash Flow'!DB99,DB139),
             0),0)</f>
        <v>0</v>
      </c>
      <c r="DC140" s="58">
        <f>IF(DC116&lt;Summary!$C$44,
        IF('Cash Flow'!DC99&gt;0, -MIN('Cash Flow'!DC99,DC139),
             0),0)</f>
        <v>0</v>
      </c>
      <c r="DD140" s="58">
        <f>IF(DD116&lt;Summary!$C$44,
        IF('Cash Flow'!DD99&gt;0, -MIN('Cash Flow'!DD99,DD139),
             0),0)</f>
        <v>0</v>
      </c>
      <c r="DE140" s="58">
        <f>IF(DE116&lt;Summary!$C$44,
        IF('Cash Flow'!DE99&gt;0, -MIN('Cash Flow'!DE99,DE139),
             0),0)</f>
        <v>0</v>
      </c>
      <c r="DF140" s="58">
        <f>IF(DF116&lt;Summary!$C$44,
        IF('Cash Flow'!DF99&gt;0, -MIN('Cash Flow'!DF99,DF139),
             0),0)</f>
        <v>0</v>
      </c>
      <c r="DG140" s="58">
        <f>IF(DG116&lt;Summary!$C$44,
        IF('Cash Flow'!DG99&gt;0, -MIN('Cash Flow'!DG99,DG139),
             0),0)</f>
        <v>0</v>
      </c>
      <c r="DH140" s="58">
        <f>IF(DH116&lt;Summary!$C$44,
        IF('Cash Flow'!DH99&gt;0, -MIN('Cash Flow'!DH99,DH139),
             0),0)</f>
        <v>0</v>
      </c>
      <c r="DI140" s="58">
        <f>IF(DI116&lt;Summary!$C$44,
        IF('Cash Flow'!DI99&gt;0, -MIN('Cash Flow'!DI99,DI139),
             0),0)</f>
        <v>0</v>
      </c>
      <c r="DJ140" s="58">
        <f>IF(DJ116&lt;Summary!$C$44,
        IF('Cash Flow'!DJ99&gt;0, -MIN('Cash Flow'!DJ99,DJ139),
             0),0)</f>
        <v>0</v>
      </c>
      <c r="DK140" s="58">
        <f>IF(DK116&lt;Summary!$C$44,
        IF('Cash Flow'!DK99&gt;0, -MIN('Cash Flow'!DK99,DK139),
             0),0)</f>
        <v>0</v>
      </c>
      <c r="DL140" s="58">
        <f>IF(DL116&lt;Summary!$C$44,
        IF('Cash Flow'!DL99&gt;0, -MIN('Cash Flow'!DL99,DL139),
             0),0)</f>
        <v>0</v>
      </c>
      <c r="DM140" s="58">
        <f>IF(DM116&lt;Summary!$C$44,
        IF('Cash Flow'!DM99&gt;0, -MIN('Cash Flow'!DM99,DM139),
             0),0)</f>
        <v>0</v>
      </c>
      <c r="DN140" s="58">
        <f>IF(DN116&lt;Summary!$C$44,
        IF('Cash Flow'!DN99&gt;0, -MIN('Cash Flow'!DN99,DN139),
             0),0)</f>
        <v>0</v>
      </c>
      <c r="DO140" s="58">
        <f>IF(DO116&lt;Summary!$C$44,
        IF('Cash Flow'!DO99&gt;0, -MIN('Cash Flow'!DO99,DO139),
             0),0)</f>
        <v>0</v>
      </c>
      <c r="DP140" s="58">
        <f>IF(DP116&lt;Summary!$C$44,
        IF('Cash Flow'!DP99&gt;0, -MIN('Cash Flow'!DP99,DP139),
             0),0)</f>
        <v>0</v>
      </c>
      <c r="DQ140" s="58">
        <f>IF(DQ116&lt;Summary!$C$44,
        IF('Cash Flow'!DQ99&gt;0, -MIN('Cash Flow'!DQ99,DQ139),
             0),0)</f>
        <v>0</v>
      </c>
      <c r="DR140" s="58">
        <f>IF(DR116&lt;Summary!$C$44,
        IF('Cash Flow'!DR99&gt;0, -MIN('Cash Flow'!DR99,DR139),
             0),0)</f>
        <v>0</v>
      </c>
      <c r="DS140" s="58">
        <f>IF(DS116&lt;Summary!$C$44,
        IF('Cash Flow'!DS99&gt;0, -MIN('Cash Flow'!DS99,DS139),
             0),0)</f>
        <v>0</v>
      </c>
      <c r="DT140" s="58">
        <f>IF(DT116&lt;Summary!$C$44,
        IF('Cash Flow'!DT99&gt;0, -MIN('Cash Flow'!DT99,DT139),
             0),0)</f>
        <v>0</v>
      </c>
      <c r="DU140" s="58">
        <f>IF(DU116&lt;Summary!$C$44,
        IF('Cash Flow'!DU99&gt;0, -MIN('Cash Flow'!DU99,DU139),
             0),0)</f>
        <v>0</v>
      </c>
      <c r="DV140" s="58">
        <f>IF(DV116&lt;Summary!$C$44,
        IF('Cash Flow'!DV99&gt;0, -MIN('Cash Flow'!DV99,DV139),
             0),0)</f>
        <v>0</v>
      </c>
      <c r="DW140" s="58">
        <f>IF(DW116&lt;Summary!$C$44,
        IF('Cash Flow'!DW99&gt;0, -MIN('Cash Flow'!DW99,DW139),
             0),0)</f>
        <v>0</v>
      </c>
      <c r="DX140" s="58">
        <f>IF(DX116&lt;Summary!$C$44,
        IF('Cash Flow'!DX99&gt;0, -MIN('Cash Flow'!DX99,DX139),
             0),0)</f>
        <v>0</v>
      </c>
      <c r="DY140" s="58">
        <f>IF(DY116&lt;Summary!$C$44,
        IF('Cash Flow'!DY99&gt;0, -MIN('Cash Flow'!DY99,DY139),
             0),0)</f>
        <v>0</v>
      </c>
      <c r="DZ140" s="58">
        <f>IF(DZ116&lt;Summary!$C$44,
        IF('Cash Flow'!DZ99&gt;0, -MIN('Cash Flow'!DZ99,DZ139),
             0),0)</f>
        <v>0</v>
      </c>
      <c r="EA140" s="58">
        <f>IF(EA116&lt;Summary!$C$44,
        IF('Cash Flow'!EA99&gt;0, -MIN('Cash Flow'!EA99,EA139),
             0),0)</f>
        <v>0</v>
      </c>
      <c r="EB140" s="58">
        <f>IF(EB116&lt;Summary!$C$44,
        IF('Cash Flow'!EB99&gt;0, -MIN('Cash Flow'!EB99,EB139),
             0),0)</f>
        <v>0</v>
      </c>
      <c r="EC140" s="58">
        <f>IF(EC116&lt;Summary!$C$44,
        IF('Cash Flow'!EC99&gt;0, -MIN('Cash Flow'!EC99,EC139),
             0),0)</f>
        <v>0</v>
      </c>
      <c r="ED140" s="58">
        <f>IF(ED116&lt;Summary!$C$44,
        IF('Cash Flow'!ED99&gt;0, -MIN('Cash Flow'!ED99,ED139),
             0),0)</f>
        <v>0</v>
      </c>
      <c r="EE140" s="58">
        <f>IF(EE116&lt;Summary!$C$44,
        IF('Cash Flow'!EE99&gt;0, -MIN('Cash Flow'!EE99,EE139),
             0),0)</f>
        <v>0</v>
      </c>
      <c r="EF140" s="58">
        <f>IF(EF116&lt;Summary!$C$44,
        IF('Cash Flow'!EF99&gt;0, -MIN('Cash Flow'!EF99,EF139),
             0),0)</f>
        <v>0</v>
      </c>
      <c r="EG140" s="58">
        <f>IF(EG116&lt;Summary!$C$44,
        IF('Cash Flow'!EG99&gt;0, -MIN('Cash Flow'!EG99,EG139),
             0),0)</f>
        <v>0</v>
      </c>
      <c r="EH140" s="58">
        <f>IF(EH116&lt;Summary!$C$44,
        IF('Cash Flow'!EH99&gt;0, -MIN('Cash Flow'!EH99,EH139),
             0),0)</f>
        <v>0</v>
      </c>
      <c r="EI140" s="58">
        <f>IF(EI116&lt;Summary!$C$44,
        IF('Cash Flow'!EI99&gt;0, -MIN('Cash Flow'!EI99,EI139),
             0),0)</f>
        <v>0</v>
      </c>
      <c r="EJ140" s="58">
        <f>IF(EJ116&lt;Summary!$C$44,
        IF('Cash Flow'!EJ99&gt;0, -MIN('Cash Flow'!EJ99,EJ139),
             0),0)</f>
        <v>0</v>
      </c>
      <c r="EK140" s="4">
        <v>0</v>
      </c>
    </row>
    <row r="141" spans="1:142" s="4" customFormat="1" ht="14" x14ac:dyDescent="0.2">
      <c r="A141" s="3"/>
      <c r="B141" s="3"/>
      <c r="C141" s="293" t="s">
        <v>628</v>
      </c>
      <c r="D141" s="123"/>
      <c r="H141" s="58">
        <f ca="1">IF(H116&lt;Summary!$C$44,
      SUM(H139:H140,H142:H143),0)</f>
        <v>0</v>
      </c>
      <c r="I141" s="58">
        <f ca="1">IF(I116&lt;Summary!$C$44,
      SUM(I139:I140,I142:I143),0)</f>
        <v>0</v>
      </c>
      <c r="J141" s="58">
        <f ca="1">IF(J116&lt;Summary!$C$44,
      SUM(J139:J140,J142:J143),0)</f>
        <v>0</v>
      </c>
      <c r="K141" s="58">
        <f ca="1">IF(K116&lt;Summary!$C$44,
      SUM(K139:K140,K142:K143),0)</f>
        <v>0</v>
      </c>
      <c r="L141" s="58">
        <f ca="1">IF(L116&lt;Summary!$C$44,
      SUM(L139:L140,L142:L143),0)</f>
        <v>0</v>
      </c>
      <c r="M141" s="58">
        <f ca="1">IF(M116&lt;Summary!$C$44,
      SUM(M139:M140,M142:M143),0)</f>
        <v>0</v>
      </c>
      <c r="N141" s="58">
        <f ca="1">IF(N116&lt;Summary!$C$44,
      SUM(N139:N140,N142:N143),0)</f>
        <v>0</v>
      </c>
      <c r="O141" s="58">
        <f ca="1">IF(O116&lt;Summary!$C$44,
      SUM(O139:O140,O142:O143),0)</f>
        <v>0</v>
      </c>
      <c r="P141" s="58">
        <f ca="1">IF(P116&lt;Summary!$C$44,
      SUM(P139:P140,P142:P143),0)</f>
        <v>9496.8153577499597</v>
      </c>
      <c r="Q141" s="58">
        <f ca="1">IF(Q116&lt;Summary!$C$44,
      SUM(Q139:Q140,Q142:Q143),0)</f>
        <v>32358.564231718297</v>
      </c>
      <c r="R141" s="58">
        <f ca="1">IF(R116&lt;Summary!$C$44,
      SUM(R139:R140,R142:R143),0)</f>
        <v>60435.569848179744</v>
      </c>
      <c r="S141" s="58">
        <f ca="1">IF(S116&lt;Summary!$C$44,
      SUM(S139:S140,S142:S143),0)</f>
        <v>88699.75550208427</v>
      </c>
      <c r="T141" s="58">
        <f ca="1">IF(T116&lt;Summary!$C$44,
      SUM(T139:T140,T142:T143),0)</f>
        <v>106169.33446094053</v>
      </c>
      <c r="U141" s="58">
        <f ca="1">IF(U116&lt;Summary!$C$44,
      SUM(U139:U140,U142:U143),0)</f>
        <v>136648.26422776442</v>
      </c>
      <c r="V141" s="58">
        <f ca="1">IF(V116&lt;Summary!$C$44,
      SUM(V139:V140,V142:V143),0)</f>
        <v>167311.33752859622</v>
      </c>
      <c r="W141" s="58">
        <f ca="1">IF(W116&lt;Summary!$C$44,
      SUM(W139:W140,W142:W143),0)</f>
        <v>193571.46354051642</v>
      </c>
      <c r="X141" s="58">
        <f ca="1">IF(X116&lt;Summary!$C$44,
      SUM(X139:X140,X142:X143),0)</f>
        <v>219990.24448042529</v>
      </c>
      <c r="Y141" s="58">
        <f ca="1">IF(Y116&lt;Summary!$C$44,
      SUM(Y139:Y140,Y142:Y143),0)</f>
        <v>246568.63888851274</v>
      </c>
      <c r="Z141" s="58">
        <f ca="1">IF(Z116&lt;Summary!$C$44,
      SUM(Z139:Z140,Z142:Z143),0)</f>
        <v>268719.40773937822</v>
      </c>
      <c r="AA141" s="58">
        <f ca="1">IF(AA116&lt;Summary!$C$44,
      SUM(AA139:AA140,AA142:AA143),0)</f>
        <v>291004.004152051</v>
      </c>
      <c r="AB141" s="58">
        <f ca="1">IF(AB116&lt;Summary!$C$44,
      SUM(AB139:AB140,AB142:AB143),0)</f>
        <v>313423.23666805035</v>
      </c>
      <c r="AC141" s="58">
        <f ca="1">IF(AC116&lt;Summary!$C$44,
      SUM(AC139:AC140,AC142:AC143),0)</f>
        <v>336159.1687138339</v>
      </c>
      <c r="AD141" s="58">
        <f ca="1">IF(AD116&lt;Summary!$C$44,
      SUM(AD139:AD140,AD142:AD143),0)</f>
        <v>359032.46368239407</v>
      </c>
      <c r="AE141" s="58">
        <f ca="1">IF(AE116&lt;Summary!$C$44,
      SUM(AE139:AE140,AE142:AE143),0)</f>
        <v>384067.90980805591</v>
      </c>
      <c r="AF141" s="58">
        <f ca="1">IF(AF116&lt;Summary!$C$44,
      SUM(AF139:AF140,AF142:AF143),0)</f>
        <v>388501.73598420032</v>
      </c>
      <c r="AG141" s="58">
        <f ca="1">IF(AG116&lt;Summary!$C$44,
      SUM(AG139:AG140,AG142:AG143),0)</f>
        <v>396353.29758389579</v>
      </c>
      <c r="AH141" s="58">
        <f ca="1">IF(AH116&lt;Summary!$C$44,
      SUM(AH139:AH140,AH142:AH143),0)</f>
        <v>360838.005540793</v>
      </c>
      <c r="AI141" s="58">
        <f ca="1">IF(AI116&lt;Summary!$C$44,
      SUM(AI139:AI140,AI142:AI143),0)</f>
        <v>295159.4821812975</v>
      </c>
      <c r="AJ141" s="58">
        <f ca="1">IF(AJ116&lt;Summary!$C$44,
      SUM(AJ139:AJ140,AJ142:AJ143),0)</f>
        <v>228789.68553806969</v>
      </c>
      <c r="AK141" s="58">
        <f ca="1">IF(AK116&lt;Summary!$C$44,
      SUM(AK139:AK140,AK142:AK143),0)</f>
        <v>161724.8712141563</v>
      </c>
      <c r="AL141" s="58">
        <f ca="1">IF(AL116&lt;Summary!$C$44,
      SUM(AL139:AL140,AL142:AL143),0)</f>
        <v>93961.274530453433</v>
      </c>
      <c r="AM141" s="58">
        <f ca="1">IF(AM116&lt;Summary!$C$44,
      SUM(AM139:AM140,AM142:AM143),0)</f>
        <v>25495.110415845818</v>
      </c>
      <c r="AN141" s="58">
        <f ca="1">IF(AN116&lt;Summary!$C$44,
      SUM(AN139:AN140,AN142:AN143),0)</f>
        <v>0</v>
      </c>
      <c r="AO141" s="58">
        <f ca="1">IF(AO116&lt;Summary!$C$44,
      SUM(AO139:AO140,AO142:AO143),0)</f>
        <v>0</v>
      </c>
      <c r="AP141" s="58">
        <f ca="1">IF(AP116&lt;Summary!$C$44,
      SUM(AP139:AP140,AP142:AP143),0)</f>
        <v>0</v>
      </c>
      <c r="AQ141" s="58">
        <f ca="1">IF(AQ116&lt;Summary!$C$44,
      SUM(AQ139:AQ140,AQ142:AQ143),0)</f>
        <v>0</v>
      </c>
      <c r="AR141" s="58">
        <f ca="1">IF(AR116&lt;Summary!$C$44,
      SUM(AR139:AR140,AR142:AR143),0)</f>
        <v>0</v>
      </c>
      <c r="AS141" s="58">
        <f ca="1">IF(AS116&lt;Summary!$C$44,
      SUM(AS139:AS140,AS142:AS143),0)</f>
        <v>0</v>
      </c>
      <c r="AT141" s="58">
        <f ca="1">IF(AT116&lt;Summary!$C$44,
      SUM(AT139:AT140,AT142:AT143),0)</f>
        <v>0</v>
      </c>
      <c r="AU141" s="58">
        <f>IF(AU116&lt;Summary!$C$44,
      SUM(AU139:AU140,AU142:AU143),0)</f>
        <v>0</v>
      </c>
      <c r="AV141" s="58">
        <f>IF(AV116&lt;Summary!$C$44,
      SUM(AV139:AV140,AV142:AV143),0)</f>
        <v>0</v>
      </c>
      <c r="AW141" s="58">
        <f>IF(AW116&lt;Summary!$C$44,
      SUM(AW139:AW140,AW142:AW143),0)</f>
        <v>0</v>
      </c>
      <c r="AX141" s="58">
        <f>IF(AX116&lt;Summary!$C$44,
      SUM(AX139:AX140,AX142:AX143),0)</f>
        <v>0</v>
      </c>
      <c r="AY141" s="58">
        <f>IF(AY116&lt;Summary!$C$44,
      SUM(AY139:AY140,AY142:AY143),0)</f>
        <v>0</v>
      </c>
      <c r="AZ141" s="58">
        <f>IF(AZ116&lt;Summary!$C$44,
      SUM(AZ139:AZ140,AZ142:AZ143),0)</f>
        <v>0</v>
      </c>
      <c r="BA141" s="58">
        <f>IF(BA116&lt;Summary!$C$44,
      SUM(BA139:BA140,BA142:BA143),0)</f>
        <v>0</v>
      </c>
      <c r="BB141" s="58">
        <f>IF(BB116&lt;Summary!$C$44,
      SUM(BB139:BB140,BB142:BB143),0)</f>
        <v>0</v>
      </c>
      <c r="BC141" s="58">
        <f>IF(BC116&lt;Summary!$C$44,
      SUM(BC139:BC140,BC142:BC143),0)</f>
        <v>0</v>
      </c>
      <c r="BD141" s="58">
        <f>IF(BD116&lt;Summary!$C$44,
      SUM(BD139:BD140,BD142:BD143),0)</f>
        <v>0</v>
      </c>
      <c r="BE141" s="58">
        <f>IF(BE116&lt;Summary!$C$44,
      SUM(BE139:BE140,BE142:BE143),0)</f>
        <v>0</v>
      </c>
      <c r="BF141" s="58">
        <f>IF(BF116&lt;Summary!$C$44,
      SUM(BF139:BF140,BF142:BF143),0)</f>
        <v>0</v>
      </c>
      <c r="BG141" s="58">
        <f>IF(BG116&lt;Summary!$C$44,
      SUM(BG139:BG140,BG142:BG143),0)</f>
        <v>0</v>
      </c>
      <c r="BH141" s="58">
        <f>IF(BH116&lt;Summary!$C$44,
      SUM(BH139:BH140,BH142:BH143),0)</f>
        <v>0</v>
      </c>
      <c r="BI141" s="58">
        <f>IF(BI116&lt;Summary!$C$44,
      SUM(BI139:BI140,BI142:BI143),0)</f>
        <v>0</v>
      </c>
      <c r="BJ141" s="58">
        <f>IF(BJ116&lt;Summary!$C$44,
      SUM(BJ139:BJ140,BJ142:BJ143),0)</f>
        <v>0</v>
      </c>
      <c r="BK141" s="58">
        <f>IF(BK116&lt;Summary!$C$44,
      SUM(BK139:BK140,BK142:BK143),0)</f>
        <v>0</v>
      </c>
      <c r="BL141" s="58">
        <f>IF(BL116&lt;Summary!$C$44,
      SUM(BL139:BL140,BL142:BL143),0)</f>
        <v>0</v>
      </c>
      <c r="BM141" s="58">
        <f>IF(BM116&lt;Summary!$C$44,
      SUM(BM139:BM140,BM142:BM143),0)</f>
        <v>0</v>
      </c>
      <c r="BN141" s="58">
        <f>IF(BN116&lt;Summary!$C$44,
      SUM(BN139:BN140,BN142:BN143),0)</f>
        <v>0</v>
      </c>
      <c r="BO141" s="58">
        <f>IF(BO116&lt;Summary!$C$44,
      SUM(BO139:BO140,BO142:BO143),0)</f>
        <v>0</v>
      </c>
      <c r="BP141" s="58">
        <f>IF(BP116&lt;Summary!$C$44,
      SUM(BP139:BP140,BP142:BP143),0)</f>
        <v>0</v>
      </c>
      <c r="BQ141" s="58">
        <f>IF(BQ116&lt;Summary!$C$44,
      SUM(BQ139:BQ140,BQ142:BQ143),0)</f>
        <v>0</v>
      </c>
      <c r="BR141" s="58">
        <f>IF(BR116&lt;Summary!$C$44,
      SUM(BR139:BR140,BR142:BR143),0)</f>
        <v>0</v>
      </c>
      <c r="BS141" s="58">
        <f>IF(BS116&lt;Summary!$C$44,
      SUM(BS139:BS140,BS142:BS143),0)</f>
        <v>0</v>
      </c>
      <c r="BT141" s="58">
        <f>IF(BT116&lt;Summary!$C$44,
      SUM(BT139:BT140,BT142:BT143),0)</f>
        <v>0</v>
      </c>
      <c r="BU141" s="58">
        <f>IF(BU116&lt;Summary!$C$44,
      SUM(BU139:BU140,BU142:BU143),0)</f>
        <v>0</v>
      </c>
      <c r="BV141" s="58">
        <f>IF(BV116&lt;Summary!$C$44,
      SUM(BV139:BV140,BV142:BV143),0)</f>
        <v>0</v>
      </c>
      <c r="BW141" s="58">
        <f>IF(BW116&lt;Summary!$C$44,
      SUM(BW139:BW140,BW142:BW143),0)</f>
        <v>0</v>
      </c>
      <c r="BX141" s="58">
        <f>IF(BX116&lt;Summary!$C$44,
      SUM(BX139:BX140,BX142:BX143),0)</f>
        <v>0</v>
      </c>
      <c r="BY141" s="58">
        <f>IF(BY116&lt;Summary!$C$44,
      SUM(BY139:BY140,BY142:BY143),0)</f>
        <v>0</v>
      </c>
      <c r="BZ141" s="58">
        <f>IF(BZ116&lt;Summary!$C$44,
      SUM(BZ139:BZ140,BZ142:BZ143),0)</f>
        <v>0</v>
      </c>
      <c r="CA141" s="58">
        <f>IF(CA116&lt;Summary!$C$44,
      SUM(CA139:CA140,CA142:CA143),0)</f>
        <v>0</v>
      </c>
      <c r="CB141" s="58">
        <f>IF(CB116&lt;Summary!$C$44,
      SUM(CB139:CB140,CB142:CB143),0)</f>
        <v>0</v>
      </c>
      <c r="CC141" s="58">
        <f>IF(CC116&lt;Summary!$C$44,
      SUM(CC139:CC140,CC142:CC143),0)</f>
        <v>0</v>
      </c>
      <c r="CD141" s="58">
        <f>IF(CD116&lt;Summary!$C$44,
      SUM(CD139:CD140,CD142:CD143),0)</f>
        <v>0</v>
      </c>
      <c r="CE141" s="58">
        <f>IF(CE116&lt;Summary!$C$44,
      SUM(CE139:CE140,CE142:CE143),0)</f>
        <v>0</v>
      </c>
      <c r="CF141" s="58">
        <f>IF(CF116&lt;Summary!$C$44,
      SUM(CF139:CF140,CF142:CF143),0)</f>
        <v>0</v>
      </c>
      <c r="CG141" s="58">
        <f>IF(CG116&lt;Summary!$C$44,
      SUM(CG139:CG140,CG142:CG143),0)</f>
        <v>0</v>
      </c>
      <c r="CH141" s="58">
        <f>IF(CH116&lt;Summary!$C$44,
      SUM(CH139:CH140,CH142:CH143),0)</f>
        <v>0</v>
      </c>
      <c r="CI141" s="58">
        <f>IF(CI116&lt;Summary!$C$44,
      SUM(CI139:CI140,CI142:CI143),0)</f>
        <v>0</v>
      </c>
      <c r="CJ141" s="58">
        <f>IF(CJ116&lt;Summary!$C$44,
      SUM(CJ139:CJ140,CJ142:CJ143),0)</f>
        <v>0</v>
      </c>
      <c r="CK141" s="58">
        <f>IF(CK116&lt;Summary!$C$44,
      SUM(CK139:CK140,CK142:CK143),0)</f>
        <v>0</v>
      </c>
      <c r="CL141" s="58">
        <f>IF(CL116&lt;Summary!$C$44,
      SUM(CL139:CL140,CL142:CL143),0)</f>
        <v>0</v>
      </c>
      <c r="CM141" s="58">
        <f>IF(CM116&lt;Summary!$C$44,
      SUM(CM139:CM140,CM142:CM143),0)</f>
        <v>0</v>
      </c>
      <c r="CN141" s="58">
        <f>IF(CN116&lt;Summary!$C$44,
      SUM(CN139:CN140,CN142:CN143),0)</f>
        <v>0</v>
      </c>
      <c r="CO141" s="58">
        <f>IF(CO116&lt;Summary!$C$44,
      SUM(CO139:CO140,CO142:CO143),0)</f>
        <v>0</v>
      </c>
      <c r="CP141" s="58">
        <f>IF(CP116&lt;Summary!$C$44,
      SUM(CP139:CP140,CP142:CP143),0)</f>
        <v>0</v>
      </c>
      <c r="CQ141" s="58">
        <f>IF(CQ116&lt;Summary!$C$44,
      SUM(CQ139:CQ140,CQ142:CQ143),0)</f>
        <v>0</v>
      </c>
      <c r="CR141" s="58">
        <f>IF(CR116&lt;Summary!$C$44,
      SUM(CR139:CR140,CR142:CR143),0)</f>
        <v>0</v>
      </c>
      <c r="CS141" s="58">
        <f>IF(CS116&lt;Summary!$C$44,
      SUM(CS139:CS140,CS142:CS143),0)</f>
        <v>0</v>
      </c>
      <c r="CT141" s="58">
        <f>IF(CT116&lt;Summary!$C$44,
      SUM(CT139:CT140,CT142:CT143),0)</f>
        <v>0</v>
      </c>
      <c r="CU141" s="58">
        <f>IF(CU116&lt;Summary!$C$44,
      SUM(CU139:CU140,CU142:CU143),0)</f>
        <v>0</v>
      </c>
      <c r="CV141" s="58">
        <f>IF(CV116&lt;Summary!$C$44,
      SUM(CV139:CV140,CV142:CV143),0)</f>
        <v>0</v>
      </c>
      <c r="CW141" s="58">
        <f>IF(CW116&lt;Summary!$C$44,
      SUM(CW139:CW140,CW142:CW143),0)</f>
        <v>0</v>
      </c>
      <c r="CX141" s="58">
        <f>IF(CX116&lt;Summary!$C$44,
      SUM(CX139:CX140,CX142:CX143),0)</f>
        <v>0</v>
      </c>
      <c r="CY141" s="58">
        <f>IF(CY116&lt;Summary!$C$44,
      SUM(CY139:CY140,CY142:CY143),0)</f>
        <v>0</v>
      </c>
      <c r="CZ141" s="58">
        <f>IF(CZ116&lt;Summary!$C$44,
      SUM(CZ139:CZ140,CZ142:CZ143),0)</f>
        <v>0</v>
      </c>
      <c r="DA141" s="58">
        <f>IF(DA116&lt;Summary!$C$44,
      SUM(DA139:DA140,DA142:DA143),0)</f>
        <v>0</v>
      </c>
      <c r="DB141" s="58">
        <f>IF(DB116&lt;Summary!$C$44,
      SUM(DB139:DB140,DB142:DB143),0)</f>
        <v>0</v>
      </c>
      <c r="DC141" s="58">
        <f>IF(DC116&lt;Summary!$C$44,
      SUM(DC139:DC140,DC142:DC143),0)</f>
        <v>0</v>
      </c>
      <c r="DD141" s="58">
        <f>IF(DD116&lt;Summary!$C$44,
      SUM(DD139:DD140,DD142:DD143),0)</f>
        <v>0</v>
      </c>
      <c r="DE141" s="58">
        <f>IF(DE116&lt;Summary!$C$44,
      SUM(DE139:DE140,DE142:DE143),0)</f>
        <v>0</v>
      </c>
      <c r="DF141" s="58">
        <f>IF(DF116&lt;Summary!$C$44,
      SUM(DF139:DF140,DF142:DF143),0)</f>
        <v>0</v>
      </c>
      <c r="DG141" s="58">
        <f>IF(DG116&lt;Summary!$C$44,
      SUM(DG139:DG140,DG142:DG143),0)</f>
        <v>0</v>
      </c>
      <c r="DH141" s="58">
        <f>IF(DH116&lt;Summary!$C$44,
      SUM(DH139:DH140,DH142:DH143),0)</f>
        <v>0</v>
      </c>
      <c r="DI141" s="58">
        <f>IF(DI116&lt;Summary!$C$44,
      SUM(DI139:DI140,DI142:DI143),0)</f>
        <v>0</v>
      </c>
      <c r="DJ141" s="58">
        <f>IF(DJ116&lt;Summary!$C$44,
      SUM(DJ139:DJ140,DJ142:DJ143),0)</f>
        <v>0</v>
      </c>
      <c r="DK141" s="58">
        <f>IF(DK116&lt;Summary!$C$44,
      SUM(DK139:DK140,DK142:DK143),0)</f>
        <v>0</v>
      </c>
      <c r="DL141" s="58">
        <f>IF(DL116&lt;Summary!$C$44,
      SUM(DL139:DL140,DL142:DL143),0)</f>
        <v>0</v>
      </c>
      <c r="DM141" s="58">
        <f>IF(DM116&lt;Summary!$C$44,
      SUM(DM139:DM140,DM142:DM143),0)</f>
        <v>0</v>
      </c>
      <c r="DN141" s="58">
        <f>IF(DN116&lt;Summary!$C$44,
      SUM(DN139:DN140,DN142:DN143),0)</f>
        <v>0</v>
      </c>
      <c r="DO141" s="58">
        <f>IF(DO116&lt;Summary!$C$44,
      SUM(DO139:DO140,DO142:DO143),0)</f>
        <v>0</v>
      </c>
      <c r="DP141" s="58">
        <f>IF(DP116&lt;Summary!$C$44,
      SUM(DP139:DP140,DP142:DP143),0)</f>
        <v>0</v>
      </c>
      <c r="DQ141" s="58">
        <f>IF(DQ116&lt;Summary!$C$44,
      SUM(DQ139:DQ140,DQ142:DQ143),0)</f>
        <v>0</v>
      </c>
      <c r="DR141" s="58">
        <f>IF(DR116&lt;Summary!$C$44,
      SUM(DR139:DR140,DR142:DR143),0)</f>
        <v>0</v>
      </c>
      <c r="DS141" s="58">
        <f>IF(DS116&lt;Summary!$C$44,
      SUM(DS139:DS140,DS142:DS143),0)</f>
        <v>0</v>
      </c>
      <c r="DT141" s="58">
        <f>IF(DT116&lt;Summary!$C$44,
      SUM(DT139:DT140,DT142:DT143),0)</f>
        <v>0</v>
      </c>
      <c r="DU141" s="58">
        <f>IF(DU116&lt;Summary!$C$44,
      SUM(DU139:DU140,DU142:DU143),0)</f>
        <v>0</v>
      </c>
      <c r="DV141" s="58">
        <f>IF(DV116&lt;Summary!$C$44,
      SUM(DV139:DV140,DV142:DV143),0)</f>
        <v>0</v>
      </c>
      <c r="DW141" s="58">
        <f>IF(DW116&lt;Summary!$C$44,
      SUM(DW139:DW140,DW142:DW143),0)</f>
        <v>0</v>
      </c>
      <c r="DX141" s="58">
        <f>IF(DX116&lt;Summary!$C$44,
      SUM(DX139:DX140,DX142:DX143),0)</f>
        <v>0</v>
      </c>
      <c r="DY141" s="58">
        <f>IF(DY116&lt;Summary!$C$44,
      SUM(DY139:DY140,DY142:DY143),0)</f>
        <v>0</v>
      </c>
      <c r="DZ141" s="58">
        <f>IF(DZ116&lt;Summary!$C$44,
      SUM(DZ139:DZ140,DZ142:DZ143),0)</f>
        <v>0</v>
      </c>
      <c r="EA141" s="58">
        <f>IF(EA116&lt;Summary!$C$44,
      SUM(EA139:EA140,EA142:EA143),0)</f>
        <v>0</v>
      </c>
      <c r="EB141" s="58">
        <f>IF(EB116&lt;Summary!$C$44,
      SUM(EB139:EB140,EB142:EB143),0)</f>
        <v>0</v>
      </c>
      <c r="EC141" s="58">
        <f>IF(EC116&lt;Summary!$C$44,
      SUM(EC139:EC140,EC142:EC143),0)</f>
        <v>0</v>
      </c>
      <c r="ED141" s="58">
        <f>IF(ED116&lt;Summary!$C$44,
      SUM(ED139:ED140,ED142:ED143),0)</f>
        <v>0</v>
      </c>
      <c r="EE141" s="58">
        <f>IF(EE116&lt;Summary!$C$44,
      SUM(EE139:EE140,EE142:EE143),0)</f>
        <v>0</v>
      </c>
      <c r="EF141" s="58">
        <f>IF(EF116&lt;Summary!$C$44,
      SUM(EF139:EF140,EF142:EF143),0)</f>
        <v>0</v>
      </c>
      <c r="EG141" s="58">
        <f>IF(EG116&lt;Summary!$C$44,
      SUM(EG139:EG140,EG142:EG143),0)</f>
        <v>0</v>
      </c>
      <c r="EH141" s="58">
        <f>IF(EH116&lt;Summary!$C$44,
      SUM(EH139:EH140,EH142:EH143),0)</f>
        <v>0</v>
      </c>
      <c r="EI141" s="58">
        <f>IF(EI116&lt;Summary!$C$44,
      SUM(EI139:EI140,EI142:EI143),0)</f>
        <v>0</v>
      </c>
      <c r="EJ141" s="58">
        <f>IF(EJ116&lt;Summary!$C$44,
      SUM(EJ139:EJ140,EJ142:EJ143),0)</f>
        <v>0</v>
      </c>
      <c r="EK141" s="4">
        <v>0</v>
      </c>
    </row>
    <row r="142" spans="1:142" s="4" customFormat="1" ht="14" x14ac:dyDescent="0.2">
      <c r="A142" s="3"/>
      <c r="B142" s="312" t="s">
        <v>630</v>
      </c>
      <c r="C142" s="293" t="s">
        <v>625</v>
      </c>
      <c r="D142" s="123"/>
      <c r="H142" s="58">
        <f>IF(AND(H116&lt;Summary!$C$44,H116&gt;=Summary!$C$46),
-PPMT(H146/12,H116-Summary!$C$46+1,Summary!$C$45*12,Summary!$C$43),
0)</f>
        <v>0</v>
      </c>
      <c r="I142" s="58">
        <f>IF(AND(I116&lt;Summary!$C$44,I116&gt;=Summary!$C$46),
-PPMT(I146/12,I116-Summary!$C$46+1,Summary!$C$45*12,Summary!$C$43),
0)</f>
        <v>0</v>
      </c>
      <c r="J142" s="58">
        <f>IF(AND(J116&lt;Summary!$C$44,J116&gt;=Summary!$C$46),
-PPMT(J146/12,J116-Summary!$C$46+1,Summary!$C$45*12,Summary!$C$43),
0)</f>
        <v>0</v>
      </c>
      <c r="K142" s="58">
        <f>IF(AND(K116&lt;Summary!$C$44,K116&gt;=Summary!$C$46),
-PPMT(K146/12,K116-Summary!$C$46+1,Summary!$C$45*12,Summary!$C$43),
0)</f>
        <v>0</v>
      </c>
      <c r="L142" s="58">
        <f>IF(AND(L116&lt;Summary!$C$44,L116&gt;=Summary!$C$46),
-PPMT(L146/12,L116-Summary!$C$46+1,Summary!$C$45*12,Summary!$C$43),
0)</f>
        <v>0</v>
      </c>
      <c r="M142" s="58">
        <f>IF(AND(M116&lt;Summary!$C$44,M116&gt;=Summary!$C$46),
-PPMT(M146/12,M116-Summary!$C$46+1,Summary!$C$45*12,Summary!$C$43),
0)</f>
        <v>0</v>
      </c>
      <c r="N142" s="58">
        <f>IF(AND(N116&lt;Summary!$C$44,N116&gt;=Summary!$C$46),
-PPMT(N146/12,N116-Summary!$C$46+1,Summary!$C$45*12,Summary!$C$43),
0)</f>
        <v>0</v>
      </c>
      <c r="O142" s="58">
        <f>IF(AND(O116&lt;Summary!$C$44,O116&gt;=Summary!$C$46),
-PPMT(O146/12,O116-Summary!$C$46+1,Summary!$C$45*12,Summary!$C$43),
0)</f>
        <v>0</v>
      </c>
      <c r="P142" s="58">
        <f>IF(AND(P116&lt;Summary!$C$44,P116&gt;=Summary!$C$46),
-PPMT(P146/12,P116-Summary!$C$46+1,Summary!$C$45*12,Summary!$C$43),
0)</f>
        <v>0</v>
      </c>
      <c r="Q142" s="58">
        <f>IF(AND(Q116&lt;Summary!$C$44,Q116&gt;=Summary!$C$46),
-PPMT(Q146/12,Q116-Summary!$C$46+1,Summary!$C$45*12,Summary!$C$43),
0)</f>
        <v>0</v>
      </c>
      <c r="R142" s="58">
        <f>IF(AND(R116&lt;Summary!$C$44,R116&gt;=Summary!$C$46),
-PPMT(R146/12,R116-Summary!$C$46+1,Summary!$C$45*12,Summary!$C$43),
0)</f>
        <v>0</v>
      </c>
      <c r="S142" s="58">
        <f>IF(AND(S116&lt;Summary!$C$44,S116&gt;=Summary!$C$46),
-PPMT(S146/12,S116-Summary!$C$46+1,Summary!$C$45*12,Summary!$C$43),
0)</f>
        <v>0</v>
      </c>
      <c r="T142" s="58">
        <f>IF(AND(T116&lt;Summary!$C$44,T116&gt;=Summary!$C$46),
-PPMT(T146/12,T116-Summary!$C$46+1,Summary!$C$45*12,Summary!$C$43),
0)</f>
        <v>0</v>
      </c>
      <c r="U142" s="58">
        <f>IF(AND(U116&lt;Summary!$C$44,U116&gt;=Summary!$C$46),
-PPMT(U146/12,U116-Summary!$C$46+1,Summary!$C$45*12,Summary!$C$43),
0)</f>
        <v>0</v>
      </c>
      <c r="V142" s="58">
        <f>IF(AND(V116&lt;Summary!$C$44,V116&gt;=Summary!$C$46),
-PPMT(V146/12,V116-Summary!$C$46+1,Summary!$C$45*12,Summary!$C$43),
0)</f>
        <v>0</v>
      </c>
      <c r="W142" s="58">
        <f>IF(AND(W116&lt;Summary!$C$44,W116&gt;=Summary!$C$46),
-PPMT(W146/12,W116-Summary!$C$46+1,Summary!$C$45*12,Summary!$C$43),
0)</f>
        <v>0</v>
      </c>
      <c r="X142" s="58">
        <f>IF(AND(X116&lt;Summary!$C$44,X116&gt;=Summary!$C$46),
-PPMT(X146/12,X116-Summary!$C$46+1,Summary!$C$45*12,Summary!$C$43),
0)</f>
        <v>0</v>
      </c>
      <c r="Y142" s="58">
        <f>IF(AND(Y116&lt;Summary!$C$44,Y116&gt;=Summary!$C$46),
-PPMT(Y146/12,Y116-Summary!$C$46+1,Summary!$C$45*12,Summary!$C$43),
0)</f>
        <v>0</v>
      </c>
      <c r="Z142" s="58">
        <f>IF(AND(Z116&lt;Summary!$C$44,Z116&gt;=Summary!$C$46),
-PPMT(Z146/12,Z116-Summary!$C$46+1,Summary!$C$45*12,Summary!$C$43),
0)</f>
        <v>0</v>
      </c>
      <c r="AA142" s="58">
        <f>IF(AND(AA116&lt;Summary!$C$44,AA116&gt;=Summary!$C$46),
-PPMT(AA146/12,AA116-Summary!$C$46+1,Summary!$C$45*12,Summary!$C$43),
0)</f>
        <v>0</v>
      </c>
      <c r="AB142" s="58">
        <f>IF(AND(AB116&lt;Summary!$C$44,AB116&gt;=Summary!$C$46),
-PPMT(AB146/12,AB116-Summary!$C$46+1,Summary!$C$45*12,Summary!$C$43),
0)</f>
        <v>0</v>
      </c>
      <c r="AC142" s="58">
        <f>IF(AND(AC116&lt;Summary!$C$44,AC116&gt;=Summary!$C$46),
-PPMT(AC146/12,AC116-Summary!$C$46+1,Summary!$C$45*12,Summary!$C$43),
0)</f>
        <v>0</v>
      </c>
      <c r="AD142" s="58">
        <f>IF(AND(AD116&lt;Summary!$C$44,AD116&gt;=Summary!$C$46),
-PPMT(AD146/12,AD116-Summary!$C$46+1,Summary!$C$45*12,Summary!$C$43),
0)</f>
        <v>0</v>
      </c>
      <c r="AE142" s="58">
        <f>IF(AND(AE116&lt;Summary!$C$44,AE116&gt;=Summary!$C$46),
-PPMT(AE146/12,AE116-Summary!$C$46+1,Summary!$C$45*12,Summary!$C$43),
0)</f>
        <v>0</v>
      </c>
      <c r="AF142" s="58">
        <f>IF(AND(AF116&lt;Summary!$C$44,AF116&gt;=Summary!$C$46),
-PPMT(AF146/12,AF116-Summary!$C$46+1,Summary!$C$45*12,Summary!$C$43),
0)</f>
        <v>0</v>
      </c>
      <c r="AG142" s="58">
        <f>IF(AND(AG116&lt;Summary!$C$44,AG116&gt;=Summary!$C$46),
-PPMT(AG146/12,AG116-Summary!$C$46+1,Summary!$C$45*12,Summary!$C$43),
0)</f>
        <v>0</v>
      </c>
      <c r="AH142" s="58">
        <f>IF(AND(AH116&lt;Summary!$C$44,AH116&gt;=Summary!$C$46),
-PPMT(AH146/12,AH116-Summary!$C$46+1,Summary!$C$45*12,Summary!$C$43),
0)</f>
        <v>0</v>
      </c>
      <c r="AI142" s="58">
        <f>IF(AND(AI116&lt;Summary!$C$44,AI116&gt;=Summary!$C$46),
-PPMT(AI146/12,AI116-Summary!$C$46+1,Summary!$C$45*12,Summary!$C$43),
0)</f>
        <v>0</v>
      </c>
      <c r="AJ142" s="58">
        <f>IF(AND(AJ116&lt;Summary!$C$44,AJ116&gt;=Summary!$C$46),
-PPMT(AJ146/12,AJ116-Summary!$C$46+1,Summary!$C$45*12,Summary!$C$43),
0)</f>
        <v>0</v>
      </c>
      <c r="AK142" s="58">
        <f>IF(AND(AK116&lt;Summary!$C$44,AK116&gt;=Summary!$C$46),
-PPMT(AK146/12,AK116-Summary!$C$46+1,Summary!$C$45*12,Summary!$C$43),
0)</f>
        <v>0</v>
      </c>
      <c r="AL142" s="58">
        <f>IF(AND(AL116&lt;Summary!$C$44,AL116&gt;=Summary!$C$46),
-PPMT(AL146/12,AL116-Summary!$C$46+1,Summary!$C$45*12,Summary!$C$43),
0)</f>
        <v>0</v>
      </c>
      <c r="AM142" s="58">
        <f>IF(AND(AM116&lt;Summary!$C$44,AM116&gt;=Summary!$C$46),
-PPMT(AM146/12,AM116-Summary!$C$46+1,Summary!$C$45*12,Summary!$C$43),
0)</f>
        <v>0</v>
      </c>
      <c r="AN142" s="58">
        <f>IF(AND(AN116&lt;Summary!$C$44,AN116&gt;=Summary!$C$46),
-PPMT(AN146/12,AN116-Summary!$C$46+1,Summary!$C$45*12,Summary!$C$43),
0)</f>
        <v>0</v>
      </c>
      <c r="AO142" s="58">
        <f>IF(AND(AO116&lt;Summary!$C$44,AO116&gt;=Summary!$C$46),
-PPMT(AO146/12,AO116-Summary!$C$46+1,Summary!$C$45*12,Summary!$C$43),
0)</f>
        <v>0</v>
      </c>
      <c r="AP142" s="58">
        <f>IF(AND(AP116&lt;Summary!$C$44,AP116&gt;=Summary!$C$46),
-PPMT(AP146/12,AP116-Summary!$C$46+1,Summary!$C$45*12,Summary!$C$43),
0)</f>
        <v>0</v>
      </c>
      <c r="AQ142" s="58">
        <f>IF(AND(AQ116&lt;Summary!$C$44,AQ116&gt;=Summary!$C$46),
-PPMT(AQ146/12,AQ116-Summary!$C$46+1,Summary!$C$45*12,Summary!$C$43),
0)</f>
        <v>0</v>
      </c>
      <c r="AR142" s="58">
        <f>IF(AND(AR116&lt;Summary!$C$44,AR116&gt;=Summary!$C$46),
-PPMT(AR146/12,AR116-Summary!$C$46+1,Summary!$C$45*12,Summary!$C$43),
0)</f>
        <v>74428.665307443269</v>
      </c>
      <c r="AS142" s="58">
        <f>IF(AND(AS116&lt;Summary!$C$44,AS116&gt;=Summary!$C$46),
-PPMT(AS146/12,AS116-Summary!$C$46+1,Summary!$C$45*12,Summary!$C$43),
0)</f>
        <v>74800.808633980487</v>
      </c>
      <c r="AT142" s="58">
        <f>IF(AND(AT116&lt;Summary!$C$44,AT116&gt;=Summary!$C$46),
-PPMT(AT146/12,AT116-Summary!$C$46+1,Summary!$C$45*12,Summary!$C$43),
0)</f>
        <v>75174.812677150374</v>
      </c>
      <c r="AU142" s="58">
        <f>IF(AND(AU116&lt;Summary!$C$44,AU116&gt;=Summary!$C$46),
-PPMT(AU146/12,AU116-Summary!$C$46+1,Summary!$C$45*12,Summary!$C$43),
0)</f>
        <v>0</v>
      </c>
      <c r="AV142" s="58">
        <f>IF(AND(AV116&lt;Summary!$C$44,AV116&gt;=Summary!$C$46),
-PPMT(AV146/12,AV116-Summary!$C$46+1,Summary!$C$45*12,Summary!$C$43),
0)</f>
        <v>0</v>
      </c>
      <c r="AW142" s="58">
        <f>IF(AND(AW116&lt;Summary!$C$44,AW116&gt;=Summary!$C$46),
-PPMT(AW146/12,AW116-Summary!$C$46+1,Summary!$C$45*12,Summary!$C$43),
0)</f>
        <v>0</v>
      </c>
      <c r="AX142" s="58">
        <f>IF(AND(AX116&lt;Summary!$C$44,AX116&gt;=Summary!$C$46),
-PPMT(AX146/12,AX116-Summary!$C$46+1,Summary!$C$45*12,Summary!$C$43),
0)</f>
        <v>0</v>
      </c>
      <c r="AY142" s="58">
        <f>IF(AND(AY116&lt;Summary!$C$44,AY116&gt;=Summary!$C$46),
-PPMT(AY146/12,AY116-Summary!$C$46+1,Summary!$C$45*12,Summary!$C$43),
0)</f>
        <v>0</v>
      </c>
      <c r="AZ142" s="58">
        <f>IF(AND(AZ116&lt;Summary!$C$44,AZ116&gt;=Summary!$C$46),
-PPMT(AZ146/12,AZ116-Summary!$C$46+1,Summary!$C$45*12,Summary!$C$43),
0)</f>
        <v>0</v>
      </c>
      <c r="BA142" s="58">
        <f>IF(AND(BA116&lt;Summary!$C$44,BA116&gt;=Summary!$C$46),
-PPMT(BA146/12,BA116-Summary!$C$46+1,Summary!$C$45*12,Summary!$C$43),
0)</f>
        <v>0</v>
      </c>
      <c r="BB142" s="58">
        <f>IF(AND(BB116&lt;Summary!$C$44,BB116&gt;=Summary!$C$46),
-PPMT(BB146/12,BB116-Summary!$C$46+1,Summary!$C$45*12,Summary!$C$43),
0)</f>
        <v>0</v>
      </c>
      <c r="BC142" s="58">
        <f>IF(AND(BC116&lt;Summary!$C$44,BC116&gt;=Summary!$C$46),
-PPMT(BC146/12,BC116-Summary!$C$46+1,Summary!$C$45*12,Summary!$C$43),
0)</f>
        <v>0</v>
      </c>
      <c r="BD142" s="58">
        <f>IF(AND(BD116&lt;Summary!$C$44,BD116&gt;=Summary!$C$46),
-PPMT(BD146/12,BD116-Summary!$C$46+1,Summary!$C$45*12,Summary!$C$43),
0)</f>
        <v>0</v>
      </c>
      <c r="BE142" s="58">
        <f>IF(AND(BE116&lt;Summary!$C$44,BE116&gt;=Summary!$C$46),
-PPMT(BE146/12,BE116-Summary!$C$46+1,Summary!$C$45*12,Summary!$C$43),
0)</f>
        <v>0</v>
      </c>
      <c r="BF142" s="58">
        <f>IF(AND(BF116&lt;Summary!$C$44,BF116&gt;=Summary!$C$46),
-PPMT(BF146/12,BF116-Summary!$C$46+1,Summary!$C$45*12,Summary!$C$43),
0)</f>
        <v>0</v>
      </c>
      <c r="BG142" s="58">
        <f>IF(AND(BG116&lt;Summary!$C$44,BG116&gt;=Summary!$C$46),
-PPMT(BG146/12,BG116-Summary!$C$46+1,Summary!$C$45*12,Summary!$C$43),
0)</f>
        <v>0</v>
      </c>
      <c r="BH142" s="58">
        <f>IF(AND(BH116&lt;Summary!$C$44,BH116&gt;=Summary!$C$46),
-PPMT(BH146/12,BH116-Summary!$C$46+1,Summary!$C$45*12,Summary!$C$43),
0)</f>
        <v>0</v>
      </c>
      <c r="BI142" s="58">
        <f>IF(AND(BI116&lt;Summary!$C$44,BI116&gt;=Summary!$C$46),
-PPMT(BI146/12,BI116-Summary!$C$46+1,Summary!$C$45*12,Summary!$C$43),
0)</f>
        <v>0</v>
      </c>
      <c r="BJ142" s="58">
        <f>IF(AND(BJ116&lt;Summary!$C$44,BJ116&gt;=Summary!$C$46),
-PPMT(BJ146/12,BJ116-Summary!$C$46+1,Summary!$C$45*12,Summary!$C$43),
0)</f>
        <v>0</v>
      </c>
      <c r="BK142" s="58">
        <f>IF(AND(BK116&lt;Summary!$C$44,BK116&gt;=Summary!$C$46),
-PPMT(BK146/12,BK116-Summary!$C$46+1,Summary!$C$45*12,Summary!$C$43),
0)</f>
        <v>0</v>
      </c>
      <c r="BL142" s="58">
        <f>IF(AND(BL116&lt;Summary!$C$44,BL116&gt;=Summary!$C$46),
-PPMT(BL146/12,BL116-Summary!$C$46+1,Summary!$C$45*12,Summary!$C$43),
0)</f>
        <v>0</v>
      </c>
      <c r="BM142" s="58">
        <f>IF(AND(BM116&lt;Summary!$C$44,BM116&gt;=Summary!$C$46),
-PPMT(BM146/12,BM116-Summary!$C$46+1,Summary!$C$45*12,Summary!$C$43),
0)</f>
        <v>0</v>
      </c>
      <c r="BN142" s="58">
        <f>IF(AND(BN116&lt;Summary!$C$44,BN116&gt;=Summary!$C$46),
-PPMT(BN146/12,BN116-Summary!$C$46+1,Summary!$C$45*12,Summary!$C$43),
0)</f>
        <v>0</v>
      </c>
      <c r="BO142" s="58">
        <f>IF(AND(BO116&lt;Summary!$C$44,BO116&gt;=Summary!$C$46),
-PPMT(BO146/12,BO116-Summary!$C$46+1,Summary!$C$45*12,Summary!$C$43),
0)</f>
        <v>0</v>
      </c>
      <c r="BP142" s="58">
        <f>IF(AND(BP116&lt;Summary!$C$44,BP116&gt;=Summary!$C$46),
-PPMT(BP146/12,BP116-Summary!$C$46+1,Summary!$C$45*12,Summary!$C$43),
0)</f>
        <v>0</v>
      </c>
      <c r="BQ142" s="58">
        <f>IF(AND(BQ116&lt;Summary!$C$44,BQ116&gt;=Summary!$C$46),
-PPMT(BQ146/12,BQ116-Summary!$C$46+1,Summary!$C$45*12,Summary!$C$43),
0)</f>
        <v>0</v>
      </c>
      <c r="BR142" s="58">
        <f>IF(AND(BR116&lt;Summary!$C$44,BR116&gt;=Summary!$C$46),
-PPMT(BR146/12,BR116-Summary!$C$46+1,Summary!$C$45*12,Summary!$C$43),
0)</f>
        <v>0</v>
      </c>
      <c r="BS142" s="58">
        <f>IF(AND(BS116&lt;Summary!$C$44,BS116&gt;=Summary!$C$46),
-PPMT(BS146/12,BS116-Summary!$C$46+1,Summary!$C$45*12,Summary!$C$43),
0)</f>
        <v>0</v>
      </c>
      <c r="BT142" s="58">
        <f>IF(AND(BT116&lt;Summary!$C$44,BT116&gt;=Summary!$C$46),
-PPMT(BT146/12,BT116-Summary!$C$46+1,Summary!$C$45*12,Summary!$C$43),
0)</f>
        <v>0</v>
      </c>
      <c r="BU142" s="58">
        <f>IF(AND(BU116&lt;Summary!$C$44,BU116&gt;=Summary!$C$46),
-PPMT(BU146/12,BU116-Summary!$C$46+1,Summary!$C$45*12,Summary!$C$43),
0)</f>
        <v>0</v>
      </c>
      <c r="BV142" s="58">
        <f>IF(AND(BV116&lt;Summary!$C$44,BV116&gt;=Summary!$C$46),
-PPMT(BV146/12,BV116-Summary!$C$46+1,Summary!$C$45*12,Summary!$C$43),
0)</f>
        <v>0</v>
      </c>
      <c r="BW142" s="58">
        <f>IF(AND(BW116&lt;Summary!$C$44,BW116&gt;=Summary!$C$46),
-PPMT(BW146/12,BW116-Summary!$C$46+1,Summary!$C$45*12,Summary!$C$43),
0)</f>
        <v>0</v>
      </c>
      <c r="BX142" s="58">
        <f>IF(AND(BX116&lt;Summary!$C$44,BX116&gt;=Summary!$C$46),
-PPMT(BX146/12,BX116-Summary!$C$46+1,Summary!$C$45*12,Summary!$C$43),
0)</f>
        <v>0</v>
      </c>
      <c r="BY142" s="58">
        <f>IF(AND(BY116&lt;Summary!$C$44,BY116&gt;=Summary!$C$46),
-PPMT(BY146/12,BY116-Summary!$C$46+1,Summary!$C$45*12,Summary!$C$43),
0)</f>
        <v>0</v>
      </c>
      <c r="BZ142" s="58">
        <f>IF(AND(BZ116&lt;Summary!$C$44,BZ116&gt;=Summary!$C$46),
-PPMT(BZ146/12,BZ116-Summary!$C$46+1,Summary!$C$45*12,Summary!$C$43),
0)</f>
        <v>0</v>
      </c>
      <c r="CA142" s="58">
        <f>IF(AND(CA116&lt;Summary!$C$44,CA116&gt;=Summary!$C$46),
-PPMT(CA146/12,CA116-Summary!$C$46+1,Summary!$C$45*12,Summary!$C$43),
0)</f>
        <v>0</v>
      </c>
      <c r="CB142" s="58">
        <f>IF(AND(CB116&lt;Summary!$C$44,CB116&gt;=Summary!$C$46),
-PPMT(CB146/12,CB116-Summary!$C$46+1,Summary!$C$45*12,Summary!$C$43),
0)</f>
        <v>0</v>
      </c>
      <c r="CC142" s="58">
        <f>IF(AND(CC116&lt;Summary!$C$44,CC116&gt;=Summary!$C$46),
-PPMT(CC146/12,CC116-Summary!$C$46+1,Summary!$C$45*12,Summary!$C$43),
0)</f>
        <v>0</v>
      </c>
      <c r="CD142" s="58">
        <f>IF(AND(CD116&lt;Summary!$C$44,CD116&gt;=Summary!$C$46),
-PPMT(CD146/12,CD116-Summary!$C$46+1,Summary!$C$45*12,Summary!$C$43),
0)</f>
        <v>0</v>
      </c>
      <c r="CE142" s="58">
        <f>IF(AND(CE116&lt;Summary!$C$44,CE116&gt;=Summary!$C$46),
-PPMT(CE146/12,CE116-Summary!$C$46+1,Summary!$C$45*12,Summary!$C$43),
0)</f>
        <v>0</v>
      </c>
      <c r="CF142" s="58">
        <f>IF(AND(CF116&lt;Summary!$C$44,CF116&gt;=Summary!$C$46),
-PPMT(CF146/12,CF116-Summary!$C$46+1,Summary!$C$45*12,Summary!$C$43),
0)</f>
        <v>0</v>
      </c>
      <c r="CG142" s="58">
        <f>IF(AND(CG116&lt;Summary!$C$44,CG116&gt;=Summary!$C$46),
-PPMT(CG146/12,CG116-Summary!$C$46+1,Summary!$C$45*12,Summary!$C$43),
0)</f>
        <v>0</v>
      </c>
      <c r="CH142" s="58">
        <f>IF(AND(CH116&lt;Summary!$C$44,CH116&gt;=Summary!$C$46),
-PPMT(CH146/12,CH116-Summary!$C$46+1,Summary!$C$45*12,Summary!$C$43),
0)</f>
        <v>0</v>
      </c>
      <c r="CI142" s="58">
        <f>IF(AND(CI116&lt;Summary!$C$44,CI116&gt;=Summary!$C$46),
-PPMT(CI146/12,CI116-Summary!$C$46+1,Summary!$C$45*12,Summary!$C$43),
0)</f>
        <v>0</v>
      </c>
      <c r="CJ142" s="58">
        <f>IF(AND(CJ116&lt;Summary!$C$44,CJ116&gt;=Summary!$C$46),
-PPMT(CJ146/12,CJ116-Summary!$C$46+1,Summary!$C$45*12,Summary!$C$43),
0)</f>
        <v>0</v>
      </c>
      <c r="CK142" s="58">
        <f>IF(AND(CK116&lt;Summary!$C$44,CK116&gt;=Summary!$C$46),
-PPMT(CK146/12,CK116-Summary!$C$46+1,Summary!$C$45*12,Summary!$C$43),
0)</f>
        <v>0</v>
      </c>
      <c r="CL142" s="58">
        <f>IF(AND(CL116&lt;Summary!$C$44,CL116&gt;=Summary!$C$46),
-PPMT(CL146/12,CL116-Summary!$C$46+1,Summary!$C$45*12,Summary!$C$43),
0)</f>
        <v>0</v>
      </c>
      <c r="CM142" s="58">
        <f>IF(AND(CM116&lt;Summary!$C$44,CM116&gt;=Summary!$C$46),
-PPMT(CM146/12,CM116-Summary!$C$46+1,Summary!$C$45*12,Summary!$C$43),
0)</f>
        <v>0</v>
      </c>
      <c r="CN142" s="58">
        <f>IF(AND(CN116&lt;Summary!$C$44,CN116&gt;=Summary!$C$46),
-PPMT(CN146/12,CN116-Summary!$C$46+1,Summary!$C$45*12,Summary!$C$43),
0)</f>
        <v>0</v>
      </c>
      <c r="CO142" s="58">
        <f>IF(AND(CO116&lt;Summary!$C$44,CO116&gt;=Summary!$C$46),
-PPMT(CO146/12,CO116-Summary!$C$46+1,Summary!$C$45*12,Summary!$C$43),
0)</f>
        <v>0</v>
      </c>
      <c r="CP142" s="58">
        <f>IF(AND(CP116&lt;Summary!$C$44,CP116&gt;=Summary!$C$46),
-PPMT(CP146/12,CP116-Summary!$C$46+1,Summary!$C$45*12,Summary!$C$43),
0)</f>
        <v>0</v>
      </c>
      <c r="CQ142" s="58">
        <f>IF(AND(CQ116&lt;Summary!$C$44,CQ116&gt;=Summary!$C$46),
-PPMT(CQ146/12,CQ116-Summary!$C$46+1,Summary!$C$45*12,Summary!$C$43),
0)</f>
        <v>0</v>
      </c>
      <c r="CR142" s="58">
        <f>IF(AND(CR116&lt;Summary!$C$44,CR116&gt;=Summary!$C$46),
-PPMT(CR146/12,CR116-Summary!$C$46+1,Summary!$C$45*12,Summary!$C$43),
0)</f>
        <v>0</v>
      </c>
      <c r="CS142" s="58">
        <f>IF(AND(CS116&lt;Summary!$C$44,CS116&gt;=Summary!$C$46),
-PPMT(CS146/12,CS116-Summary!$C$46+1,Summary!$C$45*12,Summary!$C$43),
0)</f>
        <v>0</v>
      </c>
      <c r="CT142" s="58">
        <f>IF(AND(CT116&lt;Summary!$C$44,CT116&gt;=Summary!$C$46),
-PPMT(CT146/12,CT116-Summary!$C$46+1,Summary!$C$45*12,Summary!$C$43),
0)</f>
        <v>0</v>
      </c>
      <c r="CU142" s="58">
        <f>IF(AND(CU116&lt;Summary!$C$44,CU116&gt;=Summary!$C$46),
-PPMT(CU146/12,CU116-Summary!$C$46+1,Summary!$C$45*12,Summary!$C$43),
0)</f>
        <v>0</v>
      </c>
      <c r="CV142" s="58">
        <f>IF(AND(CV116&lt;Summary!$C$44,CV116&gt;=Summary!$C$46),
-PPMT(CV146/12,CV116-Summary!$C$46+1,Summary!$C$45*12,Summary!$C$43),
0)</f>
        <v>0</v>
      </c>
      <c r="CW142" s="58">
        <f>IF(AND(CW116&lt;Summary!$C$44,CW116&gt;=Summary!$C$46),
-PPMT(CW146/12,CW116-Summary!$C$46+1,Summary!$C$45*12,Summary!$C$43),
0)</f>
        <v>0</v>
      </c>
      <c r="CX142" s="58">
        <f>IF(AND(CX116&lt;Summary!$C$44,CX116&gt;=Summary!$C$46),
-PPMT(CX146/12,CX116-Summary!$C$46+1,Summary!$C$45*12,Summary!$C$43),
0)</f>
        <v>0</v>
      </c>
      <c r="CY142" s="58">
        <f>IF(AND(CY116&lt;Summary!$C$44,CY116&gt;=Summary!$C$46),
-PPMT(CY146/12,CY116-Summary!$C$46+1,Summary!$C$45*12,Summary!$C$43),
0)</f>
        <v>0</v>
      </c>
      <c r="CZ142" s="58">
        <f>IF(AND(CZ116&lt;Summary!$C$44,CZ116&gt;=Summary!$C$46),
-PPMT(CZ146/12,CZ116-Summary!$C$46+1,Summary!$C$45*12,Summary!$C$43),
0)</f>
        <v>0</v>
      </c>
      <c r="DA142" s="58">
        <f>IF(AND(DA116&lt;Summary!$C$44,DA116&gt;=Summary!$C$46),
-PPMT(DA146/12,DA116-Summary!$C$46+1,Summary!$C$45*12,Summary!$C$43),
0)</f>
        <v>0</v>
      </c>
      <c r="DB142" s="58">
        <f>IF(AND(DB116&lt;Summary!$C$44,DB116&gt;=Summary!$C$46),
-PPMT(DB146/12,DB116-Summary!$C$46+1,Summary!$C$45*12,Summary!$C$43),
0)</f>
        <v>0</v>
      </c>
      <c r="DC142" s="58">
        <f>IF(AND(DC116&lt;Summary!$C$44,DC116&gt;=Summary!$C$46),
-PPMT(DC146/12,DC116-Summary!$C$46+1,Summary!$C$45*12,Summary!$C$43),
0)</f>
        <v>0</v>
      </c>
      <c r="DD142" s="58">
        <f>IF(AND(DD116&lt;Summary!$C$44,DD116&gt;=Summary!$C$46),
-PPMT(DD146/12,DD116-Summary!$C$46+1,Summary!$C$45*12,Summary!$C$43),
0)</f>
        <v>0</v>
      </c>
      <c r="DE142" s="58">
        <f>IF(AND(DE116&lt;Summary!$C$44,DE116&gt;=Summary!$C$46),
-PPMT(DE146/12,DE116-Summary!$C$46+1,Summary!$C$45*12,Summary!$C$43),
0)</f>
        <v>0</v>
      </c>
      <c r="DF142" s="58">
        <f>IF(AND(DF116&lt;Summary!$C$44,DF116&gt;=Summary!$C$46),
-PPMT(DF146/12,DF116-Summary!$C$46+1,Summary!$C$45*12,Summary!$C$43),
0)</f>
        <v>0</v>
      </c>
      <c r="DG142" s="58">
        <f>IF(AND(DG116&lt;Summary!$C$44,DG116&gt;=Summary!$C$46),
-PPMT(DG146/12,DG116-Summary!$C$46+1,Summary!$C$45*12,Summary!$C$43),
0)</f>
        <v>0</v>
      </c>
      <c r="DH142" s="58">
        <f>IF(AND(DH116&lt;Summary!$C$44,DH116&gt;=Summary!$C$46),
-PPMT(DH146/12,DH116-Summary!$C$46+1,Summary!$C$45*12,Summary!$C$43),
0)</f>
        <v>0</v>
      </c>
      <c r="DI142" s="58">
        <f>IF(AND(DI116&lt;Summary!$C$44,DI116&gt;=Summary!$C$46),
-PPMT(DI146/12,DI116-Summary!$C$46+1,Summary!$C$45*12,Summary!$C$43),
0)</f>
        <v>0</v>
      </c>
      <c r="DJ142" s="58">
        <f>IF(AND(DJ116&lt;Summary!$C$44,DJ116&gt;=Summary!$C$46),
-PPMT(DJ146/12,DJ116-Summary!$C$46+1,Summary!$C$45*12,Summary!$C$43),
0)</f>
        <v>0</v>
      </c>
      <c r="DK142" s="58">
        <f>IF(AND(DK116&lt;Summary!$C$44,DK116&gt;=Summary!$C$46),
-PPMT(DK146/12,DK116-Summary!$C$46+1,Summary!$C$45*12,Summary!$C$43),
0)</f>
        <v>0</v>
      </c>
      <c r="DL142" s="58">
        <f>IF(AND(DL116&lt;Summary!$C$44,DL116&gt;=Summary!$C$46),
-PPMT(DL146/12,DL116-Summary!$C$46+1,Summary!$C$45*12,Summary!$C$43),
0)</f>
        <v>0</v>
      </c>
      <c r="DM142" s="58">
        <f>IF(AND(DM116&lt;Summary!$C$44,DM116&gt;=Summary!$C$46),
-PPMT(DM146/12,DM116-Summary!$C$46+1,Summary!$C$45*12,Summary!$C$43),
0)</f>
        <v>0</v>
      </c>
      <c r="DN142" s="58">
        <f>IF(AND(DN116&lt;Summary!$C$44,DN116&gt;=Summary!$C$46),
-PPMT(DN146/12,DN116-Summary!$C$46+1,Summary!$C$45*12,Summary!$C$43),
0)</f>
        <v>0</v>
      </c>
      <c r="DO142" s="58">
        <f>IF(AND(DO116&lt;Summary!$C$44,DO116&gt;=Summary!$C$46),
-PPMT(DO146/12,DO116-Summary!$C$46+1,Summary!$C$45*12,Summary!$C$43),
0)</f>
        <v>0</v>
      </c>
      <c r="DP142" s="58">
        <f>IF(AND(DP116&lt;Summary!$C$44,DP116&gt;=Summary!$C$46),
-PPMT(DP146/12,DP116-Summary!$C$46+1,Summary!$C$45*12,Summary!$C$43),
0)</f>
        <v>0</v>
      </c>
      <c r="DQ142" s="58">
        <f>IF(AND(DQ116&lt;Summary!$C$44,DQ116&gt;=Summary!$C$46),
-PPMT(DQ146/12,DQ116-Summary!$C$46+1,Summary!$C$45*12,Summary!$C$43),
0)</f>
        <v>0</v>
      </c>
      <c r="DR142" s="58">
        <f>IF(AND(DR116&lt;Summary!$C$44,DR116&gt;=Summary!$C$46),
-PPMT(DR146/12,DR116-Summary!$C$46+1,Summary!$C$45*12,Summary!$C$43),
0)</f>
        <v>0</v>
      </c>
      <c r="DS142" s="58">
        <f>IF(AND(DS116&lt;Summary!$C$44,DS116&gt;=Summary!$C$46),
-PPMT(DS146/12,DS116-Summary!$C$46+1,Summary!$C$45*12,Summary!$C$43),
0)</f>
        <v>0</v>
      </c>
      <c r="DT142" s="58">
        <f>IF(AND(DT116&lt;Summary!$C$44,DT116&gt;=Summary!$C$46),
-PPMT(DT146/12,DT116-Summary!$C$46+1,Summary!$C$45*12,Summary!$C$43),
0)</f>
        <v>0</v>
      </c>
      <c r="DU142" s="58">
        <f>IF(AND(DU116&lt;Summary!$C$44,DU116&gt;=Summary!$C$46),
-PPMT(DU146/12,DU116-Summary!$C$46+1,Summary!$C$45*12,Summary!$C$43),
0)</f>
        <v>0</v>
      </c>
      <c r="DV142" s="58">
        <f>IF(AND(DV116&lt;Summary!$C$44,DV116&gt;=Summary!$C$46),
-PPMT(DV146/12,DV116-Summary!$C$46+1,Summary!$C$45*12,Summary!$C$43),
0)</f>
        <v>0</v>
      </c>
      <c r="DW142" s="58">
        <f>IF(AND(DW116&lt;Summary!$C$44,DW116&gt;=Summary!$C$46),
-PPMT(DW146/12,DW116-Summary!$C$46+1,Summary!$C$45*12,Summary!$C$43),
0)</f>
        <v>0</v>
      </c>
      <c r="DX142" s="58">
        <f>IF(AND(DX116&lt;Summary!$C$44,DX116&gt;=Summary!$C$46),
-PPMT(DX146/12,DX116-Summary!$C$46+1,Summary!$C$45*12,Summary!$C$43),
0)</f>
        <v>0</v>
      </c>
      <c r="DY142" s="58">
        <f>IF(AND(DY116&lt;Summary!$C$44,DY116&gt;=Summary!$C$46),
-PPMT(DY146/12,DY116-Summary!$C$46+1,Summary!$C$45*12,Summary!$C$43),
0)</f>
        <v>0</v>
      </c>
      <c r="DZ142" s="58">
        <f>IF(AND(DZ116&lt;Summary!$C$44,DZ116&gt;=Summary!$C$46),
-PPMT(DZ146/12,DZ116-Summary!$C$46+1,Summary!$C$45*12,Summary!$C$43),
0)</f>
        <v>0</v>
      </c>
      <c r="EA142" s="58">
        <f>IF(AND(EA116&lt;Summary!$C$44,EA116&gt;=Summary!$C$46),
-PPMT(EA146/12,EA116-Summary!$C$46+1,Summary!$C$45*12,Summary!$C$43),
0)</f>
        <v>0</v>
      </c>
      <c r="EB142" s="58">
        <f>IF(AND(EB116&lt;Summary!$C$44,EB116&gt;=Summary!$C$46),
-PPMT(EB146/12,EB116-Summary!$C$46+1,Summary!$C$45*12,Summary!$C$43),
0)</f>
        <v>0</v>
      </c>
      <c r="EC142" s="58">
        <f>IF(AND(EC116&lt;Summary!$C$44,EC116&gt;=Summary!$C$46),
-PPMT(EC146/12,EC116-Summary!$C$46+1,Summary!$C$45*12,Summary!$C$43),
0)</f>
        <v>0</v>
      </c>
      <c r="ED142" s="58">
        <f>IF(AND(ED116&lt;Summary!$C$44,ED116&gt;=Summary!$C$46),
-PPMT(ED146/12,ED116-Summary!$C$46+1,Summary!$C$45*12,Summary!$C$43),
0)</f>
        <v>0</v>
      </c>
      <c r="EE142" s="58">
        <f>IF(AND(EE116&lt;Summary!$C$44,EE116&gt;=Summary!$C$46),
-PPMT(EE146/12,EE116-Summary!$C$46+1,Summary!$C$45*12,Summary!$C$43),
0)</f>
        <v>0</v>
      </c>
      <c r="EF142" s="58">
        <f>IF(AND(EF116&lt;Summary!$C$44,EF116&gt;=Summary!$C$46),
-PPMT(EF146/12,EF116-Summary!$C$46+1,Summary!$C$45*12,Summary!$C$43),
0)</f>
        <v>0</v>
      </c>
      <c r="EG142" s="58">
        <f>IF(AND(EG116&lt;Summary!$C$44,EG116&gt;=Summary!$C$46),
-PPMT(EG146/12,EG116-Summary!$C$46+1,Summary!$C$45*12,Summary!$C$43),
0)</f>
        <v>0</v>
      </c>
      <c r="EH142" s="58">
        <f>IF(AND(EH116&lt;Summary!$C$44,EH116&gt;=Summary!$C$46),
-PPMT(EH146/12,EH116-Summary!$C$46+1,Summary!$C$45*12,Summary!$C$43),
0)</f>
        <v>0</v>
      </c>
      <c r="EI142" s="58">
        <f>IF(AND(EI116&lt;Summary!$C$44,EI116&gt;=Summary!$C$46),
-PPMT(EI146/12,EI116-Summary!$C$46+1,Summary!$C$45*12,Summary!$C$43),
0)</f>
        <v>0</v>
      </c>
      <c r="EJ142" s="58">
        <f>IF(AND(EJ116&lt;Summary!$C$44,EJ116&gt;=Summary!$C$46),
-PPMT(EJ146/12,EJ116-Summary!$C$46+1,Summary!$C$45*12,Summary!$C$43),
0)</f>
        <v>0</v>
      </c>
      <c r="EK142" s="4">
        <v>0</v>
      </c>
    </row>
    <row r="143" spans="1:142" s="4" customFormat="1" ht="14" x14ac:dyDescent="0.2">
      <c r="A143" s="3"/>
      <c r="B143" s="3"/>
      <c r="C143" s="293" t="s">
        <v>414</v>
      </c>
      <c r="D143" s="123"/>
      <c r="H143" s="58">
        <f ca="1">IF(AND(H116&lt;Summary!$C$44,'Cash Flow'!H99&gt;-H140),
               -MIN('Cash Flow'!H99-H140, H142),
0)</f>
        <v>0</v>
      </c>
      <c r="I143" s="58">
        <f ca="1">IF(AND(I116&lt;Summary!$C$44,'Cash Flow'!I99&gt;-I140),
               -MIN('Cash Flow'!I99-I140, I142),
0)</f>
        <v>0</v>
      </c>
      <c r="J143" s="58">
        <f ca="1">IF(AND(J116&lt;Summary!$C$44,'Cash Flow'!J99&gt;-J140),
               -MIN('Cash Flow'!J99-J140, J142),
0)</f>
        <v>0</v>
      </c>
      <c r="K143" s="58">
        <f ca="1">IF(AND(K116&lt;Summary!$C$44,'Cash Flow'!K99&gt;-K140),
               -MIN('Cash Flow'!K99-K140, K142),
0)</f>
        <v>0</v>
      </c>
      <c r="L143" s="58">
        <f ca="1">IF(AND(L116&lt;Summary!$C$44,'Cash Flow'!L99&gt;-L140),
               -MIN('Cash Flow'!L99-L140, L142),
0)</f>
        <v>0</v>
      </c>
      <c r="M143" s="58">
        <f ca="1">IF(AND(M116&lt;Summary!$C$44,'Cash Flow'!M99&gt;-M140),
               -MIN('Cash Flow'!M99-M140, M142),
0)</f>
        <v>0</v>
      </c>
      <c r="N143" s="58">
        <f ca="1">IF(AND(N116&lt;Summary!$C$44,'Cash Flow'!N99&gt;-N140),
               -MIN('Cash Flow'!N99-N140, N142),
0)</f>
        <v>0</v>
      </c>
      <c r="O143" s="58">
        <f ca="1">IF(AND(O116&lt;Summary!$C$44,'Cash Flow'!O99&gt;-O140),
               -MIN('Cash Flow'!O99-O140, O142),
0)</f>
        <v>0</v>
      </c>
      <c r="P143" s="58">
        <f ca="1">IF(AND(P116&lt;Summary!$C$44,'Cash Flow'!P99&gt;-P140),
               -MIN('Cash Flow'!P99-P140, P142),
0)</f>
        <v>0</v>
      </c>
      <c r="Q143" s="58">
        <f ca="1">IF(AND(Q116&lt;Summary!$C$44,'Cash Flow'!Q99&gt;-Q140),
               -MIN('Cash Flow'!Q99-Q140, Q142),
0)</f>
        <v>0</v>
      </c>
      <c r="R143" s="58">
        <f ca="1">IF(AND(R116&lt;Summary!$C$44,'Cash Flow'!R99&gt;-R140),
               -MIN('Cash Flow'!R99-R140, R142),
0)</f>
        <v>0</v>
      </c>
      <c r="S143" s="58">
        <f ca="1">IF(AND(S116&lt;Summary!$C$44,'Cash Flow'!S99&gt;-S140),
               -MIN('Cash Flow'!S99-S140, S142),
0)</f>
        <v>0</v>
      </c>
      <c r="T143" s="58">
        <f ca="1">IF(AND(T116&lt;Summary!$C$44,'Cash Flow'!T99&gt;-T140),
               -MIN('Cash Flow'!T99-T140, T142),
0)</f>
        <v>0</v>
      </c>
      <c r="U143" s="58">
        <f ca="1">IF(AND(U116&lt;Summary!$C$44,'Cash Flow'!U99&gt;-U140),
               -MIN('Cash Flow'!U99-U140, U142),
0)</f>
        <v>0</v>
      </c>
      <c r="V143" s="58">
        <f ca="1">IF(AND(V116&lt;Summary!$C$44,'Cash Flow'!V99&gt;-V140),
               -MIN('Cash Flow'!V99-V140, V142),
0)</f>
        <v>0</v>
      </c>
      <c r="W143" s="58">
        <f ca="1">IF(AND(W116&lt;Summary!$C$44,'Cash Flow'!W99&gt;-W140),
               -MIN('Cash Flow'!W99-W140, W142),
0)</f>
        <v>0</v>
      </c>
      <c r="X143" s="58">
        <f ca="1">IF(AND(X116&lt;Summary!$C$44,'Cash Flow'!X99&gt;-X140),
               -MIN('Cash Flow'!X99-X140, X142),
0)</f>
        <v>0</v>
      </c>
      <c r="Y143" s="58">
        <f ca="1">IF(AND(Y116&lt;Summary!$C$44,'Cash Flow'!Y99&gt;-Y140),
               -MIN('Cash Flow'!Y99-Y140, Y142),
0)</f>
        <v>0</v>
      </c>
      <c r="Z143" s="58">
        <f ca="1">IF(AND(Z116&lt;Summary!$C$44,'Cash Flow'!Z99&gt;-Z140),
               -MIN('Cash Flow'!Z99-Z140, Z142),
0)</f>
        <v>0</v>
      </c>
      <c r="AA143" s="58">
        <f ca="1">IF(AND(AA116&lt;Summary!$C$44,'Cash Flow'!AA99&gt;-AA140),
               -MIN('Cash Flow'!AA99-AA140, AA142),
0)</f>
        <v>0</v>
      </c>
      <c r="AB143" s="58">
        <f ca="1">IF(AND(AB116&lt;Summary!$C$44,'Cash Flow'!AB99&gt;-AB140),
               -MIN('Cash Flow'!AB99-AB140, AB142),
0)</f>
        <v>0</v>
      </c>
      <c r="AC143" s="58">
        <f ca="1">IF(AND(AC116&lt;Summary!$C$44,'Cash Flow'!AC99&gt;-AC140),
               -MIN('Cash Flow'!AC99-AC140, AC142),
0)</f>
        <v>0</v>
      </c>
      <c r="AD143" s="58">
        <f ca="1">IF(AND(AD116&lt;Summary!$C$44,'Cash Flow'!AD99&gt;-AD140),
               -MIN('Cash Flow'!AD99-AD140, AD142),
0)</f>
        <v>0</v>
      </c>
      <c r="AE143" s="58">
        <f ca="1">IF(AND(AE116&lt;Summary!$C$44,'Cash Flow'!AE99&gt;-AE140),
               -MIN('Cash Flow'!AE99-AE140, AE142),
0)</f>
        <v>0</v>
      </c>
      <c r="AF143" s="58">
        <f ca="1">IF(AND(AF116&lt;Summary!$C$44,'Cash Flow'!AF99&gt;-AF140),
               -MIN('Cash Flow'!AF99-AF140, AF142),
0)</f>
        <v>0</v>
      </c>
      <c r="AG143" s="58">
        <f ca="1">IF(AND(AG116&lt;Summary!$C$44,'Cash Flow'!AG99&gt;-AG140),
               -MIN('Cash Flow'!AG99-AG140, AG142),
0)</f>
        <v>0</v>
      </c>
      <c r="AH143" s="58">
        <f ca="1">IF(AND(AH116&lt;Summary!$C$44,'Cash Flow'!AH99&gt;-AH140),
               -MIN('Cash Flow'!AH99-AH140, AH142),
0)</f>
        <v>0</v>
      </c>
      <c r="AI143" s="58">
        <f ca="1">IF(AND(AI116&lt;Summary!$C$44,'Cash Flow'!AI99&gt;-AI140),
               -MIN('Cash Flow'!AI99-AI140, AI142),
0)</f>
        <v>0</v>
      </c>
      <c r="AJ143" s="58">
        <f ca="1">IF(AND(AJ116&lt;Summary!$C$44,'Cash Flow'!AJ99&gt;-AJ140),
               -MIN('Cash Flow'!AJ99-AJ140, AJ142),
0)</f>
        <v>0</v>
      </c>
      <c r="AK143" s="58">
        <f ca="1">IF(AND(AK116&lt;Summary!$C$44,'Cash Flow'!AK99&gt;-AK140),
               -MIN('Cash Flow'!AK99-AK140, AK142),
0)</f>
        <v>0</v>
      </c>
      <c r="AL143" s="58">
        <f ca="1">IF(AND(AL116&lt;Summary!$C$44,'Cash Flow'!AL99&gt;-AL140),
               -MIN('Cash Flow'!AL99-AL140, AL142),
0)</f>
        <v>0</v>
      </c>
      <c r="AM143" s="58">
        <f ca="1">IF(AND(AM116&lt;Summary!$C$44,'Cash Flow'!AM99&gt;-AM140),
               -MIN('Cash Flow'!AM99-AM140, AM142),
0)</f>
        <v>0</v>
      </c>
      <c r="AN143" s="58">
        <f ca="1">IF(AND(AN116&lt;Summary!$C$44,'Cash Flow'!AN99&gt;-AN140),
               -MIN('Cash Flow'!AN99-AN140, AN142),
0)</f>
        <v>0</v>
      </c>
      <c r="AO143" s="58">
        <f ca="1">IF(AND(AO116&lt;Summary!$C$44,'Cash Flow'!AO99&gt;-AO140),
               -MIN('Cash Flow'!AO99-AO140, AO142),
0)</f>
        <v>0</v>
      </c>
      <c r="AP143" s="58">
        <f ca="1">IF(AND(AP116&lt;Summary!$C$44,'Cash Flow'!AP99&gt;-AP140),
               -MIN('Cash Flow'!AP99-AP140, AP142),
0)</f>
        <v>0</v>
      </c>
      <c r="AQ143" s="58">
        <f ca="1">IF(AND(AQ116&lt;Summary!$C$44,'Cash Flow'!AQ99&gt;-AQ140),
               -MIN('Cash Flow'!AQ99-AQ140, AQ142),
0)</f>
        <v>0</v>
      </c>
      <c r="AR143" s="58">
        <f ca="1">IF(AND(AR116&lt;Summary!$C$44,'Cash Flow'!AR99&gt;-AR140),
               -MIN('Cash Flow'!AR99-AR140, AR142),
0)</f>
        <v>-74428.665307443269</v>
      </c>
      <c r="AS143" s="58">
        <f ca="1">IF(AND(AS116&lt;Summary!$C$44,'Cash Flow'!AS99&gt;-AS140),
               -MIN('Cash Flow'!AS99-AS140, AS142),
0)</f>
        <v>-74800.808633980487</v>
      </c>
      <c r="AT143" s="58">
        <f ca="1">IF(AND(AT116&lt;Summary!$C$44,'Cash Flow'!AT99&gt;-AT140),
               -MIN('Cash Flow'!AT99-AT140, AT142),
0)</f>
        <v>-75174.812677150374</v>
      </c>
      <c r="AU143" s="58">
        <f ca="1">IF(AND(AU116&lt;Summary!$C$44,'Cash Flow'!AU99&gt;-AU140),
               -MIN('Cash Flow'!AU99-AU140, AU142),
0)</f>
        <v>0</v>
      </c>
      <c r="AV143" s="58">
        <f ca="1">IF(AND(AV116&lt;Summary!$C$44,'Cash Flow'!AV99&gt;-AV140),
               -MIN('Cash Flow'!AV99-AV140, AV142),
0)</f>
        <v>0</v>
      </c>
      <c r="AW143" s="58">
        <f ca="1">IF(AND(AW116&lt;Summary!$C$44,'Cash Flow'!AW99&gt;-AW140),
               -MIN('Cash Flow'!AW99-AW140, AW142),
0)</f>
        <v>0</v>
      </c>
      <c r="AX143" s="58">
        <f ca="1">IF(AND(AX116&lt;Summary!$C$44,'Cash Flow'!AX99&gt;-AX140),
               -MIN('Cash Flow'!AX99-AX140, AX142),
0)</f>
        <v>0</v>
      </c>
      <c r="AY143" s="58">
        <f ca="1">IF(AND(AY116&lt;Summary!$C$44,'Cash Flow'!AY99&gt;-AY140),
               -MIN('Cash Flow'!AY99-AY140, AY142),
0)</f>
        <v>0</v>
      </c>
      <c r="AZ143" s="58">
        <f ca="1">IF(AND(AZ116&lt;Summary!$C$44,'Cash Flow'!AZ99&gt;-AZ140),
               -MIN('Cash Flow'!AZ99-AZ140, AZ142),
0)</f>
        <v>0</v>
      </c>
      <c r="BA143" s="58">
        <f ca="1">IF(AND(BA116&lt;Summary!$C$44,'Cash Flow'!BA99&gt;-BA140),
               -MIN('Cash Flow'!BA99-BA140, BA142),
0)</f>
        <v>0</v>
      </c>
      <c r="BB143" s="58">
        <f ca="1">IF(AND(BB116&lt;Summary!$C$44,'Cash Flow'!BB99&gt;-BB140),
               -MIN('Cash Flow'!BB99-BB140, BB142),
0)</f>
        <v>0</v>
      </c>
      <c r="BC143" s="58">
        <f ca="1">IF(AND(BC116&lt;Summary!$C$44,'Cash Flow'!BC99&gt;-BC140),
               -MIN('Cash Flow'!BC99-BC140, BC142),
0)</f>
        <v>0</v>
      </c>
      <c r="BD143" s="58">
        <f ca="1">IF(AND(BD116&lt;Summary!$C$44,'Cash Flow'!BD99&gt;-BD140),
               -MIN('Cash Flow'!BD99-BD140, BD142),
0)</f>
        <v>0</v>
      </c>
      <c r="BE143" s="58">
        <f ca="1">IF(AND(BE116&lt;Summary!$C$44,'Cash Flow'!BE99&gt;-BE140),
               -MIN('Cash Flow'!BE99-BE140, BE142),
0)</f>
        <v>0</v>
      </c>
      <c r="BF143" s="58">
        <f ca="1">IF(AND(BF116&lt;Summary!$C$44,'Cash Flow'!BF99&gt;-BF140),
               -MIN('Cash Flow'!BF99-BF140, BF142),
0)</f>
        <v>0</v>
      </c>
      <c r="BG143" s="58">
        <f ca="1">IF(AND(BG116&lt;Summary!$C$44,'Cash Flow'!BG99&gt;-BG140),
               -MIN('Cash Flow'!BG99-BG140, BG142),
0)</f>
        <v>0</v>
      </c>
      <c r="BH143" s="58">
        <f ca="1">IF(AND(BH116&lt;Summary!$C$44,'Cash Flow'!BH99&gt;-BH140),
               -MIN('Cash Flow'!BH99-BH140, BH142),
0)</f>
        <v>0</v>
      </c>
      <c r="BI143" s="58">
        <f ca="1">IF(AND(BI116&lt;Summary!$C$44,'Cash Flow'!BI99&gt;-BI140),
               -MIN('Cash Flow'!BI99-BI140, BI142),
0)</f>
        <v>0</v>
      </c>
      <c r="BJ143" s="58">
        <f ca="1">IF(AND(BJ116&lt;Summary!$C$44,'Cash Flow'!BJ99&gt;-BJ140),
               -MIN('Cash Flow'!BJ99-BJ140, BJ142),
0)</f>
        <v>0</v>
      </c>
      <c r="BK143" s="58">
        <f ca="1">IF(AND(BK116&lt;Summary!$C$44,'Cash Flow'!BK99&gt;-BK140),
               -MIN('Cash Flow'!BK99-BK140, BK142),
0)</f>
        <v>0</v>
      </c>
      <c r="BL143" s="58">
        <f ca="1">IF(AND(BL116&lt;Summary!$C$44,'Cash Flow'!BL99&gt;-BL140),
               -MIN('Cash Flow'!BL99-BL140, BL142),
0)</f>
        <v>0</v>
      </c>
      <c r="BM143" s="58">
        <f ca="1">IF(AND(BM116&lt;Summary!$C$44,'Cash Flow'!BM99&gt;-BM140),
               -MIN('Cash Flow'!BM99-BM140, BM142),
0)</f>
        <v>0</v>
      </c>
      <c r="BN143" s="58">
        <f ca="1">IF(AND(BN116&lt;Summary!$C$44,'Cash Flow'!BN99&gt;-BN140),
               -MIN('Cash Flow'!BN99-BN140, BN142),
0)</f>
        <v>0</v>
      </c>
      <c r="BO143" s="58">
        <f ca="1">IF(AND(BO116&lt;Summary!$C$44,'Cash Flow'!BO99&gt;-BO140),
               -MIN('Cash Flow'!BO99-BO140, BO142),
0)</f>
        <v>0</v>
      </c>
      <c r="BP143" s="58">
        <f ca="1">IF(AND(BP116&lt;Summary!$C$44,'Cash Flow'!BP99&gt;-BP140),
               -MIN('Cash Flow'!BP99-BP140, BP142),
0)</f>
        <v>0</v>
      </c>
      <c r="BQ143" s="58">
        <f ca="1">IF(AND(BQ116&lt;Summary!$C$44,'Cash Flow'!BQ99&gt;-BQ140),
               -MIN('Cash Flow'!BQ99-BQ140, BQ142),
0)</f>
        <v>0</v>
      </c>
      <c r="BR143" s="58">
        <f ca="1">IF(AND(BR116&lt;Summary!$C$44,'Cash Flow'!BR99&gt;-BR140),
               -MIN('Cash Flow'!BR99-BR140, BR142),
0)</f>
        <v>0</v>
      </c>
      <c r="BS143" s="58">
        <f ca="1">IF(AND(BS116&lt;Summary!$C$44,'Cash Flow'!BS99&gt;-BS140),
               -MIN('Cash Flow'!BS99-BS140, BS142),
0)</f>
        <v>0</v>
      </c>
      <c r="BT143" s="58">
        <f ca="1">IF(AND(BT116&lt;Summary!$C$44,'Cash Flow'!BT99&gt;-BT140),
               -MIN('Cash Flow'!BT99-BT140, BT142),
0)</f>
        <v>0</v>
      </c>
      <c r="BU143" s="58">
        <f ca="1">IF(AND(BU116&lt;Summary!$C$44,'Cash Flow'!BU99&gt;-BU140),
               -MIN('Cash Flow'!BU99-BU140, BU142),
0)</f>
        <v>0</v>
      </c>
      <c r="BV143" s="58">
        <f ca="1">IF(AND(BV116&lt;Summary!$C$44,'Cash Flow'!BV99&gt;-BV140),
               -MIN('Cash Flow'!BV99-BV140, BV142),
0)</f>
        <v>0</v>
      </c>
      <c r="BW143" s="58">
        <f ca="1">IF(AND(BW116&lt;Summary!$C$44,'Cash Flow'!BW99&gt;-BW140),
               -MIN('Cash Flow'!BW99-BW140, BW142),
0)</f>
        <v>0</v>
      </c>
      <c r="BX143" s="58">
        <f ca="1">IF(AND(BX116&lt;Summary!$C$44,'Cash Flow'!BX99&gt;-BX140),
               -MIN('Cash Flow'!BX99-BX140, BX142),
0)</f>
        <v>0</v>
      </c>
      <c r="BY143" s="58">
        <f ca="1">IF(AND(BY116&lt;Summary!$C$44,'Cash Flow'!BY99&gt;-BY140),
               -MIN('Cash Flow'!BY99-BY140, BY142),
0)</f>
        <v>0</v>
      </c>
      <c r="BZ143" s="58">
        <f ca="1">IF(AND(BZ116&lt;Summary!$C$44,'Cash Flow'!BZ99&gt;-BZ140),
               -MIN('Cash Flow'!BZ99-BZ140, BZ142),
0)</f>
        <v>0</v>
      </c>
      <c r="CA143" s="58">
        <f ca="1">IF(AND(CA116&lt;Summary!$C$44,'Cash Flow'!CA99&gt;-CA140),
               -MIN('Cash Flow'!CA99-CA140, CA142),
0)</f>
        <v>0</v>
      </c>
      <c r="CB143" s="58">
        <f ca="1">IF(AND(CB116&lt;Summary!$C$44,'Cash Flow'!CB99&gt;-CB140),
               -MIN('Cash Flow'!CB99-CB140, CB142),
0)</f>
        <v>0</v>
      </c>
      <c r="CC143" s="58">
        <f ca="1">IF(AND(CC116&lt;Summary!$C$44,'Cash Flow'!CC99&gt;-CC140),
               -MIN('Cash Flow'!CC99-CC140, CC142),
0)</f>
        <v>0</v>
      </c>
      <c r="CD143" s="58">
        <f ca="1">IF(AND(CD116&lt;Summary!$C$44,'Cash Flow'!CD99&gt;-CD140),
               -MIN('Cash Flow'!CD99-CD140, CD142),
0)</f>
        <v>0</v>
      </c>
      <c r="CE143" s="58">
        <f ca="1">IF(AND(CE116&lt;Summary!$C$44,'Cash Flow'!CE99&gt;-CE140),
               -MIN('Cash Flow'!CE99-CE140, CE142),
0)</f>
        <v>0</v>
      </c>
      <c r="CF143" s="58">
        <f ca="1">IF(AND(CF116&lt;Summary!$C$44,'Cash Flow'!CF99&gt;-CF140),
               -MIN('Cash Flow'!CF99-CF140, CF142),
0)</f>
        <v>0</v>
      </c>
      <c r="CG143" s="58">
        <f ca="1">IF(AND(CG116&lt;Summary!$C$44,'Cash Flow'!CG99&gt;-CG140),
               -MIN('Cash Flow'!CG99-CG140, CG142),
0)</f>
        <v>0</v>
      </c>
      <c r="CH143" s="58">
        <f ca="1">IF(AND(CH116&lt;Summary!$C$44,'Cash Flow'!CH99&gt;-CH140),
               -MIN('Cash Flow'!CH99-CH140, CH142),
0)</f>
        <v>0</v>
      </c>
      <c r="CI143" s="58">
        <f ca="1">IF(AND(CI116&lt;Summary!$C$44,'Cash Flow'!CI99&gt;-CI140),
               -MIN('Cash Flow'!CI99-CI140, CI142),
0)</f>
        <v>0</v>
      </c>
      <c r="CJ143" s="58">
        <f ca="1">IF(AND(CJ116&lt;Summary!$C$44,'Cash Flow'!CJ99&gt;-CJ140),
               -MIN('Cash Flow'!CJ99-CJ140, CJ142),
0)</f>
        <v>0</v>
      </c>
      <c r="CK143" s="58">
        <f ca="1">IF(AND(CK116&lt;Summary!$C$44,'Cash Flow'!CK99&gt;-CK140),
               -MIN('Cash Flow'!CK99-CK140, CK142),
0)</f>
        <v>0</v>
      </c>
      <c r="CL143" s="58">
        <f ca="1">IF(AND(CL116&lt;Summary!$C$44,'Cash Flow'!CL99&gt;-CL140),
               -MIN('Cash Flow'!CL99-CL140, CL142),
0)</f>
        <v>0</v>
      </c>
      <c r="CM143" s="58">
        <f ca="1">IF(AND(CM116&lt;Summary!$C$44,'Cash Flow'!CM99&gt;-CM140),
               -MIN('Cash Flow'!CM99-CM140, CM142),
0)</f>
        <v>0</v>
      </c>
      <c r="CN143" s="58">
        <f ca="1">IF(AND(CN116&lt;Summary!$C$44,'Cash Flow'!CN99&gt;-CN140),
               -MIN('Cash Flow'!CN99-CN140, CN142),
0)</f>
        <v>0</v>
      </c>
      <c r="CO143" s="58">
        <f ca="1">IF(AND(CO116&lt;Summary!$C$44,'Cash Flow'!CO99&gt;-CO140),
               -MIN('Cash Flow'!CO99-CO140, CO142),
0)</f>
        <v>0</v>
      </c>
      <c r="CP143" s="58">
        <f ca="1">IF(AND(CP116&lt;Summary!$C$44,'Cash Flow'!CP99&gt;-CP140),
               -MIN('Cash Flow'!CP99-CP140, CP142),
0)</f>
        <v>0</v>
      </c>
      <c r="CQ143" s="58">
        <f ca="1">IF(AND(CQ116&lt;Summary!$C$44,'Cash Flow'!CQ99&gt;-CQ140),
               -MIN('Cash Flow'!CQ99-CQ140, CQ142),
0)</f>
        <v>0</v>
      </c>
      <c r="CR143" s="58">
        <f ca="1">IF(AND(CR116&lt;Summary!$C$44,'Cash Flow'!CR99&gt;-CR140),
               -MIN('Cash Flow'!CR99-CR140, CR142),
0)</f>
        <v>0</v>
      </c>
      <c r="CS143" s="58">
        <f ca="1">IF(AND(CS116&lt;Summary!$C$44,'Cash Flow'!CS99&gt;-CS140),
               -MIN('Cash Flow'!CS99-CS140, CS142),
0)</f>
        <v>0</v>
      </c>
      <c r="CT143" s="58">
        <f ca="1">IF(AND(CT116&lt;Summary!$C$44,'Cash Flow'!CT99&gt;-CT140),
               -MIN('Cash Flow'!CT99-CT140, CT142),
0)</f>
        <v>0</v>
      </c>
      <c r="CU143" s="58">
        <f ca="1">IF(AND(CU116&lt;Summary!$C$44,'Cash Flow'!CU99&gt;-CU140),
               -MIN('Cash Flow'!CU99-CU140, CU142),
0)</f>
        <v>0</v>
      </c>
      <c r="CV143" s="58">
        <f ca="1">IF(AND(CV116&lt;Summary!$C$44,'Cash Flow'!CV99&gt;-CV140),
               -MIN('Cash Flow'!CV99-CV140, CV142),
0)</f>
        <v>0</v>
      </c>
      <c r="CW143" s="58">
        <f ca="1">IF(AND(CW116&lt;Summary!$C$44,'Cash Flow'!CW99&gt;-CW140),
               -MIN('Cash Flow'!CW99-CW140, CW142),
0)</f>
        <v>0</v>
      </c>
      <c r="CX143" s="58">
        <f ca="1">IF(AND(CX116&lt;Summary!$C$44,'Cash Flow'!CX99&gt;-CX140),
               -MIN('Cash Flow'!CX99-CX140, CX142),
0)</f>
        <v>0</v>
      </c>
      <c r="CY143" s="58">
        <f ca="1">IF(AND(CY116&lt;Summary!$C$44,'Cash Flow'!CY99&gt;-CY140),
               -MIN('Cash Flow'!CY99-CY140, CY142),
0)</f>
        <v>0</v>
      </c>
      <c r="CZ143" s="58">
        <f ca="1">IF(AND(CZ116&lt;Summary!$C$44,'Cash Flow'!CZ99&gt;-CZ140),
               -MIN('Cash Flow'!CZ99-CZ140, CZ142),
0)</f>
        <v>0</v>
      </c>
      <c r="DA143" s="58">
        <f ca="1">IF(AND(DA116&lt;Summary!$C$44,'Cash Flow'!DA99&gt;-DA140),
               -MIN('Cash Flow'!DA99-DA140, DA142),
0)</f>
        <v>0</v>
      </c>
      <c r="DB143" s="58">
        <f ca="1">IF(AND(DB116&lt;Summary!$C$44,'Cash Flow'!DB99&gt;-DB140),
               -MIN('Cash Flow'!DB99-DB140, DB142),
0)</f>
        <v>0</v>
      </c>
      <c r="DC143" s="58">
        <f ca="1">IF(AND(DC116&lt;Summary!$C$44,'Cash Flow'!DC99&gt;-DC140),
               -MIN('Cash Flow'!DC99-DC140, DC142),
0)</f>
        <v>0</v>
      </c>
      <c r="DD143" s="58">
        <f ca="1">IF(AND(DD116&lt;Summary!$C$44,'Cash Flow'!DD99&gt;-DD140),
               -MIN('Cash Flow'!DD99-DD140, DD142),
0)</f>
        <v>0</v>
      </c>
      <c r="DE143" s="58">
        <f ca="1">IF(AND(DE116&lt;Summary!$C$44,'Cash Flow'!DE99&gt;-DE140),
               -MIN('Cash Flow'!DE99-DE140, DE142),
0)</f>
        <v>0</v>
      </c>
      <c r="DF143" s="58">
        <f ca="1">IF(AND(DF116&lt;Summary!$C$44,'Cash Flow'!DF99&gt;-DF140),
               -MIN('Cash Flow'!DF99-DF140, DF142),
0)</f>
        <v>0</v>
      </c>
      <c r="DG143" s="58">
        <f ca="1">IF(AND(DG116&lt;Summary!$C$44,'Cash Flow'!DG99&gt;-DG140),
               -MIN('Cash Flow'!DG99-DG140, DG142),
0)</f>
        <v>0</v>
      </c>
      <c r="DH143" s="58">
        <f ca="1">IF(AND(DH116&lt;Summary!$C$44,'Cash Flow'!DH99&gt;-DH140),
               -MIN('Cash Flow'!DH99-DH140, DH142),
0)</f>
        <v>0</v>
      </c>
      <c r="DI143" s="58">
        <f ca="1">IF(AND(DI116&lt;Summary!$C$44,'Cash Flow'!DI99&gt;-DI140),
               -MIN('Cash Flow'!DI99-DI140, DI142),
0)</f>
        <v>0</v>
      </c>
      <c r="DJ143" s="58">
        <f ca="1">IF(AND(DJ116&lt;Summary!$C$44,'Cash Flow'!DJ99&gt;-DJ140),
               -MIN('Cash Flow'!DJ99-DJ140, DJ142),
0)</f>
        <v>0</v>
      </c>
      <c r="DK143" s="58">
        <f ca="1">IF(AND(DK116&lt;Summary!$C$44,'Cash Flow'!DK99&gt;-DK140),
               -MIN('Cash Flow'!DK99-DK140, DK142),
0)</f>
        <v>0</v>
      </c>
      <c r="DL143" s="58">
        <f ca="1">IF(AND(DL116&lt;Summary!$C$44,'Cash Flow'!DL99&gt;-DL140),
               -MIN('Cash Flow'!DL99-DL140, DL142),
0)</f>
        <v>0</v>
      </c>
      <c r="DM143" s="58">
        <f ca="1">IF(AND(DM116&lt;Summary!$C$44,'Cash Flow'!DM99&gt;-DM140),
               -MIN('Cash Flow'!DM99-DM140, DM142),
0)</f>
        <v>0</v>
      </c>
      <c r="DN143" s="58">
        <f ca="1">IF(AND(DN116&lt;Summary!$C$44,'Cash Flow'!DN99&gt;-DN140),
               -MIN('Cash Flow'!DN99-DN140, DN142),
0)</f>
        <v>0</v>
      </c>
      <c r="DO143" s="58">
        <f ca="1">IF(AND(DO116&lt;Summary!$C$44,'Cash Flow'!DO99&gt;-DO140),
               -MIN('Cash Flow'!DO99-DO140, DO142),
0)</f>
        <v>0</v>
      </c>
      <c r="DP143" s="58">
        <f ca="1">IF(AND(DP116&lt;Summary!$C$44,'Cash Flow'!DP99&gt;-DP140),
               -MIN('Cash Flow'!DP99-DP140, DP142),
0)</f>
        <v>0</v>
      </c>
      <c r="DQ143" s="58">
        <f ca="1">IF(AND(DQ116&lt;Summary!$C$44,'Cash Flow'!DQ99&gt;-DQ140),
               -MIN('Cash Flow'!DQ99-DQ140, DQ142),
0)</f>
        <v>0</v>
      </c>
      <c r="DR143" s="58">
        <f ca="1">IF(AND(DR116&lt;Summary!$C$44,'Cash Flow'!DR99&gt;-DR140),
               -MIN('Cash Flow'!DR99-DR140, DR142),
0)</f>
        <v>0</v>
      </c>
      <c r="DS143" s="58">
        <f ca="1">IF(AND(DS116&lt;Summary!$C$44,'Cash Flow'!DS99&gt;-DS140),
               -MIN('Cash Flow'!DS99-DS140, DS142),
0)</f>
        <v>0</v>
      </c>
      <c r="DT143" s="58">
        <f ca="1">IF(AND(DT116&lt;Summary!$C$44,'Cash Flow'!DT99&gt;-DT140),
               -MIN('Cash Flow'!DT99-DT140, DT142),
0)</f>
        <v>0</v>
      </c>
      <c r="DU143" s="58">
        <f ca="1">IF(AND(DU116&lt;Summary!$C$44,'Cash Flow'!DU99&gt;-DU140),
               -MIN('Cash Flow'!DU99-DU140, DU142),
0)</f>
        <v>0</v>
      </c>
      <c r="DV143" s="58">
        <f ca="1">IF(AND(DV116&lt;Summary!$C$44,'Cash Flow'!DV99&gt;-DV140),
               -MIN('Cash Flow'!DV99-DV140, DV142),
0)</f>
        <v>0</v>
      </c>
      <c r="DW143" s="58">
        <f ca="1">IF(AND(DW116&lt;Summary!$C$44,'Cash Flow'!DW99&gt;-DW140),
               -MIN('Cash Flow'!DW99-DW140, DW142),
0)</f>
        <v>0</v>
      </c>
      <c r="DX143" s="58">
        <f ca="1">IF(AND(DX116&lt;Summary!$C$44,'Cash Flow'!DX99&gt;-DX140),
               -MIN('Cash Flow'!DX99-DX140, DX142),
0)</f>
        <v>0</v>
      </c>
      <c r="DY143" s="58">
        <f ca="1">IF(AND(DY116&lt;Summary!$C$44,'Cash Flow'!DY99&gt;-DY140),
               -MIN('Cash Flow'!DY99-DY140, DY142),
0)</f>
        <v>0</v>
      </c>
      <c r="DZ143" s="58">
        <f ca="1">IF(AND(DZ116&lt;Summary!$C$44,'Cash Flow'!DZ99&gt;-DZ140),
               -MIN('Cash Flow'!DZ99-DZ140, DZ142),
0)</f>
        <v>0</v>
      </c>
      <c r="EA143" s="58">
        <f ca="1">IF(AND(EA116&lt;Summary!$C$44,'Cash Flow'!EA99&gt;-EA140),
               -MIN('Cash Flow'!EA99-EA140, EA142),
0)</f>
        <v>0</v>
      </c>
      <c r="EB143" s="58">
        <f ca="1">IF(AND(EB116&lt;Summary!$C$44,'Cash Flow'!EB99&gt;-EB140),
               -MIN('Cash Flow'!EB99-EB140, EB142),
0)</f>
        <v>0</v>
      </c>
      <c r="EC143" s="58">
        <f ca="1">IF(AND(EC116&lt;Summary!$C$44,'Cash Flow'!EC99&gt;-EC140),
               -MIN('Cash Flow'!EC99-EC140, EC142),
0)</f>
        <v>0</v>
      </c>
      <c r="ED143" s="58">
        <f ca="1">IF(AND(ED116&lt;Summary!$C$44,'Cash Flow'!ED99&gt;-ED140),
               -MIN('Cash Flow'!ED99-ED140, ED142),
0)</f>
        <v>0</v>
      </c>
      <c r="EE143" s="58">
        <f ca="1">IF(AND(EE116&lt;Summary!$C$44,'Cash Flow'!EE99&gt;-EE140),
               -MIN('Cash Flow'!EE99-EE140, EE142),
0)</f>
        <v>0</v>
      </c>
      <c r="EF143" s="58">
        <f ca="1">IF(AND(EF116&lt;Summary!$C$44,'Cash Flow'!EF99&gt;-EF140),
               -MIN('Cash Flow'!EF99-EF140, EF142),
0)</f>
        <v>0</v>
      </c>
      <c r="EG143" s="58">
        <f ca="1">IF(AND(EG116&lt;Summary!$C$44,'Cash Flow'!EG99&gt;-EG140),
               -MIN('Cash Flow'!EG99-EG140, EG142),
0)</f>
        <v>0</v>
      </c>
      <c r="EH143" s="58">
        <f ca="1">IF(AND(EH116&lt;Summary!$C$44,'Cash Flow'!EH99&gt;-EH140),
               -MIN('Cash Flow'!EH99-EH140, EH142),
0)</f>
        <v>0</v>
      </c>
      <c r="EI143" s="58">
        <f ca="1">IF(AND(EI116&lt;Summary!$C$44,'Cash Flow'!EI99&gt;-EI140),
               -MIN('Cash Flow'!EI99-EI140, EI142),
0)</f>
        <v>0</v>
      </c>
      <c r="EJ143" s="58">
        <f ca="1">IF(AND(EJ116&lt;Summary!$C$44,'Cash Flow'!EJ99&gt;-EJ140),
               -MIN('Cash Flow'!EJ99-EJ140, EJ142),
0)</f>
        <v>0</v>
      </c>
      <c r="EK143" s="4">
        <v>0</v>
      </c>
    </row>
    <row r="144" spans="1:142" s="4" customFormat="1" ht="14" x14ac:dyDescent="0.2">
      <c r="A144" s="3"/>
      <c r="B144" s="3"/>
      <c r="C144" s="294" t="s">
        <v>395</v>
      </c>
      <c r="D144" s="3"/>
      <c r="H144" s="58">
        <f>IF(H116=Summary!$C$44,-H137,0)</f>
        <v>0</v>
      </c>
      <c r="I144" s="58">
        <f>IF(I116=Summary!$C$44,-I137,0)</f>
        <v>0</v>
      </c>
      <c r="J144" s="58">
        <f>IF(J116=Summary!$C$44,-J137,0)</f>
        <v>0</v>
      </c>
      <c r="K144" s="58">
        <f>IF(K116=Summary!$C$44,-K137,0)</f>
        <v>0</v>
      </c>
      <c r="L144" s="58">
        <f>IF(L116=Summary!$C$44,-L137,0)</f>
        <v>0</v>
      </c>
      <c r="M144" s="58">
        <f>IF(M116=Summary!$C$44,-M137,0)</f>
        <v>0</v>
      </c>
      <c r="N144" s="58">
        <f>IF(N116=Summary!$C$44,-N137,0)</f>
        <v>0</v>
      </c>
      <c r="O144" s="58">
        <f>IF(O116=Summary!$C$44,-O137,0)</f>
        <v>0</v>
      </c>
      <c r="P144" s="58">
        <f>IF(P116=Summary!$C$44,-P137,0)</f>
        <v>0</v>
      </c>
      <c r="Q144" s="58">
        <f>IF(Q116=Summary!$C$44,-Q137,0)</f>
        <v>0</v>
      </c>
      <c r="R144" s="58">
        <f>IF(R116=Summary!$C$44,-R137,0)</f>
        <v>0</v>
      </c>
      <c r="S144" s="58">
        <f>IF(S116=Summary!$C$44,-S137,0)</f>
        <v>0</v>
      </c>
      <c r="T144" s="58">
        <f>IF(T116=Summary!$C$44,-T137,0)</f>
        <v>0</v>
      </c>
      <c r="U144" s="58">
        <f>IF(U116=Summary!$C$44,-U137,0)</f>
        <v>0</v>
      </c>
      <c r="V144" s="58">
        <f>IF(V116=Summary!$C$44,-V137,0)</f>
        <v>0</v>
      </c>
      <c r="W144" s="58">
        <f>IF(W116=Summary!$C$44,-W137,0)</f>
        <v>0</v>
      </c>
      <c r="X144" s="58">
        <f>IF(X116=Summary!$C$44,-X137,0)</f>
        <v>0</v>
      </c>
      <c r="Y144" s="58">
        <f>IF(Y116=Summary!$C$44,-Y137,0)</f>
        <v>0</v>
      </c>
      <c r="Z144" s="58">
        <f>IF(Z116=Summary!$C$44,-Z137,0)</f>
        <v>0</v>
      </c>
      <c r="AA144" s="58">
        <f>IF(AA116=Summary!$C$44,-AA137,0)</f>
        <v>0</v>
      </c>
      <c r="AB144" s="58">
        <f>IF(AB116=Summary!$C$44,-AB137,0)</f>
        <v>0</v>
      </c>
      <c r="AC144" s="58">
        <f>IF(AC116=Summary!$C$44,-AC137,0)</f>
        <v>0</v>
      </c>
      <c r="AD144" s="58">
        <f>IF(AD116=Summary!$C$44,-AD137,0)</f>
        <v>0</v>
      </c>
      <c r="AE144" s="58">
        <f>IF(AE116=Summary!$C$44,-AE137,0)</f>
        <v>0</v>
      </c>
      <c r="AF144" s="58">
        <f>IF(AF116=Summary!$C$44,-AF137,0)</f>
        <v>0</v>
      </c>
      <c r="AG144" s="58">
        <f>IF(AG116=Summary!$C$44,-AG137,0)</f>
        <v>0</v>
      </c>
      <c r="AH144" s="58">
        <f>IF(AH116=Summary!$C$44,-AH137,0)</f>
        <v>0</v>
      </c>
      <c r="AI144" s="58">
        <f>IF(AI116=Summary!$C$44,-AI137,0)</f>
        <v>0</v>
      </c>
      <c r="AJ144" s="58">
        <f>IF(AJ116=Summary!$C$44,-AJ137,0)</f>
        <v>0</v>
      </c>
      <c r="AK144" s="58">
        <f>IF(AK116=Summary!$C$44,-AK137,0)</f>
        <v>0</v>
      </c>
      <c r="AL144" s="58">
        <f>IF(AL116=Summary!$C$44,-AL137,0)</f>
        <v>0</v>
      </c>
      <c r="AM144" s="58">
        <f>IF(AM116=Summary!$C$44,-AM137,0)</f>
        <v>0</v>
      </c>
      <c r="AN144" s="58">
        <f>IF(AN116=Summary!$C$44,-AN137,0)</f>
        <v>0</v>
      </c>
      <c r="AO144" s="58">
        <f>IF(AO116=Summary!$C$44,-AO137,0)</f>
        <v>0</v>
      </c>
      <c r="AP144" s="58">
        <f>IF(AP116=Summary!$C$44,-AP137,0)</f>
        <v>0</v>
      </c>
      <c r="AQ144" s="58">
        <f>IF(AQ116=Summary!$C$44,-AQ137,0)</f>
        <v>0</v>
      </c>
      <c r="AR144" s="58">
        <f>IF(AR116=Summary!$C$44,-AR137,0)</f>
        <v>0</v>
      </c>
      <c r="AS144" s="58">
        <f>IF(AS116=Summary!$C$44,-AS137,0)</f>
        <v>0</v>
      </c>
      <c r="AT144" s="58">
        <f>IF(AT116=Summary!$C$44,-AT137,0)</f>
        <v>0</v>
      </c>
      <c r="AU144" s="58">
        <f ca="1">IF(AU116=Summary!$C$44,-AU137,0)</f>
        <v>-74540309.599669576</v>
      </c>
      <c r="AV144" s="58">
        <f>IF(AV116=Summary!$C$44,-AV137,0)</f>
        <v>0</v>
      </c>
      <c r="AW144" s="58">
        <f>IF(AW116=Summary!$C$44,-AW137,0)</f>
        <v>0</v>
      </c>
      <c r="AX144" s="58">
        <f>IF(AX116=Summary!$C$44,-AX137,0)</f>
        <v>0</v>
      </c>
      <c r="AY144" s="58">
        <f>IF(AY116=Summary!$C$44,-AY137,0)</f>
        <v>0</v>
      </c>
      <c r="AZ144" s="58">
        <f>IF(AZ116=Summary!$C$44,-AZ137,0)</f>
        <v>0</v>
      </c>
      <c r="BA144" s="58">
        <f>IF(BA116=Summary!$C$44,-BA137,0)</f>
        <v>0</v>
      </c>
      <c r="BB144" s="58">
        <f>IF(BB116=Summary!$C$44,-BB137,0)</f>
        <v>0</v>
      </c>
      <c r="BC144" s="58">
        <f>IF(BC116=Summary!$C$44,-BC137,0)</f>
        <v>0</v>
      </c>
      <c r="BD144" s="58">
        <f>IF(BD116=Summary!$C$44,-BD137,0)</f>
        <v>0</v>
      </c>
      <c r="BE144" s="58">
        <f>IF(BE116=Summary!$C$44,-BE137,0)</f>
        <v>0</v>
      </c>
      <c r="BF144" s="58">
        <f>IF(BF116=Summary!$C$44,-BF137,0)</f>
        <v>0</v>
      </c>
      <c r="BG144" s="58">
        <f>IF(BG116=Summary!$C$44,-BG137,0)</f>
        <v>0</v>
      </c>
      <c r="BH144" s="58">
        <f>IF(BH116=Summary!$C$44,-BH137,0)</f>
        <v>0</v>
      </c>
      <c r="BI144" s="58">
        <f>IF(BI116=Summary!$C$44,-BI137,0)</f>
        <v>0</v>
      </c>
      <c r="BJ144" s="58">
        <f>IF(BJ116=Summary!$C$44,-BJ137,0)</f>
        <v>0</v>
      </c>
      <c r="BK144" s="58">
        <f>IF(BK116=Summary!$C$44,-BK137,0)</f>
        <v>0</v>
      </c>
      <c r="BL144" s="58">
        <f>IF(BL116=Summary!$C$44,-BL137,0)</f>
        <v>0</v>
      </c>
      <c r="BM144" s="58">
        <f>IF(BM116=Summary!$C$44,-BM137,0)</f>
        <v>0</v>
      </c>
      <c r="BN144" s="58">
        <f>IF(BN116=Summary!$C$44,-BN137,0)</f>
        <v>0</v>
      </c>
      <c r="BO144" s="58">
        <f>IF(BO116=Summary!$C$44,-BO137,0)</f>
        <v>0</v>
      </c>
      <c r="BP144" s="58">
        <f>IF(BP116=Summary!$C$44,-BP137,0)</f>
        <v>0</v>
      </c>
      <c r="BQ144" s="58">
        <f>IF(BQ116=Summary!$C$44,-BQ137,0)</f>
        <v>0</v>
      </c>
      <c r="BR144" s="58">
        <f>IF(BR116=Summary!$C$44,-BR137,0)</f>
        <v>0</v>
      </c>
      <c r="BS144" s="58">
        <f>IF(BS116=Summary!$C$44,-BS137,0)</f>
        <v>0</v>
      </c>
      <c r="BT144" s="58">
        <f>IF(BT116=Summary!$C$44,-BT137,0)</f>
        <v>0</v>
      </c>
      <c r="BU144" s="58">
        <f>IF(BU116=Summary!$C$44,-BU137,0)</f>
        <v>0</v>
      </c>
      <c r="BV144" s="58">
        <f>IF(BV116=Summary!$C$44,-BV137,0)</f>
        <v>0</v>
      </c>
      <c r="BW144" s="58">
        <f>IF(BW116=Summary!$C$44,-BW137,0)</f>
        <v>0</v>
      </c>
      <c r="BX144" s="58">
        <f>IF(BX116=Summary!$C$44,-BX137,0)</f>
        <v>0</v>
      </c>
      <c r="BY144" s="58">
        <f>IF(BY116=Summary!$C$44,-BY137,0)</f>
        <v>0</v>
      </c>
      <c r="BZ144" s="58">
        <f>IF(BZ116=Summary!$C$44,-BZ137,0)</f>
        <v>0</v>
      </c>
      <c r="CA144" s="58">
        <f>IF(CA116=Summary!$C$44,-CA137,0)</f>
        <v>0</v>
      </c>
      <c r="CB144" s="58">
        <f>IF(CB116=Summary!$C$44,-CB137,0)</f>
        <v>0</v>
      </c>
      <c r="CC144" s="58">
        <f>IF(CC116=Summary!$C$44,-CC137,0)</f>
        <v>0</v>
      </c>
      <c r="CD144" s="58">
        <f>IF(CD116=Summary!$C$44,-CD137,0)</f>
        <v>0</v>
      </c>
      <c r="CE144" s="58">
        <f>IF(CE116=Summary!$C$44,-CE137,0)</f>
        <v>0</v>
      </c>
      <c r="CF144" s="58">
        <f>IF(CF116=Summary!$C$44,-CF137,0)</f>
        <v>0</v>
      </c>
      <c r="CG144" s="58">
        <f>IF(CG116=Summary!$C$44,-CG137,0)</f>
        <v>0</v>
      </c>
      <c r="CH144" s="58">
        <f>IF(CH116=Summary!$C$44,-CH137,0)</f>
        <v>0</v>
      </c>
      <c r="CI144" s="58">
        <f>IF(CI116=Summary!$C$44,-CI137,0)</f>
        <v>0</v>
      </c>
      <c r="CJ144" s="58">
        <f>IF(CJ116=Summary!$C$44,-CJ137,0)</f>
        <v>0</v>
      </c>
      <c r="CK144" s="58">
        <f>IF(CK116=Summary!$C$44,-CK137,0)</f>
        <v>0</v>
      </c>
      <c r="CL144" s="58">
        <f>IF(CL116=Summary!$C$44,-CL137,0)</f>
        <v>0</v>
      </c>
      <c r="CM144" s="58">
        <f>IF(CM116=Summary!$C$44,-CM137,0)</f>
        <v>0</v>
      </c>
      <c r="CN144" s="58">
        <f>IF(CN116=Summary!$C$44,-CN137,0)</f>
        <v>0</v>
      </c>
      <c r="CO144" s="58">
        <f>IF(CO116=Summary!$C$44,-CO137,0)</f>
        <v>0</v>
      </c>
      <c r="CP144" s="58">
        <f>IF(CP116=Summary!$C$44,-CP137,0)</f>
        <v>0</v>
      </c>
      <c r="CQ144" s="58">
        <f>IF(CQ116=Summary!$C$44,-CQ137,0)</f>
        <v>0</v>
      </c>
      <c r="CR144" s="58">
        <f>IF(CR116=Summary!$C$44,-CR137,0)</f>
        <v>0</v>
      </c>
      <c r="CS144" s="58">
        <f>IF(CS116=Summary!$C$44,-CS137,0)</f>
        <v>0</v>
      </c>
      <c r="CT144" s="58">
        <f>IF(CT116=Summary!$C$44,-CT137,0)</f>
        <v>0</v>
      </c>
      <c r="CU144" s="58">
        <f>IF(CU116=Summary!$C$44,-CU137,0)</f>
        <v>0</v>
      </c>
      <c r="CV144" s="58">
        <f>IF(CV116=Summary!$C$44,-CV137,0)</f>
        <v>0</v>
      </c>
      <c r="CW144" s="58">
        <f>IF(CW116=Summary!$C$44,-CW137,0)</f>
        <v>0</v>
      </c>
      <c r="CX144" s="58">
        <f>IF(CX116=Summary!$C$44,-CX137,0)</f>
        <v>0</v>
      </c>
      <c r="CY144" s="58">
        <f>IF(CY116=Summary!$C$44,-CY137,0)</f>
        <v>0</v>
      </c>
      <c r="CZ144" s="58">
        <f>IF(CZ116=Summary!$C$44,-CZ137,0)</f>
        <v>0</v>
      </c>
      <c r="DA144" s="58">
        <f>IF(DA116=Summary!$C$44,-DA137,0)</f>
        <v>0</v>
      </c>
      <c r="DB144" s="58">
        <f>IF(DB116=Summary!$C$44,-DB137,0)</f>
        <v>0</v>
      </c>
      <c r="DC144" s="58">
        <f>IF(DC116=Summary!$C$44,-DC137,0)</f>
        <v>0</v>
      </c>
      <c r="DD144" s="58">
        <f>IF(DD116=Summary!$C$44,-DD137,0)</f>
        <v>0</v>
      </c>
      <c r="DE144" s="58">
        <f>IF(DE116=Summary!$C$44,-DE137,0)</f>
        <v>0</v>
      </c>
      <c r="DF144" s="58">
        <f>IF(DF116=Summary!$C$44,-DF137,0)</f>
        <v>0</v>
      </c>
      <c r="DG144" s="58">
        <f>IF(DG116=Summary!$C$44,-DG137,0)</f>
        <v>0</v>
      </c>
      <c r="DH144" s="58">
        <f>IF(DH116=Summary!$C$44,-DH137,0)</f>
        <v>0</v>
      </c>
      <c r="DI144" s="58">
        <f>IF(DI116=Summary!$C$44,-DI137,0)</f>
        <v>0</v>
      </c>
      <c r="DJ144" s="58">
        <f>IF(DJ116=Summary!$C$44,-DJ137,0)</f>
        <v>0</v>
      </c>
      <c r="DK144" s="58">
        <f>IF(DK116=Summary!$C$44,-DK137,0)</f>
        <v>0</v>
      </c>
      <c r="DL144" s="58">
        <f>IF(DL116=Summary!$C$44,-DL137,0)</f>
        <v>0</v>
      </c>
      <c r="DM144" s="58">
        <f>IF(DM116=Summary!$C$44,-DM137,0)</f>
        <v>0</v>
      </c>
      <c r="DN144" s="58">
        <f>IF(DN116=Summary!$C$44,-DN137,0)</f>
        <v>0</v>
      </c>
      <c r="DO144" s="58">
        <f>IF(DO116=Summary!$C$44,-DO137,0)</f>
        <v>0</v>
      </c>
      <c r="DP144" s="58">
        <f>IF(DP116=Summary!$C$44,-DP137,0)</f>
        <v>0</v>
      </c>
      <c r="DQ144" s="58">
        <f>IF(DQ116=Summary!$C$44,-DQ137,0)</f>
        <v>0</v>
      </c>
      <c r="DR144" s="58">
        <f>IF(DR116=Summary!$C$44,-DR137,0)</f>
        <v>0</v>
      </c>
      <c r="DS144" s="58">
        <f>IF(DS116=Summary!$C$44,-DS137,0)</f>
        <v>0</v>
      </c>
      <c r="DT144" s="58">
        <f>IF(DT116=Summary!$C$44,-DT137,0)</f>
        <v>0</v>
      </c>
      <c r="DU144" s="58">
        <f>IF(DU116=Summary!$C$44,-DU137,0)</f>
        <v>0</v>
      </c>
      <c r="DV144" s="58">
        <f>IF(DV116=Summary!$C$44,-DV137,0)</f>
        <v>0</v>
      </c>
      <c r="DW144" s="58">
        <f>IF(DW116=Summary!$C$44,-DW137,0)</f>
        <v>0</v>
      </c>
      <c r="DX144" s="58">
        <f>IF(DX116=Summary!$C$44,-DX137,0)</f>
        <v>0</v>
      </c>
      <c r="DY144" s="58">
        <f>IF(DY116=Summary!$C$44,-DY137,0)</f>
        <v>0</v>
      </c>
      <c r="DZ144" s="58">
        <f>IF(DZ116=Summary!$C$44,-DZ137,0)</f>
        <v>0</v>
      </c>
      <c r="EA144" s="58">
        <f>IF(EA116=Summary!$C$44,-EA137,0)</f>
        <v>0</v>
      </c>
      <c r="EB144" s="58">
        <f>IF(EB116=Summary!$C$44,-EB137,0)</f>
        <v>0</v>
      </c>
      <c r="EC144" s="58">
        <f>IF(EC116=Summary!$C$44,-EC137,0)</f>
        <v>0</v>
      </c>
      <c r="ED144" s="58">
        <f>IF(ED116=Summary!$C$44,-ED137,0)</f>
        <v>0</v>
      </c>
      <c r="EE144" s="58">
        <f>IF(EE116=Summary!$C$44,-EE137,0)</f>
        <v>0</v>
      </c>
      <c r="EF144" s="58">
        <f>IF(EF116=Summary!$C$44,-EF137,0)</f>
        <v>0</v>
      </c>
      <c r="EG144" s="58">
        <f>IF(EG116=Summary!$C$44,-EG137,0)</f>
        <v>0</v>
      </c>
      <c r="EH144" s="58">
        <f>IF(EH116=Summary!$C$44,-EH137,0)</f>
        <v>0</v>
      </c>
      <c r="EI144" s="58">
        <f>IF(EI116=Summary!$C$44,-EI137,0)</f>
        <v>0</v>
      </c>
      <c r="EJ144" s="58">
        <f>IF(EJ116=Summary!$C$44,-EJ137,0)</f>
        <v>0</v>
      </c>
      <c r="EK144" s="4">
        <v>0</v>
      </c>
    </row>
    <row r="145" spans="1:141" s="4" customFormat="1" ht="14" x14ac:dyDescent="0.2">
      <c r="A145" s="3"/>
      <c r="B145" s="59"/>
      <c r="C145" s="290" t="s">
        <v>406</v>
      </c>
      <c r="H145" s="58">
        <f ca="1">IF(H116&lt;=Summary!$C$44,
      SUM(H137:H138,H143:H144),
0)</f>
        <v>0</v>
      </c>
      <c r="I145" s="58">
        <f ca="1">IF(I116&lt;=Summary!$C$44,
      SUM(I137:I138,I143:I144),
0)</f>
        <v>0</v>
      </c>
      <c r="J145" s="58">
        <f ca="1">IF(J116&lt;=Summary!$C$44,
      SUM(J137:J138,J143:J144),
0)</f>
        <v>0</v>
      </c>
      <c r="K145" s="58">
        <f ca="1">IF(K116&lt;=Summary!$C$44,
      SUM(K137:K138,K143:K144),
0)</f>
        <v>0</v>
      </c>
      <c r="L145" s="58">
        <f ca="1">IF(L116&lt;=Summary!$C$44,
      SUM(L137:L138,L143:L144),
0)</f>
        <v>0</v>
      </c>
      <c r="M145" s="58">
        <f ca="1">IF(M116&lt;=Summary!$C$44,
      SUM(M137:M138,M143:M144),
0)</f>
        <v>0</v>
      </c>
      <c r="N145" s="58">
        <f ca="1">IF(N116&lt;=Summary!$C$44,
      SUM(N137:N138,N143:N144),
0)</f>
        <v>0</v>
      </c>
      <c r="O145" s="58">
        <f ca="1">IF(O116&lt;=Summary!$C$44,
      SUM(O137:O138,O143:O144),
0)</f>
        <v>1424522.3036624938</v>
      </c>
      <c r="P145" s="58">
        <f ca="1">IF(P116&lt;=Summary!$C$44,
      SUM(P137:P138,P143:P144),
0)</f>
        <v>4853784.6347577441</v>
      </c>
      <c r="Q145" s="58">
        <f ca="1">IF(Q116&lt;=Summary!$C$44,
      SUM(Q137:Q138,Q143:Q144),
0)</f>
        <v>9065335.4772269614</v>
      </c>
      <c r="R145" s="58">
        <f ca="1">IF(R116&lt;=Summary!$C$44,
      SUM(R137:R138,R143:R144),
0)</f>
        <v>13304963.325312641</v>
      </c>
      <c r="S145" s="58">
        <f ca="1">IF(S116&lt;=Summary!$C$44,
      SUM(S137:S138,S143:S144),
0)</f>
        <v>17572855.359052226</v>
      </c>
      <c r="T145" s="58">
        <f ca="1">IF(T116&lt;=Summary!$C$44,
      SUM(T137:T138,T143:T144),
0)</f>
        <v>22617643.734250665</v>
      </c>
      <c r="U145" s="58">
        <f ca="1">IF(U116&lt;=Summary!$C$44,
      SUM(U137:U138,U143:U144),
0)</f>
        <v>27692911.03921593</v>
      </c>
      <c r="V145" s="58">
        <f ca="1">IF(V116&lt;=Summary!$C$44,
      SUM(V137:V138,V143:V144),
0)</f>
        <v>32039414.654982027</v>
      </c>
      <c r="W145" s="58">
        <f ca="1">IF(W116&lt;=Summary!$C$44,
      SUM(W137:W138,W143:W144),
0)</f>
        <v>36412178.396760046</v>
      </c>
      <c r="X145" s="58">
        <f ca="1">IF(X116&lt;=Summary!$C$44,
      SUM(X137:X138,X143:X144),
0)</f>
        <v>40811360.919477969</v>
      </c>
      <c r="Y145" s="58">
        <f ca="1">IF(Y116&lt;=Summary!$C$44,
      SUM(Y137:Y138,Y143:Y144),
0)</f>
        <v>44477695.074103981</v>
      </c>
      <c r="Z145" s="58">
        <f ca="1">IF(Z116&lt;=Summary!$C$44,
      SUM(Z137:Z138,Z143:Z144),
0)</f>
        <v>48166179.997580856</v>
      </c>
      <c r="AA145" s="58">
        <f ca="1">IF(AA116&lt;=Summary!$C$44,
      SUM(AA137:AA138,AA143:AA144),
0)</f>
        <v>51876949.517470405</v>
      </c>
      <c r="AB145" s="58">
        <f ca="1">IF(AB116&lt;=Summary!$C$44,
      SUM(AB137:AB138,AB143:AB144),
0)</f>
        <v>55640138.269875959</v>
      </c>
      <c r="AC145" s="58">
        <f ca="1">IF(AC116&lt;=Summary!$C$44,
      SUM(AC137:AC138,AC143:AC144),
0)</f>
        <v>59426062.954327293</v>
      </c>
      <c r="AD145" s="58">
        <f ca="1">IF(AD116&lt;=Summary!$C$44,
      SUM(AD137:AD138,AD143:AD144),
0)</f>
        <v>63569860.933747187</v>
      </c>
      <c r="AE145" s="58">
        <f ca="1">IF(AE116&lt;=Summary!$C$44,
      SUM(AE137:AE138,AE143:AE144),
0)</f>
        <v>71723397.412467748</v>
      </c>
      <c r="AF145" s="58">
        <f ca="1">IF(AF116&lt;=Summary!$C$44,
      SUM(AF137:AF138,AF143:AF144),
0)</f>
        <v>73172916.47702691</v>
      </c>
      <c r="AG145" s="58">
        <f ca="1">IF(AG116&lt;=Summary!$C$44,
      SUM(AG137:AG138,AG143:AG144),
0)</f>
        <v>73598745.456867546</v>
      </c>
      <c r="AH145" s="58">
        <f ca="1">IF(AH116&lt;=Summary!$C$44,
      SUM(AH137:AH138,AH143:AH144),
0)</f>
        <v>73959583.462408334</v>
      </c>
      <c r="AI145" s="58">
        <f ca="1">IF(AI116&lt;=Summary!$C$44,
      SUM(AI137:AI138,AI143:AI144),
0)</f>
        <v>74254742.94458963</v>
      </c>
      <c r="AJ145" s="58">
        <f ca="1">IF(AJ116&lt;=Summary!$C$44,
      SUM(AJ137:AJ138,AJ143:AJ144),
0)</f>
        <v>74483532.630127698</v>
      </c>
      <c r="AK145" s="58">
        <f ca="1">IF(AK116&lt;=Summary!$C$44,
      SUM(AK137:AK138,AK143:AK144),
0)</f>
        <v>74645257.50134185</v>
      </c>
      <c r="AL145" s="58">
        <f ca="1">IF(AL116&lt;=Summary!$C$44,
      SUM(AL137:AL138,AL143:AL144),
0)</f>
        <v>74739218.775872305</v>
      </c>
      <c r="AM145" s="58">
        <f ca="1">IF(AM116&lt;=Summary!$C$44,
      SUM(AM137:AM138,AM143:AM144),
0)</f>
        <v>74764713.886288151</v>
      </c>
      <c r="AN145" s="58">
        <f ca="1">IF(AN116&lt;=Summary!$C$44,
      SUM(AN137:AN138,AN143:AN144),
0)</f>
        <v>74764713.886288151</v>
      </c>
      <c r="AO145" s="58">
        <f ca="1">IF(AO116&lt;=Summary!$C$44,
      SUM(AO137:AO138,AO143:AO144),
0)</f>
        <v>74764713.886288151</v>
      </c>
      <c r="AP145" s="58">
        <f ca="1">IF(AP116&lt;=Summary!$C$44,
      SUM(AP137:AP138,AP143:AP144),
0)</f>
        <v>74764713.886288151</v>
      </c>
      <c r="AQ145" s="58">
        <f ca="1">IF(AQ116&lt;=Summary!$C$44,
      SUM(AQ137:AQ138,AQ143:AQ144),
0)</f>
        <v>74764713.886288151</v>
      </c>
      <c r="AR145" s="58">
        <f ca="1">IF(AR116&lt;=Summary!$C$44,
      SUM(AR137:AR138,AR143:AR144),
0)</f>
        <v>74690285.220980704</v>
      </c>
      <c r="AS145" s="58">
        <f ca="1">IF(AS116&lt;=Summary!$C$44,
      SUM(AS137:AS138,AS143:AS144),
0)</f>
        <v>74615484.412346721</v>
      </c>
      <c r="AT145" s="58">
        <f ca="1">IF(AT116&lt;=Summary!$C$44,
      SUM(AT137:AT138,AT143:AT144),
0)</f>
        <v>74540309.599669576</v>
      </c>
      <c r="AU145" s="58">
        <f ca="1">IF(AU116&lt;=Summary!$C$44,
      SUM(AU137:AU138,AU143:AU144),
0)</f>
        <v>0</v>
      </c>
      <c r="AV145" s="58">
        <f>IF(AV116&lt;=Summary!$C$44,
      SUM(AV137:AV138,AV143:AV144),
0)</f>
        <v>0</v>
      </c>
      <c r="AW145" s="58">
        <f>IF(AW116&lt;=Summary!$C$44,
      SUM(AW137:AW138,AW143:AW144),
0)</f>
        <v>0</v>
      </c>
      <c r="AX145" s="58">
        <f>IF(AX116&lt;=Summary!$C$44,
      SUM(AX137:AX138,AX143:AX144),
0)</f>
        <v>0</v>
      </c>
      <c r="AY145" s="58">
        <f>IF(AY116&lt;=Summary!$C$44,
      SUM(AY137:AY138,AY143:AY144),
0)</f>
        <v>0</v>
      </c>
      <c r="AZ145" s="58">
        <f>IF(AZ116&lt;=Summary!$C$44,
      SUM(AZ137:AZ138,AZ143:AZ144),
0)</f>
        <v>0</v>
      </c>
      <c r="BA145" s="58">
        <f>IF(BA116&lt;=Summary!$C$44,
      SUM(BA137:BA138,BA143:BA144),
0)</f>
        <v>0</v>
      </c>
      <c r="BB145" s="58">
        <f>IF(BB116&lt;=Summary!$C$44,
      SUM(BB137:BB138,BB143:BB144),
0)</f>
        <v>0</v>
      </c>
      <c r="BC145" s="58">
        <f>IF(BC116&lt;=Summary!$C$44,
      SUM(BC137:BC138,BC143:BC144),
0)</f>
        <v>0</v>
      </c>
      <c r="BD145" s="58">
        <f>IF(BD116&lt;=Summary!$C$44,
      SUM(BD137:BD138,BD143:BD144),
0)</f>
        <v>0</v>
      </c>
      <c r="BE145" s="58">
        <f>IF(BE116&lt;=Summary!$C$44,
      SUM(BE137:BE138,BE143:BE144),
0)</f>
        <v>0</v>
      </c>
      <c r="BF145" s="58">
        <f>IF(BF116&lt;=Summary!$C$44,
      SUM(BF137:BF138,BF143:BF144),
0)</f>
        <v>0</v>
      </c>
      <c r="BG145" s="58">
        <f>IF(BG116&lt;=Summary!$C$44,
      SUM(BG137:BG138,BG143:BG144),
0)</f>
        <v>0</v>
      </c>
      <c r="BH145" s="58">
        <f>IF(BH116&lt;=Summary!$C$44,
      SUM(BH137:BH138,BH143:BH144),
0)</f>
        <v>0</v>
      </c>
      <c r="BI145" s="58">
        <f>IF(BI116&lt;=Summary!$C$44,
      SUM(BI137:BI138,BI143:BI144),
0)</f>
        <v>0</v>
      </c>
      <c r="BJ145" s="58">
        <f>IF(BJ116&lt;=Summary!$C$44,
      SUM(BJ137:BJ138,BJ143:BJ144),
0)</f>
        <v>0</v>
      </c>
      <c r="BK145" s="58">
        <f>IF(BK116&lt;=Summary!$C$44,
      SUM(BK137:BK138,BK143:BK144),
0)</f>
        <v>0</v>
      </c>
      <c r="BL145" s="58">
        <f>IF(BL116&lt;=Summary!$C$44,
      SUM(BL137:BL138,BL143:BL144),
0)</f>
        <v>0</v>
      </c>
      <c r="BM145" s="58">
        <f>IF(BM116&lt;=Summary!$C$44,
      SUM(BM137:BM138,BM143:BM144),
0)</f>
        <v>0</v>
      </c>
      <c r="BN145" s="58">
        <f>IF(BN116&lt;=Summary!$C$44,
      SUM(BN137:BN138,BN143:BN144),
0)</f>
        <v>0</v>
      </c>
      <c r="BO145" s="58">
        <f>IF(BO116&lt;=Summary!$C$44,
      SUM(BO137:BO138,BO143:BO144),
0)</f>
        <v>0</v>
      </c>
      <c r="BP145" s="58">
        <f>IF(BP116&lt;=Summary!$C$44,
      SUM(BP137:BP138,BP143:BP144),
0)</f>
        <v>0</v>
      </c>
      <c r="BQ145" s="58">
        <f>IF(BQ116&lt;=Summary!$C$44,
      SUM(BQ137:BQ138,BQ143:BQ144),
0)</f>
        <v>0</v>
      </c>
      <c r="BR145" s="58">
        <f>IF(BR116&lt;=Summary!$C$44,
      SUM(BR137:BR138,BR143:BR144),
0)</f>
        <v>0</v>
      </c>
      <c r="BS145" s="58">
        <f>IF(BS116&lt;=Summary!$C$44,
      SUM(BS137:BS138,BS143:BS144),
0)</f>
        <v>0</v>
      </c>
      <c r="BT145" s="58">
        <f>IF(BT116&lt;=Summary!$C$44,
      SUM(BT137:BT138,BT143:BT144),
0)</f>
        <v>0</v>
      </c>
      <c r="BU145" s="58">
        <f>IF(BU116&lt;=Summary!$C$44,
      SUM(BU137:BU138,BU143:BU144),
0)</f>
        <v>0</v>
      </c>
      <c r="BV145" s="58">
        <f>IF(BV116&lt;=Summary!$C$44,
      SUM(BV137:BV138,BV143:BV144),
0)</f>
        <v>0</v>
      </c>
      <c r="BW145" s="58">
        <f>IF(BW116&lt;=Summary!$C$44,
      SUM(BW137:BW138,BW143:BW144),
0)</f>
        <v>0</v>
      </c>
      <c r="BX145" s="58">
        <f>IF(BX116&lt;=Summary!$C$44,
      SUM(BX137:BX138,BX143:BX144),
0)</f>
        <v>0</v>
      </c>
      <c r="BY145" s="58">
        <f>IF(BY116&lt;=Summary!$C$44,
      SUM(BY137:BY138,BY143:BY144),
0)</f>
        <v>0</v>
      </c>
      <c r="BZ145" s="58">
        <f>IF(BZ116&lt;=Summary!$C$44,
      SUM(BZ137:BZ138,BZ143:BZ144),
0)</f>
        <v>0</v>
      </c>
      <c r="CA145" s="58">
        <f>IF(CA116&lt;=Summary!$C$44,
      SUM(CA137:CA138,CA143:CA144),
0)</f>
        <v>0</v>
      </c>
      <c r="CB145" s="58">
        <f>IF(CB116&lt;=Summary!$C$44,
      SUM(CB137:CB138,CB143:CB144),
0)</f>
        <v>0</v>
      </c>
      <c r="CC145" s="58">
        <f>IF(CC116&lt;=Summary!$C$44,
      SUM(CC137:CC138,CC143:CC144),
0)</f>
        <v>0</v>
      </c>
      <c r="CD145" s="58">
        <f>IF(CD116&lt;=Summary!$C$44,
      SUM(CD137:CD138,CD143:CD144),
0)</f>
        <v>0</v>
      </c>
      <c r="CE145" s="58">
        <f>IF(CE116&lt;=Summary!$C$44,
      SUM(CE137:CE138,CE143:CE144),
0)</f>
        <v>0</v>
      </c>
      <c r="CF145" s="58">
        <f>IF(CF116&lt;=Summary!$C$44,
      SUM(CF137:CF138,CF143:CF144),
0)</f>
        <v>0</v>
      </c>
      <c r="CG145" s="58">
        <f>IF(CG116&lt;=Summary!$C$44,
      SUM(CG137:CG138,CG143:CG144),
0)</f>
        <v>0</v>
      </c>
      <c r="CH145" s="58">
        <f>IF(CH116&lt;=Summary!$C$44,
      SUM(CH137:CH138,CH143:CH144),
0)</f>
        <v>0</v>
      </c>
      <c r="CI145" s="58">
        <f>IF(CI116&lt;=Summary!$C$44,
      SUM(CI137:CI138,CI143:CI144),
0)</f>
        <v>0</v>
      </c>
      <c r="CJ145" s="58">
        <f>IF(CJ116&lt;=Summary!$C$44,
      SUM(CJ137:CJ138,CJ143:CJ144),
0)</f>
        <v>0</v>
      </c>
      <c r="CK145" s="58">
        <f>IF(CK116&lt;=Summary!$C$44,
      SUM(CK137:CK138,CK143:CK144),
0)</f>
        <v>0</v>
      </c>
      <c r="CL145" s="58">
        <f>IF(CL116&lt;=Summary!$C$44,
      SUM(CL137:CL138,CL143:CL144),
0)</f>
        <v>0</v>
      </c>
      <c r="CM145" s="58">
        <f>IF(CM116&lt;=Summary!$C$44,
      SUM(CM137:CM138,CM143:CM144),
0)</f>
        <v>0</v>
      </c>
      <c r="CN145" s="58">
        <f>IF(CN116&lt;=Summary!$C$44,
      SUM(CN137:CN138,CN143:CN144),
0)</f>
        <v>0</v>
      </c>
      <c r="CO145" s="58">
        <f>IF(CO116&lt;=Summary!$C$44,
      SUM(CO137:CO138,CO143:CO144),
0)</f>
        <v>0</v>
      </c>
      <c r="CP145" s="58">
        <f>IF(CP116&lt;=Summary!$C$44,
      SUM(CP137:CP138,CP143:CP144),
0)</f>
        <v>0</v>
      </c>
      <c r="CQ145" s="58">
        <f>IF(CQ116&lt;=Summary!$C$44,
      SUM(CQ137:CQ138,CQ143:CQ144),
0)</f>
        <v>0</v>
      </c>
      <c r="CR145" s="58">
        <f>IF(CR116&lt;=Summary!$C$44,
      SUM(CR137:CR138,CR143:CR144),
0)</f>
        <v>0</v>
      </c>
      <c r="CS145" s="58">
        <f>IF(CS116&lt;=Summary!$C$44,
      SUM(CS137:CS138,CS143:CS144),
0)</f>
        <v>0</v>
      </c>
      <c r="CT145" s="58">
        <f>IF(CT116&lt;=Summary!$C$44,
      SUM(CT137:CT138,CT143:CT144),
0)</f>
        <v>0</v>
      </c>
      <c r="CU145" s="58">
        <f>IF(CU116&lt;=Summary!$C$44,
      SUM(CU137:CU138,CU143:CU144),
0)</f>
        <v>0</v>
      </c>
      <c r="CV145" s="58">
        <f>IF(CV116&lt;=Summary!$C$44,
      SUM(CV137:CV138,CV143:CV144),
0)</f>
        <v>0</v>
      </c>
      <c r="CW145" s="58">
        <f>IF(CW116&lt;=Summary!$C$44,
      SUM(CW137:CW138,CW143:CW144),
0)</f>
        <v>0</v>
      </c>
      <c r="CX145" s="58">
        <f>IF(CX116&lt;=Summary!$C$44,
      SUM(CX137:CX138,CX143:CX144),
0)</f>
        <v>0</v>
      </c>
      <c r="CY145" s="58">
        <f>IF(CY116&lt;=Summary!$C$44,
      SUM(CY137:CY138,CY143:CY144),
0)</f>
        <v>0</v>
      </c>
      <c r="CZ145" s="58">
        <f>IF(CZ116&lt;=Summary!$C$44,
      SUM(CZ137:CZ138,CZ143:CZ144),
0)</f>
        <v>0</v>
      </c>
      <c r="DA145" s="58">
        <f>IF(DA116&lt;=Summary!$C$44,
      SUM(DA137:DA138,DA143:DA144),
0)</f>
        <v>0</v>
      </c>
      <c r="DB145" s="58">
        <f>IF(DB116&lt;=Summary!$C$44,
      SUM(DB137:DB138,DB143:DB144),
0)</f>
        <v>0</v>
      </c>
      <c r="DC145" s="58">
        <f>IF(DC116&lt;=Summary!$C$44,
      SUM(DC137:DC138,DC143:DC144),
0)</f>
        <v>0</v>
      </c>
      <c r="DD145" s="58">
        <f>IF(DD116&lt;=Summary!$C$44,
      SUM(DD137:DD138,DD143:DD144),
0)</f>
        <v>0</v>
      </c>
      <c r="DE145" s="58">
        <f>IF(DE116&lt;=Summary!$C$44,
      SUM(DE137:DE138,DE143:DE144),
0)</f>
        <v>0</v>
      </c>
      <c r="DF145" s="58">
        <f>IF(DF116&lt;=Summary!$C$44,
      SUM(DF137:DF138,DF143:DF144),
0)</f>
        <v>0</v>
      </c>
      <c r="DG145" s="58">
        <f>IF(DG116&lt;=Summary!$C$44,
      SUM(DG137:DG138,DG143:DG144),
0)</f>
        <v>0</v>
      </c>
      <c r="DH145" s="58">
        <f>IF(DH116&lt;=Summary!$C$44,
      SUM(DH137:DH138,DH143:DH144),
0)</f>
        <v>0</v>
      </c>
      <c r="DI145" s="58">
        <f>IF(DI116&lt;=Summary!$C$44,
      SUM(DI137:DI138,DI143:DI144),
0)</f>
        <v>0</v>
      </c>
      <c r="DJ145" s="58">
        <f>IF(DJ116&lt;=Summary!$C$44,
      SUM(DJ137:DJ138,DJ143:DJ144),
0)</f>
        <v>0</v>
      </c>
      <c r="DK145" s="58">
        <f>IF(DK116&lt;=Summary!$C$44,
      SUM(DK137:DK138,DK143:DK144),
0)</f>
        <v>0</v>
      </c>
      <c r="DL145" s="58">
        <f>IF(DL116&lt;=Summary!$C$44,
      SUM(DL137:DL138,DL143:DL144),
0)</f>
        <v>0</v>
      </c>
      <c r="DM145" s="58">
        <f>IF(DM116&lt;=Summary!$C$44,
      SUM(DM137:DM138,DM143:DM144),
0)</f>
        <v>0</v>
      </c>
      <c r="DN145" s="58">
        <f>IF(DN116&lt;=Summary!$C$44,
      SUM(DN137:DN138,DN143:DN144),
0)</f>
        <v>0</v>
      </c>
      <c r="DO145" s="58">
        <f>IF(DO116&lt;=Summary!$C$44,
      SUM(DO137:DO138,DO143:DO144),
0)</f>
        <v>0</v>
      </c>
      <c r="DP145" s="58">
        <f>IF(DP116&lt;=Summary!$C$44,
      SUM(DP137:DP138,DP143:DP144),
0)</f>
        <v>0</v>
      </c>
      <c r="DQ145" s="58">
        <f>IF(DQ116&lt;=Summary!$C$44,
      SUM(DQ137:DQ138,DQ143:DQ144),
0)</f>
        <v>0</v>
      </c>
      <c r="DR145" s="58">
        <f>IF(DR116&lt;=Summary!$C$44,
      SUM(DR137:DR138,DR143:DR144),
0)</f>
        <v>0</v>
      </c>
      <c r="DS145" s="58">
        <f>IF(DS116&lt;=Summary!$C$44,
      SUM(DS137:DS138,DS143:DS144),
0)</f>
        <v>0</v>
      </c>
      <c r="DT145" s="58">
        <f>IF(DT116&lt;=Summary!$C$44,
      SUM(DT137:DT138,DT143:DT144),
0)</f>
        <v>0</v>
      </c>
      <c r="DU145" s="58">
        <f>IF(DU116&lt;=Summary!$C$44,
      SUM(DU137:DU138,DU143:DU144),
0)</f>
        <v>0</v>
      </c>
      <c r="DV145" s="58">
        <f>IF(DV116&lt;=Summary!$C$44,
      SUM(DV137:DV138,DV143:DV144),
0)</f>
        <v>0</v>
      </c>
      <c r="DW145" s="58">
        <f>IF(DW116&lt;=Summary!$C$44,
      SUM(DW137:DW138,DW143:DW144),
0)</f>
        <v>0</v>
      </c>
      <c r="DX145" s="58">
        <f>IF(DX116&lt;=Summary!$C$44,
      SUM(DX137:DX138,DX143:DX144),
0)</f>
        <v>0</v>
      </c>
      <c r="DY145" s="58">
        <f>IF(DY116&lt;=Summary!$C$44,
      SUM(DY137:DY138,DY143:DY144),
0)</f>
        <v>0</v>
      </c>
      <c r="DZ145" s="58">
        <f>IF(DZ116&lt;=Summary!$C$44,
      SUM(DZ137:DZ138,DZ143:DZ144),
0)</f>
        <v>0</v>
      </c>
      <c r="EA145" s="58">
        <f>IF(EA116&lt;=Summary!$C$44,
      SUM(EA137:EA138,EA143:EA144),
0)</f>
        <v>0</v>
      </c>
      <c r="EB145" s="58">
        <f>IF(EB116&lt;=Summary!$C$44,
      SUM(EB137:EB138,EB143:EB144),
0)</f>
        <v>0</v>
      </c>
      <c r="EC145" s="58">
        <f>IF(EC116&lt;=Summary!$C$44,
      SUM(EC137:EC138,EC143:EC144),
0)</f>
        <v>0</v>
      </c>
      <c r="ED145" s="58">
        <f>IF(ED116&lt;=Summary!$C$44,
      SUM(ED137:ED138,ED143:ED144),
0)</f>
        <v>0</v>
      </c>
      <c r="EE145" s="58">
        <f>IF(EE116&lt;=Summary!$C$44,
      SUM(EE137:EE138,EE143:EE144),
0)</f>
        <v>0</v>
      </c>
      <c r="EF145" s="58">
        <f>IF(EF116&lt;=Summary!$C$44,
      SUM(EF137:EF138,EF143:EF144),
0)</f>
        <v>0</v>
      </c>
      <c r="EG145" s="58">
        <f>IF(EG116&lt;=Summary!$C$44,
      SUM(EG137:EG138,EG143:EG144),
0)</f>
        <v>0</v>
      </c>
      <c r="EH145" s="58">
        <f>IF(EH116&lt;=Summary!$C$44,
      SUM(EH137:EH138,EH143:EH144),
0)</f>
        <v>0</v>
      </c>
      <c r="EI145" s="58">
        <f>IF(EI116&lt;=Summary!$C$44,
      SUM(EI137:EI138,EI143:EI144),
0)</f>
        <v>0</v>
      </c>
      <c r="EJ145" s="58">
        <f>IF(EJ116&lt;=Summary!$C$44,
      SUM(EJ137:EJ138,EJ143:EJ144),
0)</f>
        <v>0</v>
      </c>
      <c r="EK145" s="4">
        <v>0</v>
      </c>
    </row>
    <row r="146" spans="1:141" s="4" customFormat="1" ht="14" x14ac:dyDescent="0.2">
      <c r="A146" s="3"/>
      <c r="C146" s="4" t="s">
        <v>409</v>
      </c>
      <c r="H146" s="295">
        <f>IF(Summary!$C$53="floating",
IFERROR(
VLOOKUP(H$115,'SOFR Rates'!$C$2:$D$122,2,FALSE)+Summary!$C$55,G146),
VLOOKUP(H115,Summary!$B$59:$C$63,COLUMNS(Summary!$B$58:$C$58),TRUE))</f>
        <v>0.08</v>
      </c>
      <c r="I146" s="295">
        <f>IF(Summary!$C$53="floating",
IFERROR(
VLOOKUP(I$115,'SOFR Rates'!$C$2:$D$122,2,FALSE)+Summary!$C$55,H146),
VLOOKUP(I115,Summary!$B$59:$C$63,COLUMNS(Summary!$B$58:$C$58),TRUE))</f>
        <v>0.08</v>
      </c>
      <c r="J146" s="295">
        <f>IF(Summary!$C$53="floating",
IFERROR(
VLOOKUP(J$115,'SOFR Rates'!$C$2:$D$122,2,FALSE)+Summary!$C$55,I146),
VLOOKUP(J115,Summary!$B$59:$C$63,COLUMNS(Summary!$B$58:$C$58),TRUE))</f>
        <v>0.08</v>
      </c>
      <c r="K146" s="295">
        <f>IF(Summary!$C$53="floating",
IFERROR(
VLOOKUP(K$115,'SOFR Rates'!$C$2:$D$122,2,FALSE)+Summary!$C$55,J146),
VLOOKUP(K115,Summary!$B$59:$C$63,COLUMNS(Summary!$B$58:$C$58),TRUE))</f>
        <v>0.08</v>
      </c>
      <c r="L146" s="295">
        <f>IF(Summary!$C$53="floating",
IFERROR(
VLOOKUP(L$115,'SOFR Rates'!$C$2:$D$122,2,FALSE)+Summary!$C$55,K146),
VLOOKUP(L115,Summary!$B$59:$C$63,COLUMNS(Summary!$B$58:$C$58),TRUE))</f>
        <v>0.08</v>
      </c>
      <c r="M146" s="295">
        <f>IF(Summary!$C$53="floating",
IFERROR(
VLOOKUP(M$115,'SOFR Rates'!$C$2:$D$122,2,FALSE)+Summary!$C$55,L146),
VLOOKUP(M115,Summary!$B$59:$C$63,COLUMNS(Summary!$B$58:$C$58),TRUE))</f>
        <v>0.08</v>
      </c>
      <c r="N146" s="295">
        <f>IF(Summary!$C$53="floating",
IFERROR(
VLOOKUP(N$115,'SOFR Rates'!$C$2:$D$122,2,FALSE)+Summary!$C$55,M146),
VLOOKUP(N115,Summary!$B$59:$C$63,COLUMNS(Summary!$B$58:$C$58),TRUE))</f>
        <v>0.08</v>
      </c>
      <c r="O146" s="295">
        <f>IF(Summary!$C$53="floating",
IFERROR(
VLOOKUP(O$115,'SOFR Rates'!$C$2:$D$122,2,FALSE)+Summary!$C$55,N146),
VLOOKUP(O115,Summary!$B$59:$C$63,COLUMNS(Summary!$B$58:$C$58),TRUE))</f>
        <v>0.08</v>
      </c>
      <c r="P146" s="295">
        <f>IF(Summary!$C$53="floating",
IFERROR(
VLOOKUP(P$115,'SOFR Rates'!$C$2:$D$122,2,FALSE)+Summary!$C$55,O146),
VLOOKUP(P115,Summary!$B$59:$C$63,COLUMNS(Summary!$B$58:$C$58),TRUE))</f>
        <v>0.08</v>
      </c>
      <c r="Q146" s="295">
        <f>IF(Summary!$C$53="floating",
IFERROR(
VLOOKUP(Q$115,'SOFR Rates'!$C$2:$D$122,2,FALSE)+Summary!$C$55,P146),
VLOOKUP(Q115,Summary!$B$59:$C$63,COLUMNS(Summary!$B$58:$C$58),TRUE))</f>
        <v>0.08</v>
      </c>
      <c r="R146" s="295">
        <f>IF(Summary!$C$53="floating",
IFERROR(
VLOOKUP(R$115,'SOFR Rates'!$C$2:$D$122,2,FALSE)+Summary!$C$55,Q146),
VLOOKUP(R115,Summary!$B$59:$C$63,COLUMNS(Summary!$B$58:$C$58),TRUE))</f>
        <v>0.08</v>
      </c>
      <c r="S146" s="295">
        <f>IF(Summary!$C$53="floating",
IFERROR(
VLOOKUP(S$115,'SOFR Rates'!$C$2:$D$122,2,FALSE)+Summary!$C$55,R146),
VLOOKUP(S115,Summary!$B$59:$C$63,COLUMNS(Summary!$B$58:$C$58),TRUE))</f>
        <v>0.08</v>
      </c>
      <c r="T146" s="295">
        <f>IF(Summary!$C$53="floating",
IFERROR(
VLOOKUP(T$115,'SOFR Rates'!$C$2:$D$122,2,FALSE)+Summary!$C$55,S146),
VLOOKUP(T115,Summary!$B$59:$C$63,COLUMNS(Summary!$B$58:$C$58),TRUE))</f>
        <v>7.2499999999999995E-2</v>
      </c>
      <c r="U146" s="295">
        <f>IF(Summary!$C$53="floating",
IFERROR(
VLOOKUP(U$115,'SOFR Rates'!$C$2:$D$122,2,FALSE)+Summary!$C$55,T146),
VLOOKUP(U115,Summary!$B$59:$C$63,COLUMNS(Summary!$B$58:$C$58),TRUE))</f>
        <v>7.2499999999999995E-2</v>
      </c>
      <c r="V146" s="295">
        <f>IF(Summary!$C$53="floating",
IFERROR(
VLOOKUP(V$115,'SOFR Rates'!$C$2:$D$122,2,FALSE)+Summary!$C$55,U146),
VLOOKUP(V115,Summary!$B$59:$C$63,COLUMNS(Summary!$B$58:$C$58),TRUE))</f>
        <v>7.2499999999999995E-2</v>
      </c>
      <c r="W146" s="295">
        <f>IF(Summary!$C$53="floating",
IFERROR(
VLOOKUP(W$115,'SOFR Rates'!$C$2:$D$122,2,FALSE)+Summary!$C$55,V146),
VLOOKUP(W115,Summary!$B$59:$C$63,COLUMNS(Summary!$B$58:$C$58),TRUE))</f>
        <v>7.2499999999999995E-2</v>
      </c>
      <c r="X146" s="295">
        <f>IF(Summary!$C$53="floating",
IFERROR(
VLOOKUP(X$115,'SOFR Rates'!$C$2:$D$122,2,FALSE)+Summary!$C$55,W146),
VLOOKUP(X115,Summary!$B$59:$C$63,COLUMNS(Summary!$B$58:$C$58),TRUE))</f>
        <v>7.2499999999999995E-2</v>
      </c>
      <c r="Y146" s="295">
        <f>IF(Summary!$C$53="floating",
IFERROR(
VLOOKUP(Y$115,'SOFR Rates'!$C$2:$D$122,2,FALSE)+Summary!$C$55,X146),
VLOOKUP(Y115,Summary!$B$59:$C$63,COLUMNS(Summary!$B$58:$C$58),TRUE))</f>
        <v>7.2499999999999995E-2</v>
      </c>
      <c r="Z146" s="295">
        <f>IF(Summary!$C$53="floating",
IFERROR(
VLOOKUP(Z$115,'SOFR Rates'!$C$2:$D$122,2,FALSE)+Summary!$C$55,Y146),
VLOOKUP(Z115,Summary!$B$59:$C$63,COLUMNS(Summary!$B$58:$C$58),TRUE))</f>
        <v>7.2499999999999995E-2</v>
      </c>
      <c r="AA146" s="295">
        <f>IF(Summary!$C$53="floating",
IFERROR(
VLOOKUP(AA$115,'SOFR Rates'!$C$2:$D$122,2,FALSE)+Summary!$C$55,Z146),
VLOOKUP(AA115,Summary!$B$59:$C$63,COLUMNS(Summary!$B$58:$C$58),TRUE))</f>
        <v>7.2499999999999995E-2</v>
      </c>
      <c r="AB146" s="295">
        <f>IF(Summary!$C$53="floating",
IFERROR(
VLOOKUP(AB$115,'SOFR Rates'!$C$2:$D$122,2,FALSE)+Summary!$C$55,AA146),
VLOOKUP(AB115,Summary!$B$59:$C$63,COLUMNS(Summary!$B$58:$C$58),TRUE))</f>
        <v>7.2499999999999995E-2</v>
      </c>
      <c r="AC146" s="295">
        <f>IF(Summary!$C$53="floating",
IFERROR(
VLOOKUP(AC$115,'SOFR Rates'!$C$2:$D$122,2,FALSE)+Summary!$C$55,AB146),
VLOOKUP(AC115,Summary!$B$59:$C$63,COLUMNS(Summary!$B$58:$C$58),TRUE))</f>
        <v>7.2499999999999995E-2</v>
      </c>
      <c r="AD146" s="295">
        <f>IF(Summary!$C$53="floating",
IFERROR(
VLOOKUP(AD$115,'SOFR Rates'!$C$2:$D$122,2,FALSE)+Summary!$C$55,AC146),
VLOOKUP(AD115,Summary!$B$59:$C$63,COLUMNS(Summary!$B$58:$C$58),TRUE))</f>
        <v>7.2499999999999995E-2</v>
      </c>
      <c r="AE146" s="295">
        <f>IF(Summary!$C$53="floating",
IFERROR(
VLOOKUP(AE$115,'SOFR Rates'!$C$2:$D$122,2,FALSE)+Summary!$C$55,AD146),
VLOOKUP(AE115,Summary!$B$59:$C$63,COLUMNS(Summary!$B$58:$C$58),TRUE))</f>
        <v>7.2499999999999995E-2</v>
      </c>
      <c r="AF146" s="295">
        <f>IF(Summary!$C$53="floating",
IFERROR(
VLOOKUP(AF$115,'SOFR Rates'!$C$2:$D$122,2,FALSE)+Summary!$C$55,AE146),
VLOOKUP(AF115,Summary!$B$59:$C$63,COLUMNS(Summary!$B$58:$C$58),TRUE))</f>
        <v>6.5000000000000002E-2</v>
      </c>
      <c r="AG146" s="295">
        <f>IF(Summary!$C$53="floating",
IFERROR(
VLOOKUP(AG$115,'SOFR Rates'!$C$2:$D$122,2,FALSE)+Summary!$C$55,AF146),
VLOOKUP(AG115,Summary!$B$59:$C$63,COLUMNS(Summary!$B$58:$C$58),TRUE))</f>
        <v>6.5000000000000002E-2</v>
      </c>
      <c r="AH146" s="295">
        <f>IF(Summary!$C$53="floating",
IFERROR(
VLOOKUP(AH$115,'SOFR Rates'!$C$2:$D$122,2,FALSE)+Summary!$C$55,AG146),
VLOOKUP(AH115,Summary!$B$59:$C$63,COLUMNS(Summary!$B$58:$C$58),TRUE))</f>
        <v>6.5000000000000002E-2</v>
      </c>
      <c r="AI146" s="295">
        <f>IF(Summary!$C$53="floating",
IFERROR(
VLOOKUP(AI$115,'SOFR Rates'!$C$2:$D$122,2,FALSE)+Summary!$C$55,AH146),
VLOOKUP(AI115,Summary!$B$59:$C$63,COLUMNS(Summary!$B$58:$C$58),TRUE))</f>
        <v>6.5000000000000002E-2</v>
      </c>
      <c r="AJ146" s="295">
        <f>IF(Summary!$C$53="floating",
IFERROR(
VLOOKUP(AJ$115,'SOFR Rates'!$C$2:$D$122,2,FALSE)+Summary!$C$55,AI146),
VLOOKUP(AJ115,Summary!$B$59:$C$63,COLUMNS(Summary!$B$58:$C$58),TRUE))</f>
        <v>6.5000000000000002E-2</v>
      </c>
      <c r="AK146" s="295">
        <f>IF(Summary!$C$53="floating",
IFERROR(
VLOOKUP(AK$115,'SOFR Rates'!$C$2:$D$122,2,FALSE)+Summary!$C$55,AJ146),
VLOOKUP(AK115,Summary!$B$59:$C$63,COLUMNS(Summary!$B$58:$C$58),TRUE))</f>
        <v>6.5000000000000002E-2</v>
      </c>
      <c r="AL146" s="295">
        <f>IF(Summary!$C$53="floating",
IFERROR(
VLOOKUP(AL$115,'SOFR Rates'!$C$2:$D$122,2,FALSE)+Summary!$C$55,AK146),
VLOOKUP(AL115,Summary!$B$59:$C$63,COLUMNS(Summary!$B$58:$C$58),TRUE))</f>
        <v>6.5000000000000002E-2</v>
      </c>
      <c r="AM146" s="295">
        <f>IF(Summary!$C$53="floating",
IFERROR(
VLOOKUP(AM$115,'SOFR Rates'!$C$2:$D$122,2,FALSE)+Summary!$C$55,AL146),
VLOOKUP(AM115,Summary!$B$59:$C$63,COLUMNS(Summary!$B$58:$C$58),TRUE))</f>
        <v>6.5000000000000002E-2</v>
      </c>
      <c r="AN146" s="295">
        <f>IF(Summary!$C$53="floating",
IFERROR(
VLOOKUP(AN$115,'SOFR Rates'!$C$2:$D$122,2,FALSE)+Summary!$C$55,AM146),
VLOOKUP(AN115,Summary!$B$59:$C$63,COLUMNS(Summary!$B$58:$C$58),TRUE))</f>
        <v>6.5000000000000002E-2</v>
      </c>
      <c r="AO146" s="295">
        <f>IF(Summary!$C$53="floating",
IFERROR(
VLOOKUP(AO$115,'SOFR Rates'!$C$2:$D$122,2,FALSE)+Summary!$C$55,AN146),
VLOOKUP(AO115,Summary!$B$59:$C$63,COLUMNS(Summary!$B$58:$C$58),TRUE))</f>
        <v>6.5000000000000002E-2</v>
      </c>
      <c r="AP146" s="295">
        <f>IF(Summary!$C$53="floating",
IFERROR(
VLOOKUP(AP$115,'SOFR Rates'!$C$2:$D$122,2,FALSE)+Summary!$C$55,AO146),
VLOOKUP(AP115,Summary!$B$59:$C$63,COLUMNS(Summary!$B$58:$C$58),TRUE))</f>
        <v>6.5000000000000002E-2</v>
      </c>
      <c r="AQ146" s="295">
        <f>IF(Summary!$C$53="floating",
IFERROR(
VLOOKUP(AQ$115,'SOFR Rates'!$C$2:$D$122,2,FALSE)+Summary!$C$55,AP146),
VLOOKUP(AQ115,Summary!$B$59:$C$63,COLUMNS(Summary!$B$58:$C$58),TRUE))</f>
        <v>6.5000000000000002E-2</v>
      </c>
      <c r="AR146" s="295">
        <f>IF(Summary!$C$53="floating",
IFERROR(
VLOOKUP(AR$115,'SOFR Rates'!$C$2:$D$122,2,FALSE)+Summary!$C$55,AQ146),
VLOOKUP(AR115,Summary!$B$59:$C$63,COLUMNS(Summary!$B$58:$C$58),TRUE))</f>
        <v>0.06</v>
      </c>
      <c r="AS146" s="295">
        <f>IF(Summary!$C$53="floating",
IFERROR(
VLOOKUP(AS$115,'SOFR Rates'!$C$2:$D$122,2,FALSE)+Summary!$C$55,AR146),
VLOOKUP(AS115,Summary!$B$59:$C$63,COLUMNS(Summary!$B$58:$C$58),TRUE))</f>
        <v>0.06</v>
      </c>
      <c r="AT146" s="295">
        <f>IF(Summary!$C$53="floating",
IFERROR(
VLOOKUP(AT$115,'SOFR Rates'!$C$2:$D$122,2,FALSE)+Summary!$C$55,AS146),
VLOOKUP(AT115,Summary!$B$59:$C$63,COLUMNS(Summary!$B$58:$C$58),TRUE))</f>
        <v>0.06</v>
      </c>
      <c r="AU146" s="295">
        <f>IF(Summary!$C$53="floating",
IFERROR(
VLOOKUP(AU$115,'SOFR Rates'!$C$2:$D$122,2,FALSE)+Summary!$C$55,AT146),
VLOOKUP(AU115,Summary!$B$59:$C$63,COLUMNS(Summary!$B$58:$C$58),TRUE))</f>
        <v>0.06</v>
      </c>
      <c r="AV146" s="295">
        <f>IF(Summary!$C$53="floating",
IFERROR(
VLOOKUP(AV$115,'SOFR Rates'!$C$2:$D$122,2,FALSE)+Summary!$C$55,AU146),
VLOOKUP(AV115,Summary!$B$59:$C$63,COLUMNS(Summary!$B$58:$C$58),TRUE))</f>
        <v>0.06</v>
      </c>
      <c r="AW146" s="295">
        <f>IF(Summary!$C$53="floating",
IFERROR(
VLOOKUP(AW$115,'SOFR Rates'!$C$2:$D$122,2,FALSE)+Summary!$C$55,AV146),
VLOOKUP(AW115,Summary!$B$59:$C$63,COLUMNS(Summary!$B$58:$C$58),TRUE))</f>
        <v>0.06</v>
      </c>
      <c r="AX146" s="295">
        <f>IF(Summary!$C$53="floating",
IFERROR(
VLOOKUP(AX$115,'SOFR Rates'!$C$2:$D$122,2,FALSE)+Summary!$C$55,AW146),
VLOOKUP(AX115,Summary!$B$59:$C$63,COLUMNS(Summary!$B$58:$C$58),TRUE))</f>
        <v>0.06</v>
      </c>
      <c r="AY146" s="295">
        <f>IF(Summary!$C$53="floating",
IFERROR(
VLOOKUP(AY$115,'SOFR Rates'!$C$2:$D$122,2,FALSE)+Summary!$C$55,AX146),
VLOOKUP(AY115,Summary!$B$59:$C$63,COLUMNS(Summary!$B$58:$C$58),TRUE))</f>
        <v>0.06</v>
      </c>
      <c r="AZ146" s="295">
        <f>IF(Summary!$C$53="floating",
IFERROR(
VLOOKUP(AZ$115,'SOFR Rates'!$C$2:$D$122,2,FALSE)+Summary!$C$55,AY146),
VLOOKUP(AZ115,Summary!$B$59:$C$63,COLUMNS(Summary!$B$58:$C$58),TRUE))</f>
        <v>0.06</v>
      </c>
      <c r="BA146" s="295">
        <f>IF(Summary!$C$53="floating",
IFERROR(
VLOOKUP(BA$115,'SOFR Rates'!$C$2:$D$122,2,FALSE)+Summary!$C$55,AZ146),
VLOOKUP(BA115,Summary!$B$59:$C$63,COLUMNS(Summary!$B$58:$C$58),TRUE))</f>
        <v>0.06</v>
      </c>
      <c r="BB146" s="295">
        <f>IF(Summary!$C$53="floating",
IFERROR(
VLOOKUP(BB$115,'SOFR Rates'!$C$2:$D$122,2,FALSE)+Summary!$C$55,BA146),
VLOOKUP(BB115,Summary!$B$59:$C$63,COLUMNS(Summary!$B$58:$C$58),TRUE))</f>
        <v>0.06</v>
      </c>
      <c r="BC146" s="295">
        <f>IF(Summary!$C$53="floating",
IFERROR(
VLOOKUP(BC$115,'SOFR Rates'!$C$2:$D$122,2,FALSE)+Summary!$C$55,BB146),
VLOOKUP(BC115,Summary!$B$59:$C$63,COLUMNS(Summary!$B$58:$C$58),TRUE))</f>
        <v>0.06</v>
      </c>
      <c r="BD146" s="295">
        <f>IF(Summary!$C$53="floating",
IFERROR(
VLOOKUP(BD$115,'SOFR Rates'!$C$2:$D$122,2,FALSE)+Summary!$C$55,BC146),
VLOOKUP(BD115,Summary!$B$59:$C$63,COLUMNS(Summary!$B$58:$C$58),TRUE))</f>
        <v>0.06</v>
      </c>
      <c r="BE146" s="295">
        <f>IF(Summary!$C$53="floating",
IFERROR(
VLOOKUP(BE$115,'SOFR Rates'!$C$2:$D$122,2,FALSE)+Summary!$C$55,BD146),
VLOOKUP(BE115,Summary!$B$59:$C$63,COLUMNS(Summary!$B$58:$C$58),TRUE))</f>
        <v>0.06</v>
      </c>
      <c r="BF146" s="295">
        <f>IF(Summary!$C$53="floating",
IFERROR(
VLOOKUP(BF$115,'SOFR Rates'!$C$2:$D$122,2,FALSE)+Summary!$C$55,BE146),
VLOOKUP(BF115,Summary!$B$59:$C$63,COLUMNS(Summary!$B$58:$C$58),TRUE))</f>
        <v>0.06</v>
      </c>
      <c r="BG146" s="295">
        <f>IF(Summary!$C$53="floating",
IFERROR(
VLOOKUP(BG$115,'SOFR Rates'!$C$2:$D$122,2,FALSE)+Summary!$C$55,BF146),
VLOOKUP(BG115,Summary!$B$59:$C$63,COLUMNS(Summary!$B$58:$C$58),TRUE))</f>
        <v>0.06</v>
      </c>
      <c r="BH146" s="295">
        <f>IF(Summary!$C$53="floating",
IFERROR(
VLOOKUP(BH$115,'SOFR Rates'!$C$2:$D$122,2,FALSE)+Summary!$C$55,BG146),
VLOOKUP(BH115,Summary!$B$59:$C$63,COLUMNS(Summary!$B$58:$C$58),TRUE))</f>
        <v>0.06</v>
      </c>
      <c r="BI146" s="295">
        <f>IF(Summary!$C$53="floating",
IFERROR(
VLOOKUP(BI$115,'SOFR Rates'!$C$2:$D$122,2,FALSE)+Summary!$C$55,BH146),
VLOOKUP(BI115,Summary!$B$59:$C$63,COLUMNS(Summary!$B$58:$C$58),TRUE))</f>
        <v>0.06</v>
      </c>
      <c r="BJ146" s="295">
        <f>IF(Summary!$C$53="floating",
IFERROR(
VLOOKUP(BJ$115,'SOFR Rates'!$C$2:$D$122,2,FALSE)+Summary!$C$55,BI146),
VLOOKUP(BJ115,Summary!$B$59:$C$63,COLUMNS(Summary!$B$58:$C$58),TRUE))</f>
        <v>0.06</v>
      </c>
      <c r="BK146" s="295">
        <f>IF(Summary!$C$53="floating",
IFERROR(
VLOOKUP(BK$115,'SOFR Rates'!$C$2:$D$122,2,FALSE)+Summary!$C$55,BJ146),
VLOOKUP(BK115,Summary!$B$59:$C$63,COLUMNS(Summary!$B$58:$C$58),TRUE))</f>
        <v>0.06</v>
      </c>
      <c r="BL146" s="295">
        <f>IF(Summary!$C$53="floating",
IFERROR(
VLOOKUP(BL$115,'SOFR Rates'!$C$2:$D$122,2,FALSE)+Summary!$C$55,BK146),
VLOOKUP(BL115,Summary!$B$59:$C$63,COLUMNS(Summary!$B$58:$C$58),TRUE))</f>
        <v>0.06</v>
      </c>
      <c r="BM146" s="295">
        <f>IF(Summary!$C$53="floating",
IFERROR(
VLOOKUP(BM$115,'SOFR Rates'!$C$2:$D$122,2,FALSE)+Summary!$C$55,BL146),
VLOOKUP(BM115,Summary!$B$59:$C$63,COLUMNS(Summary!$B$58:$C$58),TRUE))</f>
        <v>0.06</v>
      </c>
      <c r="BN146" s="295">
        <f>IF(Summary!$C$53="floating",
IFERROR(
VLOOKUP(BN$115,'SOFR Rates'!$C$2:$D$122,2,FALSE)+Summary!$C$55,BM146),
VLOOKUP(BN115,Summary!$B$59:$C$63,COLUMNS(Summary!$B$58:$C$58),TRUE))</f>
        <v>0.06</v>
      </c>
      <c r="BO146" s="295">
        <f>IF(Summary!$C$53="floating",
IFERROR(
VLOOKUP(BO$115,'SOFR Rates'!$C$2:$D$122,2,FALSE)+Summary!$C$55,BN146),
VLOOKUP(BO115,Summary!$B$59:$C$63,COLUMNS(Summary!$B$58:$C$58),TRUE))</f>
        <v>0.06</v>
      </c>
      <c r="BP146" s="295">
        <f>IF(Summary!$C$53="floating",
IFERROR(
VLOOKUP(BP$115,'SOFR Rates'!$C$2:$D$122,2,FALSE)+Summary!$C$55,BO146),
VLOOKUP(BP115,Summary!$B$59:$C$63,COLUMNS(Summary!$B$58:$C$58),TRUE))</f>
        <v>0.06</v>
      </c>
      <c r="BQ146" s="295">
        <f>IF(Summary!$C$53="floating",
IFERROR(
VLOOKUP(BQ$115,'SOFR Rates'!$C$2:$D$122,2,FALSE)+Summary!$C$55,BP146),
VLOOKUP(BQ115,Summary!$B$59:$C$63,COLUMNS(Summary!$B$58:$C$58),TRUE))</f>
        <v>0.06</v>
      </c>
      <c r="BR146" s="295">
        <f>IF(Summary!$C$53="floating",
IFERROR(
VLOOKUP(BR$115,'SOFR Rates'!$C$2:$D$122,2,FALSE)+Summary!$C$55,BQ146),
VLOOKUP(BR115,Summary!$B$59:$C$63,COLUMNS(Summary!$B$58:$C$58),TRUE))</f>
        <v>0.06</v>
      </c>
      <c r="BS146" s="295">
        <f>IF(Summary!$C$53="floating",
IFERROR(
VLOOKUP(BS$115,'SOFR Rates'!$C$2:$D$122,2,FALSE)+Summary!$C$55,BR146),
VLOOKUP(BS115,Summary!$B$59:$C$63,COLUMNS(Summary!$B$58:$C$58),TRUE))</f>
        <v>0.06</v>
      </c>
      <c r="BT146" s="295">
        <f>IF(Summary!$C$53="floating",
IFERROR(
VLOOKUP(BT$115,'SOFR Rates'!$C$2:$D$122,2,FALSE)+Summary!$C$55,BS146),
VLOOKUP(BT115,Summary!$B$59:$C$63,COLUMNS(Summary!$B$58:$C$58),TRUE))</f>
        <v>0.06</v>
      </c>
      <c r="BU146" s="295">
        <f>IF(Summary!$C$53="floating",
IFERROR(
VLOOKUP(BU$115,'SOFR Rates'!$C$2:$D$122,2,FALSE)+Summary!$C$55,BT146),
VLOOKUP(BU115,Summary!$B$59:$C$63,COLUMNS(Summary!$B$58:$C$58),TRUE))</f>
        <v>0.06</v>
      </c>
      <c r="BV146" s="295">
        <f>IF(Summary!$C$53="floating",
IFERROR(
VLOOKUP(BV$115,'SOFR Rates'!$C$2:$D$122,2,FALSE)+Summary!$C$55,BU146),
VLOOKUP(BV115,Summary!$B$59:$C$63,COLUMNS(Summary!$B$58:$C$58),TRUE))</f>
        <v>0.06</v>
      </c>
      <c r="BW146" s="295">
        <f>IF(Summary!$C$53="floating",
IFERROR(
VLOOKUP(BW$115,'SOFR Rates'!$C$2:$D$122,2,FALSE)+Summary!$C$55,BV146),
VLOOKUP(BW115,Summary!$B$59:$C$63,COLUMNS(Summary!$B$58:$C$58),TRUE))</f>
        <v>0.06</v>
      </c>
      <c r="BX146" s="295">
        <f>IF(Summary!$C$53="floating",
IFERROR(
VLOOKUP(BX$115,'SOFR Rates'!$C$2:$D$122,2,FALSE)+Summary!$C$55,BW146),
VLOOKUP(BX115,Summary!$B$59:$C$63,COLUMNS(Summary!$B$58:$C$58),TRUE))</f>
        <v>0.06</v>
      </c>
      <c r="BY146" s="295">
        <f>IF(Summary!$C$53="floating",
IFERROR(
VLOOKUP(BY$115,'SOFR Rates'!$C$2:$D$122,2,FALSE)+Summary!$C$55,BX146),
VLOOKUP(BY115,Summary!$B$59:$C$63,COLUMNS(Summary!$B$58:$C$58),TRUE))</f>
        <v>0.06</v>
      </c>
      <c r="BZ146" s="295">
        <f>IF(Summary!$C$53="floating",
IFERROR(
VLOOKUP(BZ$115,'SOFR Rates'!$C$2:$D$122,2,FALSE)+Summary!$C$55,BY146),
VLOOKUP(BZ115,Summary!$B$59:$C$63,COLUMNS(Summary!$B$58:$C$58),TRUE))</f>
        <v>0.06</v>
      </c>
      <c r="CA146" s="295">
        <f>IF(Summary!$C$53="floating",
IFERROR(
VLOOKUP(CA$115,'SOFR Rates'!$C$2:$D$122,2,FALSE)+Summary!$C$55,BZ146),
VLOOKUP(CA115,Summary!$B$59:$C$63,COLUMNS(Summary!$B$58:$C$58),TRUE))</f>
        <v>0.06</v>
      </c>
      <c r="CB146" s="295">
        <f>IF(Summary!$C$53="floating",
IFERROR(
VLOOKUP(CB$115,'SOFR Rates'!$C$2:$D$122,2,FALSE)+Summary!$C$55,CA146),
VLOOKUP(CB115,Summary!$B$59:$C$63,COLUMNS(Summary!$B$58:$C$58),TRUE))</f>
        <v>0.06</v>
      </c>
      <c r="CC146" s="295">
        <f>IF(Summary!$C$53="floating",
IFERROR(
VLOOKUP(CC$115,'SOFR Rates'!$C$2:$D$122,2,FALSE)+Summary!$C$55,CB146),
VLOOKUP(CC115,Summary!$B$59:$C$63,COLUMNS(Summary!$B$58:$C$58),TRUE))</f>
        <v>0.06</v>
      </c>
      <c r="CD146" s="295">
        <f>IF(Summary!$C$53="floating",
IFERROR(
VLOOKUP(CD$115,'SOFR Rates'!$C$2:$D$122,2,FALSE)+Summary!$C$55,CC146),
VLOOKUP(CD115,Summary!$B$59:$C$63,COLUMNS(Summary!$B$58:$C$58),TRUE))</f>
        <v>0.06</v>
      </c>
      <c r="CE146" s="295">
        <f>IF(Summary!$C$53="floating",
IFERROR(
VLOOKUP(CE$115,'SOFR Rates'!$C$2:$D$122,2,FALSE)+Summary!$C$55,CD146),
VLOOKUP(CE115,Summary!$B$59:$C$63,COLUMNS(Summary!$B$58:$C$58),TRUE))</f>
        <v>0.06</v>
      </c>
      <c r="CF146" s="295">
        <f>IF(Summary!$C$53="floating",
IFERROR(
VLOOKUP(CF$115,'SOFR Rates'!$C$2:$D$122,2,FALSE)+Summary!$C$55,CE146),
VLOOKUP(CF115,Summary!$B$59:$C$63,COLUMNS(Summary!$B$58:$C$58),TRUE))</f>
        <v>0.06</v>
      </c>
      <c r="CG146" s="295">
        <f>IF(Summary!$C$53="floating",
IFERROR(
VLOOKUP(CG$115,'SOFR Rates'!$C$2:$D$122,2,FALSE)+Summary!$C$55,CF146),
VLOOKUP(CG115,Summary!$B$59:$C$63,COLUMNS(Summary!$B$58:$C$58),TRUE))</f>
        <v>0.06</v>
      </c>
      <c r="CH146" s="295">
        <f>IF(Summary!$C$53="floating",
IFERROR(
VLOOKUP(CH$115,'SOFR Rates'!$C$2:$D$122,2,FALSE)+Summary!$C$55,CG146),
VLOOKUP(CH115,Summary!$B$59:$C$63,COLUMNS(Summary!$B$58:$C$58),TRUE))</f>
        <v>0.06</v>
      </c>
      <c r="CI146" s="295">
        <f>IF(Summary!$C$53="floating",
IFERROR(
VLOOKUP(CI$115,'SOFR Rates'!$C$2:$D$122,2,FALSE)+Summary!$C$55,CH146),
VLOOKUP(CI115,Summary!$B$59:$C$63,COLUMNS(Summary!$B$58:$C$58),TRUE))</f>
        <v>0.06</v>
      </c>
      <c r="CJ146" s="295">
        <f>IF(Summary!$C$53="floating",
IFERROR(
VLOOKUP(CJ$115,'SOFR Rates'!$C$2:$D$122,2,FALSE)+Summary!$C$55,CI146),
VLOOKUP(CJ115,Summary!$B$59:$C$63,COLUMNS(Summary!$B$58:$C$58),TRUE))</f>
        <v>0.06</v>
      </c>
      <c r="CK146" s="295">
        <f>IF(Summary!$C$53="floating",
IFERROR(
VLOOKUP(CK$115,'SOFR Rates'!$C$2:$D$122,2,FALSE)+Summary!$C$55,CJ146),
VLOOKUP(CK115,Summary!$B$59:$C$63,COLUMNS(Summary!$B$58:$C$58),TRUE))</f>
        <v>0.06</v>
      </c>
      <c r="CL146" s="295">
        <f>IF(Summary!$C$53="floating",
IFERROR(
VLOOKUP(CL$115,'SOFR Rates'!$C$2:$D$122,2,FALSE)+Summary!$C$55,CK146),
VLOOKUP(CL115,Summary!$B$59:$C$63,COLUMNS(Summary!$B$58:$C$58),TRUE))</f>
        <v>0.06</v>
      </c>
      <c r="CM146" s="295">
        <f>IF(Summary!$C$53="floating",
IFERROR(
VLOOKUP(CM$115,'SOFR Rates'!$C$2:$D$122,2,FALSE)+Summary!$C$55,CL146),
VLOOKUP(CM115,Summary!$B$59:$C$63,COLUMNS(Summary!$B$58:$C$58),TRUE))</f>
        <v>0.06</v>
      </c>
      <c r="CN146" s="295">
        <f>IF(Summary!$C$53="floating",
IFERROR(
VLOOKUP(CN$115,'SOFR Rates'!$C$2:$D$122,2,FALSE)+Summary!$C$55,CM146),
VLOOKUP(CN115,Summary!$B$59:$C$63,COLUMNS(Summary!$B$58:$C$58),TRUE))</f>
        <v>0.06</v>
      </c>
      <c r="CO146" s="295">
        <f>IF(Summary!$C$53="floating",
IFERROR(
VLOOKUP(CO$115,'SOFR Rates'!$C$2:$D$122,2,FALSE)+Summary!$C$55,CN146),
VLOOKUP(CO115,Summary!$B$59:$C$63,COLUMNS(Summary!$B$58:$C$58),TRUE))</f>
        <v>0.06</v>
      </c>
      <c r="CP146" s="295">
        <f>IF(Summary!$C$53="floating",
IFERROR(
VLOOKUP(CP$115,'SOFR Rates'!$C$2:$D$122,2,FALSE)+Summary!$C$55,CO146),
VLOOKUP(CP115,Summary!$B$59:$C$63,COLUMNS(Summary!$B$58:$C$58),TRUE))</f>
        <v>0.06</v>
      </c>
      <c r="CQ146" s="295">
        <f>IF(Summary!$C$53="floating",
IFERROR(
VLOOKUP(CQ$115,'SOFR Rates'!$C$2:$D$122,2,FALSE)+Summary!$C$55,CP146),
VLOOKUP(CQ115,Summary!$B$59:$C$63,COLUMNS(Summary!$B$58:$C$58),TRUE))</f>
        <v>0.06</v>
      </c>
      <c r="CR146" s="295">
        <f>IF(Summary!$C$53="floating",
IFERROR(
VLOOKUP(CR$115,'SOFR Rates'!$C$2:$D$122,2,FALSE)+Summary!$C$55,CQ146),
VLOOKUP(CR115,Summary!$B$59:$C$63,COLUMNS(Summary!$B$58:$C$58),TRUE))</f>
        <v>0.06</v>
      </c>
      <c r="CS146" s="295">
        <f>IF(Summary!$C$53="floating",
IFERROR(
VLOOKUP(CS$115,'SOFR Rates'!$C$2:$D$122,2,FALSE)+Summary!$C$55,CR146),
VLOOKUP(CS115,Summary!$B$59:$C$63,COLUMNS(Summary!$B$58:$C$58),TRUE))</f>
        <v>0.06</v>
      </c>
      <c r="CT146" s="295">
        <f>IF(Summary!$C$53="floating",
IFERROR(
VLOOKUP(CT$115,'SOFR Rates'!$C$2:$D$122,2,FALSE)+Summary!$C$55,CS146),
VLOOKUP(CT115,Summary!$B$59:$C$63,COLUMNS(Summary!$B$58:$C$58),TRUE))</f>
        <v>0.06</v>
      </c>
      <c r="CU146" s="295">
        <f>IF(Summary!$C$53="floating",
IFERROR(
VLOOKUP(CU$115,'SOFR Rates'!$C$2:$D$122,2,FALSE)+Summary!$C$55,CT146),
VLOOKUP(CU115,Summary!$B$59:$C$63,COLUMNS(Summary!$B$58:$C$58),TRUE))</f>
        <v>0.06</v>
      </c>
      <c r="CV146" s="295">
        <f>IF(Summary!$C$53="floating",
IFERROR(
VLOOKUP(CV$115,'SOFR Rates'!$C$2:$D$122,2,FALSE)+Summary!$C$55,CU146),
VLOOKUP(CV115,Summary!$B$59:$C$63,COLUMNS(Summary!$B$58:$C$58),TRUE))</f>
        <v>0.06</v>
      </c>
      <c r="CW146" s="295">
        <f>IF(Summary!$C$53="floating",
IFERROR(
VLOOKUP(CW$115,'SOFR Rates'!$C$2:$D$122,2,FALSE)+Summary!$C$55,CV146),
VLOOKUP(CW115,Summary!$B$59:$C$63,COLUMNS(Summary!$B$58:$C$58),TRUE))</f>
        <v>0.06</v>
      </c>
      <c r="CX146" s="295">
        <f>IF(Summary!$C$53="floating",
IFERROR(
VLOOKUP(CX$115,'SOFR Rates'!$C$2:$D$122,2,FALSE)+Summary!$C$55,CW146),
VLOOKUP(CX115,Summary!$B$59:$C$63,COLUMNS(Summary!$B$58:$C$58),TRUE))</f>
        <v>0.06</v>
      </c>
      <c r="CY146" s="295">
        <f>IF(Summary!$C$53="floating",
IFERROR(
VLOOKUP(CY$115,'SOFR Rates'!$C$2:$D$122,2,FALSE)+Summary!$C$55,CX146),
VLOOKUP(CY115,Summary!$B$59:$C$63,COLUMNS(Summary!$B$58:$C$58),TRUE))</f>
        <v>0.06</v>
      </c>
      <c r="CZ146" s="295">
        <f>IF(Summary!$C$53="floating",
IFERROR(
VLOOKUP(CZ$115,'SOFR Rates'!$C$2:$D$122,2,FALSE)+Summary!$C$55,CY146),
VLOOKUP(CZ115,Summary!$B$59:$C$63,COLUMNS(Summary!$B$58:$C$58),TRUE))</f>
        <v>0.06</v>
      </c>
      <c r="DA146" s="295">
        <f>IF(Summary!$C$53="floating",
IFERROR(
VLOOKUP(DA$115,'SOFR Rates'!$C$2:$D$122,2,FALSE)+Summary!$C$55,CZ146),
VLOOKUP(DA115,Summary!$B$59:$C$63,COLUMNS(Summary!$B$58:$C$58),TRUE))</f>
        <v>0.06</v>
      </c>
      <c r="DB146" s="295">
        <f>IF(Summary!$C$53="floating",
IFERROR(
VLOOKUP(DB$115,'SOFR Rates'!$C$2:$D$122,2,FALSE)+Summary!$C$55,DA146),
VLOOKUP(DB115,Summary!$B$59:$C$63,COLUMNS(Summary!$B$58:$C$58),TRUE))</f>
        <v>0.06</v>
      </c>
      <c r="DC146" s="295">
        <f>IF(Summary!$C$53="floating",
IFERROR(
VLOOKUP(DC$115,'SOFR Rates'!$C$2:$D$122,2,FALSE)+Summary!$C$55,DB146),
VLOOKUP(DC115,Summary!$B$59:$C$63,COLUMNS(Summary!$B$58:$C$58),TRUE))</f>
        <v>0.06</v>
      </c>
      <c r="DD146" s="295">
        <f>IF(Summary!$C$53="floating",
IFERROR(
VLOOKUP(DD$115,'SOFR Rates'!$C$2:$D$122,2,FALSE)+Summary!$C$55,DC146),
VLOOKUP(DD115,Summary!$B$59:$C$63,COLUMNS(Summary!$B$58:$C$58),TRUE))</f>
        <v>0.06</v>
      </c>
      <c r="DE146" s="295">
        <f>IF(Summary!$C$53="floating",
IFERROR(
VLOOKUP(DE$115,'SOFR Rates'!$C$2:$D$122,2,FALSE)+Summary!$C$55,DD146),
VLOOKUP(DE115,Summary!$B$59:$C$63,COLUMNS(Summary!$B$58:$C$58),TRUE))</f>
        <v>0.06</v>
      </c>
      <c r="DF146" s="295">
        <f>IF(Summary!$C$53="floating",
IFERROR(
VLOOKUP(DF$115,'SOFR Rates'!$C$2:$D$122,2,FALSE)+Summary!$C$55,DE146),
VLOOKUP(DF115,Summary!$B$59:$C$63,COLUMNS(Summary!$B$58:$C$58),TRUE))</f>
        <v>0.06</v>
      </c>
      <c r="DG146" s="295">
        <f>IF(Summary!$C$53="floating",
IFERROR(
VLOOKUP(DG$115,'SOFR Rates'!$C$2:$D$122,2,FALSE)+Summary!$C$55,DF146),
VLOOKUP(DG115,Summary!$B$59:$C$63,COLUMNS(Summary!$B$58:$C$58),TRUE))</f>
        <v>0.06</v>
      </c>
      <c r="DH146" s="295">
        <f>IF(Summary!$C$53="floating",
IFERROR(
VLOOKUP(DH$115,'SOFR Rates'!$C$2:$D$122,2,FALSE)+Summary!$C$55,DG146),
VLOOKUP(DH115,Summary!$B$59:$C$63,COLUMNS(Summary!$B$58:$C$58),TRUE))</f>
        <v>0.06</v>
      </c>
      <c r="DI146" s="295">
        <f>IF(Summary!$C$53="floating",
IFERROR(
VLOOKUP(DI$115,'SOFR Rates'!$C$2:$D$122,2,FALSE)+Summary!$C$55,DH146),
VLOOKUP(DI115,Summary!$B$59:$C$63,COLUMNS(Summary!$B$58:$C$58),TRUE))</f>
        <v>0.06</v>
      </c>
      <c r="DJ146" s="295">
        <f>IF(Summary!$C$53="floating",
IFERROR(
VLOOKUP(DJ$115,'SOFR Rates'!$C$2:$D$122,2,FALSE)+Summary!$C$55,DI146),
VLOOKUP(DJ115,Summary!$B$59:$C$63,COLUMNS(Summary!$B$58:$C$58),TRUE))</f>
        <v>0.06</v>
      </c>
      <c r="DK146" s="295">
        <f>IF(Summary!$C$53="floating",
IFERROR(
VLOOKUP(DK$115,'SOFR Rates'!$C$2:$D$122,2,FALSE)+Summary!$C$55,DJ146),
VLOOKUP(DK115,Summary!$B$59:$C$63,COLUMNS(Summary!$B$58:$C$58),TRUE))</f>
        <v>0.06</v>
      </c>
      <c r="DL146" s="295">
        <f>IF(Summary!$C$53="floating",
IFERROR(
VLOOKUP(DL$115,'SOFR Rates'!$C$2:$D$122,2,FALSE)+Summary!$C$55,DK146),
VLOOKUP(DL115,Summary!$B$59:$C$63,COLUMNS(Summary!$B$58:$C$58),TRUE))</f>
        <v>0.06</v>
      </c>
      <c r="DM146" s="295">
        <f>IF(Summary!$C$53="floating",
IFERROR(
VLOOKUP(DM$115,'SOFR Rates'!$C$2:$D$122,2,FALSE)+Summary!$C$55,DL146),
VLOOKUP(DM115,Summary!$B$59:$C$63,COLUMNS(Summary!$B$58:$C$58),TRUE))</f>
        <v>0.06</v>
      </c>
      <c r="DN146" s="295">
        <f>IF(Summary!$C$53="floating",
IFERROR(
VLOOKUP(DN$115,'SOFR Rates'!$C$2:$D$122,2,FALSE)+Summary!$C$55,DM146),
VLOOKUP(DN115,Summary!$B$59:$C$63,COLUMNS(Summary!$B$58:$C$58),TRUE))</f>
        <v>0.06</v>
      </c>
      <c r="DO146" s="295">
        <f>IF(Summary!$C$53="floating",
IFERROR(
VLOOKUP(DO$115,'SOFR Rates'!$C$2:$D$122,2,FALSE)+Summary!$C$55,DN146),
VLOOKUP(DO115,Summary!$B$59:$C$63,COLUMNS(Summary!$B$58:$C$58),TRUE))</f>
        <v>0.06</v>
      </c>
      <c r="DP146" s="295">
        <f>IF(Summary!$C$53="floating",
IFERROR(
VLOOKUP(DP$115,'SOFR Rates'!$C$2:$D$122,2,FALSE)+Summary!$C$55,DO146),
VLOOKUP(DP115,Summary!$B$59:$C$63,COLUMNS(Summary!$B$58:$C$58),TRUE))</f>
        <v>0.06</v>
      </c>
      <c r="DQ146" s="295">
        <f>IF(Summary!$C$53="floating",
IFERROR(
VLOOKUP(DQ$115,'SOFR Rates'!$C$2:$D$122,2,FALSE)+Summary!$C$55,DP146),
VLOOKUP(DQ115,Summary!$B$59:$C$63,COLUMNS(Summary!$B$58:$C$58),TRUE))</f>
        <v>0.06</v>
      </c>
      <c r="DR146" s="295">
        <f>IF(Summary!$C$53="floating",
IFERROR(
VLOOKUP(DR$115,'SOFR Rates'!$C$2:$D$122,2,FALSE)+Summary!$C$55,DQ146),
VLOOKUP(DR115,Summary!$B$59:$C$63,COLUMNS(Summary!$B$58:$C$58),TRUE))</f>
        <v>0.06</v>
      </c>
      <c r="DS146" s="295">
        <f>IF(Summary!$C$53="floating",
IFERROR(
VLOOKUP(DS$115,'SOFR Rates'!$C$2:$D$122,2,FALSE)+Summary!$C$55,DR146),
VLOOKUP(DS115,Summary!$B$59:$C$63,COLUMNS(Summary!$B$58:$C$58),TRUE))</f>
        <v>0.06</v>
      </c>
      <c r="DT146" s="295">
        <f>IF(Summary!$C$53="floating",
IFERROR(
VLOOKUP(DT$115,'SOFR Rates'!$C$2:$D$122,2,FALSE)+Summary!$C$55,DS146),
VLOOKUP(DT115,Summary!$B$59:$C$63,COLUMNS(Summary!$B$58:$C$58),TRUE))</f>
        <v>0.06</v>
      </c>
      <c r="DU146" s="295">
        <f>IF(Summary!$C$53="floating",
IFERROR(
VLOOKUP(DU$115,'SOFR Rates'!$C$2:$D$122,2,FALSE)+Summary!$C$55,DT146),
VLOOKUP(DU115,Summary!$B$59:$C$63,COLUMNS(Summary!$B$58:$C$58),TRUE))</f>
        <v>0.06</v>
      </c>
      <c r="DV146" s="295">
        <f>IF(Summary!$C$53="floating",
IFERROR(
VLOOKUP(DV$115,'SOFR Rates'!$C$2:$D$122,2,FALSE)+Summary!$C$55,DU146),
VLOOKUP(DV115,Summary!$B$59:$C$63,COLUMNS(Summary!$B$58:$C$58),TRUE))</f>
        <v>0.06</v>
      </c>
      <c r="DW146" s="295">
        <f>IF(Summary!$C$53="floating",
IFERROR(
VLOOKUP(DW$115,'SOFR Rates'!$C$2:$D$122,2,FALSE)+Summary!$C$55,DV146),
VLOOKUP(DW115,Summary!$B$59:$C$63,COLUMNS(Summary!$B$58:$C$58),TRUE))</f>
        <v>0.06</v>
      </c>
      <c r="DX146" s="295">
        <f>IF(Summary!$C$53="floating",
IFERROR(
VLOOKUP(DX$115,'SOFR Rates'!$C$2:$D$122,2,FALSE)+Summary!$C$55,DW146),
VLOOKUP(DX115,Summary!$B$59:$C$63,COLUMNS(Summary!$B$58:$C$58),TRUE))</f>
        <v>0.06</v>
      </c>
      <c r="DY146" s="295">
        <f>IF(Summary!$C$53="floating",
IFERROR(
VLOOKUP(DY$115,'SOFR Rates'!$C$2:$D$122,2,FALSE)+Summary!$C$55,DX146),
VLOOKUP(DY115,Summary!$B$59:$C$63,COLUMNS(Summary!$B$58:$C$58),TRUE))</f>
        <v>0.06</v>
      </c>
      <c r="DZ146" s="295">
        <f>IF(Summary!$C$53="floating",
IFERROR(
VLOOKUP(DZ$115,'SOFR Rates'!$C$2:$D$122,2,FALSE)+Summary!$C$55,DY146),
VLOOKUP(DZ115,Summary!$B$59:$C$63,COLUMNS(Summary!$B$58:$C$58),TRUE))</f>
        <v>0.06</v>
      </c>
      <c r="EA146" s="295">
        <f>IF(Summary!$C$53="floating",
IFERROR(
VLOOKUP(EA$115,'SOFR Rates'!$C$2:$D$122,2,FALSE)+Summary!$C$55,DZ146),
VLOOKUP(EA115,Summary!$B$59:$C$63,COLUMNS(Summary!$B$58:$C$58),TRUE))</f>
        <v>0.06</v>
      </c>
      <c r="EB146" s="295">
        <f>IF(Summary!$C$53="floating",
IFERROR(
VLOOKUP(EB$115,'SOFR Rates'!$C$2:$D$122,2,FALSE)+Summary!$C$55,EA146),
VLOOKUP(EB115,Summary!$B$59:$C$63,COLUMNS(Summary!$B$58:$C$58),TRUE))</f>
        <v>0.06</v>
      </c>
      <c r="EC146" s="295">
        <f>IF(Summary!$C$53="floating",
IFERROR(
VLOOKUP(EC$115,'SOFR Rates'!$C$2:$D$122,2,FALSE)+Summary!$C$55,EB146),
VLOOKUP(EC115,Summary!$B$59:$C$63,COLUMNS(Summary!$B$58:$C$58),TRUE))</f>
        <v>0.06</v>
      </c>
      <c r="ED146" s="295">
        <f>IF(Summary!$C$53="floating",
IFERROR(
VLOOKUP(ED$115,'SOFR Rates'!$C$2:$D$122,2,FALSE)+Summary!$C$55,EC146),
VLOOKUP(ED115,Summary!$B$59:$C$63,COLUMNS(Summary!$B$58:$C$58),TRUE))</f>
        <v>0.06</v>
      </c>
      <c r="EE146" s="295">
        <f>IF(Summary!$C$53="floating",
IFERROR(
VLOOKUP(EE$115,'SOFR Rates'!$C$2:$D$122,2,FALSE)+Summary!$C$55,ED146),
VLOOKUP(EE115,Summary!$B$59:$C$63,COLUMNS(Summary!$B$58:$C$58),TRUE))</f>
        <v>0.06</v>
      </c>
      <c r="EF146" s="295">
        <f>IF(Summary!$C$53="floating",
IFERROR(
VLOOKUP(EF$115,'SOFR Rates'!$C$2:$D$122,2,FALSE)+Summary!$C$55,EE146),
VLOOKUP(EF115,Summary!$B$59:$C$63,COLUMNS(Summary!$B$58:$C$58),TRUE))</f>
        <v>0.06</v>
      </c>
      <c r="EG146" s="295">
        <f>IF(Summary!$C$53="floating",
IFERROR(
VLOOKUP(EG$115,'SOFR Rates'!$C$2:$D$122,2,FALSE)+Summary!$C$55,EF146),
VLOOKUP(EG115,Summary!$B$59:$C$63,COLUMNS(Summary!$B$58:$C$58),TRUE))</f>
        <v>0.06</v>
      </c>
      <c r="EH146" s="295">
        <f>IF(Summary!$C$53="floating",
IFERROR(
VLOOKUP(EH$115,'SOFR Rates'!$C$2:$D$122,2,FALSE)+Summary!$C$55,EG146),
VLOOKUP(EH115,Summary!$B$59:$C$63,COLUMNS(Summary!$B$58:$C$58),TRUE))</f>
        <v>0.06</v>
      </c>
      <c r="EI146" s="295">
        <f>IF(Summary!$C$53="floating",
IFERROR(
VLOOKUP(EI$115,'SOFR Rates'!$C$2:$D$122,2,FALSE)+Summary!$C$55,EH146),
VLOOKUP(EI115,Summary!$B$59:$C$63,COLUMNS(Summary!$B$58:$C$58),TRUE))</f>
        <v>0.06</v>
      </c>
      <c r="EJ146" s="295">
        <f>IF(Summary!$C$53="floating",
IFERROR(
VLOOKUP(EJ$115,'SOFR Rates'!$C$2:$D$122,2,FALSE)+Summary!$C$55,EI146),
VLOOKUP(EJ115,Summary!$B$59:$C$63,COLUMNS(Summary!$B$58:$C$58),TRUE))</f>
        <v>0.06</v>
      </c>
      <c r="EK146" s="4">
        <v>0</v>
      </c>
    </row>
    <row r="147" spans="1:141" s="4" customFormat="1" ht="14" x14ac:dyDescent="0.2">
      <c r="A147" s="3"/>
      <c r="H147" s="5"/>
      <c r="I147" s="5"/>
      <c r="J147" s="5"/>
      <c r="EK147" s="4">
        <v>0</v>
      </c>
    </row>
    <row r="148" spans="1:141" s="4" customFormat="1" ht="14" x14ac:dyDescent="0.2">
      <c r="A148" s="3"/>
      <c r="C148" s="167" t="s">
        <v>412</v>
      </c>
      <c r="H148" s="5"/>
      <c r="I148" s="5"/>
      <c r="J148" s="5"/>
      <c r="EK148" s="4">
        <v>0</v>
      </c>
    </row>
    <row r="149" spans="1:141" s="4" customFormat="1" ht="14" x14ac:dyDescent="0.2">
      <c r="A149" s="3"/>
      <c r="B149" s="59"/>
      <c r="C149" s="290" t="s">
        <v>405</v>
      </c>
      <c r="H149" s="58">
        <f t="shared" ref="H149:AM149" si="168">G155</f>
        <v>0</v>
      </c>
      <c r="I149" s="58">
        <f t="shared" si="168"/>
        <v>0</v>
      </c>
      <c r="J149" s="58">
        <f t="shared" si="168"/>
        <v>0</v>
      </c>
      <c r="K149" s="58">
        <f t="shared" si="168"/>
        <v>0</v>
      </c>
      <c r="L149" s="58">
        <f t="shared" si="168"/>
        <v>0</v>
      </c>
      <c r="M149" s="58">
        <f t="shared" si="168"/>
        <v>0</v>
      </c>
      <c r="N149" s="58">
        <f t="shared" si="168"/>
        <v>0</v>
      </c>
      <c r="O149" s="58">
        <f t="shared" si="168"/>
        <v>0</v>
      </c>
      <c r="P149" s="58">
        <f t="shared" si="168"/>
        <v>0</v>
      </c>
      <c r="Q149" s="58">
        <f t="shared" si="168"/>
        <v>0</v>
      </c>
      <c r="R149" s="58">
        <f t="shared" si="168"/>
        <v>0</v>
      </c>
      <c r="S149" s="58">
        <f t="shared" si="168"/>
        <v>0</v>
      </c>
      <c r="T149" s="58">
        <f t="shared" si="168"/>
        <v>0</v>
      </c>
      <c r="U149" s="58">
        <f t="shared" si="168"/>
        <v>0</v>
      </c>
      <c r="V149" s="58">
        <f t="shared" si="168"/>
        <v>0</v>
      </c>
      <c r="W149" s="58">
        <f t="shared" si="168"/>
        <v>0</v>
      </c>
      <c r="X149" s="58">
        <f t="shared" si="168"/>
        <v>0</v>
      </c>
      <c r="Y149" s="58">
        <f t="shared" si="168"/>
        <v>0</v>
      </c>
      <c r="Z149" s="58">
        <f t="shared" si="168"/>
        <v>0</v>
      </c>
      <c r="AA149" s="58">
        <f t="shared" si="168"/>
        <v>0</v>
      </c>
      <c r="AB149" s="58">
        <f t="shared" si="168"/>
        <v>0</v>
      </c>
      <c r="AC149" s="58">
        <f t="shared" si="168"/>
        <v>0</v>
      </c>
      <c r="AD149" s="58">
        <f t="shared" si="168"/>
        <v>0</v>
      </c>
      <c r="AE149" s="58">
        <f t="shared" si="168"/>
        <v>0</v>
      </c>
      <c r="AF149" s="58">
        <f t="shared" si="168"/>
        <v>0</v>
      </c>
      <c r="AG149" s="58">
        <f t="shared" si="168"/>
        <v>0</v>
      </c>
      <c r="AH149" s="58">
        <f t="shared" si="168"/>
        <v>0</v>
      </c>
      <c r="AI149" s="58">
        <f t="shared" si="168"/>
        <v>0</v>
      </c>
      <c r="AJ149" s="58">
        <f t="shared" si="168"/>
        <v>0</v>
      </c>
      <c r="AK149" s="58">
        <f t="shared" si="168"/>
        <v>0</v>
      </c>
      <c r="AL149" s="58">
        <f t="shared" si="168"/>
        <v>0</v>
      </c>
      <c r="AM149" s="58">
        <f t="shared" si="168"/>
        <v>0</v>
      </c>
      <c r="AN149" s="58">
        <f t="shared" ref="AN149:BS149" si="169">AM155</f>
        <v>0</v>
      </c>
      <c r="AO149" s="58">
        <f t="shared" si="169"/>
        <v>0</v>
      </c>
      <c r="AP149" s="58">
        <f t="shared" si="169"/>
        <v>0</v>
      </c>
      <c r="AQ149" s="58">
        <f t="shared" si="169"/>
        <v>0</v>
      </c>
      <c r="AR149" s="58">
        <f t="shared" si="169"/>
        <v>0</v>
      </c>
      <c r="AS149" s="58">
        <f t="shared" si="169"/>
        <v>0</v>
      </c>
      <c r="AT149" s="58">
        <f t="shared" si="169"/>
        <v>0</v>
      </c>
      <c r="AU149" s="58">
        <f t="shared" si="169"/>
        <v>0</v>
      </c>
      <c r="AV149" s="58">
        <f t="shared" si="169"/>
        <v>0</v>
      </c>
      <c r="AW149" s="58">
        <f t="shared" si="169"/>
        <v>0</v>
      </c>
      <c r="AX149" s="58">
        <f t="shared" si="169"/>
        <v>0</v>
      </c>
      <c r="AY149" s="58">
        <f t="shared" si="169"/>
        <v>0</v>
      </c>
      <c r="AZ149" s="58">
        <f t="shared" si="169"/>
        <v>0</v>
      </c>
      <c r="BA149" s="58">
        <f t="shared" si="169"/>
        <v>0</v>
      </c>
      <c r="BB149" s="58">
        <f t="shared" si="169"/>
        <v>0</v>
      </c>
      <c r="BC149" s="58">
        <f t="shared" si="169"/>
        <v>0</v>
      </c>
      <c r="BD149" s="58">
        <f t="shared" si="169"/>
        <v>0</v>
      </c>
      <c r="BE149" s="58">
        <f t="shared" si="169"/>
        <v>0</v>
      </c>
      <c r="BF149" s="58">
        <f t="shared" si="169"/>
        <v>0</v>
      </c>
      <c r="BG149" s="58">
        <f t="shared" si="169"/>
        <v>0</v>
      </c>
      <c r="BH149" s="58">
        <f t="shared" si="169"/>
        <v>0</v>
      </c>
      <c r="BI149" s="58">
        <f t="shared" si="169"/>
        <v>0</v>
      </c>
      <c r="BJ149" s="58">
        <f t="shared" si="169"/>
        <v>0</v>
      </c>
      <c r="BK149" s="58">
        <f t="shared" si="169"/>
        <v>0</v>
      </c>
      <c r="BL149" s="58">
        <f t="shared" si="169"/>
        <v>0</v>
      </c>
      <c r="BM149" s="58">
        <f t="shared" si="169"/>
        <v>0</v>
      </c>
      <c r="BN149" s="58">
        <f t="shared" si="169"/>
        <v>0</v>
      </c>
      <c r="BO149" s="58">
        <f t="shared" si="169"/>
        <v>0</v>
      </c>
      <c r="BP149" s="58">
        <f t="shared" si="169"/>
        <v>0</v>
      </c>
      <c r="BQ149" s="58">
        <f t="shared" si="169"/>
        <v>0</v>
      </c>
      <c r="BR149" s="58">
        <f t="shared" si="169"/>
        <v>0</v>
      </c>
      <c r="BS149" s="58">
        <f t="shared" si="169"/>
        <v>0</v>
      </c>
      <c r="BT149" s="58">
        <f t="shared" ref="BT149:CY149" si="170">BS155</f>
        <v>0</v>
      </c>
      <c r="BU149" s="58">
        <f t="shared" si="170"/>
        <v>0</v>
      </c>
      <c r="BV149" s="58">
        <f t="shared" si="170"/>
        <v>0</v>
      </c>
      <c r="BW149" s="58">
        <f t="shared" si="170"/>
        <v>0</v>
      </c>
      <c r="BX149" s="58">
        <f t="shared" si="170"/>
        <v>0</v>
      </c>
      <c r="BY149" s="58">
        <f t="shared" si="170"/>
        <v>0</v>
      </c>
      <c r="BZ149" s="58">
        <f t="shared" si="170"/>
        <v>0</v>
      </c>
      <c r="CA149" s="58">
        <f t="shared" si="170"/>
        <v>0</v>
      </c>
      <c r="CB149" s="58">
        <f t="shared" si="170"/>
        <v>0</v>
      </c>
      <c r="CC149" s="58">
        <f t="shared" si="170"/>
        <v>0</v>
      </c>
      <c r="CD149" s="58">
        <f t="shared" si="170"/>
        <v>0</v>
      </c>
      <c r="CE149" s="58">
        <f t="shared" si="170"/>
        <v>0</v>
      </c>
      <c r="CF149" s="58">
        <f t="shared" si="170"/>
        <v>0</v>
      </c>
      <c r="CG149" s="58">
        <f t="shared" si="170"/>
        <v>0</v>
      </c>
      <c r="CH149" s="58">
        <f t="shared" si="170"/>
        <v>0</v>
      </c>
      <c r="CI149" s="58">
        <f t="shared" si="170"/>
        <v>0</v>
      </c>
      <c r="CJ149" s="58">
        <f t="shared" si="170"/>
        <v>0</v>
      </c>
      <c r="CK149" s="58">
        <f t="shared" si="170"/>
        <v>0</v>
      </c>
      <c r="CL149" s="58">
        <f t="shared" si="170"/>
        <v>0</v>
      </c>
      <c r="CM149" s="58">
        <f t="shared" si="170"/>
        <v>0</v>
      </c>
      <c r="CN149" s="58">
        <f t="shared" si="170"/>
        <v>0</v>
      </c>
      <c r="CO149" s="58">
        <f t="shared" si="170"/>
        <v>0</v>
      </c>
      <c r="CP149" s="58">
        <f t="shared" si="170"/>
        <v>0</v>
      </c>
      <c r="CQ149" s="58">
        <f t="shared" si="170"/>
        <v>0</v>
      </c>
      <c r="CR149" s="58">
        <f t="shared" si="170"/>
        <v>0</v>
      </c>
      <c r="CS149" s="58">
        <f t="shared" si="170"/>
        <v>0</v>
      </c>
      <c r="CT149" s="58">
        <f t="shared" si="170"/>
        <v>0</v>
      </c>
      <c r="CU149" s="58">
        <f t="shared" si="170"/>
        <v>0</v>
      </c>
      <c r="CV149" s="58">
        <f t="shared" si="170"/>
        <v>0</v>
      </c>
      <c r="CW149" s="58">
        <f t="shared" si="170"/>
        <v>0</v>
      </c>
      <c r="CX149" s="58">
        <f t="shared" si="170"/>
        <v>0</v>
      </c>
      <c r="CY149" s="58">
        <f t="shared" si="170"/>
        <v>0</v>
      </c>
      <c r="CZ149" s="58">
        <f t="shared" ref="CZ149:EJ149" si="171">CY155</f>
        <v>0</v>
      </c>
      <c r="DA149" s="58">
        <f t="shared" si="171"/>
        <v>0</v>
      </c>
      <c r="DB149" s="58">
        <f t="shared" si="171"/>
        <v>0</v>
      </c>
      <c r="DC149" s="58">
        <f t="shared" si="171"/>
        <v>0</v>
      </c>
      <c r="DD149" s="58">
        <f t="shared" si="171"/>
        <v>0</v>
      </c>
      <c r="DE149" s="58">
        <f t="shared" si="171"/>
        <v>0</v>
      </c>
      <c r="DF149" s="58">
        <f t="shared" si="171"/>
        <v>0</v>
      </c>
      <c r="DG149" s="58">
        <f t="shared" si="171"/>
        <v>0</v>
      </c>
      <c r="DH149" s="58">
        <f t="shared" si="171"/>
        <v>0</v>
      </c>
      <c r="DI149" s="58">
        <f t="shared" si="171"/>
        <v>0</v>
      </c>
      <c r="DJ149" s="58">
        <f t="shared" si="171"/>
        <v>0</v>
      </c>
      <c r="DK149" s="58">
        <f t="shared" si="171"/>
        <v>0</v>
      </c>
      <c r="DL149" s="58">
        <f t="shared" si="171"/>
        <v>0</v>
      </c>
      <c r="DM149" s="58">
        <f t="shared" si="171"/>
        <v>0</v>
      </c>
      <c r="DN149" s="58">
        <f t="shared" si="171"/>
        <v>0</v>
      </c>
      <c r="DO149" s="58">
        <f t="shared" si="171"/>
        <v>0</v>
      </c>
      <c r="DP149" s="58">
        <f t="shared" si="171"/>
        <v>0</v>
      </c>
      <c r="DQ149" s="58">
        <f t="shared" si="171"/>
        <v>0</v>
      </c>
      <c r="DR149" s="58">
        <f t="shared" si="171"/>
        <v>0</v>
      </c>
      <c r="DS149" s="58">
        <f t="shared" si="171"/>
        <v>0</v>
      </c>
      <c r="DT149" s="58">
        <f t="shared" si="171"/>
        <v>0</v>
      </c>
      <c r="DU149" s="58">
        <f t="shared" si="171"/>
        <v>0</v>
      </c>
      <c r="DV149" s="58">
        <f t="shared" si="171"/>
        <v>0</v>
      </c>
      <c r="DW149" s="58">
        <f t="shared" si="171"/>
        <v>0</v>
      </c>
      <c r="DX149" s="58">
        <f t="shared" si="171"/>
        <v>0</v>
      </c>
      <c r="DY149" s="58">
        <f t="shared" si="171"/>
        <v>0</v>
      </c>
      <c r="DZ149" s="58">
        <f t="shared" si="171"/>
        <v>0</v>
      </c>
      <c r="EA149" s="58">
        <f t="shared" si="171"/>
        <v>0</v>
      </c>
      <c r="EB149" s="58">
        <f t="shared" si="171"/>
        <v>0</v>
      </c>
      <c r="EC149" s="58">
        <f t="shared" si="171"/>
        <v>0</v>
      </c>
      <c r="ED149" s="58">
        <f t="shared" si="171"/>
        <v>0</v>
      </c>
      <c r="EE149" s="58">
        <f t="shared" si="171"/>
        <v>0</v>
      </c>
      <c r="EF149" s="58">
        <f t="shared" si="171"/>
        <v>0</v>
      </c>
      <c r="EG149" s="58">
        <f t="shared" si="171"/>
        <v>0</v>
      </c>
      <c r="EH149" s="58">
        <f t="shared" si="171"/>
        <v>0</v>
      </c>
      <c r="EI149" s="58">
        <f t="shared" si="171"/>
        <v>0</v>
      </c>
      <c r="EJ149" s="58">
        <f t="shared" si="171"/>
        <v>0</v>
      </c>
      <c r="EK149" s="4">
        <v>0</v>
      </c>
    </row>
    <row r="150" spans="1:141" s="4" customFormat="1" ht="14" x14ac:dyDescent="0.2">
      <c r="A150" s="3"/>
      <c r="B150" s="59"/>
      <c r="C150" s="291" t="s">
        <v>574</v>
      </c>
      <c r="H150" s="58">
        <f>IF(H$116=Summary!$E$51,
Summary!$E$46,
0)</f>
        <v>0</v>
      </c>
      <c r="I150" s="58">
        <f>IF(I$116=Summary!$E$51,
Summary!$E$46,
0)</f>
        <v>0</v>
      </c>
      <c r="J150" s="58">
        <f>IF(J$116=Summary!$E$51,
Summary!$E$46,
0)</f>
        <v>0</v>
      </c>
      <c r="K150" s="58">
        <f>IF(K$116=Summary!$E$51,
Summary!$E$46,
0)</f>
        <v>0</v>
      </c>
      <c r="L150" s="58">
        <f>IF(L$116=Summary!$E$51,
Summary!$E$46,
0)</f>
        <v>0</v>
      </c>
      <c r="M150" s="58">
        <f>IF(M$116=Summary!$E$51,
Summary!$E$46,
0)</f>
        <v>0</v>
      </c>
      <c r="N150" s="58">
        <f>IF(N$116=Summary!$E$51,
Summary!$E$46,
0)</f>
        <v>0</v>
      </c>
      <c r="O150" s="58">
        <f>IF(O$116=Summary!$E$51,
Summary!$E$46,
0)</f>
        <v>0</v>
      </c>
      <c r="P150" s="58">
        <f>IF(P$116=Summary!$E$51,
Summary!$E$46,
0)</f>
        <v>0</v>
      </c>
      <c r="Q150" s="58">
        <f>IF(Q$116=Summary!$E$51,
Summary!$E$46,
0)</f>
        <v>0</v>
      </c>
      <c r="R150" s="58">
        <f>IF(R$116=Summary!$E$51,
Summary!$E$46,
0)</f>
        <v>0</v>
      </c>
      <c r="S150" s="58">
        <f>IF(S$116=Summary!$E$51,
Summary!$E$46,
0)</f>
        <v>0</v>
      </c>
      <c r="T150" s="58">
        <f>IF(T$116=Summary!$E$51,
Summary!$E$46,
0)</f>
        <v>0</v>
      </c>
      <c r="U150" s="58">
        <f>IF(U$116=Summary!$E$51,
Summary!$E$46,
0)</f>
        <v>0</v>
      </c>
      <c r="V150" s="58">
        <f>IF(V$116=Summary!$E$51,
Summary!$E$46,
0)</f>
        <v>0</v>
      </c>
      <c r="W150" s="58">
        <f>IF(W$116=Summary!$E$51,
Summary!$E$46,
0)</f>
        <v>0</v>
      </c>
      <c r="X150" s="58">
        <f>IF(X$116=Summary!$E$51,
Summary!$E$46,
0)</f>
        <v>0</v>
      </c>
      <c r="Y150" s="58">
        <f>IF(Y$116=Summary!$E$51,
Summary!$E$46,
0)</f>
        <v>0</v>
      </c>
      <c r="Z150" s="58">
        <f>IF(Z$116=Summary!$E$51,
Summary!$E$46,
0)</f>
        <v>0</v>
      </c>
      <c r="AA150" s="58">
        <f>IF(AA$116=Summary!$E$51,
Summary!$E$46,
0)</f>
        <v>0</v>
      </c>
      <c r="AB150" s="58">
        <f>IF(AB$116=Summary!$E$51,
Summary!$E$46,
0)</f>
        <v>0</v>
      </c>
      <c r="AC150" s="58">
        <f>IF(AC$116=Summary!$E$51,
Summary!$E$46,
0)</f>
        <v>0</v>
      </c>
      <c r="AD150" s="58">
        <f>IF(AD$116=Summary!$E$51,
Summary!$E$46,
0)</f>
        <v>0</v>
      </c>
      <c r="AE150" s="58">
        <f>IF(AE$116=Summary!$E$51,
Summary!$E$46,
0)</f>
        <v>0</v>
      </c>
      <c r="AF150" s="58">
        <f>IF(AF$116=Summary!$E$51,
Summary!$E$46,
0)</f>
        <v>0</v>
      </c>
      <c r="AG150" s="58">
        <f>IF(AG$116=Summary!$E$51,
Summary!$E$46,
0)</f>
        <v>0</v>
      </c>
      <c r="AH150" s="58">
        <f>IF(AH$116=Summary!$E$51,
Summary!$E$46,
0)</f>
        <v>0</v>
      </c>
      <c r="AI150" s="58">
        <f>IF(AI$116=Summary!$E$51,
Summary!$E$46,
0)</f>
        <v>0</v>
      </c>
      <c r="AJ150" s="58">
        <f>IF(AJ$116=Summary!$E$51,
Summary!$E$46,
0)</f>
        <v>0</v>
      </c>
      <c r="AK150" s="58">
        <f>IF(AK$116=Summary!$E$51,
Summary!$E$46,
0)</f>
        <v>0</v>
      </c>
      <c r="AL150" s="58">
        <f>IF(AL$116=Summary!$E$51,
Summary!$E$46,
0)</f>
        <v>0</v>
      </c>
      <c r="AM150" s="58">
        <f>IF(AM$116=Summary!$E$51,
Summary!$E$46,
0)</f>
        <v>0</v>
      </c>
      <c r="AN150" s="58">
        <f>IF(AN$116=Summary!$E$51,
Summary!$E$46,
0)</f>
        <v>0</v>
      </c>
      <c r="AO150" s="58">
        <f>IF(AO$116=Summary!$E$51,
Summary!$E$46,
0)</f>
        <v>0</v>
      </c>
      <c r="AP150" s="58">
        <f>IF(AP$116=Summary!$E$51,
Summary!$E$46,
0)</f>
        <v>0</v>
      </c>
      <c r="AQ150" s="58">
        <f>IF(AQ$116=Summary!$E$51,
Summary!$E$46,
0)</f>
        <v>0</v>
      </c>
      <c r="AR150" s="58">
        <f>IF(AR$116=Summary!$E$51,
Summary!$E$46,
0)</f>
        <v>0</v>
      </c>
      <c r="AS150" s="58">
        <f>IF(AS$116=Summary!$E$51,
Summary!$E$46,
0)</f>
        <v>0</v>
      </c>
      <c r="AT150" s="58">
        <f>IF(AT$116=Summary!$E$51,
Summary!$E$46,
0)</f>
        <v>0</v>
      </c>
      <c r="AU150" s="58">
        <f>IF(AU$116=Summary!$E$51,
Summary!$E$46,
0)</f>
        <v>0</v>
      </c>
      <c r="AV150" s="58">
        <f>IF(AV$116=Summary!$E$51,
Summary!$E$46,
0)</f>
        <v>0</v>
      </c>
      <c r="AW150" s="58">
        <f>IF(AW$116=Summary!$E$51,
Summary!$E$46,
0)</f>
        <v>0</v>
      </c>
      <c r="AX150" s="58">
        <f>IF(AX$116=Summary!$E$51,
Summary!$E$46,
0)</f>
        <v>0</v>
      </c>
      <c r="AY150" s="58">
        <f>IF(AY$116=Summary!$E$51,
Summary!$E$46,
0)</f>
        <v>0</v>
      </c>
      <c r="AZ150" s="58">
        <f>IF(AZ$116=Summary!$E$51,
Summary!$E$46,
0)</f>
        <v>0</v>
      </c>
      <c r="BA150" s="58">
        <f>IF(BA$116=Summary!$E$51,
Summary!$E$46,
0)</f>
        <v>0</v>
      </c>
      <c r="BB150" s="58">
        <f>IF(BB$116=Summary!$E$51,
Summary!$E$46,
0)</f>
        <v>0</v>
      </c>
      <c r="BC150" s="58">
        <f>IF(BC$116=Summary!$E$51,
Summary!$E$46,
0)</f>
        <v>0</v>
      </c>
      <c r="BD150" s="58">
        <f>IF(BD$116=Summary!$E$51,
Summary!$E$46,
0)</f>
        <v>0</v>
      </c>
      <c r="BE150" s="58">
        <f>IF(BE$116=Summary!$E$51,
Summary!$E$46,
0)</f>
        <v>0</v>
      </c>
      <c r="BF150" s="58">
        <f>IF(BF$116=Summary!$E$51,
Summary!$E$46,
0)</f>
        <v>0</v>
      </c>
      <c r="BG150" s="58">
        <f>IF(BG$116=Summary!$E$51,
Summary!$E$46,
0)</f>
        <v>0</v>
      </c>
      <c r="BH150" s="58">
        <f>IF(BH$116=Summary!$E$51,
Summary!$E$46,
0)</f>
        <v>0</v>
      </c>
      <c r="BI150" s="58">
        <f>IF(BI$116=Summary!$E$51,
Summary!$E$46,
0)</f>
        <v>0</v>
      </c>
      <c r="BJ150" s="58">
        <f>IF(BJ$116=Summary!$E$51,
Summary!$E$46,
0)</f>
        <v>0</v>
      </c>
      <c r="BK150" s="58">
        <f>IF(BK$116=Summary!$E$51,
Summary!$E$46,
0)</f>
        <v>0</v>
      </c>
      <c r="BL150" s="58">
        <f>IF(BL$116=Summary!$E$51,
Summary!$E$46,
0)</f>
        <v>0</v>
      </c>
      <c r="BM150" s="58">
        <f>IF(BM$116=Summary!$E$51,
Summary!$E$46,
0)</f>
        <v>0</v>
      </c>
      <c r="BN150" s="58">
        <f>IF(BN$116=Summary!$E$51,
Summary!$E$46,
0)</f>
        <v>0</v>
      </c>
      <c r="BO150" s="58">
        <f>IF(BO$116=Summary!$E$51,
Summary!$E$46,
0)</f>
        <v>0</v>
      </c>
      <c r="BP150" s="58">
        <f>IF(BP$116=Summary!$E$51,
Summary!$E$46,
0)</f>
        <v>0</v>
      </c>
      <c r="BQ150" s="58">
        <f>IF(BQ$116=Summary!$E$51,
Summary!$E$46,
0)</f>
        <v>0</v>
      </c>
      <c r="BR150" s="58">
        <f>IF(BR$116=Summary!$E$51,
Summary!$E$46,
0)</f>
        <v>0</v>
      </c>
      <c r="BS150" s="58">
        <f>IF(BS$116=Summary!$E$51,
Summary!$E$46,
0)</f>
        <v>0</v>
      </c>
      <c r="BT150" s="58">
        <f>IF(BT$116=Summary!$E$51,
Summary!$E$46,
0)</f>
        <v>0</v>
      </c>
      <c r="BU150" s="58">
        <f>IF(BU$116=Summary!$E$51,
Summary!$E$46,
0)</f>
        <v>0</v>
      </c>
      <c r="BV150" s="58">
        <f>IF(BV$116=Summary!$E$51,
Summary!$E$46,
0)</f>
        <v>0</v>
      </c>
      <c r="BW150" s="58">
        <f>IF(BW$116=Summary!$E$51,
Summary!$E$46,
0)</f>
        <v>0</v>
      </c>
      <c r="BX150" s="58">
        <f>IF(BX$116=Summary!$E$51,
Summary!$E$46,
0)</f>
        <v>0</v>
      </c>
      <c r="BY150" s="58">
        <f>IF(BY$116=Summary!$E$51,
Summary!$E$46,
0)</f>
        <v>0</v>
      </c>
      <c r="BZ150" s="58">
        <f>IF(BZ$116=Summary!$E$51,
Summary!$E$46,
0)</f>
        <v>0</v>
      </c>
      <c r="CA150" s="58">
        <f>IF(CA$116=Summary!$E$51,
Summary!$E$46,
0)</f>
        <v>0</v>
      </c>
      <c r="CB150" s="58">
        <f>IF(CB$116=Summary!$E$51,
Summary!$E$46,
0)</f>
        <v>0</v>
      </c>
      <c r="CC150" s="58">
        <f>IF(CC$116=Summary!$E$51,
Summary!$E$46,
0)</f>
        <v>0</v>
      </c>
      <c r="CD150" s="58">
        <f>IF(CD$116=Summary!$E$51,
Summary!$E$46,
0)</f>
        <v>0</v>
      </c>
      <c r="CE150" s="58">
        <f>IF(CE$116=Summary!$E$51,
Summary!$E$46,
0)</f>
        <v>0</v>
      </c>
      <c r="CF150" s="58">
        <f>IF(CF$116=Summary!$E$51,
Summary!$E$46,
0)</f>
        <v>0</v>
      </c>
      <c r="CG150" s="58">
        <f>IF(CG$116=Summary!$E$51,
Summary!$E$46,
0)</f>
        <v>0</v>
      </c>
      <c r="CH150" s="58">
        <f>IF(CH$116=Summary!$E$51,
Summary!$E$46,
0)</f>
        <v>0</v>
      </c>
      <c r="CI150" s="58">
        <f>IF(CI$116=Summary!$E$51,
Summary!$E$46,
0)</f>
        <v>0</v>
      </c>
      <c r="CJ150" s="58">
        <f>IF(CJ$116=Summary!$E$51,
Summary!$E$46,
0)</f>
        <v>0</v>
      </c>
      <c r="CK150" s="58">
        <f>IF(CK$116=Summary!$E$51,
Summary!$E$46,
0)</f>
        <v>0</v>
      </c>
      <c r="CL150" s="58">
        <f>IF(CL$116=Summary!$E$51,
Summary!$E$46,
0)</f>
        <v>0</v>
      </c>
      <c r="CM150" s="58">
        <f>IF(CM$116=Summary!$E$51,
Summary!$E$46,
0)</f>
        <v>0</v>
      </c>
      <c r="CN150" s="58">
        <f>IF(CN$116=Summary!$E$51,
Summary!$E$46,
0)</f>
        <v>0</v>
      </c>
      <c r="CO150" s="58">
        <f>IF(CO$116=Summary!$E$51,
Summary!$E$46,
0)</f>
        <v>0</v>
      </c>
      <c r="CP150" s="58">
        <f>IF(CP$116=Summary!$E$51,
Summary!$E$46,
0)</f>
        <v>0</v>
      </c>
      <c r="CQ150" s="58">
        <f>IF(CQ$116=Summary!$E$51,
Summary!$E$46,
0)</f>
        <v>0</v>
      </c>
      <c r="CR150" s="58">
        <f>IF(CR$116=Summary!$E$51,
Summary!$E$46,
0)</f>
        <v>0</v>
      </c>
      <c r="CS150" s="58">
        <f>IF(CS$116=Summary!$E$51,
Summary!$E$46,
0)</f>
        <v>0</v>
      </c>
      <c r="CT150" s="58">
        <f>IF(CT$116=Summary!$E$51,
Summary!$E$46,
0)</f>
        <v>0</v>
      </c>
      <c r="CU150" s="58">
        <f>IF(CU$116=Summary!$E$51,
Summary!$E$46,
0)</f>
        <v>0</v>
      </c>
      <c r="CV150" s="58">
        <f>IF(CV$116=Summary!$E$51,
Summary!$E$46,
0)</f>
        <v>0</v>
      </c>
      <c r="CW150" s="58">
        <f>IF(CW$116=Summary!$E$51,
Summary!$E$46,
0)</f>
        <v>0</v>
      </c>
      <c r="CX150" s="58">
        <f>IF(CX$116=Summary!$E$51,
Summary!$E$46,
0)</f>
        <v>0</v>
      </c>
      <c r="CY150" s="58">
        <f>IF(CY$116=Summary!$E$51,
Summary!$E$46,
0)</f>
        <v>0</v>
      </c>
      <c r="CZ150" s="58">
        <f>IF(CZ$116=Summary!$E$51,
Summary!$E$46,
0)</f>
        <v>0</v>
      </c>
      <c r="DA150" s="58">
        <f>IF(DA$116=Summary!$E$51,
Summary!$E$46,
0)</f>
        <v>0</v>
      </c>
      <c r="DB150" s="58">
        <f>IF(DB$116=Summary!$E$51,
Summary!$E$46,
0)</f>
        <v>0</v>
      </c>
      <c r="DC150" s="58">
        <f>IF(DC$116=Summary!$E$51,
Summary!$E$46,
0)</f>
        <v>0</v>
      </c>
      <c r="DD150" s="58">
        <f>IF(DD$116=Summary!$E$51,
Summary!$E$46,
0)</f>
        <v>0</v>
      </c>
      <c r="DE150" s="58">
        <f>IF(DE$116=Summary!$E$51,
Summary!$E$46,
0)</f>
        <v>0</v>
      </c>
      <c r="DF150" s="58">
        <f>IF(DF$116=Summary!$E$51,
Summary!$E$46,
0)</f>
        <v>0</v>
      </c>
      <c r="DG150" s="58">
        <f>IF(DG$116=Summary!$E$51,
Summary!$E$46,
0)</f>
        <v>0</v>
      </c>
      <c r="DH150" s="58">
        <f>IF(DH$116=Summary!$E$51,
Summary!$E$46,
0)</f>
        <v>0</v>
      </c>
      <c r="DI150" s="58">
        <f>IF(DI$116=Summary!$E$51,
Summary!$E$46,
0)</f>
        <v>0</v>
      </c>
      <c r="DJ150" s="58">
        <f>IF(DJ$116=Summary!$E$51,
Summary!$E$46,
0)</f>
        <v>0</v>
      </c>
      <c r="DK150" s="58">
        <f>IF(DK$116=Summary!$E$51,
Summary!$E$46,
0)</f>
        <v>0</v>
      </c>
      <c r="DL150" s="58">
        <f>IF(DL$116=Summary!$E$51,
Summary!$E$46,
0)</f>
        <v>0</v>
      </c>
      <c r="DM150" s="58">
        <f>IF(DM$116=Summary!$E$51,
Summary!$E$46,
0)</f>
        <v>0</v>
      </c>
      <c r="DN150" s="58">
        <f>IF(DN$116=Summary!$E$51,
Summary!$E$46,
0)</f>
        <v>0</v>
      </c>
      <c r="DO150" s="58">
        <f>IF(DO$116=Summary!$E$51,
Summary!$E$46,
0)</f>
        <v>0</v>
      </c>
      <c r="DP150" s="58">
        <f>IF(DP$116=Summary!$E$51,
Summary!$E$46,
0)</f>
        <v>0</v>
      </c>
      <c r="DQ150" s="58">
        <f>IF(DQ$116=Summary!$E$51,
Summary!$E$46,
0)</f>
        <v>0</v>
      </c>
      <c r="DR150" s="58">
        <f>IF(DR$116=Summary!$E$51,
Summary!$E$46,
0)</f>
        <v>0</v>
      </c>
      <c r="DS150" s="58">
        <f>IF(DS$116=Summary!$E$51,
Summary!$E$46,
0)</f>
        <v>0</v>
      </c>
      <c r="DT150" s="58">
        <f>IF(DT$116=Summary!$E$51,
Summary!$E$46,
0)</f>
        <v>0</v>
      </c>
      <c r="DU150" s="58">
        <f>IF(DU$116=Summary!$E$51,
Summary!$E$46,
0)</f>
        <v>0</v>
      </c>
      <c r="DV150" s="58">
        <f>IF(DV$116=Summary!$E$51,
Summary!$E$46,
0)</f>
        <v>0</v>
      </c>
      <c r="DW150" s="58">
        <f>IF(DW$116=Summary!$E$51,
Summary!$E$46,
0)</f>
        <v>0</v>
      </c>
      <c r="DX150" s="58">
        <f>IF(DX$116=Summary!$E$51,
Summary!$E$46,
0)</f>
        <v>0</v>
      </c>
      <c r="DY150" s="58">
        <f>IF(DY$116=Summary!$E$51,
Summary!$E$46,
0)</f>
        <v>0</v>
      </c>
      <c r="DZ150" s="58">
        <f>IF(DZ$116=Summary!$E$51,
Summary!$E$46,
0)</f>
        <v>0</v>
      </c>
      <c r="EA150" s="58">
        <f>IF(EA$116=Summary!$E$51,
Summary!$E$46,
0)</f>
        <v>0</v>
      </c>
      <c r="EB150" s="58">
        <f>IF(EB$116=Summary!$E$51,
Summary!$E$46,
0)</f>
        <v>0</v>
      </c>
      <c r="EC150" s="58">
        <f>IF(EC$116=Summary!$E$51,
Summary!$E$46,
0)</f>
        <v>0</v>
      </c>
      <c r="ED150" s="58">
        <f>IF(ED$116=Summary!$E$51,
Summary!$E$46,
0)</f>
        <v>0</v>
      </c>
      <c r="EE150" s="58">
        <f>IF(EE$116=Summary!$E$51,
Summary!$E$46,
0)</f>
        <v>0</v>
      </c>
      <c r="EF150" s="58">
        <f>IF(EF$116=Summary!$E$51,
Summary!$E$46,
0)</f>
        <v>0</v>
      </c>
      <c r="EG150" s="58">
        <f>IF(EG$116=Summary!$E$51,
Summary!$E$46,
0)</f>
        <v>0</v>
      </c>
      <c r="EH150" s="58">
        <f>IF(EH$116=Summary!$E$51,
Summary!$E$46,
0)</f>
        <v>0</v>
      </c>
      <c r="EI150" s="58">
        <f>IF(EI$116=Summary!$E$51,
Summary!$E$46,
0)</f>
        <v>0</v>
      </c>
      <c r="EJ150" s="58">
        <f>IF(EJ$116=Summary!$E$51,
Summary!$E$46,
0)</f>
        <v>0</v>
      </c>
      <c r="EK150" s="4">
        <v>0</v>
      </c>
    </row>
    <row r="151" spans="1:141" s="4" customFormat="1" ht="14" x14ac:dyDescent="0.2">
      <c r="A151" s="3"/>
      <c r="B151" s="59"/>
      <c r="C151" s="291" t="s">
        <v>633</v>
      </c>
      <c r="H151" s="58">
        <f>IF(H$116=Summary!$E$51,
SUM(Summary!$E$46,H144, H132,H154),
0)</f>
        <v>0</v>
      </c>
      <c r="I151" s="58">
        <f>IF(I$116=Summary!$E$51,
SUM(Summary!$E$46,I144, I132,I154),
0)</f>
        <v>0</v>
      </c>
      <c r="J151" s="58">
        <f>IF(J$116=Summary!$E$51,
SUM(Summary!$E$46,J144, J132,J154),
0)</f>
        <v>0</v>
      </c>
      <c r="K151" s="58">
        <f>IF(K$116=Summary!$E$51,
SUM(Summary!$E$46,K144, K132,K154),
0)</f>
        <v>0</v>
      </c>
      <c r="L151" s="58">
        <f>IF(L$116=Summary!$E$51,
SUM(Summary!$E$46,L144, L132,L154),
0)</f>
        <v>0</v>
      </c>
      <c r="M151" s="58">
        <f>IF(M$116=Summary!$E$51,
SUM(Summary!$E$46,M144, M132,M154),
0)</f>
        <v>0</v>
      </c>
      <c r="N151" s="58">
        <f>IF(N$116=Summary!$E$51,
SUM(Summary!$E$46,N144, N132,N154),
0)</f>
        <v>0</v>
      </c>
      <c r="O151" s="58">
        <f>IF(O$116=Summary!$E$51,
SUM(Summary!$E$46,O144, O132,O154),
0)</f>
        <v>0</v>
      </c>
      <c r="P151" s="58">
        <f>IF(P$116=Summary!$E$51,
SUM(Summary!$E$46,P144, P132,P154),
0)</f>
        <v>0</v>
      </c>
      <c r="Q151" s="58">
        <f>IF(Q$116=Summary!$E$51,
SUM(Summary!$E$46,Q144, Q132,Q154),
0)</f>
        <v>0</v>
      </c>
      <c r="R151" s="58">
        <f>IF(R$116=Summary!$E$51,
SUM(Summary!$E$46,R144, R132,R154),
0)</f>
        <v>0</v>
      </c>
      <c r="S151" s="58">
        <f>IF(S$116=Summary!$E$51,
SUM(Summary!$E$46,S144, S132,S154),
0)</f>
        <v>0</v>
      </c>
      <c r="T151" s="58">
        <f>IF(T$116=Summary!$E$51,
SUM(Summary!$E$46,T144, T132,T154),
0)</f>
        <v>0</v>
      </c>
      <c r="U151" s="58">
        <f>IF(U$116=Summary!$E$51,
SUM(Summary!$E$46,U144, U132,U154),
0)</f>
        <v>0</v>
      </c>
      <c r="V151" s="58">
        <f>IF(V$116=Summary!$E$51,
SUM(Summary!$E$46,V144, V132,V154),
0)</f>
        <v>0</v>
      </c>
      <c r="W151" s="58">
        <f>IF(W$116=Summary!$E$51,
SUM(Summary!$E$46,W144, W132,W154),
0)</f>
        <v>0</v>
      </c>
      <c r="X151" s="58">
        <f>IF(X$116=Summary!$E$51,
SUM(Summary!$E$46,X144, X132,X154),
0)</f>
        <v>0</v>
      </c>
      <c r="Y151" s="58">
        <f>IF(Y$116=Summary!$E$51,
SUM(Summary!$E$46,Y144, Y132,Y154),
0)</f>
        <v>0</v>
      </c>
      <c r="Z151" s="58">
        <f>IF(Z$116=Summary!$E$51,
SUM(Summary!$E$46,Z144, Z132,Z154),
0)</f>
        <v>0</v>
      </c>
      <c r="AA151" s="58">
        <f>IF(AA$116=Summary!$E$51,
SUM(Summary!$E$46,AA144, AA132,AA154),
0)</f>
        <v>0</v>
      </c>
      <c r="AB151" s="58">
        <f>IF(AB$116=Summary!$E$51,
SUM(Summary!$E$46,AB144, AB132,AB154),
0)</f>
        <v>0</v>
      </c>
      <c r="AC151" s="58">
        <f>IF(AC$116=Summary!$E$51,
SUM(Summary!$E$46,AC144, AC132,AC154),
0)</f>
        <v>0</v>
      </c>
      <c r="AD151" s="58">
        <f>IF(AD$116=Summary!$E$51,
SUM(Summary!$E$46,AD144, AD132,AD154),
0)</f>
        <v>0</v>
      </c>
      <c r="AE151" s="58">
        <f>IF(AE$116=Summary!$E$51,
SUM(Summary!$E$46,AE144, AE132,AE154),
0)</f>
        <v>0</v>
      </c>
      <c r="AF151" s="58">
        <f>IF(AF$116=Summary!$E$51,
SUM(Summary!$E$46,AF144, AF132,AF154),
0)</f>
        <v>0</v>
      </c>
      <c r="AG151" s="58">
        <f>IF(AG$116=Summary!$E$51,
SUM(Summary!$E$46,AG144, AG132,AG154),
0)</f>
        <v>0</v>
      </c>
      <c r="AH151" s="58">
        <f>IF(AH$116=Summary!$E$51,
SUM(Summary!$E$46,AH144, AH132,AH154),
0)</f>
        <v>0</v>
      </c>
      <c r="AI151" s="58">
        <f>IF(AI$116=Summary!$E$51,
SUM(Summary!$E$46,AI144, AI132,AI154),
0)</f>
        <v>0</v>
      </c>
      <c r="AJ151" s="58">
        <f>IF(AJ$116=Summary!$E$51,
SUM(Summary!$E$46,AJ144, AJ132,AJ154),
0)</f>
        <v>0</v>
      </c>
      <c r="AK151" s="58">
        <f>IF(AK$116=Summary!$E$51,
SUM(Summary!$E$46,AK144, AK132,AK154),
0)</f>
        <v>0</v>
      </c>
      <c r="AL151" s="58">
        <f>IF(AL$116=Summary!$E$51,
SUM(Summary!$E$46,AL144, AL132,AL154),
0)</f>
        <v>0</v>
      </c>
      <c r="AM151" s="58">
        <f>IF(AM$116=Summary!$E$51,
SUM(Summary!$E$46,AM144, AM132,AM154),
0)</f>
        <v>0</v>
      </c>
      <c r="AN151" s="58">
        <f>IF(AN$116=Summary!$E$51,
SUM(Summary!$E$46,AN144, AN132,AN154),
0)</f>
        <v>0</v>
      </c>
      <c r="AO151" s="58">
        <f>IF(AO$116=Summary!$E$51,
SUM(Summary!$E$46,AO144, AO132,AO154),
0)</f>
        <v>0</v>
      </c>
      <c r="AP151" s="58">
        <f>IF(AP$116=Summary!$E$51,
SUM(Summary!$E$46,AP144, AP132,AP154),
0)</f>
        <v>0</v>
      </c>
      <c r="AQ151" s="58">
        <f>IF(AQ$116=Summary!$E$51,
SUM(Summary!$E$46,AQ144, AQ132,AQ154),
0)</f>
        <v>0</v>
      </c>
      <c r="AR151" s="58">
        <f>IF(AR$116=Summary!$E$51,
SUM(Summary!$E$46,AR144, AR132,AR154),
0)</f>
        <v>0</v>
      </c>
      <c r="AS151" s="58">
        <f>IF(AS$116=Summary!$E$51,
SUM(Summary!$E$46,AS144, AS132,AS154),
0)</f>
        <v>0</v>
      </c>
      <c r="AT151" s="58">
        <f>IF(AT$116=Summary!$E$51,
SUM(Summary!$E$46,AT144, AT132,AT154),
0)</f>
        <v>0</v>
      </c>
      <c r="AU151" s="58">
        <f>IF(AU$116=Summary!$E$51,
SUM(Summary!$E$46,AU144, AU132,AU154),
0)</f>
        <v>0</v>
      </c>
      <c r="AV151" s="58">
        <f>IF(AV$116=Summary!$E$51,
SUM(Summary!$E$46,AV144, AV132,AV154),
0)</f>
        <v>0</v>
      </c>
      <c r="AW151" s="58">
        <f>IF(AW$116=Summary!$E$51,
SUM(Summary!$E$46,AW144, AW132,AW154),
0)</f>
        <v>0</v>
      </c>
      <c r="AX151" s="58">
        <f>IF(AX$116=Summary!$E$51,
SUM(Summary!$E$46,AX144, AX132,AX154),
0)</f>
        <v>0</v>
      </c>
      <c r="AY151" s="58">
        <f>IF(AY$116=Summary!$E$51,
SUM(Summary!$E$46,AY144, AY132,AY154),
0)</f>
        <v>0</v>
      </c>
      <c r="AZ151" s="58">
        <f>IF(AZ$116=Summary!$E$51,
SUM(Summary!$E$46,AZ144, AZ132,AZ154),
0)</f>
        <v>0</v>
      </c>
      <c r="BA151" s="58">
        <f>IF(BA$116=Summary!$E$51,
SUM(Summary!$E$46,BA144, BA132,BA154),
0)</f>
        <v>0</v>
      </c>
      <c r="BB151" s="58">
        <f>IF(BB$116=Summary!$E$51,
SUM(Summary!$E$46,BB144, BB132,BB154),
0)</f>
        <v>0</v>
      </c>
      <c r="BC151" s="58">
        <f>IF(BC$116=Summary!$E$51,
SUM(Summary!$E$46,BC144, BC132,BC154),
0)</f>
        <v>0</v>
      </c>
      <c r="BD151" s="58">
        <f>IF(BD$116=Summary!$E$51,
SUM(Summary!$E$46,BD144, BD132,BD154),
0)</f>
        <v>0</v>
      </c>
      <c r="BE151" s="58">
        <f>IF(BE$116=Summary!$E$51,
SUM(Summary!$E$46,BE144, BE132,BE154),
0)</f>
        <v>0</v>
      </c>
      <c r="BF151" s="58">
        <f>IF(BF$116=Summary!$E$51,
SUM(Summary!$E$46,BF144, BF132,BF154),
0)</f>
        <v>0</v>
      </c>
      <c r="BG151" s="58">
        <f>IF(BG$116=Summary!$E$51,
SUM(Summary!$E$46,BG144, BG132,BG154),
0)</f>
        <v>0</v>
      </c>
      <c r="BH151" s="58">
        <f>IF(BH$116=Summary!$E$51,
SUM(Summary!$E$46,BH144, BH132,BH154),
0)</f>
        <v>0</v>
      </c>
      <c r="BI151" s="58">
        <f>IF(BI$116=Summary!$E$51,
SUM(Summary!$E$46,BI144, BI132,BI154),
0)</f>
        <v>0</v>
      </c>
      <c r="BJ151" s="58">
        <f>IF(BJ$116=Summary!$E$51,
SUM(Summary!$E$46,BJ144, BJ132,BJ154),
0)</f>
        <v>0</v>
      </c>
      <c r="BK151" s="58">
        <f>IF(BK$116=Summary!$E$51,
SUM(Summary!$E$46,BK144, BK132,BK154),
0)</f>
        <v>0</v>
      </c>
      <c r="BL151" s="58">
        <f>IF(BL$116=Summary!$E$51,
SUM(Summary!$E$46,BL144, BL132,BL154),
0)</f>
        <v>0</v>
      </c>
      <c r="BM151" s="58">
        <f>IF(BM$116=Summary!$E$51,
SUM(Summary!$E$46,BM144, BM132,BM154),
0)</f>
        <v>0</v>
      </c>
      <c r="BN151" s="58">
        <f>IF(BN$116=Summary!$E$51,
SUM(Summary!$E$46,BN144, BN132,BN154),
0)</f>
        <v>0</v>
      </c>
      <c r="BO151" s="58">
        <f>IF(BO$116=Summary!$E$51,
SUM(Summary!$E$46,BO144, BO132,BO154),
0)</f>
        <v>0</v>
      </c>
      <c r="BP151" s="58">
        <f>IF(BP$116=Summary!$E$51,
SUM(Summary!$E$46,BP144, BP132,BP154),
0)</f>
        <v>0</v>
      </c>
      <c r="BQ151" s="58">
        <f>IF(BQ$116=Summary!$E$51,
SUM(Summary!$E$46,BQ144, BQ132,BQ154),
0)</f>
        <v>0</v>
      </c>
      <c r="BR151" s="58">
        <f>IF(BR$116=Summary!$E$51,
SUM(Summary!$E$46,BR144, BR132,BR154),
0)</f>
        <v>0</v>
      </c>
      <c r="BS151" s="58">
        <f>IF(BS$116=Summary!$E$51,
SUM(Summary!$E$46,BS144, BS132,BS154),
0)</f>
        <v>0</v>
      </c>
      <c r="BT151" s="58">
        <f>IF(BT$116=Summary!$E$51,
SUM(Summary!$E$46,BT144, BT132,BT154),
0)</f>
        <v>0</v>
      </c>
      <c r="BU151" s="58">
        <f>IF(BU$116=Summary!$E$51,
SUM(Summary!$E$46,BU144, BU132,BU154),
0)</f>
        <v>0</v>
      </c>
      <c r="BV151" s="58">
        <f>IF(BV$116=Summary!$E$51,
SUM(Summary!$E$46,BV144, BV132,BV154),
0)</f>
        <v>0</v>
      </c>
      <c r="BW151" s="58">
        <f>IF(BW$116=Summary!$E$51,
SUM(Summary!$E$46,BW144, BW132,BW154),
0)</f>
        <v>0</v>
      </c>
      <c r="BX151" s="58">
        <f>IF(BX$116=Summary!$E$51,
SUM(Summary!$E$46,BX144, BX132,BX154),
0)</f>
        <v>0</v>
      </c>
      <c r="BY151" s="58">
        <f>IF(BY$116=Summary!$E$51,
SUM(Summary!$E$46,BY144, BY132,BY154),
0)</f>
        <v>0</v>
      </c>
      <c r="BZ151" s="58">
        <f>IF(BZ$116=Summary!$E$51,
SUM(Summary!$E$46,BZ144, BZ132,BZ154),
0)</f>
        <v>0</v>
      </c>
      <c r="CA151" s="58">
        <f>IF(CA$116=Summary!$E$51,
SUM(Summary!$E$46,CA144, CA132,CA154),
0)</f>
        <v>0</v>
      </c>
      <c r="CB151" s="58">
        <f>IF(CB$116=Summary!$E$51,
SUM(Summary!$E$46,CB144, CB132,CB154),
0)</f>
        <v>0</v>
      </c>
      <c r="CC151" s="58">
        <f>IF(CC$116=Summary!$E$51,
SUM(Summary!$E$46,CC144, CC132,CC154),
0)</f>
        <v>0</v>
      </c>
      <c r="CD151" s="58">
        <f>IF(CD$116=Summary!$E$51,
SUM(Summary!$E$46,CD144, CD132,CD154),
0)</f>
        <v>0</v>
      </c>
      <c r="CE151" s="58">
        <f>IF(CE$116=Summary!$E$51,
SUM(Summary!$E$46,CE144, CE132,CE154),
0)</f>
        <v>0</v>
      </c>
      <c r="CF151" s="58">
        <f>IF(CF$116=Summary!$E$51,
SUM(Summary!$E$46,CF144, CF132,CF154),
0)</f>
        <v>0</v>
      </c>
      <c r="CG151" s="58">
        <f>IF(CG$116=Summary!$E$51,
SUM(Summary!$E$46,CG144, CG132,CG154),
0)</f>
        <v>0</v>
      </c>
      <c r="CH151" s="58">
        <f>IF(CH$116=Summary!$E$51,
SUM(Summary!$E$46,CH144, CH132,CH154),
0)</f>
        <v>0</v>
      </c>
      <c r="CI151" s="58">
        <f>IF(CI$116=Summary!$E$51,
SUM(Summary!$E$46,CI144, CI132,CI154),
0)</f>
        <v>0</v>
      </c>
      <c r="CJ151" s="58">
        <f>IF(CJ$116=Summary!$E$51,
SUM(Summary!$E$46,CJ144, CJ132,CJ154),
0)</f>
        <v>0</v>
      </c>
      <c r="CK151" s="58">
        <f>IF(CK$116=Summary!$E$51,
SUM(Summary!$E$46,CK144, CK132,CK154),
0)</f>
        <v>0</v>
      </c>
      <c r="CL151" s="58">
        <f>IF(CL$116=Summary!$E$51,
SUM(Summary!$E$46,CL144, CL132,CL154),
0)</f>
        <v>0</v>
      </c>
      <c r="CM151" s="58">
        <f>IF(CM$116=Summary!$E$51,
SUM(Summary!$E$46,CM144, CM132,CM154),
0)</f>
        <v>0</v>
      </c>
      <c r="CN151" s="58">
        <f>IF(CN$116=Summary!$E$51,
SUM(Summary!$E$46,CN144, CN132,CN154),
0)</f>
        <v>0</v>
      </c>
      <c r="CO151" s="58">
        <f>IF(CO$116=Summary!$E$51,
SUM(Summary!$E$46,CO144, CO132,CO154),
0)</f>
        <v>0</v>
      </c>
      <c r="CP151" s="58">
        <f>IF(CP$116=Summary!$E$51,
SUM(Summary!$E$46,CP144, CP132,CP154),
0)</f>
        <v>0</v>
      </c>
      <c r="CQ151" s="58">
        <f>IF(CQ$116=Summary!$E$51,
SUM(Summary!$E$46,CQ144, CQ132,CQ154),
0)</f>
        <v>0</v>
      </c>
      <c r="CR151" s="58">
        <f>IF(CR$116=Summary!$E$51,
SUM(Summary!$E$46,CR144, CR132,CR154),
0)</f>
        <v>0</v>
      </c>
      <c r="CS151" s="58">
        <f>IF(CS$116=Summary!$E$51,
SUM(Summary!$E$46,CS144, CS132,CS154),
0)</f>
        <v>0</v>
      </c>
      <c r="CT151" s="58">
        <f>IF(CT$116=Summary!$E$51,
SUM(Summary!$E$46,CT144, CT132,CT154),
0)</f>
        <v>0</v>
      </c>
      <c r="CU151" s="58">
        <f>IF(CU$116=Summary!$E$51,
SUM(Summary!$E$46,CU144, CU132,CU154),
0)</f>
        <v>0</v>
      </c>
      <c r="CV151" s="58">
        <f>IF(CV$116=Summary!$E$51,
SUM(Summary!$E$46,CV144, CV132,CV154),
0)</f>
        <v>0</v>
      </c>
      <c r="CW151" s="58">
        <f>IF(CW$116=Summary!$E$51,
SUM(Summary!$E$46,CW144, CW132,CW154),
0)</f>
        <v>0</v>
      </c>
      <c r="CX151" s="58">
        <f>IF(CX$116=Summary!$E$51,
SUM(Summary!$E$46,CX144, CX132,CX154),
0)</f>
        <v>0</v>
      </c>
      <c r="CY151" s="58">
        <f>IF(CY$116=Summary!$E$51,
SUM(Summary!$E$46,CY144, CY132,CY154),
0)</f>
        <v>0</v>
      </c>
      <c r="CZ151" s="58">
        <f>IF(CZ$116=Summary!$E$51,
SUM(Summary!$E$46,CZ144, CZ132,CZ154),
0)</f>
        <v>0</v>
      </c>
      <c r="DA151" s="58">
        <f>IF(DA$116=Summary!$E$51,
SUM(Summary!$E$46,DA144, DA132,DA154),
0)</f>
        <v>0</v>
      </c>
      <c r="DB151" s="58">
        <f>IF(DB$116=Summary!$E$51,
SUM(Summary!$E$46,DB144, DB132,DB154),
0)</f>
        <v>0</v>
      </c>
      <c r="DC151" s="58">
        <f>IF(DC$116=Summary!$E$51,
SUM(Summary!$E$46,DC144, DC132,DC154),
0)</f>
        <v>0</v>
      </c>
      <c r="DD151" s="58">
        <f>IF(DD$116=Summary!$E$51,
SUM(Summary!$E$46,DD144, DD132,DD154),
0)</f>
        <v>0</v>
      </c>
      <c r="DE151" s="58">
        <f>IF(DE$116=Summary!$E$51,
SUM(Summary!$E$46,DE144, DE132,DE154),
0)</f>
        <v>0</v>
      </c>
      <c r="DF151" s="58">
        <f>IF(DF$116=Summary!$E$51,
SUM(Summary!$E$46,DF144, DF132,DF154),
0)</f>
        <v>0</v>
      </c>
      <c r="DG151" s="58">
        <f>IF(DG$116=Summary!$E$51,
SUM(Summary!$E$46,DG144, DG132,DG154),
0)</f>
        <v>0</v>
      </c>
      <c r="DH151" s="58">
        <f>IF(DH$116=Summary!$E$51,
SUM(Summary!$E$46,DH144, DH132,DH154),
0)</f>
        <v>0</v>
      </c>
      <c r="DI151" s="58">
        <f>IF(DI$116=Summary!$E$51,
SUM(Summary!$E$46,DI144, DI132,DI154),
0)</f>
        <v>0</v>
      </c>
      <c r="DJ151" s="58">
        <f>IF(DJ$116=Summary!$E$51,
SUM(Summary!$E$46,DJ144, DJ132,DJ154),
0)</f>
        <v>0</v>
      </c>
      <c r="DK151" s="58">
        <f>IF(DK$116=Summary!$E$51,
SUM(Summary!$E$46,DK144, DK132,DK154),
0)</f>
        <v>0</v>
      </c>
      <c r="DL151" s="58">
        <f>IF(DL$116=Summary!$E$51,
SUM(Summary!$E$46,DL144, DL132,DL154),
0)</f>
        <v>0</v>
      </c>
      <c r="DM151" s="58">
        <f>IF(DM$116=Summary!$E$51,
SUM(Summary!$E$46,DM144, DM132,DM154),
0)</f>
        <v>0</v>
      </c>
      <c r="DN151" s="58">
        <f>IF(DN$116=Summary!$E$51,
SUM(Summary!$E$46,DN144, DN132,DN154),
0)</f>
        <v>0</v>
      </c>
      <c r="DO151" s="58">
        <f>IF(DO$116=Summary!$E$51,
SUM(Summary!$E$46,DO144, DO132,DO154),
0)</f>
        <v>0</v>
      </c>
      <c r="DP151" s="58">
        <f>IF(DP$116=Summary!$E$51,
SUM(Summary!$E$46,DP144, DP132,DP154),
0)</f>
        <v>0</v>
      </c>
      <c r="DQ151" s="58">
        <f>IF(DQ$116=Summary!$E$51,
SUM(Summary!$E$46,DQ144, DQ132,DQ154),
0)</f>
        <v>0</v>
      </c>
      <c r="DR151" s="58">
        <f>IF(DR$116=Summary!$E$51,
SUM(Summary!$E$46,DR144, DR132,DR154),
0)</f>
        <v>0</v>
      </c>
      <c r="DS151" s="58">
        <f>IF(DS$116=Summary!$E$51,
SUM(Summary!$E$46,DS144, DS132,DS154),
0)</f>
        <v>0</v>
      </c>
      <c r="DT151" s="58">
        <f>IF(DT$116=Summary!$E$51,
SUM(Summary!$E$46,DT144, DT132,DT154),
0)</f>
        <v>0</v>
      </c>
      <c r="DU151" s="58">
        <f>IF(DU$116=Summary!$E$51,
SUM(Summary!$E$46,DU144, DU132,DU154),
0)</f>
        <v>0</v>
      </c>
      <c r="DV151" s="58">
        <f>IF(DV$116=Summary!$E$51,
SUM(Summary!$E$46,DV144, DV132,DV154),
0)</f>
        <v>0</v>
      </c>
      <c r="DW151" s="58">
        <f>IF(DW$116=Summary!$E$51,
SUM(Summary!$E$46,DW144, DW132,DW154),
0)</f>
        <v>0</v>
      </c>
      <c r="DX151" s="58">
        <f>IF(DX$116=Summary!$E$51,
SUM(Summary!$E$46,DX144, DX132,DX154),
0)</f>
        <v>0</v>
      </c>
      <c r="DY151" s="58">
        <f>IF(DY$116=Summary!$E$51,
SUM(Summary!$E$46,DY144, DY132,DY154),
0)</f>
        <v>0</v>
      </c>
      <c r="DZ151" s="58">
        <f>IF(DZ$116=Summary!$E$51,
SUM(Summary!$E$46,DZ144, DZ132,DZ154),
0)</f>
        <v>0</v>
      </c>
      <c r="EA151" s="58">
        <f>IF(EA$116=Summary!$E$51,
SUM(Summary!$E$46,EA144, EA132,EA154),
0)</f>
        <v>0</v>
      </c>
      <c r="EB151" s="58">
        <f>IF(EB$116=Summary!$E$51,
SUM(Summary!$E$46,EB144, EB132,EB154),
0)</f>
        <v>0</v>
      </c>
      <c r="EC151" s="58">
        <f>IF(EC$116=Summary!$E$51,
SUM(Summary!$E$46,EC144, EC132,EC154),
0)</f>
        <v>0</v>
      </c>
      <c r="ED151" s="58">
        <f>IF(ED$116=Summary!$E$51,
SUM(Summary!$E$46,ED144, ED132,ED154),
0)</f>
        <v>0</v>
      </c>
      <c r="EE151" s="58">
        <f>IF(EE$116=Summary!$E$51,
SUM(Summary!$E$46,EE144, EE132,EE154),
0)</f>
        <v>0</v>
      </c>
      <c r="EF151" s="58">
        <f>IF(EF$116=Summary!$E$51,
SUM(Summary!$E$46,EF144, EF132,EF154),
0)</f>
        <v>0</v>
      </c>
      <c r="EG151" s="58">
        <f>IF(EG$116=Summary!$E$51,
SUM(Summary!$E$46,EG144, EG132,EG154),
0)</f>
        <v>0</v>
      </c>
      <c r="EH151" s="58">
        <f>IF(EH$116=Summary!$E$51,
SUM(Summary!$E$46,EH144, EH132,EH154),
0)</f>
        <v>0</v>
      </c>
      <c r="EI151" s="58">
        <f>IF(EI$116=Summary!$E$51,
SUM(Summary!$E$46,EI144, EI132,EI154),
0)</f>
        <v>0</v>
      </c>
      <c r="EJ151" s="58">
        <f>IF(EJ$116=Summary!$E$51,
SUM(Summary!$E$46,EJ144, EJ132,EJ154),
0)</f>
        <v>0</v>
      </c>
      <c r="EK151" s="4">
        <v>0</v>
      </c>
    </row>
    <row r="152" spans="1:141" s="4" customFormat="1" ht="14" x14ac:dyDescent="0.2">
      <c r="A152" s="3"/>
      <c r="B152" s="3"/>
      <c r="C152" s="292" t="s">
        <v>579</v>
      </c>
      <c r="H152" s="58">
        <f>IF(H116&gt;=Summary!$E$51,
           IF(H116&lt;=(Summary!$E$51+Summary!$E$49),
                IPMT(H156/12,1,Summary!$E$48*12,Summary!$E$46),
                IPMT(H156/12,H116-(Summary!$E$51+Summary!$E$49)+1,Summary!$E$48*12,Summary!$E$46)),
0)</f>
        <v>0</v>
      </c>
      <c r="I152" s="58">
        <f>IF(I116&gt;=Summary!$E$51,
           IF(I116&lt;=(Summary!$E$51+Summary!$E$49),
                IPMT(I156/12,1,Summary!$E$48*12,Summary!$E$46),
                IPMT(I156/12,I116-(Summary!$E$51+Summary!$E$49)+1,Summary!$E$48*12,Summary!$E$46)),
0)</f>
        <v>0</v>
      </c>
      <c r="J152" s="58">
        <f>IF(J116&gt;=Summary!$E$51,
           IF(J116&lt;=(Summary!$E$51+Summary!$E$49),
                IPMT(J156/12,1,Summary!$E$48*12,Summary!$E$46),
                IPMT(J156/12,J116-(Summary!$E$51+Summary!$E$49)+1,Summary!$E$48*12,Summary!$E$46)),
0)</f>
        <v>0</v>
      </c>
      <c r="K152" s="58">
        <f>IF(K116&gt;=Summary!$E$51,
           IF(K116&lt;=(Summary!$E$51+Summary!$E$49),
                IPMT(K156/12,1,Summary!$E$48*12,Summary!$E$46),
                IPMT(K156/12,K116-(Summary!$E$51+Summary!$E$49)+1,Summary!$E$48*12,Summary!$E$46)),
0)</f>
        <v>0</v>
      </c>
      <c r="L152" s="58">
        <f>IF(L116&gt;=Summary!$E$51,
           IF(L116&lt;=(Summary!$E$51+Summary!$E$49),
                IPMT(L156/12,1,Summary!$E$48*12,Summary!$E$46),
                IPMT(L156/12,L116-(Summary!$E$51+Summary!$E$49)+1,Summary!$E$48*12,Summary!$E$46)),
0)</f>
        <v>0</v>
      </c>
      <c r="M152" s="58">
        <f>IF(M116&gt;=Summary!$E$51,
           IF(M116&lt;=(Summary!$E$51+Summary!$E$49),
                IPMT(M156/12,1,Summary!$E$48*12,Summary!$E$46),
                IPMT(M156/12,M116-(Summary!$E$51+Summary!$E$49)+1,Summary!$E$48*12,Summary!$E$46)),
0)</f>
        <v>0</v>
      </c>
      <c r="N152" s="58">
        <f>IF(N116&gt;=Summary!$E$51,
           IF(N116&lt;=(Summary!$E$51+Summary!$E$49),
                IPMT(N156/12,1,Summary!$E$48*12,Summary!$E$46),
                IPMT(N156/12,N116-(Summary!$E$51+Summary!$E$49)+1,Summary!$E$48*12,Summary!$E$46)),
0)</f>
        <v>0</v>
      </c>
      <c r="O152" s="58">
        <f>IF(O116&gt;=Summary!$E$51,
           IF(O116&lt;=(Summary!$E$51+Summary!$E$49),
                IPMT(O156/12,1,Summary!$E$48*12,Summary!$E$46),
                IPMT(O156/12,O116-(Summary!$E$51+Summary!$E$49)+1,Summary!$E$48*12,Summary!$E$46)),
0)</f>
        <v>0</v>
      </c>
      <c r="P152" s="58">
        <f>IF(P116&gt;=Summary!$E$51,
           IF(P116&lt;=(Summary!$E$51+Summary!$E$49),
                IPMT(P156/12,1,Summary!$E$48*12,Summary!$E$46),
                IPMT(P156/12,P116-(Summary!$E$51+Summary!$E$49)+1,Summary!$E$48*12,Summary!$E$46)),
0)</f>
        <v>0</v>
      </c>
      <c r="Q152" s="58">
        <f>IF(Q116&gt;=Summary!$E$51,
           IF(Q116&lt;=(Summary!$E$51+Summary!$E$49),
                IPMT(Q156/12,1,Summary!$E$48*12,Summary!$E$46),
                IPMT(Q156/12,Q116-(Summary!$E$51+Summary!$E$49)+1,Summary!$E$48*12,Summary!$E$46)),
0)</f>
        <v>0</v>
      </c>
      <c r="R152" s="58">
        <f>IF(R116&gt;=Summary!$E$51,
           IF(R116&lt;=(Summary!$E$51+Summary!$E$49),
                IPMT(R156/12,1,Summary!$E$48*12,Summary!$E$46),
                IPMT(R156/12,R116-(Summary!$E$51+Summary!$E$49)+1,Summary!$E$48*12,Summary!$E$46)),
0)</f>
        <v>0</v>
      </c>
      <c r="S152" s="58">
        <f>IF(S116&gt;=Summary!$E$51,
           IF(S116&lt;=(Summary!$E$51+Summary!$E$49),
                IPMT(S156/12,1,Summary!$E$48*12,Summary!$E$46),
                IPMT(S156/12,S116-(Summary!$E$51+Summary!$E$49)+1,Summary!$E$48*12,Summary!$E$46)),
0)</f>
        <v>0</v>
      </c>
      <c r="T152" s="58">
        <f>IF(T116&gt;=Summary!$E$51,
           IF(T116&lt;=(Summary!$E$51+Summary!$E$49),
                IPMT(T156/12,1,Summary!$E$48*12,Summary!$E$46),
                IPMT(T156/12,T116-(Summary!$E$51+Summary!$E$49)+1,Summary!$E$48*12,Summary!$E$46)),
0)</f>
        <v>0</v>
      </c>
      <c r="U152" s="58">
        <f>IF(U116&gt;=Summary!$E$51,
           IF(U116&lt;=(Summary!$E$51+Summary!$E$49),
                IPMT(U156/12,1,Summary!$E$48*12,Summary!$E$46),
                IPMT(U156/12,U116-(Summary!$E$51+Summary!$E$49)+1,Summary!$E$48*12,Summary!$E$46)),
0)</f>
        <v>0</v>
      </c>
      <c r="V152" s="58">
        <f>IF(V116&gt;=Summary!$E$51,
           IF(V116&lt;=(Summary!$E$51+Summary!$E$49),
                IPMT(V156/12,1,Summary!$E$48*12,Summary!$E$46),
                IPMT(V156/12,V116-(Summary!$E$51+Summary!$E$49)+1,Summary!$E$48*12,Summary!$E$46)),
0)</f>
        <v>0</v>
      </c>
      <c r="W152" s="58">
        <f>IF(W116&gt;=Summary!$E$51,
           IF(W116&lt;=(Summary!$E$51+Summary!$E$49),
                IPMT(W156/12,1,Summary!$E$48*12,Summary!$E$46),
                IPMT(W156/12,W116-(Summary!$E$51+Summary!$E$49)+1,Summary!$E$48*12,Summary!$E$46)),
0)</f>
        <v>0</v>
      </c>
      <c r="X152" s="58">
        <f>IF(X116&gt;=Summary!$E$51,
           IF(X116&lt;=(Summary!$E$51+Summary!$E$49),
                IPMT(X156/12,1,Summary!$E$48*12,Summary!$E$46),
                IPMT(X156/12,X116-(Summary!$E$51+Summary!$E$49)+1,Summary!$E$48*12,Summary!$E$46)),
0)</f>
        <v>0</v>
      </c>
      <c r="Y152" s="58">
        <f>IF(Y116&gt;=Summary!$E$51,
           IF(Y116&lt;=(Summary!$E$51+Summary!$E$49),
                IPMT(Y156/12,1,Summary!$E$48*12,Summary!$E$46),
                IPMT(Y156/12,Y116-(Summary!$E$51+Summary!$E$49)+1,Summary!$E$48*12,Summary!$E$46)),
0)</f>
        <v>0</v>
      </c>
      <c r="Z152" s="58">
        <f>IF(Z116&gt;=Summary!$E$51,
           IF(Z116&lt;=(Summary!$E$51+Summary!$E$49),
                IPMT(Z156/12,1,Summary!$E$48*12,Summary!$E$46),
                IPMT(Z156/12,Z116-(Summary!$E$51+Summary!$E$49)+1,Summary!$E$48*12,Summary!$E$46)),
0)</f>
        <v>0</v>
      </c>
      <c r="AA152" s="58">
        <f>IF(AA116&gt;=Summary!$E$51,
           IF(AA116&lt;=(Summary!$E$51+Summary!$E$49),
                IPMT(AA156/12,1,Summary!$E$48*12,Summary!$E$46),
                IPMT(AA156/12,AA116-(Summary!$E$51+Summary!$E$49)+1,Summary!$E$48*12,Summary!$E$46)),
0)</f>
        <v>0</v>
      </c>
      <c r="AB152" s="58">
        <f>IF(AB116&gt;=Summary!$E$51,
           IF(AB116&lt;=(Summary!$E$51+Summary!$E$49),
                IPMT(AB156/12,1,Summary!$E$48*12,Summary!$E$46),
                IPMT(AB156/12,AB116-(Summary!$E$51+Summary!$E$49)+1,Summary!$E$48*12,Summary!$E$46)),
0)</f>
        <v>0</v>
      </c>
      <c r="AC152" s="58">
        <f>IF(AC116&gt;=Summary!$E$51,
           IF(AC116&lt;=(Summary!$E$51+Summary!$E$49),
                IPMT(AC156/12,1,Summary!$E$48*12,Summary!$E$46),
                IPMT(AC156/12,AC116-(Summary!$E$51+Summary!$E$49)+1,Summary!$E$48*12,Summary!$E$46)),
0)</f>
        <v>0</v>
      </c>
      <c r="AD152" s="58">
        <f>IF(AD116&gt;=Summary!$E$51,
           IF(AD116&lt;=(Summary!$E$51+Summary!$E$49),
                IPMT(AD156/12,1,Summary!$E$48*12,Summary!$E$46),
                IPMT(AD156/12,AD116-(Summary!$E$51+Summary!$E$49)+1,Summary!$E$48*12,Summary!$E$46)),
0)</f>
        <v>0</v>
      </c>
      <c r="AE152" s="58">
        <f>IF(AE116&gt;=Summary!$E$51,
           IF(AE116&lt;=(Summary!$E$51+Summary!$E$49),
                IPMT(AE156/12,1,Summary!$E$48*12,Summary!$E$46),
                IPMT(AE156/12,AE116-(Summary!$E$51+Summary!$E$49)+1,Summary!$E$48*12,Summary!$E$46)),
0)</f>
        <v>0</v>
      </c>
      <c r="AF152" s="58">
        <f>IF(AF116&gt;=Summary!$E$51,
           IF(AF116&lt;=(Summary!$E$51+Summary!$E$49),
                IPMT(AF156/12,1,Summary!$E$48*12,Summary!$E$46),
                IPMT(AF156/12,AF116-(Summary!$E$51+Summary!$E$49)+1,Summary!$E$48*12,Summary!$E$46)),
0)</f>
        <v>0</v>
      </c>
      <c r="AG152" s="58">
        <f>IF(AG116&gt;=Summary!$E$51,
           IF(AG116&lt;=(Summary!$E$51+Summary!$E$49),
                IPMT(AG156/12,1,Summary!$E$48*12,Summary!$E$46),
                IPMT(AG156/12,AG116-(Summary!$E$51+Summary!$E$49)+1,Summary!$E$48*12,Summary!$E$46)),
0)</f>
        <v>0</v>
      </c>
      <c r="AH152" s="58">
        <f>IF(AH116&gt;=Summary!$E$51,
           IF(AH116&lt;=(Summary!$E$51+Summary!$E$49),
                IPMT(AH156/12,1,Summary!$E$48*12,Summary!$E$46),
                IPMT(AH156/12,AH116-(Summary!$E$51+Summary!$E$49)+1,Summary!$E$48*12,Summary!$E$46)),
0)</f>
        <v>0</v>
      </c>
      <c r="AI152" s="58">
        <f>IF(AI116&gt;=Summary!$E$51,
           IF(AI116&lt;=(Summary!$E$51+Summary!$E$49),
                IPMT(AI156/12,1,Summary!$E$48*12,Summary!$E$46),
                IPMT(AI156/12,AI116-(Summary!$E$51+Summary!$E$49)+1,Summary!$E$48*12,Summary!$E$46)),
0)</f>
        <v>0</v>
      </c>
      <c r="AJ152" s="58">
        <f>IF(AJ116&gt;=Summary!$E$51,
           IF(AJ116&lt;=(Summary!$E$51+Summary!$E$49),
                IPMT(AJ156/12,1,Summary!$E$48*12,Summary!$E$46),
                IPMT(AJ156/12,AJ116-(Summary!$E$51+Summary!$E$49)+1,Summary!$E$48*12,Summary!$E$46)),
0)</f>
        <v>0</v>
      </c>
      <c r="AK152" s="58">
        <f>IF(AK116&gt;=Summary!$E$51,
           IF(AK116&lt;=(Summary!$E$51+Summary!$E$49),
                IPMT(AK156/12,1,Summary!$E$48*12,Summary!$E$46),
                IPMT(AK156/12,AK116-(Summary!$E$51+Summary!$E$49)+1,Summary!$E$48*12,Summary!$E$46)),
0)</f>
        <v>0</v>
      </c>
      <c r="AL152" s="58">
        <f>IF(AL116&gt;=Summary!$E$51,
           IF(AL116&lt;=(Summary!$E$51+Summary!$E$49),
                IPMT(AL156/12,1,Summary!$E$48*12,Summary!$E$46),
                IPMT(AL156/12,AL116-(Summary!$E$51+Summary!$E$49)+1,Summary!$E$48*12,Summary!$E$46)),
0)</f>
        <v>0</v>
      </c>
      <c r="AM152" s="58">
        <f>IF(AM116&gt;=Summary!$E$51,
           IF(AM116&lt;=(Summary!$E$51+Summary!$E$49),
                IPMT(AM156/12,1,Summary!$E$48*12,Summary!$E$46),
                IPMT(AM156/12,AM116-(Summary!$E$51+Summary!$E$49)+1,Summary!$E$48*12,Summary!$E$46)),
0)</f>
        <v>0</v>
      </c>
      <c r="AN152" s="58">
        <f>IF(AN116&gt;=Summary!$E$51,
           IF(AN116&lt;=(Summary!$E$51+Summary!$E$49),
                IPMT(AN156/12,1,Summary!$E$48*12,Summary!$E$46),
                IPMT(AN156/12,AN116-(Summary!$E$51+Summary!$E$49)+1,Summary!$E$48*12,Summary!$E$46)),
0)</f>
        <v>0</v>
      </c>
      <c r="AO152" s="58">
        <f>IF(AO116&gt;=Summary!$E$51,
           IF(AO116&lt;=(Summary!$E$51+Summary!$E$49),
                IPMT(AO156/12,1,Summary!$E$48*12,Summary!$E$46),
                IPMT(AO156/12,AO116-(Summary!$E$51+Summary!$E$49)+1,Summary!$E$48*12,Summary!$E$46)),
0)</f>
        <v>0</v>
      </c>
      <c r="AP152" s="58">
        <f>IF(AP116&gt;=Summary!$E$51,
           IF(AP116&lt;=(Summary!$E$51+Summary!$E$49),
                IPMT(AP156/12,1,Summary!$E$48*12,Summary!$E$46),
                IPMT(AP156/12,AP116-(Summary!$E$51+Summary!$E$49)+1,Summary!$E$48*12,Summary!$E$46)),
0)</f>
        <v>0</v>
      </c>
      <c r="AQ152" s="58">
        <f>IF(AQ116&gt;=Summary!$E$51,
           IF(AQ116&lt;=(Summary!$E$51+Summary!$E$49),
                IPMT(AQ156/12,1,Summary!$E$48*12,Summary!$E$46),
                IPMT(AQ156/12,AQ116-(Summary!$E$51+Summary!$E$49)+1,Summary!$E$48*12,Summary!$E$46)),
0)</f>
        <v>0</v>
      </c>
      <c r="AR152" s="58">
        <f>IF(AR116&gt;=Summary!$E$51,
           IF(AR116&lt;=(Summary!$E$51+Summary!$E$49),
                IPMT(AR156/12,1,Summary!$E$48*12,Summary!$E$46),
                IPMT(AR156/12,AR116-(Summary!$E$51+Summary!$E$49)+1,Summary!$E$48*12,Summary!$E$46)),
0)</f>
        <v>0</v>
      </c>
      <c r="AS152" s="58">
        <f>IF(AS116&gt;=Summary!$E$51,
           IF(AS116&lt;=(Summary!$E$51+Summary!$E$49),
                IPMT(AS156/12,1,Summary!$E$48*12,Summary!$E$46),
                IPMT(AS156/12,AS116-(Summary!$E$51+Summary!$E$49)+1,Summary!$E$48*12,Summary!$E$46)),
0)</f>
        <v>0</v>
      </c>
      <c r="AT152" s="58">
        <f>IF(AT116&gt;=Summary!$E$51,
           IF(AT116&lt;=(Summary!$E$51+Summary!$E$49),
                IPMT(AT156/12,1,Summary!$E$48*12,Summary!$E$46),
                IPMT(AT156/12,AT116-(Summary!$E$51+Summary!$E$49)+1,Summary!$E$48*12,Summary!$E$46)),
0)</f>
        <v>0</v>
      </c>
      <c r="AU152" s="58">
        <f>IF(AU116&gt;=Summary!$E$51,
           IF(AU116&lt;=(Summary!$E$51+Summary!$E$49),
                IPMT(AU156/12,1,Summary!$E$48*12,Summary!$E$46),
                IPMT(AU156/12,AU116-(Summary!$E$51+Summary!$E$49)+1,Summary!$E$48*12,Summary!$E$46)),
0)</f>
        <v>0</v>
      </c>
      <c r="AV152" s="58">
        <f>IF(AV116&gt;=Summary!$E$51,
           IF(AV116&lt;=(Summary!$E$51+Summary!$E$49),
                IPMT(AV156/12,1,Summary!$E$48*12,Summary!$E$46),
                IPMT(AV156/12,AV116-(Summary!$E$51+Summary!$E$49)+1,Summary!$E$48*12,Summary!$E$46)),
0)</f>
        <v>0</v>
      </c>
      <c r="AW152" s="58">
        <f>IF(AW116&gt;=Summary!$E$51,
           IF(AW116&lt;=(Summary!$E$51+Summary!$E$49),
                IPMT(AW156/12,1,Summary!$E$48*12,Summary!$E$46),
                IPMT(AW156/12,AW116-(Summary!$E$51+Summary!$E$49)+1,Summary!$E$48*12,Summary!$E$46)),
0)</f>
        <v>0</v>
      </c>
      <c r="AX152" s="58">
        <f>IF(AX116&gt;=Summary!$E$51,
           IF(AX116&lt;=(Summary!$E$51+Summary!$E$49),
                IPMT(AX156/12,1,Summary!$E$48*12,Summary!$E$46),
                IPMT(AX156/12,AX116-(Summary!$E$51+Summary!$E$49)+1,Summary!$E$48*12,Summary!$E$46)),
0)</f>
        <v>0</v>
      </c>
      <c r="AY152" s="58">
        <f>IF(AY116&gt;=Summary!$E$51,
           IF(AY116&lt;=(Summary!$E$51+Summary!$E$49),
                IPMT(AY156/12,1,Summary!$E$48*12,Summary!$E$46),
                IPMT(AY156/12,AY116-(Summary!$E$51+Summary!$E$49)+1,Summary!$E$48*12,Summary!$E$46)),
0)</f>
        <v>0</v>
      </c>
      <c r="AZ152" s="58">
        <f>IF(AZ116&gt;=Summary!$E$51,
           IF(AZ116&lt;=(Summary!$E$51+Summary!$E$49),
                IPMT(AZ156/12,1,Summary!$E$48*12,Summary!$E$46),
                IPMT(AZ156/12,AZ116-(Summary!$E$51+Summary!$E$49)+1,Summary!$E$48*12,Summary!$E$46)),
0)</f>
        <v>0</v>
      </c>
      <c r="BA152" s="58">
        <f>IF(BA116&gt;=Summary!$E$51,
           IF(BA116&lt;=(Summary!$E$51+Summary!$E$49),
                IPMT(BA156/12,1,Summary!$E$48*12,Summary!$E$46),
                IPMT(BA156/12,BA116-(Summary!$E$51+Summary!$E$49)+1,Summary!$E$48*12,Summary!$E$46)),
0)</f>
        <v>0</v>
      </c>
      <c r="BB152" s="58">
        <f>IF(BB116&gt;=Summary!$E$51,
           IF(BB116&lt;=(Summary!$E$51+Summary!$E$49),
                IPMT(BB156/12,1,Summary!$E$48*12,Summary!$E$46),
                IPMT(BB156/12,BB116-(Summary!$E$51+Summary!$E$49)+1,Summary!$E$48*12,Summary!$E$46)),
0)</f>
        <v>0</v>
      </c>
      <c r="BC152" s="58">
        <f>IF(BC116&gt;=Summary!$E$51,
           IF(BC116&lt;=(Summary!$E$51+Summary!$E$49),
                IPMT(BC156/12,1,Summary!$E$48*12,Summary!$E$46),
                IPMT(BC156/12,BC116-(Summary!$E$51+Summary!$E$49)+1,Summary!$E$48*12,Summary!$E$46)),
0)</f>
        <v>0</v>
      </c>
      <c r="BD152" s="58">
        <f>IF(BD116&gt;=Summary!$E$51,
           IF(BD116&lt;=(Summary!$E$51+Summary!$E$49),
                IPMT(BD156/12,1,Summary!$E$48*12,Summary!$E$46),
                IPMT(BD156/12,BD116-(Summary!$E$51+Summary!$E$49)+1,Summary!$E$48*12,Summary!$E$46)),
0)</f>
        <v>0</v>
      </c>
      <c r="BE152" s="58">
        <f>IF(BE116&gt;=Summary!$E$51,
           IF(BE116&lt;=(Summary!$E$51+Summary!$E$49),
                IPMT(BE156/12,1,Summary!$E$48*12,Summary!$E$46),
                IPMT(BE156/12,BE116-(Summary!$E$51+Summary!$E$49)+1,Summary!$E$48*12,Summary!$E$46)),
0)</f>
        <v>0</v>
      </c>
      <c r="BF152" s="58">
        <f>IF(BF116&gt;=Summary!$E$51,
           IF(BF116&lt;=(Summary!$E$51+Summary!$E$49),
                IPMT(BF156/12,1,Summary!$E$48*12,Summary!$E$46),
                IPMT(BF156/12,BF116-(Summary!$E$51+Summary!$E$49)+1,Summary!$E$48*12,Summary!$E$46)),
0)</f>
        <v>0</v>
      </c>
      <c r="BG152" s="58">
        <f>IF(BG116&gt;=Summary!$E$51,
           IF(BG116&lt;=(Summary!$E$51+Summary!$E$49),
                IPMT(BG156/12,1,Summary!$E$48*12,Summary!$E$46),
                IPMT(BG156/12,BG116-(Summary!$E$51+Summary!$E$49)+1,Summary!$E$48*12,Summary!$E$46)),
0)</f>
        <v>0</v>
      </c>
      <c r="BH152" s="58">
        <f>IF(BH116&gt;=Summary!$E$51,
           IF(BH116&lt;=(Summary!$E$51+Summary!$E$49),
                IPMT(BH156/12,1,Summary!$E$48*12,Summary!$E$46),
                IPMT(BH156/12,BH116-(Summary!$E$51+Summary!$E$49)+1,Summary!$E$48*12,Summary!$E$46)),
0)</f>
        <v>0</v>
      </c>
      <c r="BI152" s="58">
        <f>IF(BI116&gt;=Summary!$E$51,
           IF(BI116&lt;=(Summary!$E$51+Summary!$E$49),
                IPMT(BI156/12,1,Summary!$E$48*12,Summary!$E$46),
                IPMT(BI156/12,BI116-(Summary!$E$51+Summary!$E$49)+1,Summary!$E$48*12,Summary!$E$46)),
0)</f>
        <v>0</v>
      </c>
      <c r="BJ152" s="58">
        <f>IF(BJ116&gt;=Summary!$E$51,
           IF(BJ116&lt;=(Summary!$E$51+Summary!$E$49),
                IPMT(BJ156/12,1,Summary!$E$48*12,Summary!$E$46),
                IPMT(BJ156/12,BJ116-(Summary!$E$51+Summary!$E$49)+1,Summary!$E$48*12,Summary!$E$46)),
0)</f>
        <v>0</v>
      </c>
      <c r="BK152" s="58">
        <f>IF(BK116&gt;=Summary!$E$51,
           IF(BK116&lt;=(Summary!$E$51+Summary!$E$49),
                IPMT(BK156/12,1,Summary!$E$48*12,Summary!$E$46),
                IPMT(BK156/12,BK116-(Summary!$E$51+Summary!$E$49)+1,Summary!$E$48*12,Summary!$E$46)),
0)</f>
        <v>0</v>
      </c>
      <c r="BL152" s="58">
        <f>IF(BL116&gt;=Summary!$E$51,
           IF(BL116&lt;=(Summary!$E$51+Summary!$E$49),
                IPMT(BL156/12,1,Summary!$E$48*12,Summary!$E$46),
                IPMT(BL156/12,BL116-(Summary!$E$51+Summary!$E$49)+1,Summary!$E$48*12,Summary!$E$46)),
0)</f>
        <v>0</v>
      </c>
      <c r="BM152" s="58">
        <f>IF(BM116&gt;=Summary!$E$51,
           IF(BM116&lt;=(Summary!$E$51+Summary!$E$49),
                IPMT(BM156/12,1,Summary!$E$48*12,Summary!$E$46),
                IPMT(BM156/12,BM116-(Summary!$E$51+Summary!$E$49)+1,Summary!$E$48*12,Summary!$E$46)),
0)</f>
        <v>0</v>
      </c>
      <c r="BN152" s="58">
        <f>IF(BN116&gt;=Summary!$E$51,
           IF(BN116&lt;=(Summary!$E$51+Summary!$E$49),
                IPMT(BN156/12,1,Summary!$E$48*12,Summary!$E$46),
                IPMT(BN156/12,BN116-(Summary!$E$51+Summary!$E$49)+1,Summary!$E$48*12,Summary!$E$46)),
0)</f>
        <v>0</v>
      </c>
      <c r="BO152" s="58">
        <f>IF(BO116&gt;=Summary!$E$51,
           IF(BO116&lt;=(Summary!$E$51+Summary!$E$49),
                IPMT(BO156/12,1,Summary!$E$48*12,Summary!$E$46),
                IPMT(BO156/12,BO116-(Summary!$E$51+Summary!$E$49)+1,Summary!$E$48*12,Summary!$E$46)),
0)</f>
        <v>0</v>
      </c>
      <c r="BP152" s="58">
        <f>IF(BP116&gt;=Summary!$E$51,
           IF(BP116&lt;=(Summary!$E$51+Summary!$E$49),
                IPMT(BP156/12,1,Summary!$E$48*12,Summary!$E$46),
                IPMT(BP156/12,BP116-(Summary!$E$51+Summary!$E$49)+1,Summary!$E$48*12,Summary!$E$46)),
0)</f>
        <v>0</v>
      </c>
      <c r="BQ152" s="58">
        <f>IF(BQ116&gt;=Summary!$E$51,
           IF(BQ116&lt;=(Summary!$E$51+Summary!$E$49),
                IPMT(BQ156/12,1,Summary!$E$48*12,Summary!$E$46),
                IPMT(BQ156/12,BQ116-(Summary!$E$51+Summary!$E$49)+1,Summary!$E$48*12,Summary!$E$46)),
0)</f>
        <v>0</v>
      </c>
      <c r="BR152" s="58">
        <f>IF(BR116&gt;=Summary!$E$51,
           IF(BR116&lt;=(Summary!$E$51+Summary!$E$49),
                IPMT(BR156/12,1,Summary!$E$48*12,Summary!$E$46),
                IPMT(BR156/12,BR116-(Summary!$E$51+Summary!$E$49)+1,Summary!$E$48*12,Summary!$E$46)),
0)</f>
        <v>0</v>
      </c>
      <c r="BS152" s="58">
        <f>IF(BS116&gt;=Summary!$E$51,
           IF(BS116&lt;=(Summary!$E$51+Summary!$E$49),
                IPMT(BS156/12,1,Summary!$E$48*12,Summary!$E$46),
                IPMT(BS156/12,BS116-(Summary!$E$51+Summary!$E$49)+1,Summary!$E$48*12,Summary!$E$46)),
0)</f>
        <v>0</v>
      </c>
      <c r="BT152" s="58">
        <f>IF(BT116&gt;=Summary!$E$51,
           IF(BT116&lt;=(Summary!$E$51+Summary!$E$49),
                IPMT(BT156/12,1,Summary!$E$48*12,Summary!$E$46),
                IPMT(BT156/12,BT116-(Summary!$E$51+Summary!$E$49)+1,Summary!$E$48*12,Summary!$E$46)),
0)</f>
        <v>0</v>
      </c>
      <c r="BU152" s="58">
        <f>IF(BU116&gt;=Summary!$E$51,
           IF(BU116&lt;=(Summary!$E$51+Summary!$E$49),
                IPMT(BU156/12,1,Summary!$E$48*12,Summary!$E$46),
                IPMT(BU156/12,BU116-(Summary!$E$51+Summary!$E$49)+1,Summary!$E$48*12,Summary!$E$46)),
0)</f>
        <v>0</v>
      </c>
      <c r="BV152" s="58">
        <f>IF(BV116&gt;=Summary!$E$51,
           IF(BV116&lt;=(Summary!$E$51+Summary!$E$49),
                IPMT(BV156/12,1,Summary!$E$48*12,Summary!$E$46),
                IPMT(BV156/12,BV116-(Summary!$E$51+Summary!$E$49)+1,Summary!$E$48*12,Summary!$E$46)),
0)</f>
        <v>0</v>
      </c>
      <c r="BW152" s="58">
        <f>IF(BW116&gt;=Summary!$E$51,
           IF(BW116&lt;=(Summary!$E$51+Summary!$E$49),
                IPMT(BW156/12,1,Summary!$E$48*12,Summary!$E$46),
                IPMT(BW156/12,BW116-(Summary!$E$51+Summary!$E$49)+1,Summary!$E$48*12,Summary!$E$46)),
0)</f>
        <v>0</v>
      </c>
      <c r="BX152" s="58">
        <f>IF(BX116&gt;=Summary!$E$51,
           IF(BX116&lt;=(Summary!$E$51+Summary!$E$49),
                IPMT(BX156/12,1,Summary!$E$48*12,Summary!$E$46),
                IPMT(BX156/12,BX116-(Summary!$E$51+Summary!$E$49)+1,Summary!$E$48*12,Summary!$E$46)),
0)</f>
        <v>0</v>
      </c>
      <c r="BY152" s="58">
        <f>IF(BY116&gt;=Summary!$E$51,
           IF(BY116&lt;=(Summary!$E$51+Summary!$E$49),
                IPMT(BY156/12,1,Summary!$E$48*12,Summary!$E$46),
                IPMT(BY156/12,BY116-(Summary!$E$51+Summary!$E$49)+1,Summary!$E$48*12,Summary!$E$46)),
0)</f>
        <v>0</v>
      </c>
      <c r="BZ152" s="58">
        <f>IF(BZ116&gt;=Summary!$E$51,
           IF(BZ116&lt;=(Summary!$E$51+Summary!$E$49),
                IPMT(BZ156/12,1,Summary!$E$48*12,Summary!$E$46),
                IPMT(BZ156/12,BZ116-(Summary!$E$51+Summary!$E$49)+1,Summary!$E$48*12,Summary!$E$46)),
0)</f>
        <v>0</v>
      </c>
      <c r="CA152" s="58">
        <f>IF(CA116&gt;=Summary!$E$51,
           IF(CA116&lt;=(Summary!$E$51+Summary!$E$49),
                IPMT(CA156/12,1,Summary!$E$48*12,Summary!$E$46),
                IPMT(CA156/12,CA116-(Summary!$E$51+Summary!$E$49)+1,Summary!$E$48*12,Summary!$E$46)),
0)</f>
        <v>0</v>
      </c>
      <c r="CB152" s="58">
        <f>IF(CB116&gt;=Summary!$E$51,
           IF(CB116&lt;=(Summary!$E$51+Summary!$E$49),
                IPMT(CB156/12,1,Summary!$E$48*12,Summary!$E$46),
                IPMT(CB156/12,CB116-(Summary!$E$51+Summary!$E$49)+1,Summary!$E$48*12,Summary!$E$46)),
0)</f>
        <v>0</v>
      </c>
      <c r="CC152" s="58">
        <f>IF(CC116&gt;=Summary!$E$51,
           IF(CC116&lt;=(Summary!$E$51+Summary!$E$49),
                IPMT(CC156/12,1,Summary!$E$48*12,Summary!$E$46),
                IPMT(CC156/12,CC116-(Summary!$E$51+Summary!$E$49)+1,Summary!$E$48*12,Summary!$E$46)),
0)</f>
        <v>0</v>
      </c>
      <c r="CD152" s="58">
        <f>IF(CD116&gt;=Summary!$E$51,
           IF(CD116&lt;=(Summary!$E$51+Summary!$E$49),
                IPMT(CD156/12,1,Summary!$E$48*12,Summary!$E$46),
                IPMT(CD156/12,CD116-(Summary!$E$51+Summary!$E$49)+1,Summary!$E$48*12,Summary!$E$46)),
0)</f>
        <v>0</v>
      </c>
      <c r="CE152" s="58">
        <f>IF(CE116&gt;=Summary!$E$51,
           IF(CE116&lt;=(Summary!$E$51+Summary!$E$49),
                IPMT(CE156/12,1,Summary!$E$48*12,Summary!$E$46),
                IPMT(CE156/12,CE116-(Summary!$E$51+Summary!$E$49)+1,Summary!$E$48*12,Summary!$E$46)),
0)</f>
        <v>0</v>
      </c>
      <c r="CF152" s="58">
        <f>IF(CF116&gt;=Summary!$E$51,
           IF(CF116&lt;=(Summary!$E$51+Summary!$E$49),
                IPMT(CF156/12,1,Summary!$E$48*12,Summary!$E$46),
                IPMT(CF156/12,CF116-(Summary!$E$51+Summary!$E$49)+1,Summary!$E$48*12,Summary!$E$46)),
0)</f>
        <v>0</v>
      </c>
      <c r="CG152" s="58">
        <f>IF(CG116&gt;=Summary!$E$51,
           IF(CG116&lt;=(Summary!$E$51+Summary!$E$49),
                IPMT(CG156/12,1,Summary!$E$48*12,Summary!$E$46),
                IPMT(CG156/12,CG116-(Summary!$E$51+Summary!$E$49)+1,Summary!$E$48*12,Summary!$E$46)),
0)</f>
        <v>0</v>
      </c>
      <c r="CH152" s="58">
        <f>IF(CH116&gt;=Summary!$E$51,
           IF(CH116&lt;=(Summary!$E$51+Summary!$E$49),
                IPMT(CH156/12,1,Summary!$E$48*12,Summary!$E$46),
                IPMT(CH156/12,CH116-(Summary!$E$51+Summary!$E$49)+1,Summary!$E$48*12,Summary!$E$46)),
0)</f>
        <v>0</v>
      </c>
      <c r="CI152" s="58">
        <f>IF(CI116&gt;=Summary!$E$51,
           IF(CI116&lt;=(Summary!$E$51+Summary!$E$49),
                IPMT(CI156/12,1,Summary!$E$48*12,Summary!$E$46),
                IPMT(CI156/12,CI116-(Summary!$E$51+Summary!$E$49)+1,Summary!$E$48*12,Summary!$E$46)),
0)</f>
        <v>0</v>
      </c>
      <c r="CJ152" s="58">
        <f>IF(CJ116&gt;=Summary!$E$51,
           IF(CJ116&lt;=(Summary!$E$51+Summary!$E$49),
                IPMT(CJ156/12,1,Summary!$E$48*12,Summary!$E$46),
                IPMT(CJ156/12,CJ116-(Summary!$E$51+Summary!$E$49)+1,Summary!$E$48*12,Summary!$E$46)),
0)</f>
        <v>0</v>
      </c>
      <c r="CK152" s="58">
        <f>IF(CK116&gt;=Summary!$E$51,
           IF(CK116&lt;=(Summary!$E$51+Summary!$E$49),
                IPMT(CK156/12,1,Summary!$E$48*12,Summary!$E$46),
                IPMT(CK156/12,CK116-(Summary!$E$51+Summary!$E$49)+1,Summary!$E$48*12,Summary!$E$46)),
0)</f>
        <v>0</v>
      </c>
      <c r="CL152" s="58">
        <f>IF(CL116&gt;=Summary!$E$51,
           IF(CL116&lt;=(Summary!$E$51+Summary!$E$49),
                IPMT(CL156/12,1,Summary!$E$48*12,Summary!$E$46),
                IPMT(CL156/12,CL116-(Summary!$E$51+Summary!$E$49)+1,Summary!$E$48*12,Summary!$E$46)),
0)</f>
        <v>0</v>
      </c>
      <c r="CM152" s="58">
        <f>IF(CM116&gt;=Summary!$E$51,
           IF(CM116&lt;=(Summary!$E$51+Summary!$E$49),
                IPMT(CM156/12,1,Summary!$E$48*12,Summary!$E$46),
                IPMT(CM156/12,CM116-(Summary!$E$51+Summary!$E$49)+1,Summary!$E$48*12,Summary!$E$46)),
0)</f>
        <v>0</v>
      </c>
      <c r="CN152" s="58">
        <f>IF(CN116&gt;=Summary!$E$51,
           IF(CN116&lt;=(Summary!$E$51+Summary!$E$49),
                IPMT(CN156/12,1,Summary!$E$48*12,Summary!$E$46),
                IPMT(CN156/12,CN116-(Summary!$E$51+Summary!$E$49)+1,Summary!$E$48*12,Summary!$E$46)),
0)</f>
        <v>0</v>
      </c>
      <c r="CO152" s="58">
        <f>IF(CO116&gt;=Summary!$E$51,
           IF(CO116&lt;=(Summary!$E$51+Summary!$E$49),
                IPMT(CO156/12,1,Summary!$E$48*12,Summary!$E$46),
                IPMT(CO156/12,CO116-(Summary!$E$51+Summary!$E$49)+1,Summary!$E$48*12,Summary!$E$46)),
0)</f>
        <v>0</v>
      </c>
      <c r="CP152" s="58">
        <f>IF(CP116&gt;=Summary!$E$51,
           IF(CP116&lt;=(Summary!$E$51+Summary!$E$49),
                IPMT(CP156/12,1,Summary!$E$48*12,Summary!$E$46),
                IPMT(CP156/12,CP116-(Summary!$E$51+Summary!$E$49)+1,Summary!$E$48*12,Summary!$E$46)),
0)</f>
        <v>0</v>
      </c>
      <c r="CQ152" s="58">
        <f>IF(CQ116&gt;=Summary!$E$51,
           IF(CQ116&lt;=(Summary!$E$51+Summary!$E$49),
                IPMT(CQ156/12,1,Summary!$E$48*12,Summary!$E$46),
                IPMT(CQ156/12,CQ116-(Summary!$E$51+Summary!$E$49)+1,Summary!$E$48*12,Summary!$E$46)),
0)</f>
        <v>0</v>
      </c>
      <c r="CR152" s="58">
        <f>IF(CR116&gt;=Summary!$E$51,
           IF(CR116&lt;=(Summary!$E$51+Summary!$E$49),
                IPMT(CR156/12,1,Summary!$E$48*12,Summary!$E$46),
                IPMT(CR156/12,CR116-(Summary!$E$51+Summary!$E$49)+1,Summary!$E$48*12,Summary!$E$46)),
0)</f>
        <v>0</v>
      </c>
      <c r="CS152" s="58">
        <f>IF(CS116&gt;=Summary!$E$51,
           IF(CS116&lt;=(Summary!$E$51+Summary!$E$49),
                IPMT(CS156/12,1,Summary!$E$48*12,Summary!$E$46),
                IPMT(CS156/12,CS116-(Summary!$E$51+Summary!$E$49)+1,Summary!$E$48*12,Summary!$E$46)),
0)</f>
        <v>0</v>
      </c>
      <c r="CT152" s="58">
        <f>IF(CT116&gt;=Summary!$E$51,
           IF(CT116&lt;=(Summary!$E$51+Summary!$E$49),
                IPMT(CT156/12,1,Summary!$E$48*12,Summary!$E$46),
                IPMT(CT156/12,CT116-(Summary!$E$51+Summary!$E$49)+1,Summary!$E$48*12,Summary!$E$46)),
0)</f>
        <v>0</v>
      </c>
      <c r="CU152" s="58">
        <f>IF(CU116&gt;=Summary!$E$51,
           IF(CU116&lt;=(Summary!$E$51+Summary!$E$49),
                IPMT(CU156/12,1,Summary!$E$48*12,Summary!$E$46),
                IPMT(CU156/12,CU116-(Summary!$E$51+Summary!$E$49)+1,Summary!$E$48*12,Summary!$E$46)),
0)</f>
        <v>0</v>
      </c>
      <c r="CV152" s="58">
        <f>IF(CV116&gt;=Summary!$E$51,
           IF(CV116&lt;=(Summary!$E$51+Summary!$E$49),
                IPMT(CV156/12,1,Summary!$E$48*12,Summary!$E$46),
                IPMT(CV156/12,CV116-(Summary!$E$51+Summary!$E$49)+1,Summary!$E$48*12,Summary!$E$46)),
0)</f>
        <v>0</v>
      </c>
      <c r="CW152" s="58">
        <f>IF(CW116&gt;=Summary!$E$51,
           IF(CW116&lt;=(Summary!$E$51+Summary!$E$49),
                IPMT(CW156/12,1,Summary!$E$48*12,Summary!$E$46),
                IPMT(CW156/12,CW116-(Summary!$E$51+Summary!$E$49)+1,Summary!$E$48*12,Summary!$E$46)),
0)</f>
        <v>0</v>
      </c>
      <c r="CX152" s="58">
        <f>IF(CX116&gt;=Summary!$E$51,
           IF(CX116&lt;=(Summary!$E$51+Summary!$E$49),
                IPMT(CX156/12,1,Summary!$E$48*12,Summary!$E$46),
                IPMT(CX156/12,CX116-(Summary!$E$51+Summary!$E$49)+1,Summary!$E$48*12,Summary!$E$46)),
0)</f>
        <v>0</v>
      </c>
      <c r="CY152" s="58">
        <f>IF(CY116&gt;=Summary!$E$51,
           IF(CY116&lt;=(Summary!$E$51+Summary!$E$49),
                IPMT(CY156/12,1,Summary!$E$48*12,Summary!$E$46),
                IPMT(CY156/12,CY116-(Summary!$E$51+Summary!$E$49)+1,Summary!$E$48*12,Summary!$E$46)),
0)</f>
        <v>0</v>
      </c>
      <c r="CZ152" s="58">
        <f>IF(CZ116&gt;=Summary!$E$51,
           IF(CZ116&lt;=(Summary!$E$51+Summary!$E$49),
                IPMT(CZ156/12,1,Summary!$E$48*12,Summary!$E$46),
                IPMT(CZ156/12,CZ116-(Summary!$E$51+Summary!$E$49)+1,Summary!$E$48*12,Summary!$E$46)),
0)</f>
        <v>0</v>
      </c>
      <c r="DA152" s="58">
        <f>IF(DA116&gt;=Summary!$E$51,
           IF(DA116&lt;=(Summary!$E$51+Summary!$E$49),
                IPMT(DA156/12,1,Summary!$E$48*12,Summary!$E$46),
                IPMT(DA156/12,DA116-(Summary!$E$51+Summary!$E$49)+1,Summary!$E$48*12,Summary!$E$46)),
0)</f>
        <v>0</v>
      </c>
      <c r="DB152" s="58">
        <f>IF(DB116&gt;=Summary!$E$51,
           IF(DB116&lt;=(Summary!$E$51+Summary!$E$49),
                IPMT(DB156/12,1,Summary!$E$48*12,Summary!$E$46),
                IPMT(DB156/12,DB116-(Summary!$E$51+Summary!$E$49)+1,Summary!$E$48*12,Summary!$E$46)),
0)</f>
        <v>0</v>
      </c>
      <c r="DC152" s="58">
        <f>IF(DC116&gt;=Summary!$E$51,
           IF(DC116&lt;=(Summary!$E$51+Summary!$E$49),
                IPMT(DC156/12,1,Summary!$E$48*12,Summary!$E$46),
                IPMT(DC156/12,DC116-(Summary!$E$51+Summary!$E$49)+1,Summary!$E$48*12,Summary!$E$46)),
0)</f>
        <v>0</v>
      </c>
      <c r="DD152" s="58">
        <f>IF(DD116&gt;=Summary!$E$51,
           IF(DD116&lt;=(Summary!$E$51+Summary!$E$49),
                IPMT(DD156/12,1,Summary!$E$48*12,Summary!$E$46),
                IPMT(DD156/12,DD116-(Summary!$E$51+Summary!$E$49)+1,Summary!$E$48*12,Summary!$E$46)),
0)</f>
        <v>0</v>
      </c>
      <c r="DE152" s="58">
        <f>IF(DE116&gt;=Summary!$E$51,
           IF(DE116&lt;=(Summary!$E$51+Summary!$E$49),
                IPMT(DE156/12,1,Summary!$E$48*12,Summary!$E$46),
                IPMT(DE156/12,DE116-(Summary!$E$51+Summary!$E$49)+1,Summary!$E$48*12,Summary!$E$46)),
0)</f>
        <v>0</v>
      </c>
      <c r="DF152" s="58">
        <f>IF(DF116&gt;=Summary!$E$51,
           IF(DF116&lt;=(Summary!$E$51+Summary!$E$49),
                IPMT(DF156/12,1,Summary!$E$48*12,Summary!$E$46),
                IPMT(DF156/12,DF116-(Summary!$E$51+Summary!$E$49)+1,Summary!$E$48*12,Summary!$E$46)),
0)</f>
        <v>0</v>
      </c>
      <c r="DG152" s="58">
        <f>IF(DG116&gt;=Summary!$E$51,
           IF(DG116&lt;=(Summary!$E$51+Summary!$E$49),
                IPMT(DG156/12,1,Summary!$E$48*12,Summary!$E$46),
                IPMT(DG156/12,DG116-(Summary!$E$51+Summary!$E$49)+1,Summary!$E$48*12,Summary!$E$46)),
0)</f>
        <v>0</v>
      </c>
      <c r="DH152" s="58">
        <f>IF(DH116&gt;=Summary!$E$51,
           IF(DH116&lt;=(Summary!$E$51+Summary!$E$49),
                IPMT(DH156/12,1,Summary!$E$48*12,Summary!$E$46),
                IPMT(DH156/12,DH116-(Summary!$E$51+Summary!$E$49)+1,Summary!$E$48*12,Summary!$E$46)),
0)</f>
        <v>0</v>
      </c>
      <c r="DI152" s="58">
        <f>IF(DI116&gt;=Summary!$E$51,
           IF(DI116&lt;=(Summary!$E$51+Summary!$E$49),
                IPMT(DI156/12,1,Summary!$E$48*12,Summary!$E$46),
                IPMT(DI156/12,DI116-(Summary!$E$51+Summary!$E$49)+1,Summary!$E$48*12,Summary!$E$46)),
0)</f>
        <v>0</v>
      </c>
      <c r="DJ152" s="58">
        <f>IF(DJ116&gt;=Summary!$E$51,
           IF(DJ116&lt;=(Summary!$E$51+Summary!$E$49),
                IPMT(DJ156/12,1,Summary!$E$48*12,Summary!$E$46),
                IPMT(DJ156/12,DJ116-(Summary!$E$51+Summary!$E$49)+1,Summary!$E$48*12,Summary!$E$46)),
0)</f>
        <v>0</v>
      </c>
      <c r="DK152" s="58">
        <f>IF(DK116&gt;=Summary!$E$51,
           IF(DK116&lt;=(Summary!$E$51+Summary!$E$49),
                IPMT(DK156/12,1,Summary!$E$48*12,Summary!$E$46),
                IPMT(DK156/12,DK116-(Summary!$E$51+Summary!$E$49)+1,Summary!$E$48*12,Summary!$E$46)),
0)</f>
        <v>0</v>
      </c>
      <c r="DL152" s="58">
        <f>IF(DL116&gt;=Summary!$E$51,
           IF(DL116&lt;=(Summary!$E$51+Summary!$E$49),
                IPMT(DL156/12,1,Summary!$E$48*12,Summary!$E$46),
                IPMT(DL156/12,DL116-(Summary!$E$51+Summary!$E$49)+1,Summary!$E$48*12,Summary!$E$46)),
0)</f>
        <v>0</v>
      </c>
      <c r="DM152" s="58">
        <f>IF(DM116&gt;=Summary!$E$51,
           IF(DM116&lt;=(Summary!$E$51+Summary!$E$49),
                IPMT(DM156/12,1,Summary!$E$48*12,Summary!$E$46),
                IPMT(DM156/12,DM116-(Summary!$E$51+Summary!$E$49)+1,Summary!$E$48*12,Summary!$E$46)),
0)</f>
        <v>0</v>
      </c>
      <c r="DN152" s="58">
        <f>IF(DN116&gt;=Summary!$E$51,
           IF(DN116&lt;=(Summary!$E$51+Summary!$E$49),
                IPMT(DN156/12,1,Summary!$E$48*12,Summary!$E$46),
                IPMT(DN156/12,DN116-(Summary!$E$51+Summary!$E$49)+1,Summary!$E$48*12,Summary!$E$46)),
0)</f>
        <v>0</v>
      </c>
      <c r="DO152" s="58">
        <f>IF(DO116&gt;=Summary!$E$51,
           IF(DO116&lt;=(Summary!$E$51+Summary!$E$49),
                IPMT(DO156/12,1,Summary!$E$48*12,Summary!$E$46),
                IPMT(DO156/12,DO116-(Summary!$E$51+Summary!$E$49)+1,Summary!$E$48*12,Summary!$E$46)),
0)</f>
        <v>0</v>
      </c>
      <c r="DP152" s="58">
        <f>IF(DP116&gt;=Summary!$E$51,
           IF(DP116&lt;=(Summary!$E$51+Summary!$E$49),
                IPMT(DP156/12,1,Summary!$E$48*12,Summary!$E$46),
                IPMT(DP156/12,DP116-(Summary!$E$51+Summary!$E$49)+1,Summary!$E$48*12,Summary!$E$46)),
0)</f>
        <v>0</v>
      </c>
      <c r="DQ152" s="58">
        <f>IF(DQ116&gt;=Summary!$E$51,
           IF(DQ116&lt;=(Summary!$E$51+Summary!$E$49),
                IPMT(DQ156/12,1,Summary!$E$48*12,Summary!$E$46),
                IPMT(DQ156/12,DQ116-(Summary!$E$51+Summary!$E$49)+1,Summary!$E$48*12,Summary!$E$46)),
0)</f>
        <v>0</v>
      </c>
      <c r="DR152" s="58">
        <f>IF(DR116&gt;=Summary!$E$51,
           IF(DR116&lt;=(Summary!$E$51+Summary!$E$49),
                IPMT(DR156/12,1,Summary!$E$48*12,Summary!$E$46),
                IPMT(DR156/12,DR116-(Summary!$E$51+Summary!$E$49)+1,Summary!$E$48*12,Summary!$E$46)),
0)</f>
        <v>0</v>
      </c>
      <c r="DS152" s="58">
        <f>IF(DS116&gt;=Summary!$E$51,
           IF(DS116&lt;=(Summary!$E$51+Summary!$E$49),
                IPMT(DS156/12,1,Summary!$E$48*12,Summary!$E$46),
                IPMT(DS156/12,DS116-(Summary!$E$51+Summary!$E$49)+1,Summary!$E$48*12,Summary!$E$46)),
0)</f>
        <v>0</v>
      </c>
      <c r="DT152" s="58">
        <f>IF(DT116&gt;=Summary!$E$51,
           IF(DT116&lt;=(Summary!$E$51+Summary!$E$49),
                IPMT(DT156/12,1,Summary!$E$48*12,Summary!$E$46),
                IPMT(DT156/12,DT116-(Summary!$E$51+Summary!$E$49)+1,Summary!$E$48*12,Summary!$E$46)),
0)</f>
        <v>0</v>
      </c>
      <c r="DU152" s="58">
        <f>IF(DU116&gt;=Summary!$E$51,
           IF(DU116&lt;=(Summary!$E$51+Summary!$E$49),
                IPMT(DU156/12,1,Summary!$E$48*12,Summary!$E$46),
                IPMT(DU156/12,DU116-(Summary!$E$51+Summary!$E$49)+1,Summary!$E$48*12,Summary!$E$46)),
0)</f>
        <v>0</v>
      </c>
      <c r="DV152" s="58">
        <f>IF(DV116&gt;=Summary!$E$51,
           IF(DV116&lt;=(Summary!$E$51+Summary!$E$49),
                IPMT(DV156/12,1,Summary!$E$48*12,Summary!$E$46),
                IPMT(DV156/12,DV116-(Summary!$E$51+Summary!$E$49)+1,Summary!$E$48*12,Summary!$E$46)),
0)</f>
        <v>0</v>
      </c>
      <c r="DW152" s="58">
        <f>IF(DW116&gt;=Summary!$E$51,
           IF(DW116&lt;=(Summary!$E$51+Summary!$E$49),
                IPMT(DW156/12,1,Summary!$E$48*12,Summary!$E$46),
                IPMT(DW156/12,DW116-(Summary!$E$51+Summary!$E$49)+1,Summary!$E$48*12,Summary!$E$46)),
0)</f>
        <v>0</v>
      </c>
      <c r="DX152" s="58">
        <f>IF(DX116&gt;=Summary!$E$51,
           IF(DX116&lt;=(Summary!$E$51+Summary!$E$49),
                IPMT(DX156/12,1,Summary!$E$48*12,Summary!$E$46),
                IPMT(DX156/12,DX116-(Summary!$E$51+Summary!$E$49)+1,Summary!$E$48*12,Summary!$E$46)),
0)</f>
        <v>0</v>
      </c>
      <c r="DY152" s="58">
        <f>IF(DY116&gt;=Summary!$E$51,
           IF(DY116&lt;=(Summary!$E$51+Summary!$E$49),
                IPMT(DY156/12,1,Summary!$E$48*12,Summary!$E$46),
                IPMT(DY156/12,DY116-(Summary!$E$51+Summary!$E$49)+1,Summary!$E$48*12,Summary!$E$46)),
0)</f>
        <v>0</v>
      </c>
      <c r="DZ152" s="58">
        <f>IF(DZ116&gt;=Summary!$E$51,
           IF(DZ116&lt;=(Summary!$E$51+Summary!$E$49),
                IPMT(DZ156/12,1,Summary!$E$48*12,Summary!$E$46),
                IPMT(DZ156/12,DZ116-(Summary!$E$51+Summary!$E$49)+1,Summary!$E$48*12,Summary!$E$46)),
0)</f>
        <v>0</v>
      </c>
      <c r="EA152" s="58">
        <f>IF(EA116&gt;=Summary!$E$51,
           IF(EA116&lt;=(Summary!$E$51+Summary!$E$49),
                IPMT(EA156/12,1,Summary!$E$48*12,Summary!$E$46),
                IPMT(EA156/12,EA116-(Summary!$E$51+Summary!$E$49)+1,Summary!$E$48*12,Summary!$E$46)),
0)</f>
        <v>0</v>
      </c>
      <c r="EB152" s="58">
        <f>IF(EB116&gt;=Summary!$E$51,
           IF(EB116&lt;=(Summary!$E$51+Summary!$E$49),
                IPMT(EB156/12,1,Summary!$E$48*12,Summary!$E$46),
                IPMT(EB156/12,EB116-(Summary!$E$51+Summary!$E$49)+1,Summary!$E$48*12,Summary!$E$46)),
0)</f>
        <v>0</v>
      </c>
      <c r="EC152" s="58">
        <f>IF(EC116&gt;=Summary!$E$51,
           IF(EC116&lt;=(Summary!$E$51+Summary!$E$49),
                IPMT(EC156/12,1,Summary!$E$48*12,Summary!$E$46),
                IPMT(EC156/12,EC116-(Summary!$E$51+Summary!$E$49)+1,Summary!$E$48*12,Summary!$E$46)),
0)</f>
        <v>0</v>
      </c>
      <c r="ED152" s="58">
        <f>IF(ED116&gt;=Summary!$E$51,
           IF(ED116&lt;=(Summary!$E$51+Summary!$E$49),
                IPMT(ED156/12,1,Summary!$E$48*12,Summary!$E$46),
                IPMT(ED156/12,ED116-(Summary!$E$51+Summary!$E$49)+1,Summary!$E$48*12,Summary!$E$46)),
0)</f>
        <v>0</v>
      </c>
      <c r="EE152" s="58">
        <f>IF(EE116&gt;=Summary!$E$51,
           IF(EE116&lt;=(Summary!$E$51+Summary!$E$49),
                IPMT(EE156/12,1,Summary!$E$48*12,Summary!$E$46),
                IPMT(EE156/12,EE116-(Summary!$E$51+Summary!$E$49)+1,Summary!$E$48*12,Summary!$E$46)),
0)</f>
        <v>0</v>
      </c>
      <c r="EF152" s="58">
        <f>IF(EF116&gt;=Summary!$E$51,
           IF(EF116&lt;=(Summary!$E$51+Summary!$E$49),
                IPMT(EF156/12,1,Summary!$E$48*12,Summary!$E$46),
                IPMT(EF156/12,EF116-(Summary!$E$51+Summary!$E$49)+1,Summary!$E$48*12,Summary!$E$46)),
0)</f>
        <v>0</v>
      </c>
      <c r="EG152" s="58">
        <f>IF(EG116&gt;=Summary!$E$51,
           IF(EG116&lt;=(Summary!$E$51+Summary!$E$49),
                IPMT(EG156/12,1,Summary!$E$48*12,Summary!$E$46),
                IPMT(EG156/12,EG116-(Summary!$E$51+Summary!$E$49)+1,Summary!$E$48*12,Summary!$E$46)),
0)</f>
        <v>0</v>
      </c>
      <c r="EH152" s="58">
        <f>IF(EH116&gt;=Summary!$E$51,
           IF(EH116&lt;=(Summary!$E$51+Summary!$E$49),
                IPMT(EH156/12,1,Summary!$E$48*12,Summary!$E$46),
                IPMT(EH156/12,EH116-(Summary!$E$51+Summary!$E$49)+1,Summary!$E$48*12,Summary!$E$46)),
0)</f>
        <v>0</v>
      </c>
      <c r="EI152" s="58">
        <f>IF(EI116&gt;=Summary!$E$51,
           IF(EI116&lt;=(Summary!$E$51+Summary!$E$49),
                IPMT(EI156/12,1,Summary!$E$48*12,Summary!$E$46),
                IPMT(EI156/12,EI116-(Summary!$E$51+Summary!$E$49)+1,Summary!$E$48*12,Summary!$E$46)),
0)</f>
        <v>0</v>
      </c>
      <c r="EJ152" s="58">
        <f>IF(EJ116&gt;=Summary!$E$51,
           IF(EJ116&lt;=(Summary!$E$51+Summary!$E$49),
                IPMT(EJ156/12,1,Summary!$E$48*12,Summary!$E$46),
                IPMT(EJ156/12,EJ116-(Summary!$E$51+Summary!$E$49)+1,Summary!$E$48*12,Summary!$E$46)),
0)</f>
        <v>0</v>
      </c>
      <c r="EK152" s="4">
        <v>0</v>
      </c>
    </row>
    <row r="153" spans="1:141" s="4" customFormat="1" ht="14" x14ac:dyDescent="0.2">
      <c r="A153" s="3"/>
      <c r="B153" s="3"/>
      <c r="C153" s="293" t="s">
        <v>578</v>
      </c>
      <c r="D153" s="123"/>
      <c r="H153" s="58">
        <f>IF(H116&gt;=Summary!$E$51,
           IF(H116&lt;=(Summary!$E$51+Summary!$E$49),
               PPMT(H156/12,1,Summary!$E$48*12,Summary!$E$46),
               PPMT(H156/12,H116-(Summary!$E$51+Summary!$E$49)+1,Summary!$E$48*12,Summary!$E$46)),
0)</f>
        <v>0</v>
      </c>
      <c r="I153" s="58">
        <f>IF(I116&gt;=Summary!$E$51,
           IF(I116&lt;=(Summary!$E$51+Summary!$E$49),
               PPMT(I156/12,1,Summary!$E$48*12,Summary!$E$46),
               PPMT(I156/12,I116-(Summary!$E$51+Summary!$E$49)+1,Summary!$E$48*12,Summary!$E$46)),
0)</f>
        <v>0</v>
      </c>
      <c r="J153" s="58">
        <f>IF(J116&gt;=Summary!$E$51,
           IF(J116&lt;=(Summary!$E$51+Summary!$E$49),
               PPMT(J156/12,1,Summary!$E$48*12,Summary!$E$46),
               PPMT(J156/12,J116-(Summary!$E$51+Summary!$E$49)+1,Summary!$E$48*12,Summary!$E$46)),
0)</f>
        <v>0</v>
      </c>
      <c r="K153" s="58">
        <f>IF(K116&gt;=Summary!$E$51,
           IF(K116&lt;=(Summary!$E$51+Summary!$E$49),
               PPMT(K156/12,1,Summary!$E$48*12,Summary!$E$46),
               PPMT(K156/12,K116-(Summary!$E$51+Summary!$E$49)+1,Summary!$E$48*12,Summary!$E$46)),
0)</f>
        <v>0</v>
      </c>
      <c r="L153" s="58">
        <f>IF(L116&gt;=Summary!$E$51,
           IF(L116&lt;=(Summary!$E$51+Summary!$E$49),
               PPMT(L156/12,1,Summary!$E$48*12,Summary!$E$46),
               PPMT(L156/12,L116-(Summary!$E$51+Summary!$E$49)+1,Summary!$E$48*12,Summary!$E$46)),
0)</f>
        <v>0</v>
      </c>
      <c r="M153" s="58">
        <f>IF(M116&gt;=Summary!$E$51,
           IF(M116&lt;=(Summary!$E$51+Summary!$E$49),
               PPMT(M156/12,1,Summary!$E$48*12,Summary!$E$46),
               PPMT(M156/12,M116-(Summary!$E$51+Summary!$E$49)+1,Summary!$E$48*12,Summary!$E$46)),
0)</f>
        <v>0</v>
      </c>
      <c r="N153" s="58">
        <f>IF(N116&gt;=Summary!$E$51,
           IF(N116&lt;=(Summary!$E$51+Summary!$E$49),
               PPMT(N156/12,1,Summary!$E$48*12,Summary!$E$46),
               PPMT(N156/12,N116-(Summary!$E$51+Summary!$E$49)+1,Summary!$E$48*12,Summary!$E$46)),
0)</f>
        <v>0</v>
      </c>
      <c r="O153" s="58">
        <f>IF(O116&gt;=Summary!$E$51,
           IF(O116&lt;=(Summary!$E$51+Summary!$E$49),
               PPMT(O156/12,1,Summary!$E$48*12,Summary!$E$46),
               PPMT(O156/12,O116-(Summary!$E$51+Summary!$E$49)+1,Summary!$E$48*12,Summary!$E$46)),
0)</f>
        <v>0</v>
      </c>
      <c r="P153" s="58">
        <f>IF(P116&gt;=Summary!$E$51,
           IF(P116&lt;=(Summary!$E$51+Summary!$E$49),
               PPMT(P156/12,1,Summary!$E$48*12,Summary!$E$46),
               PPMT(P156/12,P116-(Summary!$E$51+Summary!$E$49)+1,Summary!$E$48*12,Summary!$E$46)),
0)</f>
        <v>0</v>
      </c>
      <c r="Q153" s="58">
        <f>IF(Q116&gt;=Summary!$E$51,
           IF(Q116&lt;=(Summary!$E$51+Summary!$E$49),
               PPMT(Q156/12,1,Summary!$E$48*12,Summary!$E$46),
               PPMT(Q156/12,Q116-(Summary!$E$51+Summary!$E$49)+1,Summary!$E$48*12,Summary!$E$46)),
0)</f>
        <v>0</v>
      </c>
      <c r="R153" s="58">
        <f>IF(R116&gt;=Summary!$E$51,
           IF(R116&lt;=(Summary!$E$51+Summary!$E$49),
               PPMT(R156/12,1,Summary!$E$48*12,Summary!$E$46),
               PPMT(R156/12,R116-(Summary!$E$51+Summary!$E$49)+1,Summary!$E$48*12,Summary!$E$46)),
0)</f>
        <v>0</v>
      </c>
      <c r="S153" s="58">
        <f>IF(S116&gt;=Summary!$E$51,
           IF(S116&lt;=(Summary!$E$51+Summary!$E$49),
               PPMT(S156/12,1,Summary!$E$48*12,Summary!$E$46),
               PPMT(S156/12,S116-(Summary!$E$51+Summary!$E$49)+1,Summary!$E$48*12,Summary!$E$46)),
0)</f>
        <v>0</v>
      </c>
      <c r="T153" s="58">
        <f>IF(T116&gt;=Summary!$E$51,
           IF(T116&lt;=(Summary!$E$51+Summary!$E$49),
               PPMT(T156/12,1,Summary!$E$48*12,Summary!$E$46),
               PPMT(T156/12,T116-(Summary!$E$51+Summary!$E$49)+1,Summary!$E$48*12,Summary!$E$46)),
0)</f>
        <v>0</v>
      </c>
      <c r="U153" s="58">
        <f>IF(U116&gt;=Summary!$E$51,
           IF(U116&lt;=(Summary!$E$51+Summary!$E$49),
               PPMT(U156/12,1,Summary!$E$48*12,Summary!$E$46),
               PPMT(U156/12,U116-(Summary!$E$51+Summary!$E$49)+1,Summary!$E$48*12,Summary!$E$46)),
0)</f>
        <v>0</v>
      </c>
      <c r="V153" s="58">
        <f>IF(V116&gt;=Summary!$E$51,
           IF(V116&lt;=(Summary!$E$51+Summary!$E$49),
               PPMT(V156/12,1,Summary!$E$48*12,Summary!$E$46),
               PPMT(V156/12,V116-(Summary!$E$51+Summary!$E$49)+1,Summary!$E$48*12,Summary!$E$46)),
0)</f>
        <v>0</v>
      </c>
      <c r="W153" s="58">
        <f>IF(W116&gt;=Summary!$E$51,
           IF(W116&lt;=(Summary!$E$51+Summary!$E$49),
               PPMT(W156/12,1,Summary!$E$48*12,Summary!$E$46),
               PPMT(W156/12,W116-(Summary!$E$51+Summary!$E$49)+1,Summary!$E$48*12,Summary!$E$46)),
0)</f>
        <v>0</v>
      </c>
      <c r="X153" s="58">
        <f>IF(X116&gt;=Summary!$E$51,
           IF(X116&lt;=(Summary!$E$51+Summary!$E$49),
               PPMT(X156/12,1,Summary!$E$48*12,Summary!$E$46),
               PPMT(X156/12,X116-(Summary!$E$51+Summary!$E$49)+1,Summary!$E$48*12,Summary!$E$46)),
0)</f>
        <v>0</v>
      </c>
      <c r="Y153" s="58">
        <f>IF(Y116&gt;=Summary!$E$51,
           IF(Y116&lt;=(Summary!$E$51+Summary!$E$49),
               PPMT(Y156/12,1,Summary!$E$48*12,Summary!$E$46),
               PPMT(Y156/12,Y116-(Summary!$E$51+Summary!$E$49)+1,Summary!$E$48*12,Summary!$E$46)),
0)</f>
        <v>0</v>
      </c>
      <c r="Z153" s="58">
        <f>IF(Z116&gt;=Summary!$E$51,
           IF(Z116&lt;=(Summary!$E$51+Summary!$E$49),
               PPMT(Z156/12,1,Summary!$E$48*12,Summary!$E$46),
               PPMT(Z156/12,Z116-(Summary!$E$51+Summary!$E$49)+1,Summary!$E$48*12,Summary!$E$46)),
0)</f>
        <v>0</v>
      </c>
      <c r="AA153" s="58">
        <f>IF(AA116&gt;=Summary!$E$51,
           IF(AA116&lt;=(Summary!$E$51+Summary!$E$49),
               PPMT(AA156/12,1,Summary!$E$48*12,Summary!$E$46),
               PPMT(AA156/12,AA116-(Summary!$E$51+Summary!$E$49)+1,Summary!$E$48*12,Summary!$E$46)),
0)</f>
        <v>0</v>
      </c>
      <c r="AB153" s="58">
        <f>IF(AB116&gt;=Summary!$E$51,
           IF(AB116&lt;=(Summary!$E$51+Summary!$E$49),
               PPMT(AB156/12,1,Summary!$E$48*12,Summary!$E$46),
               PPMT(AB156/12,AB116-(Summary!$E$51+Summary!$E$49)+1,Summary!$E$48*12,Summary!$E$46)),
0)</f>
        <v>0</v>
      </c>
      <c r="AC153" s="58">
        <f>IF(AC116&gt;=Summary!$E$51,
           IF(AC116&lt;=(Summary!$E$51+Summary!$E$49),
               PPMT(AC156/12,1,Summary!$E$48*12,Summary!$E$46),
               PPMT(AC156/12,AC116-(Summary!$E$51+Summary!$E$49)+1,Summary!$E$48*12,Summary!$E$46)),
0)</f>
        <v>0</v>
      </c>
      <c r="AD153" s="58">
        <f>IF(AD116&gt;=Summary!$E$51,
           IF(AD116&lt;=(Summary!$E$51+Summary!$E$49),
               PPMT(AD156/12,1,Summary!$E$48*12,Summary!$E$46),
               PPMT(AD156/12,AD116-(Summary!$E$51+Summary!$E$49)+1,Summary!$E$48*12,Summary!$E$46)),
0)</f>
        <v>0</v>
      </c>
      <c r="AE153" s="58">
        <f>IF(AE116&gt;=Summary!$E$51,
           IF(AE116&lt;=(Summary!$E$51+Summary!$E$49),
               PPMT(AE156/12,1,Summary!$E$48*12,Summary!$E$46),
               PPMT(AE156/12,AE116-(Summary!$E$51+Summary!$E$49)+1,Summary!$E$48*12,Summary!$E$46)),
0)</f>
        <v>0</v>
      </c>
      <c r="AF153" s="58">
        <f>IF(AF116&gt;=Summary!$E$51,
           IF(AF116&lt;=(Summary!$E$51+Summary!$E$49),
               PPMT(AF156/12,1,Summary!$E$48*12,Summary!$E$46),
               PPMT(AF156/12,AF116-(Summary!$E$51+Summary!$E$49)+1,Summary!$E$48*12,Summary!$E$46)),
0)</f>
        <v>0</v>
      </c>
      <c r="AG153" s="58">
        <f>IF(AG116&gt;=Summary!$E$51,
           IF(AG116&lt;=(Summary!$E$51+Summary!$E$49),
               PPMT(AG156/12,1,Summary!$E$48*12,Summary!$E$46),
               PPMT(AG156/12,AG116-(Summary!$E$51+Summary!$E$49)+1,Summary!$E$48*12,Summary!$E$46)),
0)</f>
        <v>0</v>
      </c>
      <c r="AH153" s="58">
        <f>IF(AH116&gt;=Summary!$E$51,
           IF(AH116&lt;=(Summary!$E$51+Summary!$E$49),
               PPMT(AH156/12,1,Summary!$E$48*12,Summary!$E$46),
               PPMT(AH156/12,AH116-(Summary!$E$51+Summary!$E$49)+1,Summary!$E$48*12,Summary!$E$46)),
0)</f>
        <v>0</v>
      </c>
      <c r="AI153" s="58">
        <f>IF(AI116&gt;=Summary!$E$51,
           IF(AI116&lt;=(Summary!$E$51+Summary!$E$49),
               PPMT(AI156/12,1,Summary!$E$48*12,Summary!$E$46),
               PPMT(AI156/12,AI116-(Summary!$E$51+Summary!$E$49)+1,Summary!$E$48*12,Summary!$E$46)),
0)</f>
        <v>0</v>
      </c>
      <c r="AJ153" s="58">
        <f>IF(AJ116&gt;=Summary!$E$51,
           IF(AJ116&lt;=(Summary!$E$51+Summary!$E$49),
               PPMT(AJ156/12,1,Summary!$E$48*12,Summary!$E$46),
               PPMT(AJ156/12,AJ116-(Summary!$E$51+Summary!$E$49)+1,Summary!$E$48*12,Summary!$E$46)),
0)</f>
        <v>0</v>
      </c>
      <c r="AK153" s="58">
        <f>IF(AK116&gt;=Summary!$E$51,
           IF(AK116&lt;=(Summary!$E$51+Summary!$E$49),
               PPMT(AK156/12,1,Summary!$E$48*12,Summary!$E$46),
               PPMT(AK156/12,AK116-(Summary!$E$51+Summary!$E$49)+1,Summary!$E$48*12,Summary!$E$46)),
0)</f>
        <v>0</v>
      </c>
      <c r="AL153" s="58">
        <f>IF(AL116&gt;=Summary!$E$51,
           IF(AL116&lt;=(Summary!$E$51+Summary!$E$49),
               PPMT(AL156/12,1,Summary!$E$48*12,Summary!$E$46),
               PPMT(AL156/12,AL116-(Summary!$E$51+Summary!$E$49)+1,Summary!$E$48*12,Summary!$E$46)),
0)</f>
        <v>0</v>
      </c>
      <c r="AM153" s="58">
        <f>IF(AM116&gt;=Summary!$E$51,
           IF(AM116&lt;=(Summary!$E$51+Summary!$E$49),
               PPMT(AM156/12,1,Summary!$E$48*12,Summary!$E$46),
               PPMT(AM156/12,AM116-(Summary!$E$51+Summary!$E$49)+1,Summary!$E$48*12,Summary!$E$46)),
0)</f>
        <v>0</v>
      </c>
      <c r="AN153" s="58">
        <f>IF(AN116&gt;=Summary!$E$51,
           IF(AN116&lt;=(Summary!$E$51+Summary!$E$49),
               PPMT(AN156/12,1,Summary!$E$48*12,Summary!$E$46),
               PPMT(AN156/12,AN116-(Summary!$E$51+Summary!$E$49)+1,Summary!$E$48*12,Summary!$E$46)),
0)</f>
        <v>0</v>
      </c>
      <c r="AO153" s="58">
        <f>IF(AO116&gt;=Summary!$E$51,
           IF(AO116&lt;=(Summary!$E$51+Summary!$E$49),
               PPMT(AO156/12,1,Summary!$E$48*12,Summary!$E$46),
               PPMT(AO156/12,AO116-(Summary!$E$51+Summary!$E$49)+1,Summary!$E$48*12,Summary!$E$46)),
0)</f>
        <v>0</v>
      </c>
      <c r="AP153" s="58">
        <f>IF(AP116&gt;=Summary!$E$51,
           IF(AP116&lt;=(Summary!$E$51+Summary!$E$49),
               PPMT(AP156/12,1,Summary!$E$48*12,Summary!$E$46),
               PPMT(AP156/12,AP116-(Summary!$E$51+Summary!$E$49)+1,Summary!$E$48*12,Summary!$E$46)),
0)</f>
        <v>0</v>
      </c>
      <c r="AQ153" s="58">
        <f>IF(AQ116&gt;=Summary!$E$51,
           IF(AQ116&lt;=(Summary!$E$51+Summary!$E$49),
               PPMT(AQ156/12,1,Summary!$E$48*12,Summary!$E$46),
               PPMT(AQ156/12,AQ116-(Summary!$E$51+Summary!$E$49)+1,Summary!$E$48*12,Summary!$E$46)),
0)</f>
        <v>0</v>
      </c>
      <c r="AR153" s="58">
        <f>IF(AR116&gt;=Summary!$E$51,
           IF(AR116&lt;=(Summary!$E$51+Summary!$E$49),
               PPMT(AR156/12,1,Summary!$E$48*12,Summary!$E$46),
               PPMT(AR156/12,AR116-(Summary!$E$51+Summary!$E$49)+1,Summary!$E$48*12,Summary!$E$46)),
0)</f>
        <v>0</v>
      </c>
      <c r="AS153" s="58">
        <f>IF(AS116&gt;=Summary!$E$51,
           IF(AS116&lt;=(Summary!$E$51+Summary!$E$49),
               PPMT(AS156/12,1,Summary!$E$48*12,Summary!$E$46),
               PPMT(AS156/12,AS116-(Summary!$E$51+Summary!$E$49)+1,Summary!$E$48*12,Summary!$E$46)),
0)</f>
        <v>0</v>
      </c>
      <c r="AT153" s="58">
        <f>IF(AT116&gt;=Summary!$E$51,
           IF(AT116&lt;=(Summary!$E$51+Summary!$E$49),
               PPMT(AT156/12,1,Summary!$E$48*12,Summary!$E$46),
               PPMT(AT156/12,AT116-(Summary!$E$51+Summary!$E$49)+1,Summary!$E$48*12,Summary!$E$46)),
0)</f>
        <v>0</v>
      </c>
      <c r="AU153" s="58">
        <f>IF(AU116&gt;=Summary!$E$51,
           IF(AU116&lt;=(Summary!$E$51+Summary!$E$49),
               PPMT(AU156/12,1,Summary!$E$48*12,Summary!$E$46),
               PPMT(AU156/12,AU116-(Summary!$E$51+Summary!$E$49)+1,Summary!$E$48*12,Summary!$E$46)),
0)</f>
        <v>0</v>
      </c>
      <c r="AV153" s="58">
        <f>IF(AV116&gt;=Summary!$E$51,
           IF(AV116&lt;=(Summary!$E$51+Summary!$E$49),
               PPMT(AV156/12,1,Summary!$E$48*12,Summary!$E$46),
               PPMT(AV156/12,AV116-(Summary!$E$51+Summary!$E$49)+1,Summary!$E$48*12,Summary!$E$46)),
0)</f>
        <v>0</v>
      </c>
      <c r="AW153" s="58">
        <f>IF(AW116&gt;=Summary!$E$51,
           IF(AW116&lt;=(Summary!$E$51+Summary!$E$49),
               PPMT(AW156/12,1,Summary!$E$48*12,Summary!$E$46),
               PPMT(AW156/12,AW116-(Summary!$E$51+Summary!$E$49)+1,Summary!$E$48*12,Summary!$E$46)),
0)</f>
        <v>0</v>
      </c>
      <c r="AX153" s="58">
        <f>IF(AX116&gt;=Summary!$E$51,
           IF(AX116&lt;=(Summary!$E$51+Summary!$E$49),
               PPMT(AX156/12,1,Summary!$E$48*12,Summary!$E$46),
               PPMT(AX156/12,AX116-(Summary!$E$51+Summary!$E$49)+1,Summary!$E$48*12,Summary!$E$46)),
0)</f>
        <v>0</v>
      </c>
      <c r="AY153" s="58">
        <f>IF(AY116&gt;=Summary!$E$51,
           IF(AY116&lt;=(Summary!$E$51+Summary!$E$49),
               PPMT(AY156/12,1,Summary!$E$48*12,Summary!$E$46),
               PPMT(AY156/12,AY116-(Summary!$E$51+Summary!$E$49)+1,Summary!$E$48*12,Summary!$E$46)),
0)</f>
        <v>0</v>
      </c>
      <c r="AZ153" s="58">
        <f>IF(AZ116&gt;=Summary!$E$51,
           IF(AZ116&lt;=(Summary!$E$51+Summary!$E$49),
               PPMT(AZ156/12,1,Summary!$E$48*12,Summary!$E$46),
               PPMT(AZ156/12,AZ116-(Summary!$E$51+Summary!$E$49)+1,Summary!$E$48*12,Summary!$E$46)),
0)</f>
        <v>0</v>
      </c>
      <c r="BA153" s="58">
        <f>IF(BA116&gt;=Summary!$E$51,
           IF(BA116&lt;=(Summary!$E$51+Summary!$E$49),
               PPMT(BA156/12,1,Summary!$E$48*12,Summary!$E$46),
               PPMT(BA156/12,BA116-(Summary!$E$51+Summary!$E$49)+1,Summary!$E$48*12,Summary!$E$46)),
0)</f>
        <v>0</v>
      </c>
      <c r="BB153" s="58">
        <f>IF(BB116&gt;=Summary!$E$51,
           IF(BB116&lt;=(Summary!$E$51+Summary!$E$49),
               PPMT(BB156/12,1,Summary!$E$48*12,Summary!$E$46),
               PPMT(BB156/12,BB116-(Summary!$E$51+Summary!$E$49)+1,Summary!$E$48*12,Summary!$E$46)),
0)</f>
        <v>0</v>
      </c>
      <c r="BC153" s="58">
        <f>IF(BC116&gt;=Summary!$E$51,
           IF(BC116&lt;=(Summary!$E$51+Summary!$E$49),
               PPMT(BC156/12,1,Summary!$E$48*12,Summary!$E$46),
               PPMT(BC156/12,BC116-(Summary!$E$51+Summary!$E$49)+1,Summary!$E$48*12,Summary!$E$46)),
0)</f>
        <v>0</v>
      </c>
      <c r="BD153" s="58">
        <f>IF(BD116&gt;=Summary!$E$51,
           IF(BD116&lt;=(Summary!$E$51+Summary!$E$49),
               PPMT(BD156/12,1,Summary!$E$48*12,Summary!$E$46),
               PPMT(BD156/12,BD116-(Summary!$E$51+Summary!$E$49)+1,Summary!$E$48*12,Summary!$E$46)),
0)</f>
        <v>0</v>
      </c>
      <c r="BE153" s="58">
        <f>IF(BE116&gt;=Summary!$E$51,
           IF(BE116&lt;=(Summary!$E$51+Summary!$E$49),
               PPMT(BE156/12,1,Summary!$E$48*12,Summary!$E$46),
               PPMT(BE156/12,BE116-(Summary!$E$51+Summary!$E$49)+1,Summary!$E$48*12,Summary!$E$46)),
0)</f>
        <v>0</v>
      </c>
      <c r="BF153" s="58">
        <f>IF(BF116&gt;=Summary!$E$51,
           IF(BF116&lt;=(Summary!$E$51+Summary!$E$49),
               PPMT(BF156/12,1,Summary!$E$48*12,Summary!$E$46),
               PPMT(BF156/12,BF116-(Summary!$E$51+Summary!$E$49)+1,Summary!$E$48*12,Summary!$E$46)),
0)</f>
        <v>0</v>
      </c>
      <c r="BG153" s="58">
        <f>IF(BG116&gt;=Summary!$E$51,
           IF(BG116&lt;=(Summary!$E$51+Summary!$E$49),
               PPMT(BG156/12,1,Summary!$E$48*12,Summary!$E$46),
               PPMT(BG156/12,BG116-(Summary!$E$51+Summary!$E$49)+1,Summary!$E$48*12,Summary!$E$46)),
0)</f>
        <v>0</v>
      </c>
      <c r="BH153" s="58">
        <f>IF(BH116&gt;=Summary!$E$51,
           IF(BH116&lt;=(Summary!$E$51+Summary!$E$49),
               PPMT(BH156/12,1,Summary!$E$48*12,Summary!$E$46),
               PPMT(BH156/12,BH116-(Summary!$E$51+Summary!$E$49)+1,Summary!$E$48*12,Summary!$E$46)),
0)</f>
        <v>0</v>
      </c>
      <c r="BI153" s="58">
        <f>IF(BI116&gt;=Summary!$E$51,
           IF(BI116&lt;=(Summary!$E$51+Summary!$E$49),
               PPMT(BI156/12,1,Summary!$E$48*12,Summary!$E$46),
               PPMT(BI156/12,BI116-(Summary!$E$51+Summary!$E$49)+1,Summary!$E$48*12,Summary!$E$46)),
0)</f>
        <v>0</v>
      </c>
      <c r="BJ153" s="58">
        <f>IF(BJ116&gt;=Summary!$E$51,
           IF(BJ116&lt;=(Summary!$E$51+Summary!$E$49),
               PPMT(BJ156/12,1,Summary!$E$48*12,Summary!$E$46),
               PPMT(BJ156/12,BJ116-(Summary!$E$51+Summary!$E$49)+1,Summary!$E$48*12,Summary!$E$46)),
0)</f>
        <v>0</v>
      </c>
      <c r="BK153" s="58">
        <f>IF(BK116&gt;=Summary!$E$51,
           IF(BK116&lt;=(Summary!$E$51+Summary!$E$49),
               PPMT(BK156/12,1,Summary!$E$48*12,Summary!$E$46),
               PPMT(BK156/12,BK116-(Summary!$E$51+Summary!$E$49)+1,Summary!$E$48*12,Summary!$E$46)),
0)</f>
        <v>0</v>
      </c>
      <c r="BL153" s="58">
        <f>IF(BL116&gt;=Summary!$E$51,
           IF(BL116&lt;=(Summary!$E$51+Summary!$E$49),
               PPMT(BL156/12,1,Summary!$E$48*12,Summary!$E$46),
               PPMT(BL156/12,BL116-(Summary!$E$51+Summary!$E$49)+1,Summary!$E$48*12,Summary!$E$46)),
0)</f>
        <v>0</v>
      </c>
      <c r="BM153" s="58">
        <f>IF(BM116&gt;=Summary!$E$51,
           IF(BM116&lt;=(Summary!$E$51+Summary!$E$49),
               PPMT(BM156/12,1,Summary!$E$48*12,Summary!$E$46),
               PPMT(BM156/12,BM116-(Summary!$E$51+Summary!$E$49)+1,Summary!$E$48*12,Summary!$E$46)),
0)</f>
        <v>0</v>
      </c>
      <c r="BN153" s="58">
        <f>IF(BN116&gt;=Summary!$E$51,
           IF(BN116&lt;=(Summary!$E$51+Summary!$E$49),
               PPMT(BN156/12,1,Summary!$E$48*12,Summary!$E$46),
               PPMT(BN156/12,BN116-(Summary!$E$51+Summary!$E$49)+1,Summary!$E$48*12,Summary!$E$46)),
0)</f>
        <v>0</v>
      </c>
      <c r="BO153" s="58">
        <f>IF(BO116&gt;=Summary!$E$51,
           IF(BO116&lt;=(Summary!$E$51+Summary!$E$49),
               PPMT(BO156/12,1,Summary!$E$48*12,Summary!$E$46),
               PPMT(BO156/12,BO116-(Summary!$E$51+Summary!$E$49)+1,Summary!$E$48*12,Summary!$E$46)),
0)</f>
        <v>0</v>
      </c>
      <c r="BP153" s="58">
        <f>IF(BP116&gt;=Summary!$E$51,
           IF(BP116&lt;=(Summary!$E$51+Summary!$E$49),
               PPMT(BP156/12,1,Summary!$E$48*12,Summary!$E$46),
               PPMT(BP156/12,BP116-(Summary!$E$51+Summary!$E$49)+1,Summary!$E$48*12,Summary!$E$46)),
0)</f>
        <v>0</v>
      </c>
      <c r="BQ153" s="58">
        <f>IF(BQ116&gt;=Summary!$E$51,
           IF(BQ116&lt;=(Summary!$E$51+Summary!$E$49),
               PPMT(BQ156/12,1,Summary!$E$48*12,Summary!$E$46),
               PPMT(BQ156/12,BQ116-(Summary!$E$51+Summary!$E$49)+1,Summary!$E$48*12,Summary!$E$46)),
0)</f>
        <v>0</v>
      </c>
      <c r="BR153" s="58">
        <f>IF(BR116&gt;=Summary!$E$51,
           IF(BR116&lt;=(Summary!$E$51+Summary!$E$49),
               PPMT(BR156/12,1,Summary!$E$48*12,Summary!$E$46),
               PPMT(BR156/12,BR116-(Summary!$E$51+Summary!$E$49)+1,Summary!$E$48*12,Summary!$E$46)),
0)</f>
        <v>0</v>
      </c>
      <c r="BS153" s="58">
        <f>IF(BS116&gt;=Summary!$E$51,
           IF(BS116&lt;=(Summary!$E$51+Summary!$E$49),
               PPMT(BS156/12,1,Summary!$E$48*12,Summary!$E$46),
               PPMT(BS156/12,BS116-(Summary!$E$51+Summary!$E$49)+1,Summary!$E$48*12,Summary!$E$46)),
0)</f>
        <v>0</v>
      </c>
      <c r="BT153" s="58">
        <f>IF(BT116&gt;=Summary!$E$51,
           IF(BT116&lt;=(Summary!$E$51+Summary!$E$49),
               PPMT(BT156/12,1,Summary!$E$48*12,Summary!$E$46),
               PPMT(BT156/12,BT116-(Summary!$E$51+Summary!$E$49)+1,Summary!$E$48*12,Summary!$E$46)),
0)</f>
        <v>0</v>
      </c>
      <c r="BU153" s="58">
        <f>IF(BU116&gt;=Summary!$E$51,
           IF(BU116&lt;=(Summary!$E$51+Summary!$E$49),
               PPMT(BU156/12,1,Summary!$E$48*12,Summary!$E$46),
               PPMT(BU156/12,BU116-(Summary!$E$51+Summary!$E$49)+1,Summary!$E$48*12,Summary!$E$46)),
0)</f>
        <v>0</v>
      </c>
      <c r="BV153" s="58">
        <f>IF(BV116&gt;=Summary!$E$51,
           IF(BV116&lt;=(Summary!$E$51+Summary!$E$49),
               PPMT(BV156/12,1,Summary!$E$48*12,Summary!$E$46),
               PPMT(BV156/12,BV116-(Summary!$E$51+Summary!$E$49)+1,Summary!$E$48*12,Summary!$E$46)),
0)</f>
        <v>0</v>
      </c>
      <c r="BW153" s="58">
        <f>IF(BW116&gt;=Summary!$E$51,
           IF(BW116&lt;=(Summary!$E$51+Summary!$E$49),
               PPMT(BW156/12,1,Summary!$E$48*12,Summary!$E$46),
               PPMT(BW156/12,BW116-(Summary!$E$51+Summary!$E$49)+1,Summary!$E$48*12,Summary!$E$46)),
0)</f>
        <v>0</v>
      </c>
      <c r="BX153" s="58">
        <f>IF(BX116&gt;=Summary!$E$51,
           IF(BX116&lt;=(Summary!$E$51+Summary!$E$49),
               PPMT(BX156/12,1,Summary!$E$48*12,Summary!$E$46),
               PPMT(BX156/12,BX116-(Summary!$E$51+Summary!$E$49)+1,Summary!$E$48*12,Summary!$E$46)),
0)</f>
        <v>0</v>
      </c>
      <c r="BY153" s="58">
        <f>IF(BY116&gt;=Summary!$E$51,
           IF(BY116&lt;=(Summary!$E$51+Summary!$E$49),
               PPMT(BY156/12,1,Summary!$E$48*12,Summary!$E$46),
               PPMT(BY156/12,BY116-(Summary!$E$51+Summary!$E$49)+1,Summary!$E$48*12,Summary!$E$46)),
0)</f>
        <v>0</v>
      </c>
      <c r="BZ153" s="58">
        <f>IF(BZ116&gt;=Summary!$E$51,
           IF(BZ116&lt;=(Summary!$E$51+Summary!$E$49),
               PPMT(BZ156/12,1,Summary!$E$48*12,Summary!$E$46),
               PPMT(BZ156/12,BZ116-(Summary!$E$51+Summary!$E$49)+1,Summary!$E$48*12,Summary!$E$46)),
0)</f>
        <v>0</v>
      </c>
      <c r="CA153" s="58">
        <f>IF(CA116&gt;=Summary!$E$51,
           IF(CA116&lt;=(Summary!$E$51+Summary!$E$49),
               PPMT(CA156/12,1,Summary!$E$48*12,Summary!$E$46),
               PPMT(CA156/12,CA116-(Summary!$E$51+Summary!$E$49)+1,Summary!$E$48*12,Summary!$E$46)),
0)</f>
        <v>0</v>
      </c>
      <c r="CB153" s="58">
        <f>IF(CB116&gt;=Summary!$E$51,
           IF(CB116&lt;=(Summary!$E$51+Summary!$E$49),
               PPMT(CB156/12,1,Summary!$E$48*12,Summary!$E$46),
               PPMT(CB156/12,CB116-(Summary!$E$51+Summary!$E$49)+1,Summary!$E$48*12,Summary!$E$46)),
0)</f>
        <v>0</v>
      </c>
      <c r="CC153" s="58">
        <f>IF(CC116&gt;=Summary!$E$51,
           IF(CC116&lt;=(Summary!$E$51+Summary!$E$49),
               PPMT(CC156/12,1,Summary!$E$48*12,Summary!$E$46),
               PPMT(CC156/12,CC116-(Summary!$E$51+Summary!$E$49)+1,Summary!$E$48*12,Summary!$E$46)),
0)</f>
        <v>0</v>
      </c>
      <c r="CD153" s="58">
        <f>IF(CD116&gt;=Summary!$E$51,
           IF(CD116&lt;=(Summary!$E$51+Summary!$E$49),
               PPMT(CD156/12,1,Summary!$E$48*12,Summary!$E$46),
               PPMT(CD156/12,CD116-(Summary!$E$51+Summary!$E$49)+1,Summary!$E$48*12,Summary!$E$46)),
0)</f>
        <v>0</v>
      </c>
      <c r="CE153" s="58">
        <f>IF(CE116&gt;=Summary!$E$51,
           IF(CE116&lt;=(Summary!$E$51+Summary!$E$49),
               PPMT(CE156/12,1,Summary!$E$48*12,Summary!$E$46),
               PPMT(CE156/12,CE116-(Summary!$E$51+Summary!$E$49)+1,Summary!$E$48*12,Summary!$E$46)),
0)</f>
        <v>0</v>
      </c>
      <c r="CF153" s="58">
        <f>IF(CF116&gt;=Summary!$E$51,
           IF(CF116&lt;=(Summary!$E$51+Summary!$E$49),
               PPMT(CF156/12,1,Summary!$E$48*12,Summary!$E$46),
               PPMT(CF156/12,CF116-(Summary!$E$51+Summary!$E$49)+1,Summary!$E$48*12,Summary!$E$46)),
0)</f>
        <v>0</v>
      </c>
      <c r="CG153" s="58">
        <f>IF(CG116&gt;=Summary!$E$51,
           IF(CG116&lt;=(Summary!$E$51+Summary!$E$49),
               PPMT(CG156/12,1,Summary!$E$48*12,Summary!$E$46),
               PPMT(CG156/12,CG116-(Summary!$E$51+Summary!$E$49)+1,Summary!$E$48*12,Summary!$E$46)),
0)</f>
        <v>0</v>
      </c>
      <c r="CH153" s="58">
        <f>IF(CH116&gt;=Summary!$E$51,
           IF(CH116&lt;=(Summary!$E$51+Summary!$E$49),
               PPMT(CH156/12,1,Summary!$E$48*12,Summary!$E$46),
               PPMT(CH156/12,CH116-(Summary!$E$51+Summary!$E$49)+1,Summary!$E$48*12,Summary!$E$46)),
0)</f>
        <v>0</v>
      </c>
      <c r="CI153" s="58">
        <f>IF(CI116&gt;=Summary!$E$51,
           IF(CI116&lt;=(Summary!$E$51+Summary!$E$49),
               PPMT(CI156/12,1,Summary!$E$48*12,Summary!$E$46),
               PPMT(CI156/12,CI116-(Summary!$E$51+Summary!$E$49)+1,Summary!$E$48*12,Summary!$E$46)),
0)</f>
        <v>0</v>
      </c>
      <c r="CJ153" s="58">
        <f>IF(CJ116&gt;=Summary!$E$51,
           IF(CJ116&lt;=(Summary!$E$51+Summary!$E$49),
               PPMT(CJ156/12,1,Summary!$E$48*12,Summary!$E$46),
               PPMT(CJ156/12,CJ116-(Summary!$E$51+Summary!$E$49)+1,Summary!$E$48*12,Summary!$E$46)),
0)</f>
        <v>0</v>
      </c>
      <c r="CK153" s="58">
        <f>IF(CK116&gt;=Summary!$E$51,
           IF(CK116&lt;=(Summary!$E$51+Summary!$E$49),
               PPMT(CK156/12,1,Summary!$E$48*12,Summary!$E$46),
               PPMT(CK156/12,CK116-(Summary!$E$51+Summary!$E$49)+1,Summary!$E$48*12,Summary!$E$46)),
0)</f>
        <v>0</v>
      </c>
      <c r="CL153" s="58">
        <f>IF(CL116&gt;=Summary!$E$51,
           IF(CL116&lt;=(Summary!$E$51+Summary!$E$49),
               PPMT(CL156/12,1,Summary!$E$48*12,Summary!$E$46),
               PPMT(CL156/12,CL116-(Summary!$E$51+Summary!$E$49)+1,Summary!$E$48*12,Summary!$E$46)),
0)</f>
        <v>0</v>
      </c>
      <c r="CM153" s="58">
        <f>IF(CM116&gt;=Summary!$E$51,
           IF(CM116&lt;=(Summary!$E$51+Summary!$E$49),
               PPMT(CM156/12,1,Summary!$E$48*12,Summary!$E$46),
               PPMT(CM156/12,CM116-(Summary!$E$51+Summary!$E$49)+1,Summary!$E$48*12,Summary!$E$46)),
0)</f>
        <v>0</v>
      </c>
      <c r="CN153" s="58">
        <f>IF(CN116&gt;=Summary!$E$51,
           IF(CN116&lt;=(Summary!$E$51+Summary!$E$49),
               PPMT(CN156/12,1,Summary!$E$48*12,Summary!$E$46),
               PPMT(CN156/12,CN116-(Summary!$E$51+Summary!$E$49)+1,Summary!$E$48*12,Summary!$E$46)),
0)</f>
        <v>0</v>
      </c>
      <c r="CO153" s="58">
        <f>IF(CO116&gt;=Summary!$E$51,
           IF(CO116&lt;=(Summary!$E$51+Summary!$E$49),
               PPMT(CO156/12,1,Summary!$E$48*12,Summary!$E$46),
               PPMT(CO156/12,CO116-(Summary!$E$51+Summary!$E$49)+1,Summary!$E$48*12,Summary!$E$46)),
0)</f>
        <v>0</v>
      </c>
      <c r="CP153" s="58">
        <f>IF(CP116&gt;=Summary!$E$51,
           IF(CP116&lt;=(Summary!$E$51+Summary!$E$49),
               PPMT(CP156/12,1,Summary!$E$48*12,Summary!$E$46),
               PPMT(CP156/12,CP116-(Summary!$E$51+Summary!$E$49)+1,Summary!$E$48*12,Summary!$E$46)),
0)</f>
        <v>0</v>
      </c>
      <c r="CQ153" s="58">
        <f>IF(CQ116&gt;=Summary!$E$51,
           IF(CQ116&lt;=(Summary!$E$51+Summary!$E$49),
               PPMT(CQ156/12,1,Summary!$E$48*12,Summary!$E$46),
               PPMT(CQ156/12,CQ116-(Summary!$E$51+Summary!$E$49)+1,Summary!$E$48*12,Summary!$E$46)),
0)</f>
        <v>0</v>
      </c>
      <c r="CR153" s="58">
        <f>IF(CR116&gt;=Summary!$E$51,
           IF(CR116&lt;=(Summary!$E$51+Summary!$E$49),
               PPMT(CR156/12,1,Summary!$E$48*12,Summary!$E$46),
               PPMT(CR156/12,CR116-(Summary!$E$51+Summary!$E$49)+1,Summary!$E$48*12,Summary!$E$46)),
0)</f>
        <v>0</v>
      </c>
      <c r="CS153" s="58">
        <f>IF(CS116&gt;=Summary!$E$51,
           IF(CS116&lt;=(Summary!$E$51+Summary!$E$49),
               PPMT(CS156/12,1,Summary!$E$48*12,Summary!$E$46),
               PPMT(CS156/12,CS116-(Summary!$E$51+Summary!$E$49)+1,Summary!$E$48*12,Summary!$E$46)),
0)</f>
        <v>0</v>
      </c>
      <c r="CT153" s="58">
        <f>IF(CT116&gt;=Summary!$E$51,
           IF(CT116&lt;=(Summary!$E$51+Summary!$E$49),
               PPMT(CT156/12,1,Summary!$E$48*12,Summary!$E$46),
               PPMT(CT156/12,CT116-(Summary!$E$51+Summary!$E$49)+1,Summary!$E$48*12,Summary!$E$46)),
0)</f>
        <v>0</v>
      </c>
      <c r="CU153" s="58">
        <f>IF(CU116&gt;=Summary!$E$51,
           IF(CU116&lt;=(Summary!$E$51+Summary!$E$49),
               PPMT(CU156/12,1,Summary!$E$48*12,Summary!$E$46),
               PPMT(CU156/12,CU116-(Summary!$E$51+Summary!$E$49)+1,Summary!$E$48*12,Summary!$E$46)),
0)</f>
        <v>0</v>
      </c>
      <c r="CV153" s="58">
        <f>IF(CV116&gt;=Summary!$E$51,
           IF(CV116&lt;=(Summary!$E$51+Summary!$E$49),
               PPMT(CV156/12,1,Summary!$E$48*12,Summary!$E$46),
               PPMT(CV156/12,CV116-(Summary!$E$51+Summary!$E$49)+1,Summary!$E$48*12,Summary!$E$46)),
0)</f>
        <v>0</v>
      </c>
      <c r="CW153" s="58">
        <f>IF(CW116&gt;=Summary!$E$51,
           IF(CW116&lt;=(Summary!$E$51+Summary!$E$49),
               PPMT(CW156/12,1,Summary!$E$48*12,Summary!$E$46),
               PPMT(CW156/12,CW116-(Summary!$E$51+Summary!$E$49)+1,Summary!$E$48*12,Summary!$E$46)),
0)</f>
        <v>0</v>
      </c>
      <c r="CX153" s="58">
        <f>IF(CX116&gt;=Summary!$E$51,
           IF(CX116&lt;=(Summary!$E$51+Summary!$E$49),
               PPMT(CX156/12,1,Summary!$E$48*12,Summary!$E$46),
               PPMT(CX156/12,CX116-(Summary!$E$51+Summary!$E$49)+1,Summary!$E$48*12,Summary!$E$46)),
0)</f>
        <v>0</v>
      </c>
      <c r="CY153" s="58">
        <f>IF(CY116&gt;=Summary!$E$51,
           IF(CY116&lt;=(Summary!$E$51+Summary!$E$49),
               PPMT(CY156/12,1,Summary!$E$48*12,Summary!$E$46),
               PPMT(CY156/12,CY116-(Summary!$E$51+Summary!$E$49)+1,Summary!$E$48*12,Summary!$E$46)),
0)</f>
        <v>0</v>
      </c>
      <c r="CZ153" s="58">
        <f>IF(CZ116&gt;=Summary!$E$51,
           IF(CZ116&lt;=(Summary!$E$51+Summary!$E$49),
               PPMT(CZ156/12,1,Summary!$E$48*12,Summary!$E$46),
               PPMT(CZ156/12,CZ116-(Summary!$E$51+Summary!$E$49)+1,Summary!$E$48*12,Summary!$E$46)),
0)</f>
        <v>0</v>
      </c>
      <c r="DA153" s="58">
        <f>IF(DA116&gt;=Summary!$E$51,
           IF(DA116&lt;=(Summary!$E$51+Summary!$E$49),
               PPMT(DA156/12,1,Summary!$E$48*12,Summary!$E$46),
               PPMT(DA156/12,DA116-(Summary!$E$51+Summary!$E$49)+1,Summary!$E$48*12,Summary!$E$46)),
0)</f>
        <v>0</v>
      </c>
      <c r="DB153" s="58">
        <f>IF(DB116&gt;=Summary!$E$51,
           IF(DB116&lt;=(Summary!$E$51+Summary!$E$49),
               PPMT(DB156/12,1,Summary!$E$48*12,Summary!$E$46),
               PPMT(DB156/12,DB116-(Summary!$E$51+Summary!$E$49)+1,Summary!$E$48*12,Summary!$E$46)),
0)</f>
        <v>0</v>
      </c>
      <c r="DC153" s="58">
        <f>IF(DC116&gt;=Summary!$E$51,
           IF(DC116&lt;=(Summary!$E$51+Summary!$E$49),
               PPMT(DC156/12,1,Summary!$E$48*12,Summary!$E$46),
               PPMT(DC156/12,DC116-(Summary!$E$51+Summary!$E$49)+1,Summary!$E$48*12,Summary!$E$46)),
0)</f>
        <v>0</v>
      </c>
      <c r="DD153" s="58">
        <f>IF(DD116&gt;=Summary!$E$51,
           IF(DD116&lt;=(Summary!$E$51+Summary!$E$49),
               PPMT(DD156/12,1,Summary!$E$48*12,Summary!$E$46),
               PPMT(DD156/12,DD116-(Summary!$E$51+Summary!$E$49)+1,Summary!$E$48*12,Summary!$E$46)),
0)</f>
        <v>0</v>
      </c>
      <c r="DE153" s="58">
        <f>IF(DE116&gt;=Summary!$E$51,
           IF(DE116&lt;=(Summary!$E$51+Summary!$E$49),
               PPMT(DE156/12,1,Summary!$E$48*12,Summary!$E$46),
               PPMT(DE156/12,DE116-(Summary!$E$51+Summary!$E$49)+1,Summary!$E$48*12,Summary!$E$46)),
0)</f>
        <v>0</v>
      </c>
      <c r="DF153" s="58">
        <f>IF(DF116&gt;=Summary!$E$51,
           IF(DF116&lt;=(Summary!$E$51+Summary!$E$49),
               PPMT(DF156/12,1,Summary!$E$48*12,Summary!$E$46),
               PPMT(DF156/12,DF116-(Summary!$E$51+Summary!$E$49)+1,Summary!$E$48*12,Summary!$E$46)),
0)</f>
        <v>0</v>
      </c>
      <c r="DG153" s="58">
        <f>IF(DG116&gt;=Summary!$E$51,
           IF(DG116&lt;=(Summary!$E$51+Summary!$E$49),
               PPMT(DG156/12,1,Summary!$E$48*12,Summary!$E$46),
               PPMT(DG156/12,DG116-(Summary!$E$51+Summary!$E$49)+1,Summary!$E$48*12,Summary!$E$46)),
0)</f>
        <v>0</v>
      </c>
      <c r="DH153" s="58">
        <f>IF(DH116&gt;=Summary!$E$51,
           IF(DH116&lt;=(Summary!$E$51+Summary!$E$49),
               PPMT(DH156/12,1,Summary!$E$48*12,Summary!$E$46),
               PPMT(DH156/12,DH116-(Summary!$E$51+Summary!$E$49)+1,Summary!$E$48*12,Summary!$E$46)),
0)</f>
        <v>0</v>
      </c>
      <c r="DI153" s="58">
        <f>IF(DI116&gt;=Summary!$E$51,
           IF(DI116&lt;=(Summary!$E$51+Summary!$E$49),
               PPMT(DI156/12,1,Summary!$E$48*12,Summary!$E$46),
               PPMT(DI156/12,DI116-(Summary!$E$51+Summary!$E$49)+1,Summary!$E$48*12,Summary!$E$46)),
0)</f>
        <v>0</v>
      </c>
      <c r="DJ153" s="58">
        <f>IF(DJ116&gt;=Summary!$E$51,
           IF(DJ116&lt;=(Summary!$E$51+Summary!$E$49),
               PPMT(DJ156/12,1,Summary!$E$48*12,Summary!$E$46),
               PPMT(DJ156/12,DJ116-(Summary!$E$51+Summary!$E$49)+1,Summary!$E$48*12,Summary!$E$46)),
0)</f>
        <v>0</v>
      </c>
      <c r="DK153" s="58">
        <f>IF(DK116&gt;=Summary!$E$51,
           IF(DK116&lt;=(Summary!$E$51+Summary!$E$49),
               PPMT(DK156/12,1,Summary!$E$48*12,Summary!$E$46),
               PPMT(DK156/12,DK116-(Summary!$E$51+Summary!$E$49)+1,Summary!$E$48*12,Summary!$E$46)),
0)</f>
        <v>0</v>
      </c>
      <c r="DL153" s="58">
        <f>IF(DL116&gt;=Summary!$E$51,
           IF(DL116&lt;=(Summary!$E$51+Summary!$E$49),
               PPMT(DL156/12,1,Summary!$E$48*12,Summary!$E$46),
               PPMT(DL156/12,DL116-(Summary!$E$51+Summary!$E$49)+1,Summary!$E$48*12,Summary!$E$46)),
0)</f>
        <v>0</v>
      </c>
      <c r="DM153" s="58">
        <f>IF(DM116&gt;=Summary!$E$51,
           IF(DM116&lt;=(Summary!$E$51+Summary!$E$49),
               PPMT(DM156/12,1,Summary!$E$48*12,Summary!$E$46),
               PPMT(DM156/12,DM116-(Summary!$E$51+Summary!$E$49)+1,Summary!$E$48*12,Summary!$E$46)),
0)</f>
        <v>0</v>
      </c>
      <c r="DN153" s="58">
        <f>IF(DN116&gt;=Summary!$E$51,
           IF(DN116&lt;=(Summary!$E$51+Summary!$E$49),
               PPMT(DN156/12,1,Summary!$E$48*12,Summary!$E$46),
               PPMT(DN156/12,DN116-(Summary!$E$51+Summary!$E$49)+1,Summary!$E$48*12,Summary!$E$46)),
0)</f>
        <v>0</v>
      </c>
      <c r="DO153" s="58">
        <f>IF(DO116&gt;=Summary!$E$51,
           IF(DO116&lt;=(Summary!$E$51+Summary!$E$49),
               PPMT(DO156/12,1,Summary!$E$48*12,Summary!$E$46),
               PPMT(DO156/12,DO116-(Summary!$E$51+Summary!$E$49)+1,Summary!$E$48*12,Summary!$E$46)),
0)</f>
        <v>0</v>
      </c>
      <c r="DP153" s="58">
        <f>IF(DP116&gt;=Summary!$E$51,
           IF(DP116&lt;=(Summary!$E$51+Summary!$E$49),
               PPMT(DP156/12,1,Summary!$E$48*12,Summary!$E$46),
               PPMT(DP156/12,DP116-(Summary!$E$51+Summary!$E$49)+1,Summary!$E$48*12,Summary!$E$46)),
0)</f>
        <v>0</v>
      </c>
      <c r="DQ153" s="58">
        <f>IF(DQ116&gt;=Summary!$E$51,
           IF(DQ116&lt;=(Summary!$E$51+Summary!$E$49),
               PPMT(DQ156/12,1,Summary!$E$48*12,Summary!$E$46),
               PPMT(DQ156/12,DQ116-(Summary!$E$51+Summary!$E$49)+1,Summary!$E$48*12,Summary!$E$46)),
0)</f>
        <v>0</v>
      </c>
      <c r="DR153" s="58">
        <f>IF(DR116&gt;=Summary!$E$51,
           IF(DR116&lt;=(Summary!$E$51+Summary!$E$49),
               PPMT(DR156/12,1,Summary!$E$48*12,Summary!$E$46),
               PPMT(DR156/12,DR116-(Summary!$E$51+Summary!$E$49)+1,Summary!$E$48*12,Summary!$E$46)),
0)</f>
        <v>0</v>
      </c>
      <c r="DS153" s="58">
        <f>IF(DS116&gt;=Summary!$E$51,
           IF(DS116&lt;=(Summary!$E$51+Summary!$E$49),
               PPMT(DS156/12,1,Summary!$E$48*12,Summary!$E$46),
               PPMT(DS156/12,DS116-(Summary!$E$51+Summary!$E$49)+1,Summary!$E$48*12,Summary!$E$46)),
0)</f>
        <v>0</v>
      </c>
      <c r="DT153" s="58">
        <f>IF(DT116&gt;=Summary!$E$51,
           IF(DT116&lt;=(Summary!$E$51+Summary!$E$49),
               PPMT(DT156/12,1,Summary!$E$48*12,Summary!$E$46),
               PPMT(DT156/12,DT116-(Summary!$E$51+Summary!$E$49)+1,Summary!$E$48*12,Summary!$E$46)),
0)</f>
        <v>0</v>
      </c>
      <c r="DU153" s="58">
        <f>IF(DU116&gt;=Summary!$E$51,
           IF(DU116&lt;=(Summary!$E$51+Summary!$E$49),
               PPMT(DU156/12,1,Summary!$E$48*12,Summary!$E$46),
               PPMT(DU156/12,DU116-(Summary!$E$51+Summary!$E$49)+1,Summary!$E$48*12,Summary!$E$46)),
0)</f>
        <v>0</v>
      </c>
      <c r="DV153" s="58">
        <f>IF(DV116&gt;=Summary!$E$51,
           IF(DV116&lt;=(Summary!$E$51+Summary!$E$49),
               PPMT(DV156/12,1,Summary!$E$48*12,Summary!$E$46),
               PPMT(DV156/12,DV116-(Summary!$E$51+Summary!$E$49)+1,Summary!$E$48*12,Summary!$E$46)),
0)</f>
        <v>0</v>
      </c>
      <c r="DW153" s="58">
        <f>IF(DW116&gt;=Summary!$E$51,
           IF(DW116&lt;=(Summary!$E$51+Summary!$E$49),
               PPMT(DW156/12,1,Summary!$E$48*12,Summary!$E$46),
               PPMT(DW156/12,DW116-(Summary!$E$51+Summary!$E$49)+1,Summary!$E$48*12,Summary!$E$46)),
0)</f>
        <v>0</v>
      </c>
      <c r="DX153" s="58">
        <f>IF(DX116&gt;=Summary!$E$51,
           IF(DX116&lt;=(Summary!$E$51+Summary!$E$49),
               PPMT(DX156/12,1,Summary!$E$48*12,Summary!$E$46),
               PPMT(DX156/12,DX116-(Summary!$E$51+Summary!$E$49)+1,Summary!$E$48*12,Summary!$E$46)),
0)</f>
        <v>0</v>
      </c>
      <c r="DY153" s="58">
        <f>IF(DY116&gt;=Summary!$E$51,
           IF(DY116&lt;=(Summary!$E$51+Summary!$E$49),
               PPMT(DY156/12,1,Summary!$E$48*12,Summary!$E$46),
               PPMT(DY156/12,DY116-(Summary!$E$51+Summary!$E$49)+1,Summary!$E$48*12,Summary!$E$46)),
0)</f>
        <v>0</v>
      </c>
      <c r="DZ153" s="58">
        <f>IF(DZ116&gt;=Summary!$E$51,
           IF(DZ116&lt;=(Summary!$E$51+Summary!$E$49),
               PPMT(DZ156/12,1,Summary!$E$48*12,Summary!$E$46),
               PPMT(DZ156/12,DZ116-(Summary!$E$51+Summary!$E$49)+1,Summary!$E$48*12,Summary!$E$46)),
0)</f>
        <v>0</v>
      </c>
      <c r="EA153" s="58">
        <f>IF(EA116&gt;=Summary!$E$51,
           IF(EA116&lt;=(Summary!$E$51+Summary!$E$49),
               PPMT(EA156/12,1,Summary!$E$48*12,Summary!$E$46),
               PPMT(EA156/12,EA116-(Summary!$E$51+Summary!$E$49)+1,Summary!$E$48*12,Summary!$E$46)),
0)</f>
        <v>0</v>
      </c>
      <c r="EB153" s="58">
        <f>IF(EB116&gt;=Summary!$E$51,
           IF(EB116&lt;=(Summary!$E$51+Summary!$E$49),
               PPMT(EB156/12,1,Summary!$E$48*12,Summary!$E$46),
               PPMT(EB156/12,EB116-(Summary!$E$51+Summary!$E$49)+1,Summary!$E$48*12,Summary!$E$46)),
0)</f>
        <v>0</v>
      </c>
      <c r="EC153" s="58">
        <f>IF(EC116&gt;=Summary!$E$51,
           IF(EC116&lt;=(Summary!$E$51+Summary!$E$49),
               PPMT(EC156/12,1,Summary!$E$48*12,Summary!$E$46),
               PPMT(EC156/12,EC116-(Summary!$E$51+Summary!$E$49)+1,Summary!$E$48*12,Summary!$E$46)),
0)</f>
        <v>0</v>
      </c>
      <c r="ED153" s="58">
        <f>IF(ED116&gt;=Summary!$E$51,
           IF(ED116&lt;=(Summary!$E$51+Summary!$E$49),
               PPMT(ED156/12,1,Summary!$E$48*12,Summary!$E$46),
               PPMT(ED156/12,ED116-(Summary!$E$51+Summary!$E$49)+1,Summary!$E$48*12,Summary!$E$46)),
0)</f>
        <v>0</v>
      </c>
      <c r="EE153" s="58">
        <f>IF(EE116&gt;=Summary!$E$51,
           IF(EE116&lt;=(Summary!$E$51+Summary!$E$49),
               PPMT(EE156/12,1,Summary!$E$48*12,Summary!$E$46),
               PPMT(EE156/12,EE116-(Summary!$E$51+Summary!$E$49)+1,Summary!$E$48*12,Summary!$E$46)),
0)</f>
        <v>0</v>
      </c>
      <c r="EF153" s="58">
        <f>IF(EF116&gt;=Summary!$E$51,
           IF(EF116&lt;=(Summary!$E$51+Summary!$E$49),
               PPMT(EF156/12,1,Summary!$E$48*12,Summary!$E$46),
               PPMT(EF156/12,EF116-(Summary!$E$51+Summary!$E$49)+1,Summary!$E$48*12,Summary!$E$46)),
0)</f>
        <v>0</v>
      </c>
      <c r="EG153" s="58">
        <f>IF(EG116&gt;=Summary!$E$51,
           IF(EG116&lt;=(Summary!$E$51+Summary!$E$49),
               PPMT(EG156/12,1,Summary!$E$48*12,Summary!$E$46),
               PPMT(EG156/12,EG116-(Summary!$E$51+Summary!$E$49)+1,Summary!$E$48*12,Summary!$E$46)),
0)</f>
        <v>0</v>
      </c>
      <c r="EH153" s="58">
        <f>IF(EH116&gt;=Summary!$E$51,
           IF(EH116&lt;=(Summary!$E$51+Summary!$E$49),
               PPMT(EH156/12,1,Summary!$E$48*12,Summary!$E$46),
               PPMT(EH156/12,EH116-(Summary!$E$51+Summary!$E$49)+1,Summary!$E$48*12,Summary!$E$46)),
0)</f>
        <v>0</v>
      </c>
      <c r="EI153" s="58">
        <f>IF(EI116&gt;=Summary!$E$51,
           IF(EI116&lt;=(Summary!$E$51+Summary!$E$49),
               PPMT(EI156/12,1,Summary!$E$48*12,Summary!$E$46),
               PPMT(EI156/12,EI116-(Summary!$E$51+Summary!$E$49)+1,Summary!$E$48*12,Summary!$E$46)),
0)</f>
        <v>0</v>
      </c>
      <c r="EJ153" s="58">
        <f>IF(EJ116&gt;=Summary!$E$51,
           IF(EJ116&lt;=(Summary!$E$51+Summary!$E$49),
               PPMT(EJ156/12,1,Summary!$E$48*12,Summary!$E$46),
               PPMT(EJ156/12,EJ116-(Summary!$E$51+Summary!$E$49)+1,Summary!$E$48*12,Summary!$E$46)),
0)</f>
        <v>0</v>
      </c>
      <c r="EK153" s="4">
        <v>0</v>
      </c>
    </row>
    <row r="154" spans="1:141" s="4" customFormat="1" ht="14" x14ac:dyDescent="0.2">
      <c r="A154" s="3"/>
      <c r="B154" s="3"/>
      <c r="C154" s="294" t="s">
        <v>577</v>
      </c>
      <c r="D154" s="3"/>
      <c r="H154" s="58">
        <f>IF(H$116=Summary!$E$51,-Summary!$E$52*Summary!$E$46,0)</f>
        <v>0</v>
      </c>
      <c r="I154" s="58">
        <f>IF(I$116=Summary!$E$51,-Summary!$E$52*Summary!$E$46,0)</f>
        <v>0</v>
      </c>
      <c r="J154" s="58">
        <f>IF(J$116=Summary!$E$51,-Summary!$E$52*Summary!$E$46,0)</f>
        <v>0</v>
      </c>
      <c r="K154" s="58">
        <f>IF(K$116=Summary!$E$51,-Summary!$E$52*Summary!$E$46,0)</f>
        <v>0</v>
      </c>
      <c r="L154" s="58">
        <f>IF(L$116=Summary!$E$51,-Summary!$E$52*Summary!$E$46,0)</f>
        <v>0</v>
      </c>
      <c r="M154" s="58">
        <f>IF(M$116=Summary!$E$51,-Summary!$E$52*Summary!$E$46,0)</f>
        <v>0</v>
      </c>
      <c r="N154" s="58">
        <f>IF(N$116=Summary!$E$51,-Summary!$E$52*Summary!$E$46,0)</f>
        <v>0</v>
      </c>
      <c r="O154" s="58">
        <f>IF(O$116=Summary!$E$51,-Summary!$E$52*Summary!$E$46,0)</f>
        <v>0</v>
      </c>
      <c r="P154" s="58">
        <f>IF(P$116=Summary!$E$51,-Summary!$E$52*Summary!$E$46,0)</f>
        <v>0</v>
      </c>
      <c r="Q154" s="58">
        <f>IF(Q$116=Summary!$E$51,-Summary!$E$52*Summary!$E$46,0)</f>
        <v>0</v>
      </c>
      <c r="R154" s="58">
        <f>IF(R$116=Summary!$E$51,-Summary!$E$52*Summary!$E$46,0)</f>
        <v>0</v>
      </c>
      <c r="S154" s="58">
        <f>IF(S$116=Summary!$E$51,-Summary!$E$52*Summary!$E$46,0)</f>
        <v>0</v>
      </c>
      <c r="T154" s="58">
        <f>IF(T$116=Summary!$E$51,-Summary!$E$52*Summary!$E$46,0)</f>
        <v>0</v>
      </c>
      <c r="U154" s="58">
        <f>IF(U$116=Summary!$E$51,-Summary!$E$52*Summary!$E$46,0)</f>
        <v>0</v>
      </c>
      <c r="V154" s="58">
        <f>IF(V$116=Summary!$E$51,-Summary!$E$52*Summary!$E$46,0)</f>
        <v>0</v>
      </c>
      <c r="W154" s="58">
        <f>IF(W$116=Summary!$E$51,-Summary!$E$52*Summary!$E$46,0)</f>
        <v>0</v>
      </c>
      <c r="X154" s="58">
        <f>IF(X$116=Summary!$E$51,-Summary!$E$52*Summary!$E$46,0)</f>
        <v>0</v>
      </c>
      <c r="Y154" s="58">
        <f>IF(Y$116=Summary!$E$51,-Summary!$E$52*Summary!$E$46,0)</f>
        <v>0</v>
      </c>
      <c r="Z154" s="58">
        <f>IF(Z$116=Summary!$E$51,-Summary!$E$52*Summary!$E$46,0)</f>
        <v>0</v>
      </c>
      <c r="AA154" s="58">
        <f>IF(AA$116=Summary!$E$51,-Summary!$E$52*Summary!$E$46,0)</f>
        <v>0</v>
      </c>
      <c r="AB154" s="58">
        <f>IF(AB$116=Summary!$E$51,-Summary!$E$52*Summary!$E$46,0)</f>
        <v>0</v>
      </c>
      <c r="AC154" s="58">
        <f>IF(AC$116=Summary!$E$51,-Summary!$E$52*Summary!$E$46,0)</f>
        <v>0</v>
      </c>
      <c r="AD154" s="58">
        <f>IF(AD$116=Summary!$E$51,-Summary!$E$52*Summary!$E$46,0)</f>
        <v>0</v>
      </c>
      <c r="AE154" s="58">
        <f>IF(AE$116=Summary!$E$51,-Summary!$E$52*Summary!$E$46,0)</f>
        <v>0</v>
      </c>
      <c r="AF154" s="58">
        <f>IF(AF$116=Summary!$E$51,-Summary!$E$52*Summary!$E$46,0)</f>
        <v>0</v>
      </c>
      <c r="AG154" s="58">
        <f>IF(AG$116=Summary!$E$51,-Summary!$E$52*Summary!$E$46,0)</f>
        <v>0</v>
      </c>
      <c r="AH154" s="58">
        <f>IF(AH$116=Summary!$E$51,-Summary!$E$52*Summary!$E$46,0)</f>
        <v>0</v>
      </c>
      <c r="AI154" s="58">
        <f>IF(AI$116=Summary!$E$51,-Summary!$E$52*Summary!$E$46,0)</f>
        <v>0</v>
      </c>
      <c r="AJ154" s="58">
        <f>IF(AJ$116=Summary!$E$51,-Summary!$E$52*Summary!$E$46,0)</f>
        <v>0</v>
      </c>
      <c r="AK154" s="58">
        <f>IF(AK$116=Summary!$E$51,-Summary!$E$52*Summary!$E$46,0)</f>
        <v>0</v>
      </c>
      <c r="AL154" s="58">
        <f>IF(AL$116=Summary!$E$51,-Summary!$E$52*Summary!$E$46,0)</f>
        <v>0</v>
      </c>
      <c r="AM154" s="58">
        <f>IF(AM$116=Summary!$E$51,-Summary!$E$52*Summary!$E$46,0)</f>
        <v>0</v>
      </c>
      <c r="AN154" s="58">
        <f>IF(AN$116=Summary!$E$51,-Summary!$E$52*Summary!$E$46,0)</f>
        <v>0</v>
      </c>
      <c r="AO154" s="58">
        <f>IF(AO$116=Summary!$E$51,-Summary!$E$52*Summary!$E$46,0)</f>
        <v>0</v>
      </c>
      <c r="AP154" s="58">
        <f>IF(AP$116=Summary!$E$51,-Summary!$E$52*Summary!$E$46,0)</f>
        <v>0</v>
      </c>
      <c r="AQ154" s="58">
        <f>IF(AQ$116=Summary!$E$51,-Summary!$E$52*Summary!$E$46,0)</f>
        <v>0</v>
      </c>
      <c r="AR154" s="58">
        <f>IF(AR$116=Summary!$E$51,-Summary!$E$52*Summary!$E$46,0)</f>
        <v>0</v>
      </c>
      <c r="AS154" s="58">
        <f>IF(AS$116=Summary!$E$51,-Summary!$E$52*Summary!$E$46,0)</f>
        <v>0</v>
      </c>
      <c r="AT154" s="58">
        <f>IF(AT$116=Summary!$E$51,-Summary!$E$52*Summary!$E$46,0)</f>
        <v>0</v>
      </c>
      <c r="AU154" s="58">
        <f>IF(AU$116=Summary!$E$51,-Summary!$E$52*Summary!$E$46,0)</f>
        <v>0</v>
      </c>
      <c r="AV154" s="58">
        <f>IF(AV$116=Summary!$E$51,-Summary!$E$52*Summary!$E$46,0)</f>
        <v>0</v>
      </c>
      <c r="AW154" s="58">
        <f>IF(AW$116=Summary!$E$51,-Summary!$E$52*Summary!$E$46,0)</f>
        <v>0</v>
      </c>
      <c r="AX154" s="58">
        <f>IF(AX$116=Summary!$E$51,-Summary!$E$52*Summary!$E$46,0)</f>
        <v>0</v>
      </c>
      <c r="AY154" s="58">
        <f>IF(AY$116=Summary!$E$51,-Summary!$E$52*Summary!$E$46,0)</f>
        <v>0</v>
      </c>
      <c r="AZ154" s="58">
        <f>IF(AZ$116=Summary!$E$51,-Summary!$E$52*Summary!$E$46,0)</f>
        <v>0</v>
      </c>
      <c r="BA154" s="58">
        <f>IF(BA$116=Summary!$E$51,-Summary!$E$52*Summary!$E$46,0)</f>
        <v>0</v>
      </c>
      <c r="BB154" s="58">
        <f>IF(BB$116=Summary!$E$51,-Summary!$E$52*Summary!$E$46,0)</f>
        <v>0</v>
      </c>
      <c r="BC154" s="58">
        <f>IF(BC$116=Summary!$E$51,-Summary!$E$52*Summary!$E$46,0)</f>
        <v>0</v>
      </c>
      <c r="BD154" s="58">
        <f>IF(BD$116=Summary!$E$51,-Summary!$E$52*Summary!$E$46,0)</f>
        <v>0</v>
      </c>
      <c r="BE154" s="58">
        <f>IF(BE$116=Summary!$E$51,-Summary!$E$52*Summary!$E$46,0)</f>
        <v>0</v>
      </c>
      <c r="BF154" s="58">
        <f>IF(BF$116=Summary!$E$51,-Summary!$E$52*Summary!$E$46,0)</f>
        <v>0</v>
      </c>
      <c r="BG154" s="58">
        <f>IF(BG$116=Summary!$E$51,-Summary!$E$52*Summary!$E$46,0)</f>
        <v>0</v>
      </c>
      <c r="BH154" s="58">
        <f>IF(BH$116=Summary!$E$51,-Summary!$E$52*Summary!$E$46,0)</f>
        <v>0</v>
      </c>
      <c r="BI154" s="58">
        <f>IF(BI$116=Summary!$E$51,-Summary!$E$52*Summary!$E$46,0)</f>
        <v>0</v>
      </c>
      <c r="BJ154" s="58">
        <f>IF(BJ$116=Summary!$E$51,-Summary!$E$52*Summary!$E$46,0)</f>
        <v>0</v>
      </c>
      <c r="BK154" s="58">
        <f>IF(BK$116=Summary!$E$51,-Summary!$E$52*Summary!$E$46,0)</f>
        <v>0</v>
      </c>
      <c r="BL154" s="58">
        <f>IF(BL$116=Summary!$E$51,-Summary!$E$52*Summary!$E$46,0)</f>
        <v>0</v>
      </c>
      <c r="BM154" s="58">
        <f>IF(BM$116=Summary!$E$51,-Summary!$E$52*Summary!$E$46,0)</f>
        <v>0</v>
      </c>
      <c r="BN154" s="58">
        <f>IF(BN$116=Summary!$E$51,-Summary!$E$52*Summary!$E$46,0)</f>
        <v>0</v>
      </c>
      <c r="BO154" s="58">
        <f>IF(BO$116=Summary!$E$51,-Summary!$E$52*Summary!$E$46,0)</f>
        <v>0</v>
      </c>
      <c r="BP154" s="58">
        <f>IF(BP$116=Summary!$E$51,-Summary!$E$52*Summary!$E$46,0)</f>
        <v>0</v>
      </c>
      <c r="BQ154" s="58">
        <f>IF(BQ$116=Summary!$E$51,-Summary!$E$52*Summary!$E$46,0)</f>
        <v>0</v>
      </c>
      <c r="BR154" s="58">
        <f>IF(BR$116=Summary!$E$51,-Summary!$E$52*Summary!$E$46,0)</f>
        <v>0</v>
      </c>
      <c r="BS154" s="58">
        <f>IF(BS$116=Summary!$E$51,-Summary!$E$52*Summary!$E$46,0)</f>
        <v>0</v>
      </c>
      <c r="BT154" s="58">
        <f>IF(BT$116=Summary!$E$51,-Summary!$E$52*Summary!$E$46,0)</f>
        <v>0</v>
      </c>
      <c r="BU154" s="58">
        <f>IF(BU$116=Summary!$E$51,-Summary!$E$52*Summary!$E$46,0)</f>
        <v>0</v>
      </c>
      <c r="BV154" s="58">
        <f>IF(BV$116=Summary!$E$51,-Summary!$E$52*Summary!$E$46,0)</f>
        <v>0</v>
      </c>
      <c r="BW154" s="58">
        <f>IF(BW$116=Summary!$E$51,-Summary!$E$52*Summary!$E$46,0)</f>
        <v>0</v>
      </c>
      <c r="BX154" s="58">
        <f>IF(BX$116=Summary!$E$51,-Summary!$E$52*Summary!$E$46,0)</f>
        <v>0</v>
      </c>
      <c r="BY154" s="58">
        <f>IF(BY$116=Summary!$E$51,-Summary!$E$52*Summary!$E$46,0)</f>
        <v>0</v>
      </c>
      <c r="BZ154" s="58">
        <f>IF(BZ$116=Summary!$E$51,-Summary!$E$52*Summary!$E$46,0)</f>
        <v>0</v>
      </c>
      <c r="CA154" s="58">
        <f>IF(CA$116=Summary!$E$51,-Summary!$E$52*Summary!$E$46,0)</f>
        <v>0</v>
      </c>
      <c r="CB154" s="58">
        <f>IF(CB$116=Summary!$E$51,-Summary!$E$52*Summary!$E$46,0)</f>
        <v>0</v>
      </c>
      <c r="CC154" s="58">
        <f>IF(CC$116=Summary!$E$51,-Summary!$E$52*Summary!$E$46,0)</f>
        <v>0</v>
      </c>
      <c r="CD154" s="58">
        <f>IF(CD$116=Summary!$E$51,-Summary!$E$52*Summary!$E$46,0)</f>
        <v>0</v>
      </c>
      <c r="CE154" s="58">
        <f>IF(CE$116=Summary!$E$51,-Summary!$E$52*Summary!$E$46,0)</f>
        <v>0</v>
      </c>
      <c r="CF154" s="58">
        <f>IF(CF$116=Summary!$E$51,-Summary!$E$52*Summary!$E$46,0)</f>
        <v>0</v>
      </c>
      <c r="CG154" s="58">
        <f>IF(CG$116=Summary!$E$51,-Summary!$E$52*Summary!$E$46,0)</f>
        <v>0</v>
      </c>
      <c r="CH154" s="58">
        <f>IF(CH$116=Summary!$E$51,-Summary!$E$52*Summary!$E$46,0)</f>
        <v>0</v>
      </c>
      <c r="CI154" s="58">
        <f>IF(CI$116=Summary!$E$51,-Summary!$E$52*Summary!$E$46,0)</f>
        <v>0</v>
      </c>
      <c r="CJ154" s="58">
        <f>IF(CJ$116=Summary!$E$51,-Summary!$E$52*Summary!$E$46,0)</f>
        <v>0</v>
      </c>
      <c r="CK154" s="58">
        <f>IF(CK$116=Summary!$E$51,-Summary!$E$52*Summary!$E$46,0)</f>
        <v>0</v>
      </c>
      <c r="CL154" s="58">
        <f>IF(CL$116=Summary!$E$51,-Summary!$E$52*Summary!$E$46,0)</f>
        <v>0</v>
      </c>
      <c r="CM154" s="58">
        <f>IF(CM$116=Summary!$E$51,-Summary!$E$52*Summary!$E$46,0)</f>
        <v>0</v>
      </c>
      <c r="CN154" s="58">
        <f>IF(CN$116=Summary!$E$51,-Summary!$E$52*Summary!$E$46,0)</f>
        <v>0</v>
      </c>
      <c r="CO154" s="58">
        <f>IF(CO$116=Summary!$E$51,-Summary!$E$52*Summary!$E$46,0)</f>
        <v>0</v>
      </c>
      <c r="CP154" s="58">
        <f>IF(CP$116=Summary!$E$51,-Summary!$E$52*Summary!$E$46,0)</f>
        <v>0</v>
      </c>
      <c r="CQ154" s="58">
        <f>IF(CQ$116=Summary!$E$51,-Summary!$E$52*Summary!$E$46,0)</f>
        <v>0</v>
      </c>
      <c r="CR154" s="58">
        <f>IF(CR$116=Summary!$E$51,-Summary!$E$52*Summary!$E$46,0)</f>
        <v>0</v>
      </c>
      <c r="CS154" s="58">
        <f>IF(CS$116=Summary!$E$51,-Summary!$E$52*Summary!$E$46,0)</f>
        <v>0</v>
      </c>
      <c r="CT154" s="58">
        <f>IF(CT$116=Summary!$E$51,-Summary!$E$52*Summary!$E$46,0)</f>
        <v>0</v>
      </c>
      <c r="CU154" s="58">
        <f>IF(CU$116=Summary!$E$51,-Summary!$E$52*Summary!$E$46,0)</f>
        <v>0</v>
      </c>
      <c r="CV154" s="58">
        <f>IF(CV$116=Summary!$E$51,-Summary!$E$52*Summary!$E$46,0)</f>
        <v>0</v>
      </c>
      <c r="CW154" s="58">
        <f>IF(CW$116=Summary!$E$51,-Summary!$E$52*Summary!$E$46,0)</f>
        <v>0</v>
      </c>
      <c r="CX154" s="58">
        <f>IF(CX$116=Summary!$E$51,-Summary!$E$52*Summary!$E$46,0)</f>
        <v>0</v>
      </c>
      <c r="CY154" s="58">
        <f>IF(CY$116=Summary!$E$51,-Summary!$E$52*Summary!$E$46,0)</f>
        <v>0</v>
      </c>
      <c r="CZ154" s="58">
        <f>IF(CZ$116=Summary!$E$51,-Summary!$E$52*Summary!$E$46,0)</f>
        <v>0</v>
      </c>
      <c r="DA154" s="58">
        <f>IF(DA$116=Summary!$E$51,-Summary!$E$52*Summary!$E$46,0)</f>
        <v>0</v>
      </c>
      <c r="DB154" s="58">
        <f>IF(DB$116=Summary!$E$51,-Summary!$E$52*Summary!$E$46,0)</f>
        <v>0</v>
      </c>
      <c r="DC154" s="58">
        <f>IF(DC$116=Summary!$E$51,-Summary!$E$52*Summary!$E$46,0)</f>
        <v>0</v>
      </c>
      <c r="DD154" s="58">
        <f>IF(DD$116=Summary!$E$51,-Summary!$E$52*Summary!$E$46,0)</f>
        <v>0</v>
      </c>
      <c r="DE154" s="58">
        <f>IF(DE$116=Summary!$E$51,-Summary!$E$52*Summary!$E$46,0)</f>
        <v>0</v>
      </c>
      <c r="DF154" s="58">
        <f>IF(DF$116=Summary!$E$51,-Summary!$E$52*Summary!$E$46,0)</f>
        <v>0</v>
      </c>
      <c r="DG154" s="58">
        <f>IF(DG$116=Summary!$E$51,-Summary!$E$52*Summary!$E$46,0)</f>
        <v>0</v>
      </c>
      <c r="DH154" s="58">
        <f>IF(DH$116=Summary!$E$51,-Summary!$E$52*Summary!$E$46,0)</f>
        <v>0</v>
      </c>
      <c r="DI154" s="58">
        <f>IF(DI$116=Summary!$E$51,-Summary!$E$52*Summary!$E$46,0)</f>
        <v>0</v>
      </c>
      <c r="DJ154" s="58">
        <f>IF(DJ$116=Summary!$E$51,-Summary!$E$52*Summary!$E$46,0)</f>
        <v>0</v>
      </c>
      <c r="DK154" s="58">
        <f>IF(DK$116=Summary!$E$51,-Summary!$E$52*Summary!$E$46,0)</f>
        <v>0</v>
      </c>
      <c r="DL154" s="58">
        <f>IF(DL$116=Summary!$E$51,-Summary!$E$52*Summary!$E$46,0)</f>
        <v>0</v>
      </c>
      <c r="DM154" s="58">
        <f>IF(DM$116=Summary!$E$51,-Summary!$E$52*Summary!$E$46,0)</f>
        <v>0</v>
      </c>
      <c r="DN154" s="58">
        <f>IF(DN$116=Summary!$E$51,-Summary!$E$52*Summary!$E$46,0)</f>
        <v>0</v>
      </c>
      <c r="DO154" s="58">
        <f>IF(DO$116=Summary!$E$51,-Summary!$E$52*Summary!$E$46,0)</f>
        <v>0</v>
      </c>
      <c r="DP154" s="58">
        <f>IF(DP$116=Summary!$E$51,-Summary!$E$52*Summary!$E$46,0)</f>
        <v>0</v>
      </c>
      <c r="DQ154" s="58">
        <f>IF(DQ$116=Summary!$E$51,-Summary!$E$52*Summary!$E$46,0)</f>
        <v>0</v>
      </c>
      <c r="DR154" s="58">
        <f>IF(DR$116=Summary!$E$51,-Summary!$E$52*Summary!$E$46,0)</f>
        <v>0</v>
      </c>
      <c r="DS154" s="58">
        <f>IF(DS$116=Summary!$E$51,-Summary!$E$52*Summary!$E$46,0)</f>
        <v>0</v>
      </c>
      <c r="DT154" s="58">
        <f>IF(DT$116=Summary!$E$51,-Summary!$E$52*Summary!$E$46,0)</f>
        <v>0</v>
      </c>
      <c r="DU154" s="58">
        <f>IF(DU$116=Summary!$E$51,-Summary!$E$52*Summary!$E$46,0)</f>
        <v>0</v>
      </c>
      <c r="DV154" s="58">
        <f>IF(DV$116=Summary!$E$51,-Summary!$E$52*Summary!$E$46,0)</f>
        <v>0</v>
      </c>
      <c r="DW154" s="58">
        <f>IF(DW$116=Summary!$E$51,-Summary!$E$52*Summary!$E$46,0)</f>
        <v>0</v>
      </c>
      <c r="DX154" s="58">
        <f>IF(DX$116=Summary!$E$51,-Summary!$E$52*Summary!$E$46,0)</f>
        <v>0</v>
      </c>
      <c r="DY154" s="58">
        <f>IF(DY$116=Summary!$E$51,-Summary!$E$52*Summary!$E$46,0)</f>
        <v>0</v>
      </c>
      <c r="DZ154" s="58">
        <f>IF(DZ$116=Summary!$E$51,-Summary!$E$52*Summary!$E$46,0)</f>
        <v>0</v>
      </c>
      <c r="EA154" s="58">
        <f>IF(EA$116=Summary!$E$51,-Summary!$E$52*Summary!$E$46,0)</f>
        <v>0</v>
      </c>
      <c r="EB154" s="58">
        <f>IF(EB$116=Summary!$E$51,-Summary!$E$52*Summary!$E$46,0)</f>
        <v>0</v>
      </c>
      <c r="EC154" s="58">
        <f>IF(EC$116=Summary!$E$51,-Summary!$E$52*Summary!$E$46,0)</f>
        <v>0</v>
      </c>
      <c r="ED154" s="58">
        <f>IF(ED$116=Summary!$E$51,-Summary!$E$52*Summary!$E$46,0)</f>
        <v>0</v>
      </c>
      <c r="EE154" s="58">
        <f>IF(EE$116=Summary!$E$51,-Summary!$E$52*Summary!$E$46,0)</f>
        <v>0</v>
      </c>
      <c r="EF154" s="58">
        <f>IF(EF$116=Summary!$E$51,-Summary!$E$52*Summary!$E$46,0)</f>
        <v>0</v>
      </c>
      <c r="EG154" s="58">
        <f>IF(EG$116=Summary!$E$51,-Summary!$E$52*Summary!$E$46,0)</f>
        <v>0</v>
      </c>
      <c r="EH154" s="58">
        <f>IF(EH$116=Summary!$E$51,-Summary!$E$52*Summary!$E$46,0)</f>
        <v>0</v>
      </c>
      <c r="EI154" s="58">
        <f>IF(EI$116=Summary!$E$51,-Summary!$E$52*Summary!$E$46,0)</f>
        <v>0</v>
      </c>
      <c r="EJ154" s="58">
        <f>IF(EJ$116=Summary!$E$51,-Summary!$E$52*Summary!$E$46,0)</f>
        <v>0</v>
      </c>
      <c r="EK154" s="4">
        <v>0</v>
      </c>
    </row>
    <row r="155" spans="1:141" s="4" customFormat="1" ht="14" x14ac:dyDescent="0.2">
      <c r="A155" s="3"/>
      <c r="C155" s="290" t="s">
        <v>406</v>
      </c>
      <c r="H155" s="58">
        <f t="shared" ref="H155:AM155" si="172">SUM(H149:H150,H153)</f>
        <v>0</v>
      </c>
      <c r="I155" s="58">
        <f t="shared" si="172"/>
        <v>0</v>
      </c>
      <c r="J155" s="58">
        <f t="shared" si="172"/>
        <v>0</v>
      </c>
      <c r="K155" s="58">
        <f t="shared" si="172"/>
        <v>0</v>
      </c>
      <c r="L155" s="58">
        <f t="shared" si="172"/>
        <v>0</v>
      </c>
      <c r="M155" s="58">
        <f t="shared" si="172"/>
        <v>0</v>
      </c>
      <c r="N155" s="58">
        <f t="shared" si="172"/>
        <v>0</v>
      </c>
      <c r="O155" s="58">
        <f t="shared" si="172"/>
        <v>0</v>
      </c>
      <c r="P155" s="58">
        <f t="shared" si="172"/>
        <v>0</v>
      </c>
      <c r="Q155" s="58">
        <f t="shared" si="172"/>
        <v>0</v>
      </c>
      <c r="R155" s="58">
        <f t="shared" si="172"/>
        <v>0</v>
      </c>
      <c r="S155" s="58">
        <f t="shared" si="172"/>
        <v>0</v>
      </c>
      <c r="T155" s="58">
        <f t="shared" si="172"/>
        <v>0</v>
      </c>
      <c r="U155" s="58">
        <f t="shared" si="172"/>
        <v>0</v>
      </c>
      <c r="V155" s="58">
        <f t="shared" si="172"/>
        <v>0</v>
      </c>
      <c r="W155" s="58">
        <f t="shared" si="172"/>
        <v>0</v>
      </c>
      <c r="X155" s="58">
        <f t="shared" si="172"/>
        <v>0</v>
      </c>
      <c r="Y155" s="58">
        <f t="shared" si="172"/>
        <v>0</v>
      </c>
      <c r="Z155" s="58">
        <f t="shared" si="172"/>
        <v>0</v>
      </c>
      <c r="AA155" s="58">
        <f t="shared" si="172"/>
        <v>0</v>
      </c>
      <c r="AB155" s="58">
        <f t="shared" si="172"/>
        <v>0</v>
      </c>
      <c r="AC155" s="58">
        <f t="shared" si="172"/>
        <v>0</v>
      </c>
      <c r="AD155" s="58">
        <f t="shared" si="172"/>
        <v>0</v>
      </c>
      <c r="AE155" s="58">
        <f t="shared" si="172"/>
        <v>0</v>
      </c>
      <c r="AF155" s="58">
        <f t="shared" si="172"/>
        <v>0</v>
      </c>
      <c r="AG155" s="58">
        <f t="shared" si="172"/>
        <v>0</v>
      </c>
      <c r="AH155" s="58">
        <f t="shared" si="172"/>
        <v>0</v>
      </c>
      <c r="AI155" s="58">
        <f t="shared" si="172"/>
        <v>0</v>
      </c>
      <c r="AJ155" s="58">
        <f t="shared" si="172"/>
        <v>0</v>
      </c>
      <c r="AK155" s="58">
        <f t="shared" si="172"/>
        <v>0</v>
      </c>
      <c r="AL155" s="58">
        <f t="shared" si="172"/>
        <v>0</v>
      </c>
      <c r="AM155" s="58">
        <f t="shared" si="172"/>
        <v>0</v>
      </c>
      <c r="AN155" s="58">
        <f t="shared" ref="AN155:BS155" si="173">SUM(AN149:AN150,AN153)</f>
        <v>0</v>
      </c>
      <c r="AO155" s="58">
        <f t="shared" si="173"/>
        <v>0</v>
      </c>
      <c r="AP155" s="58">
        <f t="shared" si="173"/>
        <v>0</v>
      </c>
      <c r="AQ155" s="58">
        <f t="shared" si="173"/>
        <v>0</v>
      </c>
      <c r="AR155" s="58">
        <f t="shared" si="173"/>
        <v>0</v>
      </c>
      <c r="AS155" s="58">
        <f t="shared" si="173"/>
        <v>0</v>
      </c>
      <c r="AT155" s="58">
        <f t="shared" si="173"/>
        <v>0</v>
      </c>
      <c r="AU155" s="58">
        <f t="shared" si="173"/>
        <v>0</v>
      </c>
      <c r="AV155" s="58">
        <f t="shared" si="173"/>
        <v>0</v>
      </c>
      <c r="AW155" s="58">
        <f t="shared" si="173"/>
        <v>0</v>
      </c>
      <c r="AX155" s="58">
        <f t="shared" si="173"/>
        <v>0</v>
      </c>
      <c r="AY155" s="58">
        <f t="shared" si="173"/>
        <v>0</v>
      </c>
      <c r="AZ155" s="58">
        <f t="shared" si="173"/>
        <v>0</v>
      </c>
      <c r="BA155" s="58">
        <f t="shared" si="173"/>
        <v>0</v>
      </c>
      <c r="BB155" s="58">
        <f t="shared" si="173"/>
        <v>0</v>
      </c>
      <c r="BC155" s="58">
        <f t="shared" si="173"/>
        <v>0</v>
      </c>
      <c r="BD155" s="58">
        <f t="shared" si="173"/>
        <v>0</v>
      </c>
      <c r="BE155" s="58">
        <f t="shared" si="173"/>
        <v>0</v>
      </c>
      <c r="BF155" s="58">
        <f t="shared" si="173"/>
        <v>0</v>
      </c>
      <c r="BG155" s="58">
        <f t="shared" si="173"/>
        <v>0</v>
      </c>
      <c r="BH155" s="58">
        <f t="shared" si="173"/>
        <v>0</v>
      </c>
      <c r="BI155" s="58">
        <f t="shared" si="173"/>
        <v>0</v>
      </c>
      <c r="BJ155" s="58">
        <f t="shared" si="173"/>
        <v>0</v>
      </c>
      <c r="BK155" s="58">
        <f t="shared" si="173"/>
        <v>0</v>
      </c>
      <c r="BL155" s="58">
        <f t="shared" si="173"/>
        <v>0</v>
      </c>
      <c r="BM155" s="58">
        <f t="shared" si="173"/>
        <v>0</v>
      </c>
      <c r="BN155" s="58">
        <f t="shared" si="173"/>
        <v>0</v>
      </c>
      <c r="BO155" s="58">
        <f t="shared" si="173"/>
        <v>0</v>
      </c>
      <c r="BP155" s="58">
        <f t="shared" si="173"/>
        <v>0</v>
      </c>
      <c r="BQ155" s="58">
        <f t="shared" si="173"/>
        <v>0</v>
      </c>
      <c r="BR155" s="58">
        <f t="shared" si="173"/>
        <v>0</v>
      </c>
      <c r="BS155" s="58">
        <f t="shared" si="173"/>
        <v>0</v>
      </c>
      <c r="BT155" s="58">
        <f t="shared" ref="BT155:CY155" si="174">SUM(BT149:BT150,BT153)</f>
        <v>0</v>
      </c>
      <c r="BU155" s="58">
        <f t="shared" si="174"/>
        <v>0</v>
      </c>
      <c r="BV155" s="58">
        <f t="shared" si="174"/>
        <v>0</v>
      </c>
      <c r="BW155" s="58">
        <f t="shared" si="174"/>
        <v>0</v>
      </c>
      <c r="BX155" s="58">
        <f t="shared" si="174"/>
        <v>0</v>
      </c>
      <c r="BY155" s="58">
        <f t="shared" si="174"/>
        <v>0</v>
      </c>
      <c r="BZ155" s="58">
        <f t="shared" si="174"/>
        <v>0</v>
      </c>
      <c r="CA155" s="58">
        <f t="shared" si="174"/>
        <v>0</v>
      </c>
      <c r="CB155" s="58">
        <f t="shared" si="174"/>
        <v>0</v>
      </c>
      <c r="CC155" s="58">
        <f t="shared" si="174"/>
        <v>0</v>
      </c>
      <c r="CD155" s="58">
        <f t="shared" si="174"/>
        <v>0</v>
      </c>
      <c r="CE155" s="58">
        <f t="shared" si="174"/>
        <v>0</v>
      </c>
      <c r="CF155" s="58">
        <f t="shared" si="174"/>
        <v>0</v>
      </c>
      <c r="CG155" s="58">
        <f t="shared" si="174"/>
        <v>0</v>
      </c>
      <c r="CH155" s="58">
        <f t="shared" si="174"/>
        <v>0</v>
      </c>
      <c r="CI155" s="58">
        <f t="shared" si="174"/>
        <v>0</v>
      </c>
      <c r="CJ155" s="58">
        <f t="shared" si="174"/>
        <v>0</v>
      </c>
      <c r="CK155" s="58">
        <f t="shared" si="174"/>
        <v>0</v>
      </c>
      <c r="CL155" s="58">
        <f t="shared" si="174"/>
        <v>0</v>
      </c>
      <c r="CM155" s="58">
        <f t="shared" si="174"/>
        <v>0</v>
      </c>
      <c r="CN155" s="58">
        <f t="shared" si="174"/>
        <v>0</v>
      </c>
      <c r="CO155" s="58">
        <f t="shared" si="174"/>
        <v>0</v>
      </c>
      <c r="CP155" s="58">
        <f t="shared" si="174"/>
        <v>0</v>
      </c>
      <c r="CQ155" s="58">
        <f t="shared" si="174"/>
        <v>0</v>
      </c>
      <c r="CR155" s="58">
        <f t="shared" si="174"/>
        <v>0</v>
      </c>
      <c r="CS155" s="58">
        <f t="shared" si="174"/>
        <v>0</v>
      </c>
      <c r="CT155" s="58">
        <f t="shared" si="174"/>
        <v>0</v>
      </c>
      <c r="CU155" s="58">
        <f t="shared" si="174"/>
        <v>0</v>
      </c>
      <c r="CV155" s="58">
        <f t="shared" si="174"/>
        <v>0</v>
      </c>
      <c r="CW155" s="58">
        <f t="shared" si="174"/>
        <v>0</v>
      </c>
      <c r="CX155" s="58">
        <f t="shared" si="174"/>
        <v>0</v>
      </c>
      <c r="CY155" s="58">
        <f t="shared" si="174"/>
        <v>0</v>
      </c>
      <c r="CZ155" s="58">
        <f t="shared" ref="CZ155:EJ155" si="175">SUM(CZ149:CZ150,CZ153)</f>
        <v>0</v>
      </c>
      <c r="DA155" s="58">
        <f t="shared" si="175"/>
        <v>0</v>
      </c>
      <c r="DB155" s="58">
        <f t="shared" si="175"/>
        <v>0</v>
      </c>
      <c r="DC155" s="58">
        <f t="shared" si="175"/>
        <v>0</v>
      </c>
      <c r="DD155" s="58">
        <f t="shared" si="175"/>
        <v>0</v>
      </c>
      <c r="DE155" s="58">
        <f t="shared" si="175"/>
        <v>0</v>
      </c>
      <c r="DF155" s="58">
        <f t="shared" si="175"/>
        <v>0</v>
      </c>
      <c r="DG155" s="58">
        <f t="shared" si="175"/>
        <v>0</v>
      </c>
      <c r="DH155" s="58">
        <f t="shared" si="175"/>
        <v>0</v>
      </c>
      <c r="DI155" s="58">
        <f t="shared" si="175"/>
        <v>0</v>
      </c>
      <c r="DJ155" s="58">
        <f t="shared" si="175"/>
        <v>0</v>
      </c>
      <c r="DK155" s="58">
        <f t="shared" si="175"/>
        <v>0</v>
      </c>
      <c r="DL155" s="58">
        <f t="shared" si="175"/>
        <v>0</v>
      </c>
      <c r="DM155" s="58">
        <f t="shared" si="175"/>
        <v>0</v>
      </c>
      <c r="DN155" s="58">
        <f t="shared" si="175"/>
        <v>0</v>
      </c>
      <c r="DO155" s="58">
        <f t="shared" si="175"/>
        <v>0</v>
      </c>
      <c r="DP155" s="58">
        <f t="shared" si="175"/>
        <v>0</v>
      </c>
      <c r="DQ155" s="58">
        <f t="shared" si="175"/>
        <v>0</v>
      </c>
      <c r="DR155" s="58">
        <f t="shared" si="175"/>
        <v>0</v>
      </c>
      <c r="DS155" s="58">
        <f t="shared" si="175"/>
        <v>0</v>
      </c>
      <c r="DT155" s="58">
        <f t="shared" si="175"/>
        <v>0</v>
      </c>
      <c r="DU155" s="58">
        <f t="shared" si="175"/>
        <v>0</v>
      </c>
      <c r="DV155" s="58">
        <f t="shared" si="175"/>
        <v>0</v>
      </c>
      <c r="DW155" s="58">
        <f t="shared" si="175"/>
        <v>0</v>
      </c>
      <c r="DX155" s="58">
        <f t="shared" si="175"/>
        <v>0</v>
      </c>
      <c r="DY155" s="58">
        <f t="shared" si="175"/>
        <v>0</v>
      </c>
      <c r="DZ155" s="58">
        <f t="shared" si="175"/>
        <v>0</v>
      </c>
      <c r="EA155" s="58">
        <f t="shared" si="175"/>
        <v>0</v>
      </c>
      <c r="EB155" s="58">
        <f t="shared" si="175"/>
        <v>0</v>
      </c>
      <c r="EC155" s="58">
        <f t="shared" si="175"/>
        <v>0</v>
      </c>
      <c r="ED155" s="58">
        <f t="shared" si="175"/>
        <v>0</v>
      </c>
      <c r="EE155" s="58">
        <f t="shared" si="175"/>
        <v>0</v>
      </c>
      <c r="EF155" s="58">
        <f t="shared" si="175"/>
        <v>0</v>
      </c>
      <c r="EG155" s="58">
        <f t="shared" si="175"/>
        <v>0</v>
      </c>
      <c r="EH155" s="58">
        <f t="shared" si="175"/>
        <v>0</v>
      </c>
      <c r="EI155" s="58">
        <f t="shared" si="175"/>
        <v>0</v>
      </c>
      <c r="EJ155" s="58">
        <f t="shared" si="175"/>
        <v>0</v>
      </c>
      <c r="EK155" s="4">
        <v>0</v>
      </c>
    </row>
    <row r="156" spans="1:141" s="4" customFormat="1" ht="14" x14ac:dyDescent="0.2">
      <c r="A156" s="3"/>
      <c r="C156" s="4" t="s">
        <v>409</v>
      </c>
      <c r="H156" s="295">
        <f>IF(Summary!$E$53="floating",
IFERROR(VLOOKUP(H$115,'SOFR Rates'!$C$2:$D$122,2,FALSE)+Summary!$E$55,G156),
Summary!$E$54)</f>
        <v>0.05</v>
      </c>
      <c r="I156" s="295">
        <f>IF(Summary!$E$53="floating",
IFERROR(VLOOKUP(I$115,'SOFR Rates'!$C$2:$D$122,2,FALSE)+Summary!$E$55,H156),
Summary!$E$54)</f>
        <v>0.05</v>
      </c>
      <c r="J156" s="295">
        <f>IF(Summary!$E$53="floating",
IFERROR(VLOOKUP(J$115,'SOFR Rates'!$C$2:$D$122,2,FALSE)+Summary!$E$55,I156),
Summary!$E$54)</f>
        <v>0.05</v>
      </c>
      <c r="K156" s="295">
        <f>IF(Summary!$E$53="floating",
IFERROR(VLOOKUP(K$115,'SOFR Rates'!$C$2:$D$122,2,FALSE)+Summary!$E$55,J156),
Summary!$E$54)</f>
        <v>0.05</v>
      </c>
      <c r="L156" s="295">
        <f>IF(Summary!$E$53="floating",
IFERROR(VLOOKUP(L$115,'SOFR Rates'!$C$2:$D$122,2,FALSE)+Summary!$E$55,K156),
Summary!$E$54)</f>
        <v>0.05</v>
      </c>
      <c r="M156" s="295">
        <f>IF(Summary!$E$53="floating",
IFERROR(VLOOKUP(M$115,'SOFR Rates'!$C$2:$D$122,2,FALSE)+Summary!$E$55,L156),
Summary!$E$54)</f>
        <v>0.05</v>
      </c>
      <c r="N156" s="295">
        <f>IF(Summary!$E$53="floating",
IFERROR(VLOOKUP(N$115,'SOFR Rates'!$C$2:$D$122,2,FALSE)+Summary!$E$55,M156),
Summary!$E$54)</f>
        <v>0.05</v>
      </c>
      <c r="O156" s="295">
        <f>IF(Summary!$E$53="floating",
IFERROR(VLOOKUP(O$115,'SOFR Rates'!$C$2:$D$122,2,FALSE)+Summary!$E$55,N156),
Summary!$E$54)</f>
        <v>0.05</v>
      </c>
      <c r="P156" s="295">
        <f>IF(Summary!$E$53="floating",
IFERROR(VLOOKUP(P$115,'SOFR Rates'!$C$2:$D$122,2,FALSE)+Summary!$E$55,O156),
Summary!$E$54)</f>
        <v>0.05</v>
      </c>
      <c r="Q156" s="295">
        <f>IF(Summary!$E$53="floating",
IFERROR(VLOOKUP(Q$115,'SOFR Rates'!$C$2:$D$122,2,FALSE)+Summary!$E$55,P156),
Summary!$E$54)</f>
        <v>0.05</v>
      </c>
      <c r="R156" s="295">
        <f>IF(Summary!$E$53="floating",
IFERROR(VLOOKUP(R$115,'SOFR Rates'!$C$2:$D$122,2,FALSE)+Summary!$E$55,Q156),
Summary!$E$54)</f>
        <v>0.05</v>
      </c>
      <c r="S156" s="295">
        <f>IF(Summary!$E$53="floating",
IFERROR(VLOOKUP(S$115,'SOFR Rates'!$C$2:$D$122,2,FALSE)+Summary!$E$55,R156),
Summary!$E$54)</f>
        <v>0.05</v>
      </c>
      <c r="T156" s="295">
        <f>IF(Summary!$E$53="floating",
IFERROR(VLOOKUP(T$115,'SOFR Rates'!$C$2:$D$122,2,FALSE)+Summary!$E$55,S156),
Summary!$E$54)</f>
        <v>0.05</v>
      </c>
      <c r="U156" s="295">
        <f>IF(Summary!$E$53="floating",
IFERROR(VLOOKUP(U$115,'SOFR Rates'!$C$2:$D$122,2,FALSE)+Summary!$E$55,T156),
Summary!$E$54)</f>
        <v>0.05</v>
      </c>
      <c r="V156" s="295">
        <f>IF(Summary!$E$53="floating",
IFERROR(VLOOKUP(V$115,'SOFR Rates'!$C$2:$D$122,2,FALSE)+Summary!$E$55,U156),
Summary!$E$54)</f>
        <v>0.05</v>
      </c>
      <c r="W156" s="295">
        <f>IF(Summary!$E$53="floating",
IFERROR(VLOOKUP(W$115,'SOFR Rates'!$C$2:$D$122,2,FALSE)+Summary!$E$55,V156),
Summary!$E$54)</f>
        <v>0.05</v>
      </c>
      <c r="X156" s="295">
        <f>IF(Summary!$E$53="floating",
IFERROR(VLOOKUP(X$115,'SOFR Rates'!$C$2:$D$122,2,FALSE)+Summary!$E$55,W156),
Summary!$E$54)</f>
        <v>0.05</v>
      </c>
      <c r="Y156" s="295">
        <f>IF(Summary!$E$53="floating",
IFERROR(VLOOKUP(Y$115,'SOFR Rates'!$C$2:$D$122,2,FALSE)+Summary!$E$55,X156),
Summary!$E$54)</f>
        <v>0.05</v>
      </c>
      <c r="Z156" s="295">
        <f>IF(Summary!$E$53="floating",
IFERROR(VLOOKUP(Z$115,'SOFR Rates'!$C$2:$D$122,2,FALSE)+Summary!$E$55,Y156),
Summary!$E$54)</f>
        <v>0.05</v>
      </c>
      <c r="AA156" s="295">
        <f>IF(Summary!$E$53="floating",
IFERROR(VLOOKUP(AA$115,'SOFR Rates'!$C$2:$D$122,2,FALSE)+Summary!$E$55,Z156),
Summary!$E$54)</f>
        <v>0.05</v>
      </c>
      <c r="AB156" s="295">
        <f>IF(Summary!$E$53="floating",
IFERROR(VLOOKUP(AB$115,'SOFR Rates'!$C$2:$D$122,2,FALSE)+Summary!$E$55,AA156),
Summary!$E$54)</f>
        <v>0.05</v>
      </c>
      <c r="AC156" s="295">
        <f>IF(Summary!$E$53="floating",
IFERROR(VLOOKUP(AC$115,'SOFR Rates'!$C$2:$D$122,2,FALSE)+Summary!$E$55,AB156),
Summary!$E$54)</f>
        <v>0.05</v>
      </c>
      <c r="AD156" s="295">
        <f>IF(Summary!$E$53="floating",
IFERROR(VLOOKUP(AD$115,'SOFR Rates'!$C$2:$D$122,2,FALSE)+Summary!$E$55,AC156),
Summary!$E$54)</f>
        <v>0.05</v>
      </c>
      <c r="AE156" s="295">
        <f>IF(Summary!$E$53="floating",
IFERROR(VLOOKUP(AE$115,'SOFR Rates'!$C$2:$D$122,2,FALSE)+Summary!$E$55,AD156),
Summary!$E$54)</f>
        <v>0.05</v>
      </c>
      <c r="AF156" s="295">
        <f>IF(Summary!$E$53="floating",
IFERROR(VLOOKUP(AF$115,'SOFR Rates'!$C$2:$D$122,2,FALSE)+Summary!$E$55,AE156),
Summary!$E$54)</f>
        <v>0.05</v>
      </c>
      <c r="AG156" s="295">
        <f>IF(Summary!$E$53="floating",
IFERROR(VLOOKUP(AG$115,'SOFR Rates'!$C$2:$D$122,2,FALSE)+Summary!$E$55,AF156),
Summary!$E$54)</f>
        <v>0.05</v>
      </c>
      <c r="AH156" s="295">
        <f>IF(Summary!$E$53="floating",
IFERROR(VLOOKUP(AH$115,'SOFR Rates'!$C$2:$D$122,2,FALSE)+Summary!$E$55,AG156),
Summary!$E$54)</f>
        <v>0.05</v>
      </c>
      <c r="AI156" s="295">
        <f>IF(Summary!$E$53="floating",
IFERROR(VLOOKUP(AI$115,'SOFR Rates'!$C$2:$D$122,2,FALSE)+Summary!$E$55,AH156),
Summary!$E$54)</f>
        <v>0.05</v>
      </c>
      <c r="AJ156" s="295">
        <f>IF(Summary!$E$53="floating",
IFERROR(VLOOKUP(AJ$115,'SOFR Rates'!$C$2:$D$122,2,FALSE)+Summary!$E$55,AI156),
Summary!$E$54)</f>
        <v>0.05</v>
      </c>
      <c r="AK156" s="295">
        <f>IF(Summary!$E$53="floating",
IFERROR(VLOOKUP(AK$115,'SOFR Rates'!$C$2:$D$122,2,FALSE)+Summary!$E$55,AJ156),
Summary!$E$54)</f>
        <v>0.05</v>
      </c>
      <c r="AL156" s="295">
        <f>IF(Summary!$E$53="floating",
IFERROR(VLOOKUP(AL$115,'SOFR Rates'!$C$2:$D$122,2,FALSE)+Summary!$E$55,AK156),
Summary!$E$54)</f>
        <v>0.05</v>
      </c>
      <c r="AM156" s="295">
        <f>IF(Summary!$E$53="floating",
IFERROR(VLOOKUP(AM$115,'SOFR Rates'!$C$2:$D$122,2,FALSE)+Summary!$E$55,AL156),
Summary!$E$54)</f>
        <v>0.05</v>
      </c>
      <c r="AN156" s="295">
        <f>IF(Summary!$E$53="floating",
IFERROR(VLOOKUP(AN$115,'SOFR Rates'!$C$2:$D$122,2,FALSE)+Summary!$E$55,AM156),
Summary!$E$54)</f>
        <v>0.05</v>
      </c>
      <c r="AO156" s="295">
        <f>IF(Summary!$E$53="floating",
IFERROR(VLOOKUP(AO$115,'SOFR Rates'!$C$2:$D$122,2,FALSE)+Summary!$E$55,AN156),
Summary!$E$54)</f>
        <v>0.05</v>
      </c>
      <c r="AP156" s="295">
        <f>IF(Summary!$E$53="floating",
IFERROR(VLOOKUP(AP$115,'SOFR Rates'!$C$2:$D$122,2,FALSE)+Summary!$E$55,AO156),
Summary!$E$54)</f>
        <v>0.05</v>
      </c>
      <c r="AQ156" s="295">
        <f>IF(Summary!$E$53="floating",
IFERROR(VLOOKUP(AQ$115,'SOFR Rates'!$C$2:$D$122,2,FALSE)+Summary!$E$55,AP156),
Summary!$E$54)</f>
        <v>0.05</v>
      </c>
      <c r="AR156" s="295">
        <f>IF(Summary!$E$53="floating",
IFERROR(VLOOKUP(AR$115,'SOFR Rates'!$C$2:$D$122,2,FALSE)+Summary!$E$55,AQ156),
Summary!$E$54)</f>
        <v>0.05</v>
      </c>
      <c r="AS156" s="295">
        <f>IF(Summary!$E$53="floating",
IFERROR(VLOOKUP(AS$115,'SOFR Rates'!$C$2:$D$122,2,FALSE)+Summary!$E$55,AR156),
Summary!$E$54)</f>
        <v>0.05</v>
      </c>
      <c r="AT156" s="295">
        <f>IF(Summary!$E$53="floating",
IFERROR(VLOOKUP(AT$115,'SOFR Rates'!$C$2:$D$122,2,FALSE)+Summary!$E$55,AS156),
Summary!$E$54)</f>
        <v>0.05</v>
      </c>
      <c r="AU156" s="295">
        <f>IF(Summary!$E$53="floating",
IFERROR(VLOOKUP(AU$115,'SOFR Rates'!$C$2:$D$122,2,FALSE)+Summary!$E$55,AT156),
Summary!$E$54)</f>
        <v>0.05</v>
      </c>
      <c r="AV156" s="295">
        <f>IF(Summary!$E$53="floating",
IFERROR(VLOOKUP(AV$115,'SOFR Rates'!$C$2:$D$122,2,FALSE)+Summary!$E$55,AU156),
Summary!$E$54)</f>
        <v>0.05</v>
      </c>
      <c r="AW156" s="295">
        <f>IF(Summary!$E$53="floating",
IFERROR(VLOOKUP(AW$115,'SOFR Rates'!$C$2:$D$122,2,FALSE)+Summary!$E$55,AV156),
Summary!$E$54)</f>
        <v>0.05</v>
      </c>
      <c r="AX156" s="295">
        <f>IF(Summary!$E$53="floating",
IFERROR(VLOOKUP(AX$115,'SOFR Rates'!$C$2:$D$122,2,FALSE)+Summary!$E$55,AW156),
Summary!$E$54)</f>
        <v>0.05</v>
      </c>
      <c r="AY156" s="295">
        <f>IF(Summary!$E$53="floating",
IFERROR(VLOOKUP(AY$115,'SOFR Rates'!$C$2:$D$122,2,FALSE)+Summary!$E$55,AX156),
Summary!$E$54)</f>
        <v>0.05</v>
      </c>
      <c r="AZ156" s="295">
        <f>IF(Summary!$E$53="floating",
IFERROR(VLOOKUP(AZ$115,'SOFR Rates'!$C$2:$D$122,2,FALSE)+Summary!$E$55,AY156),
Summary!$E$54)</f>
        <v>0.05</v>
      </c>
      <c r="BA156" s="295">
        <f>IF(Summary!$E$53="floating",
IFERROR(VLOOKUP(BA$115,'SOFR Rates'!$C$2:$D$122,2,FALSE)+Summary!$E$55,AZ156),
Summary!$E$54)</f>
        <v>0.05</v>
      </c>
      <c r="BB156" s="295">
        <f>IF(Summary!$E$53="floating",
IFERROR(VLOOKUP(BB$115,'SOFR Rates'!$C$2:$D$122,2,FALSE)+Summary!$E$55,BA156),
Summary!$E$54)</f>
        <v>0.05</v>
      </c>
      <c r="BC156" s="295">
        <f>IF(Summary!$E$53="floating",
IFERROR(VLOOKUP(BC$115,'SOFR Rates'!$C$2:$D$122,2,FALSE)+Summary!$E$55,BB156),
Summary!$E$54)</f>
        <v>0.05</v>
      </c>
      <c r="BD156" s="295">
        <f>IF(Summary!$E$53="floating",
IFERROR(VLOOKUP(BD$115,'SOFR Rates'!$C$2:$D$122,2,FALSE)+Summary!$E$55,BC156),
Summary!$E$54)</f>
        <v>0.05</v>
      </c>
      <c r="BE156" s="295">
        <f>IF(Summary!$E$53="floating",
IFERROR(VLOOKUP(BE$115,'SOFR Rates'!$C$2:$D$122,2,FALSE)+Summary!$E$55,BD156),
Summary!$E$54)</f>
        <v>0.05</v>
      </c>
      <c r="BF156" s="295">
        <f>IF(Summary!$E$53="floating",
IFERROR(VLOOKUP(BF$115,'SOFR Rates'!$C$2:$D$122,2,FALSE)+Summary!$E$55,BE156),
Summary!$E$54)</f>
        <v>0.05</v>
      </c>
      <c r="BG156" s="295">
        <f>IF(Summary!$E$53="floating",
IFERROR(VLOOKUP(BG$115,'SOFR Rates'!$C$2:$D$122,2,FALSE)+Summary!$E$55,BF156),
Summary!$E$54)</f>
        <v>0.05</v>
      </c>
      <c r="BH156" s="295">
        <f>IF(Summary!$E$53="floating",
IFERROR(VLOOKUP(BH$115,'SOFR Rates'!$C$2:$D$122,2,FALSE)+Summary!$E$55,BG156),
Summary!$E$54)</f>
        <v>0.05</v>
      </c>
      <c r="BI156" s="295">
        <f>IF(Summary!$E$53="floating",
IFERROR(VLOOKUP(BI$115,'SOFR Rates'!$C$2:$D$122,2,FALSE)+Summary!$E$55,BH156),
Summary!$E$54)</f>
        <v>0.05</v>
      </c>
      <c r="BJ156" s="295">
        <f>IF(Summary!$E$53="floating",
IFERROR(VLOOKUP(BJ$115,'SOFR Rates'!$C$2:$D$122,2,FALSE)+Summary!$E$55,BI156),
Summary!$E$54)</f>
        <v>0.05</v>
      </c>
      <c r="BK156" s="295">
        <f>IF(Summary!$E$53="floating",
IFERROR(VLOOKUP(BK$115,'SOFR Rates'!$C$2:$D$122,2,FALSE)+Summary!$E$55,BJ156),
Summary!$E$54)</f>
        <v>0.05</v>
      </c>
      <c r="BL156" s="295">
        <f>IF(Summary!$E$53="floating",
IFERROR(VLOOKUP(BL$115,'SOFR Rates'!$C$2:$D$122,2,FALSE)+Summary!$E$55,BK156),
Summary!$E$54)</f>
        <v>0.05</v>
      </c>
      <c r="BM156" s="295">
        <f>IF(Summary!$E$53="floating",
IFERROR(VLOOKUP(BM$115,'SOFR Rates'!$C$2:$D$122,2,FALSE)+Summary!$E$55,BL156),
Summary!$E$54)</f>
        <v>0.05</v>
      </c>
      <c r="BN156" s="295">
        <f>IF(Summary!$E$53="floating",
IFERROR(VLOOKUP(BN$115,'SOFR Rates'!$C$2:$D$122,2,FALSE)+Summary!$E$55,BM156),
Summary!$E$54)</f>
        <v>0.05</v>
      </c>
      <c r="BO156" s="295">
        <f>IF(Summary!$E$53="floating",
IFERROR(VLOOKUP(BO$115,'SOFR Rates'!$C$2:$D$122,2,FALSE)+Summary!$E$55,BN156),
Summary!$E$54)</f>
        <v>0.05</v>
      </c>
      <c r="BP156" s="295">
        <f>IF(Summary!$E$53="floating",
IFERROR(VLOOKUP(BP$115,'SOFR Rates'!$C$2:$D$122,2,FALSE)+Summary!$E$55,BO156),
Summary!$E$54)</f>
        <v>0.05</v>
      </c>
      <c r="BQ156" s="295">
        <f>IF(Summary!$E$53="floating",
IFERROR(VLOOKUP(BQ$115,'SOFR Rates'!$C$2:$D$122,2,FALSE)+Summary!$E$55,BP156),
Summary!$E$54)</f>
        <v>0.05</v>
      </c>
      <c r="BR156" s="295">
        <f>IF(Summary!$E$53="floating",
IFERROR(VLOOKUP(BR$115,'SOFR Rates'!$C$2:$D$122,2,FALSE)+Summary!$E$55,BQ156),
Summary!$E$54)</f>
        <v>0.05</v>
      </c>
      <c r="BS156" s="295">
        <f>IF(Summary!$E$53="floating",
IFERROR(VLOOKUP(BS$115,'SOFR Rates'!$C$2:$D$122,2,FALSE)+Summary!$E$55,BR156),
Summary!$E$54)</f>
        <v>0.05</v>
      </c>
      <c r="BT156" s="295">
        <f>IF(Summary!$E$53="floating",
IFERROR(VLOOKUP(BT$115,'SOFR Rates'!$C$2:$D$122,2,FALSE)+Summary!$E$55,BS156),
Summary!$E$54)</f>
        <v>0.05</v>
      </c>
      <c r="BU156" s="295">
        <f>IF(Summary!$E$53="floating",
IFERROR(VLOOKUP(BU$115,'SOFR Rates'!$C$2:$D$122,2,FALSE)+Summary!$E$55,BT156),
Summary!$E$54)</f>
        <v>0.05</v>
      </c>
      <c r="BV156" s="295">
        <f>IF(Summary!$E$53="floating",
IFERROR(VLOOKUP(BV$115,'SOFR Rates'!$C$2:$D$122,2,FALSE)+Summary!$E$55,BU156),
Summary!$E$54)</f>
        <v>0.05</v>
      </c>
      <c r="BW156" s="295">
        <f>IF(Summary!$E$53="floating",
IFERROR(VLOOKUP(BW$115,'SOFR Rates'!$C$2:$D$122,2,FALSE)+Summary!$E$55,BV156),
Summary!$E$54)</f>
        <v>0.05</v>
      </c>
      <c r="BX156" s="295">
        <f>IF(Summary!$E$53="floating",
IFERROR(VLOOKUP(BX$115,'SOFR Rates'!$C$2:$D$122,2,FALSE)+Summary!$E$55,BW156),
Summary!$E$54)</f>
        <v>0.05</v>
      </c>
      <c r="BY156" s="295">
        <f>IF(Summary!$E$53="floating",
IFERROR(VLOOKUP(BY$115,'SOFR Rates'!$C$2:$D$122,2,FALSE)+Summary!$E$55,BX156),
Summary!$E$54)</f>
        <v>0.05</v>
      </c>
      <c r="BZ156" s="295">
        <f>IF(Summary!$E$53="floating",
IFERROR(VLOOKUP(BZ$115,'SOFR Rates'!$C$2:$D$122,2,FALSE)+Summary!$E$55,BY156),
Summary!$E$54)</f>
        <v>0.05</v>
      </c>
      <c r="CA156" s="295">
        <f>IF(Summary!$E$53="floating",
IFERROR(VLOOKUP(CA$115,'SOFR Rates'!$C$2:$D$122,2,FALSE)+Summary!$E$55,BZ156),
Summary!$E$54)</f>
        <v>0.05</v>
      </c>
      <c r="CB156" s="295">
        <f>IF(Summary!$E$53="floating",
IFERROR(VLOOKUP(CB$115,'SOFR Rates'!$C$2:$D$122,2,FALSE)+Summary!$E$55,CA156),
Summary!$E$54)</f>
        <v>0.05</v>
      </c>
      <c r="CC156" s="295">
        <f>IF(Summary!$E$53="floating",
IFERROR(VLOOKUP(CC$115,'SOFR Rates'!$C$2:$D$122,2,FALSE)+Summary!$E$55,CB156),
Summary!$E$54)</f>
        <v>0.05</v>
      </c>
      <c r="CD156" s="295">
        <f>IF(Summary!$E$53="floating",
IFERROR(VLOOKUP(CD$115,'SOFR Rates'!$C$2:$D$122,2,FALSE)+Summary!$E$55,CC156),
Summary!$E$54)</f>
        <v>0.05</v>
      </c>
      <c r="CE156" s="295">
        <f>IF(Summary!$E$53="floating",
IFERROR(VLOOKUP(CE$115,'SOFR Rates'!$C$2:$D$122,2,FALSE)+Summary!$E$55,CD156),
Summary!$E$54)</f>
        <v>0.05</v>
      </c>
      <c r="CF156" s="295">
        <f>IF(Summary!$E$53="floating",
IFERROR(VLOOKUP(CF$115,'SOFR Rates'!$C$2:$D$122,2,FALSE)+Summary!$E$55,CE156),
Summary!$E$54)</f>
        <v>0.05</v>
      </c>
      <c r="CG156" s="295">
        <f>IF(Summary!$E$53="floating",
IFERROR(VLOOKUP(CG$115,'SOFR Rates'!$C$2:$D$122,2,FALSE)+Summary!$E$55,CF156),
Summary!$E$54)</f>
        <v>0.05</v>
      </c>
      <c r="CH156" s="295">
        <f>IF(Summary!$E$53="floating",
IFERROR(VLOOKUP(CH$115,'SOFR Rates'!$C$2:$D$122,2,FALSE)+Summary!$E$55,CG156),
Summary!$E$54)</f>
        <v>0.05</v>
      </c>
      <c r="CI156" s="295">
        <f>IF(Summary!$E$53="floating",
IFERROR(VLOOKUP(CI$115,'SOFR Rates'!$C$2:$D$122,2,FALSE)+Summary!$E$55,CH156),
Summary!$E$54)</f>
        <v>0.05</v>
      </c>
      <c r="CJ156" s="295">
        <f>IF(Summary!$E$53="floating",
IFERROR(VLOOKUP(CJ$115,'SOFR Rates'!$C$2:$D$122,2,FALSE)+Summary!$E$55,CI156),
Summary!$E$54)</f>
        <v>0.05</v>
      </c>
      <c r="CK156" s="295">
        <f>IF(Summary!$E$53="floating",
IFERROR(VLOOKUP(CK$115,'SOFR Rates'!$C$2:$D$122,2,FALSE)+Summary!$E$55,CJ156),
Summary!$E$54)</f>
        <v>0.05</v>
      </c>
      <c r="CL156" s="295">
        <f>IF(Summary!$E$53="floating",
IFERROR(VLOOKUP(CL$115,'SOFR Rates'!$C$2:$D$122,2,FALSE)+Summary!$E$55,CK156),
Summary!$E$54)</f>
        <v>0.05</v>
      </c>
      <c r="CM156" s="295">
        <f>IF(Summary!$E$53="floating",
IFERROR(VLOOKUP(CM$115,'SOFR Rates'!$C$2:$D$122,2,FALSE)+Summary!$E$55,CL156),
Summary!$E$54)</f>
        <v>0.05</v>
      </c>
      <c r="CN156" s="295">
        <f>IF(Summary!$E$53="floating",
IFERROR(VLOOKUP(CN$115,'SOFR Rates'!$C$2:$D$122,2,FALSE)+Summary!$E$55,CM156),
Summary!$E$54)</f>
        <v>0.05</v>
      </c>
      <c r="CO156" s="295">
        <f>IF(Summary!$E$53="floating",
IFERROR(VLOOKUP(CO$115,'SOFR Rates'!$C$2:$D$122,2,FALSE)+Summary!$E$55,CN156),
Summary!$E$54)</f>
        <v>0.05</v>
      </c>
      <c r="CP156" s="295">
        <f>IF(Summary!$E$53="floating",
IFERROR(VLOOKUP(CP$115,'SOFR Rates'!$C$2:$D$122,2,FALSE)+Summary!$E$55,CO156),
Summary!$E$54)</f>
        <v>0.05</v>
      </c>
      <c r="CQ156" s="295">
        <f>IF(Summary!$E$53="floating",
IFERROR(VLOOKUP(CQ$115,'SOFR Rates'!$C$2:$D$122,2,FALSE)+Summary!$E$55,CP156),
Summary!$E$54)</f>
        <v>0.05</v>
      </c>
      <c r="CR156" s="295">
        <f>IF(Summary!$E$53="floating",
IFERROR(VLOOKUP(CR$115,'SOFR Rates'!$C$2:$D$122,2,FALSE)+Summary!$E$55,CQ156),
Summary!$E$54)</f>
        <v>0.05</v>
      </c>
      <c r="CS156" s="295">
        <f>IF(Summary!$E$53="floating",
IFERROR(VLOOKUP(CS$115,'SOFR Rates'!$C$2:$D$122,2,FALSE)+Summary!$E$55,CR156),
Summary!$E$54)</f>
        <v>0.05</v>
      </c>
      <c r="CT156" s="295">
        <f>IF(Summary!$E$53="floating",
IFERROR(VLOOKUP(CT$115,'SOFR Rates'!$C$2:$D$122,2,FALSE)+Summary!$E$55,CS156),
Summary!$E$54)</f>
        <v>0.05</v>
      </c>
      <c r="CU156" s="295">
        <f>IF(Summary!$E$53="floating",
IFERROR(VLOOKUP(CU$115,'SOFR Rates'!$C$2:$D$122,2,FALSE)+Summary!$E$55,CT156),
Summary!$E$54)</f>
        <v>0.05</v>
      </c>
      <c r="CV156" s="295">
        <f>IF(Summary!$E$53="floating",
IFERROR(VLOOKUP(CV$115,'SOFR Rates'!$C$2:$D$122,2,FALSE)+Summary!$E$55,CU156),
Summary!$E$54)</f>
        <v>0.05</v>
      </c>
      <c r="CW156" s="295">
        <f>IF(Summary!$E$53="floating",
IFERROR(VLOOKUP(CW$115,'SOFR Rates'!$C$2:$D$122,2,FALSE)+Summary!$E$55,CV156),
Summary!$E$54)</f>
        <v>0.05</v>
      </c>
      <c r="CX156" s="295">
        <f>IF(Summary!$E$53="floating",
IFERROR(VLOOKUP(CX$115,'SOFR Rates'!$C$2:$D$122,2,FALSE)+Summary!$E$55,CW156),
Summary!$E$54)</f>
        <v>0.05</v>
      </c>
      <c r="CY156" s="295">
        <f>IF(Summary!$E$53="floating",
IFERROR(VLOOKUP(CY$115,'SOFR Rates'!$C$2:$D$122,2,FALSE)+Summary!$E$55,CX156),
Summary!$E$54)</f>
        <v>0.05</v>
      </c>
      <c r="CZ156" s="295">
        <f>IF(Summary!$E$53="floating",
IFERROR(VLOOKUP(CZ$115,'SOFR Rates'!$C$2:$D$122,2,FALSE)+Summary!$E$55,CY156),
Summary!$E$54)</f>
        <v>0.05</v>
      </c>
      <c r="DA156" s="295">
        <f>IF(Summary!$E$53="floating",
IFERROR(VLOOKUP(DA$115,'SOFR Rates'!$C$2:$D$122,2,FALSE)+Summary!$E$55,CZ156),
Summary!$E$54)</f>
        <v>0.05</v>
      </c>
      <c r="DB156" s="295">
        <f>IF(Summary!$E$53="floating",
IFERROR(VLOOKUP(DB$115,'SOFR Rates'!$C$2:$D$122,2,FALSE)+Summary!$E$55,DA156),
Summary!$E$54)</f>
        <v>0.05</v>
      </c>
      <c r="DC156" s="295">
        <f>IF(Summary!$E$53="floating",
IFERROR(VLOOKUP(DC$115,'SOFR Rates'!$C$2:$D$122,2,FALSE)+Summary!$E$55,DB156),
Summary!$E$54)</f>
        <v>0.05</v>
      </c>
      <c r="DD156" s="295">
        <f>IF(Summary!$E$53="floating",
IFERROR(VLOOKUP(DD$115,'SOFR Rates'!$C$2:$D$122,2,FALSE)+Summary!$E$55,DC156),
Summary!$E$54)</f>
        <v>0.05</v>
      </c>
      <c r="DE156" s="295">
        <f>IF(Summary!$E$53="floating",
IFERROR(VLOOKUP(DE$115,'SOFR Rates'!$C$2:$D$122,2,FALSE)+Summary!$E$55,DD156),
Summary!$E$54)</f>
        <v>0.05</v>
      </c>
      <c r="DF156" s="295">
        <f>IF(Summary!$E$53="floating",
IFERROR(VLOOKUP(DF$115,'SOFR Rates'!$C$2:$D$122,2,FALSE)+Summary!$E$55,DE156),
Summary!$E$54)</f>
        <v>0.05</v>
      </c>
      <c r="DG156" s="295">
        <f>IF(Summary!$E$53="floating",
IFERROR(VLOOKUP(DG$115,'SOFR Rates'!$C$2:$D$122,2,FALSE)+Summary!$E$55,DF156),
Summary!$E$54)</f>
        <v>0.05</v>
      </c>
      <c r="DH156" s="295">
        <f>IF(Summary!$E$53="floating",
IFERROR(VLOOKUP(DH$115,'SOFR Rates'!$C$2:$D$122,2,FALSE)+Summary!$E$55,DG156),
Summary!$E$54)</f>
        <v>0.05</v>
      </c>
      <c r="DI156" s="295">
        <f>IF(Summary!$E$53="floating",
IFERROR(VLOOKUP(DI$115,'SOFR Rates'!$C$2:$D$122,2,FALSE)+Summary!$E$55,DH156),
Summary!$E$54)</f>
        <v>0.05</v>
      </c>
      <c r="DJ156" s="295">
        <f>IF(Summary!$E$53="floating",
IFERROR(VLOOKUP(DJ$115,'SOFR Rates'!$C$2:$D$122,2,FALSE)+Summary!$E$55,DI156),
Summary!$E$54)</f>
        <v>0.05</v>
      </c>
      <c r="DK156" s="295">
        <f>IF(Summary!$E$53="floating",
IFERROR(VLOOKUP(DK$115,'SOFR Rates'!$C$2:$D$122,2,FALSE)+Summary!$E$55,DJ156),
Summary!$E$54)</f>
        <v>0.05</v>
      </c>
      <c r="DL156" s="295">
        <f>IF(Summary!$E$53="floating",
IFERROR(VLOOKUP(DL$115,'SOFR Rates'!$C$2:$D$122,2,FALSE)+Summary!$E$55,DK156),
Summary!$E$54)</f>
        <v>0.05</v>
      </c>
      <c r="DM156" s="295">
        <f>IF(Summary!$E$53="floating",
IFERROR(VLOOKUP(DM$115,'SOFR Rates'!$C$2:$D$122,2,FALSE)+Summary!$E$55,DL156),
Summary!$E$54)</f>
        <v>0.05</v>
      </c>
      <c r="DN156" s="295">
        <f>IF(Summary!$E$53="floating",
IFERROR(VLOOKUP(DN$115,'SOFR Rates'!$C$2:$D$122,2,FALSE)+Summary!$E$55,DM156),
Summary!$E$54)</f>
        <v>0.05</v>
      </c>
      <c r="DO156" s="295">
        <f>IF(Summary!$E$53="floating",
IFERROR(VLOOKUP(DO$115,'SOFR Rates'!$C$2:$D$122,2,FALSE)+Summary!$E$55,DN156),
Summary!$E$54)</f>
        <v>0.05</v>
      </c>
      <c r="DP156" s="295">
        <f>IF(Summary!$E$53="floating",
IFERROR(VLOOKUP(DP$115,'SOFR Rates'!$C$2:$D$122,2,FALSE)+Summary!$E$55,DO156),
Summary!$E$54)</f>
        <v>0.05</v>
      </c>
      <c r="DQ156" s="295">
        <f>IF(Summary!$E$53="floating",
IFERROR(VLOOKUP(DQ$115,'SOFR Rates'!$C$2:$D$122,2,FALSE)+Summary!$E$55,DP156),
Summary!$E$54)</f>
        <v>0.05</v>
      </c>
      <c r="DR156" s="295">
        <f>IF(Summary!$E$53="floating",
IFERROR(VLOOKUP(DR$115,'SOFR Rates'!$C$2:$D$122,2,FALSE)+Summary!$E$55,DQ156),
Summary!$E$54)</f>
        <v>0.05</v>
      </c>
      <c r="DS156" s="295">
        <f>IF(Summary!$E$53="floating",
IFERROR(VLOOKUP(DS$115,'SOFR Rates'!$C$2:$D$122,2,FALSE)+Summary!$E$55,DR156),
Summary!$E$54)</f>
        <v>0.05</v>
      </c>
      <c r="DT156" s="295">
        <f>IF(Summary!$E$53="floating",
IFERROR(VLOOKUP(DT$115,'SOFR Rates'!$C$2:$D$122,2,FALSE)+Summary!$E$55,DS156),
Summary!$E$54)</f>
        <v>0.05</v>
      </c>
      <c r="DU156" s="295">
        <f>IF(Summary!$E$53="floating",
IFERROR(VLOOKUP(DU$115,'SOFR Rates'!$C$2:$D$122,2,FALSE)+Summary!$E$55,DT156),
Summary!$E$54)</f>
        <v>0.05</v>
      </c>
      <c r="DV156" s="295">
        <f>IF(Summary!$E$53="floating",
IFERROR(VLOOKUP(DV$115,'SOFR Rates'!$C$2:$D$122,2,FALSE)+Summary!$E$55,DU156),
Summary!$E$54)</f>
        <v>0.05</v>
      </c>
      <c r="DW156" s="295">
        <f>IF(Summary!$E$53="floating",
IFERROR(VLOOKUP(DW$115,'SOFR Rates'!$C$2:$D$122,2,FALSE)+Summary!$E$55,DV156),
Summary!$E$54)</f>
        <v>0.05</v>
      </c>
      <c r="DX156" s="295">
        <f>IF(Summary!$E$53="floating",
IFERROR(VLOOKUP(DX$115,'SOFR Rates'!$C$2:$D$122,2,FALSE)+Summary!$E$55,DW156),
Summary!$E$54)</f>
        <v>0.05</v>
      </c>
      <c r="DY156" s="295">
        <f>IF(Summary!$E$53="floating",
IFERROR(VLOOKUP(DY$115,'SOFR Rates'!$C$2:$D$122,2,FALSE)+Summary!$E$55,DX156),
Summary!$E$54)</f>
        <v>0.05</v>
      </c>
      <c r="DZ156" s="295">
        <f>IF(Summary!$E$53="floating",
IFERROR(VLOOKUP(DZ$115,'SOFR Rates'!$C$2:$D$122,2,FALSE)+Summary!$E$55,DY156),
Summary!$E$54)</f>
        <v>0.05</v>
      </c>
      <c r="EA156" s="295">
        <f>IF(Summary!$E$53="floating",
IFERROR(VLOOKUP(EA$115,'SOFR Rates'!$C$2:$D$122,2,FALSE)+Summary!$E$55,DZ156),
Summary!$E$54)</f>
        <v>0.05</v>
      </c>
      <c r="EB156" s="295">
        <f>IF(Summary!$E$53="floating",
IFERROR(VLOOKUP(EB$115,'SOFR Rates'!$C$2:$D$122,2,FALSE)+Summary!$E$55,EA156),
Summary!$E$54)</f>
        <v>0.05</v>
      </c>
      <c r="EC156" s="295">
        <f>IF(Summary!$E$53="floating",
IFERROR(VLOOKUP(EC$115,'SOFR Rates'!$C$2:$D$122,2,FALSE)+Summary!$E$55,EB156),
Summary!$E$54)</f>
        <v>0.05</v>
      </c>
      <c r="ED156" s="295">
        <f>IF(Summary!$E$53="floating",
IFERROR(VLOOKUP(ED$115,'SOFR Rates'!$C$2:$D$122,2,FALSE)+Summary!$E$55,EC156),
Summary!$E$54)</f>
        <v>0.05</v>
      </c>
      <c r="EE156" s="295">
        <f>IF(Summary!$E$53="floating",
IFERROR(VLOOKUP(EE$115,'SOFR Rates'!$C$2:$D$122,2,FALSE)+Summary!$E$55,ED156),
Summary!$E$54)</f>
        <v>0.05</v>
      </c>
      <c r="EF156" s="295">
        <f>IF(Summary!$E$53="floating",
IFERROR(VLOOKUP(EF$115,'SOFR Rates'!$C$2:$D$122,2,FALSE)+Summary!$E$55,EE156),
Summary!$E$54)</f>
        <v>0.05</v>
      </c>
      <c r="EG156" s="295">
        <f>IF(Summary!$E$53="floating",
IFERROR(VLOOKUP(EG$115,'SOFR Rates'!$C$2:$D$122,2,FALSE)+Summary!$E$55,EF156),
Summary!$E$54)</f>
        <v>0.05</v>
      </c>
      <c r="EH156" s="295">
        <f>IF(Summary!$E$53="floating",
IFERROR(VLOOKUP(EH$115,'SOFR Rates'!$C$2:$D$122,2,FALSE)+Summary!$E$55,EG156),
Summary!$E$54)</f>
        <v>0.05</v>
      </c>
      <c r="EI156" s="295">
        <f>IF(Summary!$E$53="floating",
IFERROR(VLOOKUP(EI$115,'SOFR Rates'!$C$2:$D$122,2,FALSE)+Summary!$E$55,EH156),
Summary!$E$54)</f>
        <v>0.05</v>
      </c>
      <c r="EJ156" s="295">
        <f>IF(Summary!$E$53="floating",
IFERROR(VLOOKUP(EJ$115,'SOFR Rates'!$C$2:$D$122,2,FALSE)+Summary!$E$55,EI156),
Summary!$E$54)</f>
        <v>0.05</v>
      </c>
      <c r="EK156" s="4">
        <v>0</v>
      </c>
    </row>
    <row r="157" spans="1:141" s="4" customFormat="1" ht="14" x14ac:dyDescent="0.2">
      <c r="A157" s="3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8"/>
      <c r="BA157" s="58"/>
      <c r="BB157" s="58"/>
      <c r="BC157" s="58"/>
      <c r="BD157" s="58"/>
      <c r="BE157" s="58"/>
      <c r="BF157" s="58"/>
      <c r="BG157" s="58"/>
      <c r="BH157" s="58"/>
      <c r="BI157" s="58"/>
      <c r="BJ157" s="58"/>
      <c r="BK157" s="58"/>
      <c r="BL157" s="58"/>
      <c r="BM157" s="58"/>
      <c r="BN157" s="58"/>
      <c r="BO157" s="58"/>
      <c r="BP157" s="58"/>
      <c r="BQ157" s="58"/>
      <c r="BR157" s="58"/>
      <c r="BS157" s="58"/>
      <c r="BT157" s="58"/>
      <c r="BU157" s="58"/>
      <c r="BV157" s="58"/>
      <c r="BW157" s="58"/>
      <c r="BX157" s="58"/>
      <c r="BY157" s="58"/>
      <c r="BZ157" s="58"/>
      <c r="CA157" s="58"/>
      <c r="CB157" s="58"/>
      <c r="CC157" s="58"/>
      <c r="CD157" s="58"/>
      <c r="CE157" s="58"/>
      <c r="CF157" s="58"/>
      <c r="CG157" s="58"/>
      <c r="CH157" s="58"/>
      <c r="CI157" s="58"/>
      <c r="CJ157" s="58"/>
      <c r="CK157" s="58"/>
      <c r="CL157" s="58"/>
      <c r="CM157" s="58"/>
      <c r="CN157" s="58"/>
      <c r="CO157" s="58"/>
      <c r="CP157" s="58"/>
      <c r="CQ157" s="58"/>
      <c r="CR157" s="58"/>
      <c r="CS157" s="58"/>
      <c r="CT157" s="58"/>
      <c r="CU157" s="58"/>
      <c r="CV157" s="58"/>
      <c r="CW157" s="58"/>
      <c r="CX157" s="58"/>
      <c r="CY157" s="58"/>
      <c r="CZ157" s="58"/>
      <c r="DA157" s="58"/>
      <c r="DB157" s="58"/>
      <c r="DC157" s="58"/>
      <c r="DD157" s="58"/>
      <c r="DE157" s="58"/>
      <c r="DF157" s="58"/>
      <c r="DG157" s="58"/>
      <c r="DH157" s="58"/>
      <c r="DI157" s="58"/>
      <c r="DJ157" s="58"/>
      <c r="DK157" s="58"/>
      <c r="DL157" s="58"/>
      <c r="DM157" s="58"/>
      <c r="DN157" s="58"/>
      <c r="DO157" s="58"/>
      <c r="DP157" s="58"/>
      <c r="DQ157" s="58"/>
      <c r="DR157" s="58"/>
      <c r="DS157" s="58"/>
      <c r="DT157" s="58"/>
      <c r="DU157" s="58"/>
      <c r="DV157" s="58"/>
      <c r="DW157" s="58"/>
      <c r="DX157" s="58"/>
      <c r="DY157" s="58"/>
      <c r="DZ157" s="58"/>
      <c r="EA157" s="58"/>
      <c r="EB157" s="58"/>
      <c r="EC157" s="58"/>
      <c r="ED157" s="58"/>
      <c r="EE157" s="58"/>
      <c r="EF157" s="58"/>
      <c r="EG157" s="58"/>
      <c r="EH157" s="58"/>
      <c r="EI157" s="58"/>
      <c r="EJ157" s="58"/>
      <c r="EK157" s="4">
        <v>0</v>
      </c>
    </row>
    <row r="158" spans="1:141" s="4" customFormat="1" ht="14" x14ac:dyDescent="0.2">
      <c r="A158" s="3"/>
      <c r="C158" s="4" t="s">
        <v>645</v>
      </c>
      <c r="D158" s="123">
        <f>Summary!G69</f>
        <v>5.3166666666666668E-2</v>
      </c>
      <c r="H158" s="5"/>
      <c r="I158" s="5"/>
      <c r="J158" s="5"/>
      <c r="EK158" s="4">
        <v>0</v>
      </c>
    </row>
    <row r="159" spans="1:141" s="4" customFormat="1" ht="14" x14ac:dyDescent="0.2">
      <c r="A159" s="3"/>
      <c r="C159" s="4" t="s">
        <v>646</v>
      </c>
      <c r="D159" s="254">
        <f>Summary!G68</f>
        <v>46783</v>
      </c>
      <c r="H159" s="5"/>
      <c r="I159" s="5"/>
      <c r="J159" s="5"/>
      <c r="EK159" s="4">
        <v>0</v>
      </c>
    </row>
    <row r="160" spans="1:141" s="4" customFormat="1" ht="14" x14ac:dyDescent="0.2">
      <c r="A160" s="3"/>
      <c r="C160" s="4" t="s">
        <v>649</v>
      </c>
      <c r="D160" s="157">
        <f>Summary!G66</f>
        <v>37</v>
      </c>
      <c r="H160" s="5"/>
      <c r="I160" s="5"/>
      <c r="J160" s="5"/>
      <c r="EK160" s="4">
        <v>0</v>
      </c>
    </row>
    <row r="161" spans="1:141" s="4" customFormat="1" ht="14" x14ac:dyDescent="0.2">
      <c r="A161" s="3"/>
      <c r="H161" s="5"/>
      <c r="I161" s="5"/>
      <c r="J161" s="5"/>
      <c r="EK161" s="4">
        <v>0</v>
      </c>
    </row>
    <row r="162" spans="1:141" s="4" customFormat="1" ht="14" x14ac:dyDescent="0.2">
      <c r="A162" s="3"/>
      <c r="C162" s="2" t="s">
        <v>648</v>
      </c>
      <c r="H162" s="5"/>
      <c r="I162" s="5"/>
      <c r="J162" s="5"/>
      <c r="EK162" s="4">
        <v>0</v>
      </c>
    </row>
    <row r="163" spans="1:141" s="4" customFormat="1" ht="14" x14ac:dyDescent="0.2">
      <c r="A163" s="3"/>
      <c r="C163" s="57" t="s">
        <v>12</v>
      </c>
      <c r="H163" s="166">
        <f t="shared" ref="H163:AM163" ca="1" si="176">-H121</f>
        <v>-14844171.27</v>
      </c>
      <c r="I163" s="166">
        <f t="shared" ca="1" si="176"/>
        <v>-1900911.9907375001</v>
      </c>
      <c r="J163" s="166">
        <f t="shared" ca="1" si="176"/>
        <v>-1900911.9907375001</v>
      </c>
      <c r="K163" s="166">
        <f t="shared" ca="1" si="176"/>
        <v>-2660338.7532374999</v>
      </c>
      <c r="L163" s="166">
        <f t="shared" ca="1" si="176"/>
        <v>-2660338.7532374999</v>
      </c>
      <c r="M163" s="166">
        <f t="shared" ca="1" si="176"/>
        <v>-2660338.7532374999</v>
      </c>
      <c r="N163" s="166">
        <f t="shared" ca="1" si="176"/>
        <v>-3419765.5157375</v>
      </c>
      <c r="O163" s="166">
        <f t="shared" ca="1" si="176"/>
        <v>-1995243.2120750062</v>
      </c>
      <c r="P163" s="166">
        <f t="shared" ca="1" si="176"/>
        <v>0</v>
      </c>
      <c r="Q163" s="166">
        <f t="shared" ca="1" si="176"/>
        <v>0</v>
      </c>
      <c r="R163" s="166">
        <f t="shared" ca="1" si="176"/>
        <v>0</v>
      </c>
      <c r="S163" s="166">
        <f t="shared" ca="1" si="176"/>
        <v>0</v>
      </c>
      <c r="T163" s="166">
        <f t="shared" ca="1" si="176"/>
        <v>0</v>
      </c>
      <c r="U163" s="166">
        <f t="shared" ca="1" si="176"/>
        <v>0</v>
      </c>
      <c r="V163" s="166">
        <f t="shared" ca="1" si="176"/>
        <v>0</v>
      </c>
      <c r="W163" s="166">
        <f t="shared" ca="1" si="176"/>
        <v>0</v>
      </c>
      <c r="X163" s="166">
        <f t="shared" ca="1" si="176"/>
        <v>0</v>
      </c>
      <c r="Y163" s="166">
        <f t="shared" ca="1" si="176"/>
        <v>0</v>
      </c>
      <c r="Z163" s="166">
        <f t="shared" ca="1" si="176"/>
        <v>0</v>
      </c>
      <c r="AA163" s="166">
        <f t="shared" ca="1" si="176"/>
        <v>0</v>
      </c>
      <c r="AB163" s="166">
        <f t="shared" ca="1" si="176"/>
        <v>0</v>
      </c>
      <c r="AC163" s="166">
        <f t="shared" ca="1" si="176"/>
        <v>0</v>
      </c>
      <c r="AD163" s="166">
        <f t="shared" ca="1" si="176"/>
        <v>0</v>
      </c>
      <c r="AE163" s="166">
        <f t="shared" ca="1" si="176"/>
        <v>0</v>
      </c>
      <c r="AF163" s="166">
        <f t="shared" ca="1" si="176"/>
        <v>0</v>
      </c>
      <c r="AG163" s="166">
        <f t="shared" ca="1" si="176"/>
        <v>0</v>
      </c>
      <c r="AH163" s="166">
        <f t="shared" ca="1" si="176"/>
        <v>0</v>
      </c>
      <c r="AI163" s="166">
        <f t="shared" ca="1" si="176"/>
        <v>0</v>
      </c>
      <c r="AJ163" s="166">
        <f t="shared" ca="1" si="176"/>
        <v>0</v>
      </c>
      <c r="AK163" s="166">
        <f t="shared" ca="1" si="176"/>
        <v>0</v>
      </c>
      <c r="AL163" s="166">
        <f t="shared" ca="1" si="176"/>
        <v>0</v>
      </c>
      <c r="AM163" s="166">
        <f t="shared" ca="1" si="176"/>
        <v>0</v>
      </c>
      <c r="AN163" s="166">
        <f t="shared" ref="AN163:BS163" ca="1" si="177">-AN121</f>
        <v>0</v>
      </c>
      <c r="AO163" s="166">
        <f t="shared" ca="1" si="177"/>
        <v>0</v>
      </c>
      <c r="AP163" s="166">
        <f t="shared" ca="1" si="177"/>
        <v>0</v>
      </c>
      <c r="AQ163" s="166">
        <f t="shared" ca="1" si="177"/>
        <v>0</v>
      </c>
      <c r="AR163" s="166">
        <f t="shared" ca="1" si="177"/>
        <v>0</v>
      </c>
      <c r="AS163" s="166">
        <f t="shared" ca="1" si="177"/>
        <v>0</v>
      </c>
      <c r="AT163" s="166">
        <f t="shared" ca="1" si="177"/>
        <v>0</v>
      </c>
      <c r="AU163" s="166">
        <f t="shared" ca="1" si="177"/>
        <v>0</v>
      </c>
      <c r="AV163" s="166">
        <f t="shared" ca="1" si="177"/>
        <v>0</v>
      </c>
      <c r="AW163" s="166">
        <f t="shared" ca="1" si="177"/>
        <v>0</v>
      </c>
      <c r="AX163" s="166">
        <f t="shared" ca="1" si="177"/>
        <v>0</v>
      </c>
      <c r="AY163" s="166">
        <f t="shared" ca="1" si="177"/>
        <v>0</v>
      </c>
      <c r="AZ163" s="166">
        <f t="shared" ca="1" si="177"/>
        <v>0</v>
      </c>
      <c r="BA163" s="166">
        <f t="shared" ca="1" si="177"/>
        <v>0</v>
      </c>
      <c r="BB163" s="166">
        <f t="shared" ca="1" si="177"/>
        <v>0</v>
      </c>
      <c r="BC163" s="166">
        <f t="shared" ca="1" si="177"/>
        <v>0</v>
      </c>
      <c r="BD163" s="166">
        <f t="shared" ca="1" si="177"/>
        <v>0</v>
      </c>
      <c r="BE163" s="166">
        <f t="shared" ca="1" si="177"/>
        <v>0</v>
      </c>
      <c r="BF163" s="166">
        <f t="shared" ca="1" si="177"/>
        <v>0</v>
      </c>
      <c r="BG163" s="166">
        <f t="shared" ca="1" si="177"/>
        <v>0</v>
      </c>
      <c r="BH163" s="166">
        <f t="shared" ca="1" si="177"/>
        <v>0</v>
      </c>
      <c r="BI163" s="166">
        <f t="shared" ca="1" si="177"/>
        <v>0</v>
      </c>
      <c r="BJ163" s="166">
        <f t="shared" ca="1" si="177"/>
        <v>0</v>
      </c>
      <c r="BK163" s="166">
        <f t="shared" ca="1" si="177"/>
        <v>0</v>
      </c>
      <c r="BL163" s="166">
        <f t="shared" ca="1" si="177"/>
        <v>0</v>
      </c>
      <c r="BM163" s="166">
        <f t="shared" ca="1" si="177"/>
        <v>0</v>
      </c>
      <c r="BN163" s="166">
        <f t="shared" ca="1" si="177"/>
        <v>0</v>
      </c>
      <c r="BO163" s="166">
        <f t="shared" ca="1" si="177"/>
        <v>0</v>
      </c>
      <c r="BP163" s="166">
        <f t="shared" ca="1" si="177"/>
        <v>0</v>
      </c>
      <c r="BQ163" s="166">
        <f t="shared" ca="1" si="177"/>
        <v>0</v>
      </c>
      <c r="BR163" s="166">
        <f t="shared" ca="1" si="177"/>
        <v>0</v>
      </c>
      <c r="BS163" s="166">
        <f t="shared" ca="1" si="177"/>
        <v>0</v>
      </c>
      <c r="BT163" s="166">
        <f t="shared" ref="BT163:CY163" ca="1" si="178">-BT121</f>
        <v>0</v>
      </c>
      <c r="BU163" s="166">
        <f t="shared" ca="1" si="178"/>
        <v>0</v>
      </c>
      <c r="BV163" s="166">
        <f t="shared" ca="1" si="178"/>
        <v>0</v>
      </c>
      <c r="BW163" s="166">
        <f t="shared" ca="1" si="178"/>
        <v>0</v>
      </c>
      <c r="BX163" s="166">
        <f t="shared" ca="1" si="178"/>
        <v>0</v>
      </c>
      <c r="BY163" s="166">
        <f t="shared" ca="1" si="178"/>
        <v>0</v>
      </c>
      <c r="BZ163" s="166">
        <f t="shared" ca="1" si="178"/>
        <v>0</v>
      </c>
      <c r="CA163" s="166">
        <f t="shared" ca="1" si="178"/>
        <v>0</v>
      </c>
      <c r="CB163" s="166">
        <f t="shared" ca="1" si="178"/>
        <v>0</v>
      </c>
      <c r="CC163" s="166">
        <f t="shared" ca="1" si="178"/>
        <v>0</v>
      </c>
      <c r="CD163" s="166">
        <f t="shared" ca="1" si="178"/>
        <v>0</v>
      </c>
      <c r="CE163" s="166">
        <f t="shared" ca="1" si="178"/>
        <v>0</v>
      </c>
      <c r="CF163" s="166">
        <f t="shared" ca="1" si="178"/>
        <v>0</v>
      </c>
      <c r="CG163" s="166">
        <f t="shared" ca="1" si="178"/>
        <v>0</v>
      </c>
      <c r="CH163" s="166">
        <f t="shared" ca="1" si="178"/>
        <v>0</v>
      </c>
      <c r="CI163" s="166">
        <f t="shared" ca="1" si="178"/>
        <v>0</v>
      </c>
      <c r="CJ163" s="166">
        <f t="shared" ca="1" si="178"/>
        <v>0</v>
      </c>
      <c r="CK163" s="166">
        <f t="shared" ca="1" si="178"/>
        <v>0</v>
      </c>
      <c r="CL163" s="166">
        <f t="shared" ca="1" si="178"/>
        <v>0</v>
      </c>
      <c r="CM163" s="166">
        <f t="shared" ca="1" si="178"/>
        <v>0</v>
      </c>
      <c r="CN163" s="166">
        <f t="shared" ca="1" si="178"/>
        <v>0</v>
      </c>
      <c r="CO163" s="166">
        <f t="shared" ca="1" si="178"/>
        <v>0</v>
      </c>
      <c r="CP163" s="166">
        <f t="shared" ca="1" si="178"/>
        <v>0</v>
      </c>
      <c r="CQ163" s="166">
        <f t="shared" ca="1" si="178"/>
        <v>0</v>
      </c>
      <c r="CR163" s="166">
        <f t="shared" ca="1" si="178"/>
        <v>0</v>
      </c>
      <c r="CS163" s="166">
        <f t="shared" ca="1" si="178"/>
        <v>0</v>
      </c>
      <c r="CT163" s="166">
        <f t="shared" ca="1" si="178"/>
        <v>0</v>
      </c>
      <c r="CU163" s="166">
        <f t="shared" ca="1" si="178"/>
        <v>0</v>
      </c>
      <c r="CV163" s="166">
        <f t="shared" ca="1" si="178"/>
        <v>0</v>
      </c>
      <c r="CW163" s="166">
        <f t="shared" ca="1" si="178"/>
        <v>0</v>
      </c>
      <c r="CX163" s="166">
        <f t="shared" ca="1" si="178"/>
        <v>0</v>
      </c>
      <c r="CY163" s="166">
        <f t="shared" ca="1" si="178"/>
        <v>0</v>
      </c>
      <c r="CZ163" s="166">
        <f t="shared" ref="CZ163:EJ163" ca="1" si="179">-CZ121</f>
        <v>0</v>
      </c>
      <c r="DA163" s="166">
        <f t="shared" ca="1" si="179"/>
        <v>0</v>
      </c>
      <c r="DB163" s="166">
        <f t="shared" ca="1" si="179"/>
        <v>0</v>
      </c>
      <c r="DC163" s="166">
        <f t="shared" ca="1" si="179"/>
        <v>0</v>
      </c>
      <c r="DD163" s="166">
        <f t="shared" ca="1" si="179"/>
        <v>0</v>
      </c>
      <c r="DE163" s="166">
        <f t="shared" ca="1" si="179"/>
        <v>0</v>
      </c>
      <c r="DF163" s="166">
        <f t="shared" ca="1" si="179"/>
        <v>0</v>
      </c>
      <c r="DG163" s="166">
        <f t="shared" ca="1" si="179"/>
        <v>0</v>
      </c>
      <c r="DH163" s="166">
        <f t="shared" ca="1" si="179"/>
        <v>0</v>
      </c>
      <c r="DI163" s="166">
        <f t="shared" ca="1" si="179"/>
        <v>0</v>
      </c>
      <c r="DJ163" s="166">
        <f t="shared" ca="1" si="179"/>
        <v>0</v>
      </c>
      <c r="DK163" s="166">
        <f t="shared" ca="1" si="179"/>
        <v>0</v>
      </c>
      <c r="DL163" s="166">
        <f t="shared" ca="1" si="179"/>
        <v>0</v>
      </c>
      <c r="DM163" s="166">
        <f t="shared" ca="1" si="179"/>
        <v>0</v>
      </c>
      <c r="DN163" s="166">
        <f t="shared" ca="1" si="179"/>
        <v>0</v>
      </c>
      <c r="DO163" s="166">
        <f t="shared" ca="1" si="179"/>
        <v>0</v>
      </c>
      <c r="DP163" s="166">
        <f t="shared" ca="1" si="179"/>
        <v>0</v>
      </c>
      <c r="DQ163" s="166">
        <f t="shared" ca="1" si="179"/>
        <v>0</v>
      </c>
      <c r="DR163" s="166">
        <f t="shared" ca="1" si="179"/>
        <v>0</v>
      </c>
      <c r="DS163" s="166">
        <f t="shared" ca="1" si="179"/>
        <v>0</v>
      </c>
      <c r="DT163" s="166">
        <f t="shared" ca="1" si="179"/>
        <v>0</v>
      </c>
      <c r="DU163" s="166">
        <f t="shared" ca="1" si="179"/>
        <v>0</v>
      </c>
      <c r="DV163" s="166">
        <f t="shared" ca="1" si="179"/>
        <v>0</v>
      </c>
      <c r="DW163" s="166">
        <f t="shared" ca="1" si="179"/>
        <v>0</v>
      </c>
      <c r="DX163" s="166">
        <f t="shared" ca="1" si="179"/>
        <v>0</v>
      </c>
      <c r="DY163" s="166">
        <f t="shared" ca="1" si="179"/>
        <v>0</v>
      </c>
      <c r="DZ163" s="166">
        <f t="shared" ca="1" si="179"/>
        <v>0</v>
      </c>
      <c r="EA163" s="166">
        <f t="shared" ca="1" si="179"/>
        <v>0</v>
      </c>
      <c r="EB163" s="166">
        <f t="shared" ca="1" si="179"/>
        <v>0</v>
      </c>
      <c r="EC163" s="166">
        <f t="shared" ca="1" si="179"/>
        <v>0</v>
      </c>
      <c r="ED163" s="166">
        <f t="shared" ca="1" si="179"/>
        <v>0</v>
      </c>
      <c r="EE163" s="166">
        <f t="shared" ca="1" si="179"/>
        <v>0</v>
      </c>
      <c r="EF163" s="166">
        <f t="shared" ca="1" si="179"/>
        <v>0</v>
      </c>
      <c r="EG163" s="166">
        <f t="shared" ca="1" si="179"/>
        <v>0</v>
      </c>
      <c r="EH163" s="166">
        <f t="shared" ca="1" si="179"/>
        <v>0</v>
      </c>
      <c r="EI163" s="166">
        <f t="shared" ca="1" si="179"/>
        <v>0</v>
      </c>
      <c r="EJ163" s="166">
        <f t="shared" ca="1" si="179"/>
        <v>0</v>
      </c>
      <c r="EK163" s="4">
        <v>0</v>
      </c>
    </row>
    <row r="164" spans="1:141" s="4" customFormat="1" ht="14" x14ac:dyDescent="0.2">
      <c r="A164" s="3"/>
      <c r="C164" s="57" t="s">
        <v>650</v>
      </c>
      <c r="H164" s="166">
        <f ca="1">'Cash Flow'!H107-'Cash Flow'!H103</f>
        <v>0</v>
      </c>
      <c r="I164" s="166">
        <f ca="1">'Cash Flow'!I107-'Cash Flow'!I103</f>
        <v>0</v>
      </c>
      <c r="J164" s="166">
        <f ca="1">'Cash Flow'!J107-'Cash Flow'!J103</f>
        <v>0</v>
      </c>
      <c r="K164" s="166">
        <f ca="1">'Cash Flow'!K107-'Cash Flow'!K103</f>
        <v>0</v>
      </c>
      <c r="L164" s="166">
        <f ca="1">'Cash Flow'!L107-'Cash Flow'!L103</f>
        <v>0</v>
      </c>
      <c r="M164" s="166">
        <f ca="1">'Cash Flow'!M107-'Cash Flow'!M103</f>
        <v>0</v>
      </c>
      <c r="N164" s="166">
        <f ca="1">'Cash Flow'!N107-'Cash Flow'!N103</f>
        <v>0</v>
      </c>
      <c r="O164" s="166">
        <f ca="1">'Cash Flow'!O107-'Cash Flow'!O103</f>
        <v>0</v>
      </c>
      <c r="P164" s="166">
        <f ca="1">'Cash Flow'!P107-'Cash Flow'!P103</f>
        <v>0</v>
      </c>
      <c r="Q164" s="166">
        <f ca="1">'Cash Flow'!Q107-'Cash Flow'!Q103</f>
        <v>0</v>
      </c>
      <c r="R164" s="166">
        <f ca="1">'Cash Flow'!R107-'Cash Flow'!R103</f>
        <v>0</v>
      </c>
      <c r="S164" s="166">
        <f ca="1">'Cash Flow'!S107-'Cash Flow'!S103</f>
        <v>0</v>
      </c>
      <c r="T164" s="166">
        <f ca="1">'Cash Flow'!T107-'Cash Flow'!T103</f>
        <v>0</v>
      </c>
      <c r="U164" s="166">
        <f ca="1">'Cash Flow'!U107-'Cash Flow'!U103</f>
        <v>0</v>
      </c>
      <c r="V164" s="166">
        <f ca="1">'Cash Flow'!V107-'Cash Flow'!V103</f>
        <v>0</v>
      </c>
      <c r="W164" s="166">
        <f ca="1">'Cash Flow'!W107-'Cash Flow'!W103</f>
        <v>0</v>
      </c>
      <c r="X164" s="166">
        <f ca="1">'Cash Flow'!X107-'Cash Flow'!X103</f>
        <v>0</v>
      </c>
      <c r="Y164" s="166">
        <f ca="1">'Cash Flow'!Y107-'Cash Flow'!Y103</f>
        <v>0</v>
      </c>
      <c r="Z164" s="166">
        <f ca="1">'Cash Flow'!Z107-'Cash Flow'!Z103</f>
        <v>0</v>
      </c>
      <c r="AA164" s="166">
        <f ca="1">'Cash Flow'!AA107-'Cash Flow'!AA103</f>
        <v>0</v>
      </c>
      <c r="AB164" s="166">
        <f ca="1">'Cash Flow'!AB107-'Cash Flow'!AB103</f>
        <v>0</v>
      </c>
      <c r="AC164" s="166">
        <f ca="1">'Cash Flow'!AC107-'Cash Flow'!AC103</f>
        <v>0</v>
      </c>
      <c r="AD164" s="166">
        <f ca="1">'Cash Flow'!AD107-'Cash Flow'!AD103</f>
        <v>0</v>
      </c>
      <c r="AE164" s="166">
        <f ca="1">'Cash Flow'!AE107-'Cash Flow'!AE103</f>
        <v>0</v>
      </c>
      <c r="AF164" s="166">
        <f ca="1">'Cash Flow'!AF107-'Cash Flow'!AF103</f>
        <v>0</v>
      </c>
      <c r="AG164" s="166">
        <f ca="1">'Cash Flow'!AG107-'Cash Flow'!AG103</f>
        <v>0</v>
      </c>
      <c r="AH164" s="166">
        <f ca="1">'Cash Flow'!AH107-'Cash Flow'!AH103</f>
        <v>0</v>
      </c>
      <c r="AI164" s="166">
        <f ca="1">'Cash Flow'!AI107-'Cash Flow'!AI103</f>
        <v>0</v>
      </c>
      <c r="AJ164" s="166">
        <f ca="1">'Cash Flow'!AJ107-'Cash Flow'!AJ103</f>
        <v>0</v>
      </c>
      <c r="AK164" s="166">
        <f ca="1">'Cash Flow'!AK107-'Cash Flow'!AK103</f>
        <v>0</v>
      </c>
      <c r="AL164" s="166">
        <f ca="1">'Cash Flow'!AL107-'Cash Flow'!AL103</f>
        <v>0</v>
      </c>
      <c r="AM164" s="166">
        <f ca="1">'Cash Flow'!AM107-'Cash Flow'!AM103</f>
        <v>0</v>
      </c>
      <c r="AN164" s="166">
        <f ca="1">'Cash Flow'!AN107-'Cash Flow'!AN103</f>
        <v>43677.426703250792</v>
      </c>
      <c r="AO164" s="166">
        <f ca="1">'Cash Flow'!AO107-'Cash Flow'!AO103</f>
        <v>113323.57695263467</v>
      </c>
      <c r="AP164" s="166">
        <f ca="1">'Cash Flow'!AP107-'Cash Flow'!AP103</f>
        <v>183305.2418175537</v>
      </c>
      <c r="AQ164" s="166">
        <f ca="1">'Cash Flow'!AQ107-'Cash Flow'!AQ103</f>
        <v>253622.42129800766</v>
      </c>
      <c r="AR164" s="166">
        <f ca="1">'Cash Flow'!AR107-'Cash Flow'!AR103</f>
        <v>272290.85269114445</v>
      </c>
      <c r="AS164" s="166">
        <f ca="1">'Cash Flow'!AS107-'Cash Flow'!AS103</f>
        <v>306742.16056330409</v>
      </c>
      <c r="AT164" s="166">
        <f ca="1">'Cash Flow'!AT107-'Cash Flow'!AT103</f>
        <v>309467.87030120689</v>
      </c>
      <c r="AU164" s="166">
        <f ca="1">'Cash Flow'!AU107-'Cash Flow'!AU103</f>
        <v>760445.81477799383</v>
      </c>
      <c r="AV164" s="166">
        <f ca="1">'Cash Flow'!AV107-'Cash Flow'!AV103</f>
        <v>763171.52451589692</v>
      </c>
      <c r="AW164" s="166">
        <f ca="1">'Cash Flow'!AW107-'Cash Flow'!AW103</f>
        <v>765897.23425379931</v>
      </c>
      <c r="AX164" s="166">
        <f ca="1">'Cash Flow'!AX107-'Cash Flow'!AX103</f>
        <v>768622.9439917024</v>
      </c>
      <c r="AY164" s="166">
        <f ca="1">'Cash Flow'!AY107-'Cash Flow'!AY103</f>
        <v>771348.65372960549</v>
      </c>
      <c r="AZ164" s="166">
        <f ca="1">'Cash Flow'!AZ107-'Cash Flow'!AZ103</f>
        <v>774074.36346750823</v>
      </c>
      <c r="BA164" s="166">
        <f ca="1">'Cash Flow'!BA107-'Cash Flow'!BA103</f>
        <v>776800.0732054112</v>
      </c>
      <c r="BB164" s="166">
        <f ca="1">'Cash Flow'!BB107-'Cash Flow'!BB103</f>
        <v>779525.78294331417</v>
      </c>
      <c r="BC164" s="166">
        <f ca="1">'Cash Flow'!BC107-'Cash Flow'!BC103</f>
        <v>782251.49268121691</v>
      </c>
      <c r="BD164" s="166">
        <f ca="1">'Cash Flow'!BD107-'Cash Flow'!BD103</f>
        <v>784977.20241911989</v>
      </c>
      <c r="BE164" s="166">
        <f ca="1">'Cash Flow'!BE107-'Cash Flow'!BE103</f>
        <v>787622.68359964853</v>
      </c>
      <c r="BF164" s="166">
        <f ca="1">'Cash Flow'!BF107-'Cash Flow'!BF103</f>
        <v>790461.55638824985</v>
      </c>
      <c r="BG164" s="166">
        <f ca="1">'Cash Flow'!BG107-'Cash Flow'!BG103</f>
        <v>793300.42917685141</v>
      </c>
      <c r="BH164" s="166">
        <f ca="1">'Cash Flow'!BH107-'Cash Flow'!BH103</f>
        <v>796139.30196545273</v>
      </c>
      <c r="BI164" s="166">
        <f ca="1">'Cash Flow'!BI107-'Cash Flow'!BI103</f>
        <v>798978.17475405429</v>
      </c>
      <c r="BJ164" s="166">
        <f ca="1">'Cash Flow'!BJ107-'Cash Flow'!BJ103</f>
        <v>801817.04754265572</v>
      </c>
      <c r="BK164" s="166">
        <f ca="1">'Cash Flow'!BK107-'Cash Flow'!BK103</f>
        <v>804655.92033125716</v>
      </c>
      <c r="BL164" s="166">
        <f ca="1">'Cash Flow'!BL107-'Cash Flow'!BL103</f>
        <v>807494.7931198586</v>
      </c>
      <c r="BM164" s="166">
        <f ca="1">'Cash Flow'!BM107-'Cash Flow'!BM103</f>
        <v>810333.66590845981</v>
      </c>
      <c r="BN164" s="166">
        <f ca="1">'Cash Flow'!BN107-'Cash Flow'!BN103</f>
        <v>813172.53869706136</v>
      </c>
      <c r="BO164" s="166">
        <f ca="1">'Cash Flow'!BO107-'Cash Flow'!BO103</f>
        <v>816011.4114856628</v>
      </c>
      <c r="BP164" s="166">
        <f ca="1">'Cash Flow'!BP107-'Cash Flow'!BP103</f>
        <v>818850.28427426424</v>
      </c>
      <c r="BQ164" s="166">
        <f ca="1">'Cash Flow'!BQ107-'Cash Flow'!BQ103</f>
        <v>821608.70617483114</v>
      </c>
      <c r="BR164" s="166">
        <f ca="1">'Cash Flow'!BR107-'Cash Flow'!BR103</f>
        <v>824565.35447367304</v>
      </c>
      <c r="BS164" s="166">
        <f ca="1">'Cash Flow'!BS107-'Cash Flow'!BS103</f>
        <v>827522.00277251482</v>
      </c>
      <c r="BT164" s="166">
        <f ca="1">'Cash Flow'!BT107-'Cash Flow'!BT103</f>
        <v>830478.65107135638</v>
      </c>
      <c r="BU164" s="166">
        <f ca="1">'Cash Flow'!BU107-'Cash Flow'!BU103</f>
        <v>833435.29937019839</v>
      </c>
      <c r="BV164" s="166">
        <f ca="1">'Cash Flow'!BV107-'Cash Flow'!BV103</f>
        <v>836391.94766903995</v>
      </c>
      <c r="BW164" s="166">
        <f ca="1">'Cash Flow'!BW107-'Cash Flow'!BW103</f>
        <v>839348.59596788185</v>
      </c>
      <c r="BX164" s="166">
        <f ca="1">'Cash Flow'!BX107-'Cash Flow'!BX103</f>
        <v>842305.24426672352</v>
      </c>
      <c r="BY164" s="166">
        <f ca="1">'Cash Flow'!BY107-'Cash Flow'!BY103</f>
        <v>845261.89256556507</v>
      </c>
      <c r="BZ164" s="166">
        <f ca="1">'Cash Flow'!BZ107-'Cash Flow'!BZ103</f>
        <v>848218.54086440697</v>
      </c>
      <c r="CA164" s="166">
        <f ca="1">'Cash Flow'!CA107-'Cash Flow'!CA103</f>
        <v>851175.18916324875</v>
      </c>
      <c r="CB164" s="166">
        <f ca="1">'Cash Flow'!CB107-'Cash Flow'!CB103</f>
        <v>854131.83746209042</v>
      </c>
      <c r="CC164" s="166">
        <f ca="1">'Cash Flow'!CC107-'Cash Flow'!CC103</f>
        <v>857007.8778524833</v>
      </c>
      <c r="CD164" s="166">
        <f ca="1">'Cash Flow'!CD107-'Cash Flow'!CD103</f>
        <v>860087.10030110797</v>
      </c>
      <c r="CE164" s="166">
        <f ca="1">'Cash Flow'!CE107-'Cash Flow'!CE103</f>
        <v>863166.32274973195</v>
      </c>
      <c r="CF164" s="166">
        <f ca="1">'Cash Flow'!CF107-'Cash Flow'!CF103</f>
        <v>866245.54519835638</v>
      </c>
      <c r="CG164" s="166">
        <f ca="1">'Cash Flow'!CG107-'Cash Flow'!CG103</f>
        <v>869324.76764698082</v>
      </c>
      <c r="CH164" s="166">
        <f ca="1">'Cash Flow'!CH107-'Cash Flow'!CH103</f>
        <v>872403.99009560561</v>
      </c>
      <c r="CI164" s="166">
        <f ca="1">'Cash Flow'!CI107-'Cash Flow'!CI103</f>
        <v>875483.21254423005</v>
      </c>
      <c r="CJ164" s="166">
        <f ca="1">'Cash Flow'!CJ107-'Cash Flow'!CJ103</f>
        <v>878562.43499285413</v>
      </c>
      <c r="CK164" s="166">
        <f ca="1">'Cash Flow'!CK107-'Cash Flow'!CK103</f>
        <v>881641.65744147869</v>
      </c>
      <c r="CL164" s="166">
        <f ca="1">'Cash Flow'!CL107-'Cash Flow'!CL103</f>
        <v>884720.87989010313</v>
      </c>
      <c r="CM164" s="166">
        <f ca="1">'Cash Flow'!CM107-'Cash Flow'!CM103</f>
        <v>887800.10233872756</v>
      </c>
      <c r="CN164" s="166">
        <f ca="1">'Cash Flow'!CN107-'Cash Flow'!CN103</f>
        <v>890879.32478735177</v>
      </c>
      <c r="CO164" s="166">
        <f ca="1">'Cash Flow'!CO107-'Cash Flow'!CO103</f>
        <v>893877.85207197128</v>
      </c>
      <c r="CP164" s="166">
        <f ca="1">'Cash Flow'!CP107-'Cash Flow'!CP103</f>
        <v>897084.64096627815</v>
      </c>
      <c r="CQ164" s="166">
        <f ca="1">'Cash Flow'!CQ107-'Cash Flow'!CQ103</f>
        <v>900291.42986058537</v>
      </c>
      <c r="CR164" s="166">
        <f ca="1">'Cash Flow'!CR107-'Cash Flow'!CR103</f>
        <v>903498.21875489235</v>
      </c>
      <c r="CS164" s="166">
        <f ca="1">'Cash Flow'!CS107-'Cash Flow'!CS103</f>
        <v>906705.00764919899</v>
      </c>
      <c r="CT164" s="166">
        <f ca="1">'Cash Flow'!CT107-'Cash Flow'!CT103</f>
        <v>909911.79654350632</v>
      </c>
      <c r="CU164" s="166">
        <f ca="1">'Cash Flow'!CU107-'Cash Flow'!CU103</f>
        <v>913118.58543781331</v>
      </c>
      <c r="CV164" s="166">
        <f ca="1">'Cash Flow'!CV107-'Cash Flow'!CV103</f>
        <v>916325.37433212018</v>
      </c>
      <c r="CW164" s="166">
        <f ca="1">'Cash Flow'!CW107-'Cash Flow'!CW103</f>
        <v>919532.16322642716</v>
      </c>
      <c r="CX164" s="166">
        <f ca="1">'Cash Flow'!CX107-'Cash Flow'!CX103</f>
        <v>922738.95212073426</v>
      </c>
      <c r="CY164" s="166">
        <f ca="1">'Cash Flow'!CY107-'Cash Flow'!CY103</f>
        <v>925945.74101504125</v>
      </c>
      <c r="CZ164" s="166">
        <f ca="1">'Cash Flow'!CZ107-'Cash Flow'!CZ103</f>
        <v>929152.52990934823</v>
      </c>
      <c r="DA164" s="166">
        <f ca="1">'Cash Flow'!DA107-'Cash Flow'!DA103</f>
        <v>932278.61082744191</v>
      </c>
      <c r="DB164" s="166">
        <f ca="1">'Cash Flow'!DB107-'Cash Flow'!DB103</f>
        <v>935618.15989546489</v>
      </c>
      <c r="DC164" s="166">
        <f ca="1">'Cash Flow'!DC107-'Cash Flow'!DC103</f>
        <v>938957.70896348788</v>
      </c>
      <c r="DD164" s="166">
        <f ca="1">'Cash Flow'!DD107-'Cash Flow'!DD103</f>
        <v>942297.2580315111</v>
      </c>
      <c r="DE164" s="166">
        <f ca="1">'Cash Flow'!DE107-'Cash Flow'!DE103</f>
        <v>945636.80709953432</v>
      </c>
      <c r="DF164" s="166">
        <f ca="1">'Cash Flow'!DF107-'Cash Flow'!DF103</f>
        <v>948976.35616755753</v>
      </c>
      <c r="DG164" s="166">
        <f ca="1">'Cash Flow'!DG107-'Cash Flow'!DG103</f>
        <v>952315.90523558063</v>
      </c>
      <c r="DH164" s="166">
        <f ca="1">'Cash Flow'!DH107-'Cash Flow'!DH103</f>
        <v>955655.45430360362</v>
      </c>
      <c r="DI164" s="166">
        <f ca="1">'Cash Flow'!DI107-'Cash Flow'!DI103</f>
        <v>958995.00337162684</v>
      </c>
      <c r="DJ164" s="166">
        <f ca="1">'Cash Flow'!DJ107-'Cash Flow'!DJ103</f>
        <v>962334.55243964982</v>
      </c>
      <c r="DK164" s="166">
        <f ca="1">'Cash Flow'!DK107-'Cash Flow'!DK103</f>
        <v>965674.10150767292</v>
      </c>
      <c r="DL164" s="166">
        <f ca="1">'Cash Flow'!DL107-'Cash Flow'!DL103</f>
        <v>969013.65057569591</v>
      </c>
      <c r="DM164" s="166">
        <f ca="1">'Cash Flow'!DM107-'Cash Flow'!DM103</f>
        <v>972272.55821109517</v>
      </c>
      <c r="DN164" s="166">
        <f ca="1">'Cash Flow'!DN107-'Cash Flow'!DN103</f>
        <v>975750.27070017229</v>
      </c>
      <c r="DO164" s="166">
        <f ca="1">'Cash Flow'!DO107-'Cash Flow'!DO103</f>
        <v>979227.98318924895</v>
      </c>
      <c r="DP164" s="166">
        <f ca="1">'Cash Flow'!DP107-'Cash Flow'!DP103</f>
        <v>982705.6956783263</v>
      </c>
      <c r="DQ164" s="166">
        <f ca="1">'Cash Flow'!DQ107-'Cash Flow'!DQ103</f>
        <v>986183.40816740319</v>
      </c>
      <c r="DR164" s="166">
        <f ca="1">'Cash Flow'!DR107-'Cash Flow'!DR103</f>
        <v>989661.12065648008</v>
      </c>
      <c r="DS164" s="166">
        <f ca="1">'Cash Flow'!DS107-'Cash Flow'!DS103</f>
        <v>993138.83314555732</v>
      </c>
      <c r="DT164" s="166">
        <f ca="1">'Cash Flow'!DT107-'Cash Flow'!DT103</f>
        <v>996616.54563463421</v>
      </c>
      <c r="DU164" s="166">
        <f ca="1">'Cash Flow'!DU107-'Cash Flow'!DU103</f>
        <v>1000094.258123711</v>
      </c>
      <c r="DV164" s="166">
        <f ca="1">'Cash Flow'!DV107-'Cash Flow'!DV103</f>
        <v>1003571.9706127883</v>
      </c>
      <c r="DW164" s="166">
        <f ca="1">'Cash Flow'!DW107-'Cash Flow'!DW103</f>
        <v>1007049.683101865</v>
      </c>
      <c r="DX164" s="166">
        <f ca="1">'Cash Flow'!DX107-'Cash Flow'!DX103</f>
        <v>1010527.3955909421</v>
      </c>
      <c r="DY164" s="166">
        <f ca="1">'Cash Flow'!DY107-'Cash Flow'!DY103</f>
        <v>1013924.6177037145</v>
      </c>
      <c r="DZ164" s="166">
        <f ca="1">'Cash Flow'!DZ107-'Cash Flow'!DZ103</f>
        <v>1017546.1147915067</v>
      </c>
      <c r="EA164" s="166">
        <f ca="1">'Cash Flow'!EA107-'Cash Flow'!EA103</f>
        <v>1021167.611879299</v>
      </c>
      <c r="EB164" s="166">
        <f ca="1">'Cash Flow'!EB107-'Cash Flow'!EB103</f>
        <v>1024789.1089670912</v>
      </c>
      <c r="EC164" s="166">
        <f ca="1">'Cash Flow'!EC107-'Cash Flow'!EC103</f>
        <v>1028410.6060548835</v>
      </c>
      <c r="ED164" s="166">
        <f ca="1">'Cash Flow'!ED107-'Cash Flow'!ED103</f>
        <v>1032032.1031426751</v>
      </c>
      <c r="EE164" s="166">
        <f ca="1">'Cash Flow'!EE107-'Cash Flow'!EE103</f>
        <v>1035653.6002304675</v>
      </c>
      <c r="EF164" s="166">
        <f ca="1">'Cash Flow'!EF107-'Cash Flow'!EF103</f>
        <v>1039275.0973182598</v>
      </c>
      <c r="EG164" s="166">
        <f ca="1">'Cash Flow'!EG107-'Cash Flow'!EG103</f>
        <v>1042896.5944060518</v>
      </c>
      <c r="EH164" s="166">
        <f ca="1">'Cash Flow'!EH107-'Cash Flow'!EH103</f>
        <v>1046518.0914938441</v>
      </c>
      <c r="EI164" s="166">
        <f ca="1">'Cash Flow'!EI107-'Cash Flow'!EI103</f>
        <v>1050139.5885816361</v>
      </c>
      <c r="EJ164" s="166">
        <f ca="1">'Cash Flow'!EJ107-'Cash Flow'!EJ103</f>
        <v>1053761.0856694281</v>
      </c>
      <c r="EK164" s="4">
        <v>0</v>
      </c>
    </row>
    <row r="165" spans="1:141" s="4" customFormat="1" ht="14" x14ac:dyDescent="0.2">
      <c r="A165" s="3"/>
      <c r="C165" s="57" t="s">
        <v>633</v>
      </c>
      <c r="H165" s="166">
        <f t="shared" ref="H165:AM165" si="180">H151</f>
        <v>0</v>
      </c>
      <c r="I165" s="166">
        <f t="shared" si="180"/>
        <v>0</v>
      </c>
      <c r="J165" s="166">
        <f t="shared" si="180"/>
        <v>0</v>
      </c>
      <c r="K165" s="166">
        <f t="shared" si="180"/>
        <v>0</v>
      </c>
      <c r="L165" s="166">
        <f t="shared" si="180"/>
        <v>0</v>
      </c>
      <c r="M165" s="166">
        <f t="shared" si="180"/>
        <v>0</v>
      </c>
      <c r="N165" s="166">
        <f t="shared" si="180"/>
        <v>0</v>
      </c>
      <c r="O165" s="166">
        <f t="shared" si="180"/>
        <v>0</v>
      </c>
      <c r="P165" s="166">
        <f t="shared" si="180"/>
        <v>0</v>
      </c>
      <c r="Q165" s="166">
        <f t="shared" si="180"/>
        <v>0</v>
      </c>
      <c r="R165" s="166">
        <f t="shared" si="180"/>
        <v>0</v>
      </c>
      <c r="S165" s="166">
        <f t="shared" si="180"/>
        <v>0</v>
      </c>
      <c r="T165" s="166">
        <f t="shared" si="180"/>
        <v>0</v>
      </c>
      <c r="U165" s="166">
        <f t="shared" si="180"/>
        <v>0</v>
      </c>
      <c r="V165" s="166">
        <f t="shared" si="180"/>
        <v>0</v>
      </c>
      <c r="W165" s="166">
        <f t="shared" si="180"/>
        <v>0</v>
      </c>
      <c r="X165" s="166">
        <f t="shared" si="180"/>
        <v>0</v>
      </c>
      <c r="Y165" s="166">
        <f t="shared" si="180"/>
        <v>0</v>
      </c>
      <c r="Z165" s="166">
        <f t="shared" si="180"/>
        <v>0</v>
      </c>
      <c r="AA165" s="166">
        <f t="shared" si="180"/>
        <v>0</v>
      </c>
      <c r="AB165" s="166">
        <f t="shared" si="180"/>
        <v>0</v>
      </c>
      <c r="AC165" s="166">
        <f t="shared" si="180"/>
        <v>0</v>
      </c>
      <c r="AD165" s="166">
        <f t="shared" si="180"/>
        <v>0</v>
      </c>
      <c r="AE165" s="166">
        <f t="shared" si="180"/>
        <v>0</v>
      </c>
      <c r="AF165" s="166">
        <f t="shared" si="180"/>
        <v>0</v>
      </c>
      <c r="AG165" s="166">
        <f t="shared" si="180"/>
        <v>0</v>
      </c>
      <c r="AH165" s="166">
        <f t="shared" si="180"/>
        <v>0</v>
      </c>
      <c r="AI165" s="166">
        <f t="shared" si="180"/>
        <v>0</v>
      </c>
      <c r="AJ165" s="166">
        <f t="shared" si="180"/>
        <v>0</v>
      </c>
      <c r="AK165" s="166">
        <f t="shared" si="180"/>
        <v>0</v>
      </c>
      <c r="AL165" s="166">
        <f t="shared" si="180"/>
        <v>0</v>
      </c>
      <c r="AM165" s="166">
        <f t="shared" si="180"/>
        <v>0</v>
      </c>
      <c r="AN165" s="166">
        <f t="shared" ref="AN165:BS165" si="181">AN151</f>
        <v>0</v>
      </c>
      <c r="AO165" s="166">
        <f t="shared" si="181"/>
        <v>0</v>
      </c>
      <c r="AP165" s="166">
        <f t="shared" si="181"/>
        <v>0</v>
      </c>
      <c r="AQ165" s="166">
        <f t="shared" si="181"/>
        <v>0</v>
      </c>
      <c r="AR165" s="166">
        <f t="shared" si="181"/>
        <v>0</v>
      </c>
      <c r="AS165" s="166">
        <f t="shared" si="181"/>
        <v>0</v>
      </c>
      <c r="AT165" s="166">
        <f t="shared" si="181"/>
        <v>0</v>
      </c>
      <c r="AU165" s="166">
        <f t="shared" si="181"/>
        <v>0</v>
      </c>
      <c r="AV165" s="166">
        <f t="shared" si="181"/>
        <v>0</v>
      </c>
      <c r="AW165" s="166">
        <f t="shared" si="181"/>
        <v>0</v>
      </c>
      <c r="AX165" s="166">
        <f t="shared" si="181"/>
        <v>0</v>
      </c>
      <c r="AY165" s="166">
        <f t="shared" si="181"/>
        <v>0</v>
      </c>
      <c r="AZ165" s="166">
        <f t="shared" si="181"/>
        <v>0</v>
      </c>
      <c r="BA165" s="166">
        <f t="shared" si="181"/>
        <v>0</v>
      </c>
      <c r="BB165" s="166">
        <f t="shared" si="181"/>
        <v>0</v>
      </c>
      <c r="BC165" s="166">
        <f t="shared" si="181"/>
        <v>0</v>
      </c>
      <c r="BD165" s="166">
        <f t="shared" si="181"/>
        <v>0</v>
      </c>
      <c r="BE165" s="166">
        <f t="shared" si="181"/>
        <v>0</v>
      </c>
      <c r="BF165" s="166">
        <f t="shared" si="181"/>
        <v>0</v>
      </c>
      <c r="BG165" s="166">
        <f t="shared" si="181"/>
        <v>0</v>
      </c>
      <c r="BH165" s="166">
        <f t="shared" si="181"/>
        <v>0</v>
      </c>
      <c r="BI165" s="166">
        <f t="shared" si="181"/>
        <v>0</v>
      </c>
      <c r="BJ165" s="166">
        <f t="shared" si="181"/>
        <v>0</v>
      </c>
      <c r="BK165" s="166">
        <f t="shared" si="181"/>
        <v>0</v>
      </c>
      <c r="BL165" s="166">
        <f t="shared" si="181"/>
        <v>0</v>
      </c>
      <c r="BM165" s="166">
        <f t="shared" si="181"/>
        <v>0</v>
      </c>
      <c r="BN165" s="166">
        <f t="shared" si="181"/>
        <v>0</v>
      </c>
      <c r="BO165" s="166">
        <f t="shared" si="181"/>
        <v>0</v>
      </c>
      <c r="BP165" s="166">
        <f t="shared" si="181"/>
        <v>0</v>
      </c>
      <c r="BQ165" s="166">
        <f t="shared" si="181"/>
        <v>0</v>
      </c>
      <c r="BR165" s="166">
        <f t="shared" si="181"/>
        <v>0</v>
      </c>
      <c r="BS165" s="166">
        <f t="shared" si="181"/>
        <v>0</v>
      </c>
      <c r="BT165" s="166">
        <f t="shared" ref="BT165:CY165" si="182">BT151</f>
        <v>0</v>
      </c>
      <c r="BU165" s="166">
        <f t="shared" si="182"/>
        <v>0</v>
      </c>
      <c r="BV165" s="166">
        <f t="shared" si="182"/>
        <v>0</v>
      </c>
      <c r="BW165" s="166">
        <f t="shared" si="182"/>
        <v>0</v>
      </c>
      <c r="BX165" s="166">
        <f t="shared" si="182"/>
        <v>0</v>
      </c>
      <c r="BY165" s="166">
        <f t="shared" si="182"/>
        <v>0</v>
      </c>
      <c r="BZ165" s="166">
        <f t="shared" si="182"/>
        <v>0</v>
      </c>
      <c r="CA165" s="166">
        <f t="shared" si="182"/>
        <v>0</v>
      </c>
      <c r="CB165" s="166">
        <f t="shared" si="182"/>
        <v>0</v>
      </c>
      <c r="CC165" s="166">
        <f t="shared" si="182"/>
        <v>0</v>
      </c>
      <c r="CD165" s="166">
        <f t="shared" si="182"/>
        <v>0</v>
      </c>
      <c r="CE165" s="166">
        <f t="shared" si="182"/>
        <v>0</v>
      </c>
      <c r="CF165" s="166">
        <f t="shared" si="182"/>
        <v>0</v>
      </c>
      <c r="CG165" s="166">
        <f t="shared" si="182"/>
        <v>0</v>
      </c>
      <c r="CH165" s="166">
        <f t="shared" si="182"/>
        <v>0</v>
      </c>
      <c r="CI165" s="166">
        <f t="shared" si="182"/>
        <v>0</v>
      </c>
      <c r="CJ165" s="166">
        <f t="shared" si="182"/>
        <v>0</v>
      </c>
      <c r="CK165" s="166">
        <f t="shared" si="182"/>
        <v>0</v>
      </c>
      <c r="CL165" s="166">
        <f t="shared" si="182"/>
        <v>0</v>
      </c>
      <c r="CM165" s="166">
        <f t="shared" si="182"/>
        <v>0</v>
      </c>
      <c r="CN165" s="166">
        <f t="shared" si="182"/>
        <v>0</v>
      </c>
      <c r="CO165" s="166">
        <f t="shared" si="182"/>
        <v>0</v>
      </c>
      <c r="CP165" s="166">
        <f t="shared" si="182"/>
        <v>0</v>
      </c>
      <c r="CQ165" s="166">
        <f t="shared" si="182"/>
        <v>0</v>
      </c>
      <c r="CR165" s="166">
        <f t="shared" si="182"/>
        <v>0</v>
      </c>
      <c r="CS165" s="166">
        <f t="shared" si="182"/>
        <v>0</v>
      </c>
      <c r="CT165" s="166">
        <f t="shared" si="182"/>
        <v>0</v>
      </c>
      <c r="CU165" s="166">
        <f t="shared" si="182"/>
        <v>0</v>
      </c>
      <c r="CV165" s="166">
        <f t="shared" si="182"/>
        <v>0</v>
      </c>
      <c r="CW165" s="166">
        <f t="shared" si="182"/>
        <v>0</v>
      </c>
      <c r="CX165" s="166">
        <f t="shared" si="182"/>
        <v>0</v>
      </c>
      <c r="CY165" s="166">
        <f t="shared" si="182"/>
        <v>0</v>
      </c>
      <c r="CZ165" s="166">
        <f t="shared" ref="CZ165:EJ165" si="183">CZ151</f>
        <v>0</v>
      </c>
      <c r="DA165" s="166">
        <f t="shared" si="183"/>
        <v>0</v>
      </c>
      <c r="DB165" s="166">
        <f t="shared" si="183"/>
        <v>0</v>
      </c>
      <c r="DC165" s="166">
        <f t="shared" si="183"/>
        <v>0</v>
      </c>
      <c r="DD165" s="166">
        <f t="shared" si="183"/>
        <v>0</v>
      </c>
      <c r="DE165" s="166">
        <f t="shared" si="183"/>
        <v>0</v>
      </c>
      <c r="DF165" s="166">
        <f t="shared" si="183"/>
        <v>0</v>
      </c>
      <c r="DG165" s="166">
        <f t="shared" si="183"/>
        <v>0</v>
      </c>
      <c r="DH165" s="166">
        <f t="shared" si="183"/>
        <v>0</v>
      </c>
      <c r="DI165" s="166">
        <f t="shared" si="183"/>
        <v>0</v>
      </c>
      <c r="DJ165" s="166">
        <f t="shared" si="183"/>
        <v>0</v>
      </c>
      <c r="DK165" s="166">
        <f t="shared" si="183"/>
        <v>0</v>
      </c>
      <c r="DL165" s="166">
        <f t="shared" si="183"/>
        <v>0</v>
      </c>
      <c r="DM165" s="166">
        <f t="shared" si="183"/>
        <v>0</v>
      </c>
      <c r="DN165" s="166">
        <f t="shared" si="183"/>
        <v>0</v>
      </c>
      <c r="DO165" s="166">
        <f t="shared" si="183"/>
        <v>0</v>
      </c>
      <c r="DP165" s="166">
        <f t="shared" si="183"/>
        <v>0</v>
      </c>
      <c r="DQ165" s="166">
        <f t="shared" si="183"/>
        <v>0</v>
      </c>
      <c r="DR165" s="166">
        <f t="shared" si="183"/>
        <v>0</v>
      </c>
      <c r="DS165" s="166">
        <f t="shared" si="183"/>
        <v>0</v>
      </c>
      <c r="DT165" s="166">
        <f t="shared" si="183"/>
        <v>0</v>
      </c>
      <c r="DU165" s="166">
        <f t="shared" si="183"/>
        <v>0</v>
      </c>
      <c r="DV165" s="166">
        <f t="shared" si="183"/>
        <v>0</v>
      </c>
      <c r="DW165" s="166">
        <f t="shared" si="183"/>
        <v>0</v>
      </c>
      <c r="DX165" s="166">
        <f t="shared" si="183"/>
        <v>0</v>
      </c>
      <c r="DY165" s="166">
        <f t="shared" si="183"/>
        <v>0</v>
      </c>
      <c r="DZ165" s="166">
        <f t="shared" si="183"/>
        <v>0</v>
      </c>
      <c r="EA165" s="166">
        <f t="shared" si="183"/>
        <v>0</v>
      </c>
      <c r="EB165" s="166">
        <f t="shared" si="183"/>
        <v>0</v>
      </c>
      <c r="EC165" s="166">
        <f t="shared" si="183"/>
        <v>0</v>
      </c>
      <c r="ED165" s="166">
        <f t="shared" si="183"/>
        <v>0</v>
      </c>
      <c r="EE165" s="166">
        <f t="shared" si="183"/>
        <v>0</v>
      </c>
      <c r="EF165" s="166">
        <f t="shared" si="183"/>
        <v>0</v>
      </c>
      <c r="EG165" s="166">
        <f t="shared" si="183"/>
        <v>0</v>
      </c>
      <c r="EH165" s="166">
        <f t="shared" si="183"/>
        <v>0</v>
      </c>
      <c r="EI165" s="166">
        <f t="shared" si="183"/>
        <v>0</v>
      </c>
      <c r="EJ165" s="166">
        <f t="shared" si="183"/>
        <v>0</v>
      </c>
      <c r="EK165" s="4">
        <v>0</v>
      </c>
    </row>
    <row r="166" spans="1:141" s="4" customFormat="1" ht="14" x14ac:dyDescent="0.2">
      <c r="A166" s="3"/>
      <c r="B166" s="4" t="s">
        <v>652</v>
      </c>
      <c r="C166" s="208" t="s">
        <v>658</v>
      </c>
      <c r="D166" s="30"/>
      <c r="E166" s="30"/>
      <c r="F166" s="30"/>
      <c r="G166" s="30"/>
      <c r="H166" s="206">
        <f t="shared" ref="H166:AM166" ca="1" si="184">SUM(H167:H171)</f>
        <v>0</v>
      </c>
      <c r="I166" s="206">
        <f t="shared" ca="1" si="184"/>
        <v>0</v>
      </c>
      <c r="J166" s="206">
        <f t="shared" ca="1" si="184"/>
        <v>0</v>
      </c>
      <c r="K166" s="206">
        <f t="shared" ca="1" si="184"/>
        <v>0</v>
      </c>
      <c r="L166" s="206">
        <f t="shared" ca="1" si="184"/>
        <v>0</v>
      </c>
      <c r="M166" s="206">
        <f t="shared" ca="1" si="184"/>
        <v>0</v>
      </c>
      <c r="N166" s="206">
        <f t="shared" ca="1" si="184"/>
        <v>0</v>
      </c>
      <c r="O166" s="206">
        <f t="shared" ca="1" si="184"/>
        <v>-1424522.3036624938</v>
      </c>
      <c r="P166" s="206">
        <f t="shared" ca="1" si="184"/>
        <v>-4853784.6347577441</v>
      </c>
      <c r="Q166" s="206">
        <f t="shared" ca="1" si="184"/>
        <v>-9065335.4772269614</v>
      </c>
      <c r="R166" s="206">
        <f t="shared" ca="1" si="184"/>
        <v>-13304963.325312641</v>
      </c>
      <c r="S166" s="206">
        <f t="shared" ca="1" si="184"/>
        <v>-17572855.359052226</v>
      </c>
      <c r="T166" s="206">
        <f t="shared" ca="1" si="184"/>
        <v>-22617643.734250665</v>
      </c>
      <c r="U166" s="206">
        <f t="shared" ca="1" si="184"/>
        <v>-27692911.03921593</v>
      </c>
      <c r="V166" s="206">
        <f t="shared" ca="1" si="184"/>
        <v>-32039414.654982027</v>
      </c>
      <c r="W166" s="206">
        <f t="shared" ca="1" si="184"/>
        <v>-36412178.396760046</v>
      </c>
      <c r="X166" s="206">
        <f t="shared" ca="1" si="184"/>
        <v>-40811360.919477969</v>
      </c>
      <c r="Y166" s="206">
        <f t="shared" ca="1" si="184"/>
        <v>-44477695.074103981</v>
      </c>
      <c r="Z166" s="206">
        <f t="shared" ca="1" si="184"/>
        <v>-48166179.997580856</v>
      </c>
      <c r="AA166" s="206">
        <f t="shared" ca="1" si="184"/>
        <v>-51876949.517470405</v>
      </c>
      <c r="AB166" s="206">
        <f t="shared" ca="1" si="184"/>
        <v>-55640138.269875959</v>
      </c>
      <c r="AC166" s="206">
        <f t="shared" ca="1" si="184"/>
        <v>-59426062.954327293</v>
      </c>
      <c r="AD166" s="206">
        <f t="shared" ca="1" si="184"/>
        <v>-63569860.933747187</v>
      </c>
      <c r="AE166" s="206">
        <f t="shared" ca="1" si="184"/>
        <v>-71723397.412467748</v>
      </c>
      <c r="AF166" s="206">
        <f t="shared" ca="1" si="184"/>
        <v>-73172916.47702691</v>
      </c>
      <c r="AG166" s="206">
        <f t="shared" ca="1" si="184"/>
        <v>-73598745.456867546</v>
      </c>
      <c r="AH166" s="206">
        <f t="shared" ca="1" si="184"/>
        <v>-65358713.831051394</v>
      </c>
      <c r="AI166" s="206">
        <f t="shared" ca="1" si="184"/>
        <v>-50315802.546650216</v>
      </c>
      <c r="AJ166" s="206">
        <f t="shared" ca="1" si="184"/>
        <v>-35175797.829918526</v>
      </c>
      <c r="AK166" s="206">
        <f t="shared" ca="1" si="184"/>
        <v>-19945755.50658869</v>
      </c>
      <c r="AL166" s="206">
        <f t="shared" ca="1" si="184"/>
        <v>-4615152.1920991689</v>
      </c>
      <c r="AM166" s="206">
        <f t="shared" ca="1" si="184"/>
        <v>10803390.224227086</v>
      </c>
      <c r="AN166" s="206">
        <f t="shared" ref="AN166:BS166" ca="1" si="185">SUM(AN167:AN171)</f>
        <v>26277886.451479837</v>
      </c>
      <c r="AO166" s="206">
        <f t="shared" ca="1" si="185"/>
        <v>41785138.145931154</v>
      </c>
      <c r="AP166" s="206">
        <f t="shared" ca="1" si="185"/>
        <v>57306636.249935731</v>
      </c>
      <c r="AQ166" s="206">
        <f t="shared" ca="1" si="185"/>
        <v>72868376.595239714</v>
      </c>
      <c r="AR166" s="206">
        <f t="shared" ca="1" si="185"/>
        <v>86566579.055353463</v>
      </c>
      <c r="AS166" s="206">
        <f t="shared" ca="1" si="185"/>
        <v>94086711.503452539</v>
      </c>
      <c r="AT166" s="206">
        <f t="shared" ca="1" si="185"/>
        <v>94523617.009025127</v>
      </c>
      <c r="AU166" s="206">
        <f t="shared" ca="1" si="185"/>
        <v>169389305.24179813</v>
      </c>
      <c r="AV166" s="206">
        <f t="shared" ca="1" si="185"/>
        <v>169740078.84183201</v>
      </c>
      <c r="AW166" s="206">
        <f t="shared" ca="1" si="185"/>
        <v>170072133.51280624</v>
      </c>
      <c r="AX166" s="206">
        <f t="shared" ca="1" si="185"/>
        <v>170420789.4065899</v>
      </c>
      <c r="AY166" s="206">
        <f t="shared" ca="1" si="185"/>
        <v>170750720.61442944</v>
      </c>
      <c r="AZ166" s="206">
        <f t="shared" ca="1" si="185"/>
        <v>171088436.05570227</v>
      </c>
      <c r="BA166" s="206">
        <f t="shared" ca="1" si="185"/>
        <v>171433951.85948202</v>
      </c>
      <c r="BB166" s="206">
        <f t="shared" ca="1" si="185"/>
        <v>171760735.11035377</v>
      </c>
      <c r="BC166" s="206">
        <f t="shared" ca="1" si="185"/>
        <v>172104181.48562315</v>
      </c>
      <c r="BD166" s="206">
        <f t="shared" ca="1" si="185"/>
        <v>172428890.56528464</v>
      </c>
      <c r="BE166" s="206">
        <f t="shared" ca="1" si="185"/>
        <v>172743830.42148599</v>
      </c>
      <c r="BF166" s="206">
        <f t="shared" ca="1" si="185"/>
        <v>173126746.77939609</v>
      </c>
      <c r="BG166" s="206">
        <f t="shared" ca="1" si="185"/>
        <v>173455382.1832085</v>
      </c>
      <c r="BH166" s="206">
        <f t="shared" ca="1" si="185"/>
        <v>173818396.37785736</v>
      </c>
      <c r="BI166" s="206">
        <f t="shared" ca="1" si="185"/>
        <v>174162581.94638833</v>
      </c>
      <c r="BJ166" s="206">
        <f t="shared" ca="1" si="185"/>
        <v>174523443.88673365</v>
      </c>
      <c r="BK166" s="206">
        <f t="shared" ca="1" si="185"/>
        <v>174865469.51589024</v>
      </c>
      <c r="BL166" s="206">
        <f t="shared" ca="1" si="185"/>
        <v>175215308.53450084</v>
      </c>
      <c r="BM166" s="206">
        <f t="shared" ca="1" si="185"/>
        <v>175572978.487122</v>
      </c>
      <c r="BN166" s="206">
        <f t="shared" ca="1" si="185"/>
        <v>175911801.39097583</v>
      </c>
      <c r="BO166" s="206">
        <f t="shared" ca="1" si="185"/>
        <v>176267367.27318969</v>
      </c>
      <c r="BP166" s="206">
        <f t="shared" ca="1" si="185"/>
        <v>176604079.46465826</v>
      </c>
      <c r="BQ166" s="206">
        <f t="shared" ca="1" si="185"/>
        <v>176931325.00345004</v>
      </c>
      <c r="BR166" s="206">
        <f t="shared" ca="1" si="185"/>
        <v>177326952.68331096</v>
      </c>
      <c r="BS166" s="206">
        <f t="shared" ca="1" si="185"/>
        <v>177667976.98079774</v>
      </c>
      <c r="BT166" s="206">
        <f t="shared" ref="BT166:CY166" ca="1" si="186">SUM(BT167:BT171)</f>
        <v>178043565.83798566</v>
      </c>
      <c r="BU166" s="206">
        <f t="shared" ca="1" si="186"/>
        <v>178400204.62194517</v>
      </c>
      <c r="BV166" s="206">
        <f t="shared" ca="1" si="186"/>
        <v>178773605.96686241</v>
      </c>
      <c r="BW166" s="206">
        <f t="shared" ca="1" si="186"/>
        <v>179128047.66643897</v>
      </c>
      <c r="BX166" s="206">
        <f t="shared" ca="1" si="186"/>
        <v>179490337.25360855</v>
      </c>
      <c r="BY166" s="206">
        <f t="shared" ca="1" si="186"/>
        <v>179860493.66259059</v>
      </c>
      <c r="BZ166" s="206">
        <f t="shared" ca="1" si="186"/>
        <v>180211676.87873298</v>
      </c>
      <c r="CA166" s="206">
        <f t="shared" ca="1" si="186"/>
        <v>180579693.884289</v>
      </c>
      <c r="CB166" s="206">
        <f t="shared" ca="1" si="186"/>
        <v>180928729.19553584</v>
      </c>
      <c r="CC166" s="206">
        <f t="shared" ca="1" si="186"/>
        <v>181268609.89117211</v>
      </c>
      <c r="CD166" s="206">
        <f t="shared" ca="1" si="186"/>
        <v>181677310.74074078</v>
      </c>
      <c r="CE166" s="206">
        <f t="shared" ca="1" si="186"/>
        <v>182031051.73254701</v>
      </c>
      <c r="CF166" s="206">
        <f t="shared" ca="1" si="186"/>
        <v>182419565.10435426</v>
      </c>
      <c r="CG166" s="206">
        <f t="shared" ca="1" si="186"/>
        <v>182788995.39196694</v>
      </c>
      <c r="CH166" s="206">
        <f t="shared" ca="1" si="186"/>
        <v>183175285.22955891</v>
      </c>
      <c r="CI166" s="206">
        <f t="shared" ca="1" si="186"/>
        <v>183542480.55927271</v>
      </c>
      <c r="CJ166" s="206">
        <f t="shared" ca="1" si="186"/>
        <v>183917563.48396665</v>
      </c>
      <c r="CK166" s="206">
        <f t="shared" ca="1" si="186"/>
        <v>184300554.3059639</v>
      </c>
      <c r="CL166" s="206">
        <f t="shared" ca="1" si="186"/>
        <v>184664434.31498256</v>
      </c>
      <c r="CM166" s="206">
        <f t="shared" ca="1" si="186"/>
        <v>185045249.65555191</v>
      </c>
      <c r="CN166" s="206">
        <f t="shared" ca="1" si="186"/>
        <v>185406943.85647428</v>
      </c>
      <c r="CO166" s="206">
        <f t="shared" ca="1" si="186"/>
        <v>185759805.52679333</v>
      </c>
      <c r="CP166" s="206">
        <f t="shared" ca="1" si="186"/>
        <v>186172922.7719613</v>
      </c>
      <c r="CQ166" s="206">
        <f t="shared" ca="1" si="186"/>
        <v>186548759.07111198</v>
      </c>
      <c r="CR166" s="206">
        <f t="shared" ca="1" si="186"/>
        <v>186950562.77376381</v>
      </c>
      <c r="CS166" s="206">
        <f t="shared" ca="1" si="186"/>
        <v>187333138.97169536</v>
      </c>
      <c r="CT166" s="206">
        <f t="shared" ca="1" si="186"/>
        <v>187732682.30292186</v>
      </c>
      <c r="CU166" s="206">
        <f t="shared" ca="1" si="186"/>
        <v>188112984.88441423</v>
      </c>
      <c r="CV166" s="206">
        <f t="shared" ca="1" si="186"/>
        <v>188501219.86260757</v>
      </c>
      <c r="CW166" s="206">
        <f t="shared" ca="1" si="186"/>
        <v>188897408.89028212</v>
      </c>
      <c r="CX166" s="206">
        <f t="shared" ca="1" si="186"/>
        <v>189274338.15011778</v>
      </c>
      <c r="CY166" s="206">
        <f t="shared" ca="1" si="186"/>
        <v>189668314.82221985</v>
      </c>
      <c r="CZ166" s="206">
        <f t="shared" ref="CZ166:EE166" ca="1" si="187">SUM(CZ167:CZ171)</f>
        <v>190043019.60384032</v>
      </c>
      <c r="DA166" s="206">
        <f t="shared" ca="1" si="187"/>
        <v>190409224.58389699</v>
      </c>
      <c r="DB166" s="206">
        <f t="shared" ca="1" si="187"/>
        <v>190845220.88238299</v>
      </c>
      <c r="DC166" s="206">
        <f t="shared" ca="1" si="187"/>
        <v>191225444.27119261</v>
      </c>
      <c r="DD166" s="206">
        <f t="shared" ca="1" si="187"/>
        <v>191640920.30763072</v>
      </c>
      <c r="DE166" s="206">
        <f t="shared" ca="1" si="187"/>
        <v>192037013.13405925</v>
      </c>
      <c r="DF166" s="206">
        <f t="shared" ca="1" si="187"/>
        <v>192450191.09760585</v>
      </c>
      <c r="DG166" s="206">
        <f t="shared" ca="1" si="187"/>
        <v>192843970.81020504</v>
      </c>
      <c r="DH166" s="206">
        <f t="shared" ca="1" si="187"/>
        <v>193245732.7170521</v>
      </c>
      <c r="DI166" s="206">
        <f t="shared" ca="1" si="187"/>
        <v>193655499.80734563</v>
      </c>
      <c r="DJ166" s="206">
        <f t="shared" ca="1" si="187"/>
        <v>194045846.95303604</v>
      </c>
      <c r="DK166" s="206">
        <f t="shared" ca="1" si="187"/>
        <v>194453363.96854913</v>
      </c>
      <c r="DL166" s="206">
        <f t="shared" ca="1" si="187"/>
        <v>194841447.14537546</v>
      </c>
      <c r="DM166" s="206">
        <f t="shared" ca="1" si="187"/>
        <v>195221374.5050334</v>
      </c>
      <c r="DN166" s="206">
        <f t="shared" ca="1" si="187"/>
        <v>195671625.53244695</v>
      </c>
      <c r="DO166" s="206">
        <f t="shared" ca="1" si="187"/>
        <v>196065647.87002712</v>
      </c>
      <c r="DP166" s="206">
        <f t="shared" ca="1" si="187"/>
        <v>196495194.69246182</v>
      </c>
      <c r="DQ166" s="206">
        <f t="shared" ca="1" si="187"/>
        <v>196905191.41224787</v>
      </c>
      <c r="DR166" s="206">
        <f t="shared" ca="1" si="187"/>
        <v>197332401.54895958</v>
      </c>
      <c r="DS166" s="206">
        <f t="shared" ca="1" si="187"/>
        <v>197740044.76708189</v>
      </c>
      <c r="DT166" s="206">
        <f t="shared" ca="1" si="187"/>
        <v>198155724.88936323</v>
      </c>
      <c r="DU166" s="206">
        <f t="shared" ca="1" si="187"/>
        <v>198579466.23072043</v>
      </c>
      <c r="DV166" s="206">
        <f t="shared" ca="1" si="187"/>
        <v>198983616.31510302</v>
      </c>
      <c r="DW166" s="206">
        <f t="shared" ca="1" si="187"/>
        <v>199405068.97032532</v>
      </c>
      <c r="DX166" s="206">
        <f t="shared" ca="1" si="187"/>
        <v>199806914.72322425</v>
      </c>
      <c r="DY166" s="206">
        <f t="shared" ca="1" si="187"/>
        <v>200200960.52609634</v>
      </c>
      <c r="DZ166" s="206">
        <f t="shared" ca="1" si="187"/>
        <v>200665893.10371721</v>
      </c>
      <c r="EA166" s="206">
        <f t="shared" ca="1" si="187"/>
        <v>201074108.7700454</v>
      </c>
      <c r="EB166" s="206">
        <f t="shared" ca="1" si="187"/>
        <v>201518141.58032349</v>
      </c>
      <c r="EC166" s="206">
        <f t="shared" ca="1" si="187"/>
        <v>201942446.27986801</v>
      </c>
      <c r="ED166" s="206">
        <f t="shared" ca="1" si="187"/>
        <v>202384102.83463675</v>
      </c>
      <c r="EE166" s="206">
        <f t="shared" ca="1" si="187"/>
        <v>202806012.70447177</v>
      </c>
      <c r="EF166" s="206">
        <f t="shared" ref="EF166:EJ166" ca="1" si="188">SUM(EF167:EF171)</f>
        <v>203236019.03112632</v>
      </c>
      <c r="EG166" s="206">
        <f t="shared" ca="1" si="188"/>
        <v>203674147.44763702</v>
      </c>
      <c r="EH166" s="206">
        <f t="shared" ca="1" si="188"/>
        <v>204092502.22074202</v>
      </c>
      <c r="EI166" s="206">
        <f t="shared" ca="1" si="188"/>
        <v>204528302.40201926</v>
      </c>
      <c r="EJ166" s="206">
        <f t="shared" ca="1" si="188"/>
        <v>204944311.55939108</v>
      </c>
      <c r="EK166" s="4">
        <v>0</v>
      </c>
    </row>
    <row r="167" spans="1:141" s="4" customFormat="1" ht="14" x14ac:dyDescent="0.2">
      <c r="A167" s="3"/>
      <c r="B167" s="4" t="b">
        <v>0</v>
      </c>
      <c r="C167" s="6" t="s">
        <v>653</v>
      </c>
      <c r="H167" s="166">
        <f ca="1">IF('Cash Flow'!H93&lt;0,0,
IF($B$167=TRUE,
                  (SUM('Cash Flow'!H93:S93)/Summary!$G$69)+SUM('Cash Flow'!H97:S97),
                  (('Cash Flow'!H93)+('Cash Flow'!H97))*12)/H172
)</f>
        <v>0</v>
      </c>
      <c r="I167" s="166">
        <f ca="1">IF('Cash Flow'!I93&lt;0,0,
IF($B$167=TRUE,
                  (SUM('Cash Flow'!I93:T93)/Summary!$G$69)+SUM('Cash Flow'!I97:T97),
                  (('Cash Flow'!I93)+('Cash Flow'!I97))*12)/I172
)</f>
        <v>0</v>
      </c>
      <c r="J167" s="166">
        <f ca="1">IF('Cash Flow'!J93&lt;0,0,
IF($B$167=TRUE,
                  (SUM('Cash Flow'!J93:U93)/Summary!$G$69)+SUM('Cash Flow'!J97:U97),
                  (('Cash Flow'!J93)+('Cash Flow'!J97))*12)/J172
)</f>
        <v>0</v>
      </c>
      <c r="K167" s="166">
        <f ca="1">IF('Cash Flow'!K93&lt;0,0,
IF($B$167=TRUE,
                  (SUM('Cash Flow'!K93:V93)/Summary!$G$69)+SUM('Cash Flow'!K97:V97),
                  (('Cash Flow'!K93)+('Cash Flow'!K97))*12)/K172
)</f>
        <v>0</v>
      </c>
      <c r="L167" s="166">
        <f ca="1">IF('Cash Flow'!L93&lt;0,0,
IF($B$167=TRUE,
                  (SUM('Cash Flow'!L93:W93)/Summary!$G$69)+SUM('Cash Flow'!L97:W97),
                  (('Cash Flow'!L93)+('Cash Flow'!L97))*12)/L172
)</f>
        <v>0</v>
      </c>
      <c r="M167" s="166">
        <f ca="1">IF('Cash Flow'!M93&lt;0,0,
IF($B$167=TRUE,
                  (SUM('Cash Flow'!M93:X93)/Summary!$G$69)+SUM('Cash Flow'!M97:X97),
                  (('Cash Flow'!M93)+('Cash Flow'!M97))*12)/M172
)</f>
        <v>0</v>
      </c>
      <c r="N167" s="166">
        <f ca="1">IF('Cash Flow'!N93&lt;0,0,
IF($B$167=TRUE,
                  (SUM('Cash Flow'!N93:Y93)/Summary!$G$69)+SUM('Cash Flow'!N97:Y97),
                  (('Cash Flow'!N93)+('Cash Flow'!N97))*12)/N172
)</f>
        <v>0</v>
      </c>
      <c r="O167" s="166">
        <f ca="1">IF('Cash Flow'!O93&lt;0,0,
IF($B$167=TRUE,
                  (SUM('Cash Flow'!O93:Z93)/Summary!$G$69)+SUM('Cash Flow'!O97:Z97),
                  (('Cash Flow'!O93)+('Cash Flow'!O97))*12)/O172
)</f>
        <v>0</v>
      </c>
      <c r="P167" s="166">
        <f ca="1">IF('Cash Flow'!P93&lt;0,0,
IF($B$167=TRUE,
                  (SUM('Cash Flow'!P93:AA93)/Summary!$G$69)+SUM('Cash Flow'!P97:AA97),
                  (('Cash Flow'!P93)+('Cash Flow'!P97))*12)/P172
)</f>
        <v>0</v>
      </c>
      <c r="Q167" s="166">
        <f ca="1">IF('Cash Flow'!Q93&lt;0,0,
IF($B$167=TRUE,
                  (SUM('Cash Flow'!Q93:AB93)/Summary!$G$69)+SUM('Cash Flow'!Q97:AB97),
                  (('Cash Flow'!Q93)+('Cash Flow'!Q97))*12)/Q172
)</f>
        <v>0</v>
      </c>
      <c r="R167" s="166">
        <f ca="1">IF('Cash Flow'!R93&lt;0,0,
IF($B$167=TRUE,
                  (SUM('Cash Flow'!R93:AC93)/Summary!$G$69)+SUM('Cash Flow'!R97:AC97),
                  (('Cash Flow'!R93)+('Cash Flow'!R97))*12)/R172
)</f>
        <v>0</v>
      </c>
      <c r="S167" s="166">
        <f ca="1">IF('Cash Flow'!S93&lt;0,0,
IF($B$167=TRUE,
                  (SUM('Cash Flow'!S93:AD93)/Summary!$G$69)+SUM('Cash Flow'!S97:AD97),
                  (('Cash Flow'!S93)+('Cash Flow'!S97))*12)/S172
)</f>
        <v>0</v>
      </c>
      <c r="T167" s="166">
        <f ca="1">IF('Cash Flow'!T93&lt;0,0,
IF($B$167=TRUE,
                  (SUM('Cash Flow'!T93:AE93)/Summary!$G$69)+SUM('Cash Flow'!T97:AE97),
                  (('Cash Flow'!T93)+('Cash Flow'!T97))*12)/T172
)</f>
        <v>0</v>
      </c>
      <c r="U167" s="166">
        <f ca="1">IF('Cash Flow'!U93&lt;0,0,
IF($B$167=TRUE,
                  (SUM('Cash Flow'!U93:AF93)/Summary!$G$69)+SUM('Cash Flow'!U97:AF97),
                  (('Cash Flow'!U93)+('Cash Flow'!U97))*12)/U172
)</f>
        <v>0</v>
      </c>
      <c r="V167" s="166">
        <f ca="1">IF('Cash Flow'!V93&lt;0,0,
IF($B$167=TRUE,
                  (SUM('Cash Flow'!V93:AG93)/Summary!$G$69)+SUM('Cash Flow'!V97:AG97),
                  (('Cash Flow'!V93)+('Cash Flow'!V97))*12)/V172
)</f>
        <v>0</v>
      </c>
      <c r="W167" s="166">
        <f ca="1">IF('Cash Flow'!W93&lt;0,0,
IF($B$167=TRUE,
                  (SUM('Cash Flow'!W93:AH93)/Summary!$G$69)+SUM('Cash Flow'!W97:AH97),
                  (('Cash Flow'!W93)+('Cash Flow'!W97))*12)/W172
)</f>
        <v>0</v>
      </c>
      <c r="X167" s="166">
        <f ca="1">IF('Cash Flow'!X93&lt;0,0,
IF($B$167=TRUE,
                  (SUM('Cash Flow'!X93:AI93)/Summary!$G$69)+SUM('Cash Flow'!X97:AI97),
                  (('Cash Flow'!X93)+('Cash Flow'!X97))*12)/X172
)</f>
        <v>0</v>
      </c>
      <c r="Y167" s="166">
        <f ca="1">IF('Cash Flow'!Y93&lt;0,0,
IF($B$167=TRUE,
                  (SUM('Cash Flow'!Y93:AJ93)/Summary!$G$69)+SUM('Cash Flow'!Y97:AJ97),
                  (('Cash Flow'!Y93)+('Cash Flow'!Y97))*12)/Y172
)</f>
        <v>0</v>
      </c>
      <c r="Z167" s="166">
        <f ca="1">IF('Cash Flow'!Z93&lt;0,0,
IF($B$167=TRUE,
                  (SUM('Cash Flow'!Z93:AK93)/Summary!$G$69)+SUM('Cash Flow'!Z97:AK97),
                  (('Cash Flow'!Z93)+('Cash Flow'!Z97))*12)/Z172
)</f>
        <v>0</v>
      </c>
      <c r="AA167" s="166">
        <f ca="1">IF('Cash Flow'!AA93&lt;0,0,
IF($B$167=TRUE,
                  (SUM('Cash Flow'!AA93:AL93)/Summary!$G$69)+SUM('Cash Flow'!AA97:AL97),
                  (('Cash Flow'!AA93)+('Cash Flow'!AA97))*12)/AA172
)</f>
        <v>0</v>
      </c>
      <c r="AB167" s="166">
        <f ca="1">IF('Cash Flow'!AB93&lt;0,0,
IF($B$167=TRUE,
                  (SUM('Cash Flow'!AB93:AM93)/Summary!$G$69)+SUM('Cash Flow'!AB97:AM97),
                  (('Cash Flow'!AB93)+('Cash Flow'!AB97))*12)/AB172
)</f>
        <v>0</v>
      </c>
      <c r="AC167" s="166">
        <f ca="1">IF('Cash Flow'!AC93&lt;0,0,
IF($B$167=TRUE,
                  (SUM('Cash Flow'!AC93:AN93)/Summary!$G$69)+SUM('Cash Flow'!AC97:AN97),
                  (('Cash Flow'!AC93)+('Cash Flow'!AC97))*12)/AC172
)</f>
        <v>0</v>
      </c>
      <c r="AD167" s="166">
        <f ca="1">IF('Cash Flow'!AD93&lt;0,0,
IF($B$167=TRUE,
                  (SUM('Cash Flow'!AD93:AO93)/Summary!$G$69)+SUM('Cash Flow'!AD97:AO97),
                  (('Cash Flow'!AD93)+('Cash Flow'!AD97))*12)/AD172
)</f>
        <v>0</v>
      </c>
      <c r="AE167" s="166">
        <f ca="1">IF('Cash Flow'!AE93&lt;0,0,
IF($B$167=TRUE,
                  (SUM('Cash Flow'!AE93:AP93)/Summary!$G$69)+SUM('Cash Flow'!AE97:AP97),
                  (('Cash Flow'!AE93)+('Cash Flow'!AE97))*12)/AE172
)</f>
        <v>0</v>
      </c>
      <c r="AF167" s="166">
        <f ca="1">IF('Cash Flow'!AF93&lt;0,0,
IF($B$167=TRUE,
                  (SUM('Cash Flow'!AF93:AQ93)/Summary!$G$69)+SUM('Cash Flow'!AF97:AQ97),
                  (('Cash Flow'!AF93)+('Cash Flow'!AF97))*12)/AF172
)</f>
        <v>0</v>
      </c>
      <c r="AG167" s="166">
        <f ca="1">IF('Cash Flow'!AG93&lt;0,0,
IF($B$167=TRUE,
                  (SUM('Cash Flow'!AG93:AR93)/Summary!$G$69)+SUM('Cash Flow'!AG97:AR97),
                  (('Cash Flow'!AG93)+('Cash Flow'!AG97))*12)/AG172
)</f>
        <v>0</v>
      </c>
      <c r="AH167" s="166">
        <f ca="1">IF('Cash Flow'!AH93&lt;0,0,
IF($B$167=TRUE,
                  (SUM('Cash Flow'!AH93:AS93)/Summary!$G$69)+SUM('Cash Flow'!AH97:AS97),
                  (('Cash Flow'!AH93)+('Cash Flow'!AH97))*12)/AH172
)</f>
        <v>8687747.102380747</v>
      </c>
      <c r="AI167" s="166">
        <f ca="1">IF('Cash Flow'!AI93&lt;0,0,
IF($B$167=TRUE,
                  (SUM('Cash Flow'!AI93:AT93)/Summary!$G$69)+SUM('Cash Flow'!AI97:AT97),
                  (('Cash Flow'!AI93)+('Cash Flow'!AI97))*12)/AI172
)</f>
        <v>24180747.876706477</v>
      </c>
      <c r="AJ167" s="166">
        <f ca="1">IF('Cash Flow'!AJ93&lt;0,0,
IF($B$167=TRUE,
                  (SUM('Cash Flow'!AJ93:AU93)/Summary!$G$69)+SUM('Cash Flow'!AJ97:AU97),
                  (('Cash Flow'!AJ93)+('Cash Flow'!AJ97))*12)/AJ172
)</f>
        <v>39704782.626473911</v>
      </c>
      <c r="AK167" s="166">
        <f ca="1">IF('Cash Flow'!AK93&lt;0,0,
IF($B$167=TRUE,
                  (SUM('Cash Flow'!AK93:AV93)/Summary!$G$69)+SUM('Cash Flow'!AK97:AV97),
                  (('Cash Flow'!AK93)+('Cash Flow'!AK97))*12)/AK172
)</f>
        <v>55252022.21692238</v>
      </c>
      <c r="AL167" s="166">
        <f ca="1">IF('Cash Flow'!AL93&lt;0,0,
IF($B$167=TRUE,
                  (SUM('Cash Flow'!AL93:AW93)/Summary!$G$69)+SUM('Cash Flow'!AL97:AW97),
                  (('Cash Flow'!AL93)+('Cash Flow'!AL97))*12)/AL172
)</f>
        <v>70832390.488659739</v>
      </c>
      <c r="AM167" s="166">
        <f ca="1">IF('Cash Flow'!AM93&lt;0,0,
IF($B$167=TRUE,
                  (SUM('Cash Flow'!AM93:AX93)/Summary!$G$69)+SUM('Cash Flow'!AM97:AX97),
                  (('Cash Flow'!AM93)+('Cash Flow'!AM97))*12)/AM172
)</f>
        <v>86432428.394459829</v>
      </c>
      <c r="AN167" s="166">
        <f ca="1">IF('Cash Flow'!AN93&lt;0,0,
IF($B$167=TRUE,
                  (SUM('Cash Flow'!AN93:AY93)/Summary!$G$69)+SUM('Cash Flow'!AN97:AY97),
                  (('Cash Flow'!AN93)+('Cash Flow'!AN97))*12)/AN172
)</f>
        <v>102063232.66441211</v>
      </c>
      <c r="AO167" s="166">
        <f ca="1">IF('Cash Flow'!AO93&lt;0,0,
IF($B$167=TRUE,
                  (SUM('Cash Flow'!AO93:AZ93)/Summary!$G$69)+SUM('Cash Flow'!AO97:AZ97),
                  (('Cash Flow'!AO93)+('Cash Flow'!AO97))*12)/AO172
)</f>
        <v>117727123.26486799</v>
      </c>
      <c r="AP167" s="166">
        <f ca="1">IF('Cash Flow'!AP93&lt;0,0,
IF($B$167=TRUE,
                  (SUM('Cash Flow'!AP93:BA93)/Summary!$G$69)+SUM('Cash Flow'!AP97:BA97),
                  (('Cash Flow'!AP93)+('Cash Flow'!AP97))*12)/AP172
)</f>
        <v>133405404.17800392</v>
      </c>
      <c r="AQ167" s="166">
        <f ca="1">IF('Cash Flow'!AQ93&lt;0,0,
IF($B$167=TRUE,
                  (SUM('Cash Flow'!AQ93:BB93)/Summary!$G$69)+SUM('Cash Flow'!AQ97:BB97),
                  (('Cash Flow'!AQ93)+('Cash Flow'!AQ97))*12)/AQ172
)</f>
        <v>149124333.81972513</v>
      </c>
      <c r="AR167" s="166">
        <f ca="1">IF('Cash Flow'!AR93&lt;0,0,
IF($B$167=TRUE,
                  (SUM('Cash Flow'!AR93:BC93)/Summary!$G$69)+SUM('Cash Flow'!AR97:BC97),
                  (('Cash Flow'!AR93)+('Cash Flow'!AR97))*12)/AR172
)</f>
        <v>162885721.49124664</v>
      </c>
      <c r="AS167" s="166">
        <f ca="1">IF('Cash Flow'!AS93&lt;0,0,
IF($B$167=TRUE,
                  (SUM('Cash Flow'!AS93:BD93)/Summary!$G$69)+SUM('Cash Flow'!AS97:BD97),
                  (('Cash Flow'!AS93)+('Cash Flow'!AS97))*12)/AS172
)</f>
        <v>170406258.50080734</v>
      </c>
      <c r="AT167" s="166">
        <f ca="1">IF('Cash Flow'!AT93&lt;0,0,
IF($B$167=TRUE,
                  (SUM('Cash Flow'!AT93:BE93)/Summary!$G$69)+SUM('Cash Flow'!AT97:BE97),
                  (('Cash Flow'!AT93)+('Cash Flow'!AT97))*12)/AT172
)</f>
        <v>170771643.03908557</v>
      </c>
      <c r="AU167" s="166">
        <f ca="1">IF('Cash Flow'!AU93&lt;0,0,
IF($B$167=TRUE,
                  (SUM('Cash Flow'!AU93:BF93)/Summary!$G$69)+SUM('Cash Flow'!AU97:BF97),
                  (('Cash Flow'!AU93)+('Cash Flow'!AU97))*12)/AU172
)</f>
        <v>171100308.32504863</v>
      </c>
      <c r="AV167" s="166">
        <f ca="1">IF('Cash Flow'!AV93&lt;0,0,
IF($B$167=TRUE,
                  (SUM('Cash Flow'!AV93:BG93)/Summary!$G$69)+SUM('Cash Flow'!AV97:BG97),
                  (('Cash Flow'!AV93)+('Cash Flow'!AV97))*12)/AV172
)</f>
        <v>171454625.09275961</v>
      </c>
      <c r="AW167" s="166">
        <f ca="1">IF('Cash Flow'!AW93&lt;0,0,
IF($B$167=TRUE,
                  (SUM('Cash Flow'!AW93:BH93)/Summary!$G$69)+SUM('Cash Flow'!AW97:BH97),
                  (('Cash Flow'!AW93)+('Cash Flow'!AW97))*12)/AW172
)</f>
        <v>171790033.85131943</v>
      </c>
      <c r="AX167" s="166">
        <f ca="1">IF('Cash Flow'!AX93&lt;0,0,
IF($B$167=TRUE,
                  (SUM('Cash Flow'!AX93:BI93)/Summary!$G$69)+SUM('Cash Flow'!AX97:BI97),
                  (('Cash Flow'!AX93)+('Cash Flow'!AX97))*12)/AX172
)</f>
        <v>172142211.52180797</v>
      </c>
      <c r="AY167" s="166">
        <f ca="1">IF('Cash Flow'!AY93&lt;0,0,
IF($B$167=TRUE,
                  (SUM('Cash Flow'!AY93:BJ93)/Summary!$G$69)+SUM('Cash Flow'!AY97:BJ97),
                  (('Cash Flow'!AY93)+('Cash Flow'!AY97))*12)/AY172
)</f>
        <v>172475475.36811054</v>
      </c>
      <c r="AZ167" s="166">
        <f ca="1">IF('Cash Flow'!AZ93&lt;0,0,
IF($B$167=TRUE,
                  (SUM('Cash Flow'!AZ93:BK93)/Summary!$G$69)+SUM('Cash Flow'!AZ97:BK97),
                  (('Cash Flow'!AZ93)+('Cash Flow'!AZ97))*12)/AZ172
)</f>
        <v>172816602.07646695</v>
      </c>
      <c r="BA167" s="166">
        <f ca="1">IF('Cash Flow'!BA93&lt;0,0,
IF($B$167=TRUE,
                  (SUM('Cash Flow'!BA93:BL93)/Summary!$G$69)+SUM('Cash Flow'!BA97:BL97),
                  (('Cash Flow'!BA93)+('Cash Flow'!BA97))*12)/BA172
)</f>
        <v>173165607.93887073</v>
      </c>
      <c r="BB167" s="166">
        <f ca="1">IF('Cash Flow'!BB93&lt;0,0,
IF($B$167=TRUE,
                  (SUM('Cash Flow'!BB93:BM93)/Summary!$G$69)+SUM('Cash Flow'!BB97:BM97),
                  (('Cash Flow'!BB93)+('Cash Flow'!BB97))*12)/BB172
)</f>
        <v>173495692.03066036</v>
      </c>
      <c r="BC167" s="166">
        <f ca="1">IF('Cash Flow'!BC93&lt;0,0,
IF($B$167=TRUE,
                  (SUM('Cash Flow'!BC93:BN93)/Summary!$G$69)+SUM('Cash Flow'!BC97:BN97),
                  (('Cash Flow'!BC93)+('Cash Flow'!BC97))*12)/BC172
)</f>
        <v>173842607.56123552</v>
      </c>
      <c r="BD167" s="166">
        <f ca="1">IF('Cash Flow'!BD93&lt;0,0,
IF($B$167=TRUE,
                  (SUM('Cash Flow'!BD93:BO93)/Summary!$G$69)+SUM('Cash Flow'!BD97:BO97),
                  (('Cash Flow'!BD93)+('Cash Flow'!BD97))*12)/BD172
)</f>
        <v>174170596.53059053</v>
      </c>
      <c r="BE167" s="166">
        <f ca="1">IF('Cash Flow'!BE93&lt;0,0,
IF($B$167=TRUE,
                  (SUM('Cash Flow'!BE93:BP93)/Summary!$G$69)+SUM('Cash Flow'!BE97:BP97),
                  (('Cash Flow'!BE93)+('Cash Flow'!BE97))*12)/BE172
)</f>
        <v>174488717.5974606</v>
      </c>
      <c r="BF167" s="166">
        <f ca="1">IF('Cash Flow'!BF93&lt;0,0,
IF($B$167=TRUE,
                  (SUM('Cash Flow'!BF93:BQ93)/Summary!$G$69)+SUM('Cash Flow'!BF97:BQ97),
                  (('Cash Flow'!BF93)+('Cash Flow'!BF97))*12)/BF172
)</f>
        <v>174875501.79736978</v>
      </c>
      <c r="BG167" s="166">
        <f ca="1">IF('Cash Flow'!BG93&lt;0,0,
IF($B$167=TRUE,
                  (SUM('Cash Flow'!BG93:BR93)/Summary!$G$69)+SUM('Cash Flow'!BG97:BR97),
                  (('Cash Flow'!BG93)+('Cash Flow'!BG97))*12)/BG172
)</f>
        <v>175207456.75071564</v>
      </c>
      <c r="BH167" s="166">
        <f ca="1">IF('Cash Flow'!BH93&lt;0,0,
IF($B$167=TRUE,
                  (SUM('Cash Flow'!BH93:BS93)/Summary!$G$69)+SUM('Cash Flow'!BH97:BS97),
                  (('Cash Flow'!BH93)+('Cash Flow'!BH97))*12)/BH172
)</f>
        <v>175574137.75541148</v>
      </c>
      <c r="BI167" s="166">
        <f ca="1">IF('Cash Flow'!BI93&lt;0,0,
IF($B$167=TRUE,
                  (SUM('Cash Flow'!BI93:BT93)/Summary!$G$69)+SUM('Cash Flow'!BI97:BT97),
                  (('Cash Flow'!BI93)+('Cash Flow'!BI97))*12)/BI172
)</f>
        <v>175921799.9458468</v>
      </c>
      <c r="BJ167" s="166">
        <f ca="1">IF('Cash Flow'!BJ93&lt;0,0,
IF($B$167=TRUE,
                  (SUM('Cash Flow'!BJ93:BU93)/Summary!$G$69)+SUM('Cash Flow'!BJ97:BU97),
                  (('Cash Flow'!BJ93)+('Cash Flow'!BJ97))*12)/BJ172
)</f>
        <v>176286306.95629662</v>
      </c>
      <c r="BK167" s="166">
        <f ca="1">IF('Cash Flow'!BK93&lt;0,0,
IF($B$167=TRUE,
                  (SUM('Cash Flow'!BK93:BV93)/Summary!$G$69)+SUM('Cash Flow'!BK97:BV97),
                  (('Cash Flow'!BK93)+('Cash Flow'!BK97))*12)/BK172
)</f>
        <v>176631787.38978812</v>
      </c>
      <c r="BL167" s="166">
        <f ca="1">IF('Cash Flow'!BL93&lt;0,0,
IF($B$167=TRUE,
                  (SUM('Cash Flow'!BL93:BW93)/Summary!$G$69)+SUM('Cash Flow'!BL97:BW97),
                  (('Cash Flow'!BL93)+('Cash Flow'!BL97))*12)/BL172
)</f>
        <v>176985160.13585943</v>
      </c>
      <c r="BM167" s="166">
        <f ca="1">IF('Cash Flow'!BM93&lt;0,0,
IF($B$167=TRUE,
                  (SUM('Cash Flow'!BM93:BX93)/Summary!$G$69)+SUM('Cash Flow'!BM97:BX97),
                  (('Cash Flow'!BM93)+('Cash Flow'!BM97))*12)/BM172
)</f>
        <v>177346442.91628486</v>
      </c>
      <c r="BN167" s="166">
        <f ca="1">IF('Cash Flow'!BN93&lt;0,0,
IF($B$167=TRUE,
                  (SUM('Cash Flow'!BN93:BY93)/Summary!$G$69)+SUM('Cash Flow'!BN97:BY97),
                  (('Cash Flow'!BN93)+('Cash Flow'!BN97))*12)/BN172
)</f>
        <v>177688688.27371296</v>
      </c>
      <c r="BO167" s="166">
        <f ca="1">IF('Cash Flow'!BO93&lt;0,0,
IF($B$167=TRUE,
                  (SUM('Cash Flow'!BO93:BZ93)/Summary!$G$69)+SUM('Cash Flow'!BO97:BZ97),
                  (('Cash Flow'!BO93)+('Cash Flow'!BO97))*12)/BO172
)</f>
        <v>178047845.73049465</v>
      </c>
      <c r="BP167" s="166">
        <f ca="1">IF('Cash Flow'!BP93&lt;0,0,
IF($B$167=TRUE,
                  (SUM('Cash Flow'!BP93:CA93)/Summary!$G$69)+SUM('Cash Flow'!BP97:CA97),
                  (('Cash Flow'!BP93)+('Cash Flow'!BP97))*12)/BP172
)</f>
        <v>178387959.05521035</v>
      </c>
      <c r="BQ167" s="166">
        <f ca="1">IF('Cash Flow'!BQ93&lt;0,0,
IF($B$167=TRUE,
                  (SUM('Cash Flow'!BQ93:CB93)/Summary!$G$69)+SUM('Cash Flow'!BQ97:CB97),
                  (('Cash Flow'!BQ93)+('Cash Flow'!BQ97))*12)/BQ172
)</f>
        <v>178718510.10449499</v>
      </c>
      <c r="BR167" s="166">
        <f ca="1">IF('Cash Flow'!BR93&lt;0,0,
IF($B$167=TRUE,
                  (SUM('Cash Flow'!BR93:CC93)/Summary!$G$69)+SUM('Cash Flow'!BR97:CC97),
                  (('Cash Flow'!BR93)+('Cash Flow'!BR97))*12)/BR172
)</f>
        <v>179118134.02354643</v>
      </c>
      <c r="BS167" s="166">
        <f ca="1">IF('Cash Flow'!BS93&lt;0,0,
IF($B$167=TRUE,
                  (SUM('Cash Flow'!BS93:CD93)/Summary!$G$69)+SUM('Cash Flow'!BS97:CD97),
                  (('Cash Flow'!BS93)+('Cash Flow'!BS97))*12)/BS172
)</f>
        <v>179462603.01090682</v>
      </c>
      <c r="BT167" s="166">
        <f ca="1">IF('Cash Flow'!BT93&lt;0,0,
IF($B$167=TRUE,
                  (SUM('Cash Flow'!BT93:CE93)/Summary!$G$69)+SUM('Cash Flow'!BT97:CE97),
                  (('Cash Flow'!BT93)+('Cash Flow'!BT97))*12)/BT172
)</f>
        <v>179841985.69493502</v>
      </c>
      <c r="BU167" s="166">
        <f ca="1">IF('Cash Flow'!BU93&lt;0,0,
IF($B$167=TRUE,
                  (SUM('Cash Flow'!BU93:CF93)/Summary!$G$69)+SUM('Cash Flow'!BU97:CF97),
                  (('Cash Flow'!BU93)+('Cash Flow'!BU97))*12)/BU172
)</f>
        <v>180202226.8908537</v>
      </c>
      <c r="BV167" s="166">
        <f ca="1">IF('Cash Flow'!BV93&lt;0,0,
IF($B$167=TRUE,
                  (SUM('Cash Flow'!BV93:CG93)/Summary!$G$69)+SUM('Cash Flow'!BV97:CG97),
                  (('Cash Flow'!BV93)+('Cash Flow'!BV97))*12)/BV172
)</f>
        <v>180579399.9665277</v>
      </c>
      <c r="BW167" s="166">
        <f ca="1">IF('Cash Flow'!BW93&lt;0,0,
IF($B$167=TRUE,
                  (SUM('Cash Flow'!BW93:CH93)/Summary!$G$69)+SUM('Cash Flow'!BW97:CH97),
                  (('Cash Flow'!BW93)+('Cash Flow'!BW97))*12)/BW172
)</f>
        <v>180937421.88529187</v>
      </c>
      <c r="BX167" s="166">
        <f ca="1">IF('Cash Flow'!BX93&lt;0,0,
IF($B$167=TRUE,
                  (SUM('Cash Flow'!BX93:CI93)/Summary!$G$69)+SUM('Cash Flow'!BX97:CI97),
                  (('Cash Flow'!BX93)+('Cash Flow'!BX97))*12)/BX172
)</f>
        <v>181303370.96324095</v>
      </c>
      <c r="BY167" s="166">
        <f ca="1">IF('Cash Flow'!BY93&lt;0,0,
IF($B$167=TRUE,
                  (SUM('Cash Flow'!BY93:CJ93)/Summary!$G$69)+SUM('Cash Flow'!BY97:CJ97),
                  (('Cash Flow'!BY93)+('Cash Flow'!BY97))*12)/BY172
)</f>
        <v>181677266.32584909</v>
      </c>
      <c r="BZ167" s="166">
        <f ca="1">IF('Cash Flow'!BZ93&lt;0,0,
IF($B$167=TRUE,
                  (SUM('Cash Flow'!BZ93:CK93)/Summary!$G$69)+SUM('Cash Flow'!BZ97:CK97),
                  (('Cash Flow'!BZ93)+('Cash Flow'!BZ97))*12)/BZ172
)</f>
        <v>182031996.84720504</v>
      </c>
      <c r="CA167" s="166">
        <f ca="1">IF('Cash Flow'!CA93&lt;0,0,
IF($B$167=TRUE,
                  (SUM('Cash Flow'!CA93:CL93)/Summary!$G$69)+SUM('Cash Flow'!CA97:CL97),
                  (('Cash Flow'!CA93)+('Cash Flow'!CA97))*12)/CA172
)</f>
        <v>182403731.19625151</v>
      </c>
      <c r="CB167" s="166">
        <f ca="1">IF('Cash Flow'!CB93&lt;0,0,
IF($B$167=TRUE,
                  (SUM('Cash Flow'!CB93:CM93)/Summary!$G$69)+SUM('Cash Flow'!CB97:CM97),
                  (('Cash Flow'!CB93)+('Cash Flow'!CB97))*12)/CB172
)</f>
        <v>182756292.11670285</v>
      </c>
      <c r="CC167" s="166">
        <f ca="1">IF('Cash Flow'!CC93&lt;0,0,
IF($B$167=TRUE,
                  (SUM('Cash Flow'!CC93:CN93)/Summary!$G$69)+SUM('Cash Flow'!CC97:CN97),
                  (('Cash Flow'!CC93)+('Cash Flow'!CC97))*12)/CC172
)</f>
        <v>183099605.95067891</v>
      </c>
      <c r="CD167" s="166">
        <f ca="1">IF('Cash Flow'!CD93&lt;0,0,
IF($B$167=TRUE,
                  (SUM('Cash Flow'!CD93:CO93)/Summary!$G$69)+SUM('Cash Flow'!CD97:CO97),
                  (('Cash Flow'!CD93)+('Cash Flow'!CD97))*12)/CD172
)</f>
        <v>183512435.09165734</v>
      </c>
      <c r="CE167" s="166">
        <f ca="1">IF('Cash Flow'!CE93&lt;0,0,
IF($B$167=TRUE,
                  (SUM('Cash Flow'!CE93:CP93)/Summary!$G$69)+SUM('Cash Flow'!CE97:CP97),
                  (('Cash Flow'!CE93)+('Cash Flow'!CE97))*12)/CE172
)</f>
        <v>183869749.22479495</v>
      </c>
      <c r="CF167" s="166">
        <f ca="1">IF('Cash Flow'!CF93&lt;0,0,
IF($B$167=TRUE,
                  (SUM('Cash Flow'!CF93:CQ93)/Summary!$G$69)+SUM('Cash Flow'!CF97:CQ97),
                  (('Cash Flow'!CF93)+('Cash Flow'!CF97))*12)/CF172
)</f>
        <v>184262186.97409523</v>
      </c>
      <c r="CG167" s="166">
        <f ca="1">IF('Cash Flow'!CG93&lt;0,0,
IF($B$167=TRUE,
                  (SUM('Cash Flow'!CG93:CR93)/Summary!$G$69)+SUM('Cash Flow'!CG97:CR97),
                  (('Cash Flow'!CG93)+('Cash Flow'!CG97))*12)/CG172
)</f>
        <v>184635348.88077468</v>
      </c>
      <c r="CH167" s="166">
        <f ca="1">IF('Cash Flow'!CH93&lt;0,0,
IF($B$167=TRUE,
                  (SUM('Cash Flow'!CH93:CS93)/Summary!$G$69)+SUM('Cash Flow'!CH97:CS97),
                  (('Cash Flow'!CH93)+('Cash Flow'!CH97))*12)/CH172
)</f>
        <v>185025540.63591811</v>
      </c>
      <c r="CI167" s="166">
        <f ca="1">IF('Cash Flow'!CI93&lt;0,0,
IF($B$167=TRUE,
                  (SUM('Cash Flow'!CI93:CT93)/Summary!$G$69)+SUM('Cash Flow'!CI97:CT97),
                  (('Cash Flow'!CI93)+('Cash Flow'!CI97))*12)/CI172
)</f>
        <v>185396445.00936636</v>
      </c>
      <c r="CJ167" s="166">
        <f ca="1">IF('Cash Flow'!CJ93&lt;0,0,
IF($B$167=TRUE,
                  (SUM('Cash Flow'!CJ93:CU93)/Summary!$G$69)+SUM('Cash Flow'!CJ97:CU97),
                  (('Cash Flow'!CJ93)+('Cash Flow'!CJ97))*12)/CJ172
)</f>
        <v>185775316.65047136</v>
      </c>
      <c r="CK167" s="166">
        <f ca="1">IF('Cash Flow'!CK93&lt;0,0,
IF($B$167=TRUE,
                  (SUM('Cash Flow'!CK93:CV93)/Summary!$G$69)+SUM('Cash Flow'!CK97:CV97),
                  (('Cash Flow'!CK93)+('Cash Flow'!CK97))*12)/CK172
)</f>
        <v>186162176.06663021</v>
      </c>
      <c r="CL167" s="166">
        <f ca="1">IF('Cash Flow'!CL93&lt;0,0,
IF($B$167=TRUE,
                  (SUM('Cash Flow'!CL93:CW93)/Summary!$G$69)+SUM('Cash Flow'!CL97:CW97),
                  (('Cash Flow'!CL93)+('Cash Flow'!CL97))*12)/CL172
)</f>
        <v>186529731.63129553</v>
      </c>
      <c r="CM167" s="166">
        <f ca="1">IF('Cash Flow'!CM93&lt;0,0,
IF($B$167=TRUE,
                  (SUM('Cash Flow'!CM93:CX93)/Summary!$G$69)+SUM('Cash Flow'!CM97:CX97),
                  (('Cash Flow'!CM93)+('Cash Flow'!CM97))*12)/CM172
)</f>
        <v>186914393.59146658</v>
      </c>
      <c r="CN167" s="166">
        <f ca="1">IF('Cash Flow'!CN93&lt;0,0,
IF($B$167=TRUE,
                  (SUM('Cash Flow'!CN93:CY93)/Summary!$G$69)+SUM('Cash Flow'!CN97:CY97),
                  (('Cash Flow'!CN93)+('Cash Flow'!CN97))*12)/CN172
)</f>
        <v>187279741.26916593</v>
      </c>
      <c r="CO167" s="166">
        <f ca="1">IF('Cash Flow'!CO93&lt;0,0,
IF($B$167=TRUE,
                  (SUM('Cash Flow'!CO93:CZ93)/Summary!$G$69)+SUM('Cash Flow'!CO97:CZ97),
                  (('Cash Flow'!CO93)+('Cash Flow'!CO97))*12)/CO172
)</f>
        <v>187636167.19878113</v>
      </c>
      <c r="CP167" s="166">
        <f ca="1">IF('Cash Flow'!CP93&lt;0,0,
IF($B$167=TRUE,
                  (SUM('Cash Flow'!CP93:DA93)/Summary!$G$69)+SUM('Cash Flow'!CP97:DA97),
                  (('Cash Flow'!CP93)+('Cash Flow'!CP97))*12)/CP172
)</f>
        <v>188053457.34541544</v>
      </c>
      <c r="CQ167" s="166">
        <f ca="1">IF('Cash Flow'!CQ93&lt;0,0,
IF($B$167=TRUE,
                  (SUM('Cash Flow'!CQ93:DB93)/Summary!$G$69)+SUM('Cash Flow'!CQ97:DB97),
                  (('Cash Flow'!CQ93)+('Cash Flow'!CQ97))*12)/CQ172
)</f>
        <v>188433089.97082019</v>
      </c>
      <c r="CR167" s="166">
        <f ca="1">IF('Cash Flow'!CR93&lt;0,0,
IF($B$167=TRUE,
                  (SUM('Cash Flow'!CR93:DC93)/Summary!$G$69)+SUM('Cash Flow'!CR97:DC97),
                  (('Cash Flow'!CR93)+('Cash Flow'!CR97))*12)/CR172
)</f>
        <v>188838952.29673111</v>
      </c>
      <c r="CS167" s="166">
        <f ca="1">IF('Cash Flow'!CS93&lt;0,0,
IF($B$167=TRUE,
                  (SUM('Cash Flow'!CS93:DD93)/Summary!$G$69)+SUM('Cash Flow'!CS97:DD97),
                  (('Cash Flow'!CS93)+('Cash Flow'!CS97))*12)/CS172
)</f>
        <v>189225392.90070239</v>
      </c>
      <c r="CT167" s="166">
        <f ca="1">IF('Cash Flow'!CT93&lt;0,0,
IF($B$167=TRUE,
                  (SUM('Cash Flow'!CT93:DE93)/Summary!$G$69)+SUM('Cash Flow'!CT97:DE97),
                  (('Cash Flow'!CT93)+('Cash Flow'!CT97))*12)/CT172
)</f>
        <v>189628972.02315339</v>
      </c>
      <c r="CU167" s="166">
        <f ca="1">IF('Cash Flow'!CU93&lt;0,0,
IF($B$167=TRUE,
                  (SUM('Cash Flow'!CU93:DF93)/Summary!$G$69)+SUM('Cash Flow'!CU97:DF97),
                  (('Cash Flow'!CU93)+('Cash Flow'!CU97))*12)/CU172
)</f>
        <v>190013116.04486287</v>
      </c>
      <c r="CV167" s="166">
        <f ca="1">IF('Cash Flow'!CV93&lt;0,0,
IF($B$167=TRUE,
                  (SUM('Cash Flow'!CV93:DG93)/Summary!$G$69)+SUM('Cash Flow'!CV97:DG97),
                  (('Cash Flow'!CV93)+('Cash Flow'!CV97))*12)/CV172
)</f>
        <v>190405272.58849248</v>
      </c>
      <c r="CW167" s="166">
        <f ca="1">IF('Cash Flow'!CW93&lt;0,0,
IF($B$167=TRUE,
                  (SUM('Cash Flow'!CW93:DH93)/Summary!$G$69)+SUM('Cash Flow'!CW97:DH97),
                  (('Cash Flow'!CW93)+('Cash Flow'!CW97))*12)/CW172
)</f>
        <v>190805463.52553749</v>
      </c>
      <c r="CX167" s="166">
        <f ca="1">IF('Cash Flow'!CX93&lt;0,0,
IF($B$167=TRUE,
                  (SUM('Cash Flow'!CX93:DI93)/Summary!$G$69)+SUM('Cash Flow'!CX97:DI97),
                  (('Cash Flow'!CX93)+('Cash Flow'!CX97))*12)/CX172
)</f>
        <v>191186200.15163413</v>
      </c>
      <c r="CY167" s="166">
        <f ca="1">IF('Cash Flow'!CY93&lt;0,0,
IF($B$167=TRUE,
                  (SUM('Cash Flow'!CY93:DJ93)/Summary!$G$69)+SUM('Cash Flow'!CY97:DJ97),
                  (('Cash Flow'!CY93)+('Cash Flow'!CY97))*12)/CY172
)</f>
        <v>191584156.38608065</v>
      </c>
      <c r="CZ167" s="166">
        <f ca="1">IF('Cash Flow'!CZ93&lt;0,0,
IF($B$167=TRUE,
                  (SUM('Cash Flow'!CZ93:DK93)/Summary!$G$69)+SUM('Cash Flow'!CZ97:DK97),
                  (('Cash Flow'!CZ93)+('Cash Flow'!CZ97))*12)/CZ172
)</f>
        <v>191962646.06448516</v>
      </c>
      <c r="DA167" s="166">
        <f ca="1">IF('Cash Flow'!DA93&lt;0,0,
IF($B$167=TRUE,
                  (SUM('Cash Flow'!DA93:DL93)/Summary!$G$69)+SUM('Cash Flow'!DA97:DL97),
                  (('Cash Flow'!DA93)+('Cash Flow'!DA97))*12)/DA172
)</f>
        <v>192332550.08474445</v>
      </c>
      <c r="DB167" s="166">
        <f ca="1">IF('Cash Flow'!DB93&lt;0,0,
IF($B$167=TRUE,
                  (SUM('Cash Flow'!DB93:DM93)/Summary!$G$69)+SUM('Cash Flow'!DB97:DM97),
                  (('Cash Flow'!DB93)+('Cash Flow'!DB97))*12)/DB172
)</f>
        <v>192772950.38624543</v>
      </c>
      <c r="DC167" s="166">
        <f ca="1">IF('Cash Flow'!DC93&lt;0,0,
IF($B$167=TRUE,
                  (SUM('Cash Flow'!DC93:DN93)/Summary!$G$69)+SUM('Cash Flow'!DC97:DN97),
                  (('Cash Flow'!DC93)+('Cash Flow'!DC97))*12)/DC172
)</f>
        <v>193157014.41534609</v>
      </c>
      <c r="DD167" s="166">
        <f ca="1">IF('Cash Flow'!DD93&lt;0,0,
IF($B$167=TRUE,
                  (SUM('Cash Flow'!DD93:DO93)/Summary!$G$69)+SUM('Cash Flow'!DD97:DO97),
                  (('Cash Flow'!DD93)+('Cash Flow'!DD97))*12)/DD172
)</f>
        <v>193576687.17942497</v>
      </c>
      <c r="DE167" s="166">
        <f ca="1">IF('Cash Flow'!DE93&lt;0,0,
IF($B$167=TRUE,
                  (SUM('Cash Flow'!DE93:DP93)/Summary!$G$69)+SUM('Cash Flow'!DE97:DP97),
                  (('Cash Flow'!DE93)+('Cash Flow'!DE97))*12)/DE172
)</f>
        <v>193976780.9434942</v>
      </c>
      <c r="DF167" s="166">
        <f ca="1">IF('Cash Flow'!DF93&lt;0,0,
IF($B$167=TRUE,
                  (SUM('Cash Flow'!DF93:DQ93)/Summary!$G$69)+SUM('Cash Flow'!DF97:DQ97),
                  (('Cash Flow'!DF93)+('Cash Flow'!DF97))*12)/DF172
)</f>
        <v>194394132.4218241</v>
      </c>
      <c r="DG167" s="166">
        <f ca="1">IF('Cash Flow'!DG93&lt;0,0,
IF($B$167=TRUE,
                  (SUM('Cash Flow'!DG93:DR93)/Summary!$G$69)+SUM('Cash Flow'!DG97:DR97),
                  (('Cash Flow'!DG93)+('Cash Flow'!DG97))*12)/DG172
)</f>
        <v>194791889.70727783</v>
      </c>
      <c r="DH167" s="166">
        <f ca="1">IF('Cash Flow'!DH93&lt;0,0,
IF($B$167=TRUE,
                  (SUM('Cash Flow'!DH93:DS93)/Summary!$G$69)+SUM('Cash Flow'!DH97:DS97),
                  (('Cash Flow'!DH93)+('Cash Flow'!DH97))*12)/DH172
)</f>
        <v>195197709.81520414</v>
      </c>
      <c r="DI167" s="166">
        <f ca="1">IF('Cash Flow'!DI93&lt;0,0,
IF($B$167=TRUE,
                  (SUM('Cash Flow'!DI93:DT93)/Summary!$G$69)+SUM('Cash Flow'!DI97:DT97),
                  (('Cash Flow'!DI93)+('Cash Flow'!DI97))*12)/DI172
)</f>
        <v>195611615.96701577</v>
      </c>
      <c r="DJ167" s="166">
        <f ca="1">IF('Cash Flow'!DJ93&lt;0,0,
IF($B$167=TRUE,
                  (SUM('Cash Flow'!DJ93:DU93)/Summary!$G$69)+SUM('Cash Flow'!DJ97:DU97),
                  (('Cash Flow'!DJ93)+('Cash Flow'!DJ97))*12)/DJ172
)</f>
        <v>196005906.01316771</v>
      </c>
      <c r="DK167" s="166">
        <f ca="1">IF('Cash Flow'!DK93&lt;0,0,
IF($B$167=TRUE,
                  (SUM('Cash Flow'!DK93:DV93)/Summary!$G$69)+SUM('Cash Flow'!DK97:DV97),
                  (('Cash Flow'!DK93)+('Cash Flow'!DK97))*12)/DK172
)</f>
        <v>196417539.36217085</v>
      </c>
      <c r="DL167" s="166">
        <f ca="1">IF('Cash Flow'!DL93&lt;0,0,
IF($B$167=TRUE,
                  (SUM('Cash Flow'!DL93:DW93)/Summary!$G$69)+SUM('Cash Flow'!DL97:DW97),
                  (('Cash Flow'!DL93)+('Cash Flow'!DL97))*12)/DL172
)</f>
        <v>196809542.57108632</v>
      </c>
      <c r="DM167" s="166">
        <f ca="1">IF('Cash Flow'!DM93&lt;0,0,
IF($B$167=TRUE,
                  (SUM('Cash Flow'!DM93:DX93)/Summary!$G$69)+SUM('Cash Flow'!DM97:DX97),
                  (('Cash Flow'!DM93)+('Cash Flow'!DM97))*12)/DM172
)</f>
        <v>197193307.58084181</v>
      </c>
      <c r="DN167" s="166">
        <f ca="1">IF('Cash Flow'!DN93&lt;0,0,
IF($B$167=TRUE,
                  (SUM('Cash Flow'!DN93:DY93)/Summary!$G$69)+SUM('Cash Flow'!DN97:DY97),
                  (('Cash Flow'!DN93)+('Cash Flow'!DN97))*12)/DN172
)</f>
        <v>197648106.59843126</v>
      </c>
      <c r="DO167" s="166">
        <f ca="1">IF('Cash Flow'!DO93&lt;0,0,
IF($B$167=TRUE,
                  (SUM('Cash Flow'!DO93:DZ93)/Summary!$G$69)+SUM('Cash Flow'!DO97:DZ97),
                  (('Cash Flow'!DO93)+('Cash Flow'!DO97))*12)/DO172
)</f>
        <v>198046108.95962337</v>
      </c>
      <c r="DP167" s="166">
        <f ca="1">IF('Cash Flow'!DP93&lt;0,0,
IF($B$167=TRUE,
                  (SUM('Cash Flow'!DP93:EA93)/Summary!$G$69)+SUM('Cash Flow'!DP97:EA97),
                  (('Cash Flow'!DP93)+('Cash Flow'!DP97))*12)/DP172
)</f>
        <v>198479994.63885033</v>
      </c>
      <c r="DQ167" s="166">
        <f ca="1">IF('Cash Flow'!DQ93&lt;0,0,
IF($B$167=TRUE,
                  (SUM('Cash Flow'!DQ93:EB93)/Summary!$G$69)+SUM('Cash Flow'!DQ97:EB97),
                  (('Cash Flow'!DQ93)+('Cash Flow'!DQ97))*12)/DQ172
)</f>
        <v>198894132.73964432</v>
      </c>
      <c r="DR167" s="166">
        <f ca="1">IF('Cash Flow'!DR93&lt;0,0,
IF($B$167=TRUE,
                  (SUM('Cash Flow'!DR93:EC93)/Summary!$G$69)+SUM('Cash Flow'!DR97:EC97),
                  (('Cash Flow'!DR93)+('Cash Flow'!DR97))*12)/DR172
)</f>
        <v>199325658.1302622</v>
      </c>
      <c r="DS167" s="166">
        <f ca="1">IF('Cash Flow'!DS93&lt;0,0,
IF($B$167=TRUE,
                  (SUM('Cash Flow'!DS93:ED93)/Summary!$G$69)+SUM('Cash Flow'!DS97:ED97),
                  (('Cash Flow'!DS93)+('Cash Flow'!DS97))*12)/DS172
)</f>
        <v>199737418.95664838</v>
      </c>
      <c r="DT167" s="166">
        <f ca="1">IF('Cash Flow'!DT93&lt;0,0,
IF($B$167=TRUE,
                  (SUM('Cash Flow'!DT93:EE93)/Summary!$G$69)+SUM('Cash Flow'!DT97:EE97),
                  (('Cash Flow'!DT93)+('Cash Flow'!DT97))*12)/DT172
)</f>
        <v>200157297.86804366</v>
      </c>
      <c r="DU167" s="166">
        <f ca="1">IF('Cash Flow'!DU93&lt;0,0,
IF($B$167=TRUE,
                  (SUM('Cash Flow'!DU93:EF93)/Summary!$G$69)+SUM('Cash Flow'!DU97:EF97),
                  (('Cash Flow'!DU93)+('Cash Flow'!DU97))*12)/DU172
)</f>
        <v>200585319.42497012</v>
      </c>
      <c r="DV167" s="166">
        <f ca="1">IF('Cash Flow'!DV93&lt;0,0,
IF($B$167=TRUE,
                  (SUM('Cash Flow'!DV93:EG93)/Summary!$G$69)+SUM('Cash Flow'!DV97:EG97),
                  (('Cash Flow'!DV93)+('Cash Flow'!DV97))*12)/DV172
)</f>
        <v>200993551.83343741</v>
      </c>
      <c r="DW167" s="166">
        <f ca="1">IF('Cash Flow'!DW93&lt;0,0,
IF($B$167=TRUE,
                  (SUM('Cash Flow'!DW93:EH93)/Summary!$G$69)+SUM('Cash Flow'!DW97:EH97),
                  (('Cash Flow'!DW93)+('Cash Flow'!DW97))*12)/DW172
)</f>
        <v>201419261.58618718</v>
      </c>
      <c r="DX167" s="166">
        <f ca="1">IF('Cash Flow'!DX93&lt;0,0,
IF($B$167=TRUE,
                  (SUM('Cash Flow'!DX93:EI93)/Summary!$G$69)+SUM('Cash Flow'!DX97:EI97),
                  (('Cash Flow'!DX93)+('Cash Flow'!DX97))*12)/DX172
)</f>
        <v>201825166.38709521</v>
      </c>
      <c r="DY167" s="166">
        <f ca="1">IF('Cash Flow'!DY93&lt;0,0,
IF($B$167=TRUE,
                  (SUM('Cash Flow'!DY93:EJ93)/Summary!$G$69)+SUM('Cash Flow'!DY97:EJ97),
                  (('Cash Flow'!DY93)+('Cash Flow'!DY97))*12)/DY172
)</f>
        <v>202223192.45060235</v>
      </c>
      <c r="DZ167" s="166">
        <f ca="1">IF('Cash Flow'!DZ93&lt;0,0,
IF($B$167=TRUE,
                  (SUM('Cash Flow'!DZ93:EK93)/Summary!$G$69)+SUM('Cash Flow'!DZ97:EK97),
                  (('Cash Flow'!DZ93)+('Cash Flow'!DZ97))*12)/DZ172
)</f>
        <v>202692821.31688607</v>
      </c>
      <c r="EA167" s="166">
        <f ca="1">IF('Cash Flow'!EA93&lt;0,0,
IF($B$167=TRUE,
                  (SUM('Cash Flow'!EA93:EL93)/Summary!$G$69)+SUM('Cash Flow'!EA97:EL97),
                  (('Cash Flow'!EA93)+('Cash Flow'!EA97))*12)/EA172
)</f>
        <v>203105160.37378323</v>
      </c>
      <c r="EB167" s="166">
        <f ca="1">IF('Cash Flow'!EB93&lt;0,0,
IF($B$167=TRUE,
                  (SUM('Cash Flow'!EB93:EM93)/Summary!$G$69)+SUM('Cash Flow'!EB97:EM97),
                  (('Cash Flow'!EB93)+('Cash Flow'!EB97))*12)/EB172
)</f>
        <v>203553678.36396313</v>
      </c>
      <c r="EC167" s="166">
        <f ca="1">IF('Cash Flow'!EC93&lt;0,0,
IF($B$167=TRUE,
                  (SUM('Cash Flow'!EC93:EN93)/Summary!$G$69)+SUM('Cash Flow'!EC97:EN97),
                  (('Cash Flow'!EC93)+('Cash Flow'!EC97))*12)/EC172
)</f>
        <v>203982268.96956363</v>
      </c>
      <c r="ED167" s="166">
        <f ca="1">IF('Cash Flow'!ED93&lt;0,0,
IF($B$167=TRUE,
                  (SUM('Cash Flow'!ED93:EO93)/Summary!$G$69)+SUM('Cash Flow'!ED97:EO97),
                  (('Cash Flow'!ED93)+('Cash Flow'!ED97))*12)/ED172
)</f>
        <v>204428386.70165327</v>
      </c>
      <c r="EE167" s="166">
        <f ca="1">IF('Cash Flow'!EE93&lt;0,0,
IF($B$167=TRUE,
                  (SUM('Cash Flow'!EE93:EP93)/Summary!$G$69)+SUM('Cash Flow'!EE97:EP97),
                  (('Cash Flow'!EE93)+('Cash Flow'!EE97))*12)/EE172
)</f>
        <v>204854558.28734523</v>
      </c>
      <c r="EF167" s="166">
        <f ca="1">IF('Cash Flow'!EF93&lt;0,0,
IF($B$167=TRUE,
                  (SUM('Cash Flow'!EF93:EQ93)/Summary!$G$69)+SUM('Cash Flow'!EF97:EQ97),
                  (('Cash Flow'!EF93)+('Cash Flow'!EF97))*12)/EF172
)</f>
        <v>205288908.11224881</v>
      </c>
      <c r="EG167" s="166">
        <f ca="1">IF('Cash Flow'!EG93&lt;0,0,
IF($B$167=TRUE,
                  (SUM('Cash Flow'!EG93:ER93)/Summary!$G$69)+SUM('Cash Flow'!EG97:ER97),
                  (('Cash Flow'!EG93)+('Cash Flow'!EG97))*12)/EG172
)</f>
        <v>205731462.06832021</v>
      </c>
      <c r="EH167" s="166">
        <f ca="1">IF('Cash Flow'!EH93&lt;0,0,
IF($B$167=TRUE,
                  (SUM('Cash Flow'!EH93:ES93)/Summary!$G$69)+SUM('Cash Flow'!EH97:ES97),
                  (('Cash Flow'!EH93)+('Cash Flow'!EH97))*12)/EH172
)</f>
        <v>206154042.64721414</v>
      </c>
      <c r="EI167" s="166">
        <f ca="1">IF('Cash Flow'!EI93&lt;0,0,
IF($B$167=TRUE,
                  (SUM('Cash Flow'!EI93:ET93)/Summary!$G$69)+SUM('Cash Flow'!EI97:ET97),
                  (('Cash Flow'!EI93)+('Cash Flow'!EI97))*12)/EI172
)</f>
        <v>206594244.85052451</v>
      </c>
      <c r="EJ167" s="166">
        <f ca="1">IF('Cash Flow'!EJ93&lt;0,0,
IF($B$167=TRUE,
                  (SUM('Cash Flow'!EJ93:EU93)/Summary!$G$69)+SUM('Cash Flow'!EJ97:EU97),
                  (('Cash Flow'!EJ93)+('Cash Flow'!EJ97))*12)/EJ172
)</f>
        <v>207014456.12059706</v>
      </c>
      <c r="EK167" s="4">
        <v>0</v>
      </c>
    </row>
    <row r="168" spans="1:141" s="4" customFormat="1" ht="14" x14ac:dyDescent="0.2">
      <c r="A168" s="3"/>
      <c r="B168" s="126">
        <v>0</v>
      </c>
      <c r="C168" s="6" t="s">
        <v>654</v>
      </c>
      <c r="H168" s="166">
        <f ca="1">(((((H167+$D$158)+'Cash Flow'!H96)/Capex!$D$6)*Taxes!$F$33+'Cash Flow'!H76*12)/Capex!$D$6)*$B$168</f>
        <v>0</v>
      </c>
      <c r="I168" s="166">
        <f ca="1">(((((I167+$D$158)+'Cash Flow'!I96)/Capex!$D$6)*Taxes!$F$33+'Cash Flow'!I76*12)/Capex!$D$6)*$B$168</f>
        <v>0</v>
      </c>
      <c r="J168" s="166">
        <f ca="1">(((((J167+$D$158)+'Cash Flow'!J96)/Capex!$D$6)*Taxes!$F$33+'Cash Flow'!J76*12)/Capex!$D$6)*$B$168</f>
        <v>0</v>
      </c>
      <c r="K168" s="166">
        <f ca="1">(((((K167+$D$158)+'Cash Flow'!K96)/Capex!$D$6)*Taxes!$F$33+'Cash Flow'!K76*12)/Capex!$D$6)*$B$168</f>
        <v>0</v>
      </c>
      <c r="L168" s="166">
        <f ca="1">(((((L167+$D$158)+'Cash Flow'!L96)/Capex!$D$6)*Taxes!$F$33+'Cash Flow'!L76*12)/Capex!$D$6)*$B$168</f>
        <v>0</v>
      </c>
      <c r="M168" s="166">
        <f ca="1">(((((M167+$D$158)+'Cash Flow'!M96)/Capex!$D$6)*Taxes!$F$33+'Cash Flow'!M76*12)/Capex!$D$6)*$B$168</f>
        <v>0</v>
      </c>
      <c r="N168" s="166">
        <f ca="1">(((((N167+$D$158)+'Cash Flow'!N96)/Capex!$D$6)*Taxes!$F$33+'Cash Flow'!N76*12)/Capex!$D$6)*$B$168</f>
        <v>0</v>
      </c>
      <c r="O168" s="166">
        <f ca="1">(((((O167+$D$158)+'Cash Flow'!O96)/Capex!$D$6)*Taxes!$F$33+'Cash Flow'!O76*12)/Capex!$D$6)*$B$168</f>
        <v>0</v>
      </c>
      <c r="P168" s="166">
        <f ca="1">(((((P167+$D$158)+'Cash Flow'!P96)/Capex!$D$6)*Taxes!$F$33+'Cash Flow'!P76*12)/Capex!$D$6)*$B$168</f>
        <v>0</v>
      </c>
      <c r="Q168" s="166">
        <f ca="1">(((((Q167+$D$158)+'Cash Flow'!Q96)/Capex!$D$6)*Taxes!$F$33+'Cash Flow'!Q76*12)/Capex!$D$6)*$B$168</f>
        <v>0</v>
      </c>
      <c r="R168" s="166">
        <f ca="1">(((((R167+$D$158)+'Cash Flow'!R96)/Capex!$D$6)*Taxes!$F$33+'Cash Flow'!R76*12)/Capex!$D$6)*$B$168</f>
        <v>0</v>
      </c>
      <c r="S168" s="166">
        <f ca="1">(((((S167+$D$158)+'Cash Flow'!S96)/Capex!$D$6)*Taxes!$F$33+'Cash Flow'!S76*12)/Capex!$D$6)*$B$168</f>
        <v>0</v>
      </c>
      <c r="T168" s="166">
        <f ca="1">(((((T167+$D$158)+'Cash Flow'!T96)/Capex!$D$6)*Taxes!$F$33+'Cash Flow'!T76*12)/Capex!$D$6)*$B$168</f>
        <v>0</v>
      </c>
      <c r="U168" s="166">
        <f ca="1">(((((U167+$D$158)+'Cash Flow'!U96)/Capex!$D$6)*Taxes!$F$33+'Cash Flow'!U76*12)/Capex!$D$6)*$B$168</f>
        <v>0</v>
      </c>
      <c r="V168" s="166">
        <f ca="1">(((((V167+$D$158)+'Cash Flow'!V96)/Capex!$D$6)*Taxes!$F$33+'Cash Flow'!V76*12)/Capex!$D$6)*$B$168</f>
        <v>0</v>
      </c>
      <c r="W168" s="166">
        <f ca="1">(((((W167+$D$158)+'Cash Flow'!W96)/Capex!$D$6)*Taxes!$F$33+'Cash Flow'!W76*12)/Capex!$D$6)*$B$168</f>
        <v>0</v>
      </c>
      <c r="X168" s="166">
        <f ca="1">(((((X167+$D$158)+'Cash Flow'!X96)/Capex!$D$6)*Taxes!$F$33+'Cash Flow'!X76*12)/Capex!$D$6)*$B$168</f>
        <v>0</v>
      </c>
      <c r="Y168" s="166">
        <f ca="1">(((((Y167+$D$158)+'Cash Flow'!Y96)/Capex!$D$6)*Taxes!$F$33+'Cash Flow'!Y76*12)/Capex!$D$6)*$B$168</f>
        <v>0</v>
      </c>
      <c r="Z168" s="166">
        <f ca="1">(((((Z167+$D$158)+'Cash Flow'!Z96)/Capex!$D$6)*Taxes!$F$33+'Cash Flow'!Z76*12)/Capex!$D$6)*$B$168</f>
        <v>0</v>
      </c>
      <c r="AA168" s="166">
        <f ca="1">(((((AA167+$D$158)+'Cash Flow'!AA96)/Capex!$D$6)*Taxes!$F$33+'Cash Flow'!AA76*12)/Capex!$D$6)*$B$168</f>
        <v>0</v>
      </c>
      <c r="AB168" s="166">
        <f ca="1">(((((AB167+$D$158)+'Cash Flow'!AB96)/Capex!$D$6)*Taxes!$F$33+'Cash Flow'!AB76*12)/Capex!$D$6)*$B$168</f>
        <v>0</v>
      </c>
      <c r="AC168" s="166">
        <f ca="1">(((((AC167+$D$158)+'Cash Flow'!AC96)/Capex!$D$6)*Taxes!$F$33+'Cash Flow'!AC76*12)/Capex!$D$6)*$B$168</f>
        <v>0</v>
      </c>
      <c r="AD168" s="166">
        <f ca="1">(((((AD167+$D$158)+'Cash Flow'!AD96)/Capex!$D$6)*Taxes!$F$33+'Cash Flow'!AD76*12)/Capex!$D$6)*$B$168</f>
        <v>0</v>
      </c>
      <c r="AE168" s="166">
        <f ca="1">(((((AE167+$D$158)+'Cash Flow'!AE96)/Capex!$D$6)*Taxes!$F$33+'Cash Flow'!AE76*12)/Capex!$D$6)*$B$168</f>
        <v>0</v>
      </c>
      <c r="AF168" s="166">
        <f ca="1">(((((AF167+$D$158)+'Cash Flow'!AF96)/Capex!$D$6)*Taxes!$F$33+'Cash Flow'!AF76*12)/Capex!$D$6)*$B$168</f>
        <v>0</v>
      </c>
      <c r="AG168" s="166">
        <f ca="1">(((((AG167+$D$158)+'Cash Flow'!AG96)/Capex!$D$6)*Taxes!$F$33+'Cash Flow'!AG76*12)/Capex!$D$6)*$B$168</f>
        <v>0</v>
      </c>
      <c r="AH168" s="166">
        <f ca="1">(((((AH167+$D$158)+'Cash Flow'!AH96)/Capex!$D$6)*Taxes!$F$33+'Cash Flow'!AH76*12)/Capex!$D$6)*$B$168</f>
        <v>0</v>
      </c>
      <c r="AI168" s="166">
        <f ca="1">(((((AI167+$D$158)+'Cash Flow'!AI96)/Capex!$D$6)*Taxes!$F$33+'Cash Flow'!AI76*12)/Capex!$D$6)*$B$168</f>
        <v>0</v>
      </c>
      <c r="AJ168" s="166">
        <f ca="1">(((((AJ167+$D$158)+'Cash Flow'!AJ96)/Capex!$D$6)*Taxes!$F$33+'Cash Flow'!AJ76*12)/Capex!$D$6)*$B$168</f>
        <v>0</v>
      </c>
      <c r="AK168" s="166">
        <f ca="1">(((((AK167+$D$158)+'Cash Flow'!AK96)/Capex!$D$6)*Taxes!$F$33+'Cash Flow'!AK76*12)/Capex!$D$6)*$B$168</f>
        <v>0</v>
      </c>
      <c r="AL168" s="166">
        <f ca="1">(((((AL167+$D$158)+'Cash Flow'!AL96)/Capex!$D$6)*Taxes!$F$33+'Cash Flow'!AL76*12)/Capex!$D$6)*$B$168</f>
        <v>0</v>
      </c>
      <c r="AM168" s="166">
        <f ca="1">(((((AM167+$D$158)+'Cash Flow'!AM96)/Capex!$D$6)*Taxes!$F$33+'Cash Flow'!AM76*12)/Capex!$D$6)*$B$168</f>
        <v>0</v>
      </c>
      <c r="AN168" s="166">
        <f ca="1">(((((AN167+$D$158)+'Cash Flow'!AN96)/Capex!$D$6)*Taxes!$F$33+'Cash Flow'!AN76*12)/Capex!$D$6)*$B$168</f>
        <v>0</v>
      </c>
      <c r="AO168" s="166">
        <f ca="1">(((((AO167+$D$158)+'Cash Flow'!AO96)/Capex!$D$6)*Taxes!$F$33+'Cash Flow'!AO76*12)/Capex!$D$6)*$B$168</f>
        <v>0</v>
      </c>
      <c r="AP168" s="166">
        <f ca="1">(((((AP167+$D$158)+'Cash Flow'!AP96)/Capex!$D$6)*Taxes!$F$33+'Cash Flow'!AP76*12)/Capex!$D$6)*$B$168</f>
        <v>0</v>
      </c>
      <c r="AQ168" s="166">
        <f ca="1">(((((AQ167+$D$158)+'Cash Flow'!AQ96)/Capex!$D$6)*Taxes!$F$33+'Cash Flow'!AQ76*12)/Capex!$D$6)*$B$168</f>
        <v>0</v>
      </c>
      <c r="AR168" s="166">
        <f ca="1">(((((AR167+$D$158)+'Cash Flow'!AR96)/Capex!$D$6)*Taxes!$F$33+'Cash Flow'!AR76*12)/Capex!$D$6)*$B$168</f>
        <v>0</v>
      </c>
      <c r="AS168" s="166">
        <f ca="1">(((((AS167+$D$158)+'Cash Flow'!AS96)/Capex!$D$6)*Taxes!$F$33+'Cash Flow'!AS76*12)/Capex!$D$6)*$B$168</f>
        <v>0</v>
      </c>
      <c r="AT168" s="166">
        <f ca="1">(((((AT167+$D$158)+'Cash Flow'!AT96)/Capex!$D$6)*Taxes!$F$33+'Cash Flow'!AT76*12)/Capex!$D$6)*$B$168</f>
        <v>0</v>
      </c>
      <c r="AU168" s="166">
        <f ca="1">(((((AU167+$D$158)+'Cash Flow'!AU96)/Capex!$D$6)*Taxes!$F$33+'Cash Flow'!AU76*12)/Capex!$D$6)*$B$168</f>
        <v>0</v>
      </c>
      <c r="AV168" s="166">
        <f ca="1">(((((AV167+$D$158)+'Cash Flow'!AV96)/Capex!$D$6)*Taxes!$F$33+'Cash Flow'!AV76*12)/Capex!$D$6)*$B$168</f>
        <v>0</v>
      </c>
      <c r="AW168" s="166">
        <f ca="1">(((((AW167+$D$158)+'Cash Flow'!AW96)/Capex!$D$6)*Taxes!$F$33+'Cash Flow'!AW76*12)/Capex!$D$6)*$B$168</f>
        <v>0</v>
      </c>
      <c r="AX168" s="166">
        <f ca="1">(((((AX167+$D$158)+'Cash Flow'!AX96)/Capex!$D$6)*Taxes!$F$33+'Cash Flow'!AX76*12)/Capex!$D$6)*$B$168</f>
        <v>0</v>
      </c>
      <c r="AY168" s="166">
        <f ca="1">(((((AY167+$D$158)+'Cash Flow'!AY96)/Capex!$D$6)*Taxes!$F$33+'Cash Flow'!AY76*12)/Capex!$D$6)*$B$168</f>
        <v>0</v>
      </c>
      <c r="AZ168" s="166">
        <f ca="1">(((((AZ167+$D$158)+'Cash Flow'!AZ96)/Capex!$D$6)*Taxes!$F$33+'Cash Flow'!AZ76*12)/Capex!$D$6)*$B$168</f>
        <v>0</v>
      </c>
      <c r="BA168" s="166">
        <f ca="1">(((((BA167+$D$158)+'Cash Flow'!BA96)/Capex!$D$6)*Taxes!$F$33+'Cash Flow'!BA76*12)/Capex!$D$6)*$B$168</f>
        <v>0</v>
      </c>
      <c r="BB168" s="166">
        <f ca="1">(((((BB167+$D$158)+'Cash Flow'!BB96)/Capex!$D$6)*Taxes!$F$33+'Cash Flow'!BB76*12)/Capex!$D$6)*$B$168</f>
        <v>0</v>
      </c>
      <c r="BC168" s="166">
        <f ca="1">(((((BC167+$D$158)+'Cash Flow'!BC96)/Capex!$D$6)*Taxes!$F$33+'Cash Flow'!BC76*12)/Capex!$D$6)*$B$168</f>
        <v>0</v>
      </c>
      <c r="BD168" s="166">
        <f ca="1">(((((BD167+$D$158)+'Cash Flow'!BD96)/Capex!$D$6)*Taxes!$F$33+'Cash Flow'!BD76*12)/Capex!$D$6)*$B$168</f>
        <v>0</v>
      </c>
      <c r="BE168" s="166">
        <f ca="1">(((((BE167+$D$158)+'Cash Flow'!BE96)/Capex!$D$6)*Taxes!$F$33+'Cash Flow'!BE76*12)/Capex!$D$6)*$B$168</f>
        <v>0</v>
      </c>
      <c r="BF168" s="166">
        <f ca="1">(((((BF167+$D$158)+'Cash Flow'!BF96)/Capex!$D$6)*Taxes!$F$33+'Cash Flow'!BF76*12)/Capex!$D$6)*$B$168</f>
        <v>0</v>
      </c>
      <c r="BG168" s="166">
        <f ca="1">(((((BG167+$D$158)+'Cash Flow'!BG96)/Capex!$D$6)*Taxes!$F$33+'Cash Flow'!BG76*12)/Capex!$D$6)*$B$168</f>
        <v>0</v>
      </c>
      <c r="BH168" s="166">
        <f ca="1">(((((BH167+$D$158)+'Cash Flow'!BH96)/Capex!$D$6)*Taxes!$F$33+'Cash Flow'!BH76*12)/Capex!$D$6)*$B$168</f>
        <v>0</v>
      </c>
      <c r="BI168" s="166">
        <f ca="1">(((((BI167+$D$158)+'Cash Flow'!BI96)/Capex!$D$6)*Taxes!$F$33+'Cash Flow'!BI76*12)/Capex!$D$6)*$B$168</f>
        <v>0</v>
      </c>
      <c r="BJ168" s="166">
        <f ca="1">(((((BJ167+$D$158)+'Cash Flow'!BJ96)/Capex!$D$6)*Taxes!$F$33+'Cash Flow'!BJ76*12)/Capex!$D$6)*$B$168</f>
        <v>0</v>
      </c>
      <c r="BK168" s="166">
        <f ca="1">(((((BK167+$D$158)+'Cash Flow'!BK96)/Capex!$D$6)*Taxes!$F$33+'Cash Flow'!BK76*12)/Capex!$D$6)*$B$168</f>
        <v>0</v>
      </c>
      <c r="BL168" s="166">
        <f ca="1">(((((BL167+$D$158)+'Cash Flow'!BL96)/Capex!$D$6)*Taxes!$F$33+'Cash Flow'!BL76*12)/Capex!$D$6)*$B$168</f>
        <v>0</v>
      </c>
      <c r="BM168" s="166">
        <f ca="1">(((((BM167+$D$158)+'Cash Flow'!BM96)/Capex!$D$6)*Taxes!$F$33+'Cash Flow'!BM76*12)/Capex!$D$6)*$B$168</f>
        <v>0</v>
      </c>
      <c r="BN168" s="166">
        <f ca="1">(((((BN167+$D$158)+'Cash Flow'!BN96)/Capex!$D$6)*Taxes!$F$33+'Cash Flow'!BN76*12)/Capex!$D$6)*$B$168</f>
        <v>0</v>
      </c>
      <c r="BO168" s="166">
        <f ca="1">(((((BO167+$D$158)+'Cash Flow'!BO96)/Capex!$D$6)*Taxes!$F$33+'Cash Flow'!BO76*12)/Capex!$D$6)*$B$168</f>
        <v>0</v>
      </c>
      <c r="BP168" s="166">
        <f ca="1">(((((BP167+$D$158)+'Cash Flow'!BP96)/Capex!$D$6)*Taxes!$F$33+'Cash Flow'!BP76*12)/Capex!$D$6)*$B$168</f>
        <v>0</v>
      </c>
      <c r="BQ168" s="166">
        <f ca="1">(((((BQ167+$D$158)+'Cash Flow'!BQ96)/Capex!$D$6)*Taxes!$F$33+'Cash Flow'!BQ76*12)/Capex!$D$6)*$B$168</f>
        <v>0</v>
      </c>
      <c r="BR168" s="166">
        <f ca="1">(((((BR167+$D$158)+'Cash Flow'!BR96)/Capex!$D$6)*Taxes!$F$33+'Cash Flow'!BR76*12)/Capex!$D$6)*$B$168</f>
        <v>0</v>
      </c>
      <c r="BS168" s="166">
        <f ca="1">(((((BS167+$D$158)+'Cash Flow'!BS96)/Capex!$D$6)*Taxes!$F$33+'Cash Flow'!BS76*12)/Capex!$D$6)*$B$168</f>
        <v>0</v>
      </c>
      <c r="BT168" s="166">
        <f ca="1">(((((BT167+$D$158)+'Cash Flow'!BT96)/Capex!$D$6)*Taxes!$F$33+'Cash Flow'!BT76*12)/Capex!$D$6)*$B$168</f>
        <v>0</v>
      </c>
      <c r="BU168" s="166">
        <f ca="1">(((((BU167+$D$158)+'Cash Flow'!BU96)/Capex!$D$6)*Taxes!$F$33+'Cash Flow'!BU76*12)/Capex!$D$6)*$B$168</f>
        <v>0</v>
      </c>
      <c r="BV168" s="166">
        <f ca="1">(((((BV167+$D$158)+'Cash Flow'!BV96)/Capex!$D$6)*Taxes!$F$33+'Cash Flow'!BV76*12)/Capex!$D$6)*$B$168</f>
        <v>0</v>
      </c>
      <c r="BW168" s="166">
        <f ca="1">(((((BW167+$D$158)+'Cash Flow'!BW96)/Capex!$D$6)*Taxes!$F$33+'Cash Flow'!BW76*12)/Capex!$D$6)*$B$168</f>
        <v>0</v>
      </c>
      <c r="BX168" s="166">
        <f ca="1">(((((BX167+$D$158)+'Cash Flow'!BX96)/Capex!$D$6)*Taxes!$F$33+'Cash Flow'!BX76*12)/Capex!$D$6)*$B$168</f>
        <v>0</v>
      </c>
      <c r="BY168" s="166">
        <f ca="1">(((((BY167+$D$158)+'Cash Flow'!BY96)/Capex!$D$6)*Taxes!$F$33+'Cash Flow'!BY76*12)/Capex!$D$6)*$B$168</f>
        <v>0</v>
      </c>
      <c r="BZ168" s="166">
        <f ca="1">(((((BZ167+$D$158)+'Cash Flow'!BZ96)/Capex!$D$6)*Taxes!$F$33+'Cash Flow'!BZ76*12)/Capex!$D$6)*$B$168</f>
        <v>0</v>
      </c>
      <c r="CA168" s="166">
        <f ca="1">(((((CA167+$D$158)+'Cash Flow'!CA96)/Capex!$D$6)*Taxes!$F$33+'Cash Flow'!CA76*12)/Capex!$D$6)*$B$168</f>
        <v>0</v>
      </c>
      <c r="CB168" s="166">
        <f ca="1">(((((CB167+$D$158)+'Cash Flow'!CB96)/Capex!$D$6)*Taxes!$F$33+'Cash Flow'!CB76*12)/Capex!$D$6)*$B$168</f>
        <v>0</v>
      </c>
      <c r="CC168" s="166">
        <f ca="1">(((((CC167+$D$158)+'Cash Flow'!CC96)/Capex!$D$6)*Taxes!$F$33+'Cash Flow'!CC76*12)/Capex!$D$6)*$B$168</f>
        <v>0</v>
      </c>
      <c r="CD168" s="166">
        <f ca="1">(((((CD167+$D$158)+'Cash Flow'!CD96)/Capex!$D$6)*Taxes!$F$33+'Cash Flow'!CD76*12)/Capex!$D$6)*$B$168</f>
        <v>0</v>
      </c>
      <c r="CE168" s="166">
        <f ca="1">(((((CE167+$D$158)+'Cash Flow'!CE96)/Capex!$D$6)*Taxes!$F$33+'Cash Flow'!CE76*12)/Capex!$D$6)*$B$168</f>
        <v>0</v>
      </c>
      <c r="CF168" s="166">
        <f ca="1">(((((CF167+$D$158)+'Cash Flow'!CF96)/Capex!$D$6)*Taxes!$F$33+'Cash Flow'!CF76*12)/Capex!$D$6)*$B$168</f>
        <v>0</v>
      </c>
      <c r="CG168" s="166">
        <f ca="1">(((((CG167+$D$158)+'Cash Flow'!CG96)/Capex!$D$6)*Taxes!$F$33+'Cash Flow'!CG76*12)/Capex!$D$6)*$B$168</f>
        <v>0</v>
      </c>
      <c r="CH168" s="166">
        <f ca="1">(((((CH167+$D$158)+'Cash Flow'!CH96)/Capex!$D$6)*Taxes!$F$33+'Cash Flow'!CH76*12)/Capex!$D$6)*$B$168</f>
        <v>0</v>
      </c>
      <c r="CI168" s="166">
        <f ca="1">(((((CI167+$D$158)+'Cash Flow'!CI96)/Capex!$D$6)*Taxes!$F$33+'Cash Flow'!CI76*12)/Capex!$D$6)*$B$168</f>
        <v>0</v>
      </c>
      <c r="CJ168" s="166">
        <f ca="1">(((((CJ167+$D$158)+'Cash Flow'!CJ96)/Capex!$D$6)*Taxes!$F$33+'Cash Flow'!CJ76*12)/Capex!$D$6)*$B$168</f>
        <v>0</v>
      </c>
      <c r="CK168" s="166">
        <f ca="1">(((((CK167+$D$158)+'Cash Flow'!CK96)/Capex!$D$6)*Taxes!$F$33+'Cash Flow'!CK76*12)/Capex!$D$6)*$B$168</f>
        <v>0</v>
      </c>
      <c r="CL168" s="166">
        <f ca="1">(((((CL167+$D$158)+'Cash Flow'!CL96)/Capex!$D$6)*Taxes!$F$33+'Cash Flow'!CL76*12)/Capex!$D$6)*$B$168</f>
        <v>0</v>
      </c>
      <c r="CM168" s="166">
        <f ca="1">(((((CM167+$D$158)+'Cash Flow'!CM96)/Capex!$D$6)*Taxes!$F$33+'Cash Flow'!CM76*12)/Capex!$D$6)*$B$168</f>
        <v>0</v>
      </c>
      <c r="CN168" s="166">
        <f ca="1">(((((CN167+$D$158)+'Cash Flow'!CN96)/Capex!$D$6)*Taxes!$F$33+'Cash Flow'!CN76*12)/Capex!$D$6)*$B$168</f>
        <v>0</v>
      </c>
      <c r="CO168" s="166">
        <f ca="1">(((((CO167+$D$158)+'Cash Flow'!CO96)/Capex!$D$6)*Taxes!$F$33+'Cash Flow'!CO76*12)/Capex!$D$6)*$B$168</f>
        <v>0</v>
      </c>
      <c r="CP168" s="166">
        <f ca="1">(((((CP167+$D$158)+'Cash Flow'!CP96)/Capex!$D$6)*Taxes!$F$33+'Cash Flow'!CP76*12)/Capex!$D$6)*$B$168</f>
        <v>0</v>
      </c>
      <c r="CQ168" s="166">
        <f ca="1">(((((CQ167+$D$158)+'Cash Flow'!CQ96)/Capex!$D$6)*Taxes!$F$33+'Cash Flow'!CQ76*12)/Capex!$D$6)*$B$168</f>
        <v>0</v>
      </c>
      <c r="CR168" s="166">
        <f ca="1">(((((CR167+$D$158)+'Cash Flow'!CR96)/Capex!$D$6)*Taxes!$F$33+'Cash Flow'!CR76*12)/Capex!$D$6)*$B$168</f>
        <v>0</v>
      </c>
      <c r="CS168" s="166">
        <f ca="1">(((((CS167+$D$158)+'Cash Flow'!CS96)/Capex!$D$6)*Taxes!$F$33+'Cash Flow'!CS76*12)/Capex!$D$6)*$B$168</f>
        <v>0</v>
      </c>
      <c r="CT168" s="166">
        <f ca="1">(((((CT167+$D$158)+'Cash Flow'!CT96)/Capex!$D$6)*Taxes!$F$33+'Cash Flow'!CT76*12)/Capex!$D$6)*$B$168</f>
        <v>0</v>
      </c>
      <c r="CU168" s="166">
        <f ca="1">(((((CU167+$D$158)+'Cash Flow'!CU96)/Capex!$D$6)*Taxes!$F$33+'Cash Flow'!CU76*12)/Capex!$D$6)*$B$168</f>
        <v>0</v>
      </c>
      <c r="CV168" s="166">
        <f ca="1">(((((CV167+$D$158)+'Cash Flow'!CV96)/Capex!$D$6)*Taxes!$F$33+'Cash Flow'!CV76*12)/Capex!$D$6)*$B$168</f>
        <v>0</v>
      </c>
      <c r="CW168" s="166">
        <f ca="1">(((((CW167+$D$158)+'Cash Flow'!CW96)/Capex!$D$6)*Taxes!$F$33+'Cash Flow'!CW76*12)/Capex!$D$6)*$B$168</f>
        <v>0</v>
      </c>
      <c r="CX168" s="166">
        <f ca="1">(((((CX167+$D$158)+'Cash Flow'!CX96)/Capex!$D$6)*Taxes!$F$33+'Cash Flow'!CX76*12)/Capex!$D$6)*$B$168</f>
        <v>0</v>
      </c>
      <c r="CY168" s="166">
        <f ca="1">(((((CY167+$D$158)+'Cash Flow'!CY96)/Capex!$D$6)*Taxes!$F$33+'Cash Flow'!CY76*12)/Capex!$D$6)*$B$168</f>
        <v>0</v>
      </c>
      <c r="CZ168" s="166">
        <f ca="1">(((((CZ167+$D$158)+'Cash Flow'!CZ96)/Capex!$D$6)*Taxes!$F$33+'Cash Flow'!CZ76*12)/Capex!$D$6)*$B$168</f>
        <v>0</v>
      </c>
      <c r="DA168" s="166">
        <f ca="1">(((((DA167+$D$158)+'Cash Flow'!DA96)/Capex!$D$6)*Taxes!$F$33+'Cash Flow'!DA76*12)/Capex!$D$6)*$B$168</f>
        <v>0</v>
      </c>
      <c r="DB168" s="166">
        <f ca="1">(((((DB167+$D$158)+'Cash Flow'!DB96)/Capex!$D$6)*Taxes!$F$33+'Cash Flow'!DB76*12)/Capex!$D$6)*$B$168</f>
        <v>0</v>
      </c>
      <c r="DC168" s="166">
        <f ca="1">(((((DC167+$D$158)+'Cash Flow'!DC96)/Capex!$D$6)*Taxes!$F$33+'Cash Flow'!DC76*12)/Capex!$D$6)*$B$168</f>
        <v>0</v>
      </c>
      <c r="DD168" s="166">
        <f ca="1">(((((DD167+$D$158)+'Cash Flow'!DD96)/Capex!$D$6)*Taxes!$F$33+'Cash Flow'!DD76*12)/Capex!$D$6)*$B$168</f>
        <v>0</v>
      </c>
      <c r="DE168" s="166">
        <f ca="1">(((((DE167+$D$158)+'Cash Flow'!DE96)/Capex!$D$6)*Taxes!$F$33+'Cash Flow'!DE76*12)/Capex!$D$6)*$B$168</f>
        <v>0</v>
      </c>
      <c r="DF168" s="166">
        <f ca="1">(((((DF167+$D$158)+'Cash Flow'!DF96)/Capex!$D$6)*Taxes!$F$33+'Cash Flow'!DF76*12)/Capex!$D$6)*$B$168</f>
        <v>0</v>
      </c>
      <c r="DG168" s="166">
        <f ca="1">(((((DG167+$D$158)+'Cash Flow'!DG96)/Capex!$D$6)*Taxes!$F$33+'Cash Flow'!DG76*12)/Capex!$D$6)*$B$168</f>
        <v>0</v>
      </c>
      <c r="DH168" s="166">
        <f ca="1">(((((DH167+$D$158)+'Cash Flow'!DH96)/Capex!$D$6)*Taxes!$F$33+'Cash Flow'!DH76*12)/Capex!$D$6)*$B$168</f>
        <v>0</v>
      </c>
      <c r="DI168" s="166">
        <f ca="1">(((((DI167+$D$158)+'Cash Flow'!DI96)/Capex!$D$6)*Taxes!$F$33+'Cash Flow'!DI76*12)/Capex!$D$6)*$B$168</f>
        <v>0</v>
      </c>
      <c r="DJ168" s="166">
        <f ca="1">(((((DJ167+$D$158)+'Cash Flow'!DJ96)/Capex!$D$6)*Taxes!$F$33+'Cash Flow'!DJ76*12)/Capex!$D$6)*$B$168</f>
        <v>0</v>
      </c>
      <c r="DK168" s="166">
        <f ca="1">(((((DK167+$D$158)+'Cash Flow'!DK96)/Capex!$D$6)*Taxes!$F$33+'Cash Flow'!DK76*12)/Capex!$D$6)*$B$168</f>
        <v>0</v>
      </c>
      <c r="DL168" s="166">
        <f ca="1">(((((DL167+$D$158)+'Cash Flow'!DL96)/Capex!$D$6)*Taxes!$F$33+'Cash Flow'!DL76*12)/Capex!$D$6)*$B$168</f>
        <v>0</v>
      </c>
      <c r="DM168" s="166">
        <f ca="1">(((((DM167+$D$158)+'Cash Flow'!DM96)/Capex!$D$6)*Taxes!$F$33+'Cash Flow'!DM76*12)/Capex!$D$6)*$B$168</f>
        <v>0</v>
      </c>
      <c r="DN168" s="166">
        <f ca="1">(((((DN167+$D$158)+'Cash Flow'!DN96)/Capex!$D$6)*Taxes!$F$33+'Cash Flow'!DN76*12)/Capex!$D$6)*$B$168</f>
        <v>0</v>
      </c>
      <c r="DO168" s="166">
        <f ca="1">(((((DO167+$D$158)+'Cash Flow'!DO96)/Capex!$D$6)*Taxes!$F$33+'Cash Flow'!DO76*12)/Capex!$D$6)*$B$168</f>
        <v>0</v>
      </c>
      <c r="DP168" s="166">
        <f ca="1">(((((DP167+$D$158)+'Cash Flow'!DP96)/Capex!$D$6)*Taxes!$F$33+'Cash Flow'!DP76*12)/Capex!$D$6)*$B$168</f>
        <v>0</v>
      </c>
      <c r="DQ168" s="166">
        <f ca="1">(((((DQ167+$D$158)+'Cash Flow'!DQ96)/Capex!$D$6)*Taxes!$F$33+'Cash Flow'!DQ76*12)/Capex!$D$6)*$B$168</f>
        <v>0</v>
      </c>
      <c r="DR168" s="166">
        <f ca="1">(((((DR167+$D$158)+'Cash Flow'!DR96)/Capex!$D$6)*Taxes!$F$33+'Cash Flow'!DR76*12)/Capex!$D$6)*$B$168</f>
        <v>0</v>
      </c>
      <c r="DS168" s="166">
        <f ca="1">(((((DS167+$D$158)+'Cash Flow'!DS96)/Capex!$D$6)*Taxes!$F$33+'Cash Flow'!DS76*12)/Capex!$D$6)*$B$168</f>
        <v>0</v>
      </c>
      <c r="DT168" s="166">
        <f ca="1">(((((DT167+$D$158)+'Cash Flow'!DT96)/Capex!$D$6)*Taxes!$F$33+'Cash Flow'!DT76*12)/Capex!$D$6)*$B$168</f>
        <v>0</v>
      </c>
      <c r="DU168" s="166">
        <f ca="1">(((((DU167+$D$158)+'Cash Flow'!DU96)/Capex!$D$6)*Taxes!$F$33+'Cash Flow'!DU76*12)/Capex!$D$6)*$B$168</f>
        <v>0</v>
      </c>
      <c r="DV168" s="166">
        <f ca="1">(((((DV167+$D$158)+'Cash Flow'!DV96)/Capex!$D$6)*Taxes!$F$33+'Cash Flow'!DV76*12)/Capex!$D$6)*$B$168</f>
        <v>0</v>
      </c>
      <c r="DW168" s="166">
        <f ca="1">(((((DW167+$D$158)+'Cash Flow'!DW96)/Capex!$D$6)*Taxes!$F$33+'Cash Flow'!DW76*12)/Capex!$D$6)*$B$168</f>
        <v>0</v>
      </c>
      <c r="DX168" s="166">
        <f ca="1">(((((DX167+$D$158)+'Cash Flow'!DX96)/Capex!$D$6)*Taxes!$F$33+'Cash Flow'!DX76*12)/Capex!$D$6)*$B$168</f>
        <v>0</v>
      </c>
      <c r="DY168" s="166">
        <f ca="1">(((((DY167+$D$158)+'Cash Flow'!DY96)/Capex!$D$6)*Taxes!$F$33+'Cash Flow'!DY76*12)/Capex!$D$6)*$B$168</f>
        <v>0</v>
      </c>
      <c r="DZ168" s="166">
        <f ca="1">(((((DZ167+$D$158)+'Cash Flow'!DZ96)/Capex!$D$6)*Taxes!$F$33+'Cash Flow'!DZ76*12)/Capex!$D$6)*$B$168</f>
        <v>0</v>
      </c>
      <c r="EA168" s="166">
        <f ca="1">(((((EA167+$D$158)+'Cash Flow'!EA96)/Capex!$D$6)*Taxes!$F$33+'Cash Flow'!EA76*12)/Capex!$D$6)*$B$168</f>
        <v>0</v>
      </c>
      <c r="EB168" s="166">
        <f ca="1">(((((EB167+$D$158)+'Cash Flow'!EB96)/Capex!$D$6)*Taxes!$F$33+'Cash Flow'!EB76*12)/Capex!$D$6)*$B$168</f>
        <v>0</v>
      </c>
      <c r="EC168" s="166">
        <f ca="1">(((((EC167+$D$158)+'Cash Flow'!EC96)/Capex!$D$6)*Taxes!$F$33+'Cash Flow'!EC76*12)/Capex!$D$6)*$B$168</f>
        <v>0</v>
      </c>
      <c r="ED168" s="166">
        <f ca="1">(((((ED167+$D$158)+'Cash Flow'!ED96)/Capex!$D$6)*Taxes!$F$33+'Cash Flow'!ED76*12)/Capex!$D$6)*$B$168</f>
        <v>0</v>
      </c>
      <c r="EE168" s="166">
        <f ca="1">(((((EE167+$D$158)+'Cash Flow'!EE96)/Capex!$D$6)*Taxes!$F$33+'Cash Flow'!EE76*12)/Capex!$D$6)*$B$168</f>
        <v>0</v>
      </c>
      <c r="EF168" s="166">
        <f ca="1">(((((EF167+$D$158)+'Cash Flow'!EF96)/Capex!$D$6)*Taxes!$F$33+'Cash Flow'!EF76*12)/Capex!$D$6)*$B$168</f>
        <v>0</v>
      </c>
      <c r="EG168" s="166">
        <f ca="1">(((((EG167+$D$158)+'Cash Flow'!EG96)/Capex!$D$6)*Taxes!$F$33+'Cash Flow'!EG76*12)/Capex!$D$6)*$B$168</f>
        <v>0</v>
      </c>
      <c r="EH168" s="166">
        <f ca="1">(((((EH167+$D$158)+'Cash Flow'!EH96)/Capex!$D$6)*Taxes!$F$33+'Cash Flow'!EH76*12)/Capex!$D$6)*$B$168</f>
        <v>0</v>
      </c>
      <c r="EI168" s="166">
        <f ca="1">(((((EI167+$D$158)+'Cash Flow'!EI96)/Capex!$D$6)*Taxes!$F$33+'Cash Flow'!EI76*12)/Capex!$D$6)*$B$168</f>
        <v>0</v>
      </c>
      <c r="EJ168" s="166">
        <f ca="1">(((((EJ167+$D$158)+'Cash Flow'!EJ96)/Capex!$D$6)*Taxes!$F$33+'Cash Flow'!EJ76*12)/Capex!$D$6)*$B$168</f>
        <v>0</v>
      </c>
      <c r="EK168" s="4">
        <v>0</v>
      </c>
    </row>
    <row r="169" spans="1:141" s="4" customFormat="1" ht="14" x14ac:dyDescent="0.2">
      <c r="A169" s="3"/>
      <c r="C169" s="6" t="s">
        <v>392</v>
      </c>
      <c r="H169" s="166">
        <f>IF('Cash Flow'!H62=Summary!$G$66,Summary!$G$70,0)</f>
        <v>0</v>
      </c>
      <c r="I169" s="166">
        <f>IF('Cash Flow'!I62=Summary!$G$66,Summary!$G$70,0)</f>
        <v>0</v>
      </c>
      <c r="J169" s="166">
        <f>IF('Cash Flow'!J62=Summary!$G$66,Summary!$G$70,0)</f>
        <v>0</v>
      </c>
      <c r="K169" s="166">
        <f>IF('Cash Flow'!K62=Summary!$G$66,Summary!$G$70,0)</f>
        <v>0</v>
      </c>
      <c r="L169" s="166">
        <f>IF('Cash Flow'!L62=Summary!$G$66,Summary!$G$70,0)</f>
        <v>0</v>
      </c>
      <c r="M169" s="166">
        <f>IF('Cash Flow'!M62=Summary!$G$66,Summary!$G$70,0)</f>
        <v>0</v>
      </c>
      <c r="N169" s="166">
        <f>IF('Cash Flow'!N62=Summary!$G$66,Summary!$G$70,0)</f>
        <v>0</v>
      </c>
      <c r="O169" s="166">
        <f>IF('Cash Flow'!O62=Summary!$G$66,Summary!$G$70,0)</f>
        <v>0</v>
      </c>
      <c r="P169" s="166">
        <f>IF('Cash Flow'!P62=Summary!$G$66,Summary!$G$70,0)</f>
        <v>0</v>
      </c>
      <c r="Q169" s="166">
        <f>IF('Cash Flow'!Q62=Summary!$G$66,Summary!$G$70,0)</f>
        <v>0</v>
      </c>
      <c r="R169" s="166">
        <f>IF('Cash Flow'!R62=Summary!$G$66,Summary!$G$70,0)</f>
        <v>0</v>
      </c>
      <c r="S169" s="166">
        <f>IF('Cash Flow'!S62=Summary!$G$66,Summary!$G$70,0)</f>
        <v>0</v>
      </c>
      <c r="T169" s="166">
        <f>IF('Cash Flow'!T62=Summary!$G$66,Summary!$G$70,0)</f>
        <v>0</v>
      </c>
      <c r="U169" s="166">
        <f>IF('Cash Flow'!U62=Summary!$G$66,Summary!$G$70,0)</f>
        <v>0</v>
      </c>
      <c r="V169" s="166">
        <f>IF('Cash Flow'!V62=Summary!$G$66,Summary!$G$70,0)</f>
        <v>0</v>
      </c>
      <c r="W169" s="166">
        <f>IF('Cash Flow'!W62=Summary!$G$66,Summary!$G$70,0)</f>
        <v>0</v>
      </c>
      <c r="X169" s="166">
        <f>IF('Cash Flow'!X62=Summary!$G$66,Summary!$G$70,0)</f>
        <v>0</v>
      </c>
      <c r="Y169" s="166">
        <f>IF('Cash Flow'!Y62=Summary!$G$66,Summary!$G$70,0)</f>
        <v>0</v>
      </c>
      <c r="Z169" s="166">
        <f>IF('Cash Flow'!Z62=Summary!$G$66,Summary!$G$70,0)</f>
        <v>0</v>
      </c>
      <c r="AA169" s="166">
        <f>IF('Cash Flow'!AA62=Summary!$G$66,Summary!$G$70,0)</f>
        <v>0</v>
      </c>
      <c r="AB169" s="166">
        <f>IF('Cash Flow'!AB62=Summary!$G$66,Summary!$G$70,0)</f>
        <v>0</v>
      </c>
      <c r="AC169" s="166">
        <f>IF('Cash Flow'!AC62=Summary!$G$66,Summary!$G$70,0)</f>
        <v>0</v>
      </c>
      <c r="AD169" s="166">
        <f>IF('Cash Flow'!AD62=Summary!$G$66,Summary!$G$70,0)</f>
        <v>0</v>
      </c>
      <c r="AE169" s="166">
        <f>IF('Cash Flow'!AE62=Summary!$G$66,Summary!$G$70,0)</f>
        <v>0</v>
      </c>
      <c r="AF169" s="166">
        <f>IF('Cash Flow'!AF62=Summary!$G$66,Summary!$G$70,0)</f>
        <v>0</v>
      </c>
      <c r="AG169" s="166">
        <f>IF('Cash Flow'!AG62=Summary!$G$66,Summary!$G$70,0)</f>
        <v>0</v>
      </c>
      <c r="AH169" s="166">
        <f>IF('Cash Flow'!AH62=Summary!$G$66,Summary!$G$70,0)</f>
        <v>0</v>
      </c>
      <c r="AI169" s="166">
        <f>IF('Cash Flow'!AI62=Summary!$G$66,Summary!$G$70,0)</f>
        <v>0</v>
      </c>
      <c r="AJ169" s="166">
        <f>IF('Cash Flow'!AJ62=Summary!$G$66,Summary!$G$70,0)</f>
        <v>0</v>
      </c>
      <c r="AK169" s="166">
        <f>IF('Cash Flow'!AK62=Summary!$G$66,Summary!$G$70,0)</f>
        <v>0</v>
      </c>
      <c r="AL169" s="166">
        <f>IF('Cash Flow'!AL62=Summary!$G$66,Summary!$G$70,0)</f>
        <v>0</v>
      </c>
      <c r="AM169" s="166">
        <f>IF('Cash Flow'!AM62=Summary!$G$66,Summary!$G$70,0)</f>
        <v>0</v>
      </c>
      <c r="AN169" s="166">
        <f>IF('Cash Flow'!AN62=Summary!$G$66,Summary!$G$70,0)</f>
        <v>0</v>
      </c>
      <c r="AO169" s="166">
        <f>IF('Cash Flow'!AO62=Summary!$G$66,Summary!$G$70,0)</f>
        <v>0</v>
      </c>
      <c r="AP169" s="166">
        <f>IF('Cash Flow'!AP62=Summary!$G$66,Summary!$G$70,0)</f>
        <v>0</v>
      </c>
      <c r="AQ169" s="166">
        <f>IF('Cash Flow'!AQ62=Summary!$G$66,Summary!$G$70,0)</f>
        <v>0</v>
      </c>
      <c r="AR169" s="166">
        <f>IF('Cash Flow'!AR62=Summary!$G$66,Summary!$G$70,0)</f>
        <v>0</v>
      </c>
      <c r="AS169" s="166">
        <f>IF('Cash Flow'!AS62=Summary!$G$66,Summary!$G$70,0)</f>
        <v>0</v>
      </c>
      <c r="AT169" s="166">
        <f>IF('Cash Flow'!AT62=Summary!$G$66,Summary!$G$70,0)</f>
        <v>0</v>
      </c>
      <c r="AU169" s="166">
        <f>IF('Cash Flow'!AU62=Summary!$G$66,Summary!$G$70,0)</f>
        <v>0</v>
      </c>
      <c r="AV169" s="166">
        <f>IF('Cash Flow'!AV62=Summary!$G$66,Summary!$G$70,0)</f>
        <v>0</v>
      </c>
      <c r="AW169" s="166">
        <f>IF('Cash Flow'!AW62=Summary!$G$66,Summary!$G$70,0)</f>
        <v>0</v>
      </c>
      <c r="AX169" s="166">
        <f>IF('Cash Flow'!AX62=Summary!$G$66,Summary!$G$70,0)</f>
        <v>0</v>
      </c>
      <c r="AY169" s="166">
        <f>IF('Cash Flow'!AY62=Summary!$G$66,Summary!$G$70,0)</f>
        <v>0</v>
      </c>
      <c r="AZ169" s="166">
        <f>IF('Cash Flow'!AZ62=Summary!$G$66,Summary!$G$70,0)</f>
        <v>0</v>
      </c>
      <c r="BA169" s="166">
        <f>IF('Cash Flow'!BA62=Summary!$G$66,Summary!$G$70,0)</f>
        <v>0</v>
      </c>
      <c r="BB169" s="166">
        <f>IF('Cash Flow'!BB62=Summary!$G$66,Summary!$G$70,0)</f>
        <v>0</v>
      </c>
      <c r="BC169" s="166">
        <f>IF('Cash Flow'!BC62=Summary!$G$66,Summary!$G$70,0)</f>
        <v>0</v>
      </c>
      <c r="BD169" s="166">
        <f>IF('Cash Flow'!BD62=Summary!$G$66,Summary!$G$70,0)</f>
        <v>0</v>
      </c>
      <c r="BE169" s="166">
        <f>IF('Cash Flow'!BE62=Summary!$G$66,Summary!$G$70,0)</f>
        <v>0</v>
      </c>
      <c r="BF169" s="166">
        <f>IF('Cash Flow'!BF62=Summary!$G$66,Summary!$G$70,0)</f>
        <v>0</v>
      </c>
      <c r="BG169" s="166">
        <f>IF('Cash Flow'!BG62=Summary!$G$66,Summary!$G$70,0)</f>
        <v>0</v>
      </c>
      <c r="BH169" s="166">
        <f>IF('Cash Flow'!BH62=Summary!$G$66,Summary!$G$70,0)</f>
        <v>0</v>
      </c>
      <c r="BI169" s="166">
        <f>IF('Cash Flow'!BI62=Summary!$G$66,Summary!$G$70,0)</f>
        <v>0</v>
      </c>
      <c r="BJ169" s="166">
        <f>IF('Cash Flow'!BJ62=Summary!$G$66,Summary!$G$70,0)</f>
        <v>0</v>
      </c>
      <c r="BK169" s="166">
        <f>IF('Cash Flow'!BK62=Summary!$G$66,Summary!$G$70,0)</f>
        <v>0</v>
      </c>
      <c r="BL169" s="166">
        <f>IF('Cash Flow'!BL62=Summary!$G$66,Summary!$G$70,0)</f>
        <v>0</v>
      </c>
      <c r="BM169" s="166">
        <f>IF('Cash Flow'!BM62=Summary!$G$66,Summary!$G$70,0)</f>
        <v>0</v>
      </c>
      <c r="BN169" s="166">
        <f>IF('Cash Flow'!BN62=Summary!$G$66,Summary!$G$70,0)</f>
        <v>0</v>
      </c>
      <c r="BO169" s="166">
        <f>IF('Cash Flow'!BO62=Summary!$G$66,Summary!$G$70,0)</f>
        <v>0</v>
      </c>
      <c r="BP169" s="166">
        <f>IF('Cash Flow'!BP62=Summary!$G$66,Summary!$G$70,0)</f>
        <v>0</v>
      </c>
      <c r="BQ169" s="166">
        <f>IF('Cash Flow'!BQ62=Summary!$G$66,Summary!$G$70,0)</f>
        <v>0</v>
      </c>
      <c r="BR169" s="166">
        <f>IF('Cash Flow'!BR62=Summary!$G$66,Summary!$G$70,0)</f>
        <v>0</v>
      </c>
      <c r="BS169" s="166">
        <f>IF('Cash Flow'!BS62=Summary!$G$66,Summary!$G$70,0)</f>
        <v>0</v>
      </c>
      <c r="BT169" s="166">
        <f>IF('Cash Flow'!BT62=Summary!$G$66,Summary!$G$70,0)</f>
        <v>0</v>
      </c>
      <c r="BU169" s="166">
        <f>IF('Cash Flow'!BU62=Summary!$G$66,Summary!$G$70,0)</f>
        <v>0</v>
      </c>
      <c r="BV169" s="166">
        <f>IF('Cash Flow'!BV62=Summary!$G$66,Summary!$G$70,0)</f>
        <v>0</v>
      </c>
      <c r="BW169" s="166">
        <f>IF('Cash Flow'!BW62=Summary!$G$66,Summary!$G$70,0)</f>
        <v>0</v>
      </c>
      <c r="BX169" s="166">
        <f>IF('Cash Flow'!BX62=Summary!$G$66,Summary!$G$70,0)</f>
        <v>0</v>
      </c>
      <c r="BY169" s="166">
        <f>IF('Cash Flow'!BY62=Summary!$G$66,Summary!$G$70,0)</f>
        <v>0</v>
      </c>
      <c r="BZ169" s="166">
        <f>IF('Cash Flow'!BZ62=Summary!$G$66,Summary!$G$70,0)</f>
        <v>0</v>
      </c>
      <c r="CA169" s="166">
        <f>IF('Cash Flow'!CA62=Summary!$G$66,Summary!$G$70,0)</f>
        <v>0</v>
      </c>
      <c r="CB169" s="166">
        <f>IF('Cash Flow'!CB62=Summary!$G$66,Summary!$G$70,0)</f>
        <v>0</v>
      </c>
      <c r="CC169" s="166">
        <f>IF('Cash Flow'!CC62=Summary!$G$66,Summary!$G$70,0)</f>
        <v>0</v>
      </c>
      <c r="CD169" s="166">
        <f>IF('Cash Flow'!CD62=Summary!$G$66,Summary!$G$70,0)</f>
        <v>0</v>
      </c>
      <c r="CE169" s="166">
        <f>IF('Cash Flow'!CE62=Summary!$G$66,Summary!$G$70,0)</f>
        <v>0</v>
      </c>
      <c r="CF169" s="166">
        <f>IF('Cash Flow'!CF62=Summary!$G$66,Summary!$G$70,0)</f>
        <v>0</v>
      </c>
      <c r="CG169" s="166">
        <f>IF('Cash Flow'!CG62=Summary!$G$66,Summary!$G$70,0)</f>
        <v>0</v>
      </c>
      <c r="CH169" s="166">
        <f>IF('Cash Flow'!CH62=Summary!$G$66,Summary!$G$70,0)</f>
        <v>0</v>
      </c>
      <c r="CI169" s="166">
        <f>IF('Cash Flow'!CI62=Summary!$G$66,Summary!$G$70,0)</f>
        <v>0</v>
      </c>
      <c r="CJ169" s="166">
        <f>IF('Cash Flow'!CJ62=Summary!$G$66,Summary!$G$70,0)</f>
        <v>0</v>
      </c>
      <c r="CK169" s="166">
        <f>IF('Cash Flow'!CK62=Summary!$G$66,Summary!$G$70,0)</f>
        <v>0</v>
      </c>
      <c r="CL169" s="166">
        <f>IF('Cash Flow'!CL62=Summary!$G$66,Summary!$G$70,0)</f>
        <v>0</v>
      </c>
      <c r="CM169" s="166">
        <f>IF('Cash Flow'!CM62=Summary!$G$66,Summary!$G$70,0)</f>
        <v>0</v>
      </c>
      <c r="CN169" s="166">
        <f>IF('Cash Flow'!CN62=Summary!$G$66,Summary!$G$70,0)</f>
        <v>0</v>
      </c>
      <c r="CO169" s="166">
        <f>IF('Cash Flow'!CO62=Summary!$G$66,Summary!$G$70,0)</f>
        <v>0</v>
      </c>
      <c r="CP169" s="166">
        <f>IF('Cash Flow'!CP62=Summary!$G$66,Summary!$G$70,0)</f>
        <v>0</v>
      </c>
      <c r="CQ169" s="166">
        <f>IF('Cash Flow'!CQ62=Summary!$G$66,Summary!$G$70,0)</f>
        <v>0</v>
      </c>
      <c r="CR169" s="166">
        <f>IF('Cash Flow'!CR62=Summary!$G$66,Summary!$G$70,0)</f>
        <v>0</v>
      </c>
      <c r="CS169" s="166">
        <f>IF('Cash Flow'!CS62=Summary!$G$66,Summary!$G$70,0)</f>
        <v>0</v>
      </c>
      <c r="CT169" s="166">
        <f>IF('Cash Flow'!CT62=Summary!$G$66,Summary!$G$70,0)</f>
        <v>0</v>
      </c>
      <c r="CU169" s="166">
        <f>IF('Cash Flow'!CU62=Summary!$G$66,Summary!$G$70,0)</f>
        <v>0</v>
      </c>
      <c r="CV169" s="166">
        <f>IF('Cash Flow'!CV62=Summary!$G$66,Summary!$G$70,0)</f>
        <v>0</v>
      </c>
      <c r="CW169" s="166">
        <f>IF('Cash Flow'!CW62=Summary!$G$66,Summary!$G$70,0)</f>
        <v>0</v>
      </c>
      <c r="CX169" s="166">
        <f>IF('Cash Flow'!CX62=Summary!$G$66,Summary!$G$70,0)</f>
        <v>0</v>
      </c>
      <c r="CY169" s="166">
        <f>IF('Cash Flow'!CY62=Summary!$G$66,Summary!$G$70,0)</f>
        <v>0</v>
      </c>
      <c r="CZ169" s="166">
        <f>IF('Cash Flow'!CZ62=Summary!$G$66,Summary!$G$70,0)</f>
        <v>0</v>
      </c>
      <c r="DA169" s="166">
        <f>IF('Cash Flow'!DA62=Summary!$G$66,Summary!$G$70,0)</f>
        <v>0</v>
      </c>
      <c r="DB169" s="166">
        <f>IF('Cash Flow'!DB62=Summary!$G$66,Summary!$G$70,0)</f>
        <v>0</v>
      </c>
      <c r="DC169" s="166">
        <f>IF('Cash Flow'!DC62=Summary!$G$66,Summary!$G$70,0)</f>
        <v>0</v>
      </c>
      <c r="DD169" s="166">
        <f>IF('Cash Flow'!DD62=Summary!$G$66,Summary!$G$70,0)</f>
        <v>0</v>
      </c>
      <c r="DE169" s="166">
        <f>IF('Cash Flow'!DE62=Summary!$G$66,Summary!$G$70,0)</f>
        <v>0</v>
      </c>
      <c r="DF169" s="166">
        <f>IF('Cash Flow'!DF62=Summary!$G$66,Summary!$G$70,0)</f>
        <v>0</v>
      </c>
      <c r="DG169" s="166">
        <f>IF('Cash Flow'!DG62=Summary!$G$66,Summary!$G$70,0)</f>
        <v>0</v>
      </c>
      <c r="DH169" s="166">
        <f>IF('Cash Flow'!DH62=Summary!$G$66,Summary!$G$70,0)</f>
        <v>0</v>
      </c>
      <c r="DI169" s="166">
        <f>IF('Cash Flow'!DI62=Summary!$G$66,Summary!$G$70,0)</f>
        <v>0</v>
      </c>
      <c r="DJ169" s="166">
        <f>IF('Cash Flow'!DJ62=Summary!$G$66,Summary!$G$70,0)</f>
        <v>0</v>
      </c>
      <c r="DK169" s="166">
        <f>IF('Cash Flow'!DK62=Summary!$G$66,Summary!$G$70,0)</f>
        <v>0</v>
      </c>
      <c r="DL169" s="166">
        <f>IF('Cash Flow'!DL62=Summary!$G$66,Summary!$G$70,0)</f>
        <v>0</v>
      </c>
      <c r="DM169" s="166">
        <f>IF('Cash Flow'!DM62=Summary!$G$66,Summary!$G$70,0)</f>
        <v>0</v>
      </c>
      <c r="DN169" s="166">
        <f>IF('Cash Flow'!DN62=Summary!$G$66,Summary!$G$70,0)</f>
        <v>0</v>
      </c>
      <c r="DO169" s="166">
        <f>IF('Cash Flow'!DO62=Summary!$G$66,Summary!$G$70,0)</f>
        <v>0</v>
      </c>
      <c r="DP169" s="166">
        <f>IF('Cash Flow'!DP62=Summary!$G$66,Summary!$G$70,0)</f>
        <v>0</v>
      </c>
      <c r="DQ169" s="166">
        <f>IF('Cash Flow'!DQ62=Summary!$G$66,Summary!$G$70,0)</f>
        <v>0</v>
      </c>
      <c r="DR169" s="166">
        <f>IF('Cash Flow'!DR62=Summary!$G$66,Summary!$G$70,0)</f>
        <v>0</v>
      </c>
      <c r="DS169" s="166">
        <f>IF('Cash Flow'!DS62=Summary!$G$66,Summary!$G$70,0)</f>
        <v>0</v>
      </c>
      <c r="DT169" s="166">
        <f>IF('Cash Flow'!DT62=Summary!$G$66,Summary!$G$70,0)</f>
        <v>0</v>
      </c>
      <c r="DU169" s="166">
        <f>IF('Cash Flow'!DU62=Summary!$G$66,Summary!$G$70,0)</f>
        <v>0</v>
      </c>
      <c r="DV169" s="166">
        <f>IF('Cash Flow'!DV62=Summary!$G$66,Summary!$G$70,0)</f>
        <v>0</v>
      </c>
      <c r="DW169" s="166">
        <f>IF('Cash Flow'!DW62=Summary!$G$66,Summary!$G$70,0)</f>
        <v>0</v>
      </c>
      <c r="DX169" s="166">
        <f>IF('Cash Flow'!DX62=Summary!$G$66,Summary!$G$70,0)</f>
        <v>0</v>
      </c>
      <c r="DY169" s="166">
        <f>IF('Cash Flow'!DY62=Summary!$G$66,Summary!$G$70,0)</f>
        <v>0</v>
      </c>
      <c r="DZ169" s="166">
        <f>IF('Cash Flow'!DZ62=Summary!$G$66,Summary!$G$70,0)</f>
        <v>0</v>
      </c>
      <c r="EA169" s="166">
        <f>IF('Cash Flow'!EA62=Summary!$G$66,Summary!$G$70,0)</f>
        <v>0</v>
      </c>
      <c r="EB169" s="166">
        <f>IF('Cash Flow'!EB62=Summary!$G$66,Summary!$G$70,0)</f>
        <v>0</v>
      </c>
      <c r="EC169" s="166">
        <f>IF('Cash Flow'!EC62=Summary!$G$66,Summary!$G$70,0)</f>
        <v>0</v>
      </c>
      <c r="ED169" s="166">
        <f>IF('Cash Flow'!ED62=Summary!$G$66,Summary!$G$70,0)</f>
        <v>0</v>
      </c>
      <c r="EE169" s="166">
        <f>IF('Cash Flow'!EE62=Summary!$G$66,Summary!$G$70,0)</f>
        <v>0</v>
      </c>
      <c r="EF169" s="166">
        <f>IF('Cash Flow'!EF62=Summary!$G$66,Summary!$G$70,0)</f>
        <v>0</v>
      </c>
      <c r="EG169" s="166">
        <f>IF('Cash Flow'!EG62=Summary!$G$66,Summary!$G$70,0)</f>
        <v>0</v>
      </c>
      <c r="EH169" s="166">
        <f>IF('Cash Flow'!EH62=Summary!$G$66,Summary!$G$70,0)</f>
        <v>0</v>
      </c>
      <c r="EI169" s="166">
        <f>IF('Cash Flow'!EI62=Summary!$G$66,Summary!$G$70,0)</f>
        <v>0</v>
      </c>
      <c r="EJ169" s="166">
        <f>IF('Cash Flow'!EJ62=Summary!$G$66,Summary!$G$70,0)</f>
        <v>0</v>
      </c>
      <c r="EK169" s="4">
        <v>0</v>
      </c>
    </row>
    <row r="170" spans="1:141" s="4" customFormat="1" ht="14" x14ac:dyDescent="0.2">
      <c r="A170" s="3"/>
      <c r="C170" s="6" t="s">
        <v>11</v>
      </c>
      <c r="H170" s="166">
        <f ca="1">H167*-Summary!$G$65</f>
        <v>0</v>
      </c>
      <c r="I170" s="166">
        <f ca="1">I167*-Summary!$G$65</f>
        <v>0</v>
      </c>
      <c r="J170" s="166">
        <f ca="1">J167*-Summary!$G$65</f>
        <v>0</v>
      </c>
      <c r="K170" s="166">
        <f ca="1">K167*-Summary!$G$65</f>
        <v>0</v>
      </c>
      <c r="L170" s="166">
        <f ca="1">L167*-Summary!$G$65</f>
        <v>0</v>
      </c>
      <c r="M170" s="166">
        <f ca="1">M167*-Summary!$G$65</f>
        <v>0</v>
      </c>
      <c r="N170" s="166">
        <f ca="1">N167*-Summary!$G$65</f>
        <v>0</v>
      </c>
      <c r="O170" s="166">
        <f ca="1">O167*-Summary!$G$65</f>
        <v>0</v>
      </c>
      <c r="P170" s="166">
        <f ca="1">P167*-Summary!$G$65</f>
        <v>0</v>
      </c>
      <c r="Q170" s="166">
        <f ca="1">Q167*-Summary!$G$65</f>
        <v>0</v>
      </c>
      <c r="R170" s="166">
        <f ca="1">R167*-Summary!$G$65</f>
        <v>0</v>
      </c>
      <c r="S170" s="166">
        <f ca="1">S167*-Summary!$G$65</f>
        <v>0</v>
      </c>
      <c r="T170" s="166">
        <f ca="1">T167*-Summary!$G$65</f>
        <v>0</v>
      </c>
      <c r="U170" s="166">
        <f ca="1">U167*-Summary!$G$65</f>
        <v>0</v>
      </c>
      <c r="V170" s="166">
        <f ca="1">V167*-Summary!$G$65</f>
        <v>0</v>
      </c>
      <c r="W170" s="166">
        <f ca="1">W167*-Summary!$G$65</f>
        <v>0</v>
      </c>
      <c r="X170" s="166">
        <f ca="1">X167*-Summary!$G$65</f>
        <v>0</v>
      </c>
      <c r="Y170" s="166">
        <f ca="1">Y167*-Summary!$G$65</f>
        <v>0</v>
      </c>
      <c r="Z170" s="166">
        <f ca="1">Z167*-Summary!$G$65</f>
        <v>0</v>
      </c>
      <c r="AA170" s="166">
        <f ca="1">AA167*-Summary!$G$65</f>
        <v>0</v>
      </c>
      <c r="AB170" s="166">
        <f ca="1">AB167*-Summary!$G$65</f>
        <v>0</v>
      </c>
      <c r="AC170" s="166">
        <f ca="1">AC167*-Summary!$G$65</f>
        <v>0</v>
      </c>
      <c r="AD170" s="166">
        <f ca="1">AD167*-Summary!$G$65</f>
        <v>0</v>
      </c>
      <c r="AE170" s="166">
        <f ca="1">AE167*-Summary!$G$65</f>
        <v>0</v>
      </c>
      <c r="AF170" s="166">
        <f ca="1">AF167*-Summary!$G$65</f>
        <v>0</v>
      </c>
      <c r="AG170" s="166">
        <f ca="1">AG167*-Summary!$G$65</f>
        <v>0</v>
      </c>
      <c r="AH170" s="166">
        <f ca="1">AH167*-Summary!$G$65</f>
        <v>-86877.471023807477</v>
      </c>
      <c r="AI170" s="166">
        <f ca="1">AI167*-Summary!$G$65</f>
        <v>-241807.47876706478</v>
      </c>
      <c r="AJ170" s="166">
        <f ca="1">AJ167*-Summary!$G$65</f>
        <v>-397047.82626473909</v>
      </c>
      <c r="AK170" s="166">
        <f ca="1">AK167*-Summary!$G$65</f>
        <v>-552520.22216922382</v>
      </c>
      <c r="AL170" s="166">
        <f ca="1">AL167*-Summary!$G$65</f>
        <v>-708323.90488659742</v>
      </c>
      <c r="AM170" s="166">
        <f ca="1">AM167*-Summary!$G$65</f>
        <v>-864324.28394459828</v>
      </c>
      <c r="AN170" s="166">
        <f ca="1">AN167*-Summary!$G$65</f>
        <v>-1020632.3266441211</v>
      </c>
      <c r="AO170" s="166">
        <f ca="1">AO167*-Summary!$G$65</f>
        <v>-1177271.23264868</v>
      </c>
      <c r="AP170" s="166">
        <f ca="1">AP167*-Summary!$G$65</f>
        <v>-1334054.0417800392</v>
      </c>
      <c r="AQ170" s="166">
        <f ca="1">AQ167*-Summary!$G$65</f>
        <v>-1491243.3381972513</v>
      </c>
      <c r="AR170" s="166">
        <f ca="1">AR167*-Summary!$G$65</f>
        <v>-1628857.2149124665</v>
      </c>
      <c r="AS170" s="166">
        <f ca="1">AS167*-Summary!$G$65</f>
        <v>-1704062.5850080736</v>
      </c>
      <c r="AT170" s="166">
        <f ca="1">AT167*-Summary!$G$65</f>
        <v>-1707716.4303908558</v>
      </c>
      <c r="AU170" s="166">
        <f ca="1">AU167*-Summary!$G$65</f>
        <v>-1711003.0832504863</v>
      </c>
      <c r="AV170" s="166">
        <f ca="1">AV167*-Summary!$G$65</f>
        <v>-1714546.2509275961</v>
      </c>
      <c r="AW170" s="166">
        <f ca="1">AW167*-Summary!$G$65</f>
        <v>-1717900.3385131944</v>
      </c>
      <c r="AX170" s="166">
        <f ca="1">AX167*-Summary!$G$65</f>
        <v>-1721422.1152180796</v>
      </c>
      <c r="AY170" s="166">
        <f ca="1">AY167*-Summary!$G$65</f>
        <v>-1724754.7536811053</v>
      </c>
      <c r="AZ170" s="166">
        <f ca="1">AZ167*-Summary!$G$65</f>
        <v>-1728166.0207646694</v>
      </c>
      <c r="BA170" s="166">
        <f ca="1">BA167*-Summary!$G$65</f>
        <v>-1731656.0793887074</v>
      </c>
      <c r="BB170" s="166">
        <f ca="1">BB167*-Summary!$G$65</f>
        <v>-1734956.9203066037</v>
      </c>
      <c r="BC170" s="166">
        <f ca="1">BC167*-Summary!$G$65</f>
        <v>-1738426.0756123553</v>
      </c>
      <c r="BD170" s="166">
        <f ca="1">BD167*-Summary!$G$65</f>
        <v>-1741705.9653059053</v>
      </c>
      <c r="BE170" s="166">
        <f ca="1">BE167*-Summary!$G$65</f>
        <v>-1744887.1759746061</v>
      </c>
      <c r="BF170" s="166">
        <f ca="1">BF167*-Summary!$G$65</f>
        <v>-1748755.0179736977</v>
      </c>
      <c r="BG170" s="166">
        <f ca="1">BG167*-Summary!$G$65</f>
        <v>-1752074.5675071564</v>
      </c>
      <c r="BH170" s="166">
        <f ca="1">BH167*-Summary!$G$65</f>
        <v>-1755741.3775541149</v>
      </c>
      <c r="BI170" s="166">
        <f ca="1">BI167*-Summary!$G$65</f>
        <v>-1759217.9994584681</v>
      </c>
      <c r="BJ170" s="166">
        <f ca="1">BJ167*-Summary!$G$65</f>
        <v>-1762863.0695629662</v>
      </c>
      <c r="BK170" s="166">
        <f ca="1">BK167*-Summary!$G$65</f>
        <v>-1766317.8738978812</v>
      </c>
      <c r="BL170" s="166">
        <f ca="1">BL167*-Summary!$G$65</f>
        <v>-1769851.6013585944</v>
      </c>
      <c r="BM170" s="166">
        <f ca="1">BM167*-Summary!$G$65</f>
        <v>-1773464.4291628487</v>
      </c>
      <c r="BN170" s="166">
        <f ca="1">BN167*-Summary!$G$65</f>
        <v>-1776886.8827371297</v>
      </c>
      <c r="BO170" s="166">
        <f ca="1">BO167*-Summary!$G$65</f>
        <v>-1780478.4573049466</v>
      </c>
      <c r="BP170" s="166">
        <f ca="1">BP167*-Summary!$G$65</f>
        <v>-1783879.5905521035</v>
      </c>
      <c r="BQ170" s="166">
        <f ca="1">BQ167*-Summary!$G$65</f>
        <v>-1787185.1010449498</v>
      </c>
      <c r="BR170" s="166">
        <f ca="1">BR167*-Summary!$G$65</f>
        <v>-1791181.3402354643</v>
      </c>
      <c r="BS170" s="166">
        <f ca="1">BS167*-Summary!$G$65</f>
        <v>-1794626.0301090681</v>
      </c>
      <c r="BT170" s="166">
        <f ca="1">BT167*-Summary!$G$65</f>
        <v>-1798419.8569493503</v>
      </c>
      <c r="BU170" s="166">
        <f ca="1">BU167*-Summary!$G$65</f>
        <v>-1802022.268908537</v>
      </c>
      <c r="BV170" s="166">
        <f ca="1">BV167*-Summary!$G$65</f>
        <v>-1805793.9996652771</v>
      </c>
      <c r="BW170" s="166">
        <f ca="1">BW167*-Summary!$G$65</f>
        <v>-1809374.2188529188</v>
      </c>
      <c r="BX170" s="166">
        <f ca="1">BX167*-Summary!$G$65</f>
        <v>-1813033.7096324095</v>
      </c>
      <c r="BY170" s="166">
        <f ca="1">BY167*-Summary!$G$65</f>
        <v>-1816772.6632584909</v>
      </c>
      <c r="BZ170" s="166">
        <f ca="1">BZ167*-Summary!$G$65</f>
        <v>-1820319.9684720505</v>
      </c>
      <c r="CA170" s="166">
        <f ca="1">CA167*-Summary!$G$65</f>
        <v>-1824037.3119625151</v>
      </c>
      <c r="CB170" s="166">
        <f ca="1">CB167*-Summary!$G$65</f>
        <v>-1827562.9211670286</v>
      </c>
      <c r="CC170" s="166">
        <f ca="1">CC167*-Summary!$G$65</f>
        <v>-1830996.0595067891</v>
      </c>
      <c r="CD170" s="166">
        <f ca="1">CD167*-Summary!$G$65</f>
        <v>-1835124.3509165735</v>
      </c>
      <c r="CE170" s="166">
        <f ca="1">CE167*-Summary!$G$65</f>
        <v>-1838697.4922479496</v>
      </c>
      <c r="CF170" s="166">
        <f ca="1">CF167*-Summary!$G$65</f>
        <v>-1842621.8697409523</v>
      </c>
      <c r="CG170" s="166">
        <f ca="1">CG167*-Summary!$G$65</f>
        <v>-1846353.4888077469</v>
      </c>
      <c r="CH170" s="166">
        <f ca="1">CH167*-Summary!$G$65</f>
        <v>-1850255.406359181</v>
      </c>
      <c r="CI170" s="166">
        <f ca="1">CI167*-Summary!$G$65</f>
        <v>-1853964.4500936638</v>
      </c>
      <c r="CJ170" s="166">
        <f ca="1">CJ167*-Summary!$G$65</f>
        <v>-1857753.1665047137</v>
      </c>
      <c r="CK170" s="166">
        <f ca="1">CK167*-Summary!$G$65</f>
        <v>-1861621.7606663022</v>
      </c>
      <c r="CL170" s="166">
        <f ca="1">CL167*-Summary!$G$65</f>
        <v>-1865297.3163129555</v>
      </c>
      <c r="CM170" s="166">
        <f ca="1">CM167*-Summary!$G$65</f>
        <v>-1869143.9359146657</v>
      </c>
      <c r="CN170" s="166">
        <f ca="1">CN167*-Summary!$G$65</f>
        <v>-1872797.4126916593</v>
      </c>
      <c r="CO170" s="166">
        <f ca="1">CO167*-Summary!$G$65</f>
        <v>-1876361.6719878113</v>
      </c>
      <c r="CP170" s="166">
        <f ca="1">CP167*-Summary!$G$65</f>
        <v>-1880534.5734541544</v>
      </c>
      <c r="CQ170" s="166">
        <f ca="1">CQ167*-Summary!$G$65</f>
        <v>-1884330.8997082019</v>
      </c>
      <c r="CR170" s="166">
        <f ca="1">CR167*-Summary!$G$65</f>
        <v>-1888389.5229673111</v>
      </c>
      <c r="CS170" s="166">
        <f ca="1">CS167*-Summary!$G$65</f>
        <v>-1892253.9290070238</v>
      </c>
      <c r="CT170" s="166">
        <f ca="1">CT167*-Summary!$G$65</f>
        <v>-1896289.720231534</v>
      </c>
      <c r="CU170" s="166">
        <f ca="1">CU167*-Summary!$G$65</f>
        <v>-1900131.1604486287</v>
      </c>
      <c r="CV170" s="166">
        <f ca="1">CV167*-Summary!$G$65</f>
        <v>-1904052.7258849249</v>
      </c>
      <c r="CW170" s="166">
        <f ca="1">CW167*-Summary!$G$65</f>
        <v>-1908054.6352553749</v>
      </c>
      <c r="CX170" s="166">
        <f ca="1">CX167*-Summary!$G$65</f>
        <v>-1911862.0015163412</v>
      </c>
      <c r="CY170" s="166">
        <f ca="1">CY167*-Summary!$G$65</f>
        <v>-1915841.5638608066</v>
      </c>
      <c r="CZ170" s="166">
        <f ca="1">CZ167*-Summary!$G$65</f>
        <v>-1919626.4606448517</v>
      </c>
      <c r="DA170" s="166">
        <f ca="1">DA167*-Summary!$G$65</f>
        <v>-1923325.5008474446</v>
      </c>
      <c r="DB170" s="166">
        <f ca="1">DB167*-Summary!$G$65</f>
        <v>-1927729.5038624543</v>
      </c>
      <c r="DC170" s="166">
        <f ca="1">DC167*-Summary!$G$65</f>
        <v>-1931570.1441534609</v>
      </c>
      <c r="DD170" s="166">
        <f ca="1">DD167*-Summary!$G$65</f>
        <v>-1935766.8717942499</v>
      </c>
      <c r="DE170" s="166">
        <f ca="1">DE167*-Summary!$G$65</f>
        <v>-1939767.809434942</v>
      </c>
      <c r="DF170" s="166">
        <f ca="1">DF167*-Summary!$G$65</f>
        <v>-1943941.324218241</v>
      </c>
      <c r="DG170" s="166">
        <f ca="1">DG167*-Summary!$G$65</f>
        <v>-1947918.8970727783</v>
      </c>
      <c r="DH170" s="166">
        <f ca="1">DH167*-Summary!$G$65</f>
        <v>-1951977.0981520414</v>
      </c>
      <c r="DI170" s="166">
        <f ca="1">DI167*-Summary!$G$65</f>
        <v>-1956116.1596701578</v>
      </c>
      <c r="DJ170" s="166">
        <f ca="1">DJ167*-Summary!$G$65</f>
        <v>-1960059.0601316772</v>
      </c>
      <c r="DK170" s="166">
        <f ca="1">DK167*-Summary!$G$65</f>
        <v>-1964175.3936217085</v>
      </c>
      <c r="DL170" s="166">
        <f ca="1">DL167*-Summary!$G$65</f>
        <v>-1968095.4257108632</v>
      </c>
      <c r="DM170" s="166">
        <f ca="1">DM167*-Summary!$G$65</f>
        <v>-1971933.0758084182</v>
      </c>
      <c r="DN170" s="166">
        <f ca="1">DN167*-Summary!$G$65</f>
        <v>-1976481.0659843127</v>
      </c>
      <c r="DO170" s="166">
        <f ca="1">DO167*-Summary!$G$65</f>
        <v>-1980461.0895962338</v>
      </c>
      <c r="DP170" s="166">
        <f ca="1">DP167*-Summary!$G$65</f>
        <v>-1984799.9463885033</v>
      </c>
      <c r="DQ170" s="166">
        <f ca="1">DQ167*-Summary!$G$65</f>
        <v>-1988941.3273964431</v>
      </c>
      <c r="DR170" s="166">
        <f ca="1">DR167*-Summary!$G$65</f>
        <v>-1993256.5813026221</v>
      </c>
      <c r="DS170" s="166">
        <f ca="1">DS167*-Summary!$G$65</f>
        <v>-1997374.1895664837</v>
      </c>
      <c r="DT170" s="166">
        <f ca="1">DT167*-Summary!$G$65</f>
        <v>-2001572.9786804367</v>
      </c>
      <c r="DU170" s="166">
        <f ca="1">DU167*-Summary!$G$65</f>
        <v>-2005853.1942497012</v>
      </c>
      <c r="DV170" s="166">
        <f ca="1">DV167*-Summary!$G$65</f>
        <v>-2009935.5183343741</v>
      </c>
      <c r="DW170" s="166">
        <f ca="1">DW167*-Summary!$G$65</f>
        <v>-2014192.615861872</v>
      </c>
      <c r="DX170" s="166">
        <f ca="1">DX167*-Summary!$G$65</f>
        <v>-2018251.6638709521</v>
      </c>
      <c r="DY170" s="166">
        <f ca="1">DY167*-Summary!$G$65</f>
        <v>-2022231.9245060235</v>
      </c>
      <c r="DZ170" s="166">
        <f ca="1">DZ167*-Summary!$G$65</f>
        <v>-2026928.2131688606</v>
      </c>
      <c r="EA170" s="166">
        <f ca="1">EA167*-Summary!$G$65</f>
        <v>-2031051.6037378323</v>
      </c>
      <c r="EB170" s="166">
        <f ca="1">EB167*-Summary!$G$65</f>
        <v>-2035536.7836396312</v>
      </c>
      <c r="EC170" s="166">
        <f ca="1">EC167*-Summary!$G$65</f>
        <v>-2039822.6896956363</v>
      </c>
      <c r="ED170" s="166">
        <f ca="1">ED167*-Summary!$G$65</f>
        <v>-2044283.8670165327</v>
      </c>
      <c r="EE170" s="166">
        <f ca="1">EE167*-Summary!$G$65</f>
        <v>-2048545.5828734525</v>
      </c>
      <c r="EF170" s="166">
        <f ca="1">EF167*-Summary!$G$65</f>
        <v>-2052889.081122488</v>
      </c>
      <c r="EG170" s="166">
        <f ca="1">EG167*-Summary!$G$65</f>
        <v>-2057314.6206832023</v>
      </c>
      <c r="EH170" s="166">
        <f ca="1">EH167*-Summary!$G$65</f>
        <v>-2061540.4264721414</v>
      </c>
      <c r="EI170" s="166">
        <f ca="1">EI167*-Summary!$G$65</f>
        <v>-2065942.4485052451</v>
      </c>
      <c r="EJ170" s="166">
        <f ca="1">EJ167*-Summary!$G$65</f>
        <v>-2070144.5612059706</v>
      </c>
      <c r="EK170" s="4">
        <v>0</v>
      </c>
    </row>
    <row r="171" spans="1:141" s="4" customFormat="1" ht="14" x14ac:dyDescent="0.2">
      <c r="A171" s="3"/>
      <c r="C171" s="6" t="s">
        <v>64</v>
      </c>
      <c r="H171" s="166">
        <f t="shared" ref="H171:AM171" ca="1" si="189">(H145+H155)*-1</f>
        <v>0</v>
      </c>
      <c r="I171" s="166">
        <f t="shared" ca="1" si="189"/>
        <v>0</v>
      </c>
      <c r="J171" s="166">
        <f t="shared" ca="1" si="189"/>
        <v>0</v>
      </c>
      <c r="K171" s="166">
        <f t="shared" ca="1" si="189"/>
        <v>0</v>
      </c>
      <c r="L171" s="166">
        <f t="shared" ca="1" si="189"/>
        <v>0</v>
      </c>
      <c r="M171" s="166">
        <f t="shared" ca="1" si="189"/>
        <v>0</v>
      </c>
      <c r="N171" s="166">
        <f t="shared" ca="1" si="189"/>
        <v>0</v>
      </c>
      <c r="O171" s="166">
        <f t="shared" ca="1" si="189"/>
        <v>-1424522.3036624938</v>
      </c>
      <c r="P171" s="166">
        <f t="shared" ca="1" si="189"/>
        <v>-4853784.6347577441</v>
      </c>
      <c r="Q171" s="166">
        <f t="shared" ca="1" si="189"/>
        <v>-9065335.4772269614</v>
      </c>
      <c r="R171" s="166">
        <f t="shared" ca="1" si="189"/>
        <v>-13304963.325312641</v>
      </c>
      <c r="S171" s="166">
        <f t="shared" ca="1" si="189"/>
        <v>-17572855.359052226</v>
      </c>
      <c r="T171" s="166">
        <f t="shared" ca="1" si="189"/>
        <v>-22617643.734250665</v>
      </c>
      <c r="U171" s="166">
        <f t="shared" ca="1" si="189"/>
        <v>-27692911.03921593</v>
      </c>
      <c r="V171" s="166">
        <f t="shared" ca="1" si="189"/>
        <v>-32039414.654982027</v>
      </c>
      <c r="W171" s="166">
        <f t="shared" ca="1" si="189"/>
        <v>-36412178.396760046</v>
      </c>
      <c r="X171" s="166">
        <f t="shared" ca="1" si="189"/>
        <v>-40811360.919477969</v>
      </c>
      <c r="Y171" s="166">
        <f t="shared" ca="1" si="189"/>
        <v>-44477695.074103981</v>
      </c>
      <c r="Z171" s="166">
        <f t="shared" ca="1" si="189"/>
        <v>-48166179.997580856</v>
      </c>
      <c r="AA171" s="166">
        <f t="shared" ca="1" si="189"/>
        <v>-51876949.517470405</v>
      </c>
      <c r="AB171" s="166">
        <f t="shared" ca="1" si="189"/>
        <v>-55640138.269875959</v>
      </c>
      <c r="AC171" s="166">
        <f t="shared" ca="1" si="189"/>
        <v>-59426062.954327293</v>
      </c>
      <c r="AD171" s="166">
        <f t="shared" ca="1" si="189"/>
        <v>-63569860.933747187</v>
      </c>
      <c r="AE171" s="166">
        <f t="shared" ca="1" si="189"/>
        <v>-71723397.412467748</v>
      </c>
      <c r="AF171" s="166">
        <f t="shared" ca="1" si="189"/>
        <v>-73172916.47702691</v>
      </c>
      <c r="AG171" s="166">
        <f t="shared" ca="1" si="189"/>
        <v>-73598745.456867546</v>
      </c>
      <c r="AH171" s="166">
        <f t="shared" ca="1" si="189"/>
        <v>-73959583.462408334</v>
      </c>
      <c r="AI171" s="166">
        <f t="shared" ca="1" si="189"/>
        <v>-74254742.94458963</v>
      </c>
      <c r="AJ171" s="166">
        <f t="shared" ca="1" si="189"/>
        <v>-74483532.630127698</v>
      </c>
      <c r="AK171" s="166">
        <f t="shared" ca="1" si="189"/>
        <v>-74645257.50134185</v>
      </c>
      <c r="AL171" s="166">
        <f t="shared" ca="1" si="189"/>
        <v>-74739218.775872305</v>
      </c>
      <c r="AM171" s="166">
        <f t="shared" ca="1" si="189"/>
        <v>-74764713.886288151</v>
      </c>
      <c r="AN171" s="166">
        <f t="shared" ref="AN171:BS171" ca="1" si="190">(AN145+AN155)*-1</f>
        <v>-74764713.886288151</v>
      </c>
      <c r="AO171" s="166">
        <f t="shared" ca="1" si="190"/>
        <v>-74764713.886288151</v>
      </c>
      <c r="AP171" s="166">
        <f t="shared" ca="1" si="190"/>
        <v>-74764713.886288151</v>
      </c>
      <c r="AQ171" s="166">
        <f t="shared" ca="1" si="190"/>
        <v>-74764713.886288151</v>
      </c>
      <c r="AR171" s="166">
        <f t="shared" ca="1" si="190"/>
        <v>-74690285.220980704</v>
      </c>
      <c r="AS171" s="166">
        <f t="shared" ca="1" si="190"/>
        <v>-74615484.412346721</v>
      </c>
      <c r="AT171" s="166">
        <f t="shared" ca="1" si="190"/>
        <v>-74540309.599669576</v>
      </c>
      <c r="AU171" s="166">
        <f t="shared" ca="1" si="190"/>
        <v>0</v>
      </c>
      <c r="AV171" s="166">
        <f t="shared" si="190"/>
        <v>0</v>
      </c>
      <c r="AW171" s="166">
        <f t="shared" si="190"/>
        <v>0</v>
      </c>
      <c r="AX171" s="166">
        <f t="shared" si="190"/>
        <v>0</v>
      </c>
      <c r="AY171" s="166">
        <f t="shared" si="190"/>
        <v>0</v>
      </c>
      <c r="AZ171" s="166">
        <f t="shared" si="190"/>
        <v>0</v>
      </c>
      <c r="BA171" s="166">
        <f t="shared" si="190"/>
        <v>0</v>
      </c>
      <c r="BB171" s="166">
        <f t="shared" si="190"/>
        <v>0</v>
      </c>
      <c r="BC171" s="166">
        <f t="shared" si="190"/>
        <v>0</v>
      </c>
      <c r="BD171" s="166">
        <f t="shared" si="190"/>
        <v>0</v>
      </c>
      <c r="BE171" s="166">
        <f t="shared" si="190"/>
        <v>0</v>
      </c>
      <c r="BF171" s="166">
        <f t="shared" si="190"/>
        <v>0</v>
      </c>
      <c r="BG171" s="166">
        <f t="shared" si="190"/>
        <v>0</v>
      </c>
      <c r="BH171" s="166">
        <f t="shared" si="190"/>
        <v>0</v>
      </c>
      <c r="BI171" s="166">
        <f t="shared" si="190"/>
        <v>0</v>
      </c>
      <c r="BJ171" s="166">
        <f t="shared" si="190"/>
        <v>0</v>
      </c>
      <c r="BK171" s="166">
        <f t="shared" si="190"/>
        <v>0</v>
      </c>
      <c r="BL171" s="166">
        <f t="shared" si="190"/>
        <v>0</v>
      </c>
      <c r="BM171" s="166">
        <f t="shared" si="190"/>
        <v>0</v>
      </c>
      <c r="BN171" s="166">
        <f t="shared" si="190"/>
        <v>0</v>
      </c>
      <c r="BO171" s="166">
        <f t="shared" si="190"/>
        <v>0</v>
      </c>
      <c r="BP171" s="166">
        <f t="shared" si="190"/>
        <v>0</v>
      </c>
      <c r="BQ171" s="166">
        <f t="shared" si="190"/>
        <v>0</v>
      </c>
      <c r="BR171" s="166">
        <f t="shared" si="190"/>
        <v>0</v>
      </c>
      <c r="BS171" s="166">
        <f t="shared" si="190"/>
        <v>0</v>
      </c>
      <c r="BT171" s="166">
        <f t="shared" ref="BT171:CY171" si="191">(BT145+BT155)*-1</f>
        <v>0</v>
      </c>
      <c r="BU171" s="166">
        <f t="shared" si="191"/>
        <v>0</v>
      </c>
      <c r="BV171" s="166">
        <f t="shared" si="191"/>
        <v>0</v>
      </c>
      <c r="BW171" s="166">
        <f t="shared" si="191"/>
        <v>0</v>
      </c>
      <c r="BX171" s="166">
        <f t="shared" si="191"/>
        <v>0</v>
      </c>
      <c r="BY171" s="166">
        <f t="shared" si="191"/>
        <v>0</v>
      </c>
      <c r="BZ171" s="166">
        <f t="shared" si="191"/>
        <v>0</v>
      </c>
      <c r="CA171" s="166">
        <f t="shared" si="191"/>
        <v>0</v>
      </c>
      <c r="CB171" s="166">
        <f t="shared" si="191"/>
        <v>0</v>
      </c>
      <c r="CC171" s="166">
        <f t="shared" si="191"/>
        <v>0</v>
      </c>
      <c r="CD171" s="166">
        <f t="shared" si="191"/>
        <v>0</v>
      </c>
      <c r="CE171" s="166">
        <f t="shared" si="191"/>
        <v>0</v>
      </c>
      <c r="CF171" s="166">
        <f t="shared" si="191"/>
        <v>0</v>
      </c>
      <c r="CG171" s="166">
        <f t="shared" si="191"/>
        <v>0</v>
      </c>
      <c r="CH171" s="166">
        <f t="shared" si="191"/>
        <v>0</v>
      </c>
      <c r="CI171" s="166">
        <f t="shared" si="191"/>
        <v>0</v>
      </c>
      <c r="CJ171" s="166">
        <f t="shared" si="191"/>
        <v>0</v>
      </c>
      <c r="CK171" s="166">
        <f t="shared" si="191"/>
        <v>0</v>
      </c>
      <c r="CL171" s="166">
        <f t="shared" si="191"/>
        <v>0</v>
      </c>
      <c r="CM171" s="166">
        <f t="shared" si="191"/>
        <v>0</v>
      </c>
      <c r="CN171" s="166">
        <f t="shared" si="191"/>
        <v>0</v>
      </c>
      <c r="CO171" s="166">
        <f t="shared" si="191"/>
        <v>0</v>
      </c>
      <c r="CP171" s="166">
        <f t="shared" si="191"/>
        <v>0</v>
      </c>
      <c r="CQ171" s="166">
        <f t="shared" si="191"/>
        <v>0</v>
      </c>
      <c r="CR171" s="166">
        <f t="shared" si="191"/>
        <v>0</v>
      </c>
      <c r="CS171" s="166">
        <f t="shared" si="191"/>
        <v>0</v>
      </c>
      <c r="CT171" s="166">
        <f t="shared" si="191"/>
        <v>0</v>
      </c>
      <c r="CU171" s="166">
        <f t="shared" si="191"/>
        <v>0</v>
      </c>
      <c r="CV171" s="166">
        <f t="shared" si="191"/>
        <v>0</v>
      </c>
      <c r="CW171" s="166">
        <f t="shared" si="191"/>
        <v>0</v>
      </c>
      <c r="CX171" s="166">
        <f t="shared" si="191"/>
        <v>0</v>
      </c>
      <c r="CY171" s="166">
        <f t="shared" si="191"/>
        <v>0</v>
      </c>
      <c r="CZ171" s="166">
        <f t="shared" ref="CZ171:EJ171" si="192">(CZ145+CZ155)*-1</f>
        <v>0</v>
      </c>
      <c r="DA171" s="166">
        <f t="shared" si="192"/>
        <v>0</v>
      </c>
      <c r="DB171" s="166">
        <f t="shared" si="192"/>
        <v>0</v>
      </c>
      <c r="DC171" s="166">
        <f t="shared" si="192"/>
        <v>0</v>
      </c>
      <c r="DD171" s="166">
        <f t="shared" si="192"/>
        <v>0</v>
      </c>
      <c r="DE171" s="166">
        <f t="shared" si="192"/>
        <v>0</v>
      </c>
      <c r="DF171" s="166">
        <f t="shared" si="192"/>
        <v>0</v>
      </c>
      <c r="DG171" s="166">
        <f t="shared" si="192"/>
        <v>0</v>
      </c>
      <c r="DH171" s="166">
        <f t="shared" si="192"/>
        <v>0</v>
      </c>
      <c r="DI171" s="166">
        <f t="shared" si="192"/>
        <v>0</v>
      </c>
      <c r="DJ171" s="166">
        <f t="shared" si="192"/>
        <v>0</v>
      </c>
      <c r="DK171" s="166">
        <f t="shared" si="192"/>
        <v>0</v>
      </c>
      <c r="DL171" s="166">
        <f t="shared" si="192"/>
        <v>0</v>
      </c>
      <c r="DM171" s="166">
        <f t="shared" si="192"/>
        <v>0</v>
      </c>
      <c r="DN171" s="166">
        <f t="shared" si="192"/>
        <v>0</v>
      </c>
      <c r="DO171" s="166">
        <f t="shared" si="192"/>
        <v>0</v>
      </c>
      <c r="DP171" s="166">
        <f t="shared" si="192"/>
        <v>0</v>
      </c>
      <c r="DQ171" s="166">
        <f t="shared" si="192"/>
        <v>0</v>
      </c>
      <c r="DR171" s="166">
        <f t="shared" si="192"/>
        <v>0</v>
      </c>
      <c r="DS171" s="166">
        <f t="shared" si="192"/>
        <v>0</v>
      </c>
      <c r="DT171" s="166">
        <f t="shared" si="192"/>
        <v>0</v>
      </c>
      <c r="DU171" s="166">
        <f t="shared" si="192"/>
        <v>0</v>
      </c>
      <c r="DV171" s="166">
        <f t="shared" si="192"/>
        <v>0</v>
      </c>
      <c r="DW171" s="166">
        <f t="shared" si="192"/>
        <v>0</v>
      </c>
      <c r="DX171" s="166">
        <f t="shared" si="192"/>
        <v>0</v>
      </c>
      <c r="DY171" s="166">
        <f t="shared" si="192"/>
        <v>0</v>
      </c>
      <c r="DZ171" s="166">
        <f t="shared" si="192"/>
        <v>0</v>
      </c>
      <c r="EA171" s="166">
        <f t="shared" si="192"/>
        <v>0</v>
      </c>
      <c r="EB171" s="166">
        <f t="shared" si="192"/>
        <v>0</v>
      </c>
      <c r="EC171" s="166">
        <f t="shared" si="192"/>
        <v>0</v>
      </c>
      <c r="ED171" s="166">
        <f t="shared" si="192"/>
        <v>0</v>
      </c>
      <c r="EE171" s="166">
        <f t="shared" si="192"/>
        <v>0</v>
      </c>
      <c r="EF171" s="166">
        <f t="shared" si="192"/>
        <v>0</v>
      </c>
      <c r="EG171" s="166">
        <f t="shared" si="192"/>
        <v>0</v>
      </c>
      <c r="EH171" s="166">
        <f t="shared" si="192"/>
        <v>0</v>
      </c>
      <c r="EI171" s="166">
        <f t="shared" si="192"/>
        <v>0</v>
      </c>
      <c r="EJ171" s="166">
        <f t="shared" si="192"/>
        <v>0</v>
      </c>
      <c r="EK171" s="4">
        <v>0</v>
      </c>
    </row>
    <row r="172" spans="1:141" s="4" customFormat="1" ht="14" x14ac:dyDescent="0.2">
      <c r="A172" s="3"/>
      <c r="C172" s="315" t="s">
        <v>657</v>
      </c>
      <c r="H172" s="324">
        <f>Summary!$E$44+(0.1%*H174)</f>
        <v>5.0083333333333334E-2</v>
      </c>
      <c r="I172" s="324">
        <f>Summary!$E$44+(0.1%*I174)</f>
        <v>5.0166666666666672E-2</v>
      </c>
      <c r="J172" s="324">
        <f>Summary!$E$44+(0.1%*J174)</f>
        <v>5.0241666666666671E-2</v>
      </c>
      <c r="K172" s="324">
        <f>Summary!$E$44+(0.1%*K174)</f>
        <v>5.0333333333333334E-2</v>
      </c>
      <c r="L172" s="324">
        <f>Summary!$E$44+(0.1%*L174)</f>
        <v>5.041388888888889E-2</v>
      </c>
      <c r="M172" s="324">
        <f>Summary!$E$44+(0.1%*M174)</f>
        <v>5.0500000000000003E-2</v>
      </c>
      <c r="N172" s="324">
        <f>Summary!$E$44+(0.1%*N174)</f>
        <v>5.0580555555555559E-2</v>
      </c>
      <c r="O172" s="324">
        <f>Summary!$E$44+(0.1%*O174)</f>
        <v>5.0666666666666672E-2</v>
      </c>
      <c r="P172" s="324">
        <f>Summary!$E$44+(0.1%*P174)</f>
        <v>5.0750000000000003E-2</v>
      </c>
      <c r="Q172" s="324">
        <f>Summary!$E$44+(0.1%*Q174)</f>
        <v>5.0830555555555559E-2</v>
      </c>
      <c r="R172" s="324">
        <f>Summary!$E$44+(0.1%*R174)</f>
        <v>5.0916666666666673E-2</v>
      </c>
      <c r="S172" s="324">
        <f>Summary!$E$44+(0.1%*S174)</f>
        <v>5.0997222222222222E-2</v>
      </c>
      <c r="T172" s="324">
        <f>Summary!$E$44+(0.1%*T174)</f>
        <v>5.1083333333333335E-2</v>
      </c>
      <c r="U172" s="324">
        <f>Summary!$E$44+(0.1%*U174)</f>
        <v>5.1166666666666673E-2</v>
      </c>
      <c r="V172" s="324">
        <f>Summary!$E$44+(0.1%*V174)</f>
        <v>5.1241666666666671E-2</v>
      </c>
      <c r="W172" s="324">
        <f>Summary!$E$44+(0.1%*W174)</f>
        <v>5.1333333333333335E-2</v>
      </c>
      <c r="X172" s="324">
        <f>Summary!$E$44+(0.1%*X174)</f>
        <v>5.1413888888888891E-2</v>
      </c>
      <c r="Y172" s="324">
        <f>Summary!$E$44+(0.1%*Y174)</f>
        <v>5.1500000000000004E-2</v>
      </c>
      <c r="Z172" s="324">
        <f>Summary!$E$44+(0.1%*Z174)</f>
        <v>5.158055555555556E-2</v>
      </c>
      <c r="AA172" s="324">
        <f>Summary!$E$44+(0.1%*AA174)</f>
        <v>5.1666666666666666E-2</v>
      </c>
      <c r="AB172" s="324">
        <f>Summary!$E$44+(0.1%*AB174)</f>
        <v>5.1750000000000004E-2</v>
      </c>
      <c r="AC172" s="324">
        <f>Summary!$E$44+(0.1%*AC174)</f>
        <v>5.183055555555556E-2</v>
      </c>
      <c r="AD172" s="324">
        <f>Summary!$E$44+(0.1%*AD174)</f>
        <v>5.1916666666666667E-2</v>
      </c>
      <c r="AE172" s="324">
        <f>Summary!$E$44+(0.1%*AE174)</f>
        <v>5.1997222222222222E-2</v>
      </c>
      <c r="AF172" s="324">
        <f>Summary!$E$44+(0.1%*AF174)</f>
        <v>5.2083333333333336E-2</v>
      </c>
      <c r="AG172" s="324">
        <f>Summary!$E$44+(0.1%*AG174)</f>
        <v>5.2166666666666667E-2</v>
      </c>
      <c r="AH172" s="324">
        <f>Summary!$E$44+(0.1%*AH174)</f>
        <v>5.2241666666666672E-2</v>
      </c>
      <c r="AI172" s="324">
        <f>Summary!$E$44+(0.1%*AI174)</f>
        <v>5.2333333333333336E-2</v>
      </c>
      <c r="AJ172" s="324">
        <f>Summary!$E$44+(0.1%*AJ174)</f>
        <v>5.2413888888888892E-2</v>
      </c>
      <c r="AK172" s="324">
        <f>Summary!$E$44+(0.1%*AK174)</f>
        <v>5.2500000000000005E-2</v>
      </c>
      <c r="AL172" s="324">
        <f>Summary!$E$44+(0.1%*AL174)</f>
        <v>5.2580555555555561E-2</v>
      </c>
      <c r="AM172" s="324">
        <f>Summary!$E$44+(0.1%*AM174)</f>
        <v>5.2666666666666667E-2</v>
      </c>
      <c r="AN172" s="324">
        <f>Summary!$E$44+(0.1%*AN174)</f>
        <v>5.2750000000000005E-2</v>
      </c>
      <c r="AO172" s="324">
        <f>Summary!$E$44+(0.1%*AO174)</f>
        <v>5.2830555555555561E-2</v>
      </c>
      <c r="AP172" s="324">
        <f>Summary!$E$44+(0.1%*AP174)</f>
        <v>5.2916666666666667E-2</v>
      </c>
      <c r="AQ172" s="324">
        <f>Summary!$E$44+(0.1%*AQ174)</f>
        <v>5.2997222222222223E-2</v>
      </c>
      <c r="AR172" s="324">
        <f>Summary!$E$44+(0.1%*AR174)</f>
        <v>5.3083333333333337E-2</v>
      </c>
      <c r="AS172" s="330">
        <f>Summary!$E$44+(0.1%*AS174)</f>
        <v>5.3166666666666668E-2</v>
      </c>
      <c r="AT172" s="324">
        <f>Summary!$E$44+(0.1%*AT174)</f>
        <v>5.3244444444444448E-2</v>
      </c>
      <c r="AU172" s="324">
        <f>Summary!$E$44+(0.1%*AU174)</f>
        <v>5.3333333333333337E-2</v>
      </c>
      <c r="AV172" s="324">
        <f>Summary!$E$44+(0.1%*AV174)</f>
        <v>5.3413888888888893E-2</v>
      </c>
      <c r="AW172" s="324">
        <f>Summary!$E$44+(0.1%*AW174)</f>
        <v>5.3500000000000006E-2</v>
      </c>
      <c r="AX172" s="324">
        <f>Summary!$E$44+(0.1%*AX174)</f>
        <v>5.3580555555555562E-2</v>
      </c>
      <c r="AY172" s="324">
        <f>Summary!$E$44+(0.1%*AY174)</f>
        <v>5.3666666666666668E-2</v>
      </c>
      <c r="AZ172" s="324">
        <f>Summary!$E$44+(0.1%*AZ174)</f>
        <v>5.3750000000000006E-2</v>
      </c>
      <c r="BA172" s="324">
        <f>Summary!$E$44+(0.1%*BA174)</f>
        <v>5.3830555555555562E-2</v>
      </c>
      <c r="BB172" s="324">
        <f>Summary!$E$44+(0.1%*BB174)</f>
        <v>5.3916666666666668E-2</v>
      </c>
      <c r="BC172" s="324">
        <f>Summary!$E$44+(0.1%*BC174)</f>
        <v>5.3997222222222224E-2</v>
      </c>
      <c r="BD172" s="324">
        <f>Summary!$E$44+(0.1%*BD174)</f>
        <v>5.4083333333333337E-2</v>
      </c>
      <c r="BE172" s="324">
        <f>Summary!$E$44+(0.1%*BE174)</f>
        <v>5.4166666666666669E-2</v>
      </c>
      <c r="BF172" s="324">
        <f>Summary!$E$44+(0.1%*BF174)</f>
        <v>5.4241666666666667E-2</v>
      </c>
      <c r="BG172" s="324">
        <f>Summary!$E$44+(0.1%*BG174)</f>
        <v>5.4333333333333338E-2</v>
      </c>
      <c r="BH172" s="324">
        <f>Summary!$E$44+(0.1%*BH174)</f>
        <v>5.4413888888888894E-2</v>
      </c>
      <c r="BI172" s="324">
        <f>Summary!$E$44+(0.1%*BI174)</f>
        <v>5.4500000000000007E-2</v>
      </c>
      <c r="BJ172" s="324">
        <f>Summary!$E$44+(0.1%*BJ174)</f>
        <v>5.4580555555555556E-2</v>
      </c>
      <c r="BK172" s="324">
        <f>Summary!$E$44+(0.1%*BK174)</f>
        <v>5.4666666666666669E-2</v>
      </c>
      <c r="BL172" s="324">
        <f>Summary!$E$44+(0.1%*BL174)</f>
        <v>5.475E-2</v>
      </c>
      <c r="BM172" s="324">
        <f>Summary!$E$44+(0.1%*BM174)</f>
        <v>5.4830555555555556E-2</v>
      </c>
      <c r="BN172" s="324">
        <f>Summary!$E$44+(0.1%*BN174)</f>
        <v>5.4916666666666669E-2</v>
      </c>
      <c r="BO172" s="324">
        <f>Summary!$E$44+(0.1%*BO174)</f>
        <v>5.4997222222222225E-2</v>
      </c>
      <c r="BP172" s="324">
        <f>Summary!$E$44+(0.1%*BP174)</f>
        <v>5.5083333333333338E-2</v>
      </c>
      <c r="BQ172" s="324">
        <f>Summary!$E$44+(0.1%*BQ174)</f>
        <v>5.5166666666666669E-2</v>
      </c>
      <c r="BR172" s="324">
        <f>Summary!$E$44+(0.1%*BR174)</f>
        <v>5.5241666666666668E-2</v>
      </c>
      <c r="BS172" s="324">
        <f>Summary!$E$44+(0.1%*BS174)</f>
        <v>5.5333333333333339E-2</v>
      </c>
      <c r="BT172" s="324">
        <f>Summary!$E$44+(0.1%*BT174)</f>
        <v>5.5413888888888894E-2</v>
      </c>
      <c r="BU172" s="324">
        <f>Summary!$E$44+(0.1%*BU174)</f>
        <v>5.5500000000000001E-2</v>
      </c>
      <c r="BV172" s="324">
        <f>Summary!$E$44+(0.1%*BV174)</f>
        <v>5.5580555555555557E-2</v>
      </c>
      <c r="BW172" s="324">
        <f>Summary!$E$44+(0.1%*BW174)</f>
        <v>5.566666666666667E-2</v>
      </c>
      <c r="BX172" s="324">
        <f>Summary!$E$44+(0.1%*BX174)</f>
        <v>5.5750000000000001E-2</v>
      </c>
      <c r="BY172" s="324">
        <f>Summary!$E$44+(0.1%*BY174)</f>
        <v>5.5830555555555557E-2</v>
      </c>
      <c r="BZ172" s="324">
        <f>Summary!$E$44+(0.1%*BZ174)</f>
        <v>5.591666666666667E-2</v>
      </c>
      <c r="CA172" s="324">
        <f>Summary!$E$44+(0.1%*CA174)</f>
        <v>5.5997222222222226E-2</v>
      </c>
      <c r="CB172" s="324">
        <f>Summary!$E$44+(0.1%*CB174)</f>
        <v>5.6083333333333332E-2</v>
      </c>
      <c r="CC172" s="324">
        <f>Summary!$E$44+(0.1%*CC174)</f>
        <v>5.616666666666667E-2</v>
      </c>
      <c r="CD172" s="324">
        <f>Summary!$E$44+(0.1%*CD174)</f>
        <v>5.6241666666666669E-2</v>
      </c>
      <c r="CE172" s="324">
        <f>Summary!$E$44+(0.1%*CE174)</f>
        <v>5.6333333333333332E-2</v>
      </c>
      <c r="CF172" s="324">
        <f>Summary!$E$44+(0.1%*CF174)</f>
        <v>5.6413888888888888E-2</v>
      </c>
      <c r="CG172" s="324">
        <f>Summary!$E$44+(0.1%*CG174)</f>
        <v>5.6500000000000002E-2</v>
      </c>
      <c r="CH172" s="324">
        <f>Summary!$E$44+(0.1%*CH174)</f>
        <v>5.6580555555555558E-2</v>
      </c>
      <c r="CI172" s="324">
        <f>Summary!$E$44+(0.1%*CI174)</f>
        <v>5.6666666666666671E-2</v>
      </c>
      <c r="CJ172" s="324">
        <f>Summary!$E$44+(0.1%*CJ174)</f>
        <v>5.6750000000000002E-2</v>
      </c>
      <c r="CK172" s="324">
        <f>Summary!$E$44+(0.1%*CK174)</f>
        <v>5.6830555555555558E-2</v>
      </c>
      <c r="CL172" s="324">
        <f>Summary!$E$44+(0.1%*CL174)</f>
        <v>5.6916666666666671E-2</v>
      </c>
      <c r="CM172" s="324">
        <f>Summary!$E$44+(0.1%*CM174)</f>
        <v>5.6997222222222227E-2</v>
      </c>
      <c r="CN172" s="324">
        <f>Summary!$E$44+(0.1%*CN174)</f>
        <v>5.7083333333333333E-2</v>
      </c>
      <c r="CO172" s="324">
        <f>Summary!$E$44+(0.1%*CO174)</f>
        <v>5.7166666666666671E-2</v>
      </c>
      <c r="CP172" s="324">
        <f>Summary!$E$44+(0.1%*CP174)</f>
        <v>5.7244444444444445E-2</v>
      </c>
      <c r="CQ172" s="324">
        <f>Summary!$E$44+(0.1%*CQ174)</f>
        <v>5.7333333333333333E-2</v>
      </c>
      <c r="CR172" s="324">
        <f>Summary!$E$44+(0.1%*CR174)</f>
        <v>5.7413888888888889E-2</v>
      </c>
      <c r="CS172" s="324">
        <f>Summary!$E$44+(0.1%*CS174)</f>
        <v>5.7500000000000002E-2</v>
      </c>
      <c r="CT172" s="324">
        <f>Summary!$E$44+(0.1%*CT174)</f>
        <v>5.7580555555555558E-2</v>
      </c>
      <c r="CU172" s="324">
        <f>Summary!$E$44+(0.1%*CU174)</f>
        <v>5.7666666666666672E-2</v>
      </c>
      <c r="CV172" s="324">
        <f>Summary!$E$44+(0.1%*CV174)</f>
        <v>5.7750000000000003E-2</v>
      </c>
      <c r="CW172" s="324">
        <f>Summary!$E$44+(0.1%*CW174)</f>
        <v>5.7830555555555559E-2</v>
      </c>
      <c r="CX172" s="324">
        <f>Summary!$E$44+(0.1%*CX174)</f>
        <v>5.7916666666666672E-2</v>
      </c>
      <c r="CY172" s="324">
        <f>Summary!$E$44+(0.1%*CY174)</f>
        <v>5.7997222222222228E-2</v>
      </c>
      <c r="CZ172" s="324">
        <f>Summary!$E$44+(0.1%*CZ174)</f>
        <v>5.8083333333333334E-2</v>
      </c>
      <c r="DA172" s="324">
        <f>Summary!$E$44+(0.1%*DA174)</f>
        <v>5.8166666666666672E-2</v>
      </c>
      <c r="DB172" s="324">
        <f>Summary!$E$44+(0.1%*DB174)</f>
        <v>5.8241666666666671E-2</v>
      </c>
      <c r="DC172" s="324">
        <f>Summary!$E$44+(0.1%*DC174)</f>
        <v>5.8333333333333334E-2</v>
      </c>
      <c r="DD172" s="324">
        <f>Summary!$E$44+(0.1%*DD174)</f>
        <v>5.841388888888889E-2</v>
      </c>
      <c r="DE172" s="324">
        <f>Summary!$E$44+(0.1%*DE174)</f>
        <v>5.8500000000000003E-2</v>
      </c>
      <c r="DF172" s="324">
        <f>Summary!$E$44+(0.1%*DF174)</f>
        <v>5.8580555555555559E-2</v>
      </c>
      <c r="DG172" s="324">
        <f>Summary!$E$44+(0.1%*DG174)</f>
        <v>5.8666666666666673E-2</v>
      </c>
      <c r="DH172" s="324">
        <f>Summary!$E$44+(0.1%*DH174)</f>
        <v>5.8750000000000004E-2</v>
      </c>
      <c r="DI172" s="324">
        <f>Summary!$E$44+(0.1%*DI174)</f>
        <v>5.883055555555556E-2</v>
      </c>
      <c r="DJ172" s="324">
        <f>Summary!$E$44+(0.1%*DJ174)</f>
        <v>5.8916666666666673E-2</v>
      </c>
      <c r="DK172" s="324">
        <f>Summary!$E$44+(0.1%*DK174)</f>
        <v>5.8997222222222229E-2</v>
      </c>
      <c r="DL172" s="324">
        <f>Summary!$E$44+(0.1%*DL174)</f>
        <v>5.9083333333333335E-2</v>
      </c>
      <c r="DM172" s="324">
        <f>Summary!$E$44+(0.1%*DM174)</f>
        <v>5.9166666666666673E-2</v>
      </c>
      <c r="DN172" s="324">
        <f>Summary!$E$44+(0.1%*DN174)</f>
        <v>5.9241666666666672E-2</v>
      </c>
      <c r="DO172" s="324">
        <f>Summary!$E$44+(0.1%*DO174)</f>
        <v>5.9333333333333335E-2</v>
      </c>
      <c r="DP172" s="324">
        <f>Summary!$E$44+(0.1%*DP174)</f>
        <v>5.9413888888888891E-2</v>
      </c>
      <c r="DQ172" s="324">
        <f>Summary!$E$44+(0.1%*DQ174)</f>
        <v>5.9500000000000004E-2</v>
      </c>
      <c r="DR172" s="324">
        <f>Summary!$E$44+(0.1%*DR174)</f>
        <v>5.958055555555556E-2</v>
      </c>
      <c r="DS172" s="324">
        <f>Summary!$E$44+(0.1%*DS174)</f>
        <v>5.9666666666666666E-2</v>
      </c>
      <c r="DT172" s="324">
        <f>Summary!$E$44+(0.1%*DT174)</f>
        <v>5.9750000000000004E-2</v>
      </c>
      <c r="DU172" s="324">
        <f>Summary!$E$44+(0.1%*DU174)</f>
        <v>5.983055555555556E-2</v>
      </c>
      <c r="DV172" s="324">
        <f>Summary!$E$44+(0.1%*DV174)</f>
        <v>5.9916666666666667E-2</v>
      </c>
      <c r="DW172" s="324">
        <f>Summary!$E$44+(0.1%*DW174)</f>
        <v>5.9997222222222223E-2</v>
      </c>
      <c r="DX172" s="324">
        <f>Summary!$E$44+(0.1%*DX174)</f>
        <v>6.0083333333333336E-2</v>
      </c>
      <c r="DY172" s="324">
        <f>Summary!$E$44+(0.1%*DY174)</f>
        <v>6.0166666666666667E-2</v>
      </c>
      <c r="DZ172" s="324">
        <f>Summary!$E$44+(0.1%*DZ174)</f>
        <v>6.0241666666666673E-2</v>
      </c>
      <c r="EA172" s="324">
        <f>Summary!$E$44+(0.1%*EA174)</f>
        <v>6.0333333333333336E-2</v>
      </c>
      <c r="EB172" s="324">
        <f>Summary!$E$44+(0.1%*EB174)</f>
        <v>6.0413888888888892E-2</v>
      </c>
      <c r="EC172" s="324">
        <f>Summary!$E$44+(0.1%*EC174)</f>
        <v>6.0500000000000005E-2</v>
      </c>
      <c r="ED172" s="324">
        <f>Summary!$E$44+(0.1%*ED174)</f>
        <v>6.0580555555555561E-2</v>
      </c>
      <c r="EE172" s="324">
        <f>Summary!$E$44+(0.1%*EE174)</f>
        <v>6.0666666666666667E-2</v>
      </c>
      <c r="EF172" s="324">
        <f>Summary!$E$44+(0.1%*EF174)</f>
        <v>6.0750000000000005E-2</v>
      </c>
      <c r="EG172" s="324">
        <f>Summary!$E$44+(0.1%*EG174)</f>
        <v>6.0830555555555554E-2</v>
      </c>
      <c r="EH172" s="324">
        <f>Summary!$E$44+(0.1%*EH174)</f>
        <v>6.0916666666666668E-2</v>
      </c>
      <c r="EI172" s="324">
        <f>Summary!$E$44+(0.1%*EI174)</f>
        <v>6.0997222222222224E-2</v>
      </c>
      <c r="EJ172" s="324">
        <f>Summary!$E$44+(0.1%*EJ174)</f>
        <v>6.1083333333333337E-2</v>
      </c>
      <c r="EK172" s="4">
        <v>0</v>
      </c>
    </row>
    <row r="173" spans="1:141" s="4" customFormat="1" ht="14" x14ac:dyDescent="0.2">
      <c r="A173" s="3"/>
      <c r="C173" s="315" t="s">
        <v>646</v>
      </c>
      <c r="H173" s="325">
        <f>EOMONTH(Summary!$E$3,H116)</f>
        <v>45657</v>
      </c>
      <c r="I173" s="325">
        <f>EOMONTH(Summary!$E$3,I116)</f>
        <v>45688</v>
      </c>
      <c r="J173" s="325">
        <f>EOMONTH(Summary!$E$3,J116)</f>
        <v>45716</v>
      </c>
      <c r="K173" s="325">
        <f>EOMONTH(Summary!$E$3,K116)</f>
        <v>45747</v>
      </c>
      <c r="L173" s="325">
        <f>EOMONTH(Summary!$E$3,L116)</f>
        <v>45777</v>
      </c>
      <c r="M173" s="325">
        <f>EOMONTH(Summary!$E$3,M116)</f>
        <v>45808</v>
      </c>
      <c r="N173" s="325">
        <f>EOMONTH(Summary!$E$3,N116)</f>
        <v>45838</v>
      </c>
      <c r="O173" s="325">
        <f>EOMONTH(Summary!$E$3,O116)</f>
        <v>45869</v>
      </c>
      <c r="P173" s="325">
        <f>EOMONTH(Summary!$E$3,P116)</f>
        <v>45900</v>
      </c>
      <c r="Q173" s="325">
        <f>EOMONTH(Summary!$E$3,Q116)</f>
        <v>45930</v>
      </c>
      <c r="R173" s="325">
        <f>EOMONTH(Summary!$E$3,R116)</f>
        <v>45961</v>
      </c>
      <c r="S173" s="325">
        <f>EOMONTH(Summary!$E$3,S116)</f>
        <v>45991</v>
      </c>
      <c r="T173" s="325">
        <f>EOMONTH(Summary!$E$3,T116)</f>
        <v>46022</v>
      </c>
      <c r="U173" s="325">
        <f>EOMONTH(Summary!$E$3,U116)</f>
        <v>46053</v>
      </c>
      <c r="V173" s="325">
        <f>EOMONTH(Summary!$E$3,V116)</f>
        <v>46081</v>
      </c>
      <c r="W173" s="325">
        <f>EOMONTH(Summary!$E$3,W116)</f>
        <v>46112</v>
      </c>
      <c r="X173" s="325">
        <f>EOMONTH(Summary!$E$3,X116)</f>
        <v>46142</v>
      </c>
      <c r="Y173" s="325">
        <f>EOMONTH(Summary!$E$3,Y116)</f>
        <v>46173</v>
      </c>
      <c r="Z173" s="325">
        <f>EOMONTH(Summary!$E$3,Z116)</f>
        <v>46203</v>
      </c>
      <c r="AA173" s="325">
        <f>EOMONTH(Summary!$E$3,AA116)</f>
        <v>46234</v>
      </c>
      <c r="AB173" s="325">
        <f>EOMONTH(Summary!$E$3,AB116)</f>
        <v>46265</v>
      </c>
      <c r="AC173" s="325">
        <f>EOMONTH(Summary!$E$3,AC116)</f>
        <v>46295</v>
      </c>
      <c r="AD173" s="325">
        <f>EOMONTH(Summary!$E$3,AD116)</f>
        <v>46326</v>
      </c>
      <c r="AE173" s="325">
        <f>EOMONTH(Summary!$E$3,AE116)</f>
        <v>46356</v>
      </c>
      <c r="AF173" s="325">
        <f>EOMONTH(Summary!$E$3,AF116)</f>
        <v>46387</v>
      </c>
      <c r="AG173" s="325">
        <f>EOMONTH(Summary!$E$3,AG116)</f>
        <v>46418</v>
      </c>
      <c r="AH173" s="325">
        <f>EOMONTH(Summary!$E$3,AH116)</f>
        <v>46446</v>
      </c>
      <c r="AI173" s="325">
        <f>EOMONTH(Summary!$E$3,AI116)</f>
        <v>46477</v>
      </c>
      <c r="AJ173" s="325">
        <f>EOMONTH(Summary!$E$3,AJ116)</f>
        <v>46507</v>
      </c>
      <c r="AK173" s="325">
        <f>EOMONTH(Summary!$E$3,AK116)</f>
        <v>46538</v>
      </c>
      <c r="AL173" s="325">
        <f>EOMONTH(Summary!$E$3,AL116)</f>
        <v>46568</v>
      </c>
      <c r="AM173" s="325">
        <f>EOMONTH(Summary!$E$3,AM116)</f>
        <v>46599</v>
      </c>
      <c r="AN173" s="325">
        <f>EOMONTH(Summary!$E$3,AN116)</f>
        <v>46630</v>
      </c>
      <c r="AO173" s="325">
        <f>EOMONTH(Summary!$E$3,AO116)</f>
        <v>46660</v>
      </c>
      <c r="AP173" s="325">
        <f>EOMONTH(Summary!$E$3,AP116)</f>
        <v>46691</v>
      </c>
      <c r="AQ173" s="325">
        <f>EOMONTH(Summary!$E$3,AQ116)</f>
        <v>46721</v>
      </c>
      <c r="AR173" s="325">
        <f>EOMONTH(Summary!$E$3,AR116)</f>
        <v>46752</v>
      </c>
      <c r="AS173" s="325">
        <f>EOMONTH(Summary!$E$3,AS116)</f>
        <v>46783</v>
      </c>
      <c r="AT173" s="325">
        <f>EOMONTH(Summary!$E$3,AT116)</f>
        <v>46812</v>
      </c>
      <c r="AU173" s="325">
        <f>EOMONTH(Summary!$E$3,AU116)</f>
        <v>46843</v>
      </c>
      <c r="AV173" s="325">
        <f>EOMONTH(Summary!$E$3,AV116)</f>
        <v>46873</v>
      </c>
      <c r="AW173" s="325">
        <f>EOMONTH(Summary!$E$3,AW116)</f>
        <v>46904</v>
      </c>
      <c r="AX173" s="325">
        <f>EOMONTH(Summary!$E$3,AX116)</f>
        <v>46934</v>
      </c>
      <c r="AY173" s="325">
        <f>EOMONTH(Summary!$E$3,AY116)</f>
        <v>46965</v>
      </c>
      <c r="AZ173" s="325">
        <f>EOMONTH(Summary!$E$3,AZ116)</f>
        <v>46996</v>
      </c>
      <c r="BA173" s="325">
        <f>EOMONTH(Summary!$E$3,BA116)</f>
        <v>47026</v>
      </c>
      <c r="BB173" s="325">
        <f>EOMONTH(Summary!$E$3,BB116)</f>
        <v>47057</v>
      </c>
      <c r="BC173" s="325">
        <f>EOMONTH(Summary!$E$3,BC116)</f>
        <v>47087</v>
      </c>
      <c r="BD173" s="325">
        <f>EOMONTH(Summary!$E$3,BD116)</f>
        <v>47118</v>
      </c>
      <c r="BE173" s="325">
        <f>EOMONTH(Summary!$E$3,BE116)</f>
        <v>47149</v>
      </c>
      <c r="BF173" s="325">
        <f>EOMONTH(Summary!$E$3,BF116)</f>
        <v>47177</v>
      </c>
      <c r="BG173" s="325">
        <f>EOMONTH(Summary!$E$3,BG116)</f>
        <v>47208</v>
      </c>
      <c r="BH173" s="325">
        <f>EOMONTH(Summary!$E$3,BH116)</f>
        <v>47238</v>
      </c>
      <c r="BI173" s="325">
        <f>EOMONTH(Summary!$E$3,BI116)</f>
        <v>47269</v>
      </c>
      <c r="BJ173" s="325">
        <f>EOMONTH(Summary!$E$3,BJ116)</f>
        <v>47299</v>
      </c>
      <c r="BK173" s="325">
        <f>EOMONTH(Summary!$E$3,BK116)</f>
        <v>47330</v>
      </c>
      <c r="BL173" s="325">
        <f>EOMONTH(Summary!$E$3,BL116)</f>
        <v>47361</v>
      </c>
      <c r="BM173" s="325">
        <f>EOMONTH(Summary!$E$3,BM116)</f>
        <v>47391</v>
      </c>
      <c r="BN173" s="325">
        <f>EOMONTH(Summary!$E$3,BN116)</f>
        <v>47422</v>
      </c>
      <c r="BO173" s="325">
        <f>EOMONTH(Summary!$E$3,BO116)</f>
        <v>47452</v>
      </c>
      <c r="BP173" s="325">
        <f>EOMONTH(Summary!$E$3,BP116)</f>
        <v>47483</v>
      </c>
      <c r="BQ173" s="325">
        <f>EOMONTH(Summary!$E$3,BQ116)</f>
        <v>47514</v>
      </c>
      <c r="BR173" s="325">
        <f>EOMONTH(Summary!$E$3,BR116)</f>
        <v>47542</v>
      </c>
      <c r="BS173" s="325">
        <f>EOMONTH(Summary!$E$3,BS116)</f>
        <v>47573</v>
      </c>
      <c r="BT173" s="325">
        <f>EOMONTH(Summary!$E$3,BT116)</f>
        <v>47603</v>
      </c>
      <c r="BU173" s="325">
        <f>EOMONTH(Summary!$E$3,BU116)</f>
        <v>47634</v>
      </c>
      <c r="BV173" s="325">
        <f>EOMONTH(Summary!$E$3,BV116)</f>
        <v>47664</v>
      </c>
      <c r="BW173" s="325">
        <f>EOMONTH(Summary!$E$3,BW116)</f>
        <v>47695</v>
      </c>
      <c r="BX173" s="325">
        <f>EOMONTH(Summary!$E$3,BX116)</f>
        <v>47726</v>
      </c>
      <c r="BY173" s="325">
        <f>EOMONTH(Summary!$E$3,BY116)</f>
        <v>47756</v>
      </c>
      <c r="BZ173" s="325">
        <f>EOMONTH(Summary!$E$3,BZ116)</f>
        <v>47787</v>
      </c>
      <c r="CA173" s="325">
        <f>EOMONTH(Summary!$E$3,CA116)</f>
        <v>47817</v>
      </c>
      <c r="CB173" s="325">
        <f>EOMONTH(Summary!$E$3,CB116)</f>
        <v>47848</v>
      </c>
      <c r="CC173" s="325">
        <f>EOMONTH(Summary!$E$3,CC116)</f>
        <v>47879</v>
      </c>
      <c r="CD173" s="325">
        <f>EOMONTH(Summary!$E$3,CD116)</f>
        <v>47907</v>
      </c>
      <c r="CE173" s="325">
        <f>EOMONTH(Summary!$E$3,CE116)</f>
        <v>47938</v>
      </c>
      <c r="CF173" s="325">
        <f>EOMONTH(Summary!$E$3,CF116)</f>
        <v>47968</v>
      </c>
      <c r="CG173" s="325">
        <f>EOMONTH(Summary!$E$3,CG116)</f>
        <v>47999</v>
      </c>
      <c r="CH173" s="325">
        <f>EOMONTH(Summary!$E$3,CH116)</f>
        <v>48029</v>
      </c>
      <c r="CI173" s="325">
        <f>EOMONTH(Summary!$E$3,CI116)</f>
        <v>48060</v>
      </c>
      <c r="CJ173" s="325">
        <f>EOMONTH(Summary!$E$3,CJ116)</f>
        <v>48091</v>
      </c>
      <c r="CK173" s="325">
        <f>EOMONTH(Summary!$E$3,CK116)</f>
        <v>48121</v>
      </c>
      <c r="CL173" s="325">
        <f>EOMONTH(Summary!$E$3,CL116)</f>
        <v>48152</v>
      </c>
      <c r="CM173" s="325">
        <f>EOMONTH(Summary!$E$3,CM116)</f>
        <v>48182</v>
      </c>
      <c r="CN173" s="325">
        <f>EOMONTH(Summary!$E$3,CN116)</f>
        <v>48213</v>
      </c>
      <c r="CO173" s="325">
        <f>EOMONTH(Summary!$E$3,CO116)</f>
        <v>48244</v>
      </c>
      <c r="CP173" s="325">
        <f>EOMONTH(Summary!$E$3,CP116)</f>
        <v>48273</v>
      </c>
      <c r="CQ173" s="325">
        <f>EOMONTH(Summary!$E$3,CQ116)</f>
        <v>48304</v>
      </c>
      <c r="CR173" s="325">
        <f>EOMONTH(Summary!$E$3,CR116)</f>
        <v>48334</v>
      </c>
      <c r="CS173" s="325">
        <f>EOMONTH(Summary!$E$3,CS116)</f>
        <v>48365</v>
      </c>
      <c r="CT173" s="325">
        <f>EOMONTH(Summary!$E$3,CT116)</f>
        <v>48395</v>
      </c>
      <c r="CU173" s="325">
        <f>EOMONTH(Summary!$E$3,CU116)</f>
        <v>48426</v>
      </c>
      <c r="CV173" s="325">
        <f>EOMONTH(Summary!$E$3,CV116)</f>
        <v>48457</v>
      </c>
      <c r="CW173" s="325">
        <f>EOMONTH(Summary!$E$3,CW116)</f>
        <v>48487</v>
      </c>
      <c r="CX173" s="325">
        <f>EOMONTH(Summary!$E$3,CX116)</f>
        <v>48518</v>
      </c>
      <c r="CY173" s="325">
        <f>EOMONTH(Summary!$E$3,CY116)</f>
        <v>48548</v>
      </c>
      <c r="CZ173" s="325">
        <f>EOMONTH(Summary!$E$3,CZ116)</f>
        <v>48579</v>
      </c>
      <c r="DA173" s="325">
        <f>EOMONTH(Summary!$E$3,DA116)</f>
        <v>48610</v>
      </c>
      <c r="DB173" s="325">
        <f>EOMONTH(Summary!$E$3,DB116)</f>
        <v>48638</v>
      </c>
      <c r="DC173" s="325">
        <f>EOMONTH(Summary!$E$3,DC116)</f>
        <v>48669</v>
      </c>
      <c r="DD173" s="325">
        <f>EOMONTH(Summary!$E$3,DD116)</f>
        <v>48699</v>
      </c>
      <c r="DE173" s="325">
        <f>EOMONTH(Summary!$E$3,DE116)</f>
        <v>48730</v>
      </c>
      <c r="DF173" s="325">
        <f>EOMONTH(Summary!$E$3,DF116)</f>
        <v>48760</v>
      </c>
      <c r="DG173" s="325">
        <f>EOMONTH(Summary!$E$3,DG116)</f>
        <v>48791</v>
      </c>
      <c r="DH173" s="325">
        <f>EOMONTH(Summary!$E$3,DH116)</f>
        <v>48822</v>
      </c>
      <c r="DI173" s="325">
        <f>EOMONTH(Summary!$E$3,DI116)</f>
        <v>48852</v>
      </c>
      <c r="DJ173" s="325">
        <f>EOMONTH(Summary!$E$3,DJ116)</f>
        <v>48883</v>
      </c>
      <c r="DK173" s="325">
        <f>EOMONTH(Summary!$E$3,DK116)</f>
        <v>48913</v>
      </c>
      <c r="DL173" s="325">
        <f>EOMONTH(Summary!$E$3,DL116)</f>
        <v>48944</v>
      </c>
      <c r="DM173" s="325">
        <f>EOMONTH(Summary!$E$3,DM116)</f>
        <v>48975</v>
      </c>
      <c r="DN173" s="325">
        <f>EOMONTH(Summary!$E$3,DN116)</f>
        <v>49003</v>
      </c>
      <c r="DO173" s="325">
        <f>EOMONTH(Summary!$E$3,DO116)</f>
        <v>49034</v>
      </c>
      <c r="DP173" s="325">
        <f>EOMONTH(Summary!$E$3,DP116)</f>
        <v>49064</v>
      </c>
      <c r="DQ173" s="325">
        <f>EOMONTH(Summary!$E$3,DQ116)</f>
        <v>49095</v>
      </c>
      <c r="DR173" s="325">
        <f>EOMONTH(Summary!$E$3,DR116)</f>
        <v>49125</v>
      </c>
      <c r="DS173" s="325">
        <f>EOMONTH(Summary!$E$3,DS116)</f>
        <v>49156</v>
      </c>
      <c r="DT173" s="325">
        <f>EOMONTH(Summary!$E$3,DT116)</f>
        <v>49187</v>
      </c>
      <c r="DU173" s="325">
        <f>EOMONTH(Summary!$E$3,DU116)</f>
        <v>49217</v>
      </c>
      <c r="DV173" s="325">
        <f>EOMONTH(Summary!$E$3,DV116)</f>
        <v>49248</v>
      </c>
      <c r="DW173" s="325">
        <f>EOMONTH(Summary!$E$3,DW116)</f>
        <v>49278</v>
      </c>
      <c r="DX173" s="325">
        <f>EOMONTH(Summary!$E$3,DX116)</f>
        <v>49309</v>
      </c>
      <c r="DY173" s="325">
        <f>EOMONTH(Summary!$E$3,DY116)</f>
        <v>49340</v>
      </c>
      <c r="DZ173" s="325">
        <f>EOMONTH(Summary!$E$3,DZ116)</f>
        <v>49368</v>
      </c>
      <c r="EA173" s="325">
        <f>EOMONTH(Summary!$E$3,EA116)</f>
        <v>49399</v>
      </c>
      <c r="EB173" s="325">
        <f>EOMONTH(Summary!$E$3,EB116)</f>
        <v>49429</v>
      </c>
      <c r="EC173" s="325">
        <f>EOMONTH(Summary!$E$3,EC116)</f>
        <v>49460</v>
      </c>
      <c r="ED173" s="325">
        <f>EOMONTH(Summary!$E$3,ED116)</f>
        <v>49490</v>
      </c>
      <c r="EE173" s="325">
        <f>EOMONTH(Summary!$E$3,EE116)</f>
        <v>49521</v>
      </c>
      <c r="EF173" s="325">
        <f>EOMONTH(Summary!$E$3,EF116)</f>
        <v>49552</v>
      </c>
      <c r="EG173" s="325">
        <f>EOMONTH(Summary!$E$3,EG116)</f>
        <v>49582</v>
      </c>
      <c r="EH173" s="325">
        <f>EOMONTH(Summary!$E$3,EH116)</f>
        <v>49613</v>
      </c>
      <c r="EI173" s="325">
        <f>EOMONTH(Summary!$E$3,EI116)</f>
        <v>49643</v>
      </c>
      <c r="EJ173" s="325">
        <f>EOMONTH(Summary!$E$3,EJ116)</f>
        <v>49674</v>
      </c>
      <c r="EK173" s="4">
        <v>0</v>
      </c>
    </row>
    <row r="174" spans="1:141" s="4" customFormat="1" ht="14" x14ac:dyDescent="0.2">
      <c r="A174" s="3"/>
      <c r="C174" s="315" t="s">
        <v>655</v>
      </c>
      <c r="H174" s="326">
        <f>YEARFRAC(Summary!$E$3,H173)</f>
        <v>8.3333333333333329E-2</v>
      </c>
      <c r="I174" s="326">
        <f>YEARFRAC(Summary!$E$3,I173)</f>
        <v>0.16666666666666666</v>
      </c>
      <c r="J174" s="326">
        <f>YEARFRAC(Summary!$E$3,J173)</f>
        <v>0.24166666666666667</v>
      </c>
      <c r="K174" s="326">
        <f>YEARFRAC(Summary!$E$3,K173)</f>
        <v>0.33333333333333331</v>
      </c>
      <c r="L174" s="326">
        <f>YEARFRAC(Summary!$E$3,L173)</f>
        <v>0.41388888888888886</v>
      </c>
      <c r="M174" s="326">
        <f>YEARFRAC(Summary!$E$3,M173)</f>
        <v>0.5</v>
      </c>
      <c r="N174" s="326">
        <f>YEARFRAC(Summary!$E$3,N173)</f>
        <v>0.5805555555555556</v>
      </c>
      <c r="O174" s="326">
        <f>YEARFRAC(Summary!$E$3,O173)</f>
        <v>0.66666666666666663</v>
      </c>
      <c r="P174" s="326">
        <f>YEARFRAC(Summary!$E$3,P173)</f>
        <v>0.75</v>
      </c>
      <c r="Q174" s="326">
        <f>YEARFRAC(Summary!$E$3,Q173)</f>
        <v>0.8305555555555556</v>
      </c>
      <c r="R174" s="326">
        <f>YEARFRAC(Summary!$E$3,R173)</f>
        <v>0.91666666666666663</v>
      </c>
      <c r="S174" s="326">
        <f>YEARFRAC(Summary!$E$3,S173)</f>
        <v>0.99722222222222223</v>
      </c>
      <c r="T174" s="326">
        <f>YEARFRAC(Summary!$E$3,T173)</f>
        <v>1.0833333333333333</v>
      </c>
      <c r="U174" s="326">
        <f>YEARFRAC(Summary!$E$3,U173)</f>
        <v>1.1666666666666667</v>
      </c>
      <c r="V174" s="326">
        <f>YEARFRAC(Summary!$E$3,V173)</f>
        <v>1.2416666666666667</v>
      </c>
      <c r="W174" s="326">
        <f>YEARFRAC(Summary!$E$3,W173)</f>
        <v>1.3333333333333333</v>
      </c>
      <c r="X174" s="326">
        <f>YEARFRAC(Summary!$E$3,X173)</f>
        <v>1.413888888888889</v>
      </c>
      <c r="Y174" s="326">
        <f>YEARFRAC(Summary!$E$3,Y173)</f>
        <v>1.5</v>
      </c>
      <c r="Z174" s="326">
        <f>YEARFRAC(Summary!$E$3,Z173)</f>
        <v>1.5805555555555555</v>
      </c>
      <c r="AA174" s="326">
        <f>YEARFRAC(Summary!$E$3,AA173)</f>
        <v>1.6666666666666667</v>
      </c>
      <c r="AB174" s="326">
        <f>YEARFRAC(Summary!$E$3,AB173)</f>
        <v>1.75</v>
      </c>
      <c r="AC174" s="326">
        <f>YEARFRAC(Summary!$E$3,AC173)</f>
        <v>1.8305555555555555</v>
      </c>
      <c r="AD174" s="326">
        <f>YEARFRAC(Summary!$E$3,AD173)</f>
        <v>1.9166666666666667</v>
      </c>
      <c r="AE174" s="326">
        <f>YEARFRAC(Summary!$E$3,AE173)</f>
        <v>1.9972222222222222</v>
      </c>
      <c r="AF174" s="326">
        <f>YEARFRAC(Summary!$E$3,AF173)</f>
        <v>2.0833333333333335</v>
      </c>
      <c r="AG174" s="326">
        <f>YEARFRAC(Summary!$E$3,AG173)</f>
        <v>2.1666666666666665</v>
      </c>
      <c r="AH174" s="326">
        <f>YEARFRAC(Summary!$E$3,AH173)</f>
        <v>2.2416666666666667</v>
      </c>
      <c r="AI174" s="326">
        <f>YEARFRAC(Summary!$E$3,AI173)</f>
        <v>2.3333333333333335</v>
      </c>
      <c r="AJ174" s="326">
        <f>YEARFRAC(Summary!$E$3,AJ173)</f>
        <v>2.4138888888888888</v>
      </c>
      <c r="AK174" s="326">
        <f>YEARFRAC(Summary!$E$3,AK173)</f>
        <v>2.5</v>
      </c>
      <c r="AL174" s="326">
        <f>YEARFRAC(Summary!$E$3,AL173)</f>
        <v>2.5805555555555557</v>
      </c>
      <c r="AM174" s="326">
        <f>YEARFRAC(Summary!$E$3,AM173)</f>
        <v>2.6666666666666665</v>
      </c>
      <c r="AN174" s="326">
        <f>YEARFRAC(Summary!$E$3,AN173)</f>
        <v>2.75</v>
      </c>
      <c r="AO174" s="326">
        <f>YEARFRAC(Summary!$E$3,AO173)</f>
        <v>2.8305555555555557</v>
      </c>
      <c r="AP174" s="326">
        <f>YEARFRAC(Summary!$E$3,AP173)</f>
        <v>2.9166666666666665</v>
      </c>
      <c r="AQ174" s="326">
        <f>YEARFRAC(Summary!$E$3,AQ173)</f>
        <v>2.9972222222222222</v>
      </c>
      <c r="AR174" s="326">
        <f>YEARFRAC(Summary!$E$3,AR173)</f>
        <v>3.0833333333333335</v>
      </c>
      <c r="AS174" s="326">
        <f>YEARFRAC(Summary!$E$3,AS173)</f>
        <v>3.1666666666666665</v>
      </c>
      <c r="AT174" s="326">
        <f>YEARFRAC(Summary!$E$3,AT173)</f>
        <v>3.2444444444444445</v>
      </c>
      <c r="AU174" s="326">
        <f>YEARFRAC(Summary!$E$3,AU173)</f>
        <v>3.3333333333333335</v>
      </c>
      <c r="AV174" s="326">
        <f>YEARFRAC(Summary!$E$3,AV173)</f>
        <v>3.4138888888888888</v>
      </c>
      <c r="AW174" s="326">
        <f>YEARFRAC(Summary!$E$3,AW173)</f>
        <v>3.5</v>
      </c>
      <c r="AX174" s="326">
        <f>YEARFRAC(Summary!$E$3,AX173)</f>
        <v>3.5805555555555557</v>
      </c>
      <c r="AY174" s="326">
        <f>YEARFRAC(Summary!$E$3,AY173)</f>
        <v>3.6666666666666665</v>
      </c>
      <c r="AZ174" s="326">
        <f>YEARFRAC(Summary!$E$3,AZ173)</f>
        <v>3.75</v>
      </c>
      <c r="BA174" s="326">
        <f>YEARFRAC(Summary!$E$3,BA173)</f>
        <v>3.8305555555555557</v>
      </c>
      <c r="BB174" s="326">
        <f>YEARFRAC(Summary!$E$3,BB173)</f>
        <v>3.9166666666666665</v>
      </c>
      <c r="BC174" s="326">
        <f>YEARFRAC(Summary!$E$3,BC173)</f>
        <v>3.9972222222222222</v>
      </c>
      <c r="BD174" s="326">
        <f>YEARFRAC(Summary!$E$3,BD173)</f>
        <v>4.083333333333333</v>
      </c>
      <c r="BE174" s="326">
        <f>YEARFRAC(Summary!$E$3,BE173)</f>
        <v>4.166666666666667</v>
      </c>
      <c r="BF174" s="326">
        <f>YEARFRAC(Summary!$E$3,BF173)</f>
        <v>4.2416666666666663</v>
      </c>
      <c r="BG174" s="326">
        <f>YEARFRAC(Summary!$E$3,BG173)</f>
        <v>4.333333333333333</v>
      </c>
      <c r="BH174" s="326">
        <f>YEARFRAC(Summary!$E$3,BH173)</f>
        <v>4.4138888888888888</v>
      </c>
      <c r="BI174" s="326">
        <f>YEARFRAC(Summary!$E$3,BI173)</f>
        <v>4.5</v>
      </c>
      <c r="BJ174" s="326">
        <f>YEARFRAC(Summary!$E$3,BJ173)</f>
        <v>4.5805555555555557</v>
      </c>
      <c r="BK174" s="326">
        <f>YEARFRAC(Summary!$E$3,BK173)</f>
        <v>4.666666666666667</v>
      </c>
      <c r="BL174" s="326">
        <f>YEARFRAC(Summary!$E$3,BL173)</f>
        <v>4.75</v>
      </c>
      <c r="BM174" s="326">
        <f>YEARFRAC(Summary!$E$3,BM173)</f>
        <v>4.8305555555555557</v>
      </c>
      <c r="BN174" s="326">
        <f>YEARFRAC(Summary!$E$3,BN173)</f>
        <v>4.916666666666667</v>
      </c>
      <c r="BO174" s="326">
        <f>YEARFRAC(Summary!$E$3,BO173)</f>
        <v>4.9972222222222218</v>
      </c>
      <c r="BP174" s="326">
        <f>YEARFRAC(Summary!$E$3,BP173)</f>
        <v>5.083333333333333</v>
      </c>
      <c r="BQ174" s="326">
        <f>YEARFRAC(Summary!$E$3,BQ173)</f>
        <v>5.166666666666667</v>
      </c>
      <c r="BR174" s="326">
        <f>YEARFRAC(Summary!$E$3,BR173)</f>
        <v>5.2416666666666663</v>
      </c>
      <c r="BS174" s="326">
        <f>YEARFRAC(Summary!$E$3,BS173)</f>
        <v>5.333333333333333</v>
      </c>
      <c r="BT174" s="326">
        <f>YEARFRAC(Summary!$E$3,BT173)</f>
        <v>5.4138888888888888</v>
      </c>
      <c r="BU174" s="326">
        <f>YEARFRAC(Summary!$E$3,BU173)</f>
        <v>5.5</v>
      </c>
      <c r="BV174" s="326">
        <f>YEARFRAC(Summary!$E$3,BV173)</f>
        <v>5.5805555555555557</v>
      </c>
      <c r="BW174" s="326">
        <f>YEARFRAC(Summary!$E$3,BW173)</f>
        <v>5.666666666666667</v>
      </c>
      <c r="BX174" s="326">
        <f>YEARFRAC(Summary!$E$3,BX173)</f>
        <v>5.75</v>
      </c>
      <c r="BY174" s="326">
        <f>YEARFRAC(Summary!$E$3,BY173)</f>
        <v>5.8305555555555557</v>
      </c>
      <c r="BZ174" s="326">
        <f>YEARFRAC(Summary!$E$3,BZ173)</f>
        <v>5.916666666666667</v>
      </c>
      <c r="CA174" s="326">
        <f>YEARFRAC(Summary!$E$3,CA173)</f>
        <v>5.9972222222222218</v>
      </c>
      <c r="CB174" s="326">
        <f>YEARFRAC(Summary!$E$3,CB173)</f>
        <v>6.083333333333333</v>
      </c>
      <c r="CC174" s="326">
        <f>YEARFRAC(Summary!$E$3,CC173)</f>
        <v>6.166666666666667</v>
      </c>
      <c r="CD174" s="326">
        <f>YEARFRAC(Summary!$E$3,CD173)</f>
        <v>6.2416666666666663</v>
      </c>
      <c r="CE174" s="326">
        <f>YEARFRAC(Summary!$E$3,CE173)</f>
        <v>6.333333333333333</v>
      </c>
      <c r="CF174" s="326">
        <f>YEARFRAC(Summary!$E$3,CF173)</f>
        <v>6.4138888888888888</v>
      </c>
      <c r="CG174" s="326">
        <f>YEARFRAC(Summary!$E$3,CG173)</f>
        <v>6.5</v>
      </c>
      <c r="CH174" s="326">
        <f>YEARFRAC(Summary!$E$3,CH173)</f>
        <v>6.5805555555555557</v>
      </c>
      <c r="CI174" s="326">
        <f>YEARFRAC(Summary!$E$3,CI173)</f>
        <v>6.666666666666667</v>
      </c>
      <c r="CJ174" s="326">
        <f>YEARFRAC(Summary!$E$3,CJ173)</f>
        <v>6.75</v>
      </c>
      <c r="CK174" s="326">
        <f>YEARFRAC(Summary!$E$3,CK173)</f>
        <v>6.8305555555555557</v>
      </c>
      <c r="CL174" s="326">
        <f>YEARFRAC(Summary!$E$3,CL173)</f>
        <v>6.916666666666667</v>
      </c>
      <c r="CM174" s="326">
        <f>YEARFRAC(Summary!$E$3,CM173)</f>
        <v>6.9972222222222218</v>
      </c>
      <c r="CN174" s="326">
        <f>YEARFRAC(Summary!$E$3,CN173)</f>
        <v>7.083333333333333</v>
      </c>
      <c r="CO174" s="326">
        <f>YEARFRAC(Summary!$E$3,CO173)</f>
        <v>7.166666666666667</v>
      </c>
      <c r="CP174" s="326">
        <f>YEARFRAC(Summary!$E$3,CP173)</f>
        <v>7.2444444444444445</v>
      </c>
      <c r="CQ174" s="326">
        <f>YEARFRAC(Summary!$E$3,CQ173)</f>
        <v>7.333333333333333</v>
      </c>
      <c r="CR174" s="326">
        <f>YEARFRAC(Summary!$E$3,CR173)</f>
        <v>7.4138888888888888</v>
      </c>
      <c r="CS174" s="326">
        <f>YEARFRAC(Summary!$E$3,CS173)</f>
        <v>7.5</v>
      </c>
      <c r="CT174" s="326">
        <f>YEARFRAC(Summary!$E$3,CT173)</f>
        <v>7.5805555555555557</v>
      </c>
      <c r="CU174" s="326">
        <f>YEARFRAC(Summary!$E$3,CU173)</f>
        <v>7.666666666666667</v>
      </c>
      <c r="CV174" s="326">
        <f>YEARFRAC(Summary!$E$3,CV173)</f>
        <v>7.75</v>
      </c>
      <c r="CW174" s="326">
        <f>YEARFRAC(Summary!$E$3,CW173)</f>
        <v>7.8305555555555557</v>
      </c>
      <c r="CX174" s="326">
        <f>YEARFRAC(Summary!$E$3,CX173)</f>
        <v>7.916666666666667</v>
      </c>
      <c r="CY174" s="326">
        <f>YEARFRAC(Summary!$E$3,CY173)</f>
        <v>7.9972222222222218</v>
      </c>
      <c r="CZ174" s="326">
        <f>YEARFRAC(Summary!$E$3,CZ173)</f>
        <v>8.0833333333333339</v>
      </c>
      <c r="DA174" s="326">
        <f>YEARFRAC(Summary!$E$3,DA173)</f>
        <v>8.1666666666666661</v>
      </c>
      <c r="DB174" s="326">
        <f>YEARFRAC(Summary!$E$3,DB173)</f>
        <v>8.2416666666666671</v>
      </c>
      <c r="DC174" s="326">
        <f>YEARFRAC(Summary!$E$3,DC173)</f>
        <v>8.3333333333333339</v>
      </c>
      <c r="DD174" s="326">
        <f>YEARFRAC(Summary!$E$3,DD173)</f>
        <v>8.4138888888888896</v>
      </c>
      <c r="DE174" s="326">
        <f>YEARFRAC(Summary!$E$3,DE173)</f>
        <v>8.5</v>
      </c>
      <c r="DF174" s="326">
        <f>YEARFRAC(Summary!$E$3,DF173)</f>
        <v>8.5805555555555557</v>
      </c>
      <c r="DG174" s="326">
        <f>YEARFRAC(Summary!$E$3,DG173)</f>
        <v>8.6666666666666661</v>
      </c>
      <c r="DH174" s="326">
        <f>YEARFRAC(Summary!$E$3,DH173)</f>
        <v>8.75</v>
      </c>
      <c r="DI174" s="326">
        <f>YEARFRAC(Summary!$E$3,DI173)</f>
        <v>8.8305555555555557</v>
      </c>
      <c r="DJ174" s="326">
        <f>YEARFRAC(Summary!$E$3,DJ173)</f>
        <v>8.9166666666666661</v>
      </c>
      <c r="DK174" s="326">
        <f>YEARFRAC(Summary!$E$3,DK173)</f>
        <v>8.9972222222222218</v>
      </c>
      <c r="DL174" s="326">
        <f>YEARFRAC(Summary!$E$3,DL173)</f>
        <v>9.0833333333333339</v>
      </c>
      <c r="DM174" s="326">
        <f>YEARFRAC(Summary!$E$3,DM173)</f>
        <v>9.1666666666666661</v>
      </c>
      <c r="DN174" s="326">
        <f>YEARFRAC(Summary!$E$3,DN173)</f>
        <v>9.2416666666666671</v>
      </c>
      <c r="DO174" s="326">
        <f>YEARFRAC(Summary!$E$3,DO173)</f>
        <v>9.3333333333333339</v>
      </c>
      <c r="DP174" s="326">
        <f>YEARFRAC(Summary!$E$3,DP173)</f>
        <v>9.4138888888888896</v>
      </c>
      <c r="DQ174" s="326">
        <f>YEARFRAC(Summary!$E$3,DQ173)</f>
        <v>9.5</v>
      </c>
      <c r="DR174" s="326">
        <f>YEARFRAC(Summary!$E$3,DR173)</f>
        <v>9.5805555555555557</v>
      </c>
      <c r="DS174" s="326">
        <f>YEARFRAC(Summary!$E$3,DS173)</f>
        <v>9.6666666666666661</v>
      </c>
      <c r="DT174" s="326">
        <f>YEARFRAC(Summary!$E$3,DT173)</f>
        <v>9.75</v>
      </c>
      <c r="DU174" s="326">
        <f>YEARFRAC(Summary!$E$3,DU173)</f>
        <v>9.8305555555555557</v>
      </c>
      <c r="DV174" s="326">
        <f>YEARFRAC(Summary!$E$3,DV173)</f>
        <v>9.9166666666666661</v>
      </c>
      <c r="DW174" s="326">
        <f>YEARFRAC(Summary!$E$3,DW173)</f>
        <v>9.9972222222222218</v>
      </c>
      <c r="DX174" s="326">
        <f>YEARFRAC(Summary!$E$3,DX173)</f>
        <v>10.083333333333334</v>
      </c>
      <c r="DY174" s="326">
        <f>YEARFRAC(Summary!$E$3,DY173)</f>
        <v>10.166666666666666</v>
      </c>
      <c r="DZ174" s="326">
        <f>YEARFRAC(Summary!$E$3,DZ173)</f>
        <v>10.241666666666667</v>
      </c>
      <c r="EA174" s="326">
        <f>YEARFRAC(Summary!$E$3,EA173)</f>
        <v>10.333333333333334</v>
      </c>
      <c r="EB174" s="326">
        <f>YEARFRAC(Summary!$E$3,EB173)</f>
        <v>10.41388888888889</v>
      </c>
      <c r="EC174" s="326">
        <f>YEARFRAC(Summary!$E$3,EC173)</f>
        <v>10.5</v>
      </c>
      <c r="ED174" s="326">
        <f>YEARFRAC(Summary!$E$3,ED173)</f>
        <v>10.580555555555556</v>
      </c>
      <c r="EE174" s="326">
        <f>YEARFRAC(Summary!$E$3,EE173)</f>
        <v>10.666666666666666</v>
      </c>
      <c r="EF174" s="326">
        <f>YEARFRAC(Summary!$E$3,EF173)</f>
        <v>10.75</v>
      </c>
      <c r="EG174" s="326">
        <f>YEARFRAC(Summary!$E$3,EG173)</f>
        <v>10.830555555555556</v>
      </c>
      <c r="EH174" s="326">
        <f>YEARFRAC(Summary!$E$3,EH173)</f>
        <v>10.916666666666666</v>
      </c>
      <c r="EI174" s="326">
        <f>YEARFRAC(Summary!$E$3,EI173)</f>
        <v>10.997222222222222</v>
      </c>
      <c r="EJ174" s="326">
        <f>YEARFRAC(Summary!$E$3,EJ173)</f>
        <v>11.083333333333334</v>
      </c>
      <c r="EK174" s="4">
        <v>0</v>
      </c>
    </row>
    <row r="175" spans="1:141" s="4" customFormat="1" ht="14" x14ac:dyDescent="0.2">
      <c r="A175" s="3"/>
      <c r="C175" s="296"/>
      <c r="H175" s="166"/>
      <c r="I175" s="166"/>
      <c r="J175" s="166"/>
      <c r="K175" s="166"/>
      <c r="L175" s="166"/>
      <c r="M175" s="166"/>
      <c r="N175" s="166"/>
      <c r="O175" s="166"/>
      <c r="P175" s="166"/>
      <c r="Q175" s="166"/>
      <c r="R175" s="166"/>
      <c r="S175" s="166"/>
      <c r="T175" s="166"/>
      <c r="U175" s="166"/>
      <c r="V175" s="166"/>
      <c r="W175" s="166"/>
      <c r="X175" s="166"/>
      <c r="Y175" s="166"/>
      <c r="Z175" s="166"/>
      <c r="AA175" s="166"/>
      <c r="AB175" s="166"/>
      <c r="AC175" s="166"/>
      <c r="AD175" s="166"/>
      <c r="AE175" s="166"/>
      <c r="AF175" s="166"/>
      <c r="AG175" s="166"/>
      <c r="AH175" s="166"/>
      <c r="AI175" s="166"/>
      <c r="AJ175" s="166"/>
      <c r="AK175" s="166"/>
      <c r="AL175" s="166"/>
      <c r="AM175" s="166"/>
      <c r="AN175" s="166"/>
      <c r="AO175" s="166"/>
      <c r="AP175" s="166"/>
      <c r="AQ175" s="166"/>
      <c r="AR175" s="166"/>
      <c r="AS175" s="166"/>
      <c r="AT175" s="166"/>
      <c r="AU175" s="166"/>
      <c r="AV175" s="166"/>
      <c r="AW175" s="166"/>
      <c r="AX175" s="166"/>
      <c r="AY175" s="166"/>
      <c r="AZ175" s="166"/>
      <c r="BA175" s="166"/>
      <c r="BB175" s="166"/>
      <c r="BC175" s="166"/>
      <c r="BD175" s="166"/>
      <c r="BE175" s="166"/>
      <c r="BF175" s="166"/>
      <c r="BG175" s="166"/>
      <c r="BH175" s="166"/>
      <c r="BI175" s="166"/>
      <c r="BJ175" s="166"/>
      <c r="BK175" s="166"/>
      <c r="BL175" s="166"/>
      <c r="BM175" s="166"/>
      <c r="BN175" s="166"/>
      <c r="BO175" s="166"/>
      <c r="BP175" s="166"/>
      <c r="BQ175" s="166"/>
      <c r="BR175" s="166"/>
      <c r="BS175" s="166"/>
      <c r="BT175" s="166"/>
      <c r="BU175" s="166"/>
      <c r="BV175" s="166"/>
      <c r="BW175" s="166"/>
      <c r="BX175" s="166"/>
      <c r="BY175" s="166"/>
      <c r="BZ175" s="166"/>
      <c r="CA175" s="166"/>
      <c r="CB175" s="166"/>
      <c r="CC175" s="166"/>
      <c r="CD175" s="166"/>
      <c r="CE175" s="166"/>
      <c r="CF175" s="166"/>
      <c r="CG175" s="166"/>
      <c r="CH175" s="166"/>
      <c r="CI175" s="166"/>
      <c r="CJ175" s="166"/>
      <c r="CK175" s="166"/>
      <c r="CL175" s="166"/>
      <c r="CM175" s="166"/>
      <c r="CN175" s="166"/>
      <c r="CO175" s="166"/>
      <c r="CP175" s="166"/>
      <c r="CQ175" s="166"/>
      <c r="CR175" s="166"/>
      <c r="CS175" s="166"/>
      <c r="CT175" s="166"/>
      <c r="CU175" s="166"/>
      <c r="CV175" s="166"/>
      <c r="CW175" s="166"/>
      <c r="CX175" s="166"/>
      <c r="CY175" s="166"/>
      <c r="CZ175" s="166"/>
      <c r="DA175" s="166"/>
      <c r="DB175" s="166"/>
      <c r="DC175" s="166"/>
      <c r="DD175" s="166"/>
      <c r="DE175" s="166"/>
      <c r="DF175" s="166"/>
      <c r="DG175" s="166"/>
      <c r="DH175" s="166"/>
      <c r="DI175" s="166"/>
      <c r="DJ175" s="166"/>
      <c r="DK175" s="166"/>
      <c r="DL175" s="166"/>
      <c r="DM175" s="166"/>
      <c r="DN175" s="166"/>
      <c r="DO175" s="166"/>
      <c r="DP175" s="166"/>
      <c r="DQ175" s="166"/>
      <c r="DR175" s="166"/>
      <c r="DS175" s="166"/>
      <c r="DT175" s="166"/>
      <c r="DU175" s="166"/>
      <c r="DV175" s="166"/>
      <c r="DW175" s="166"/>
      <c r="DX175" s="166"/>
      <c r="DY175" s="166"/>
      <c r="DZ175" s="166"/>
      <c r="EA175" s="166"/>
      <c r="EB175" s="166"/>
      <c r="EC175" s="166"/>
      <c r="ED175" s="166"/>
      <c r="EE175" s="166"/>
      <c r="EF175" s="166"/>
      <c r="EG175" s="166"/>
      <c r="EH175" s="166"/>
      <c r="EI175" s="166"/>
      <c r="EJ175" s="166"/>
      <c r="EK175" s="4">
        <v>0</v>
      </c>
    </row>
    <row r="176" spans="1:141" s="4" customFormat="1" ht="14" x14ac:dyDescent="0.2">
      <c r="A176" s="3"/>
      <c r="C176" s="296"/>
      <c r="H176" s="166"/>
      <c r="I176" s="166"/>
      <c r="J176" s="166"/>
      <c r="K176" s="166"/>
      <c r="L176" s="166"/>
      <c r="M176" s="166"/>
      <c r="N176" s="166"/>
      <c r="O176" s="166"/>
      <c r="P176" s="166"/>
      <c r="Q176" s="166"/>
      <c r="R176" s="166"/>
      <c r="S176" s="166"/>
      <c r="T176" s="166"/>
      <c r="U176" s="166"/>
      <c r="V176" s="166"/>
      <c r="W176" s="166"/>
      <c r="X176" s="166"/>
      <c r="Y176" s="166"/>
      <c r="Z176" s="166"/>
      <c r="AA176" s="166"/>
      <c r="AB176" s="166"/>
      <c r="AC176" s="166"/>
      <c r="AD176" s="166"/>
      <c r="AE176" s="166"/>
      <c r="AF176" s="166"/>
      <c r="AG176" s="166"/>
      <c r="AH176" s="166"/>
      <c r="AI176" s="166"/>
      <c r="AJ176" s="166"/>
      <c r="AK176" s="166"/>
      <c r="AL176" s="166"/>
      <c r="AM176" s="166"/>
      <c r="AN176" s="166"/>
      <c r="AO176" s="166"/>
      <c r="AP176" s="166"/>
      <c r="AQ176" s="166"/>
      <c r="AR176" s="166"/>
      <c r="AS176" s="166"/>
      <c r="AT176" s="166"/>
      <c r="AU176" s="166"/>
      <c r="AV176" s="166"/>
      <c r="AW176" s="166"/>
      <c r="AX176" s="166"/>
      <c r="AY176" s="166"/>
      <c r="AZ176" s="166"/>
      <c r="BA176" s="166"/>
      <c r="BB176" s="166"/>
      <c r="BC176" s="166"/>
      <c r="BD176" s="166"/>
      <c r="BE176" s="166"/>
      <c r="BF176" s="166"/>
      <c r="BG176" s="166"/>
      <c r="BH176" s="166"/>
      <c r="BI176" s="166"/>
      <c r="BJ176" s="166"/>
      <c r="BK176" s="166"/>
      <c r="BL176" s="166"/>
      <c r="BM176" s="166"/>
      <c r="BN176" s="166"/>
      <c r="BO176" s="166"/>
      <c r="BP176" s="166"/>
      <c r="BQ176" s="166"/>
      <c r="BR176" s="166"/>
      <c r="BS176" s="166"/>
      <c r="BT176" s="166"/>
      <c r="BU176" s="166"/>
      <c r="BV176" s="166"/>
      <c r="BW176" s="166"/>
      <c r="BX176" s="166"/>
      <c r="BY176" s="166"/>
      <c r="BZ176" s="166"/>
      <c r="CA176" s="166"/>
      <c r="CB176" s="166"/>
      <c r="CC176" s="166"/>
      <c r="CD176" s="166"/>
      <c r="CE176" s="166"/>
      <c r="CF176" s="166"/>
      <c r="CG176" s="166"/>
      <c r="CH176" s="166"/>
      <c r="CI176" s="166"/>
      <c r="CJ176" s="166"/>
      <c r="CK176" s="166"/>
      <c r="CL176" s="166"/>
      <c r="CM176" s="166"/>
      <c r="CN176" s="166"/>
      <c r="CO176" s="166"/>
      <c r="CP176" s="166"/>
      <c r="CQ176" s="166"/>
      <c r="CR176" s="166"/>
      <c r="CS176" s="166"/>
      <c r="CT176" s="166"/>
      <c r="CU176" s="166"/>
      <c r="CV176" s="166"/>
      <c r="CW176" s="166"/>
      <c r="CX176" s="166"/>
      <c r="CY176" s="166"/>
      <c r="CZ176" s="166"/>
      <c r="DA176" s="166"/>
      <c r="DB176" s="166"/>
      <c r="DC176" s="166"/>
      <c r="DD176" s="166"/>
      <c r="DE176" s="166"/>
      <c r="DF176" s="166"/>
      <c r="DG176" s="166"/>
      <c r="DH176" s="166"/>
      <c r="DI176" s="166"/>
      <c r="DJ176" s="166"/>
      <c r="DK176" s="166"/>
      <c r="DL176" s="166"/>
      <c r="DM176" s="166"/>
      <c r="DN176" s="166"/>
      <c r="DO176" s="166"/>
      <c r="DP176" s="166"/>
      <c r="DQ176" s="166"/>
      <c r="DR176" s="166"/>
      <c r="DS176" s="166"/>
      <c r="DT176" s="166"/>
      <c r="DU176" s="166"/>
      <c r="DV176" s="166"/>
      <c r="DW176" s="166"/>
      <c r="DX176" s="166"/>
      <c r="DY176" s="166"/>
      <c r="DZ176" s="166"/>
      <c r="EA176" s="166"/>
      <c r="EB176" s="166"/>
      <c r="EC176" s="166"/>
      <c r="ED176" s="166"/>
      <c r="EE176" s="166"/>
      <c r="EF176" s="166"/>
      <c r="EG176" s="166"/>
      <c r="EH176" s="166"/>
      <c r="EI176" s="166"/>
      <c r="EJ176" s="166"/>
    </row>
    <row r="177" spans="1:141" s="4" customFormat="1" ht="14" x14ac:dyDescent="0.2">
      <c r="A177" s="3"/>
      <c r="C177" s="296"/>
      <c r="H177" s="166"/>
      <c r="I177" s="166"/>
      <c r="J177" s="166"/>
      <c r="K177" s="166"/>
      <c r="L177" s="166"/>
      <c r="M177" s="166"/>
      <c r="N177" s="166"/>
      <c r="O177" s="166"/>
      <c r="P177" s="166"/>
      <c r="Q177" s="166"/>
      <c r="R177" s="166"/>
      <c r="S177" s="166"/>
      <c r="T177" s="166"/>
      <c r="U177" s="166"/>
      <c r="V177" s="166"/>
      <c r="W177" s="166"/>
      <c r="X177" s="166"/>
      <c r="Y177" s="166"/>
      <c r="Z177" s="166"/>
      <c r="AA177" s="166"/>
      <c r="AB177" s="166"/>
      <c r="AC177" s="166"/>
      <c r="AD177" s="166"/>
      <c r="AE177" s="166"/>
      <c r="AF177" s="166"/>
      <c r="AG177" s="166"/>
      <c r="AH177" s="166"/>
      <c r="AI177" s="166"/>
      <c r="AJ177" s="166"/>
      <c r="AK177" s="166"/>
      <c r="AL177" s="166"/>
      <c r="AM177" s="166"/>
      <c r="AN177" s="166"/>
      <c r="AO177" s="166"/>
      <c r="AP177" s="166"/>
      <c r="AQ177" s="166"/>
      <c r="AR177" s="166"/>
      <c r="AS177" s="166"/>
      <c r="AT177" s="166"/>
      <c r="AU177" s="166"/>
      <c r="AV177" s="166"/>
      <c r="AW177" s="166"/>
      <c r="AX177" s="166"/>
      <c r="AY177" s="166"/>
      <c r="AZ177" s="166"/>
      <c r="BA177" s="166"/>
      <c r="BB177" s="166"/>
      <c r="BC177" s="166"/>
      <c r="BD177" s="166"/>
      <c r="BE177" s="166"/>
      <c r="BF177" s="166"/>
      <c r="BG177" s="166"/>
      <c r="BH177" s="166"/>
      <c r="BI177" s="166"/>
      <c r="BJ177" s="166"/>
      <c r="BK177" s="166"/>
      <c r="BL177" s="166"/>
      <c r="BM177" s="166"/>
      <c r="BN177" s="166"/>
      <c r="BO177" s="166"/>
      <c r="BP177" s="166"/>
      <c r="BQ177" s="166"/>
      <c r="BR177" s="166"/>
      <c r="BS177" s="166"/>
      <c r="BT177" s="166"/>
      <c r="BU177" s="166"/>
      <c r="BV177" s="166"/>
      <c r="BW177" s="166"/>
      <c r="BX177" s="166"/>
      <c r="BY177" s="166"/>
      <c r="BZ177" s="166"/>
      <c r="CA177" s="166"/>
      <c r="CB177" s="166"/>
      <c r="CC177" s="166"/>
      <c r="CD177" s="166"/>
      <c r="CE177" s="166"/>
      <c r="CF177" s="166"/>
      <c r="CG177" s="166"/>
      <c r="CH177" s="166"/>
      <c r="CI177" s="166"/>
      <c r="CJ177" s="166"/>
      <c r="CK177" s="166"/>
      <c r="CL177" s="166"/>
      <c r="CM177" s="166"/>
      <c r="CN177" s="166"/>
      <c r="CO177" s="166"/>
      <c r="CP177" s="166"/>
      <c r="CQ177" s="166"/>
      <c r="CR177" s="166"/>
      <c r="CS177" s="166"/>
      <c r="CT177" s="166"/>
      <c r="CU177" s="166"/>
      <c r="CV177" s="166"/>
      <c r="CW177" s="166"/>
      <c r="CX177" s="166"/>
      <c r="CY177" s="166"/>
      <c r="CZ177" s="166"/>
      <c r="DA177" s="166"/>
      <c r="DB177" s="166"/>
      <c r="DC177" s="166"/>
      <c r="DD177" s="166"/>
      <c r="DE177" s="166"/>
      <c r="DF177" s="166"/>
      <c r="DG177" s="166"/>
      <c r="DH177" s="166"/>
      <c r="DI177" s="166"/>
      <c r="DJ177" s="166"/>
      <c r="DK177" s="166"/>
      <c r="DL177" s="166"/>
      <c r="DM177" s="166"/>
      <c r="DN177" s="166"/>
      <c r="DO177" s="166"/>
      <c r="DP177" s="166"/>
      <c r="DQ177" s="166"/>
      <c r="DR177" s="166"/>
      <c r="DS177" s="166"/>
      <c r="DT177" s="166"/>
      <c r="DU177" s="166"/>
      <c r="DV177" s="166"/>
      <c r="DW177" s="166"/>
      <c r="DX177" s="166"/>
      <c r="DY177" s="166"/>
      <c r="DZ177" s="166"/>
      <c r="EA177" s="166"/>
      <c r="EB177" s="166"/>
      <c r="EC177" s="166"/>
      <c r="ED177" s="166"/>
      <c r="EE177" s="166"/>
      <c r="EF177" s="166"/>
      <c r="EG177" s="166"/>
      <c r="EH177" s="166"/>
      <c r="EI177" s="166"/>
      <c r="EJ177" s="166"/>
    </row>
    <row r="178" spans="1:141" s="4" customFormat="1" ht="14" x14ac:dyDescent="0.2">
      <c r="A178" s="3"/>
      <c r="B178" s="5" t="s">
        <v>60</v>
      </c>
      <c r="C178" s="296"/>
      <c r="H178" s="166"/>
      <c r="I178" s="166"/>
      <c r="J178" s="166"/>
      <c r="K178" s="166"/>
      <c r="L178" s="166"/>
      <c r="M178" s="166"/>
      <c r="N178" s="166"/>
      <c r="O178" s="166"/>
      <c r="P178" s="166"/>
      <c r="Q178" s="166"/>
      <c r="R178" s="166"/>
      <c r="S178" s="166"/>
      <c r="T178" s="166"/>
      <c r="U178" s="166"/>
      <c r="V178" s="166"/>
      <c r="W178" s="166"/>
      <c r="X178" s="166"/>
      <c r="Y178" s="166"/>
      <c r="Z178" s="166"/>
      <c r="AA178" s="166"/>
      <c r="AB178" s="166"/>
      <c r="AC178" s="166"/>
      <c r="AD178" s="166"/>
      <c r="AE178" s="166"/>
      <c r="AF178" s="166"/>
      <c r="AG178" s="166"/>
      <c r="AH178" s="166"/>
      <c r="AI178" s="166"/>
      <c r="AJ178" s="166"/>
      <c r="AK178" s="166"/>
      <c r="AL178" s="166"/>
      <c r="AM178" s="166"/>
      <c r="AN178" s="166"/>
      <c r="AO178" s="166"/>
      <c r="AP178" s="166"/>
      <c r="AQ178" s="166"/>
      <c r="AR178" s="166"/>
      <c r="AS178" s="166"/>
      <c r="AT178" s="166"/>
      <c r="AU178" s="166"/>
      <c r="AV178" s="166"/>
      <c r="AW178" s="166"/>
      <c r="AX178" s="166"/>
      <c r="AY178" s="166"/>
      <c r="AZ178" s="166"/>
      <c r="BA178" s="166"/>
      <c r="BB178" s="166"/>
      <c r="BC178" s="166"/>
      <c r="BD178" s="166"/>
      <c r="BE178" s="166"/>
      <c r="BF178" s="166"/>
      <c r="BG178" s="166"/>
      <c r="BH178" s="166"/>
      <c r="BI178" s="166"/>
      <c r="BJ178" s="166"/>
      <c r="BK178" s="166"/>
      <c r="BL178" s="166"/>
      <c r="BM178" s="166"/>
      <c r="BN178" s="166"/>
      <c r="BO178" s="166"/>
      <c r="BP178" s="166"/>
      <c r="BQ178" s="166"/>
      <c r="BR178" s="166"/>
      <c r="BS178" s="166"/>
      <c r="BT178" s="166"/>
      <c r="BU178" s="166"/>
      <c r="BV178" s="166"/>
      <c r="BW178" s="166"/>
      <c r="BX178" s="166"/>
      <c r="BY178" s="166"/>
      <c r="BZ178" s="166"/>
      <c r="CA178" s="166"/>
      <c r="CB178" s="166"/>
      <c r="CC178" s="166"/>
      <c r="CD178" s="166"/>
      <c r="CE178" s="166"/>
      <c r="CF178" s="166"/>
      <c r="CG178" s="166"/>
      <c r="CH178" s="166"/>
      <c r="CI178" s="166"/>
      <c r="CJ178" s="166"/>
      <c r="CK178" s="166"/>
      <c r="CL178" s="166"/>
      <c r="CM178" s="166"/>
      <c r="CN178" s="166"/>
      <c r="CO178" s="166"/>
      <c r="CP178" s="166"/>
      <c r="CQ178" s="166"/>
      <c r="CR178" s="166"/>
      <c r="CS178" s="166"/>
      <c r="CT178" s="166"/>
      <c r="CU178" s="166"/>
      <c r="CV178" s="166"/>
      <c r="CW178" s="166"/>
      <c r="CX178" s="166"/>
      <c r="CY178" s="166"/>
      <c r="CZ178" s="166"/>
      <c r="DA178" s="166"/>
      <c r="DB178" s="166"/>
      <c r="DC178" s="166"/>
      <c r="DD178" s="166"/>
      <c r="DE178" s="166"/>
      <c r="DF178" s="166"/>
      <c r="DG178" s="166"/>
      <c r="DH178" s="166"/>
      <c r="DI178" s="166"/>
      <c r="DJ178" s="166"/>
      <c r="DK178" s="166"/>
      <c r="DL178" s="166"/>
      <c r="DM178" s="166"/>
      <c r="DN178" s="166"/>
      <c r="DO178" s="166"/>
      <c r="DP178" s="166"/>
      <c r="DQ178" s="166"/>
      <c r="DR178" s="166"/>
      <c r="DS178" s="166"/>
      <c r="DT178" s="166"/>
      <c r="DU178" s="166"/>
      <c r="DV178" s="166"/>
      <c r="DW178" s="166"/>
      <c r="DX178" s="166"/>
      <c r="DY178" s="166"/>
      <c r="DZ178" s="166"/>
      <c r="EA178" s="166"/>
      <c r="EB178" s="166"/>
      <c r="EC178" s="166"/>
      <c r="ED178" s="166"/>
      <c r="EE178" s="166"/>
      <c r="EF178" s="166"/>
      <c r="EG178" s="166"/>
      <c r="EH178" s="166"/>
      <c r="EI178" s="166"/>
      <c r="EJ178" s="166"/>
      <c r="EK178" s="4">
        <v>0</v>
      </c>
    </row>
    <row r="179" spans="1:141" s="4" customFormat="1" ht="14" x14ac:dyDescent="0.2">
      <c r="A179" s="3"/>
      <c r="B179" s="254">
        <v>46783</v>
      </c>
      <c r="C179" s="57" t="s">
        <v>651</v>
      </c>
      <c r="H179" s="166">
        <f t="shared" ref="H179:AM179" si="193">IF($B$179=H$115,H166,0)</f>
        <v>0</v>
      </c>
      <c r="I179" s="166">
        <f t="shared" si="193"/>
        <v>0</v>
      </c>
      <c r="J179" s="166">
        <f t="shared" si="193"/>
        <v>0</v>
      </c>
      <c r="K179" s="166">
        <f t="shared" si="193"/>
        <v>0</v>
      </c>
      <c r="L179" s="166">
        <f t="shared" si="193"/>
        <v>0</v>
      </c>
      <c r="M179" s="166">
        <f t="shared" si="193"/>
        <v>0</v>
      </c>
      <c r="N179" s="166">
        <f t="shared" si="193"/>
        <v>0</v>
      </c>
      <c r="O179" s="166">
        <f t="shared" si="193"/>
        <v>0</v>
      </c>
      <c r="P179" s="166">
        <f t="shared" si="193"/>
        <v>0</v>
      </c>
      <c r="Q179" s="166">
        <f t="shared" si="193"/>
        <v>0</v>
      </c>
      <c r="R179" s="166">
        <f t="shared" si="193"/>
        <v>0</v>
      </c>
      <c r="S179" s="166">
        <f t="shared" si="193"/>
        <v>0</v>
      </c>
      <c r="T179" s="166">
        <f t="shared" si="193"/>
        <v>0</v>
      </c>
      <c r="U179" s="166">
        <f t="shared" si="193"/>
        <v>0</v>
      </c>
      <c r="V179" s="166">
        <f t="shared" si="193"/>
        <v>0</v>
      </c>
      <c r="W179" s="166">
        <f t="shared" si="193"/>
        <v>0</v>
      </c>
      <c r="X179" s="166">
        <f t="shared" si="193"/>
        <v>0</v>
      </c>
      <c r="Y179" s="166">
        <f t="shared" si="193"/>
        <v>0</v>
      </c>
      <c r="Z179" s="166">
        <f t="shared" si="193"/>
        <v>0</v>
      </c>
      <c r="AA179" s="166">
        <f t="shared" si="193"/>
        <v>0</v>
      </c>
      <c r="AB179" s="166">
        <f t="shared" si="193"/>
        <v>0</v>
      </c>
      <c r="AC179" s="166">
        <f t="shared" si="193"/>
        <v>0</v>
      </c>
      <c r="AD179" s="166">
        <f t="shared" si="193"/>
        <v>0</v>
      </c>
      <c r="AE179" s="166">
        <f t="shared" si="193"/>
        <v>0</v>
      </c>
      <c r="AF179" s="166">
        <f t="shared" si="193"/>
        <v>0</v>
      </c>
      <c r="AG179" s="166">
        <f t="shared" si="193"/>
        <v>0</v>
      </c>
      <c r="AH179" s="166">
        <f t="shared" si="193"/>
        <v>0</v>
      </c>
      <c r="AI179" s="166">
        <f t="shared" si="193"/>
        <v>0</v>
      </c>
      <c r="AJ179" s="166">
        <f t="shared" si="193"/>
        <v>0</v>
      </c>
      <c r="AK179" s="166">
        <f t="shared" si="193"/>
        <v>0</v>
      </c>
      <c r="AL179" s="166">
        <f t="shared" si="193"/>
        <v>0</v>
      </c>
      <c r="AM179" s="166">
        <f t="shared" si="193"/>
        <v>0</v>
      </c>
      <c r="AN179" s="166">
        <f t="shared" ref="AN179:BS179" si="194">IF($B$179=AN$115,AN166,0)</f>
        <v>0</v>
      </c>
      <c r="AO179" s="166">
        <f t="shared" si="194"/>
        <v>0</v>
      </c>
      <c r="AP179" s="166">
        <f t="shared" si="194"/>
        <v>0</v>
      </c>
      <c r="AQ179" s="166">
        <f t="shared" si="194"/>
        <v>0</v>
      </c>
      <c r="AR179" s="166">
        <f t="shared" si="194"/>
        <v>0</v>
      </c>
      <c r="AS179" s="166">
        <f t="shared" ca="1" si="194"/>
        <v>94086711.503452539</v>
      </c>
      <c r="AT179" s="166">
        <f t="shared" si="194"/>
        <v>0</v>
      </c>
      <c r="AU179" s="166">
        <f t="shared" si="194"/>
        <v>0</v>
      </c>
      <c r="AV179" s="166">
        <f t="shared" si="194"/>
        <v>0</v>
      </c>
      <c r="AW179" s="166">
        <f t="shared" si="194"/>
        <v>0</v>
      </c>
      <c r="AX179" s="166">
        <f t="shared" si="194"/>
        <v>0</v>
      </c>
      <c r="AY179" s="166">
        <f t="shared" si="194"/>
        <v>0</v>
      </c>
      <c r="AZ179" s="166">
        <f t="shared" si="194"/>
        <v>0</v>
      </c>
      <c r="BA179" s="166">
        <f t="shared" si="194"/>
        <v>0</v>
      </c>
      <c r="BB179" s="166">
        <f t="shared" si="194"/>
        <v>0</v>
      </c>
      <c r="BC179" s="166">
        <f t="shared" si="194"/>
        <v>0</v>
      </c>
      <c r="BD179" s="166">
        <f t="shared" si="194"/>
        <v>0</v>
      </c>
      <c r="BE179" s="166">
        <f t="shared" si="194"/>
        <v>0</v>
      </c>
      <c r="BF179" s="166">
        <f t="shared" si="194"/>
        <v>0</v>
      </c>
      <c r="BG179" s="166">
        <f t="shared" si="194"/>
        <v>0</v>
      </c>
      <c r="BH179" s="166">
        <f t="shared" si="194"/>
        <v>0</v>
      </c>
      <c r="BI179" s="166">
        <f t="shared" si="194"/>
        <v>0</v>
      </c>
      <c r="BJ179" s="166">
        <f t="shared" si="194"/>
        <v>0</v>
      </c>
      <c r="BK179" s="166">
        <f t="shared" si="194"/>
        <v>0</v>
      </c>
      <c r="BL179" s="166">
        <f t="shared" si="194"/>
        <v>0</v>
      </c>
      <c r="BM179" s="166">
        <f t="shared" si="194"/>
        <v>0</v>
      </c>
      <c r="BN179" s="166">
        <f t="shared" si="194"/>
        <v>0</v>
      </c>
      <c r="BO179" s="166">
        <f t="shared" si="194"/>
        <v>0</v>
      </c>
      <c r="BP179" s="166">
        <f t="shared" si="194"/>
        <v>0</v>
      </c>
      <c r="BQ179" s="166">
        <f t="shared" si="194"/>
        <v>0</v>
      </c>
      <c r="BR179" s="166">
        <f t="shared" si="194"/>
        <v>0</v>
      </c>
      <c r="BS179" s="166">
        <f t="shared" si="194"/>
        <v>0</v>
      </c>
      <c r="BT179" s="166">
        <f t="shared" ref="BT179:CY179" si="195">IF($B$179=BT$115,BT166,0)</f>
        <v>0</v>
      </c>
      <c r="BU179" s="166">
        <f t="shared" si="195"/>
        <v>0</v>
      </c>
      <c r="BV179" s="166">
        <f t="shared" si="195"/>
        <v>0</v>
      </c>
      <c r="BW179" s="166">
        <f t="shared" si="195"/>
        <v>0</v>
      </c>
      <c r="BX179" s="166">
        <f t="shared" si="195"/>
        <v>0</v>
      </c>
      <c r="BY179" s="166">
        <f t="shared" si="195"/>
        <v>0</v>
      </c>
      <c r="BZ179" s="166">
        <f t="shared" si="195"/>
        <v>0</v>
      </c>
      <c r="CA179" s="166">
        <f t="shared" si="195"/>
        <v>0</v>
      </c>
      <c r="CB179" s="166">
        <f t="shared" si="195"/>
        <v>0</v>
      </c>
      <c r="CC179" s="166">
        <f t="shared" si="195"/>
        <v>0</v>
      </c>
      <c r="CD179" s="166">
        <f t="shared" si="195"/>
        <v>0</v>
      </c>
      <c r="CE179" s="166">
        <f t="shared" si="195"/>
        <v>0</v>
      </c>
      <c r="CF179" s="166">
        <f t="shared" si="195"/>
        <v>0</v>
      </c>
      <c r="CG179" s="166">
        <f t="shared" si="195"/>
        <v>0</v>
      </c>
      <c r="CH179" s="166">
        <f t="shared" si="195"/>
        <v>0</v>
      </c>
      <c r="CI179" s="166">
        <f t="shared" si="195"/>
        <v>0</v>
      </c>
      <c r="CJ179" s="166">
        <f t="shared" si="195"/>
        <v>0</v>
      </c>
      <c r="CK179" s="166">
        <f t="shared" si="195"/>
        <v>0</v>
      </c>
      <c r="CL179" s="166">
        <f t="shared" si="195"/>
        <v>0</v>
      </c>
      <c r="CM179" s="166">
        <f t="shared" si="195"/>
        <v>0</v>
      </c>
      <c r="CN179" s="166">
        <f t="shared" si="195"/>
        <v>0</v>
      </c>
      <c r="CO179" s="166">
        <f t="shared" si="195"/>
        <v>0</v>
      </c>
      <c r="CP179" s="166">
        <f t="shared" si="195"/>
        <v>0</v>
      </c>
      <c r="CQ179" s="166">
        <f t="shared" si="195"/>
        <v>0</v>
      </c>
      <c r="CR179" s="166">
        <f t="shared" si="195"/>
        <v>0</v>
      </c>
      <c r="CS179" s="166">
        <f t="shared" si="195"/>
        <v>0</v>
      </c>
      <c r="CT179" s="166">
        <f t="shared" si="195"/>
        <v>0</v>
      </c>
      <c r="CU179" s="166">
        <f t="shared" si="195"/>
        <v>0</v>
      </c>
      <c r="CV179" s="166">
        <f t="shared" si="195"/>
        <v>0</v>
      </c>
      <c r="CW179" s="166">
        <f t="shared" si="195"/>
        <v>0</v>
      </c>
      <c r="CX179" s="166">
        <f t="shared" si="195"/>
        <v>0</v>
      </c>
      <c r="CY179" s="166">
        <f t="shared" si="195"/>
        <v>0</v>
      </c>
      <c r="CZ179" s="166">
        <f t="shared" ref="CZ179:EJ179" si="196">IF($B$179=CZ$115,CZ166,0)</f>
        <v>0</v>
      </c>
      <c r="DA179" s="166">
        <f t="shared" si="196"/>
        <v>0</v>
      </c>
      <c r="DB179" s="166">
        <f t="shared" si="196"/>
        <v>0</v>
      </c>
      <c r="DC179" s="166">
        <f t="shared" si="196"/>
        <v>0</v>
      </c>
      <c r="DD179" s="166">
        <f t="shared" si="196"/>
        <v>0</v>
      </c>
      <c r="DE179" s="166">
        <f t="shared" si="196"/>
        <v>0</v>
      </c>
      <c r="DF179" s="166">
        <f t="shared" si="196"/>
        <v>0</v>
      </c>
      <c r="DG179" s="166">
        <f t="shared" si="196"/>
        <v>0</v>
      </c>
      <c r="DH179" s="166">
        <f t="shared" si="196"/>
        <v>0</v>
      </c>
      <c r="DI179" s="166">
        <f t="shared" si="196"/>
        <v>0</v>
      </c>
      <c r="DJ179" s="166">
        <f t="shared" si="196"/>
        <v>0</v>
      </c>
      <c r="DK179" s="166">
        <f t="shared" si="196"/>
        <v>0</v>
      </c>
      <c r="DL179" s="166">
        <f t="shared" si="196"/>
        <v>0</v>
      </c>
      <c r="DM179" s="166">
        <f t="shared" si="196"/>
        <v>0</v>
      </c>
      <c r="DN179" s="166">
        <f t="shared" si="196"/>
        <v>0</v>
      </c>
      <c r="DO179" s="166">
        <f t="shared" si="196"/>
        <v>0</v>
      </c>
      <c r="DP179" s="166">
        <f t="shared" si="196"/>
        <v>0</v>
      </c>
      <c r="DQ179" s="166">
        <f t="shared" si="196"/>
        <v>0</v>
      </c>
      <c r="DR179" s="166">
        <f t="shared" si="196"/>
        <v>0</v>
      </c>
      <c r="DS179" s="166">
        <f t="shared" si="196"/>
        <v>0</v>
      </c>
      <c r="DT179" s="166">
        <f t="shared" si="196"/>
        <v>0</v>
      </c>
      <c r="DU179" s="166">
        <f t="shared" si="196"/>
        <v>0</v>
      </c>
      <c r="DV179" s="166">
        <f t="shared" si="196"/>
        <v>0</v>
      </c>
      <c r="DW179" s="166">
        <f t="shared" si="196"/>
        <v>0</v>
      </c>
      <c r="DX179" s="166">
        <f t="shared" si="196"/>
        <v>0</v>
      </c>
      <c r="DY179" s="166">
        <f t="shared" si="196"/>
        <v>0</v>
      </c>
      <c r="DZ179" s="166">
        <f t="shared" si="196"/>
        <v>0</v>
      </c>
      <c r="EA179" s="166">
        <f t="shared" si="196"/>
        <v>0</v>
      </c>
      <c r="EB179" s="166">
        <f t="shared" si="196"/>
        <v>0</v>
      </c>
      <c r="EC179" s="166">
        <f t="shared" si="196"/>
        <v>0</v>
      </c>
      <c r="ED179" s="166">
        <f t="shared" si="196"/>
        <v>0</v>
      </c>
      <c r="EE179" s="166">
        <f t="shared" si="196"/>
        <v>0</v>
      </c>
      <c r="EF179" s="166">
        <f t="shared" si="196"/>
        <v>0</v>
      </c>
      <c r="EG179" s="166">
        <f t="shared" si="196"/>
        <v>0</v>
      </c>
      <c r="EH179" s="166">
        <f t="shared" si="196"/>
        <v>0</v>
      </c>
      <c r="EI179" s="166">
        <f t="shared" si="196"/>
        <v>0</v>
      </c>
      <c r="EJ179" s="166">
        <f t="shared" si="196"/>
        <v>0</v>
      </c>
      <c r="EK179" s="4">
        <v>0</v>
      </c>
    </row>
    <row r="180" spans="1:141" s="4" customFormat="1" ht="14" x14ac:dyDescent="0.2">
      <c r="A180" s="3"/>
      <c r="C180" s="57" t="str">
        <f>C163</f>
        <v>equity</v>
      </c>
      <c r="H180" s="166">
        <f t="shared" ref="H180:AM180" ca="1" si="197">IF($B$179&gt;=H$115,H163,0)</f>
        <v>-14844171.27</v>
      </c>
      <c r="I180" s="166">
        <f t="shared" ca="1" si="197"/>
        <v>-1900911.9907375001</v>
      </c>
      <c r="J180" s="166">
        <f t="shared" ca="1" si="197"/>
        <v>-1900911.9907375001</v>
      </c>
      <c r="K180" s="166">
        <f t="shared" ca="1" si="197"/>
        <v>-2660338.7532374999</v>
      </c>
      <c r="L180" s="166">
        <f t="shared" ca="1" si="197"/>
        <v>-2660338.7532374999</v>
      </c>
      <c r="M180" s="166">
        <f t="shared" ca="1" si="197"/>
        <v>-2660338.7532374999</v>
      </c>
      <c r="N180" s="166">
        <f t="shared" ca="1" si="197"/>
        <v>-3419765.5157375</v>
      </c>
      <c r="O180" s="166">
        <f t="shared" ca="1" si="197"/>
        <v>-1995243.2120750062</v>
      </c>
      <c r="P180" s="166">
        <f t="shared" ca="1" si="197"/>
        <v>0</v>
      </c>
      <c r="Q180" s="166">
        <f t="shared" ca="1" si="197"/>
        <v>0</v>
      </c>
      <c r="R180" s="166">
        <f t="shared" ca="1" si="197"/>
        <v>0</v>
      </c>
      <c r="S180" s="166">
        <f t="shared" ca="1" si="197"/>
        <v>0</v>
      </c>
      <c r="T180" s="166">
        <f t="shared" ca="1" si="197"/>
        <v>0</v>
      </c>
      <c r="U180" s="166">
        <f t="shared" ca="1" si="197"/>
        <v>0</v>
      </c>
      <c r="V180" s="166">
        <f t="shared" ca="1" si="197"/>
        <v>0</v>
      </c>
      <c r="W180" s="166">
        <f t="shared" ca="1" si="197"/>
        <v>0</v>
      </c>
      <c r="X180" s="166">
        <f t="shared" ca="1" si="197"/>
        <v>0</v>
      </c>
      <c r="Y180" s="166">
        <f t="shared" ca="1" si="197"/>
        <v>0</v>
      </c>
      <c r="Z180" s="166">
        <f t="shared" ca="1" si="197"/>
        <v>0</v>
      </c>
      <c r="AA180" s="166">
        <f t="shared" ca="1" si="197"/>
        <v>0</v>
      </c>
      <c r="AB180" s="166">
        <f t="shared" ca="1" si="197"/>
        <v>0</v>
      </c>
      <c r="AC180" s="166">
        <f t="shared" ca="1" si="197"/>
        <v>0</v>
      </c>
      <c r="AD180" s="166">
        <f t="shared" ca="1" si="197"/>
        <v>0</v>
      </c>
      <c r="AE180" s="166">
        <f t="shared" ca="1" si="197"/>
        <v>0</v>
      </c>
      <c r="AF180" s="166">
        <f t="shared" ca="1" si="197"/>
        <v>0</v>
      </c>
      <c r="AG180" s="166">
        <f t="shared" ca="1" si="197"/>
        <v>0</v>
      </c>
      <c r="AH180" s="166">
        <f t="shared" ca="1" si="197"/>
        <v>0</v>
      </c>
      <c r="AI180" s="166">
        <f t="shared" ca="1" si="197"/>
        <v>0</v>
      </c>
      <c r="AJ180" s="166">
        <f t="shared" ca="1" si="197"/>
        <v>0</v>
      </c>
      <c r="AK180" s="166">
        <f t="shared" ca="1" si="197"/>
        <v>0</v>
      </c>
      <c r="AL180" s="166">
        <f t="shared" ca="1" si="197"/>
        <v>0</v>
      </c>
      <c r="AM180" s="166">
        <f t="shared" ca="1" si="197"/>
        <v>0</v>
      </c>
      <c r="AN180" s="166">
        <f t="shared" ref="AN180:BS180" ca="1" si="198">IF($B$179&gt;=AN$115,AN163,0)</f>
        <v>0</v>
      </c>
      <c r="AO180" s="166">
        <f t="shared" ca="1" si="198"/>
        <v>0</v>
      </c>
      <c r="AP180" s="166">
        <f t="shared" ca="1" si="198"/>
        <v>0</v>
      </c>
      <c r="AQ180" s="166">
        <f t="shared" ca="1" si="198"/>
        <v>0</v>
      </c>
      <c r="AR180" s="166">
        <f t="shared" ca="1" si="198"/>
        <v>0</v>
      </c>
      <c r="AS180" s="166">
        <f t="shared" ca="1" si="198"/>
        <v>0</v>
      </c>
      <c r="AT180" s="166">
        <f t="shared" si="198"/>
        <v>0</v>
      </c>
      <c r="AU180" s="166">
        <f t="shared" si="198"/>
        <v>0</v>
      </c>
      <c r="AV180" s="166">
        <f t="shared" si="198"/>
        <v>0</v>
      </c>
      <c r="AW180" s="166">
        <f t="shared" si="198"/>
        <v>0</v>
      </c>
      <c r="AX180" s="166">
        <f t="shared" si="198"/>
        <v>0</v>
      </c>
      <c r="AY180" s="166">
        <f t="shared" si="198"/>
        <v>0</v>
      </c>
      <c r="AZ180" s="166">
        <f t="shared" si="198"/>
        <v>0</v>
      </c>
      <c r="BA180" s="166">
        <f t="shared" si="198"/>
        <v>0</v>
      </c>
      <c r="BB180" s="166">
        <f t="shared" si="198"/>
        <v>0</v>
      </c>
      <c r="BC180" s="166">
        <f t="shared" si="198"/>
        <v>0</v>
      </c>
      <c r="BD180" s="166">
        <f t="shared" si="198"/>
        <v>0</v>
      </c>
      <c r="BE180" s="166">
        <f t="shared" si="198"/>
        <v>0</v>
      </c>
      <c r="BF180" s="166">
        <f t="shared" si="198"/>
        <v>0</v>
      </c>
      <c r="BG180" s="166">
        <f t="shared" si="198"/>
        <v>0</v>
      </c>
      <c r="BH180" s="166">
        <f t="shared" si="198"/>
        <v>0</v>
      </c>
      <c r="BI180" s="166">
        <f t="shared" si="198"/>
        <v>0</v>
      </c>
      <c r="BJ180" s="166">
        <f t="shared" si="198"/>
        <v>0</v>
      </c>
      <c r="BK180" s="166">
        <f t="shared" si="198"/>
        <v>0</v>
      </c>
      <c r="BL180" s="166">
        <f t="shared" si="198"/>
        <v>0</v>
      </c>
      <c r="BM180" s="166">
        <f t="shared" si="198"/>
        <v>0</v>
      </c>
      <c r="BN180" s="166">
        <f t="shared" si="198"/>
        <v>0</v>
      </c>
      <c r="BO180" s="166">
        <f t="shared" si="198"/>
        <v>0</v>
      </c>
      <c r="BP180" s="166">
        <f t="shared" si="198"/>
        <v>0</v>
      </c>
      <c r="BQ180" s="166">
        <f t="shared" si="198"/>
        <v>0</v>
      </c>
      <c r="BR180" s="166">
        <f t="shared" si="198"/>
        <v>0</v>
      </c>
      <c r="BS180" s="166">
        <f t="shared" si="198"/>
        <v>0</v>
      </c>
      <c r="BT180" s="166">
        <f t="shared" ref="BT180:CY180" si="199">IF($B$179&gt;=BT$115,BT163,0)</f>
        <v>0</v>
      </c>
      <c r="BU180" s="166">
        <f t="shared" si="199"/>
        <v>0</v>
      </c>
      <c r="BV180" s="166">
        <f t="shared" si="199"/>
        <v>0</v>
      </c>
      <c r="BW180" s="166">
        <f t="shared" si="199"/>
        <v>0</v>
      </c>
      <c r="BX180" s="166">
        <f t="shared" si="199"/>
        <v>0</v>
      </c>
      <c r="BY180" s="166">
        <f t="shared" si="199"/>
        <v>0</v>
      </c>
      <c r="BZ180" s="166">
        <f t="shared" si="199"/>
        <v>0</v>
      </c>
      <c r="CA180" s="166">
        <f t="shared" si="199"/>
        <v>0</v>
      </c>
      <c r="CB180" s="166">
        <f t="shared" si="199"/>
        <v>0</v>
      </c>
      <c r="CC180" s="166">
        <f t="shared" si="199"/>
        <v>0</v>
      </c>
      <c r="CD180" s="166">
        <f t="shared" si="199"/>
        <v>0</v>
      </c>
      <c r="CE180" s="166">
        <f t="shared" si="199"/>
        <v>0</v>
      </c>
      <c r="CF180" s="166">
        <f t="shared" si="199"/>
        <v>0</v>
      </c>
      <c r="CG180" s="166">
        <f t="shared" si="199"/>
        <v>0</v>
      </c>
      <c r="CH180" s="166">
        <f t="shared" si="199"/>
        <v>0</v>
      </c>
      <c r="CI180" s="166">
        <f t="shared" si="199"/>
        <v>0</v>
      </c>
      <c r="CJ180" s="166">
        <f t="shared" si="199"/>
        <v>0</v>
      </c>
      <c r="CK180" s="166">
        <f t="shared" si="199"/>
        <v>0</v>
      </c>
      <c r="CL180" s="166">
        <f t="shared" si="199"/>
        <v>0</v>
      </c>
      <c r="CM180" s="166">
        <f t="shared" si="199"/>
        <v>0</v>
      </c>
      <c r="CN180" s="166">
        <f t="shared" si="199"/>
        <v>0</v>
      </c>
      <c r="CO180" s="166">
        <f t="shared" si="199"/>
        <v>0</v>
      </c>
      <c r="CP180" s="166">
        <f t="shared" si="199"/>
        <v>0</v>
      </c>
      <c r="CQ180" s="166">
        <f t="shared" si="199"/>
        <v>0</v>
      </c>
      <c r="CR180" s="166">
        <f t="shared" si="199"/>
        <v>0</v>
      </c>
      <c r="CS180" s="166">
        <f t="shared" si="199"/>
        <v>0</v>
      </c>
      <c r="CT180" s="166">
        <f t="shared" si="199"/>
        <v>0</v>
      </c>
      <c r="CU180" s="166">
        <f t="shared" si="199"/>
        <v>0</v>
      </c>
      <c r="CV180" s="166">
        <f t="shared" si="199"/>
        <v>0</v>
      </c>
      <c r="CW180" s="166">
        <f t="shared" si="199"/>
        <v>0</v>
      </c>
      <c r="CX180" s="166">
        <f t="shared" si="199"/>
        <v>0</v>
      </c>
      <c r="CY180" s="166">
        <f t="shared" si="199"/>
        <v>0</v>
      </c>
      <c r="CZ180" s="166">
        <f t="shared" ref="CZ180:EJ180" si="200">IF($B$179&gt;=CZ$115,CZ163,0)</f>
        <v>0</v>
      </c>
      <c r="DA180" s="166">
        <f t="shared" si="200"/>
        <v>0</v>
      </c>
      <c r="DB180" s="166">
        <f t="shared" si="200"/>
        <v>0</v>
      </c>
      <c r="DC180" s="166">
        <f t="shared" si="200"/>
        <v>0</v>
      </c>
      <c r="DD180" s="166">
        <f t="shared" si="200"/>
        <v>0</v>
      </c>
      <c r="DE180" s="166">
        <f t="shared" si="200"/>
        <v>0</v>
      </c>
      <c r="DF180" s="166">
        <f t="shared" si="200"/>
        <v>0</v>
      </c>
      <c r="DG180" s="166">
        <f t="shared" si="200"/>
        <v>0</v>
      </c>
      <c r="DH180" s="166">
        <f t="shared" si="200"/>
        <v>0</v>
      </c>
      <c r="DI180" s="166">
        <f t="shared" si="200"/>
        <v>0</v>
      </c>
      <c r="DJ180" s="166">
        <f t="shared" si="200"/>
        <v>0</v>
      </c>
      <c r="DK180" s="166">
        <f t="shared" si="200"/>
        <v>0</v>
      </c>
      <c r="DL180" s="166">
        <f t="shared" si="200"/>
        <v>0</v>
      </c>
      <c r="DM180" s="166">
        <f t="shared" si="200"/>
        <v>0</v>
      </c>
      <c r="DN180" s="166">
        <f t="shared" si="200"/>
        <v>0</v>
      </c>
      <c r="DO180" s="166">
        <f t="shared" si="200"/>
        <v>0</v>
      </c>
      <c r="DP180" s="166">
        <f t="shared" si="200"/>
        <v>0</v>
      </c>
      <c r="DQ180" s="166">
        <f t="shared" si="200"/>
        <v>0</v>
      </c>
      <c r="DR180" s="166">
        <f t="shared" si="200"/>
        <v>0</v>
      </c>
      <c r="DS180" s="166">
        <f t="shared" si="200"/>
        <v>0</v>
      </c>
      <c r="DT180" s="166">
        <f t="shared" si="200"/>
        <v>0</v>
      </c>
      <c r="DU180" s="166">
        <f t="shared" si="200"/>
        <v>0</v>
      </c>
      <c r="DV180" s="166">
        <f t="shared" si="200"/>
        <v>0</v>
      </c>
      <c r="DW180" s="166">
        <f t="shared" si="200"/>
        <v>0</v>
      </c>
      <c r="DX180" s="166">
        <f t="shared" si="200"/>
        <v>0</v>
      </c>
      <c r="DY180" s="166">
        <f t="shared" si="200"/>
        <v>0</v>
      </c>
      <c r="DZ180" s="166">
        <f t="shared" si="200"/>
        <v>0</v>
      </c>
      <c r="EA180" s="166">
        <f t="shared" si="200"/>
        <v>0</v>
      </c>
      <c r="EB180" s="166">
        <f t="shared" si="200"/>
        <v>0</v>
      </c>
      <c r="EC180" s="166">
        <f t="shared" si="200"/>
        <v>0</v>
      </c>
      <c r="ED180" s="166">
        <f t="shared" si="200"/>
        <v>0</v>
      </c>
      <c r="EE180" s="166">
        <f t="shared" si="200"/>
        <v>0</v>
      </c>
      <c r="EF180" s="166">
        <f t="shared" si="200"/>
        <v>0</v>
      </c>
      <c r="EG180" s="166">
        <f t="shared" si="200"/>
        <v>0</v>
      </c>
      <c r="EH180" s="166">
        <f t="shared" si="200"/>
        <v>0</v>
      </c>
      <c r="EI180" s="166">
        <f t="shared" si="200"/>
        <v>0</v>
      </c>
      <c r="EJ180" s="166">
        <f t="shared" si="200"/>
        <v>0</v>
      </c>
      <c r="EK180" s="4">
        <v>0</v>
      </c>
    </row>
    <row r="181" spans="1:141" s="4" customFormat="1" ht="14" x14ac:dyDescent="0.2">
      <c r="A181" s="3"/>
      <c r="B181" s="254"/>
      <c r="C181" s="57" t="str">
        <f>C164</f>
        <v>levered cash flow excluding refi proceeds</v>
      </c>
      <c r="H181" s="166">
        <f t="shared" ref="H181:AM181" ca="1" si="201">IF($B$179&gt;=H$115,H164,0)</f>
        <v>0</v>
      </c>
      <c r="I181" s="166">
        <f t="shared" ca="1" si="201"/>
        <v>0</v>
      </c>
      <c r="J181" s="166">
        <f t="shared" ca="1" si="201"/>
        <v>0</v>
      </c>
      <c r="K181" s="166">
        <f t="shared" ca="1" si="201"/>
        <v>0</v>
      </c>
      <c r="L181" s="166">
        <f t="shared" ca="1" si="201"/>
        <v>0</v>
      </c>
      <c r="M181" s="166">
        <f t="shared" ca="1" si="201"/>
        <v>0</v>
      </c>
      <c r="N181" s="166">
        <f t="shared" ca="1" si="201"/>
        <v>0</v>
      </c>
      <c r="O181" s="166">
        <f t="shared" ca="1" si="201"/>
        <v>0</v>
      </c>
      <c r="P181" s="166">
        <f t="shared" ca="1" si="201"/>
        <v>0</v>
      </c>
      <c r="Q181" s="166">
        <f t="shared" ca="1" si="201"/>
        <v>0</v>
      </c>
      <c r="R181" s="166">
        <f t="shared" ca="1" si="201"/>
        <v>0</v>
      </c>
      <c r="S181" s="166">
        <f t="shared" ca="1" si="201"/>
        <v>0</v>
      </c>
      <c r="T181" s="166">
        <f t="shared" ca="1" si="201"/>
        <v>0</v>
      </c>
      <c r="U181" s="166">
        <f t="shared" ca="1" si="201"/>
        <v>0</v>
      </c>
      <c r="V181" s="166">
        <f t="shared" ca="1" si="201"/>
        <v>0</v>
      </c>
      <c r="W181" s="166">
        <f t="shared" ca="1" si="201"/>
        <v>0</v>
      </c>
      <c r="X181" s="166">
        <f t="shared" ca="1" si="201"/>
        <v>0</v>
      </c>
      <c r="Y181" s="166">
        <f t="shared" ca="1" si="201"/>
        <v>0</v>
      </c>
      <c r="Z181" s="166">
        <f t="shared" ca="1" si="201"/>
        <v>0</v>
      </c>
      <c r="AA181" s="166">
        <f t="shared" ca="1" si="201"/>
        <v>0</v>
      </c>
      <c r="AB181" s="166">
        <f t="shared" ca="1" si="201"/>
        <v>0</v>
      </c>
      <c r="AC181" s="166">
        <f t="shared" ca="1" si="201"/>
        <v>0</v>
      </c>
      <c r="AD181" s="166">
        <f t="shared" ca="1" si="201"/>
        <v>0</v>
      </c>
      <c r="AE181" s="166">
        <f t="shared" ca="1" si="201"/>
        <v>0</v>
      </c>
      <c r="AF181" s="166">
        <f t="shared" ca="1" si="201"/>
        <v>0</v>
      </c>
      <c r="AG181" s="166">
        <f t="shared" ca="1" si="201"/>
        <v>0</v>
      </c>
      <c r="AH181" s="166">
        <f t="shared" ca="1" si="201"/>
        <v>0</v>
      </c>
      <c r="AI181" s="166">
        <f t="shared" ca="1" si="201"/>
        <v>0</v>
      </c>
      <c r="AJ181" s="166">
        <f t="shared" ca="1" si="201"/>
        <v>0</v>
      </c>
      <c r="AK181" s="166">
        <f t="shared" ca="1" si="201"/>
        <v>0</v>
      </c>
      <c r="AL181" s="166">
        <f t="shared" ca="1" si="201"/>
        <v>0</v>
      </c>
      <c r="AM181" s="166">
        <f t="shared" ca="1" si="201"/>
        <v>0</v>
      </c>
      <c r="AN181" s="166">
        <f t="shared" ref="AN181:BS181" ca="1" si="202">IF($B$179&gt;=AN$115,AN164,0)</f>
        <v>43677.426703250792</v>
      </c>
      <c r="AO181" s="166">
        <f t="shared" ca="1" si="202"/>
        <v>113323.57695263467</v>
      </c>
      <c r="AP181" s="166">
        <f t="shared" ca="1" si="202"/>
        <v>183305.2418175537</v>
      </c>
      <c r="AQ181" s="166">
        <f t="shared" ca="1" si="202"/>
        <v>253622.42129800766</v>
      </c>
      <c r="AR181" s="166">
        <f t="shared" ca="1" si="202"/>
        <v>272290.85269114445</v>
      </c>
      <c r="AS181" s="166">
        <f t="shared" ca="1" si="202"/>
        <v>306742.16056330409</v>
      </c>
      <c r="AT181" s="166">
        <f t="shared" si="202"/>
        <v>0</v>
      </c>
      <c r="AU181" s="166">
        <f t="shared" si="202"/>
        <v>0</v>
      </c>
      <c r="AV181" s="166">
        <f t="shared" si="202"/>
        <v>0</v>
      </c>
      <c r="AW181" s="166">
        <f t="shared" si="202"/>
        <v>0</v>
      </c>
      <c r="AX181" s="166">
        <f t="shared" si="202"/>
        <v>0</v>
      </c>
      <c r="AY181" s="166">
        <f t="shared" si="202"/>
        <v>0</v>
      </c>
      <c r="AZ181" s="166">
        <f t="shared" si="202"/>
        <v>0</v>
      </c>
      <c r="BA181" s="166">
        <f t="shared" si="202"/>
        <v>0</v>
      </c>
      <c r="BB181" s="166">
        <f t="shared" si="202"/>
        <v>0</v>
      </c>
      <c r="BC181" s="166">
        <f t="shared" si="202"/>
        <v>0</v>
      </c>
      <c r="BD181" s="166">
        <f t="shared" si="202"/>
        <v>0</v>
      </c>
      <c r="BE181" s="166">
        <f t="shared" si="202"/>
        <v>0</v>
      </c>
      <c r="BF181" s="166">
        <f t="shared" si="202"/>
        <v>0</v>
      </c>
      <c r="BG181" s="166">
        <f t="shared" si="202"/>
        <v>0</v>
      </c>
      <c r="BH181" s="166">
        <f t="shared" si="202"/>
        <v>0</v>
      </c>
      <c r="BI181" s="166">
        <f t="shared" si="202"/>
        <v>0</v>
      </c>
      <c r="BJ181" s="166">
        <f t="shared" si="202"/>
        <v>0</v>
      </c>
      <c r="BK181" s="166">
        <f t="shared" si="202"/>
        <v>0</v>
      </c>
      <c r="BL181" s="166">
        <f t="shared" si="202"/>
        <v>0</v>
      </c>
      <c r="BM181" s="166">
        <f t="shared" si="202"/>
        <v>0</v>
      </c>
      <c r="BN181" s="166">
        <f t="shared" si="202"/>
        <v>0</v>
      </c>
      <c r="BO181" s="166">
        <f t="shared" si="202"/>
        <v>0</v>
      </c>
      <c r="BP181" s="166">
        <f t="shared" si="202"/>
        <v>0</v>
      </c>
      <c r="BQ181" s="166">
        <f t="shared" si="202"/>
        <v>0</v>
      </c>
      <c r="BR181" s="166">
        <f t="shared" si="202"/>
        <v>0</v>
      </c>
      <c r="BS181" s="166">
        <f t="shared" si="202"/>
        <v>0</v>
      </c>
      <c r="BT181" s="166">
        <f t="shared" ref="BT181:CY181" si="203">IF($B$179&gt;=BT$115,BT164,0)</f>
        <v>0</v>
      </c>
      <c r="BU181" s="166">
        <f t="shared" si="203"/>
        <v>0</v>
      </c>
      <c r="BV181" s="166">
        <f t="shared" si="203"/>
        <v>0</v>
      </c>
      <c r="BW181" s="166">
        <f t="shared" si="203"/>
        <v>0</v>
      </c>
      <c r="BX181" s="166">
        <f t="shared" si="203"/>
        <v>0</v>
      </c>
      <c r="BY181" s="166">
        <f t="shared" si="203"/>
        <v>0</v>
      </c>
      <c r="BZ181" s="166">
        <f t="shared" si="203"/>
        <v>0</v>
      </c>
      <c r="CA181" s="166">
        <f t="shared" si="203"/>
        <v>0</v>
      </c>
      <c r="CB181" s="166">
        <f t="shared" si="203"/>
        <v>0</v>
      </c>
      <c r="CC181" s="166">
        <f t="shared" si="203"/>
        <v>0</v>
      </c>
      <c r="CD181" s="166">
        <f t="shared" si="203"/>
        <v>0</v>
      </c>
      <c r="CE181" s="166">
        <f t="shared" si="203"/>
        <v>0</v>
      </c>
      <c r="CF181" s="166">
        <f t="shared" si="203"/>
        <v>0</v>
      </c>
      <c r="CG181" s="166">
        <f t="shared" si="203"/>
        <v>0</v>
      </c>
      <c r="CH181" s="166">
        <f t="shared" si="203"/>
        <v>0</v>
      </c>
      <c r="CI181" s="166">
        <f t="shared" si="203"/>
        <v>0</v>
      </c>
      <c r="CJ181" s="166">
        <f t="shared" si="203"/>
        <v>0</v>
      </c>
      <c r="CK181" s="166">
        <f t="shared" si="203"/>
        <v>0</v>
      </c>
      <c r="CL181" s="166">
        <f t="shared" si="203"/>
        <v>0</v>
      </c>
      <c r="CM181" s="166">
        <f t="shared" si="203"/>
        <v>0</v>
      </c>
      <c r="CN181" s="166">
        <f t="shared" si="203"/>
        <v>0</v>
      </c>
      <c r="CO181" s="166">
        <f t="shared" si="203"/>
        <v>0</v>
      </c>
      <c r="CP181" s="166">
        <f t="shared" si="203"/>
        <v>0</v>
      </c>
      <c r="CQ181" s="166">
        <f t="shared" si="203"/>
        <v>0</v>
      </c>
      <c r="CR181" s="166">
        <f t="shared" si="203"/>
        <v>0</v>
      </c>
      <c r="CS181" s="166">
        <f t="shared" si="203"/>
        <v>0</v>
      </c>
      <c r="CT181" s="166">
        <f t="shared" si="203"/>
        <v>0</v>
      </c>
      <c r="CU181" s="166">
        <f t="shared" si="203"/>
        <v>0</v>
      </c>
      <c r="CV181" s="166">
        <f t="shared" si="203"/>
        <v>0</v>
      </c>
      <c r="CW181" s="166">
        <f t="shared" si="203"/>
        <v>0</v>
      </c>
      <c r="CX181" s="166">
        <f t="shared" si="203"/>
        <v>0</v>
      </c>
      <c r="CY181" s="166">
        <f t="shared" si="203"/>
        <v>0</v>
      </c>
      <c r="CZ181" s="166">
        <f t="shared" ref="CZ181:EJ181" si="204">IF($B$179&gt;=CZ$115,CZ164,0)</f>
        <v>0</v>
      </c>
      <c r="DA181" s="166">
        <f t="shared" si="204"/>
        <v>0</v>
      </c>
      <c r="DB181" s="166">
        <f t="shared" si="204"/>
        <v>0</v>
      </c>
      <c r="DC181" s="166">
        <f t="shared" si="204"/>
        <v>0</v>
      </c>
      <c r="DD181" s="166">
        <f t="shared" si="204"/>
        <v>0</v>
      </c>
      <c r="DE181" s="166">
        <f t="shared" si="204"/>
        <v>0</v>
      </c>
      <c r="DF181" s="166">
        <f t="shared" si="204"/>
        <v>0</v>
      </c>
      <c r="DG181" s="166">
        <f t="shared" si="204"/>
        <v>0</v>
      </c>
      <c r="DH181" s="166">
        <f t="shared" si="204"/>
        <v>0</v>
      </c>
      <c r="DI181" s="166">
        <f t="shared" si="204"/>
        <v>0</v>
      </c>
      <c r="DJ181" s="166">
        <f t="shared" si="204"/>
        <v>0</v>
      </c>
      <c r="DK181" s="166">
        <f t="shared" si="204"/>
        <v>0</v>
      </c>
      <c r="DL181" s="166">
        <f t="shared" si="204"/>
        <v>0</v>
      </c>
      <c r="DM181" s="166">
        <f t="shared" si="204"/>
        <v>0</v>
      </c>
      <c r="DN181" s="166">
        <f t="shared" si="204"/>
        <v>0</v>
      </c>
      <c r="DO181" s="166">
        <f t="shared" si="204"/>
        <v>0</v>
      </c>
      <c r="DP181" s="166">
        <f t="shared" si="204"/>
        <v>0</v>
      </c>
      <c r="DQ181" s="166">
        <f t="shared" si="204"/>
        <v>0</v>
      </c>
      <c r="DR181" s="166">
        <f t="shared" si="204"/>
        <v>0</v>
      </c>
      <c r="DS181" s="166">
        <f t="shared" si="204"/>
        <v>0</v>
      </c>
      <c r="DT181" s="166">
        <f t="shared" si="204"/>
        <v>0</v>
      </c>
      <c r="DU181" s="166">
        <f t="shared" si="204"/>
        <v>0</v>
      </c>
      <c r="DV181" s="166">
        <f t="shared" si="204"/>
        <v>0</v>
      </c>
      <c r="DW181" s="166">
        <f t="shared" si="204"/>
        <v>0</v>
      </c>
      <c r="DX181" s="166">
        <f t="shared" si="204"/>
        <v>0</v>
      </c>
      <c r="DY181" s="166">
        <f t="shared" si="204"/>
        <v>0</v>
      </c>
      <c r="DZ181" s="166">
        <f t="shared" si="204"/>
        <v>0</v>
      </c>
      <c r="EA181" s="166">
        <f t="shared" si="204"/>
        <v>0</v>
      </c>
      <c r="EB181" s="166">
        <f t="shared" si="204"/>
        <v>0</v>
      </c>
      <c r="EC181" s="166">
        <f t="shared" si="204"/>
        <v>0</v>
      </c>
      <c r="ED181" s="166">
        <f t="shared" si="204"/>
        <v>0</v>
      </c>
      <c r="EE181" s="166">
        <f t="shared" si="204"/>
        <v>0</v>
      </c>
      <c r="EF181" s="166">
        <f t="shared" si="204"/>
        <v>0</v>
      </c>
      <c r="EG181" s="166">
        <f t="shared" si="204"/>
        <v>0</v>
      </c>
      <c r="EH181" s="166">
        <f t="shared" si="204"/>
        <v>0</v>
      </c>
      <c r="EI181" s="166">
        <f t="shared" si="204"/>
        <v>0</v>
      </c>
      <c r="EJ181" s="166">
        <f t="shared" si="204"/>
        <v>0</v>
      </c>
      <c r="EK181" s="4">
        <v>0</v>
      </c>
    </row>
    <row r="182" spans="1:141" s="4" customFormat="1" ht="14" x14ac:dyDescent="0.2">
      <c r="A182" s="3"/>
      <c r="C182" s="208" t="str">
        <f>C165</f>
        <v>refi proceeds</v>
      </c>
      <c r="D182" s="30"/>
      <c r="E182" s="30"/>
      <c r="F182" s="30"/>
      <c r="G182" s="30"/>
      <c r="H182" s="206">
        <f t="shared" ref="H182:AM182" si="205">IF($B$179&gt;=H$115,H165,0)</f>
        <v>0</v>
      </c>
      <c r="I182" s="206">
        <f t="shared" si="205"/>
        <v>0</v>
      </c>
      <c r="J182" s="206">
        <f t="shared" si="205"/>
        <v>0</v>
      </c>
      <c r="K182" s="206">
        <f t="shared" si="205"/>
        <v>0</v>
      </c>
      <c r="L182" s="206">
        <f t="shared" si="205"/>
        <v>0</v>
      </c>
      <c r="M182" s="206">
        <f t="shared" si="205"/>
        <v>0</v>
      </c>
      <c r="N182" s="206">
        <f t="shared" si="205"/>
        <v>0</v>
      </c>
      <c r="O182" s="206">
        <f t="shared" si="205"/>
        <v>0</v>
      </c>
      <c r="P182" s="206">
        <f t="shared" si="205"/>
        <v>0</v>
      </c>
      <c r="Q182" s="206">
        <f t="shared" si="205"/>
        <v>0</v>
      </c>
      <c r="R182" s="206">
        <f t="shared" si="205"/>
        <v>0</v>
      </c>
      <c r="S182" s="206">
        <f t="shared" si="205"/>
        <v>0</v>
      </c>
      <c r="T182" s="206">
        <f t="shared" si="205"/>
        <v>0</v>
      </c>
      <c r="U182" s="206">
        <f t="shared" si="205"/>
        <v>0</v>
      </c>
      <c r="V182" s="206">
        <f t="shared" si="205"/>
        <v>0</v>
      </c>
      <c r="W182" s="206">
        <f t="shared" si="205"/>
        <v>0</v>
      </c>
      <c r="X182" s="206">
        <f t="shared" si="205"/>
        <v>0</v>
      </c>
      <c r="Y182" s="206">
        <f t="shared" si="205"/>
        <v>0</v>
      </c>
      <c r="Z182" s="206">
        <f t="shared" si="205"/>
        <v>0</v>
      </c>
      <c r="AA182" s="206">
        <f t="shared" si="205"/>
        <v>0</v>
      </c>
      <c r="AB182" s="206">
        <f t="shared" si="205"/>
        <v>0</v>
      </c>
      <c r="AC182" s="206">
        <f t="shared" si="205"/>
        <v>0</v>
      </c>
      <c r="AD182" s="206">
        <f t="shared" si="205"/>
        <v>0</v>
      </c>
      <c r="AE182" s="206">
        <f t="shared" si="205"/>
        <v>0</v>
      </c>
      <c r="AF182" s="206">
        <f t="shared" si="205"/>
        <v>0</v>
      </c>
      <c r="AG182" s="206">
        <f t="shared" si="205"/>
        <v>0</v>
      </c>
      <c r="AH182" s="206">
        <f t="shared" si="205"/>
        <v>0</v>
      </c>
      <c r="AI182" s="206">
        <f t="shared" si="205"/>
        <v>0</v>
      </c>
      <c r="AJ182" s="206">
        <f t="shared" si="205"/>
        <v>0</v>
      </c>
      <c r="AK182" s="206">
        <f t="shared" si="205"/>
        <v>0</v>
      </c>
      <c r="AL182" s="206">
        <f t="shared" si="205"/>
        <v>0</v>
      </c>
      <c r="AM182" s="206">
        <f t="shared" si="205"/>
        <v>0</v>
      </c>
      <c r="AN182" s="206">
        <f t="shared" ref="AN182:BS182" si="206">IF($B$179&gt;=AN$115,AN165,0)</f>
        <v>0</v>
      </c>
      <c r="AO182" s="206">
        <f t="shared" si="206"/>
        <v>0</v>
      </c>
      <c r="AP182" s="206">
        <f t="shared" si="206"/>
        <v>0</v>
      </c>
      <c r="AQ182" s="206">
        <f t="shared" si="206"/>
        <v>0</v>
      </c>
      <c r="AR182" s="206">
        <f t="shared" si="206"/>
        <v>0</v>
      </c>
      <c r="AS182" s="206">
        <f t="shared" si="206"/>
        <v>0</v>
      </c>
      <c r="AT182" s="206">
        <f t="shared" si="206"/>
        <v>0</v>
      </c>
      <c r="AU182" s="206">
        <f t="shared" si="206"/>
        <v>0</v>
      </c>
      <c r="AV182" s="206">
        <f t="shared" si="206"/>
        <v>0</v>
      </c>
      <c r="AW182" s="206">
        <f t="shared" si="206"/>
        <v>0</v>
      </c>
      <c r="AX182" s="206">
        <f t="shared" si="206"/>
        <v>0</v>
      </c>
      <c r="AY182" s="206">
        <f t="shared" si="206"/>
        <v>0</v>
      </c>
      <c r="AZ182" s="206">
        <f t="shared" si="206"/>
        <v>0</v>
      </c>
      <c r="BA182" s="206">
        <f t="shared" si="206"/>
        <v>0</v>
      </c>
      <c r="BB182" s="206">
        <f t="shared" si="206"/>
        <v>0</v>
      </c>
      <c r="BC182" s="206">
        <f t="shared" si="206"/>
        <v>0</v>
      </c>
      <c r="BD182" s="206">
        <f t="shared" si="206"/>
        <v>0</v>
      </c>
      <c r="BE182" s="206">
        <f t="shared" si="206"/>
        <v>0</v>
      </c>
      <c r="BF182" s="206">
        <f t="shared" si="206"/>
        <v>0</v>
      </c>
      <c r="BG182" s="206">
        <f t="shared" si="206"/>
        <v>0</v>
      </c>
      <c r="BH182" s="206">
        <f t="shared" si="206"/>
        <v>0</v>
      </c>
      <c r="BI182" s="206">
        <f t="shared" si="206"/>
        <v>0</v>
      </c>
      <c r="BJ182" s="206">
        <f t="shared" si="206"/>
        <v>0</v>
      </c>
      <c r="BK182" s="206">
        <f t="shared" si="206"/>
        <v>0</v>
      </c>
      <c r="BL182" s="206">
        <f t="shared" si="206"/>
        <v>0</v>
      </c>
      <c r="BM182" s="206">
        <f t="shared" si="206"/>
        <v>0</v>
      </c>
      <c r="BN182" s="206">
        <f t="shared" si="206"/>
        <v>0</v>
      </c>
      <c r="BO182" s="206">
        <f t="shared" si="206"/>
        <v>0</v>
      </c>
      <c r="BP182" s="206">
        <f t="shared" si="206"/>
        <v>0</v>
      </c>
      <c r="BQ182" s="206">
        <f t="shared" si="206"/>
        <v>0</v>
      </c>
      <c r="BR182" s="206">
        <f t="shared" si="206"/>
        <v>0</v>
      </c>
      <c r="BS182" s="206">
        <f t="shared" si="206"/>
        <v>0</v>
      </c>
      <c r="BT182" s="206">
        <f t="shared" ref="BT182:CY182" si="207">IF($B$179&gt;=BT$115,BT165,0)</f>
        <v>0</v>
      </c>
      <c r="BU182" s="206">
        <f t="shared" si="207"/>
        <v>0</v>
      </c>
      <c r="BV182" s="206">
        <f t="shared" si="207"/>
        <v>0</v>
      </c>
      <c r="BW182" s="206">
        <f t="shared" si="207"/>
        <v>0</v>
      </c>
      <c r="BX182" s="206">
        <f t="shared" si="207"/>
        <v>0</v>
      </c>
      <c r="BY182" s="206">
        <f t="shared" si="207"/>
        <v>0</v>
      </c>
      <c r="BZ182" s="206">
        <f t="shared" si="207"/>
        <v>0</v>
      </c>
      <c r="CA182" s="206">
        <f t="shared" si="207"/>
        <v>0</v>
      </c>
      <c r="CB182" s="206">
        <f t="shared" si="207"/>
        <v>0</v>
      </c>
      <c r="CC182" s="206">
        <f t="shared" si="207"/>
        <v>0</v>
      </c>
      <c r="CD182" s="206">
        <f t="shared" si="207"/>
        <v>0</v>
      </c>
      <c r="CE182" s="206">
        <f t="shared" si="207"/>
        <v>0</v>
      </c>
      <c r="CF182" s="206">
        <f t="shared" si="207"/>
        <v>0</v>
      </c>
      <c r="CG182" s="206">
        <f t="shared" si="207"/>
        <v>0</v>
      </c>
      <c r="CH182" s="206">
        <f t="shared" si="207"/>
        <v>0</v>
      </c>
      <c r="CI182" s="206">
        <f t="shared" si="207"/>
        <v>0</v>
      </c>
      <c r="CJ182" s="206">
        <f t="shared" si="207"/>
        <v>0</v>
      </c>
      <c r="CK182" s="206">
        <f t="shared" si="207"/>
        <v>0</v>
      </c>
      <c r="CL182" s="206">
        <f t="shared" si="207"/>
        <v>0</v>
      </c>
      <c r="CM182" s="206">
        <f t="shared" si="207"/>
        <v>0</v>
      </c>
      <c r="CN182" s="206">
        <f t="shared" si="207"/>
        <v>0</v>
      </c>
      <c r="CO182" s="206">
        <f t="shared" si="207"/>
        <v>0</v>
      </c>
      <c r="CP182" s="206">
        <f t="shared" si="207"/>
        <v>0</v>
      </c>
      <c r="CQ182" s="206">
        <f t="shared" si="207"/>
        <v>0</v>
      </c>
      <c r="CR182" s="206">
        <f t="shared" si="207"/>
        <v>0</v>
      </c>
      <c r="CS182" s="206">
        <f t="shared" si="207"/>
        <v>0</v>
      </c>
      <c r="CT182" s="206">
        <f t="shared" si="207"/>
        <v>0</v>
      </c>
      <c r="CU182" s="206">
        <f t="shared" si="207"/>
        <v>0</v>
      </c>
      <c r="CV182" s="206">
        <f t="shared" si="207"/>
        <v>0</v>
      </c>
      <c r="CW182" s="206">
        <f t="shared" si="207"/>
        <v>0</v>
      </c>
      <c r="CX182" s="206">
        <f t="shared" si="207"/>
        <v>0</v>
      </c>
      <c r="CY182" s="206">
        <f t="shared" si="207"/>
        <v>0</v>
      </c>
      <c r="CZ182" s="206">
        <f t="shared" ref="CZ182:EJ182" si="208">IF($B$179&gt;=CZ$115,CZ165,0)</f>
        <v>0</v>
      </c>
      <c r="DA182" s="206">
        <f t="shared" si="208"/>
        <v>0</v>
      </c>
      <c r="DB182" s="206">
        <f t="shared" si="208"/>
        <v>0</v>
      </c>
      <c r="DC182" s="206">
        <f t="shared" si="208"/>
        <v>0</v>
      </c>
      <c r="DD182" s="206">
        <f t="shared" si="208"/>
        <v>0</v>
      </c>
      <c r="DE182" s="206">
        <f t="shared" si="208"/>
        <v>0</v>
      </c>
      <c r="DF182" s="206">
        <f t="shared" si="208"/>
        <v>0</v>
      </c>
      <c r="DG182" s="206">
        <f t="shared" si="208"/>
        <v>0</v>
      </c>
      <c r="DH182" s="206">
        <f t="shared" si="208"/>
        <v>0</v>
      </c>
      <c r="DI182" s="206">
        <f t="shared" si="208"/>
        <v>0</v>
      </c>
      <c r="DJ182" s="206">
        <f t="shared" si="208"/>
        <v>0</v>
      </c>
      <c r="DK182" s="206">
        <f t="shared" si="208"/>
        <v>0</v>
      </c>
      <c r="DL182" s="206">
        <f t="shared" si="208"/>
        <v>0</v>
      </c>
      <c r="DM182" s="206">
        <f t="shared" si="208"/>
        <v>0</v>
      </c>
      <c r="DN182" s="206">
        <f t="shared" si="208"/>
        <v>0</v>
      </c>
      <c r="DO182" s="206">
        <f t="shared" si="208"/>
        <v>0</v>
      </c>
      <c r="DP182" s="206">
        <f t="shared" si="208"/>
        <v>0</v>
      </c>
      <c r="DQ182" s="206">
        <f t="shared" si="208"/>
        <v>0</v>
      </c>
      <c r="DR182" s="206">
        <f t="shared" si="208"/>
        <v>0</v>
      </c>
      <c r="DS182" s="206">
        <f t="shared" si="208"/>
        <v>0</v>
      </c>
      <c r="DT182" s="206">
        <f t="shared" si="208"/>
        <v>0</v>
      </c>
      <c r="DU182" s="206">
        <f t="shared" si="208"/>
        <v>0</v>
      </c>
      <c r="DV182" s="206">
        <f t="shared" si="208"/>
        <v>0</v>
      </c>
      <c r="DW182" s="206">
        <f t="shared" si="208"/>
        <v>0</v>
      </c>
      <c r="DX182" s="206">
        <f t="shared" si="208"/>
        <v>0</v>
      </c>
      <c r="DY182" s="206">
        <f t="shared" si="208"/>
        <v>0</v>
      </c>
      <c r="DZ182" s="206">
        <f t="shared" si="208"/>
        <v>0</v>
      </c>
      <c r="EA182" s="206">
        <f t="shared" si="208"/>
        <v>0</v>
      </c>
      <c r="EB182" s="206">
        <f t="shared" si="208"/>
        <v>0</v>
      </c>
      <c r="EC182" s="206">
        <f t="shared" si="208"/>
        <v>0</v>
      </c>
      <c r="ED182" s="206">
        <f t="shared" si="208"/>
        <v>0</v>
      </c>
      <c r="EE182" s="206">
        <f t="shared" si="208"/>
        <v>0</v>
      </c>
      <c r="EF182" s="206">
        <f t="shared" si="208"/>
        <v>0</v>
      </c>
      <c r="EG182" s="206">
        <f t="shared" si="208"/>
        <v>0</v>
      </c>
      <c r="EH182" s="206">
        <f t="shared" si="208"/>
        <v>0</v>
      </c>
      <c r="EI182" s="206">
        <f t="shared" si="208"/>
        <v>0</v>
      </c>
      <c r="EJ182" s="206">
        <f t="shared" si="208"/>
        <v>0</v>
      </c>
      <c r="EK182" s="30">
        <v>0</v>
      </c>
    </row>
    <row r="183" spans="1:141" s="4" customFormat="1" ht="14" x14ac:dyDescent="0.2">
      <c r="A183" s="3"/>
      <c r="C183" s="9" t="s">
        <v>659</v>
      </c>
      <c r="D183" s="123">
        <f ca="1">XIRR(H183:EJ183,$H$115:$EJ$115)</f>
        <v>0.45505335927009583</v>
      </c>
      <c r="E183" s="331">
        <f ca="1">SUMIF(H183:EJ183,"&gt;"&amp;0)/-SUMIF(H183:EJ183,"&lt;"&amp;0)</f>
        <v>2.9729608955034905</v>
      </c>
      <c r="H183" s="166">
        <f t="shared" ref="H183:AM183" ca="1" si="209">SUM(H179:H182)</f>
        <v>-14844171.27</v>
      </c>
      <c r="I183" s="166">
        <f t="shared" ca="1" si="209"/>
        <v>-1900911.9907375001</v>
      </c>
      <c r="J183" s="166">
        <f t="shared" ca="1" si="209"/>
        <v>-1900911.9907375001</v>
      </c>
      <c r="K183" s="166">
        <f t="shared" ca="1" si="209"/>
        <v>-2660338.7532374999</v>
      </c>
      <c r="L183" s="166">
        <f t="shared" ca="1" si="209"/>
        <v>-2660338.7532374999</v>
      </c>
      <c r="M183" s="166">
        <f t="shared" ca="1" si="209"/>
        <v>-2660338.7532374999</v>
      </c>
      <c r="N183" s="166">
        <f t="shared" ca="1" si="209"/>
        <v>-3419765.5157375</v>
      </c>
      <c r="O183" s="166">
        <f t="shared" ca="1" si="209"/>
        <v>-1995243.2120750062</v>
      </c>
      <c r="P183" s="166">
        <f t="shared" ca="1" si="209"/>
        <v>0</v>
      </c>
      <c r="Q183" s="166">
        <f t="shared" ca="1" si="209"/>
        <v>0</v>
      </c>
      <c r="R183" s="166">
        <f t="shared" ca="1" si="209"/>
        <v>0</v>
      </c>
      <c r="S183" s="166">
        <f t="shared" ca="1" si="209"/>
        <v>0</v>
      </c>
      <c r="T183" s="166">
        <f t="shared" ca="1" si="209"/>
        <v>0</v>
      </c>
      <c r="U183" s="166">
        <f t="shared" ca="1" si="209"/>
        <v>0</v>
      </c>
      <c r="V183" s="166">
        <f t="shared" ca="1" si="209"/>
        <v>0</v>
      </c>
      <c r="W183" s="166">
        <f t="shared" ca="1" si="209"/>
        <v>0</v>
      </c>
      <c r="X183" s="166">
        <f t="shared" ca="1" si="209"/>
        <v>0</v>
      </c>
      <c r="Y183" s="166">
        <f t="shared" ca="1" si="209"/>
        <v>0</v>
      </c>
      <c r="Z183" s="166">
        <f t="shared" ca="1" si="209"/>
        <v>0</v>
      </c>
      <c r="AA183" s="166">
        <f t="shared" ca="1" si="209"/>
        <v>0</v>
      </c>
      <c r="AB183" s="166">
        <f t="shared" ca="1" si="209"/>
        <v>0</v>
      </c>
      <c r="AC183" s="166">
        <f t="shared" ca="1" si="209"/>
        <v>0</v>
      </c>
      <c r="AD183" s="166">
        <f t="shared" ca="1" si="209"/>
        <v>0</v>
      </c>
      <c r="AE183" s="166">
        <f t="shared" ca="1" si="209"/>
        <v>0</v>
      </c>
      <c r="AF183" s="166">
        <f t="shared" ca="1" si="209"/>
        <v>0</v>
      </c>
      <c r="AG183" s="166">
        <f t="shared" ca="1" si="209"/>
        <v>0</v>
      </c>
      <c r="AH183" s="166">
        <f t="shared" ca="1" si="209"/>
        <v>0</v>
      </c>
      <c r="AI183" s="166">
        <f t="shared" ca="1" si="209"/>
        <v>0</v>
      </c>
      <c r="AJ183" s="166">
        <f t="shared" ca="1" si="209"/>
        <v>0</v>
      </c>
      <c r="AK183" s="166">
        <f t="shared" ca="1" si="209"/>
        <v>0</v>
      </c>
      <c r="AL183" s="166">
        <f t="shared" ca="1" si="209"/>
        <v>0</v>
      </c>
      <c r="AM183" s="166">
        <f t="shared" ca="1" si="209"/>
        <v>0</v>
      </c>
      <c r="AN183" s="166">
        <f t="shared" ref="AN183:BS183" ca="1" si="210">SUM(AN179:AN182)</f>
        <v>43677.426703250792</v>
      </c>
      <c r="AO183" s="166">
        <f t="shared" ca="1" si="210"/>
        <v>113323.57695263467</v>
      </c>
      <c r="AP183" s="166">
        <f t="shared" ca="1" si="210"/>
        <v>183305.2418175537</v>
      </c>
      <c r="AQ183" s="166">
        <f t="shared" ca="1" si="210"/>
        <v>253622.42129800766</v>
      </c>
      <c r="AR183" s="166">
        <f t="shared" ca="1" si="210"/>
        <v>272290.85269114445</v>
      </c>
      <c r="AS183" s="166">
        <f t="shared" ca="1" si="210"/>
        <v>94393453.664015844</v>
      </c>
      <c r="AT183" s="166">
        <f t="shared" si="210"/>
        <v>0</v>
      </c>
      <c r="AU183" s="166">
        <f t="shared" si="210"/>
        <v>0</v>
      </c>
      <c r="AV183" s="166">
        <f t="shared" si="210"/>
        <v>0</v>
      </c>
      <c r="AW183" s="166">
        <f t="shared" si="210"/>
        <v>0</v>
      </c>
      <c r="AX183" s="166">
        <f t="shared" si="210"/>
        <v>0</v>
      </c>
      <c r="AY183" s="166">
        <f t="shared" si="210"/>
        <v>0</v>
      </c>
      <c r="AZ183" s="166">
        <f t="shared" si="210"/>
        <v>0</v>
      </c>
      <c r="BA183" s="166">
        <f t="shared" si="210"/>
        <v>0</v>
      </c>
      <c r="BB183" s="166">
        <f t="shared" si="210"/>
        <v>0</v>
      </c>
      <c r="BC183" s="166">
        <f t="shared" si="210"/>
        <v>0</v>
      </c>
      <c r="BD183" s="166">
        <f t="shared" si="210"/>
        <v>0</v>
      </c>
      <c r="BE183" s="166">
        <f t="shared" si="210"/>
        <v>0</v>
      </c>
      <c r="BF183" s="166">
        <f t="shared" si="210"/>
        <v>0</v>
      </c>
      <c r="BG183" s="166">
        <f t="shared" si="210"/>
        <v>0</v>
      </c>
      <c r="BH183" s="166">
        <f t="shared" si="210"/>
        <v>0</v>
      </c>
      <c r="BI183" s="166">
        <f t="shared" si="210"/>
        <v>0</v>
      </c>
      <c r="BJ183" s="166">
        <f t="shared" si="210"/>
        <v>0</v>
      </c>
      <c r="BK183" s="166">
        <f t="shared" si="210"/>
        <v>0</v>
      </c>
      <c r="BL183" s="166">
        <f t="shared" si="210"/>
        <v>0</v>
      </c>
      <c r="BM183" s="166">
        <f t="shared" si="210"/>
        <v>0</v>
      </c>
      <c r="BN183" s="166">
        <f t="shared" si="210"/>
        <v>0</v>
      </c>
      <c r="BO183" s="166">
        <f t="shared" si="210"/>
        <v>0</v>
      </c>
      <c r="BP183" s="166">
        <f t="shared" si="210"/>
        <v>0</v>
      </c>
      <c r="BQ183" s="166">
        <f t="shared" si="210"/>
        <v>0</v>
      </c>
      <c r="BR183" s="166">
        <f t="shared" si="210"/>
        <v>0</v>
      </c>
      <c r="BS183" s="166">
        <f t="shared" si="210"/>
        <v>0</v>
      </c>
      <c r="BT183" s="166">
        <f t="shared" ref="BT183:CY183" si="211">SUM(BT179:BT182)</f>
        <v>0</v>
      </c>
      <c r="BU183" s="166">
        <f t="shared" si="211"/>
        <v>0</v>
      </c>
      <c r="BV183" s="166">
        <f t="shared" si="211"/>
        <v>0</v>
      </c>
      <c r="BW183" s="166">
        <f t="shared" si="211"/>
        <v>0</v>
      </c>
      <c r="BX183" s="166">
        <f t="shared" si="211"/>
        <v>0</v>
      </c>
      <c r="BY183" s="166">
        <f t="shared" si="211"/>
        <v>0</v>
      </c>
      <c r="BZ183" s="166">
        <f t="shared" si="211"/>
        <v>0</v>
      </c>
      <c r="CA183" s="166">
        <f t="shared" si="211"/>
        <v>0</v>
      </c>
      <c r="CB183" s="166">
        <f t="shared" si="211"/>
        <v>0</v>
      </c>
      <c r="CC183" s="166">
        <f t="shared" si="211"/>
        <v>0</v>
      </c>
      <c r="CD183" s="166">
        <f t="shared" si="211"/>
        <v>0</v>
      </c>
      <c r="CE183" s="166">
        <f t="shared" si="211"/>
        <v>0</v>
      </c>
      <c r="CF183" s="166">
        <f t="shared" si="211"/>
        <v>0</v>
      </c>
      <c r="CG183" s="166">
        <f t="shared" si="211"/>
        <v>0</v>
      </c>
      <c r="CH183" s="166">
        <f t="shared" si="211"/>
        <v>0</v>
      </c>
      <c r="CI183" s="166">
        <f t="shared" si="211"/>
        <v>0</v>
      </c>
      <c r="CJ183" s="166">
        <f t="shared" si="211"/>
        <v>0</v>
      </c>
      <c r="CK183" s="166">
        <f t="shared" si="211"/>
        <v>0</v>
      </c>
      <c r="CL183" s="166">
        <f t="shared" si="211"/>
        <v>0</v>
      </c>
      <c r="CM183" s="166">
        <f t="shared" si="211"/>
        <v>0</v>
      </c>
      <c r="CN183" s="166">
        <f t="shared" si="211"/>
        <v>0</v>
      </c>
      <c r="CO183" s="166">
        <f t="shared" si="211"/>
        <v>0</v>
      </c>
      <c r="CP183" s="166">
        <f t="shared" si="211"/>
        <v>0</v>
      </c>
      <c r="CQ183" s="166">
        <f t="shared" si="211"/>
        <v>0</v>
      </c>
      <c r="CR183" s="166">
        <f t="shared" si="211"/>
        <v>0</v>
      </c>
      <c r="CS183" s="166">
        <f t="shared" si="211"/>
        <v>0</v>
      </c>
      <c r="CT183" s="166">
        <f t="shared" si="211"/>
        <v>0</v>
      </c>
      <c r="CU183" s="166">
        <f t="shared" si="211"/>
        <v>0</v>
      </c>
      <c r="CV183" s="166">
        <f t="shared" si="211"/>
        <v>0</v>
      </c>
      <c r="CW183" s="166">
        <f t="shared" si="211"/>
        <v>0</v>
      </c>
      <c r="CX183" s="166">
        <f t="shared" si="211"/>
        <v>0</v>
      </c>
      <c r="CY183" s="166">
        <f t="shared" si="211"/>
        <v>0</v>
      </c>
      <c r="CZ183" s="166">
        <f t="shared" ref="CZ183:EE183" si="212">SUM(CZ179:CZ182)</f>
        <v>0</v>
      </c>
      <c r="DA183" s="166">
        <f t="shared" si="212"/>
        <v>0</v>
      </c>
      <c r="DB183" s="166">
        <f t="shared" si="212"/>
        <v>0</v>
      </c>
      <c r="DC183" s="166">
        <f t="shared" si="212"/>
        <v>0</v>
      </c>
      <c r="DD183" s="166">
        <f t="shared" si="212"/>
        <v>0</v>
      </c>
      <c r="DE183" s="166">
        <f t="shared" si="212"/>
        <v>0</v>
      </c>
      <c r="DF183" s="166">
        <f t="shared" si="212"/>
        <v>0</v>
      </c>
      <c r="DG183" s="166">
        <f t="shared" si="212"/>
        <v>0</v>
      </c>
      <c r="DH183" s="166">
        <f t="shared" si="212"/>
        <v>0</v>
      </c>
      <c r="DI183" s="166">
        <f t="shared" si="212"/>
        <v>0</v>
      </c>
      <c r="DJ183" s="166">
        <f t="shared" si="212"/>
        <v>0</v>
      </c>
      <c r="DK183" s="166">
        <f t="shared" si="212"/>
        <v>0</v>
      </c>
      <c r="DL183" s="166">
        <f t="shared" si="212"/>
        <v>0</v>
      </c>
      <c r="DM183" s="166">
        <f t="shared" si="212"/>
        <v>0</v>
      </c>
      <c r="DN183" s="166">
        <f t="shared" si="212"/>
        <v>0</v>
      </c>
      <c r="DO183" s="166">
        <f t="shared" si="212"/>
        <v>0</v>
      </c>
      <c r="DP183" s="166">
        <f t="shared" si="212"/>
        <v>0</v>
      </c>
      <c r="DQ183" s="166">
        <f t="shared" si="212"/>
        <v>0</v>
      </c>
      <c r="DR183" s="166">
        <f t="shared" si="212"/>
        <v>0</v>
      </c>
      <c r="DS183" s="166">
        <f t="shared" si="212"/>
        <v>0</v>
      </c>
      <c r="DT183" s="166">
        <f t="shared" si="212"/>
        <v>0</v>
      </c>
      <c r="DU183" s="166">
        <f t="shared" si="212"/>
        <v>0</v>
      </c>
      <c r="DV183" s="166">
        <f t="shared" si="212"/>
        <v>0</v>
      </c>
      <c r="DW183" s="166">
        <f t="shared" si="212"/>
        <v>0</v>
      </c>
      <c r="DX183" s="166">
        <f t="shared" si="212"/>
        <v>0</v>
      </c>
      <c r="DY183" s="166">
        <f t="shared" si="212"/>
        <v>0</v>
      </c>
      <c r="DZ183" s="166">
        <f t="shared" si="212"/>
        <v>0</v>
      </c>
      <c r="EA183" s="166">
        <f t="shared" si="212"/>
        <v>0</v>
      </c>
      <c r="EB183" s="166">
        <f t="shared" si="212"/>
        <v>0</v>
      </c>
      <c r="EC183" s="166">
        <f t="shared" si="212"/>
        <v>0</v>
      </c>
      <c r="ED183" s="166">
        <f t="shared" si="212"/>
        <v>0</v>
      </c>
      <c r="EE183" s="166">
        <f t="shared" si="212"/>
        <v>0</v>
      </c>
      <c r="EF183" s="166">
        <f t="shared" ref="EF183:EJ183" si="213">SUM(EF179:EF182)</f>
        <v>0</v>
      </c>
      <c r="EG183" s="166">
        <f t="shared" si="213"/>
        <v>0</v>
      </c>
      <c r="EH183" s="166">
        <f t="shared" si="213"/>
        <v>0</v>
      </c>
      <c r="EI183" s="166">
        <f t="shared" si="213"/>
        <v>0</v>
      </c>
      <c r="EJ183" s="166">
        <f t="shared" si="213"/>
        <v>0</v>
      </c>
      <c r="EK183" s="4">
        <v>0</v>
      </c>
    </row>
    <row r="184" spans="1:141" s="4" customFormat="1" ht="14" x14ac:dyDescent="0.2">
      <c r="A184" s="3"/>
      <c r="C184" s="327"/>
      <c r="D184" s="4" t="s">
        <v>369</v>
      </c>
      <c r="E184" s="4" t="s">
        <v>660</v>
      </c>
      <c r="H184" s="166"/>
      <c r="I184" s="166"/>
      <c r="J184" s="166"/>
      <c r="K184" s="166"/>
      <c r="L184" s="166"/>
      <c r="M184" s="166"/>
      <c r="N184" s="166"/>
      <c r="O184" s="166"/>
      <c r="P184" s="166"/>
      <c r="Q184" s="166"/>
      <c r="R184" s="166"/>
      <c r="S184" s="166"/>
      <c r="T184" s="166"/>
      <c r="U184" s="166"/>
      <c r="V184" s="166"/>
      <c r="W184" s="166"/>
      <c r="X184" s="166"/>
      <c r="Y184" s="166"/>
      <c r="Z184" s="166"/>
      <c r="AA184" s="166"/>
      <c r="AB184" s="166"/>
      <c r="AC184" s="166"/>
      <c r="AD184" s="166"/>
      <c r="AE184" s="166"/>
      <c r="AF184" s="166"/>
      <c r="AG184" s="166"/>
      <c r="AH184" s="166"/>
      <c r="AI184" s="166"/>
      <c r="AJ184" s="166"/>
      <c r="AK184" s="166"/>
      <c r="AL184" s="166"/>
      <c r="AM184" s="166"/>
      <c r="AN184" s="166"/>
      <c r="AO184" s="166"/>
      <c r="AP184" s="166"/>
      <c r="AQ184" s="166"/>
      <c r="AR184" s="166"/>
      <c r="AS184" s="166"/>
      <c r="AT184" s="166"/>
      <c r="AU184" s="166"/>
      <c r="AV184" s="166"/>
      <c r="AW184" s="166"/>
      <c r="AX184" s="166"/>
      <c r="AY184" s="166"/>
      <c r="AZ184" s="166"/>
      <c r="BA184" s="166"/>
      <c r="BB184" s="166"/>
      <c r="BC184" s="166"/>
      <c r="BD184" s="166"/>
      <c r="BE184" s="166"/>
      <c r="BF184" s="166"/>
      <c r="BG184" s="166"/>
      <c r="BH184" s="166"/>
      <c r="BI184" s="166"/>
      <c r="BJ184" s="166"/>
      <c r="BK184" s="166"/>
      <c r="BL184" s="166"/>
      <c r="BM184" s="166"/>
      <c r="BN184" s="166"/>
      <c r="BO184" s="166"/>
      <c r="BP184" s="166"/>
      <c r="BQ184" s="166"/>
      <c r="BR184" s="166"/>
      <c r="BS184" s="166"/>
      <c r="BT184" s="166"/>
      <c r="BU184" s="166"/>
      <c r="BV184" s="166"/>
      <c r="BW184" s="166"/>
      <c r="BX184" s="166"/>
      <c r="BY184" s="166"/>
      <c r="BZ184" s="166"/>
      <c r="CA184" s="166"/>
      <c r="CB184" s="166"/>
      <c r="CC184" s="166"/>
      <c r="CD184" s="166"/>
      <c r="CE184" s="166"/>
      <c r="CF184" s="166"/>
      <c r="CG184" s="166"/>
      <c r="CH184" s="166"/>
      <c r="CI184" s="166"/>
      <c r="CJ184" s="166"/>
      <c r="CK184" s="166"/>
      <c r="CL184" s="166"/>
      <c r="CM184" s="166"/>
      <c r="CN184" s="166"/>
      <c r="CO184" s="166"/>
      <c r="CP184" s="166"/>
      <c r="CQ184" s="166"/>
      <c r="CR184" s="166"/>
      <c r="CS184" s="166"/>
      <c r="CT184" s="166"/>
      <c r="CU184" s="166"/>
      <c r="CV184" s="166"/>
      <c r="CW184" s="166"/>
      <c r="CX184" s="166"/>
      <c r="CY184" s="166"/>
      <c r="CZ184" s="166"/>
      <c r="DA184" s="166"/>
      <c r="DB184" s="166"/>
      <c r="DC184" s="166"/>
      <c r="DD184" s="166"/>
      <c r="DE184" s="166"/>
      <c r="DF184" s="166"/>
      <c r="DG184" s="166"/>
      <c r="DH184" s="166"/>
      <c r="DI184" s="166"/>
      <c r="DJ184" s="166"/>
      <c r="DK184" s="166"/>
      <c r="DL184" s="166"/>
      <c r="DM184" s="166"/>
      <c r="DN184" s="166"/>
      <c r="DO184" s="166"/>
      <c r="DP184" s="166"/>
      <c r="DQ184" s="166"/>
      <c r="DR184" s="166"/>
      <c r="DS184" s="166"/>
      <c r="DT184" s="166"/>
      <c r="DU184" s="166"/>
      <c r="DV184" s="166"/>
      <c r="DW184" s="166"/>
      <c r="DX184" s="166"/>
      <c r="DY184" s="166"/>
      <c r="DZ184" s="166"/>
      <c r="EA184" s="166"/>
      <c r="EB184" s="166"/>
      <c r="EC184" s="166"/>
      <c r="ED184" s="166"/>
      <c r="EE184" s="166"/>
      <c r="EF184" s="166"/>
      <c r="EG184" s="166"/>
      <c r="EH184" s="166"/>
      <c r="EI184" s="166"/>
      <c r="EJ184" s="166"/>
      <c r="EK184" s="4">
        <v>0</v>
      </c>
    </row>
    <row r="185" spans="1:141" s="4" customFormat="1" ht="14" x14ac:dyDescent="0.2">
      <c r="A185" s="3"/>
      <c r="C185" s="329"/>
      <c r="D185" s="331"/>
      <c r="H185" s="328"/>
      <c r="I185" s="166"/>
      <c r="J185" s="166"/>
      <c r="K185" s="166"/>
      <c r="L185" s="166"/>
      <c r="M185" s="166"/>
      <c r="N185" s="166"/>
      <c r="O185" s="166"/>
      <c r="P185" s="166"/>
      <c r="Q185" s="166"/>
      <c r="R185" s="166"/>
      <c r="S185" s="166"/>
      <c r="T185" s="166"/>
      <c r="U185" s="166"/>
      <c r="V185" s="166"/>
      <c r="W185" s="166"/>
      <c r="X185" s="166"/>
      <c r="Y185" s="166"/>
      <c r="Z185" s="166"/>
      <c r="AA185" s="166"/>
      <c r="AB185" s="166"/>
      <c r="AC185" s="166"/>
      <c r="AD185" s="166"/>
      <c r="AE185" s="166"/>
      <c r="AF185" s="166"/>
      <c r="AG185" s="166"/>
      <c r="AH185" s="166"/>
      <c r="AI185" s="166"/>
      <c r="AJ185" s="166"/>
      <c r="AK185" s="166"/>
      <c r="AL185" s="166"/>
      <c r="AM185" s="166"/>
      <c r="AN185" s="166"/>
      <c r="AO185" s="166"/>
      <c r="AP185" s="166"/>
      <c r="AQ185" s="166"/>
      <c r="AR185" s="166"/>
      <c r="AS185" s="166"/>
      <c r="AT185" s="166"/>
      <c r="AU185" s="166"/>
      <c r="AV185" s="166"/>
      <c r="AW185" s="166"/>
      <c r="AX185" s="166"/>
      <c r="AY185" s="166"/>
      <c r="AZ185" s="166"/>
      <c r="BA185" s="166"/>
      <c r="BB185" s="166"/>
      <c r="BC185" s="166"/>
      <c r="BD185" s="166"/>
      <c r="BE185" s="166"/>
      <c r="BF185" s="166"/>
      <c r="BG185" s="166"/>
      <c r="BH185" s="166"/>
      <c r="BI185" s="166"/>
      <c r="BJ185" s="166"/>
      <c r="BK185" s="166"/>
      <c r="BL185" s="166"/>
      <c r="BM185" s="166"/>
      <c r="BN185" s="166"/>
      <c r="BO185" s="166"/>
      <c r="BP185" s="166"/>
      <c r="BQ185" s="166"/>
      <c r="BR185" s="166"/>
      <c r="BS185" s="166"/>
      <c r="BT185" s="166"/>
      <c r="BU185" s="166"/>
      <c r="BV185" s="166"/>
      <c r="BW185" s="166"/>
      <c r="BX185" s="166"/>
      <c r="BY185" s="166"/>
      <c r="BZ185" s="166"/>
      <c r="CA185" s="166"/>
      <c r="CB185" s="166"/>
      <c r="CC185" s="166"/>
      <c r="CD185" s="166"/>
      <c r="CE185" s="166"/>
      <c r="CF185" s="166"/>
      <c r="CG185" s="166"/>
      <c r="CH185" s="166"/>
      <c r="CI185" s="166"/>
      <c r="CJ185" s="166"/>
      <c r="CK185" s="166"/>
      <c r="CL185" s="166"/>
      <c r="CM185" s="166"/>
      <c r="CN185" s="166"/>
      <c r="CO185" s="166"/>
      <c r="CP185" s="166"/>
      <c r="CQ185" s="166"/>
      <c r="CR185" s="166"/>
      <c r="CS185" s="166"/>
      <c r="CT185" s="166"/>
      <c r="CU185" s="166"/>
      <c r="CV185" s="166"/>
      <c r="CW185" s="166"/>
      <c r="CX185" s="166"/>
      <c r="CY185" s="166"/>
      <c r="CZ185" s="166"/>
      <c r="DA185" s="166"/>
      <c r="DB185" s="166"/>
      <c r="DC185" s="166"/>
      <c r="DD185" s="166"/>
      <c r="DE185" s="166"/>
      <c r="DF185" s="166"/>
      <c r="DG185" s="166"/>
      <c r="DH185" s="166"/>
      <c r="DI185" s="166"/>
      <c r="DJ185" s="166"/>
      <c r="DK185" s="166"/>
      <c r="DL185" s="166"/>
      <c r="DM185" s="166"/>
      <c r="DN185" s="166"/>
      <c r="DO185" s="166"/>
      <c r="DP185" s="166"/>
      <c r="DQ185" s="166"/>
      <c r="DR185" s="166"/>
      <c r="DS185" s="166"/>
      <c r="DT185" s="166"/>
      <c r="DU185" s="166"/>
      <c r="DV185" s="166"/>
      <c r="DW185" s="166"/>
      <c r="DX185" s="166"/>
      <c r="DY185" s="166"/>
      <c r="DZ185" s="166"/>
      <c r="EA185" s="166"/>
      <c r="EB185" s="166"/>
      <c r="EC185" s="166"/>
      <c r="ED185" s="166"/>
      <c r="EE185" s="166"/>
      <c r="EF185" s="166"/>
      <c r="EG185" s="166"/>
      <c r="EH185" s="166"/>
      <c r="EI185" s="166"/>
      <c r="EJ185" s="166"/>
      <c r="EK185" s="4">
        <v>0</v>
      </c>
    </row>
    <row r="186" spans="1:141" s="4" customFormat="1" ht="14" x14ac:dyDescent="0.2">
      <c r="A186" s="3"/>
      <c r="B186" s="333" t="s">
        <v>668</v>
      </c>
      <c r="C186" s="332" t="str">
        <f>Summary!B36</f>
        <v>1st priority - return of capital</v>
      </c>
      <c r="D186" s="331"/>
      <c r="H186" s="328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  <c r="X186" s="166"/>
      <c r="Y186" s="166"/>
      <c r="Z186" s="166"/>
      <c r="AA186" s="166"/>
      <c r="AB186" s="166"/>
      <c r="AC186" s="166"/>
      <c r="AD186" s="166"/>
      <c r="AE186" s="166"/>
      <c r="AF186" s="166"/>
      <c r="AG186" s="166"/>
      <c r="AH186" s="166"/>
      <c r="AI186" s="166"/>
      <c r="AJ186" s="166"/>
      <c r="AK186" s="166"/>
      <c r="AL186" s="166"/>
      <c r="AM186" s="166"/>
      <c r="AN186" s="166"/>
      <c r="AO186" s="166"/>
      <c r="AP186" s="166"/>
      <c r="AQ186" s="166"/>
      <c r="AR186" s="166"/>
      <c r="AS186" s="166"/>
      <c r="AT186" s="166"/>
      <c r="AU186" s="166"/>
      <c r="AV186" s="166"/>
      <c r="AW186" s="166"/>
      <c r="AX186" s="166"/>
      <c r="AY186" s="166"/>
      <c r="AZ186" s="166"/>
      <c r="BA186" s="166"/>
      <c r="BB186" s="166"/>
      <c r="BC186" s="166"/>
      <c r="BD186" s="166"/>
      <c r="BE186" s="166"/>
      <c r="BF186" s="166"/>
      <c r="BG186" s="166"/>
      <c r="BH186" s="166"/>
      <c r="BI186" s="166"/>
      <c r="BJ186" s="166"/>
      <c r="BK186" s="166"/>
      <c r="BL186" s="166"/>
      <c r="BM186" s="166"/>
      <c r="BN186" s="166"/>
      <c r="BO186" s="166"/>
      <c r="BP186" s="166"/>
      <c r="BQ186" s="166"/>
      <c r="BR186" s="166"/>
      <c r="BS186" s="166"/>
      <c r="BT186" s="166"/>
      <c r="BU186" s="166"/>
      <c r="BV186" s="166"/>
      <c r="BW186" s="166"/>
      <c r="BX186" s="166"/>
      <c r="BY186" s="166"/>
      <c r="BZ186" s="166"/>
      <c r="CA186" s="166"/>
      <c r="CB186" s="166"/>
      <c r="CC186" s="166"/>
      <c r="CD186" s="166"/>
      <c r="CE186" s="166"/>
      <c r="CF186" s="166"/>
      <c r="CG186" s="166"/>
      <c r="CH186" s="166"/>
      <c r="CI186" s="166"/>
      <c r="CJ186" s="166"/>
      <c r="CK186" s="166"/>
      <c r="CL186" s="166"/>
      <c r="CM186" s="166"/>
      <c r="CN186" s="166"/>
      <c r="CO186" s="166"/>
      <c r="CP186" s="166"/>
      <c r="CQ186" s="166"/>
      <c r="CR186" s="166"/>
      <c r="CS186" s="166"/>
      <c r="CT186" s="166"/>
      <c r="CU186" s="166"/>
      <c r="CV186" s="166"/>
      <c r="CW186" s="166"/>
      <c r="CX186" s="166"/>
      <c r="CY186" s="166"/>
      <c r="CZ186" s="166"/>
      <c r="DA186" s="166"/>
      <c r="DB186" s="166"/>
      <c r="DC186" s="166"/>
      <c r="DD186" s="166"/>
      <c r="DE186" s="166"/>
      <c r="DF186" s="166"/>
      <c r="DG186" s="166"/>
      <c r="DH186" s="166"/>
      <c r="DI186" s="166"/>
      <c r="DJ186" s="166"/>
      <c r="DK186" s="166"/>
      <c r="DL186" s="166"/>
      <c r="DM186" s="166"/>
      <c r="DN186" s="166"/>
      <c r="DO186" s="166"/>
      <c r="DP186" s="166"/>
      <c r="DQ186" s="166"/>
      <c r="DR186" s="166"/>
      <c r="DS186" s="166"/>
      <c r="DT186" s="166"/>
      <c r="DU186" s="166"/>
      <c r="DV186" s="166"/>
      <c r="DW186" s="166"/>
      <c r="DX186" s="166"/>
      <c r="DY186" s="166"/>
      <c r="DZ186" s="166"/>
      <c r="EA186" s="166"/>
      <c r="EB186" s="166"/>
      <c r="EC186" s="166"/>
      <c r="ED186" s="166"/>
      <c r="EE186" s="166"/>
      <c r="EF186" s="166"/>
      <c r="EG186" s="166"/>
      <c r="EH186" s="166"/>
      <c r="EI186" s="166"/>
      <c r="EJ186" s="166"/>
      <c r="EK186" s="4">
        <v>0</v>
      </c>
    </row>
    <row r="187" spans="1:141" s="4" customFormat="1" ht="14" x14ac:dyDescent="0.2">
      <c r="A187" s="3"/>
      <c r="B187" s="335" t="str">
        <f>Summary!$E$35</f>
        <v>LP split</v>
      </c>
      <c r="C187" s="329" t="s">
        <v>664</v>
      </c>
      <c r="D187" s="331"/>
      <c r="H187" s="166">
        <f t="shared" ref="H187:AM187" si="214">G190</f>
        <v>0</v>
      </c>
      <c r="I187" s="166">
        <f t="shared" ca="1" si="214"/>
        <v>-13211312.430299997</v>
      </c>
      <c r="J187" s="166">
        <f t="shared" ca="1" si="214"/>
        <v>-14903124.102056373</v>
      </c>
      <c r="K187" s="166">
        <f t="shared" ca="1" si="214"/>
        <v>-16594935.773812748</v>
      </c>
      <c r="L187" s="166">
        <f t="shared" ca="1" si="214"/>
        <v>-18962637.264194123</v>
      </c>
      <c r="M187" s="166">
        <f t="shared" ca="1" si="214"/>
        <v>-21330338.754575498</v>
      </c>
      <c r="N187" s="166">
        <f t="shared" ca="1" si="214"/>
        <v>-23698040.244956873</v>
      </c>
      <c r="O187" s="166">
        <f t="shared" ca="1" si="214"/>
        <v>-26741631.553963248</v>
      </c>
      <c r="P187" s="166">
        <f t="shared" ca="1" si="214"/>
        <v>-28517398.012710001</v>
      </c>
      <c r="Q187" s="166">
        <f t="shared" ca="1" si="214"/>
        <v>-28517398.012710001</v>
      </c>
      <c r="R187" s="166">
        <f t="shared" ca="1" si="214"/>
        <v>-28517398.012710001</v>
      </c>
      <c r="S187" s="166">
        <f t="shared" ca="1" si="214"/>
        <v>-28517398.012710001</v>
      </c>
      <c r="T187" s="166">
        <f t="shared" ca="1" si="214"/>
        <v>-28517398.012710001</v>
      </c>
      <c r="U187" s="166">
        <f t="shared" ca="1" si="214"/>
        <v>-28517398.012710001</v>
      </c>
      <c r="V187" s="166">
        <f t="shared" ca="1" si="214"/>
        <v>-28517398.012710001</v>
      </c>
      <c r="W187" s="166">
        <f t="shared" ca="1" si="214"/>
        <v>-28517398.012710001</v>
      </c>
      <c r="X187" s="166">
        <f t="shared" ca="1" si="214"/>
        <v>-28517398.012710001</v>
      </c>
      <c r="Y187" s="166">
        <f t="shared" ca="1" si="214"/>
        <v>-28517398.012710001</v>
      </c>
      <c r="Z187" s="166">
        <f t="shared" ca="1" si="214"/>
        <v>-28517398.012710001</v>
      </c>
      <c r="AA187" s="166">
        <f t="shared" ca="1" si="214"/>
        <v>-28517398.012710001</v>
      </c>
      <c r="AB187" s="166">
        <f t="shared" ca="1" si="214"/>
        <v>-28517398.012710001</v>
      </c>
      <c r="AC187" s="166">
        <f t="shared" ca="1" si="214"/>
        <v>-28517398.012710001</v>
      </c>
      <c r="AD187" s="166">
        <f t="shared" ca="1" si="214"/>
        <v>-28517398.012710001</v>
      </c>
      <c r="AE187" s="166">
        <f t="shared" ca="1" si="214"/>
        <v>-28517398.012710001</v>
      </c>
      <c r="AF187" s="166">
        <f t="shared" ca="1" si="214"/>
        <v>-28517398.012710001</v>
      </c>
      <c r="AG187" s="166">
        <f t="shared" ca="1" si="214"/>
        <v>-28517398.012710001</v>
      </c>
      <c r="AH187" s="166">
        <f t="shared" ca="1" si="214"/>
        <v>-28517398.012710001</v>
      </c>
      <c r="AI187" s="166">
        <f t="shared" ca="1" si="214"/>
        <v>-28517398.012710001</v>
      </c>
      <c r="AJ187" s="166">
        <f t="shared" ca="1" si="214"/>
        <v>-28517398.012710001</v>
      </c>
      <c r="AK187" s="166">
        <f t="shared" ca="1" si="214"/>
        <v>-28517398.012710001</v>
      </c>
      <c r="AL187" s="166">
        <f t="shared" ca="1" si="214"/>
        <v>-28517398.012710001</v>
      </c>
      <c r="AM187" s="166">
        <f t="shared" ca="1" si="214"/>
        <v>-28517398.012710001</v>
      </c>
      <c r="AN187" s="166">
        <f t="shared" ref="AN187:BS187" ca="1" si="215">AM190</f>
        <v>-28517398.012710001</v>
      </c>
      <c r="AO187" s="166">
        <f t="shared" ca="1" si="215"/>
        <v>-28478525.10294411</v>
      </c>
      <c r="AP187" s="166">
        <f t="shared" ca="1" si="215"/>
        <v>-28377667.119456265</v>
      </c>
      <c r="AQ187" s="166">
        <f t="shared" ca="1" si="215"/>
        <v>-28214525.454238642</v>
      </c>
      <c r="AR187" s="166">
        <f t="shared" ca="1" si="215"/>
        <v>-27988801.499283414</v>
      </c>
      <c r="AS187" s="166">
        <f t="shared" ca="1" si="215"/>
        <v>-27746462.640388295</v>
      </c>
      <c r="AT187" s="166">
        <f t="shared" ca="1" si="215"/>
        <v>0</v>
      </c>
      <c r="AU187" s="166">
        <f t="shared" ca="1" si="215"/>
        <v>0</v>
      </c>
      <c r="AV187" s="166">
        <f t="shared" ca="1" si="215"/>
        <v>0</v>
      </c>
      <c r="AW187" s="166">
        <f t="shared" ca="1" si="215"/>
        <v>0</v>
      </c>
      <c r="AX187" s="166">
        <f t="shared" ca="1" si="215"/>
        <v>0</v>
      </c>
      <c r="AY187" s="166">
        <f t="shared" ca="1" si="215"/>
        <v>0</v>
      </c>
      <c r="AZ187" s="166">
        <f t="shared" ca="1" si="215"/>
        <v>0</v>
      </c>
      <c r="BA187" s="166">
        <f t="shared" ca="1" si="215"/>
        <v>0</v>
      </c>
      <c r="BB187" s="166">
        <f t="shared" ca="1" si="215"/>
        <v>0</v>
      </c>
      <c r="BC187" s="166">
        <f t="shared" ca="1" si="215"/>
        <v>0</v>
      </c>
      <c r="BD187" s="166">
        <f t="shared" ca="1" si="215"/>
        <v>0</v>
      </c>
      <c r="BE187" s="166">
        <f t="shared" ca="1" si="215"/>
        <v>0</v>
      </c>
      <c r="BF187" s="166">
        <f t="shared" ca="1" si="215"/>
        <v>0</v>
      </c>
      <c r="BG187" s="166">
        <f t="shared" ca="1" si="215"/>
        <v>0</v>
      </c>
      <c r="BH187" s="166">
        <f t="shared" ca="1" si="215"/>
        <v>0</v>
      </c>
      <c r="BI187" s="166">
        <f t="shared" ca="1" si="215"/>
        <v>0</v>
      </c>
      <c r="BJ187" s="166">
        <f t="shared" ca="1" si="215"/>
        <v>0</v>
      </c>
      <c r="BK187" s="166">
        <f t="shared" ca="1" si="215"/>
        <v>0</v>
      </c>
      <c r="BL187" s="166">
        <f t="shared" ca="1" si="215"/>
        <v>0</v>
      </c>
      <c r="BM187" s="166">
        <f t="shared" ca="1" si="215"/>
        <v>0</v>
      </c>
      <c r="BN187" s="166">
        <f t="shared" ca="1" si="215"/>
        <v>0</v>
      </c>
      <c r="BO187" s="166">
        <f t="shared" ca="1" si="215"/>
        <v>0</v>
      </c>
      <c r="BP187" s="166">
        <f t="shared" ca="1" si="215"/>
        <v>0</v>
      </c>
      <c r="BQ187" s="166">
        <f t="shared" ca="1" si="215"/>
        <v>0</v>
      </c>
      <c r="BR187" s="166">
        <f t="shared" ca="1" si="215"/>
        <v>0</v>
      </c>
      <c r="BS187" s="166">
        <f t="shared" ca="1" si="215"/>
        <v>0</v>
      </c>
      <c r="BT187" s="166">
        <f t="shared" ref="BT187:CY187" ca="1" si="216">BS190</f>
        <v>0</v>
      </c>
      <c r="BU187" s="166">
        <f t="shared" ca="1" si="216"/>
        <v>0</v>
      </c>
      <c r="BV187" s="166">
        <f t="shared" ca="1" si="216"/>
        <v>0</v>
      </c>
      <c r="BW187" s="166">
        <f t="shared" ca="1" si="216"/>
        <v>0</v>
      </c>
      <c r="BX187" s="166">
        <f t="shared" ca="1" si="216"/>
        <v>0</v>
      </c>
      <c r="BY187" s="166">
        <f t="shared" ca="1" si="216"/>
        <v>0</v>
      </c>
      <c r="BZ187" s="166">
        <f t="shared" ca="1" si="216"/>
        <v>0</v>
      </c>
      <c r="CA187" s="166">
        <f t="shared" ca="1" si="216"/>
        <v>0</v>
      </c>
      <c r="CB187" s="166">
        <f t="shared" ca="1" si="216"/>
        <v>0</v>
      </c>
      <c r="CC187" s="166">
        <f t="shared" ca="1" si="216"/>
        <v>0</v>
      </c>
      <c r="CD187" s="166">
        <f t="shared" ca="1" si="216"/>
        <v>0</v>
      </c>
      <c r="CE187" s="166">
        <f t="shared" ca="1" si="216"/>
        <v>0</v>
      </c>
      <c r="CF187" s="166">
        <f t="shared" ca="1" si="216"/>
        <v>0</v>
      </c>
      <c r="CG187" s="166">
        <f t="shared" ca="1" si="216"/>
        <v>0</v>
      </c>
      <c r="CH187" s="166">
        <f t="shared" ca="1" si="216"/>
        <v>0</v>
      </c>
      <c r="CI187" s="166">
        <f t="shared" ca="1" si="216"/>
        <v>0</v>
      </c>
      <c r="CJ187" s="166">
        <f t="shared" ca="1" si="216"/>
        <v>0</v>
      </c>
      <c r="CK187" s="166">
        <f t="shared" ca="1" si="216"/>
        <v>0</v>
      </c>
      <c r="CL187" s="166">
        <f t="shared" ca="1" si="216"/>
        <v>0</v>
      </c>
      <c r="CM187" s="166">
        <f t="shared" ca="1" si="216"/>
        <v>0</v>
      </c>
      <c r="CN187" s="166">
        <f t="shared" ca="1" si="216"/>
        <v>0</v>
      </c>
      <c r="CO187" s="166">
        <f t="shared" ca="1" si="216"/>
        <v>0</v>
      </c>
      <c r="CP187" s="166">
        <f t="shared" ca="1" si="216"/>
        <v>0</v>
      </c>
      <c r="CQ187" s="166">
        <f t="shared" ca="1" si="216"/>
        <v>0</v>
      </c>
      <c r="CR187" s="166">
        <f t="shared" ca="1" si="216"/>
        <v>0</v>
      </c>
      <c r="CS187" s="166">
        <f t="shared" ca="1" si="216"/>
        <v>0</v>
      </c>
      <c r="CT187" s="166">
        <f t="shared" ca="1" si="216"/>
        <v>0</v>
      </c>
      <c r="CU187" s="166">
        <f t="shared" ca="1" si="216"/>
        <v>0</v>
      </c>
      <c r="CV187" s="166">
        <f t="shared" ca="1" si="216"/>
        <v>0</v>
      </c>
      <c r="CW187" s="166">
        <f t="shared" ca="1" si="216"/>
        <v>0</v>
      </c>
      <c r="CX187" s="166">
        <f t="shared" ca="1" si="216"/>
        <v>0</v>
      </c>
      <c r="CY187" s="166">
        <f t="shared" ca="1" si="216"/>
        <v>0</v>
      </c>
      <c r="CZ187" s="166">
        <f t="shared" ref="CZ187:EJ187" ca="1" si="217">CY190</f>
        <v>0</v>
      </c>
      <c r="DA187" s="166">
        <f t="shared" ca="1" si="217"/>
        <v>0</v>
      </c>
      <c r="DB187" s="166">
        <f t="shared" ca="1" si="217"/>
        <v>0</v>
      </c>
      <c r="DC187" s="166">
        <f t="shared" ca="1" si="217"/>
        <v>0</v>
      </c>
      <c r="DD187" s="166">
        <f t="shared" ca="1" si="217"/>
        <v>0</v>
      </c>
      <c r="DE187" s="166">
        <f t="shared" ca="1" si="217"/>
        <v>0</v>
      </c>
      <c r="DF187" s="166">
        <f t="shared" ca="1" si="217"/>
        <v>0</v>
      </c>
      <c r="DG187" s="166">
        <f t="shared" ca="1" si="217"/>
        <v>0</v>
      </c>
      <c r="DH187" s="166">
        <f t="shared" ca="1" si="217"/>
        <v>0</v>
      </c>
      <c r="DI187" s="166">
        <f t="shared" ca="1" si="217"/>
        <v>0</v>
      </c>
      <c r="DJ187" s="166">
        <f t="shared" ca="1" si="217"/>
        <v>0</v>
      </c>
      <c r="DK187" s="166">
        <f t="shared" ca="1" si="217"/>
        <v>0</v>
      </c>
      <c r="DL187" s="166">
        <f t="shared" ca="1" si="217"/>
        <v>0</v>
      </c>
      <c r="DM187" s="166">
        <f t="shared" ca="1" si="217"/>
        <v>0</v>
      </c>
      <c r="DN187" s="166">
        <f t="shared" ca="1" si="217"/>
        <v>0</v>
      </c>
      <c r="DO187" s="166">
        <f t="shared" ca="1" si="217"/>
        <v>0</v>
      </c>
      <c r="DP187" s="166">
        <f t="shared" ca="1" si="217"/>
        <v>0</v>
      </c>
      <c r="DQ187" s="166">
        <f t="shared" ca="1" si="217"/>
        <v>0</v>
      </c>
      <c r="DR187" s="166">
        <f t="shared" ca="1" si="217"/>
        <v>0</v>
      </c>
      <c r="DS187" s="166">
        <f t="shared" ca="1" si="217"/>
        <v>0</v>
      </c>
      <c r="DT187" s="166">
        <f t="shared" ca="1" si="217"/>
        <v>0</v>
      </c>
      <c r="DU187" s="166">
        <f t="shared" ca="1" si="217"/>
        <v>0</v>
      </c>
      <c r="DV187" s="166">
        <f t="shared" ca="1" si="217"/>
        <v>0</v>
      </c>
      <c r="DW187" s="166">
        <f t="shared" ca="1" si="217"/>
        <v>0</v>
      </c>
      <c r="DX187" s="166">
        <f t="shared" ca="1" si="217"/>
        <v>0</v>
      </c>
      <c r="DY187" s="166">
        <f t="shared" ca="1" si="217"/>
        <v>0</v>
      </c>
      <c r="DZ187" s="166">
        <f t="shared" ca="1" si="217"/>
        <v>0</v>
      </c>
      <c r="EA187" s="166">
        <f t="shared" ca="1" si="217"/>
        <v>0</v>
      </c>
      <c r="EB187" s="166">
        <f t="shared" ca="1" si="217"/>
        <v>0</v>
      </c>
      <c r="EC187" s="166">
        <f t="shared" ca="1" si="217"/>
        <v>0</v>
      </c>
      <c r="ED187" s="166">
        <f t="shared" ca="1" si="217"/>
        <v>0</v>
      </c>
      <c r="EE187" s="166">
        <f t="shared" ca="1" si="217"/>
        <v>0</v>
      </c>
      <c r="EF187" s="166">
        <f t="shared" ca="1" si="217"/>
        <v>0</v>
      </c>
      <c r="EG187" s="166">
        <f t="shared" ca="1" si="217"/>
        <v>0</v>
      </c>
      <c r="EH187" s="166">
        <f t="shared" ca="1" si="217"/>
        <v>0</v>
      </c>
      <c r="EI187" s="166">
        <f t="shared" ca="1" si="217"/>
        <v>0</v>
      </c>
      <c r="EJ187" s="166">
        <f t="shared" ca="1" si="217"/>
        <v>0</v>
      </c>
      <c r="EK187" s="4">
        <v>0</v>
      </c>
    </row>
    <row r="188" spans="1:141" s="4" customFormat="1" ht="14" x14ac:dyDescent="0.2">
      <c r="A188" s="3"/>
      <c r="B188" s="23">
        <f>INDEX(Summary!$B$36:$G$40,MATCH(C186,Summary!$B$36:$B$40,0),MATCH(B187,Summary!$B$35:$G$35,0))</f>
        <v>0.8899999999999999</v>
      </c>
      <c r="C188" s="329" t="s">
        <v>665</v>
      </c>
      <c r="D188" s="331"/>
      <c r="H188" s="166">
        <f t="shared" ref="H188:AM188" ca="1" si="218">$B$188*(H$183&lt;0)*H$183</f>
        <v>-13211312.430299997</v>
      </c>
      <c r="I188" s="166">
        <f t="shared" ca="1" si="218"/>
        <v>-1691811.6717563749</v>
      </c>
      <c r="J188" s="166">
        <f t="shared" ca="1" si="218"/>
        <v>-1691811.6717563749</v>
      </c>
      <c r="K188" s="166">
        <f t="shared" ca="1" si="218"/>
        <v>-2367701.4903813745</v>
      </c>
      <c r="L188" s="166">
        <f t="shared" ca="1" si="218"/>
        <v>-2367701.4903813745</v>
      </c>
      <c r="M188" s="166">
        <f t="shared" ca="1" si="218"/>
        <v>-2367701.4903813745</v>
      </c>
      <c r="N188" s="166">
        <f t="shared" ca="1" si="218"/>
        <v>-3043591.3090063748</v>
      </c>
      <c r="O188" s="166">
        <f t="shared" ca="1" si="218"/>
        <v>-1775766.4587467553</v>
      </c>
      <c r="P188" s="166">
        <f t="shared" ca="1" si="218"/>
        <v>0</v>
      </c>
      <c r="Q188" s="166">
        <f t="shared" ca="1" si="218"/>
        <v>0</v>
      </c>
      <c r="R188" s="166">
        <f t="shared" ca="1" si="218"/>
        <v>0</v>
      </c>
      <c r="S188" s="166">
        <f t="shared" ca="1" si="218"/>
        <v>0</v>
      </c>
      <c r="T188" s="166">
        <f t="shared" ca="1" si="218"/>
        <v>0</v>
      </c>
      <c r="U188" s="166">
        <f t="shared" ca="1" si="218"/>
        <v>0</v>
      </c>
      <c r="V188" s="166">
        <f t="shared" ca="1" si="218"/>
        <v>0</v>
      </c>
      <c r="W188" s="166">
        <f t="shared" ca="1" si="218"/>
        <v>0</v>
      </c>
      <c r="X188" s="166">
        <f t="shared" ca="1" si="218"/>
        <v>0</v>
      </c>
      <c r="Y188" s="166">
        <f t="shared" ca="1" si="218"/>
        <v>0</v>
      </c>
      <c r="Z188" s="166">
        <f t="shared" ca="1" si="218"/>
        <v>0</v>
      </c>
      <c r="AA188" s="166">
        <f t="shared" ca="1" si="218"/>
        <v>0</v>
      </c>
      <c r="AB188" s="166">
        <f t="shared" ca="1" si="218"/>
        <v>0</v>
      </c>
      <c r="AC188" s="166">
        <f t="shared" ca="1" si="218"/>
        <v>0</v>
      </c>
      <c r="AD188" s="166">
        <f t="shared" ca="1" si="218"/>
        <v>0</v>
      </c>
      <c r="AE188" s="166">
        <f t="shared" ca="1" si="218"/>
        <v>0</v>
      </c>
      <c r="AF188" s="166">
        <f t="shared" ca="1" si="218"/>
        <v>0</v>
      </c>
      <c r="AG188" s="166">
        <f t="shared" ca="1" si="218"/>
        <v>0</v>
      </c>
      <c r="AH188" s="166">
        <f t="shared" ca="1" si="218"/>
        <v>0</v>
      </c>
      <c r="AI188" s="166">
        <f t="shared" ca="1" si="218"/>
        <v>0</v>
      </c>
      <c r="AJ188" s="166">
        <f t="shared" ca="1" si="218"/>
        <v>0</v>
      </c>
      <c r="AK188" s="166">
        <f t="shared" ca="1" si="218"/>
        <v>0</v>
      </c>
      <c r="AL188" s="166">
        <f t="shared" ca="1" si="218"/>
        <v>0</v>
      </c>
      <c r="AM188" s="166">
        <f t="shared" ca="1" si="218"/>
        <v>0</v>
      </c>
      <c r="AN188" s="166">
        <f t="shared" ref="AN188:BS188" ca="1" si="219">$B$188*(AN$183&lt;0)*AN$183</f>
        <v>0</v>
      </c>
      <c r="AO188" s="166">
        <f t="shared" ca="1" si="219"/>
        <v>0</v>
      </c>
      <c r="AP188" s="166">
        <f t="shared" ca="1" si="219"/>
        <v>0</v>
      </c>
      <c r="AQ188" s="166">
        <f t="shared" ca="1" si="219"/>
        <v>0</v>
      </c>
      <c r="AR188" s="166">
        <f t="shared" ca="1" si="219"/>
        <v>0</v>
      </c>
      <c r="AS188" s="166">
        <f t="shared" ca="1" si="219"/>
        <v>0</v>
      </c>
      <c r="AT188" s="166">
        <f t="shared" si="219"/>
        <v>0</v>
      </c>
      <c r="AU188" s="166">
        <f t="shared" si="219"/>
        <v>0</v>
      </c>
      <c r="AV188" s="166">
        <f t="shared" si="219"/>
        <v>0</v>
      </c>
      <c r="AW188" s="166">
        <f t="shared" si="219"/>
        <v>0</v>
      </c>
      <c r="AX188" s="166">
        <f t="shared" si="219"/>
        <v>0</v>
      </c>
      <c r="AY188" s="166">
        <f t="shared" si="219"/>
        <v>0</v>
      </c>
      <c r="AZ188" s="166">
        <f t="shared" si="219"/>
        <v>0</v>
      </c>
      <c r="BA188" s="166">
        <f t="shared" si="219"/>
        <v>0</v>
      </c>
      <c r="BB188" s="166">
        <f t="shared" si="219"/>
        <v>0</v>
      </c>
      <c r="BC188" s="166">
        <f t="shared" si="219"/>
        <v>0</v>
      </c>
      <c r="BD188" s="166">
        <f t="shared" si="219"/>
        <v>0</v>
      </c>
      <c r="BE188" s="166">
        <f t="shared" si="219"/>
        <v>0</v>
      </c>
      <c r="BF188" s="166">
        <f t="shared" si="219"/>
        <v>0</v>
      </c>
      <c r="BG188" s="166">
        <f t="shared" si="219"/>
        <v>0</v>
      </c>
      <c r="BH188" s="166">
        <f t="shared" si="219"/>
        <v>0</v>
      </c>
      <c r="BI188" s="166">
        <f t="shared" si="219"/>
        <v>0</v>
      </c>
      <c r="BJ188" s="166">
        <f t="shared" si="219"/>
        <v>0</v>
      </c>
      <c r="BK188" s="166">
        <f t="shared" si="219"/>
        <v>0</v>
      </c>
      <c r="BL188" s="166">
        <f t="shared" si="219"/>
        <v>0</v>
      </c>
      <c r="BM188" s="166">
        <f t="shared" si="219"/>
        <v>0</v>
      </c>
      <c r="BN188" s="166">
        <f t="shared" si="219"/>
        <v>0</v>
      </c>
      <c r="BO188" s="166">
        <f t="shared" si="219"/>
        <v>0</v>
      </c>
      <c r="BP188" s="166">
        <f t="shared" si="219"/>
        <v>0</v>
      </c>
      <c r="BQ188" s="166">
        <f t="shared" si="219"/>
        <v>0</v>
      </c>
      <c r="BR188" s="166">
        <f t="shared" si="219"/>
        <v>0</v>
      </c>
      <c r="BS188" s="166">
        <f t="shared" si="219"/>
        <v>0</v>
      </c>
      <c r="BT188" s="166">
        <f t="shared" ref="BT188:CY188" si="220">$B$188*(BT$183&lt;0)*BT$183</f>
        <v>0</v>
      </c>
      <c r="BU188" s="166">
        <f t="shared" si="220"/>
        <v>0</v>
      </c>
      <c r="BV188" s="166">
        <f t="shared" si="220"/>
        <v>0</v>
      </c>
      <c r="BW188" s="166">
        <f t="shared" si="220"/>
        <v>0</v>
      </c>
      <c r="BX188" s="166">
        <f t="shared" si="220"/>
        <v>0</v>
      </c>
      <c r="BY188" s="166">
        <f t="shared" si="220"/>
        <v>0</v>
      </c>
      <c r="BZ188" s="166">
        <f t="shared" si="220"/>
        <v>0</v>
      </c>
      <c r="CA188" s="166">
        <f t="shared" si="220"/>
        <v>0</v>
      </c>
      <c r="CB188" s="166">
        <f t="shared" si="220"/>
        <v>0</v>
      </c>
      <c r="CC188" s="166">
        <f t="shared" si="220"/>
        <v>0</v>
      </c>
      <c r="CD188" s="166">
        <f t="shared" si="220"/>
        <v>0</v>
      </c>
      <c r="CE188" s="166">
        <f t="shared" si="220"/>
        <v>0</v>
      </c>
      <c r="CF188" s="166">
        <f t="shared" si="220"/>
        <v>0</v>
      </c>
      <c r="CG188" s="166">
        <f t="shared" si="220"/>
        <v>0</v>
      </c>
      <c r="CH188" s="166">
        <f t="shared" si="220"/>
        <v>0</v>
      </c>
      <c r="CI188" s="166">
        <f t="shared" si="220"/>
        <v>0</v>
      </c>
      <c r="CJ188" s="166">
        <f t="shared" si="220"/>
        <v>0</v>
      </c>
      <c r="CK188" s="166">
        <f t="shared" si="220"/>
        <v>0</v>
      </c>
      <c r="CL188" s="166">
        <f t="shared" si="220"/>
        <v>0</v>
      </c>
      <c r="CM188" s="166">
        <f t="shared" si="220"/>
        <v>0</v>
      </c>
      <c r="CN188" s="166">
        <f t="shared" si="220"/>
        <v>0</v>
      </c>
      <c r="CO188" s="166">
        <f t="shared" si="220"/>
        <v>0</v>
      </c>
      <c r="CP188" s="166">
        <f t="shared" si="220"/>
        <v>0</v>
      </c>
      <c r="CQ188" s="166">
        <f t="shared" si="220"/>
        <v>0</v>
      </c>
      <c r="CR188" s="166">
        <f t="shared" si="220"/>
        <v>0</v>
      </c>
      <c r="CS188" s="166">
        <f t="shared" si="220"/>
        <v>0</v>
      </c>
      <c r="CT188" s="166">
        <f t="shared" si="220"/>
        <v>0</v>
      </c>
      <c r="CU188" s="166">
        <f t="shared" si="220"/>
        <v>0</v>
      </c>
      <c r="CV188" s="166">
        <f t="shared" si="220"/>
        <v>0</v>
      </c>
      <c r="CW188" s="166">
        <f t="shared" si="220"/>
        <v>0</v>
      </c>
      <c r="CX188" s="166">
        <f t="shared" si="220"/>
        <v>0</v>
      </c>
      <c r="CY188" s="166">
        <f t="shared" si="220"/>
        <v>0</v>
      </c>
      <c r="CZ188" s="166">
        <f t="shared" ref="CZ188:EJ188" si="221">$B$188*(CZ$183&lt;0)*CZ$183</f>
        <v>0</v>
      </c>
      <c r="DA188" s="166">
        <f t="shared" si="221"/>
        <v>0</v>
      </c>
      <c r="DB188" s="166">
        <f t="shared" si="221"/>
        <v>0</v>
      </c>
      <c r="DC188" s="166">
        <f t="shared" si="221"/>
        <v>0</v>
      </c>
      <c r="DD188" s="166">
        <f t="shared" si="221"/>
        <v>0</v>
      </c>
      <c r="DE188" s="166">
        <f t="shared" si="221"/>
        <v>0</v>
      </c>
      <c r="DF188" s="166">
        <f t="shared" si="221"/>
        <v>0</v>
      </c>
      <c r="DG188" s="166">
        <f t="shared" si="221"/>
        <v>0</v>
      </c>
      <c r="DH188" s="166">
        <f t="shared" si="221"/>
        <v>0</v>
      </c>
      <c r="DI188" s="166">
        <f t="shared" si="221"/>
        <v>0</v>
      </c>
      <c r="DJ188" s="166">
        <f t="shared" si="221"/>
        <v>0</v>
      </c>
      <c r="DK188" s="166">
        <f t="shared" si="221"/>
        <v>0</v>
      </c>
      <c r="DL188" s="166">
        <f t="shared" si="221"/>
        <v>0</v>
      </c>
      <c r="DM188" s="166">
        <f t="shared" si="221"/>
        <v>0</v>
      </c>
      <c r="DN188" s="166">
        <f t="shared" si="221"/>
        <v>0</v>
      </c>
      <c r="DO188" s="166">
        <f t="shared" si="221"/>
        <v>0</v>
      </c>
      <c r="DP188" s="166">
        <f t="shared" si="221"/>
        <v>0</v>
      </c>
      <c r="DQ188" s="166">
        <f t="shared" si="221"/>
        <v>0</v>
      </c>
      <c r="DR188" s="166">
        <f t="shared" si="221"/>
        <v>0</v>
      </c>
      <c r="DS188" s="166">
        <f t="shared" si="221"/>
        <v>0</v>
      </c>
      <c r="DT188" s="166">
        <f t="shared" si="221"/>
        <v>0</v>
      </c>
      <c r="DU188" s="166">
        <f t="shared" si="221"/>
        <v>0</v>
      </c>
      <c r="DV188" s="166">
        <f t="shared" si="221"/>
        <v>0</v>
      </c>
      <c r="DW188" s="166">
        <f t="shared" si="221"/>
        <v>0</v>
      </c>
      <c r="DX188" s="166">
        <f t="shared" si="221"/>
        <v>0</v>
      </c>
      <c r="DY188" s="166">
        <f t="shared" si="221"/>
        <v>0</v>
      </c>
      <c r="DZ188" s="166">
        <f t="shared" si="221"/>
        <v>0</v>
      </c>
      <c r="EA188" s="166">
        <f t="shared" si="221"/>
        <v>0</v>
      </c>
      <c r="EB188" s="166">
        <f t="shared" si="221"/>
        <v>0</v>
      </c>
      <c r="EC188" s="166">
        <f t="shared" si="221"/>
        <v>0</v>
      </c>
      <c r="ED188" s="166">
        <f t="shared" si="221"/>
        <v>0</v>
      </c>
      <c r="EE188" s="166">
        <f t="shared" si="221"/>
        <v>0</v>
      </c>
      <c r="EF188" s="166">
        <f t="shared" si="221"/>
        <v>0</v>
      </c>
      <c r="EG188" s="166">
        <f t="shared" si="221"/>
        <v>0</v>
      </c>
      <c r="EH188" s="166">
        <f t="shared" si="221"/>
        <v>0</v>
      </c>
      <c r="EI188" s="166">
        <f t="shared" si="221"/>
        <v>0</v>
      </c>
      <c r="EJ188" s="166">
        <f t="shared" si="221"/>
        <v>0</v>
      </c>
      <c r="EK188" s="4">
        <v>0</v>
      </c>
    </row>
    <row r="189" spans="1:141" s="4" customFormat="1" ht="14" x14ac:dyDescent="0.2">
      <c r="A189" s="3"/>
      <c r="C189" s="329" t="s">
        <v>666</v>
      </c>
      <c r="D189" s="331"/>
      <c r="H189" s="166">
        <f t="shared" ref="H189:AM189" ca="1" si="222">MIN($B$188*(H$183&gt;0)*H$183,-H187)</f>
        <v>0</v>
      </c>
      <c r="I189" s="166">
        <f t="shared" ca="1" si="222"/>
        <v>0</v>
      </c>
      <c r="J189" s="166">
        <f t="shared" ca="1" si="222"/>
        <v>0</v>
      </c>
      <c r="K189" s="166">
        <f t="shared" ca="1" si="222"/>
        <v>0</v>
      </c>
      <c r="L189" s="166">
        <f t="shared" ca="1" si="222"/>
        <v>0</v>
      </c>
      <c r="M189" s="166">
        <f t="shared" ca="1" si="222"/>
        <v>0</v>
      </c>
      <c r="N189" s="166">
        <f t="shared" ca="1" si="222"/>
        <v>0</v>
      </c>
      <c r="O189" s="166">
        <f t="shared" ca="1" si="222"/>
        <v>0</v>
      </c>
      <c r="P189" s="166">
        <f t="shared" ca="1" si="222"/>
        <v>0</v>
      </c>
      <c r="Q189" s="166">
        <f t="shared" ca="1" si="222"/>
        <v>0</v>
      </c>
      <c r="R189" s="166">
        <f t="shared" ca="1" si="222"/>
        <v>0</v>
      </c>
      <c r="S189" s="166">
        <f t="shared" ca="1" si="222"/>
        <v>0</v>
      </c>
      <c r="T189" s="166">
        <f t="shared" ca="1" si="222"/>
        <v>0</v>
      </c>
      <c r="U189" s="166">
        <f t="shared" ca="1" si="222"/>
        <v>0</v>
      </c>
      <c r="V189" s="166">
        <f t="shared" ca="1" si="222"/>
        <v>0</v>
      </c>
      <c r="W189" s="166">
        <f t="shared" ca="1" si="222"/>
        <v>0</v>
      </c>
      <c r="X189" s="166">
        <f t="shared" ca="1" si="222"/>
        <v>0</v>
      </c>
      <c r="Y189" s="166">
        <f t="shared" ca="1" si="222"/>
        <v>0</v>
      </c>
      <c r="Z189" s="166">
        <f t="shared" ca="1" si="222"/>
        <v>0</v>
      </c>
      <c r="AA189" s="166">
        <f t="shared" ca="1" si="222"/>
        <v>0</v>
      </c>
      <c r="AB189" s="166">
        <f t="shared" ca="1" si="222"/>
        <v>0</v>
      </c>
      <c r="AC189" s="166">
        <f t="shared" ca="1" si="222"/>
        <v>0</v>
      </c>
      <c r="AD189" s="166">
        <f t="shared" ca="1" si="222"/>
        <v>0</v>
      </c>
      <c r="AE189" s="166">
        <f t="shared" ca="1" si="222"/>
        <v>0</v>
      </c>
      <c r="AF189" s="166">
        <f t="shared" ca="1" si="222"/>
        <v>0</v>
      </c>
      <c r="AG189" s="166">
        <f t="shared" ca="1" si="222"/>
        <v>0</v>
      </c>
      <c r="AH189" s="166">
        <f t="shared" ca="1" si="222"/>
        <v>0</v>
      </c>
      <c r="AI189" s="166">
        <f t="shared" ca="1" si="222"/>
        <v>0</v>
      </c>
      <c r="AJ189" s="166">
        <f t="shared" ca="1" si="222"/>
        <v>0</v>
      </c>
      <c r="AK189" s="166">
        <f t="shared" ca="1" si="222"/>
        <v>0</v>
      </c>
      <c r="AL189" s="166">
        <f t="shared" ca="1" si="222"/>
        <v>0</v>
      </c>
      <c r="AM189" s="166">
        <f t="shared" ca="1" si="222"/>
        <v>0</v>
      </c>
      <c r="AN189" s="166">
        <f t="shared" ref="AN189:BS189" ca="1" si="223">MIN($B$188*(AN$183&gt;0)*AN$183,-AN187)</f>
        <v>38872.909765893201</v>
      </c>
      <c r="AO189" s="166">
        <f t="shared" ca="1" si="223"/>
        <v>100857.98348784485</v>
      </c>
      <c r="AP189" s="166">
        <f t="shared" ca="1" si="223"/>
        <v>163141.66521762277</v>
      </c>
      <c r="AQ189" s="166">
        <f t="shared" ca="1" si="223"/>
        <v>225723.9549552268</v>
      </c>
      <c r="AR189" s="166">
        <f t="shared" ca="1" si="223"/>
        <v>242338.85889511852</v>
      </c>
      <c r="AS189" s="166">
        <f t="shared" ca="1" si="223"/>
        <v>27746462.640388295</v>
      </c>
      <c r="AT189" s="166">
        <f t="shared" ca="1" si="223"/>
        <v>0</v>
      </c>
      <c r="AU189" s="166">
        <f t="shared" ca="1" si="223"/>
        <v>0</v>
      </c>
      <c r="AV189" s="166">
        <f t="shared" ca="1" si="223"/>
        <v>0</v>
      </c>
      <c r="AW189" s="166">
        <f t="shared" ca="1" si="223"/>
        <v>0</v>
      </c>
      <c r="AX189" s="166">
        <f t="shared" ca="1" si="223"/>
        <v>0</v>
      </c>
      <c r="AY189" s="166">
        <f t="shared" ca="1" si="223"/>
        <v>0</v>
      </c>
      <c r="AZ189" s="166">
        <f t="shared" ca="1" si="223"/>
        <v>0</v>
      </c>
      <c r="BA189" s="166">
        <f t="shared" ca="1" si="223"/>
        <v>0</v>
      </c>
      <c r="BB189" s="166">
        <f t="shared" ca="1" si="223"/>
        <v>0</v>
      </c>
      <c r="BC189" s="166">
        <f t="shared" ca="1" si="223"/>
        <v>0</v>
      </c>
      <c r="BD189" s="166">
        <f t="shared" ca="1" si="223"/>
        <v>0</v>
      </c>
      <c r="BE189" s="166">
        <f t="shared" ca="1" si="223"/>
        <v>0</v>
      </c>
      <c r="BF189" s="166">
        <f t="shared" ca="1" si="223"/>
        <v>0</v>
      </c>
      <c r="BG189" s="166">
        <f t="shared" ca="1" si="223"/>
        <v>0</v>
      </c>
      <c r="BH189" s="166">
        <f t="shared" ca="1" si="223"/>
        <v>0</v>
      </c>
      <c r="BI189" s="166">
        <f t="shared" ca="1" si="223"/>
        <v>0</v>
      </c>
      <c r="BJ189" s="166">
        <f t="shared" ca="1" si="223"/>
        <v>0</v>
      </c>
      <c r="BK189" s="166">
        <f t="shared" ca="1" si="223"/>
        <v>0</v>
      </c>
      <c r="BL189" s="166">
        <f t="shared" ca="1" si="223"/>
        <v>0</v>
      </c>
      <c r="BM189" s="166">
        <f t="shared" ca="1" si="223"/>
        <v>0</v>
      </c>
      <c r="BN189" s="166">
        <f t="shared" ca="1" si="223"/>
        <v>0</v>
      </c>
      <c r="BO189" s="166">
        <f t="shared" ca="1" si="223"/>
        <v>0</v>
      </c>
      <c r="BP189" s="166">
        <f t="shared" ca="1" si="223"/>
        <v>0</v>
      </c>
      <c r="BQ189" s="166">
        <f t="shared" ca="1" si="223"/>
        <v>0</v>
      </c>
      <c r="BR189" s="166">
        <f t="shared" ca="1" si="223"/>
        <v>0</v>
      </c>
      <c r="BS189" s="166">
        <f t="shared" ca="1" si="223"/>
        <v>0</v>
      </c>
      <c r="BT189" s="166">
        <f t="shared" ref="BT189:CY189" ca="1" si="224">MIN($B$188*(BT$183&gt;0)*BT$183,-BT187)</f>
        <v>0</v>
      </c>
      <c r="BU189" s="166">
        <f t="shared" ca="1" si="224"/>
        <v>0</v>
      </c>
      <c r="BV189" s="166">
        <f t="shared" ca="1" si="224"/>
        <v>0</v>
      </c>
      <c r="BW189" s="166">
        <f t="shared" ca="1" si="224"/>
        <v>0</v>
      </c>
      <c r="BX189" s="166">
        <f t="shared" ca="1" si="224"/>
        <v>0</v>
      </c>
      <c r="BY189" s="166">
        <f t="shared" ca="1" si="224"/>
        <v>0</v>
      </c>
      <c r="BZ189" s="166">
        <f t="shared" ca="1" si="224"/>
        <v>0</v>
      </c>
      <c r="CA189" s="166">
        <f t="shared" ca="1" si="224"/>
        <v>0</v>
      </c>
      <c r="CB189" s="166">
        <f t="shared" ca="1" si="224"/>
        <v>0</v>
      </c>
      <c r="CC189" s="166">
        <f t="shared" ca="1" si="224"/>
        <v>0</v>
      </c>
      <c r="CD189" s="166">
        <f t="shared" ca="1" si="224"/>
        <v>0</v>
      </c>
      <c r="CE189" s="166">
        <f t="shared" ca="1" si="224"/>
        <v>0</v>
      </c>
      <c r="CF189" s="166">
        <f t="shared" ca="1" si="224"/>
        <v>0</v>
      </c>
      <c r="CG189" s="166">
        <f t="shared" ca="1" si="224"/>
        <v>0</v>
      </c>
      <c r="CH189" s="166">
        <f t="shared" ca="1" si="224"/>
        <v>0</v>
      </c>
      <c r="CI189" s="166">
        <f t="shared" ca="1" si="224"/>
        <v>0</v>
      </c>
      <c r="CJ189" s="166">
        <f t="shared" ca="1" si="224"/>
        <v>0</v>
      </c>
      <c r="CK189" s="166">
        <f t="shared" ca="1" si="224"/>
        <v>0</v>
      </c>
      <c r="CL189" s="166">
        <f t="shared" ca="1" si="224"/>
        <v>0</v>
      </c>
      <c r="CM189" s="166">
        <f t="shared" ca="1" si="224"/>
        <v>0</v>
      </c>
      <c r="CN189" s="166">
        <f t="shared" ca="1" si="224"/>
        <v>0</v>
      </c>
      <c r="CO189" s="166">
        <f t="shared" ca="1" si="224"/>
        <v>0</v>
      </c>
      <c r="CP189" s="166">
        <f t="shared" ca="1" si="224"/>
        <v>0</v>
      </c>
      <c r="CQ189" s="166">
        <f t="shared" ca="1" si="224"/>
        <v>0</v>
      </c>
      <c r="CR189" s="166">
        <f t="shared" ca="1" si="224"/>
        <v>0</v>
      </c>
      <c r="CS189" s="166">
        <f t="shared" ca="1" si="224"/>
        <v>0</v>
      </c>
      <c r="CT189" s="166">
        <f t="shared" ca="1" si="224"/>
        <v>0</v>
      </c>
      <c r="CU189" s="166">
        <f t="shared" ca="1" si="224"/>
        <v>0</v>
      </c>
      <c r="CV189" s="166">
        <f t="shared" ca="1" si="224"/>
        <v>0</v>
      </c>
      <c r="CW189" s="166">
        <f t="shared" ca="1" si="224"/>
        <v>0</v>
      </c>
      <c r="CX189" s="166">
        <f t="shared" ca="1" si="224"/>
        <v>0</v>
      </c>
      <c r="CY189" s="166">
        <f t="shared" ca="1" si="224"/>
        <v>0</v>
      </c>
      <c r="CZ189" s="166">
        <f t="shared" ref="CZ189:EJ189" ca="1" si="225">MIN($B$188*(CZ$183&gt;0)*CZ$183,-CZ187)</f>
        <v>0</v>
      </c>
      <c r="DA189" s="166">
        <f t="shared" ca="1" si="225"/>
        <v>0</v>
      </c>
      <c r="DB189" s="166">
        <f t="shared" ca="1" si="225"/>
        <v>0</v>
      </c>
      <c r="DC189" s="166">
        <f t="shared" ca="1" si="225"/>
        <v>0</v>
      </c>
      <c r="DD189" s="166">
        <f t="shared" ca="1" si="225"/>
        <v>0</v>
      </c>
      <c r="DE189" s="166">
        <f t="shared" ca="1" si="225"/>
        <v>0</v>
      </c>
      <c r="DF189" s="166">
        <f t="shared" ca="1" si="225"/>
        <v>0</v>
      </c>
      <c r="DG189" s="166">
        <f t="shared" ca="1" si="225"/>
        <v>0</v>
      </c>
      <c r="DH189" s="166">
        <f t="shared" ca="1" si="225"/>
        <v>0</v>
      </c>
      <c r="DI189" s="166">
        <f t="shared" ca="1" si="225"/>
        <v>0</v>
      </c>
      <c r="DJ189" s="166">
        <f t="shared" ca="1" si="225"/>
        <v>0</v>
      </c>
      <c r="DK189" s="166">
        <f t="shared" ca="1" si="225"/>
        <v>0</v>
      </c>
      <c r="DL189" s="166">
        <f t="shared" ca="1" si="225"/>
        <v>0</v>
      </c>
      <c r="DM189" s="166">
        <f t="shared" ca="1" si="225"/>
        <v>0</v>
      </c>
      <c r="DN189" s="166">
        <f t="shared" ca="1" si="225"/>
        <v>0</v>
      </c>
      <c r="DO189" s="166">
        <f t="shared" ca="1" si="225"/>
        <v>0</v>
      </c>
      <c r="DP189" s="166">
        <f t="shared" ca="1" si="225"/>
        <v>0</v>
      </c>
      <c r="DQ189" s="166">
        <f t="shared" ca="1" si="225"/>
        <v>0</v>
      </c>
      <c r="DR189" s="166">
        <f t="shared" ca="1" si="225"/>
        <v>0</v>
      </c>
      <c r="DS189" s="166">
        <f t="shared" ca="1" si="225"/>
        <v>0</v>
      </c>
      <c r="DT189" s="166">
        <f t="shared" ca="1" si="225"/>
        <v>0</v>
      </c>
      <c r="DU189" s="166">
        <f t="shared" ca="1" si="225"/>
        <v>0</v>
      </c>
      <c r="DV189" s="166">
        <f t="shared" ca="1" si="225"/>
        <v>0</v>
      </c>
      <c r="DW189" s="166">
        <f t="shared" ca="1" si="225"/>
        <v>0</v>
      </c>
      <c r="DX189" s="166">
        <f t="shared" ca="1" si="225"/>
        <v>0</v>
      </c>
      <c r="DY189" s="166">
        <f t="shared" ca="1" si="225"/>
        <v>0</v>
      </c>
      <c r="DZ189" s="166">
        <f t="shared" ca="1" si="225"/>
        <v>0</v>
      </c>
      <c r="EA189" s="166">
        <f t="shared" ca="1" si="225"/>
        <v>0</v>
      </c>
      <c r="EB189" s="166">
        <f t="shared" ca="1" si="225"/>
        <v>0</v>
      </c>
      <c r="EC189" s="166">
        <f t="shared" ca="1" si="225"/>
        <v>0</v>
      </c>
      <c r="ED189" s="166">
        <f t="shared" ca="1" si="225"/>
        <v>0</v>
      </c>
      <c r="EE189" s="166">
        <f t="shared" ca="1" si="225"/>
        <v>0</v>
      </c>
      <c r="EF189" s="166">
        <f t="shared" ca="1" si="225"/>
        <v>0</v>
      </c>
      <c r="EG189" s="166">
        <f t="shared" ca="1" si="225"/>
        <v>0</v>
      </c>
      <c r="EH189" s="166">
        <f t="shared" ca="1" si="225"/>
        <v>0</v>
      </c>
      <c r="EI189" s="166">
        <f t="shared" ca="1" si="225"/>
        <v>0</v>
      </c>
      <c r="EJ189" s="166">
        <f t="shared" ca="1" si="225"/>
        <v>0</v>
      </c>
      <c r="EK189" s="4">
        <v>0</v>
      </c>
    </row>
    <row r="190" spans="1:141" s="4" customFormat="1" ht="14" x14ac:dyDescent="0.2">
      <c r="A190" s="3"/>
      <c r="C190" s="329" t="s">
        <v>406</v>
      </c>
      <c r="D190" s="331"/>
      <c r="H190" s="166">
        <f t="shared" ref="H190:AM190" ca="1" si="226">SUM(H187:H189)</f>
        <v>-13211312.430299997</v>
      </c>
      <c r="I190" s="166">
        <f t="shared" ca="1" si="226"/>
        <v>-14903124.102056373</v>
      </c>
      <c r="J190" s="166">
        <f t="shared" ca="1" si="226"/>
        <v>-16594935.773812748</v>
      </c>
      <c r="K190" s="166">
        <f t="shared" ca="1" si="226"/>
        <v>-18962637.264194123</v>
      </c>
      <c r="L190" s="166">
        <f t="shared" ca="1" si="226"/>
        <v>-21330338.754575498</v>
      </c>
      <c r="M190" s="166">
        <f t="shared" ca="1" si="226"/>
        <v>-23698040.244956873</v>
      </c>
      <c r="N190" s="166">
        <f t="shared" ca="1" si="226"/>
        <v>-26741631.553963248</v>
      </c>
      <c r="O190" s="166">
        <f t="shared" ca="1" si="226"/>
        <v>-28517398.012710001</v>
      </c>
      <c r="P190" s="166">
        <f t="shared" ca="1" si="226"/>
        <v>-28517398.012710001</v>
      </c>
      <c r="Q190" s="166">
        <f t="shared" ca="1" si="226"/>
        <v>-28517398.012710001</v>
      </c>
      <c r="R190" s="166">
        <f t="shared" ca="1" si="226"/>
        <v>-28517398.012710001</v>
      </c>
      <c r="S190" s="166">
        <f t="shared" ca="1" si="226"/>
        <v>-28517398.012710001</v>
      </c>
      <c r="T190" s="166">
        <f t="shared" ca="1" si="226"/>
        <v>-28517398.012710001</v>
      </c>
      <c r="U190" s="166">
        <f t="shared" ca="1" si="226"/>
        <v>-28517398.012710001</v>
      </c>
      <c r="V190" s="166">
        <f t="shared" ca="1" si="226"/>
        <v>-28517398.012710001</v>
      </c>
      <c r="W190" s="166">
        <f t="shared" ca="1" si="226"/>
        <v>-28517398.012710001</v>
      </c>
      <c r="X190" s="166">
        <f t="shared" ca="1" si="226"/>
        <v>-28517398.012710001</v>
      </c>
      <c r="Y190" s="166">
        <f t="shared" ca="1" si="226"/>
        <v>-28517398.012710001</v>
      </c>
      <c r="Z190" s="166">
        <f t="shared" ca="1" si="226"/>
        <v>-28517398.012710001</v>
      </c>
      <c r="AA190" s="166">
        <f t="shared" ca="1" si="226"/>
        <v>-28517398.012710001</v>
      </c>
      <c r="AB190" s="166">
        <f t="shared" ca="1" si="226"/>
        <v>-28517398.012710001</v>
      </c>
      <c r="AC190" s="166">
        <f t="shared" ca="1" si="226"/>
        <v>-28517398.012710001</v>
      </c>
      <c r="AD190" s="166">
        <f t="shared" ca="1" si="226"/>
        <v>-28517398.012710001</v>
      </c>
      <c r="AE190" s="166">
        <f t="shared" ca="1" si="226"/>
        <v>-28517398.012710001</v>
      </c>
      <c r="AF190" s="166">
        <f t="shared" ca="1" si="226"/>
        <v>-28517398.012710001</v>
      </c>
      <c r="AG190" s="166">
        <f t="shared" ca="1" si="226"/>
        <v>-28517398.012710001</v>
      </c>
      <c r="AH190" s="166">
        <f t="shared" ca="1" si="226"/>
        <v>-28517398.012710001</v>
      </c>
      <c r="AI190" s="166">
        <f t="shared" ca="1" si="226"/>
        <v>-28517398.012710001</v>
      </c>
      <c r="AJ190" s="166">
        <f t="shared" ca="1" si="226"/>
        <v>-28517398.012710001</v>
      </c>
      <c r="AK190" s="166">
        <f t="shared" ca="1" si="226"/>
        <v>-28517398.012710001</v>
      </c>
      <c r="AL190" s="166">
        <f t="shared" ca="1" si="226"/>
        <v>-28517398.012710001</v>
      </c>
      <c r="AM190" s="166">
        <f t="shared" ca="1" si="226"/>
        <v>-28517398.012710001</v>
      </c>
      <c r="AN190" s="166">
        <f t="shared" ref="AN190:BS190" ca="1" si="227">SUM(AN187:AN189)</f>
        <v>-28478525.10294411</v>
      </c>
      <c r="AO190" s="166">
        <f t="shared" ca="1" si="227"/>
        <v>-28377667.119456265</v>
      </c>
      <c r="AP190" s="166">
        <f t="shared" ca="1" si="227"/>
        <v>-28214525.454238642</v>
      </c>
      <c r="AQ190" s="166">
        <f t="shared" ca="1" si="227"/>
        <v>-27988801.499283414</v>
      </c>
      <c r="AR190" s="166">
        <f t="shared" ca="1" si="227"/>
        <v>-27746462.640388295</v>
      </c>
      <c r="AS190" s="166">
        <f t="shared" ca="1" si="227"/>
        <v>0</v>
      </c>
      <c r="AT190" s="166">
        <f t="shared" ca="1" si="227"/>
        <v>0</v>
      </c>
      <c r="AU190" s="166">
        <f t="shared" ca="1" si="227"/>
        <v>0</v>
      </c>
      <c r="AV190" s="166">
        <f t="shared" ca="1" si="227"/>
        <v>0</v>
      </c>
      <c r="AW190" s="166">
        <f t="shared" ca="1" si="227"/>
        <v>0</v>
      </c>
      <c r="AX190" s="166">
        <f t="shared" ca="1" si="227"/>
        <v>0</v>
      </c>
      <c r="AY190" s="166">
        <f t="shared" ca="1" si="227"/>
        <v>0</v>
      </c>
      <c r="AZ190" s="166">
        <f t="shared" ca="1" si="227"/>
        <v>0</v>
      </c>
      <c r="BA190" s="166">
        <f t="shared" ca="1" si="227"/>
        <v>0</v>
      </c>
      <c r="BB190" s="166">
        <f t="shared" ca="1" si="227"/>
        <v>0</v>
      </c>
      <c r="BC190" s="166">
        <f t="shared" ca="1" si="227"/>
        <v>0</v>
      </c>
      <c r="BD190" s="166">
        <f t="shared" ca="1" si="227"/>
        <v>0</v>
      </c>
      <c r="BE190" s="166">
        <f t="shared" ca="1" si="227"/>
        <v>0</v>
      </c>
      <c r="BF190" s="166">
        <f t="shared" ca="1" si="227"/>
        <v>0</v>
      </c>
      <c r="BG190" s="166">
        <f t="shared" ca="1" si="227"/>
        <v>0</v>
      </c>
      <c r="BH190" s="166">
        <f t="shared" ca="1" si="227"/>
        <v>0</v>
      </c>
      <c r="BI190" s="166">
        <f t="shared" ca="1" si="227"/>
        <v>0</v>
      </c>
      <c r="BJ190" s="166">
        <f t="shared" ca="1" si="227"/>
        <v>0</v>
      </c>
      <c r="BK190" s="166">
        <f t="shared" ca="1" si="227"/>
        <v>0</v>
      </c>
      <c r="BL190" s="166">
        <f t="shared" ca="1" si="227"/>
        <v>0</v>
      </c>
      <c r="BM190" s="166">
        <f t="shared" ca="1" si="227"/>
        <v>0</v>
      </c>
      <c r="BN190" s="166">
        <f t="shared" ca="1" si="227"/>
        <v>0</v>
      </c>
      <c r="BO190" s="166">
        <f t="shared" ca="1" si="227"/>
        <v>0</v>
      </c>
      <c r="BP190" s="166">
        <f t="shared" ca="1" si="227"/>
        <v>0</v>
      </c>
      <c r="BQ190" s="166">
        <f t="shared" ca="1" si="227"/>
        <v>0</v>
      </c>
      <c r="BR190" s="166">
        <f t="shared" ca="1" si="227"/>
        <v>0</v>
      </c>
      <c r="BS190" s="166">
        <f t="shared" ca="1" si="227"/>
        <v>0</v>
      </c>
      <c r="BT190" s="166">
        <f t="shared" ref="BT190:CY190" ca="1" si="228">SUM(BT187:BT189)</f>
        <v>0</v>
      </c>
      <c r="BU190" s="166">
        <f t="shared" ca="1" si="228"/>
        <v>0</v>
      </c>
      <c r="BV190" s="166">
        <f t="shared" ca="1" si="228"/>
        <v>0</v>
      </c>
      <c r="BW190" s="166">
        <f t="shared" ca="1" si="228"/>
        <v>0</v>
      </c>
      <c r="BX190" s="166">
        <f t="shared" ca="1" si="228"/>
        <v>0</v>
      </c>
      <c r="BY190" s="166">
        <f t="shared" ca="1" si="228"/>
        <v>0</v>
      </c>
      <c r="BZ190" s="166">
        <f t="shared" ca="1" si="228"/>
        <v>0</v>
      </c>
      <c r="CA190" s="166">
        <f t="shared" ca="1" si="228"/>
        <v>0</v>
      </c>
      <c r="CB190" s="166">
        <f t="shared" ca="1" si="228"/>
        <v>0</v>
      </c>
      <c r="CC190" s="166">
        <f t="shared" ca="1" si="228"/>
        <v>0</v>
      </c>
      <c r="CD190" s="166">
        <f t="shared" ca="1" si="228"/>
        <v>0</v>
      </c>
      <c r="CE190" s="166">
        <f t="shared" ca="1" si="228"/>
        <v>0</v>
      </c>
      <c r="CF190" s="166">
        <f t="shared" ca="1" si="228"/>
        <v>0</v>
      </c>
      <c r="CG190" s="166">
        <f t="shared" ca="1" si="228"/>
        <v>0</v>
      </c>
      <c r="CH190" s="166">
        <f t="shared" ca="1" si="228"/>
        <v>0</v>
      </c>
      <c r="CI190" s="166">
        <f t="shared" ca="1" si="228"/>
        <v>0</v>
      </c>
      <c r="CJ190" s="166">
        <f t="shared" ca="1" si="228"/>
        <v>0</v>
      </c>
      <c r="CK190" s="166">
        <f t="shared" ca="1" si="228"/>
        <v>0</v>
      </c>
      <c r="CL190" s="166">
        <f t="shared" ca="1" si="228"/>
        <v>0</v>
      </c>
      <c r="CM190" s="166">
        <f t="shared" ca="1" si="228"/>
        <v>0</v>
      </c>
      <c r="CN190" s="166">
        <f t="shared" ca="1" si="228"/>
        <v>0</v>
      </c>
      <c r="CO190" s="166">
        <f t="shared" ca="1" si="228"/>
        <v>0</v>
      </c>
      <c r="CP190" s="166">
        <f t="shared" ca="1" si="228"/>
        <v>0</v>
      </c>
      <c r="CQ190" s="166">
        <f t="shared" ca="1" si="228"/>
        <v>0</v>
      </c>
      <c r="CR190" s="166">
        <f t="shared" ca="1" si="228"/>
        <v>0</v>
      </c>
      <c r="CS190" s="166">
        <f t="shared" ca="1" si="228"/>
        <v>0</v>
      </c>
      <c r="CT190" s="166">
        <f t="shared" ca="1" si="228"/>
        <v>0</v>
      </c>
      <c r="CU190" s="166">
        <f t="shared" ca="1" si="228"/>
        <v>0</v>
      </c>
      <c r="CV190" s="166">
        <f t="shared" ca="1" si="228"/>
        <v>0</v>
      </c>
      <c r="CW190" s="166">
        <f t="shared" ca="1" si="228"/>
        <v>0</v>
      </c>
      <c r="CX190" s="166">
        <f t="shared" ca="1" si="228"/>
        <v>0</v>
      </c>
      <c r="CY190" s="166">
        <f t="shared" ca="1" si="228"/>
        <v>0</v>
      </c>
      <c r="CZ190" s="166">
        <f t="shared" ref="CZ190:EE190" ca="1" si="229">SUM(CZ187:CZ189)</f>
        <v>0</v>
      </c>
      <c r="DA190" s="166">
        <f t="shared" ca="1" si="229"/>
        <v>0</v>
      </c>
      <c r="DB190" s="166">
        <f t="shared" ca="1" si="229"/>
        <v>0</v>
      </c>
      <c r="DC190" s="166">
        <f t="shared" ca="1" si="229"/>
        <v>0</v>
      </c>
      <c r="DD190" s="166">
        <f t="shared" ca="1" si="229"/>
        <v>0</v>
      </c>
      <c r="DE190" s="166">
        <f t="shared" ca="1" si="229"/>
        <v>0</v>
      </c>
      <c r="DF190" s="166">
        <f t="shared" ca="1" si="229"/>
        <v>0</v>
      </c>
      <c r="DG190" s="166">
        <f t="shared" ca="1" si="229"/>
        <v>0</v>
      </c>
      <c r="DH190" s="166">
        <f t="shared" ca="1" si="229"/>
        <v>0</v>
      </c>
      <c r="DI190" s="166">
        <f t="shared" ca="1" si="229"/>
        <v>0</v>
      </c>
      <c r="DJ190" s="166">
        <f t="shared" ca="1" si="229"/>
        <v>0</v>
      </c>
      <c r="DK190" s="166">
        <f t="shared" ca="1" si="229"/>
        <v>0</v>
      </c>
      <c r="DL190" s="166">
        <f t="shared" ca="1" si="229"/>
        <v>0</v>
      </c>
      <c r="DM190" s="166">
        <f t="shared" ca="1" si="229"/>
        <v>0</v>
      </c>
      <c r="DN190" s="166">
        <f t="shared" ca="1" si="229"/>
        <v>0</v>
      </c>
      <c r="DO190" s="166">
        <f t="shared" ca="1" si="229"/>
        <v>0</v>
      </c>
      <c r="DP190" s="166">
        <f t="shared" ca="1" si="229"/>
        <v>0</v>
      </c>
      <c r="DQ190" s="166">
        <f t="shared" ca="1" si="229"/>
        <v>0</v>
      </c>
      <c r="DR190" s="166">
        <f t="shared" ca="1" si="229"/>
        <v>0</v>
      </c>
      <c r="DS190" s="166">
        <f t="shared" ca="1" si="229"/>
        <v>0</v>
      </c>
      <c r="DT190" s="166">
        <f t="shared" ca="1" si="229"/>
        <v>0</v>
      </c>
      <c r="DU190" s="166">
        <f t="shared" ca="1" si="229"/>
        <v>0</v>
      </c>
      <c r="DV190" s="166">
        <f t="shared" ca="1" si="229"/>
        <v>0</v>
      </c>
      <c r="DW190" s="166">
        <f t="shared" ca="1" si="229"/>
        <v>0</v>
      </c>
      <c r="DX190" s="166">
        <f t="shared" ca="1" si="229"/>
        <v>0</v>
      </c>
      <c r="DY190" s="166">
        <f t="shared" ca="1" si="229"/>
        <v>0</v>
      </c>
      <c r="DZ190" s="166">
        <f t="shared" ca="1" si="229"/>
        <v>0</v>
      </c>
      <c r="EA190" s="166">
        <f t="shared" ca="1" si="229"/>
        <v>0</v>
      </c>
      <c r="EB190" s="166">
        <f t="shared" ca="1" si="229"/>
        <v>0</v>
      </c>
      <c r="EC190" s="166">
        <f t="shared" ca="1" si="229"/>
        <v>0</v>
      </c>
      <c r="ED190" s="166">
        <f t="shared" ca="1" si="229"/>
        <v>0</v>
      </c>
      <c r="EE190" s="166">
        <f t="shared" ca="1" si="229"/>
        <v>0</v>
      </c>
      <c r="EF190" s="166">
        <f t="shared" ref="EF190:EJ190" ca="1" si="230">SUM(EF187:EF189)</f>
        <v>0</v>
      </c>
      <c r="EG190" s="166">
        <f t="shared" ca="1" si="230"/>
        <v>0</v>
      </c>
      <c r="EH190" s="166">
        <f t="shared" ca="1" si="230"/>
        <v>0</v>
      </c>
      <c r="EI190" s="166">
        <f t="shared" ca="1" si="230"/>
        <v>0</v>
      </c>
      <c r="EJ190" s="166">
        <f t="shared" ca="1" si="230"/>
        <v>0</v>
      </c>
      <c r="EK190" s="4">
        <v>0</v>
      </c>
    </row>
    <row r="191" spans="1:141" s="4" customFormat="1" ht="14" x14ac:dyDescent="0.2">
      <c r="A191" s="3"/>
      <c r="C191" s="329"/>
      <c r="D191" s="331"/>
      <c r="H191" s="328"/>
      <c r="I191" s="166"/>
      <c r="J191" s="166"/>
      <c r="K191" s="166"/>
      <c r="L191" s="166"/>
      <c r="M191" s="166"/>
      <c r="N191" s="166"/>
      <c r="O191" s="166"/>
      <c r="P191" s="166"/>
      <c r="Q191" s="166"/>
      <c r="R191" s="166"/>
      <c r="S191" s="166"/>
      <c r="T191" s="166"/>
      <c r="U191" s="166"/>
      <c r="V191" s="166"/>
      <c r="W191" s="166"/>
      <c r="X191" s="166"/>
      <c r="Y191" s="166"/>
      <c r="Z191" s="166"/>
      <c r="AA191" s="166"/>
      <c r="AB191" s="166"/>
      <c r="AC191" s="166"/>
      <c r="AD191" s="166"/>
      <c r="AE191" s="166"/>
      <c r="AF191" s="166"/>
      <c r="AG191" s="166"/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6"/>
      <c r="BC191" s="166"/>
      <c r="BD191" s="166"/>
      <c r="BE191" s="166"/>
      <c r="BF191" s="166"/>
      <c r="BG191" s="166"/>
      <c r="BH191" s="166"/>
      <c r="BI191" s="166"/>
      <c r="BJ191" s="166"/>
      <c r="BK191" s="166"/>
      <c r="BL191" s="166"/>
      <c r="BM191" s="166"/>
      <c r="BN191" s="166"/>
      <c r="BO191" s="166"/>
      <c r="BP191" s="166"/>
      <c r="BQ191" s="166"/>
      <c r="BR191" s="166"/>
      <c r="BS191" s="166"/>
      <c r="BT191" s="166"/>
      <c r="BU191" s="166"/>
      <c r="BV191" s="166"/>
      <c r="BW191" s="166"/>
      <c r="BX191" s="166"/>
      <c r="BY191" s="166"/>
      <c r="BZ191" s="166"/>
      <c r="CA191" s="166"/>
      <c r="CB191" s="166"/>
      <c r="CC191" s="166"/>
      <c r="CD191" s="166"/>
      <c r="CE191" s="166"/>
      <c r="CF191" s="166"/>
      <c r="CG191" s="166"/>
      <c r="CH191" s="166"/>
      <c r="CI191" s="166"/>
      <c r="CJ191" s="166"/>
      <c r="CK191" s="166"/>
      <c r="CL191" s="166"/>
      <c r="CM191" s="166"/>
      <c r="CN191" s="166"/>
      <c r="CO191" s="166"/>
      <c r="CP191" s="166"/>
      <c r="CQ191" s="166"/>
      <c r="CR191" s="166"/>
      <c r="CS191" s="166"/>
      <c r="CT191" s="166"/>
      <c r="CU191" s="166"/>
      <c r="CV191" s="166"/>
      <c r="CW191" s="166"/>
      <c r="CX191" s="166"/>
      <c r="CY191" s="166"/>
      <c r="CZ191" s="166"/>
      <c r="DA191" s="166"/>
      <c r="DB191" s="166"/>
      <c r="DC191" s="166"/>
      <c r="DD191" s="166"/>
      <c r="DE191" s="166"/>
      <c r="DF191" s="166"/>
      <c r="DG191" s="166"/>
      <c r="DH191" s="166"/>
      <c r="DI191" s="166"/>
      <c r="DJ191" s="166"/>
      <c r="DK191" s="166"/>
      <c r="DL191" s="166"/>
      <c r="DM191" s="166"/>
      <c r="DN191" s="166"/>
      <c r="DO191" s="166"/>
      <c r="DP191" s="166"/>
      <c r="DQ191" s="166"/>
      <c r="DR191" s="166"/>
      <c r="DS191" s="166"/>
      <c r="DT191" s="166"/>
      <c r="DU191" s="166"/>
      <c r="DV191" s="166"/>
      <c r="DW191" s="166"/>
      <c r="DX191" s="166"/>
      <c r="DY191" s="166"/>
      <c r="DZ191" s="166"/>
      <c r="EA191" s="166"/>
      <c r="EB191" s="166"/>
      <c r="EC191" s="166"/>
      <c r="ED191" s="166"/>
      <c r="EE191" s="166"/>
      <c r="EF191" s="166"/>
      <c r="EG191" s="166"/>
      <c r="EH191" s="166"/>
      <c r="EI191" s="166"/>
      <c r="EJ191" s="166"/>
      <c r="EK191" s="4">
        <v>0</v>
      </c>
    </row>
    <row r="192" spans="1:141" s="4" customFormat="1" ht="14" x14ac:dyDescent="0.2">
      <c r="A192" s="3"/>
      <c r="B192" s="5" t="str">
        <f>Summary!$G$35</f>
        <v>sponsor split</v>
      </c>
      <c r="C192" s="329" t="s">
        <v>664</v>
      </c>
      <c r="D192" s="331"/>
      <c r="H192" s="166">
        <f t="shared" ref="H192:AM192" si="231">G195</f>
        <v>0</v>
      </c>
      <c r="I192" s="166">
        <f t="shared" ca="1" si="231"/>
        <v>-1632858.8397000013</v>
      </c>
      <c r="J192" s="166">
        <f t="shared" ca="1" si="231"/>
        <v>-1841959.1586811265</v>
      </c>
      <c r="K192" s="166">
        <f t="shared" ca="1" si="231"/>
        <v>-2051059.4776622518</v>
      </c>
      <c r="L192" s="166">
        <f t="shared" ca="1" si="231"/>
        <v>-2343696.7405183772</v>
      </c>
      <c r="M192" s="166">
        <f t="shared" ca="1" si="231"/>
        <v>-2636334.0033745025</v>
      </c>
      <c r="N192" s="166">
        <f t="shared" ca="1" si="231"/>
        <v>-2928971.2662306279</v>
      </c>
      <c r="O192" s="166">
        <f t="shared" ca="1" si="231"/>
        <v>-3305145.4729617531</v>
      </c>
      <c r="P192" s="166">
        <f t="shared" ca="1" si="231"/>
        <v>-3524622.2262900039</v>
      </c>
      <c r="Q192" s="166">
        <f t="shared" ca="1" si="231"/>
        <v>-3524622.2262900039</v>
      </c>
      <c r="R192" s="166">
        <f t="shared" ca="1" si="231"/>
        <v>-3524622.2262900039</v>
      </c>
      <c r="S192" s="166">
        <f t="shared" ca="1" si="231"/>
        <v>-3524622.2262900039</v>
      </c>
      <c r="T192" s="166">
        <f t="shared" ca="1" si="231"/>
        <v>-3524622.2262900039</v>
      </c>
      <c r="U192" s="166">
        <f t="shared" ca="1" si="231"/>
        <v>-3524622.2262900039</v>
      </c>
      <c r="V192" s="166">
        <f t="shared" ca="1" si="231"/>
        <v>-3524622.2262900039</v>
      </c>
      <c r="W192" s="166">
        <f t="shared" ca="1" si="231"/>
        <v>-3524622.2262900039</v>
      </c>
      <c r="X192" s="166">
        <f t="shared" ca="1" si="231"/>
        <v>-3524622.2262900039</v>
      </c>
      <c r="Y192" s="166">
        <f t="shared" ca="1" si="231"/>
        <v>-3524622.2262900039</v>
      </c>
      <c r="Z192" s="166">
        <f t="shared" ca="1" si="231"/>
        <v>-3524622.2262900039</v>
      </c>
      <c r="AA192" s="166">
        <f t="shared" ca="1" si="231"/>
        <v>-3524622.2262900039</v>
      </c>
      <c r="AB192" s="166">
        <f t="shared" ca="1" si="231"/>
        <v>-3524622.2262900039</v>
      </c>
      <c r="AC192" s="166">
        <f t="shared" ca="1" si="231"/>
        <v>-3524622.2262900039</v>
      </c>
      <c r="AD192" s="166">
        <f t="shared" ca="1" si="231"/>
        <v>-3524622.2262900039</v>
      </c>
      <c r="AE192" s="166">
        <f t="shared" ca="1" si="231"/>
        <v>-3524622.2262900039</v>
      </c>
      <c r="AF192" s="166">
        <f t="shared" ca="1" si="231"/>
        <v>-3524622.2262900039</v>
      </c>
      <c r="AG192" s="166">
        <f t="shared" ca="1" si="231"/>
        <v>-3524622.2262900039</v>
      </c>
      <c r="AH192" s="166">
        <f t="shared" ca="1" si="231"/>
        <v>-3524622.2262900039</v>
      </c>
      <c r="AI192" s="166">
        <f t="shared" ca="1" si="231"/>
        <v>-3524622.2262900039</v>
      </c>
      <c r="AJ192" s="166">
        <f t="shared" ca="1" si="231"/>
        <v>-3524622.2262900039</v>
      </c>
      <c r="AK192" s="166">
        <f t="shared" ca="1" si="231"/>
        <v>-3524622.2262900039</v>
      </c>
      <c r="AL192" s="166">
        <f t="shared" ca="1" si="231"/>
        <v>-3524622.2262900039</v>
      </c>
      <c r="AM192" s="166">
        <f t="shared" ca="1" si="231"/>
        <v>-3524622.2262900039</v>
      </c>
      <c r="AN192" s="166">
        <f t="shared" ref="AN192:BS192" ca="1" si="232">AM195</f>
        <v>-3524622.2262900039</v>
      </c>
      <c r="AO192" s="166">
        <f t="shared" ca="1" si="232"/>
        <v>-3519817.7093526465</v>
      </c>
      <c r="AP192" s="166">
        <f t="shared" ca="1" si="232"/>
        <v>-3507352.1158878566</v>
      </c>
      <c r="AQ192" s="166">
        <f t="shared" ca="1" si="232"/>
        <v>-3487188.5392879257</v>
      </c>
      <c r="AR192" s="166">
        <f t="shared" ca="1" si="232"/>
        <v>-3459290.072945145</v>
      </c>
      <c r="AS192" s="166">
        <f t="shared" ca="1" si="232"/>
        <v>-3429338.0791491191</v>
      </c>
      <c r="AT192" s="166">
        <f t="shared" ca="1" si="232"/>
        <v>0</v>
      </c>
      <c r="AU192" s="166">
        <f t="shared" ca="1" si="232"/>
        <v>0</v>
      </c>
      <c r="AV192" s="166">
        <f t="shared" ca="1" si="232"/>
        <v>0</v>
      </c>
      <c r="AW192" s="166">
        <f t="shared" ca="1" si="232"/>
        <v>0</v>
      </c>
      <c r="AX192" s="166">
        <f t="shared" ca="1" si="232"/>
        <v>0</v>
      </c>
      <c r="AY192" s="166">
        <f t="shared" ca="1" si="232"/>
        <v>0</v>
      </c>
      <c r="AZ192" s="166">
        <f t="shared" ca="1" si="232"/>
        <v>0</v>
      </c>
      <c r="BA192" s="166">
        <f t="shared" ca="1" si="232"/>
        <v>0</v>
      </c>
      <c r="BB192" s="166">
        <f t="shared" ca="1" si="232"/>
        <v>0</v>
      </c>
      <c r="BC192" s="166">
        <f t="shared" ca="1" si="232"/>
        <v>0</v>
      </c>
      <c r="BD192" s="166">
        <f t="shared" ca="1" si="232"/>
        <v>0</v>
      </c>
      <c r="BE192" s="166">
        <f t="shared" ca="1" si="232"/>
        <v>0</v>
      </c>
      <c r="BF192" s="166">
        <f t="shared" ca="1" si="232"/>
        <v>0</v>
      </c>
      <c r="BG192" s="166">
        <f t="shared" ca="1" si="232"/>
        <v>0</v>
      </c>
      <c r="BH192" s="166">
        <f t="shared" ca="1" si="232"/>
        <v>0</v>
      </c>
      <c r="BI192" s="166">
        <f t="shared" ca="1" si="232"/>
        <v>0</v>
      </c>
      <c r="BJ192" s="166">
        <f t="shared" ca="1" si="232"/>
        <v>0</v>
      </c>
      <c r="BK192" s="166">
        <f t="shared" ca="1" si="232"/>
        <v>0</v>
      </c>
      <c r="BL192" s="166">
        <f t="shared" ca="1" si="232"/>
        <v>0</v>
      </c>
      <c r="BM192" s="166">
        <f t="shared" ca="1" si="232"/>
        <v>0</v>
      </c>
      <c r="BN192" s="166">
        <f t="shared" ca="1" si="232"/>
        <v>0</v>
      </c>
      <c r="BO192" s="166">
        <f t="shared" ca="1" si="232"/>
        <v>0</v>
      </c>
      <c r="BP192" s="166">
        <f t="shared" ca="1" si="232"/>
        <v>0</v>
      </c>
      <c r="BQ192" s="166">
        <f t="shared" ca="1" si="232"/>
        <v>0</v>
      </c>
      <c r="BR192" s="166">
        <f t="shared" ca="1" si="232"/>
        <v>0</v>
      </c>
      <c r="BS192" s="166">
        <f t="shared" ca="1" si="232"/>
        <v>0</v>
      </c>
      <c r="BT192" s="166">
        <f t="shared" ref="BT192:CY192" ca="1" si="233">BS195</f>
        <v>0</v>
      </c>
      <c r="BU192" s="166">
        <f t="shared" ca="1" si="233"/>
        <v>0</v>
      </c>
      <c r="BV192" s="166">
        <f t="shared" ca="1" si="233"/>
        <v>0</v>
      </c>
      <c r="BW192" s="166">
        <f t="shared" ca="1" si="233"/>
        <v>0</v>
      </c>
      <c r="BX192" s="166">
        <f t="shared" ca="1" si="233"/>
        <v>0</v>
      </c>
      <c r="BY192" s="166">
        <f t="shared" ca="1" si="233"/>
        <v>0</v>
      </c>
      <c r="BZ192" s="166">
        <f t="shared" ca="1" si="233"/>
        <v>0</v>
      </c>
      <c r="CA192" s="166">
        <f t="shared" ca="1" si="233"/>
        <v>0</v>
      </c>
      <c r="CB192" s="166">
        <f t="shared" ca="1" si="233"/>
        <v>0</v>
      </c>
      <c r="CC192" s="166">
        <f t="shared" ca="1" si="233"/>
        <v>0</v>
      </c>
      <c r="CD192" s="166">
        <f t="shared" ca="1" si="233"/>
        <v>0</v>
      </c>
      <c r="CE192" s="166">
        <f t="shared" ca="1" si="233"/>
        <v>0</v>
      </c>
      <c r="CF192" s="166">
        <f t="shared" ca="1" si="233"/>
        <v>0</v>
      </c>
      <c r="CG192" s="166">
        <f t="shared" ca="1" si="233"/>
        <v>0</v>
      </c>
      <c r="CH192" s="166">
        <f t="shared" ca="1" si="233"/>
        <v>0</v>
      </c>
      <c r="CI192" s="166">
        <f t="shared" ca="1" si="233"/>
        <v>0</v>
      </c>
      <c r="CJ192" s="166">
        <f t="shared" ca="1" si="233"/>
        <v>0</v>
      </c>
      <c r="CK192" s="166">
        <f t="shared" ca="1" si="233"/>
        <v>0</v>
      </c>
      <c r="CL192" s="166">
        <f t="shared" ca="1" si="233"/>
        <v>0</v>
      </c>
      <c r="CM192" s="166">
        <f t="shared" ca="1" si="233"/>
        <v>0</v>
      </c>
      <c r="CN192" s="166">
        <f t="shared" ca="1" si="233"/>
        <v>0</v>
      </c>
      <c r="CO192" s="166">
        <f t="shared" ca="1" si="233"/>
        <v>0</v>
      </c>
      <c r="CP192" s="166">
        <f t="shared" ca="1" si="233"/>
        <v>0</v>
      </c>
      <c r="CQ192" s="166">
        <f t="shared" ca="1" si="233"/>
        <v>0</v>
      </c>
      <c r="CR192" s="166">
        <f t="shared" ca="1" si="233"/>
        <v>0</v>
      </c>
      <c r="CS192" s="166">
        <f t="shared" ca="1" si="233"/>
        <v>0</v>
      </c>
      <c r="CT192" s="166">
        <f t="shared" ca="1" si="233"/>
        <v>0</v>
      </c>
      <c r="CU192" s="166">
        <f t="shared" ca="1" si="233"/>
        <v>0</v>
      </c>
      <c r="CV192" s="166">
        <f t="shared" ca="1" si="233"/>
        <v>0</v>
      </c>
      <c r="CW192" s="166">
        <f t="shared" ca="1" si="233"/>
        <v>0</v>
      </c>
      <c r="CX192" s="166">
        <f t="shared" ca="1" si="233"/>
        <v>0</v>
      </c>
      <c r="CY192" s="166">
        <f t="shared" ca="1" si="233"/>
        <v>0</v>
      </c>
      <c r="CZ192" s="166">
        <f t="shared" ref="CZ192:EJ192" ca="1" si="234">CY195</f>
        <v>0</v>
      </c>
      <c r="DA192" s="166">
        <f t="shared" ca="1" si="234"/>
        <v>0</v>
      </c>
      <c r="DB192" s="166">
        <f t="shared" ca="1" si="234"/>
        <v>0</v>
      </c>
      <c r="DC192" s="166">
        <f t="shared" ca="1" si="234"/>
        <v>0</v>
      </c>
      <c r="DD192" s="166">
        <f t="shared" ca="1" si="234"/>
        <v>0</v>
      </c>
      <c r="DE192" s="166">
        <f t="shared" ca="1" si="234"/>
        <v>0</v>
      </c>
      <c r="DF192" s="166">
        <f t="shared" ca="1" si="234"/>
        <v>0</v>
      </c>
      <c r="DG192" s="166">
        <f t="shared" ca="1" si="234"/>
        <v>0</v>
      </c>
      <c r="DH192" s="166">
        <f t="shared" ca="1" si="234"/>
        <v>0</v>
      </c>
      <c r="DI192" s="166">
        <f t="shared" ca="1" si="234"/>
        <v>0</v>
      </c>
      <c r="DJ192" s="166">
        <f t="shared" ca="1" si="234"/>
        <v>0</v>
      </c>
      <c r="DK192" s="166">
        <f t="shared" ca="1" si="234"/>
        <v>0</v>
      </c>
      <c r="DL192" s="166">
        <f t="shared" ca="1" si="234"/>
        <v>0</v>
      </c>
      <c r="DM192" s="166">
        <f t="shared" ca="1" si="234"/>
        <v>0</v>
      </c>
      <c r="DN192" s="166">
        <f t="shared" ca="1" si="234"/>
        <v>0</v>
      </c>
      <c r="DO192" s="166">
        <f t="shared" ca="1" si="234"/>
        <v>0</v>
      </c>
      <c r="DP192" s="166">
        <f t="shared" ca="1" si="234"/>
        <v>0</v>
      </c>
      <c r="DQ192" s="166">
        <f t="shared" ca="1" si="234"/>
        <v>0</v>
      </c>
      <c r="DR192" s="166">
        <f t="shared" ca="1" si="234"/>
        <v>0</v>
      </c>
      <c r="DS192" s="166">
        <f t="shared" ca="1" si="234"/>
        <v>0</v>
      </c>
      <c r="DT192" s="166">
        <f t="shared" ca="1" si="234"/>
        <v>0</v>
      </c>
      <c r="DU192" s="166">
        <f t="shared" ca="1" si="234"/>
        <v>0</v>
      </c>
      <c r="DV192" s="166">
        <f t="shared" ca="1" si="234"/>
        <v>0</v>
      </c>
      <c r="DW192" s="166">
        <f t="shared" ca="1" si="234"/>
        <v>0</v>
      </c>
      <c r="DX192" s="166">
        <f t="shared" ca="1" si="234"/>
        <v>0</v>
      </c>
      <c r="DY192" s="166">
        <f t="shared" ca="1" si="234"/>
        <v>0</v>
      </c>
      <c r="DZ192" s="166">
        <f t="shared" ca="1" si="234"/>
        <v>0</v>
      </c>
      <c r="EA192" s="166">
        <f t="shared" ca="1" si="234"/>
        <v>0</v>
      </c>
      <c r="EB192" s="166">
        <f t="shared" ca="1" si="234"/>
        <v>0</v>
      </c>
      <c r="EC192" s="166">
        <f t="shared" ca="1" si="234"/>
        <v>0</v>
      </c>
      <c r="ED192" s="166">
        <f t="shared" ca="1" si="234"/>
        <v>0</v>
      </c>
      <c r="EE192" s="166">
        <f t="shared" ca="1" si="234"/>
        <v>0</v>
      </c>
      <c r="EF192" s="166">
        <f t="shared" ca="1" si="234"/>
        <v>0</v>
      </c>
      <c r="EG192" s="166">
        <f t="shared" ca="1" si="234"/>
        <v>0</v>
      </c>
      <c r="EH192" s="166">
        <f t="shared" ca="1" si="234"/>
        <v>0</v>
      </c>
      <c r="EI192" s="166">
        <f t="shared" ca="1" si="234"/>
        <v>0</v>
      </c>
      <c r="EJ192" s="166">
        <f t="shared" ca="1" si="234"/>
        <v>0</v>
      </c>
      <c r="EK192" s="4">
        <v>0</v>
      </c>
    </row>
    <row r="193" spans="1:141" s="4" customFormat="1" ht="14" x14ac:dyDescent="0.2">
      <c r="A193" s="3"/>
      <c r="B193" s="23">
        <f>INDEX(Summary!$B$36:$G$40,MATCH(C$186,Summary!$B$36:$B$40,0),MATCH(B192,Summary!$B$35:$G$35,0))</f>
        <v>0.1100000000000001</v>
      </c>
      <c r="C193" s="329" t="s">
        <v>665</v>
      </c>
      <c r="D193" s="331"/>
      <c r="H193" s="166">
        <f t="shared" ref="H193:AM193" ca="1" si="235">$B$193*(H$183&lt;0)*H$183</f>
        <v>-1632858.8397000013</v>
      </c>
      <c r="I193" s="166">
        <f t="shared" ca="1" si="235"/>
        <v>-209100.31898112519</v>
      </c>
      <c r="J193" s="166">
        <f t="shared" ca="1" si="235"/>
        <v>-209100.31898112519</v>
      </c>
      <c r="K193" s="166">
        <f t="shared" ca="1" si="235"/>
        <v>-292637.26285612525</v>
      </c>
      <c r="L193" s="166">
        <f t="shared" ca="1" si="235"/>
        <v>-292637.26285612525</v>
      </c>
      <c r="M193" s="166">
        <f t="shared" ca="1" si="235"/>
        <v>-292637.26285612525</v>
      </c>
      <c r="N193" s="166">
        <f t="shared" ca="1" si="235"/>
        <v>-376174.20673112536</v>
      </c>
      <c r="O193" s="166">
        <f t="shared" ca="1" si="235"/>
        <v>-219476.75332825087</v>
      </c>
      <c r="P193" s="166">
        <f t="shared" ca="1" si="235"/>
        <v>0</v>
      </c>
      <c r="Q193" s="166">
        <f t="shared" ca="1" si="235"/>
        <v>0</v>
      </c>
      <c r="R193" s="166">
        <f t="shared" ca="1" si="235"/>
        <v>0</v>
      </c>
      <c r="S193" s="166">
        <f t="shared" ca="1" si="235"/>
        <v>0</v>
      </c>
      <c r="T193" s="166">
        <f t="shared" ca="1" si="235"/>
        <v>0</v>
      </c>
      <c r="U193" s="166">
        <f t="shared" ca="1" si="235"/>
        <v>0</v>
      </c>
      <c r="V193" s="166">
        <f t="shared" ca="1" si="235"/>
        <v>0</v>
      </c>
      <c r="W193" s="166">
        <f t="shared" ca="1" si="235"/>
        <v>0</v>
      </c>
      <c r="X193" s="166">
        <f t="shared" ca="1" si="235"/>
        <v>0</v>
      </c>
      <c r="Y193" s="166">
        <f t="shared" ca="1" si="235"/>
        <v>0</v>
      </c>
      <c r="Z193" s="166">
        <f t="shared" ca="1" si="235"/>
        <v>0</v>
      </c>
      <c r="AA193" s="166">
        <f t="shared" ca="1" si="235"/>
        <v>0</v>
      </c>
      <c r="AB193" s="166">
        <f t="shared" ca="1" si="235"/>
        <v>0</v>
      </c>
      <c r="AC193" s="166">
        <f t="shared" ca="1" si="235"/>
        <v>0</v>
      </c>
      <c r="AD193" s="166">
        <f t="shared" ca="1" si="235"/>
        <v>0</v>
      </c>
      <c r="AE193" s="166">
        <f t="shared" ca="1" si="235"/>
        <v>0</v>
      </c>
      <c r="AF193" s="166">
        <f t="shared" ca="1" si="235"/>
        <v>0</v>
      </c>
      <c r="AG193" s="166">
        <f t="shared" ca="1" si="235"/>
        <v>0</v>
      </c>
      <c r="AH193" s="166">
        <f t="shared" ca="1" si="235"/>
        <v>0</v>
      </c>
      <c r="AI193" s="166">
        <f t="shared" ca="1" si="235"/>
        <v>0</v>
      </c>
      <c r="AJ193" s="166">
        <f t="shared" ca="1" si="235"/>
        <v>0</v>
      </c>
      <c r="AK193" s="166">
        <f t="shared" ca="1" si="235"/>
        <v>0</v>
      </c>
      <c r="AL193" s="166">
        <f t="shared" ca="1" si="235"/>
        <v>0</v>
      </c>
      <c r="AM193" s="166">
        <f t="shared" ca="1" si="235"/>
        <v>0</v>
      </c>
      <c r="AN193" s="166">
        <f t="shared" ref="AN193:BS193" ca="1" si="236">$B$193*(AN$183&lt;0)*AN$183</f>
        <v>0</v>
      </c>
      <c r="AO193" s="166">
        <f t="shared" ca="1" si="236"/>
        <v>0</v>
      </c>
      <c r="AP193" s="166">
        <f t="shared" ca="1" si="236"/>
        <v>0</v>
      </c>
      <c r="AQ193" s="166">
        <f t="shared" ca="1" si="236"/>
        <v>0</v>
      </c>
      <c r="AR193" s="166">
        <f t="shared" ca="1" si="236"/>
        <v>0</v>
      </c>
      <c r="AS193" s="166">
        <f t="shared" ca="1" si="236"/>
        <v>0</v>
      </c>
      <c r="AT193" s="166">
        <f t="shared" si="236"/>
        <v>0</v>
      </c>
      <c r="AU193" s="166">
        <f t="shared" si="236"/>
        <v>0</v>
      </c>
      <c r="AV193" s="166">
        <f t="shared" si="236"/>
        <v>0</v>
      </c>
      <c r="AW193" s="166">
        <f t="shared" si="236"/>
        <v>0</v>
      </c>
      <c r="AX193" s="166">
        <f t="shared" si="236"/>
        <v>0</v>
      </c>
      <c r="AY193" s="166">
        <f t="shared" si="236"/>
        <v>0</v>
      </c>
      <c r="AZ193" s="166">
        <f t="shared" si="236"/>
        <v>0</v>
      </c>
      <c r="BA193" s="166">
        <f t="shared" si="236"/>
        <v>0</v>
      </c>
      <c r="BB193" s="166">
        <f t="shared" si="236"/>
        <v>0</v>
      </c>
      <c r="BC193" s="166">
        <f t="shared" si="236"/>
        <v>0</v>
      </c>
      <c r="BD193" s="166">
        <f t="shared" si="236"/>
        <v>0</v>
      </c>
      <c r="BE193" s="166">
        <f t="shared" si="236"/>
        <v>0</v>
      </c>
      <c r="BF193" s="166">
        <f t="shared" si="236"/>
        <v>0</v>
      </c>
      <c r="BG193" s="166">
        <f t="shared" si="236"/>
        <v>0</v>
      </c>
      <c r="BH193" s="166">
        <f t="shared" si="236"/>
        <v>0</v>
      </c>
      <c r="BI193" s="166">
        <f t="shared" si="236"/>
        <v>0</v>
      </c>
      <c r="BJ193" s="166">
        <f t="shared" si="236"/>
        <v>0</v>
      </c>
      <c r="BK193" s="166">
        <f t="shared" si="236"/>
        <v>0</v>
      </c>
      <c r="BL193" s="166">
        <f t="shared" si="236"/>
        <v>0</v>
      </c>
      <c r="BM193" s="166">
        <f t="shared" si="236"/>
        <v>0</v>
      </c>
      <c r="BN193" s="166">
        <f t="shared" si="236"/>
        <v>0</v>
      </c>
      <c r="BO193" s="166">
        <f t="shared" si="236"/>
        <v>0</v>
      </c>
      <c r="BP193" s="166">
        <f t="shared" si="236"/>
        <v>0</v>
      </c>
      <c r="BQ193" s="166">
        <f t="shared" si="236"/>
        <v>0</v>
      </c>
      <c r="BR193" s="166">
        <f t="shared" si="236"/>
        <v>0</v>
      </c>
      <c r="BS193" s="166">
        <f t="shared" si="236"/>
        <v>0</v>
      </c>
      <c r="BT193" s="166">
        <f t="shared" ref="BT193:CY193" si="237">$B$193*(BT$183&lt;0)*BT$183</f>
        <v>0</v>
      </c>
      <c r="BU193" s="166">
        <f t="shared" si="237"/>
        <v>0</v>
      </c>
      <c r="BV193" s="166">
        <f t="shared" si="237"/>
        <v>0</v>
      </c>
      <c r="BW193" s="166">
        <f t="shared" si="237"/>
        <v>0</v>
      </c>
      <c r="BX193" s="166">
        <f t="shared" si="237"/>
        <v>0</v>
      </c>
      <c r="BY193" s="166">
        <f t="shared" si="237"/>
        <v>0</v>
      </c>
      <c r="BZ193" s="166">
        <f t="shared" si="237"/>
        <v>0</v>
      </c>
      <c r="CA193" s="166">
        <f t="shared" si="237"/>
        <v>0</v>
      </c>
      <c r="CB193" s="166">
        <f t="shared" si="237"/>
        <v>0</v>
      </c>
      <c r="CC193" s="166">
        <f t="shared" si="237"/>
        <v>0</v>
      </c>
      <c r="CD193" s="166">
        <f t="shared" si="237"/>
        <v>0</v>
      </c>
      <c r="CE193" s="166">
        <f t="shared" si="237"/>
        <v>0</v>
      </c>
      <c r="CF193" s="166">
        <f t="shared" si="237"/>
        <v>0</v>
      </c>
      <c r="CG193" s="166">
        <f t="shared" si="237"/>
        <v>0</v>
      </c>
      <c r="CH193" s="166">
        <f t="shared" si="237"/>
        <v>0</v>
      </c>
      <c r="CI193" s="166">
        <f t="shared" si="237"/>
        <v>0</v>
      </c>
      <c r="CJ193" s="166">
        <f t="shared" si="237"/>
        <v>0</v>
      </c>
      <c r="CK193" s="166">
        <f t="shared" si="237"/>
        <v>0</v>
      </c>
      <c r="CL193" s="166">
        <f t="shared" si="237"/>
        <v>0</v>
      </c>
      <c r="CM193" s="166">
        <f t="shared" si="237"/>
        <v>0</v>
      </c>
      <c r="CN193" s="166">
        <f t="shared" si="237"/>
        <v>0</v>
      </c>
      <c r="CO193" s="166">
        <f t="shared" si="237"/>
        <v>0</v>
      </c>
      <c r="CP193" s="166">
        <f t="shared" si="237"/>
        <v>0</v>
      </c>
      <c r="CQ193" s="166">
        <f t="shared" si="237"/>
        <v>0</v>
      </c>
      <c r="CR193" s="166">
        <f t="shared" si="237"/>
        <v>0</v>
      </c>
      <c r="CS193" s="166">
        <f t="shared" si="237"/>
        <v>0</v>
      </c>
      <c r="CT193" s="166">
        <f t="shared" si="237"/>
        <v>0</v>
      </c>
      <c r="CU193" s="166">
        <f t="shared" si="237"/>
        <v>0</v>
      </c>
      <c r="CV193" s="166">
        <f t="shared" si="237"/>
        <v>0</v>
      </c>
      <c r="CW193" s="166">
        <f t="shared" si="237"/>
        <v>0</v>
      </c>
      <c r="CX193" s="166">
        <f t="shared" si="237"/>
        <v>0</v>
      </c>
      <c r="CY193" s="166">
        <f t="shared" si="237"/>
        <v>0</v>
      </c>
      <c r="CZ193" s="166">
        <f t="shared" ref="CZ193:EJ193" si="238">$B$193*(CZ$183&lt;0)*CZ$183</f>
        <v>0</v>
      </c>
      <c r="DA193" s="166">
        <f t="shared" si="238"/>
        <v>0</v>
      </c>
      <c r="DB193" s="166">
        <f t="shared" si="238"/>
        <v>0</v>
      </c>
      <c r="DC193" s="166">
        <f t="shared" si="238"/>
        <v>0</v>
      </c>
      <c r="DD193" s="166">
        <f t="shared" si="238"/>
        <v>0</v>
      </c>
      <c r="DE193" s="166">
        <f t="shared" si="238"/>
        <v>0</v>
      </c>
      <c r="DF193" s="166">
        <f t="shared" si="238"/>
        <v>0</v>
      </c>
      <c r="DG193" s="166">
        <f t="shared" si="238"/>
        <v>0</v>
      </c>
      <c r="DH193" s="166">
        <f t="shared" si="238"/>
        <v>0</v>
      </c>
      <c r="DI193" s="166">
        <f t="shared" si="238"/>
        <v>0</v>
      </c>
      <c r="DJ193" s="166">
        <f t="shared" si="238"/>
        <v>0</v>
      </c>
      <c r="DK193" s="166">
        <f t="shared" si="238"/>
        <v>0</v>
      </c>
      <c r="DL193" s="166">
        <f t="shared" si="238"/>
        <v>0</v>
      </c>
      <c r="DM193" s="166">
        <f t="shared" si="238"/>
        <v>0</v>
      </c>
      <c r="DN193" s="166">
        <f t="shared" si="238"/>
        <v>0</v>
      </c>
      <c r="DO193" s="166">
        <f t="shared" si="238"/>
        <v>0</v>
      </c>
      <c r="DP193" s="166">
        <f t="shared" si="238"/>
        <v>0</v>
      </c>
      <c r="DQ193" s="166">
        <f t="shared" si="238"/>
        <v>0</v>
      </c>
      <c r="DR193" s="166">
        <f t="shared" si="238"/>
        <v>0</v>
      </c>
      <c r="DS193" s="166">
        <f t="shared" si="238"/>
        <v>0</v>
      </c>
      <c r="DT193" s="166">
        <f t="shared" si="238"/>
        <v>0</v>
      </c>
      <c r="DU193" s="166">
        <f t="shared" si="238"/>
        <v>0</v>
      </c>
      <c r="DV193" s="166">
        <f t="shared" si="238"/>
        <v>0</v>
      </c>
      <c r="DW193" s="166">
        <f t="shared" si="238"/>
        <v>0</v>
      </c>
      <c r="DX193" s="166">
        <f t="shared" si="238"/>
        <v>0</v>
      </c>
      <c r="DY193" s="166">
        <f t="shared" si="238"/>
        <v>0</v>
      </c>
      <c r="DZ193" s="166">
        <f t="shared" si="238"/>
        <v>0</v>
      </c>
      <c r="EA193" s="166">
        <f t="shared" si="238"/>
        <v>0</v>
      </c>
      <c r="EB193" s="166">
        <f t="shared" si="238"/>
        <v>0</v>
      </c>
      <c r="EC193" s="166">
        <f t="shared" si="238"/>
        <v>0</v>
      </c>
      <c r="ED193" s="166">
        <f t="shared" si="238"/>
        <v>0</v>
      </c>
      <c r="EE193" s="166">
        <f t="shared" si="238"/>
        <v>0</v>
      </c>
      <c r="EF193" s="166">
        <f t="shared" si="238"/>
        <v>0</v>
      </c>
      <c r="EG193" s="166">
        <f t="shared" si="238"/>
        <v>0</v>
      </c>
      <c r="EH193" s="166">
        <f t="shared" si="238"/>
        <v>0</v>
      </c>
      <c r="EI193" s="166">
        <f t="shared" si="238"/>
        <v>0</v>
      </c>
      <c r="EJ193" s="166">
        <f t="shared" si="238"/>
        <v>0</v>
      </c>
      <c r="EK193" s="4">
        <v>0</v>
      </c>
    </row>
    <row r="194" spans="1:141" s="4" customFormat="1" ht="14" x14ac:dyDescent="0.2">
      <c r="A194" s="3"/>
      <c r="C194" s="329" t="s">
        <v>666</v>
      </c>
      <c r="D194" s="331"/>
      <c r="H194" s="166">
        <f t="shared" ref="H194:AM194" ca="1" si="239">MIN($B193*(H$183&gt;0)*H$183,-H192)</f>
        <v>0</v>
      </c>
      <c r="I194" s="166">
        <f t="shared" ca="1" si="239"/>
        <v>0</v>
      </c>
      <c r="J194" s="166">
        <f t="shared" ca="1" si="239"/>
        <v>0</v>
      </c>
      <c r="K194" s="166">
        <f t="shared" ca="1" si="239"/>
        <v>0</v>
      </c>
      <c r="L194" s="166">
        <f t="shared" ca="1" si="239"/>
        <v>0</v>
      </c>
      <c r="M194" s="166">
        <f t="shared" ca="1" si="239"/>
        <v>0</v>
      </c>
      <c r="N194" s="166">
        <f t="shared" ca="1" si="239"/>
        <v>0</v>
      </c>
      <c r="O194" s="166">
        <f t="shared" ca="1" si="239"/>
        <v>0</v>
      </c>
      <c r="P194" s="166">
        <f t="shared" ca="1" si="239"/>
        <v>0</v>
      </c>
      <c r="Q194" s="166">
        <f t="shared" ca="1" si="239"/>
        <v>0</v>
      </c>
      <c r="R194" s="166">
        <f t="shared" ca="1" si="239"/>
        <v>0</v>
      </c>
      <c r="S194" s="166">
        <f t="shared" ca="1" si="239"/>
        <v>0</v>
      </c>
      <c r="T194" s="166">
        <f t="shared" ca="1" si="239"/>
        <v>0</v>
      </c>
      <c r="U194" s="166">
        <f t="shared" ca="1" si="239"/>
        <v>0</v>
      </c>
      <c r="V194" s="166">
        <f t="shared" ca="1" si="239"/>
        <v>0</v>
      </c>
      <c r="W194" s="166">
        <f t="shared" ca="1" si="239"/>
        <v>0</v>
      </c>
      <c r="X194" s="166">
        <f t="shared" ca="1" si="239"/>
        <v>0</v>
      </c>
      <c r="Y194" s="166">
        <f t="shared" ca="1" si="239"/>
        <v>0</v>
      </c>
      <c r="Z194" s="166">
        <f t="shared" ca="1" si="239"/>
        <v>0</v>
      </c>
      <c r="AA194" s="166">
        <f t="shared" ca="1" si="239"/>
        <v>0</v>
      </c>
      <c r="AB194" s="166">
        <f t="shared" ca="1" si="239"/>
        <v>0</v>
      </c>
      <c r="AC194" s="166">
        <f t="shared" ca="1" si="239"/>
        <v>0</v>
      </c>
      <c r="AD194" s="166">
        <f t="shared" ca="1" si="239"/>
        <v>0</v>
      </c>
      <c r="AE194" s="166">
        <f t="shared" ca="1" si="239"/>
        <v>0</v>
      </c>
      <c r="AF194" s="166">
        <f t="shared" ca="1" si="239"/>
        <v>0</v>
      </c>
      <c r="AG194" s="166">
        <f t="shared" ca="1" si="239"/>
        <v>0</v>
      </c>
      <c r="AH194" s="166">
        <f t="shared" ca="1" si="239"/>
        <v>0</v>
      </c>
      <c r="AI194" s="166">
        <f t="shared" ca="1" si="239"/>
        <v>0</v>
      </c>
      <c r="AJ194" s="166">
        <f t="shared" ca="1" si="239"/>
        <v>0</v>
      </c>
      <c r="AK194" s="166">
        <f t="shared" ca="1" si="239"/>
        <v>0</v>
      </c>
      <c r="AL194" s="166">
        <f t="shared" ca="1" si="239"/>
        <v>0</v>
      </c>
      <c r="AM194" s="166">
        <f t="shared" ca="1" si="239"/>
        <v>0</v>
      </c>
      <c r="AN194" s="166">
        <f t="shared" ref="AN194:BS194" ca="1" si="240">MIN($B193*(AN$183&gt;0)*AN$183,-AN192)</f>
        <v>4804.5169373575918</v>
      </c>
      <c r="AO194" s="166">
        <f t="shared" ca="1" si="240"/>
        <v>12465.593464789825</v>
      </c>
      <c r="AP194" s="166">
        <f t="shared" ca="1" si="240"/>
        <v>20163.576599930926</v>
      </c>
      <c r="AQ194" s="166">
        <f t="shared" ca="1" si="240"/>
        <v>27898.466342780866</v>
      </c>
      <c r="AR194" s="166">
        <f t="shared" ca="1" si="240"/>
        <v>29951.993796025916</v>
      </c>
      <c r="AS194" s="166">
        <f t="shared" ca="1" si="240"/>
        <v>3429338.0791491191</v>
      </c>
      <c r="AT194" s="166">
        <f t="shared" ca="1" si="240"/>
        <v>0</v>
      </c>
      <c r="AU194" s="166">
        <f t="shared" ca="1" si="240"/>
        <v>0</v>
      </c>
      <c r="AV194" s="166">
        <f t="shared" ca="1" si="240"/>
        <v>0</v>
      </c>
      <c r="AW194" s="166">
        <f t="shared" ca="1" si="240"/>
        <v>0</v>
      </c>
      <c r="AX194" s="166">
        <f t="shared" ca="1" si="240"/>
        <v>0</v>
      </c>
      <c r="AY194" s="166">
        <f t="shared" ca="1" si="240"/>
        <v>0</v>
      </c>
      <c r="AZ194" s="166">
        <f t="shared" ca="1" si="240"/>
        <v>0</v>
      </c>
      <c r="BA194" s="166">
        <f t="shared" ca="1" si="240"/>
        <v>0</v>
      </c>
      <c r="BB194" s="166">
        <f t="shared" ca="1" si="240"/>
        <v>0</v>
      </c>
      <c r="BC194" s="166">
        <f t="shared" ca="1" si="240"/>
        <v>0</v>
      </c>
      <c r="BD194" s="166">
        <f t="shared" ca="1" si="240"/>
        <v>0</v>
      </c>
      <c r="BE194" s="166">
        <f t="shared" ca="1" si="240"/>
        <v>0</v>
      </c>
      <c r="BF194" s="166">
        <f t="shared" ca="1" si="240"/>
        <v>0</v>
      </c>
      <c r="BG194" s="166">
        <f t="shared" ca="1" si="240"/>
        <v>0</v>
      </c>
      <c r="BH194" s="166">
        <f t="shared" ca="1" si="240"/>
        <v>0</v>
      </c>
      <c r="BI194" s="166">
        <f t="shared" ca="1" si="240"/>
        <v>0</v>
      </c>
      <c r="BJ194" s="166">
        <f t="shared" ca="1" si="240"/>
        <v>0</v>
      </c>
      <c r="BK194" s="166">
        <f t="shared" ca="1" si="240"/>
        <v>0</v>
      </c>
      <c r="BL194" s="166">
        <f t="shared" ca="1" si="240"/>
        <v>0</v>
      </c>
      <c r="BM194" s="166">
        <f t="shared" ca="1" si="240"/>
        <v>0</v>
      </c>
      <c r="BN194" s="166">
        <f t="shared" ca="1" si="240"/>
        <v>0</v>
      </c>
      <c r="BO194" s="166">
        <f t="shared" ca="1" si="240"/>
        <v>0</v>
      </c>
      <c r="BP194" s="166">
        <f t="shared" ca="1" si="240"/>
        <v>0</v>
      </c>
      <c r="BQ194" s="166">
        <f t="shared" ca="1" si="240"/>
        <v>0</v>
      </c>
      <c r="BR194" s="166">
        <f t="shared" ca="1" si="240"/>
        <v>0</v>
      </c>
      <c r="BS194" s="166">
        <f t="shared" ca="1" si="240"/>
        <v>0</v>
      </c>
      <c r="BT194" s="166">
        <f t="shared" ref="BT194:CY194" ca="1" si="241">MIN($B193*(BT$183&gt;0)*BT$183,-BT192)</f>
        <v>0</v>
      </c>
      <c r="BU194" s="166">
        <f t="shared" ca="1" si="241"/>
        <v>0</v>
      </c>
      <c r="BV194" s="166">
        <f t="shared" ca="1" si="241"/>
        <v>0</v>
      </c>
      <c r="BW194" s="166">
        <f t="shared" ca="1" si="241"/>
        <v>0</v>
      </c>
      <c r="BX194" s="166">
        <f t="shared" ca="1" si="241"/>
        <v>0</v>
      </c>
      <c r="BY194" s="166">
        <f t="shared" ca="1" si="241"/>
        <v>0</v>
      </c>
      <c r="BZ194" s="166">
        <f t="shared" ca="1" si="241"/>
        <v>0</v>
      </c>
      <c r="CA194" s="166">
        <f t="shared" ca="1" si="241"/>
        <v>0</v>
      </c>
      <c r="CB194" s="166">
        <f t="shared" ca="1" si="241"/>
        <v>0</v>
      </c>
      <c r="CC194" s="166">
        <f t="shared" ca="1" si="241"/>
        <v>0</v>
      </c>
      <c r="CD194" s="166">
        <f t="shared" ca="1" si="241"/>
        <v>0</v>
      </c>
      <c r="CE194" s="166">
        <f t="shared" ca="1" si="241"/>
        <v>0</v>
      </c>
      <c r="CF194" s="166">
        <f t="shared" ca="1" si="241"/>
        <v>0</v>
      </c>
      <c r="CG194" s="166">
        <f t="shared" ca="1" si="241"/>
        <v>0</v>
      </c>
      <c r="CH194" s="166">
        <f t="shared" ca="1" si="241"/>
        <v>0</v>
      </c>
      <c r="CI194" s="166">
        <f t="shared" ca="1" si="241"/>
        <v>0</v>
      </c>
      <c r="CJ194" s="166">
        <f t="shared" ca="1" si="241"/>
        <v>0</v>
      </c>
      <c r="CK194" s="166">
        <f t="shared" ca="1" si="241"/>
        <v>0</v>
      </c>
      <c r="CL194" s="166">
        <f t="shared" ca="1" si="241"/>
        <v>0</v>
      </c>
      <c r="CM194" s="166">
        <f t="shared" ca="1" si="241"/>
        <v>0</v>
      </c>
      <c r="CN194" s="166">
        <f t="shared" ca="1" si="241"/>
        <v>0</v>
      </c>
      <c r="CO194" s="166">
        <f t="shared" ca="1" si="241"/>
        <v>0</v>
      </c>
      <c r="CP194" s="166">
        <f t="shared" ca="1" si="241"/>
        <v>0</v>
      </c>
      <c r="CQ194" s="166">
        <f t="shared" ca="1" si="241"/>
        <v>0</v>
      </c>
      <c r="CR194" s="166">
        <f t="shared" ca="1" si="241"/>
        <v>0</v>
      </c>
      <c r="CS194" s="166">
        <f t="shared" ca="1" si="241"/>
        <v>0</v>
      </c>
      <c r="CT194" s="166">
        <f t="shared" ca="1" si="241"/>
        <v>0</v>
      </c>
      <c r="CU194" s="166">
        <f t="shared" ca="1" si="241"/>
        <v>0</v>
      </c>
      <c r="CV194" s="166">
        <f t="shared" ca="1" si="241"/>
        <v>0</v>
      </c>
      <c r="CW194" s="166">
        <f t="shared" ca="1" si="241"/>
        <v>0</v>
      </c>
      <c r="CX194" s="166">
        <f t="shared" ca="1" si="241"/>
        <v>0</v>
      </c>
      <c r="CY194" s="166">
        <f t="shared" ca="1" si="241"/>
        <v>0</v>
      </c>
      <c r="CZ194" s="166">
        <f t="shared" ref="CZ194:EE194" ca="1" si="242">MIN($B193*(CZ$183&gt;0)*CZ$183,-CZ192)</f>
        <v>0</v>
      </c>
      <c r="DA194" s="166">
        <f t="shared" ca="1" si="242"/>
        <v>0</v>
      </c>
      <c r="DB194" s="166">
        <f t="shared" ca="1" si="242"/>
        <v>0</v>
      </c>
      <c r="DC194" s="166">
        <f t="shared" ca="1" si="242"/>
        <v>0</v>
      </c>
      <c r="DD194" s="166">
        <f t="shared" ca="1" si="242"/>
        <v>0</v>
      </c>
      <c r="DE194" s="166">
        <f t="shared" ca="1" si="242"/>
        <v>0</v>
      </c>
      <c r="DF194" s="166">
        <f t="shared" ca="1" si="242"/>
        <v>0</v>
      </c>
      <c r="DG194" s="166">
        <f t="shared" ca="1" si="242"/>
        <v>0</v>
      </c>
      <c r="DH194" s="166">
        <f t="shared" ca="1" si="242"/>
        <v>0</v>
      </c>
      <c r="DI194" s="166">
        <f t="shared" ca="1" si="242"/>
        <v>0</v>
      </c>
      <c r="DJ194" s="166">
        <f t="shared" ca="1" si="242"/>
        <v>0</v>
      </c>
      <c r="DK194" s="166">
        <f t="shared" ca="1" si="242"/>
        <v>0</v>
      </c>
      <c r="DL194" s="166">
        <f t="shared" ca="1" si="242"/>
        <v>0</v>
      </c>
      <c r="DM194" s="166">
        <f t="shared" ca="1" si="242"/>
        <v>0</v>
      </c>
      <c r="DN194" s="166">
        <f t="shared" ca="1" si="242"/>
        <v>0</v>
      </c>
      <c r="DO194" s="166">
        <f t="shared" ca="1" si="242"/>
        <v>0</v>
      </c>
      <c r="DP194" s="166">
        <f t="shared" ca="1" si="242"/>
        <v>0</v>
      </c>
      <c r="DQ194" s="166">
        <f t="shared" ca="1" si="242"/>
        <v>0</v>
      </c>
      <c r="DR194" s="166">
        <f t="shared" ca="1" si="242"/>
        <v>0</v>
      </c>
      <c r="DS194" s="166">
        <f t="shared" ca="1" si="242"/>
        <v>0</v>
      </c>
      <c r="DT194" s="166">
        <f t="shared" ca="1" si="242"/>
        <v>0</v>
      </c>
      <c r="DU194" s="166">
        <f t="shared" ca="1" si="242"/>
        <v>0</v>
      </c>
      <c r="DV194" s="166">
        <f t="shared" ca="1" si="242"/>
        <v>0</v>
      </c>
      <c r="DW194" s="166">
        <f t="shared" ca="1" si="242"/>
        <v>0</v>
      </c>
      <c r="DX194" s="166">
        <f t="shared" ca="1" si="242"/>
        <v>0</v>
      </c>
      <c r="DY194" s="166">
        <f t="shared" ca="1" si="242"/>
        <v>0</v>
      </c>
      <c r="DZ194" s="166">
        <f t="shared" ca="1" si="242"/>
        <v>0</v>
      </c>
      <c r="EA194" s="166">
        <f t="shared" ca="1" si="242"/>
        <v>0</v>
      </c>
      <c r="EB194" s="166">
        <f t="shared" ca="1" si="242"/>
        <v>0</v>
      </c>
      <c r="EC194" s="166">
        <f t="shared" ca="1" si="242"/>
        <v>0</v>
      </c>
      <c r="ED194" s="166">
        <f t="shared" ca="1" si="242"/>
        <v>0</v>
      </c>
      <c r="EE194" s="166">
        <f t="shared" ca="1" si="242"/>
        <v>0</v>
      </c>
      <c r="EF194" s="166">
        <f t="shared" ref="EF194:EJ194" ca="1" si="243">MIN($B193*(EF$183&gt;0)*EF$183,-EF192)</f>
        <v>0</v>
      </c>
      <c r="EG194" s="166">
        <f t="shared" ca="1" si="243"/>
        <v>0</v>
      </c>
      <c r="EH194" s="166">
        <f t="shared" ca="1" si="243"/>
        <v>0</v>
      </c>
      <c r="EI194" s="166">
        <f t="shared" ca="1" si="243"/>
        <v>0</v>
      </c>
      <c r="EJ194" s="166">
        <f t="shared" ca="1" si="243"/>
        <v>0</v>
      </c>
      <c r="EK194" s="4">
        <v>0</v>
      </c>
    </row>
    <row r="195" spans="1:141" s="4" customFormat="1" ht="14" x14ac:dyDescent="0.2">
      <c r="A195" s="3"/>
      <c r="C195" s="329" t="s">
        <v>406</v>
      </c>
      <c r="D195" s="331"/>
      <c r="H195" s="166">
        <f t="shared" ref="H195:AM195" ca="1" si="244">SUM(H192:H194)</f>
        <v>-1632858.8397000013</v>
      </c>
      <c r="I195" s="166">
        <f t="shared" ca="1" si="244"/>
        <v>-1841959.1586811265</v>
      </c>
      <c r="J195" s="166">
        <f t="shared" ca="1" si="244"/>
        <v>-2051059.4776622518</v>
      </c>
      <c r="K195" s="166">
        <f t="shared" ca="1" si="244"/>
        <v>-2343696.7405183772</v>
      </c>
      <c r="L195" s="166">
        <f t="shared" ca="1" si="244"/>
        <v>-2636334.0033745025</v>
      </c>
      <c r="M195" s="166">
        <f t="shared" ca="1" si="244"/>
        <v>-2928971.2662306279</v>
      </c>
      <c r="N195" s="166">
        <f t="shared" ca="1" si="244"/>
        <v>-3305145.4729617531</v>
      </c>
      <c r="O195" s="166">
        <f t="shared" ca="1" si="244"/>
        <v>-3524622.2262900039</v>
      </c>
      <c r="P195" s="166">
        <f t="shared" ca="1" si="244"/>
        <v>-3524622.2262900039</v>
      </c>
      <c r="Q195" s="166">
        <f t="shared" ca="1" si="244"/>
        <v>-3524622.2262900039</v>
      </c>
      <c r="R195" s="166">
        <f t="shared" ca="1" si="244"/>
        <v>-3524622.2262900039</v>
      </c>
      <c r="S195" s="166">
        <f t="shared" ca="1" si="244"/>
        <v>-3524622.2262900039</v>
      </c>
      <c r="T195" s="166">
        <f t="shared" ca="1" si="244"/>
        <v>-3524622.2262900039</v>
      </c>
      <c r="U195" s="166">
        <f t="shared" ca="1" si="244"/>
        <v>-3524622.2262900039</v>
      </c>
      <c r="V195" s="166">
        <f t="shared" ca="1" si="244"/>
        <v>-3524622.2262900039</v>
      </c>
      <c r="W195" s="166">
        <f t="shared" ca="1" si="244"/>
        <v>-3524622.2262900039</v>
      </c>
      <c r="X195" s="166">
        <f t="shared" ca="1" si="244"/>
        <v>-3524622.2262900039</v>
      </c>
      <c r="Y195" s="166">
        <f t="shared" ca="1" si="244"/>
        <v>-3524622.2262900039</v>
      </c>
      <c r="Z195" s="166">
        <f t="shared" ca="1" si="244"/>
        <v>-3524622.2262900039</v>
      </c>
      <c r="AA195" s="166">
        <f t="shared" ca="1" si="244"/>
        <v>-3524622.2262900039</v>
      </c>
      <c r="AB195" s="166">
        <f t="shared" ca="1" si="244"/>
        <v>-3524622.2262900039</v>
      </c>
      <c r="AC195" s="166">
        <f t="shared" ca="1" si="244"/>
        <v>-3524622.2262900039</v>
      </c>
      <c r="AD195" s="166">
        <f t="shared" ca="1" si="244"/>
        <v>-3524622.2262900039</v>
      </c>
      <c r="AE195" s="166">
        <f t="shared" ca="1" si="244"/>
        <v>-3524622.2262900039</v>
      </c>
      <c r="AF195" s="166">
        <f t="shared" ca="1" si="244"/>
        <v>-3524622.2262900039</v>
      </c>
      <c r="AG195" s="166">
        <f t="shared" ca="1" si="244"/>
        <v>-3524622.2262900039</v>
      </c>
      <c r="AH195" s="166">
        <f t="shared" ca="1" si="244"/>
        <v>-3524622.2262900039</v>
      </c>
      <c r="AI195" s="166">
        <f t="shared" ca="1" si="244"/>
        <v>-3524622.2262900039</v>
      </c>
      <c r="AJ195" s="166">
        <f t="shared" ca="1" si="244"/>
        <v>-3524622.2262900039</v>
      </c>
      <c r="AK195" s="166">
        <f t="shared" ca="1" si="244"/>
        <v>-3524622.2262900039</v>
      </c>
      <c r="AL195" s="166">
        <f t="shared" ca="1" si="244"/>
        <v>-3524622.2262900039</v>
      </c>
      <c r="AM195" s="166">
        <f t="shared" ca="1" si="244"/>
        <v>-3524622.2262900039</v>
      </c>
      <c r="AN195" s="166">
        <f t="shared" ref="AN195:BS195" ca="1" si="245">SUM(AN192:AN194)</f>
        <v>-3519817.7093526465</v>
      </c>
      <c r="AO195" s="166">
        <f t="shared" ca="1" si="245"/>
        <v>-3507352.1158878566</v>
      </c>
      <c r="AP195" s="166">
        <f t="shared" ca="1" si="245"/>
        <v>-3487188.5392879257</v>
      </c>
      <c r="AQ195" s="166">
        <f t="shared" ca="1" si="245"/>
        <v>-3459290.072945145</v>
      </c>
      <c r="AR195" s="166">
        <f t="shared" ca="1" si="245"/>
        <v>-3429338.0791491191</v>
      </c>
      <c r="AS195" s="166">
        <f t="shared" ca="1" si="245"/>
        <v>0</v>
      </c>
      <c r="AT195" s="166">
        <f t="shared" ca="1" si="245"/>
        <v>0</v>
      </c>
      <c r="AU195" s="166">
        <f t="shared" ca="1" si="245"/>
        <v>0</v>
      </c>
      <c r="AV195" s="166">
        <f t="shared" ca="1" si="245"/>
        <v>0</v>
      </c>
      <c r="AW195" s="166">
        <f t="shared" ca="1" si="245"/>
        <v>0</v>
      </c>
      <c r="AX195" s="166">
        <f t="shared" ca="1" si="245"/>
        <v>0</v>
      </c>
      <c r="AY195" s="166">
        <f t="shared" ca="1" si="245"/>
        <v>0</v>
      </c>
      <c r="AZ195" s="166">
        <f t="shared" ca="1" si="245"/>
        <v>0</v>
      </c>
      <c r="BA195" s="166">
        <f t="shared" ca="1" si="245"/>
        <v>0</v>
      </c>
      <c r="BB195" s="166">
        <f t="shared" ca="1" si="245"/>
        <v>0</v>
      </c>
      <c r="BC195" s="166">
        <f t="shared" ca="1" si="245"/>
        <v>0</v>
      </c>
      <c r="BD195" s="166">
        <f t="shared" ca="1" si="245"/>
        <v>0</v>
      </c>
      <c r="BE195" s="166">
        <f t="shared" ca="1" si="245"/>
        <v>0</v>
      </c>
      <c r="BF195" s="166">
        <f t="shared" ca="1" si="245"/>
        <v>0</v>
      </c>
      <c r="BG195" s="166">
        <f t="shared" ca="1" si="245"/>
        <v>0</v>
      </c>
      <c r="BH195" s="166">
        <f t="shared" ca="1" si="245"/>
        <v>0</v>
      </c>
      <c r="BI195" s="166">
        <f t="shared" ca="1" si="245"/>
        <v>0</v>
      </c>
      <c r="BJ195" s="166">
        <f t="shared" ca="1" si="245"/>
        <v>0</v>
      </c>
      <c r="BK195" s="166">
        <f t="shared" ca="1" si="245"/>
        <v>0</v>
      </c>
      <c r="BL195" s="166">
        <f t="shared" ca="1" si="245"/>
        <v>0</v>
      </c>
      <c r="BM195" s="166">
        <f t="shared" ca="1" si="245"/>
        <v>0</v>
      </c>
      <c r="BN195" s="166">
        <f t="shared" ca="1" si="245"/>
        <v>0</v>
      </c>
      <c r="BO195" s="166">
        <f t="shared" ca="1" si="245"/>
        <v>0</v>
      </c>
      <c r="BP195" s="166">
        <f t="shared" ca="1" si="245"/>
        <v>0</v>
      </c>
      <c r="BQ195" s="166">
        <f t="shared" ca="1" si="245"/>
        <v>0</v>
      </c>
      <c r="BR195" s="166">
        <f t="shared" ca="1" si="245"/>
        <v>0</v>
      </c>
      <c r="BS195" s="166">
        <f t="shared" ca="1" si="245"/>
        <v>0</v>
      </c>
      <c r="BT195" s="166">
        <f t="shared" ref="BT195:CY195" ca="1" si="246">SUM(BT192:BT194)</f>
        <v>0</v>
      </c>
      <c r="BU195" s="166">
        <f t="shared" ca="1" si="246"/>
        <v>0</v>
      </c>
      <c r="BV195" s="166">
        <f t="shared" ca="1" si="246"/>
        <v>0</v>
      </c>
      <c r="BW195" s="166">
        <f t="shared" ca="1" si="246"/>
        <v>0</v>
      </c>
      <c r="BX195" s="166">
        <f t="shared" ca="1" si="246"/>
        <v>0</v>
      </c>
      <c r="BY195" s="166">
        <f t="shared" ca="1" si="246"/>
        <v>0</v>
      </c>
      <c r="BZ195" s="166">
        <f t="shared" ca="1" si="246"/>
        <v>0</v>
      </c>
      <c r="CA195" s="166">
        <f t="shared" ca="1" si="246"/>
        <v>0</v>
      </c>
      <c r="CB195" s="166">
        <f t="shared" ca="1" si="246"/>
        <v>0</v>
      </c>
      <c r="CC195" s="166">
        <f t="shared" ca="1" si="246"/>
        <v>0</v>
      </c>
      <c r="CD195" s="166">
        <f t="shared" ca="1" si="246"/>
        <v>0</v>
      </c>
      <c r="CE195" s="166">
        <f t="shared" ca="1" si="246"/>
        <v>0</v>
      </c>
      <c r="CF195" s="166">
        <f t="shared" ca="1" si="246"/>
        <v>0</v>
      </c>
      <c r="CG195" s="166">
        <f t="shared" ca="1" si="246"/>
        <v>0</v>
      </c>
      <c r="CH195" s="166">
        <f t="shared" ca="1" si="246"/>
        <v>0</v>
      </c>
      <c r="CI195" s="166">
        <f t="shared" ca="1" si="246"/>
        <v>0</v>
      </c>
      <c r="CJ195" s="166">
        <f t="shared" ca="1" si="246"/>
        <v>0</v>
      </c>
      <c r="CK195" s="166">
        <f t="shared" ca="1" si="246"/>
        <v>0</v>
      </c>
      <c r="CL195" s="166">
        <f t="shared" ca="1" si="246"/>
        <v>0</v>
      </c>
      <c r="CM195" s="166">
        <f t="shared" ca="1" si="246"/>
        <v>0</v>
      </c>
      <c r="CN195" s="166">
        <f t="shared" ca="1" si="246"/>
        <v>0</v>
      </c>
      <c r="CO195" s="166">
        <f t="shared" ca="1" si="246"/>
        <v>0</v>
      </c>
      <c r="CP195" s="166">
        <f t="shared" ca="1" si="246"/>
        <v>0</v>
      </c>
      <c r="CQ195" s="166">
        <f t="shared" ca="1" si="246"/>
        <v>0</v>
      </c>
      <c r="CR195" s="166">
        <f t="shared" ca="1" si="246"/>
        <v>0</v>
      </c>
      <c r="CS195" s="166">
        <f t="shared" ca="1" si="246"/>
        <v>0</v>
      </c>
      <c r="CT195" s="166">
        <f t="shared" ca="1" si="246"/>
        <v>0</v>
      </c>
      <c r="CU195" s="166">
        <f t="shared" ca="1" si="246"/>
        <v>0</v>
      </c>
      <c r="CV195" s="166">
        <f t="shared" ca="1" si="246"/>
        <v>0</v>
      </c>
      <c r="CW195" s="166">
        <f t="shared" ca="1" si="246"/>
        <v>0</v>
      </c>
      <c r="CX195" s="166">
        <f t="shared" ca="1" si="246"/>
        <v>0</v>
      </c>
      <c r="CY195" s="166">
        <f t="shared" ca="1" si="246"/>
        <v>0</v>
      </c>
      <c r="CZ195" s="166">
        <f t="shared" ref="CZ195:EE195" ca="1" si="247">SUM(CZ192:CZ194)</f>
        <v>0</v>
      </c>
      <c r="DA195" s="166">
        <f t="shared" ca="1" si="247"/>
        <v>0</v>
      </c>
      <c r="DB195" s="166">
        <f t="shared" ca="1" si="247"/>
        <v>0</v>
      </c>
      <c r="DC195" s="166">
        <f t="shared" ca="1" si="247"/>
        <v>0</v>
      </c>
      <c r="DD195" s="166">
        <f t="shared" ca="1" si="247"/>
        <v>0</v>
      </c>
      <c r="DE195" s="166">
        <f t="shared" ca="1" si="247"/>
        <v>0</v>
      </c>
      <c r="DF195" s="166">
        <f t="shared" ca="1" si="247"/>
        <v>0</v>
      </c>
      <c r="DG195" s="166">
        <f t="shared" ca="1" si="247"/>
        <v>0</v>
      </c>
      <c r="DH195" s="166">
        <f t="shared" ca="1" si="247"/>
        <v>0</v>
      </c>
      <c r="DI195" s="166">
        <f t="shared" ca="1" si="247"/>
        <v>0</v>
      </c>
      <c r="DJ195" s="166">
        <f t="shared" ca="1" si="247"/>
        <v>0</v>
      </c>
      <c r="DK195" s="166">
        <f t="shared" ca="1" si="247"/>
        <v>0</v>
      </c>
      <c r="DL195" s="166">
        <f t="shared" ca="1" si="247"/>
        <v>0</v>
      </c>
      <c r="DM195" s="166">
        <f t="shared" ca="1" si="247"/>
        <v>0</v>
      </c>
      <c r="DN195" s="166">
        <f t="shared" ca="1" si="247"/>
        <v>0</v>
      </c>
      <c r="DO195" s="166">
        <f t="shared" ca="1" si="247"/>
        <v>0</v>
      </c>
      <c r="DP195" s="166">
        <f t="shared" ca="1" si="247"/>
        <v>0</v>
      </c>
      <c r="DQ195" s="166">
        <f t="shared" ca="1" si="247"/>
        <v>0</v>
      </c>
      <c r="DR195" s="166">
        <f t="shared" ca="1" si="247"/>
        <v>0</v>
      </c>
      <c r="DS195" s="166">
        <f t="shared" ca="1" si="247"/>
        <v>0</v>
      </c>
      <c r="DT195" s="166">
        <f t="shared" ca="1" si="247"/>
        <v>0</v>
      </c>
      <c r="DU195" s="166">
        <f t="shared" ca="1" si="247"/>
        <v>0</v>
      </c>
      <c r="DV195" s="166">
        <f t="shared" ca="1" si="247"/>
        <v>0</v>
      </c>
      <c r="DW195" s="166">
        <f t="shared" ca="1" si="247"/>
        <v>0</v>
      </c>
      <c r="DX195" s="166">
        <f t="shared" ca="1" si="247"/>
        <v>0</v>
      </c>
      <c r="DY195" s="166">
        <f t="shared" ca="1" si="247"/>
        <v>0</v>
      </c>
      <c r="DZ195" s="166">
        <f t="shared" ca="1" si="247"/>
        <v>0</v>
      </c>
      <c r="EA195" s="166">
        <f t="shared" ca="1" si="247"/>
        <v>0</v>
      </c>
      <c r="EB195" s="166">
        <f t="shared" ca="1" si="247"/>
        <v>0</v>
      </c>
      <c r="EC195" s="166">
        <f t="shared" ca="1" si="247"/>
        <v>0</v>
      </c>
      <c r="ED195" s="166">
        <f t="shared" ca="1" si="247"/>
        <v>0</v>
      </c>
      <c r="EE195" s="166">
        <f t="shared" ca="1" si="247"/>
        <v>0</v>
      </c>
      <c r="EF195" s="166">
        <f t="shared" ref="EF195:EJ195" ca="1" si="248">SUM(EF192:EF194)</f>
        <v>0</v>
      </c>
      <c r="EG195" s="166">
        <f t="shared" ca="1" si="248"/>
        <v>0</v>
      </c>
      <c r="EH195" s="166">
        <f t="shared" ca="1" si="248"/>
        <v>0</v>
      </c>
      <c r="EI195" s="166">
        <f t="shared" ca="1" si="248"/>
        <v>0</v>
      </c>
      <c r="EJ195" s="166">
        <f t="shared" ca="1" si="248"/>
        <v>0</v>
      </c>
      <c r="EK195" s="4">
        <v>0</v>
      </c>
    </row>
    <row r="196" spans="1:141" s="4" customFormat="1" ht="14" x14ac:dyDescent="0.2">
      <c r="A196" s="3"/>
      <c r="C196" s="329"/>
      <c r="D196" s="331"/>
      <c r="H196" s="328"/>
      <c r="I196" s="166"/>
      <c r="J196" s="166"/>
      <c r="K196" s="166"/>
      <c r="L196" s="166"/>
      <c r="M196" s="166"/>
      <c r="N196" s="166"/>
      <c r="O196" s="166"/>
      <c r="P196" s="166"/>
      <c r="Q196" s="166"/>
      <c r="R196" s="166"/>
      <c r="S196" s="166"/>
      <c r="T196" s="166"/>
      <c r="U196" s="166"/>
      <c r="V196" s="166"/>
      <c r="W196" s="166"/>
      <c r="X196" s="166"/>
      <c r="Y196" s="166"/>
      <c r="Z196" s="166"/>
      <c r="AA196" s="166"/>
      <c r="AB196" s="166"/>
      <c r="AC196" s="166"/>
      <c r="AD196" s="166"/>
      <c r="AE196" s="166"/>
      <c r="AF196" s="166"/>
      <c r="AG196" s="166"/>
      <c r="AH196" s="166"/>
      <c r="AI196" s="166"/>
      <c r="AJ196" s="166"/>
      <c r="AK196" s="166"/>
      <c r="AL196" s="166"/>
      <c r="AM196" s="166"/>
      <c r="AN196" s="166"/>
      <c r="AO196" s="166"/>
      <c r="AP196" s="166"/>
      <c r="AQ196" s="166"/>
      <c r="AR196" s="166"/>
      <c r="AS196" s="166"/>
      <c r="AT196" s="166"/>
      <c r="AU196" s="166"/>
      <c r="AV196" s="166"/>
      <c r="AW196" s="166"/>
      <c r="AX196" s="166"/>
      <c r="AY196" s="166"/>
      <c r="AZ196" s="166"/>
      <c r="BA196" s="166"/>
      <c r="BB196" s="166"/>
      <c r="BC196" s="166"/>
      <c r="BD196" s="166"/>
      <c r="BE196" s="166"/>
      <c r="BF196" s="166"/>
      <c r="BG196" s="166"/>
      <c r="BH196" s="166"/>
      <c r="BI196" s="166"/>
      <c r="BJ196" s="166"/>
      <c r="BK196" s="166"/>
      <c r="BL196" s="166"/>
      <c r="BM196" s="166"/>
      <c r="BN196" s="166"/>
      <c r="BO196" s="166"/>
      <c r="BP196" s="166"/>
      <c r="BQ196" s="166"/>
      <c r="BR196" s="166"/>
      <c r="BS196" s="166"/>
      <c r="BT196" s="166"/>
      <c r="BU196" s="166"/>
      <c r="BV196" s="166"/>
      <c r="BW196" s="166"/>
      <c r="BX196" s="166"/>
      <c r="BY196" s="166"/>
      <c r="BZ196" s="166"/>
      <c r="CA196" s="166"/>
      <c r="CB196" s="166"/>
      <c r="CC196" s="166"/>
      <c r="CD196" s="166"/>
      <c r="CE196" s="166"/>
      <c r="CF196" s="166"/>
      <c r="CG196" s="166"/>
      <c r="CH196" s="166"/>
      <c r="CI196" s="166"/>
      <c r="CJ196" s="166"/>
      <c r="CK196" s="166"/>
      <c r="CL196" s="166"/>
      <c r="CM196" s="166"/>
      <c r="CN196" s="166"/>
      <c r="CO196" s="166"/>
      <c r="CP196" s="166"/>
      <c r="CQ196" s="166"/>
      <c r="CR196" s="166"/>
      <c r="CS196" s="166"/>
      <c r="CT196" s="166"/>
      <c r="CU196" s="166"/>
      <c r="CV196" s="166"/>
      <c r="CW196" s="166"/>
      <c r="CX196" s="166"/>
      <c r="CY196" s="166"/>
      <c r="CZ196" s="166"/>
      <c r="DA196" s="166"/>
      <c r="DB196" s="166"/>
      <c r="DC196" s="166"/>
      <c r="DD196" s="166"/>
      <c r="DE196" s="166"/>
      <c r="DF196" s="166"/>
      <c r="DG196" s="166"/>
      <c r="DH196" s="166"/>
      <c r="DI196" s="166"/>
      <c r="DJ196" s="166"/>
      <c r="DK196" s="166"/>
      <c r="DL196" s="166"/>
      <c r="DM196" s="166"/>
      <c r="DN196" s="166"/>
      <c r="DO196" s="166"/>
      <c r="DP196" s="166"/>
      <c r="DQ196" s="166"/>
      <c r="DR196" s="166"/>
      <c r="DS196" s="166"/>
      <c r="DT196" s="166"/>
      <c r="DU196" s="166"/>
      <c r="DV196" s="166"/>
      <c r="DW196" s="166"/>
      <c r="DX196" s="166"/>
      <c r="DY196" s="166"/>
      <c r="DZ196" s="166"/>
      <c r="EA196" s="166"/>
      <c r="EB196" s="166"/>
      <c r="EC196" s="166"/>
      <c r="ED196" s="166"/>
      <c r="EE196" s="166"/>
      <c r="EF196" s="166"/>
      <c r="EG196" s="166"/>
      <c r="EH196" s="166"/>
      <c r="EI196" s="166"/>
      <c r="EJ196" s="166"/>
      <c r="EK196" s="4">
        <v>0</v>
      </c>
    </row>
    <row r="197" spans="1:141" s="4" customFormat="1" ht="14" x14ac:dyDescent="0.2">
      <c r="A197" s="3"/>
      <c r="C197" s="329" t="s">
        <v>667</v>
      </c>
      <c r="D197" s="331"/>
      <c r="H197" s="328">
        <f t="shared" ref="H197:AM197" ca="1" si="249">(H$183&gt;0)*H$183-SUM(H194,H189)</f>
        <v>0</v>
      </c>
      <c r="I197" s="328">
        <f t="shared" ca="1" si="249"/>
        <v>0</v>
      </c>
      <c r="J197" s="328">
        <f t="shared" ca="1" si="249"/>
        <v>0</v>
      </c>
      <c r="K197" s="328">
        <f t="shared" ca="1" si="249"/>
        <v>0</v>
      </c>
      <c r="L197" s="328">
        <f t="shared" ca="1" si="249"/>
        <v>0</v>
      </c>
      <c r="M197" s="328">
        <f t="shared" ca="1" si="249"/>
        <v>0</v>
      </c>
      <c r="N197" s="328">
        <f t="shared" ca="1" si="249"/>
        <v>0</v>
      </c>
      <c r="O197" s="328">
        <f t="shared" ca="1" si="249"/>
        <v>0</v>
      </c>
      <c r="P197" s="328">
        <f t="shared" ca="1" si="249"/>
        <v>0</v>
      </c>
      <c r="Q197" s="328">
        <f t="shared" ca="1" si="249"/>
        <v>0</v>
      </c>
      <c r="R197" s="328">
        <f t="shared" ca="1" si="249"/>
        <v>0</v>
      </c>
      <c r="S197" s="328">
        <f t="shared" ca="1" si="249"/>
        <v>0</v>
      </c>
      <c r="T197" s="328">
        <f t="shared" ca="1" si="249"/>
        <v>0</v>
      </c>
      <c r="U197" s="328">
        <f t="shared" ca="1" si="249"/>
        <v>0</v>
      </c>
      <c r="V197" s="328">
        <f t="shared" ca="1" si="249"/>
        <v>0</v>
      </c>
      <c r="W197" s="328">
        <f t="shared" ca="1" si="249"/>
        <v>0</v>
      </c>
      <c r="X197" s="328">
        <f t="shared" ca="1" si="249"/>
        <v>0</v>
      </c>
      <c r="Y197" s="328">
        <f t="shared" ca="1" si="249"/>
        <v>0</v>
      </c>
      <c r="Z197" s="328">
        <f t="shared" ca="1" si="249"/>
        <v>0</v>
      </c>
      <c r="AA197" s="328">
        <f t="shared" ca="1" si="249"/>
        <v>0</v>
      </c>
      <c r="AB197" s="328">
        <f t="shared" ca="1" si="249"/>
        <v>0</v>
      </c>
      <c r="AC197" s="328">
        <f t="shared" ca="1" si="249"/>
        <v>0</v>
      </c>
      <c r="AD197" s="328">
        <f t="shared" ca="1" si="249"/>
        <v>0</v>
      </c>
      <c r="AE197" s="328">
        <f t="shared" ca="1" si="249"/>
        <v>0</v>
      </c>
      <c r="AF197" s="328">
        <f t="shared" ca="1" si="249"/>
        <v>0</v>
      </c>
      <c r="AG197" s="328">
        <f t="shared" ca="1" si="249"/>
        <v>0</v>
      </c>
      <c r="AH197" s="328">
        <f t="shared" ca="1" si="249"/>
        <v>0</v>
      </c>
      <c r="AI197" s="328">
        <f t="shared" ca="1" si="249"/>
        <v>0</v>
      </c>
      <c r="AJ197" s="328">
        <f t="shared" ca="1" si="249"/>
        <v>0</v>
      </c>
      <c r="AK197" s="328">
        <f t="shared" ca="1" si="249"/>
        <v>0</v>
      </c>
      <c r="AL197" s="328">
        <f t="shared" ca="1" si="249"/>
        <v>0</v>
      </c>
      <c r="AM197" s="328">
        <f t="shared" ca="1" si="249"/>
        <v>0</v>
      </c>
      <c r="AN197" s="328">
        <f t="shared" ref="AN197:BS197" ca="1" si="250">(AN$183&gt;0)*AN$183-SUM(AN194,AN189)</f>
        <v>0</v>
      </c>
      <c r="AO197" s="328">
        <f t="shared" ca="1" si="250"/>
        <v>0</v>
      </c>
      <c r="AP197" s="328">
        <f t="shared" ca="1" si="250"/>
        <v>0</v>
      </c>
      <c r="AQ197" s="328">
        <f t="shared" ca="1" si="250"/>
        <v>0</v>
      </c>
      <c r="AR197" s="328">
        <f t="shared" ca="1" si="250"/>
        <v>0</v>
      </c>
      <c r="AS197" s="328">
        <f t="shared" ca="1" si="250"/>
        <v>63217652.94447843</v>
      </c>
      <c r="AT197" s="328">
        <f t="shared" ca="1" si="250"/>
        <v>0</v>
      </c>
      <c r="AU197" s="328">
        <f t="shared" ca="1" si="250"/>
        <v>0</v>
      </c>
      <c r="AV197" s="328">
        <f t="shared" ca="1" si="250"/>
        <v>0</v>
      </c>
      <c r="AW197" s="328">
        <f t="shared" ca="1" si="250"/>
        <v>0</v>
      </c>
      <c r="AX197" s="328">
        <f t="shared" ca="1" si="250"/>
        <v>0</v>
      </c>
      <c r="AY197" s="328">
        <f t="shared" ca="1" si="250"/>
        <v>0</v>
      </c>
      <c r="AZ197" s="328">
        <f t="shared" ca="1" si="250"/>
        <v>0</v>
      </c>
      <c r="BA197" s="328">
        <f t="shared" ca="1" si="250"/>
        <v>0</v>
      </c>
      <c r="BB197" s="328">
        <f t="shared" ca="1" si="250"/>
        <v>0</v>
      </c>
      <c r="BC197" s="328">
        <f t="shared" ca="1" si="250"/>
        <v>0</v>
      </c>
      <c r="BD197" s="328">
        <f t="shared" ca="1" si="250"/>
        <v>0</v>
      </c>
      <c r="BE197" s="328">
        <f t="shared" ca="1" si="250"/>
        <v>0</v>
      </c>
      <c r="BF197" s="328">
        <f t="shared" ca="1" si="250"/>
        <v>0</v>
      </c>
      <c r="BG197" s="328">
        <f t="shared" ca="1" si="250"/>
        <v>0</v>
      </c>
      <c r="BH197" s="328">
        <f t="shared" ca="1" si="250"/>
        <v>0</v>
      </c>
      <c r="BI197" s="328">
        <f t="shared" ca="1" si="250"/>
        <v>0</v>
      </c>
      <c r="BJ197" s="328">
        <f t="shared" ca="1" si="250"/>
        <v>0</v>
      </c>
      <c r="BK197" s="328">
        <f t="shared" ca="1" si="250"/>
        <v>0</v>
      </c>
      <c r="BL197" s="328">
        <f t="shared" ca="1" si="250"/>
        <v>0</v>
      </c>
      <c r="BM197" s="328">
        <f t="shared" ca="1" si="250"/>
        <v>0</v>
      </c>
      <c r="BN197" s="328">
        <f t="shared" ca="1" si="250"/>
        <v>0</v>
      </c>
      <c r="BO197" s="328">
        <f t="shared" ca="1" si="250"/>
        <v>0</v>
      </c>
      <c r="BP197" s="328">
        <f t="shared" ca="1" si="250"/>
        <v>0</v>
      </c>
      <c r="BQ197" s="328">
        <f t="shared" ca="1" si="250"/>
        <v>0</v>
      </c>
      <c r="BR197" s="328">
        <f t="shared" ca="1" si="250"/>
        <v>0</v>
      </c>
      <c r="BS197" s="328">
        <f t="shared" ca="1" si="250"/>
        <v>0</v>
      </c>
      <c r="BT197" s="328">
        <f t="shared" ref="BT197:CY197" ca="1" si="251">(BT$183&gt;0)*BT$183-SUM(BT194,BT189)</f>
        <v>0</v>
      </c>
      <c r="BU197" s="328">
        <f t="shared" ca="1" si="251"/>
        <v>0</v>
      </c>
      <c r="BV197" s="328">
        <f t="shared" ca="1" si="251"/>
        <v>0</v>
      </c>
      <c r="BW197" s="328">
        <f t="shared" ca="1" si="251"/>
        <v>0</v>
      </c>
      <c r="BX197" s="328">
        <f t="shared" ca="1" si="251"/>
        <v>0</v>
      </c>
      <c r="BY197" s="328">
        <f t="shared" ca="1" si="251"/>
        <v>0</v>
      </c>
      <c r="BZ197" s="328">
        <f t="shared" ca="1" si="251"/>
        <v>0</v>
      </c>
      <c r="CA197" s="328">
        <f t="shared" ca="1" si="251"/>
        <v>0</v>
      </c>
      <c r="CB197" s="328">
        <f t="shared" ca="1" si="251"/>
        <v>0</v>
      </c>
      <c r="CC197" s="328">
        <f t="shared" ca="1" si="251"/>
        <v>0</v>
      </c>
      <c r="CD197" s="328">
        <f t="shared" ca="1" si="251"/>
        <v>0</v>
      </c>
      <c r="CE197" s="328">
        <f t="shared" ca="1" si="251"/>
        <v>0</v>
      </c>
      <c r="CF197" s="328">
        <f t="shared" ca="1" si="251"/>
        <v>0</v>
      </c>
      <c r="CG197" s="328">
        <f t="shared" ca="1" si="251"/>
        <v>0</v>
      </c>
      <c r="CH197" s="328">
        <f t="shared" ca="1" si="251"/>
        <v>0</v>
      </c>
      <c r="CI197" s="328">
        <f t="shared" ca="1" si="251"/>
        <v>0</v>
      </c>
      <c r="CJ197" s="328">
        <f t="shared" ca="1" si="251"/>
        <v>0</v>
      </c>
      <c r="CK197" s="328">
        <f t="shared" ca="1" si="251"/>
        <v>0</v>
      </c>
      <c r="CL197" s="328">
        <f t="shared" ca="1" si="251"/>
        <v>0</v>
      </c>
      <c r="CM197" s="328">
        <f t="shared" ca="1" si="251"/>
        <v>0</v>
      </c>
      <c r="CN197" s="328">
        <f t="shared" ca="1" si="251"/>
        <v>0</v>
      </c>
      <c r="CO197" s="328">
        <f t="shared" ca="1" si="251"/>
        <v>0</v>
      </c>
      <c r="CP197" s="328">
        <f t="shared" ca="1" si="251"/>
        <v>0</v>
      </c>
      <c r="CQ197" s="328">
        <f t="shared" ca="1" si="251"/>
        <v>0</v>
      </c>
      <c r="CR197" s="328">
        <f t="shared" ca="1" si="251"/>
        <v>0</v>
      </c>
      <c r="CS197" s="328">
        <f t="shared" ca="1" si="251"/>
        <v>0</v>
      </c>
      <c r="CT197" s="328">
        <f t="shared" ca="1" si="251"/>
        <v>0</v>
      </c>
      <c r="CU197" s="328">
        <f t="shared" ca="1" si="251"/>
        <v>0</v>
      </c>
      <c r="CV197" s="328">
        <f t="shared" ca="1" si="251"/>
        <v>0</v>
      </c>
      <c r="CW197" s="328">
        <f t="shared" ca="1" si="251"/>
        <v>0</v>
      </c>
      <c r="CX197" s="328">
        <f t="shared" ca="1" si="251"/>
        <v>0</v>
      </c>
      <c r="CY197" s="328">
        <f t="shared" ca="1" si="251"/>
        <v>0</v>
      </c>
      <c r="CZ197" s="328">
        <f t="shared" ref="CZ197:EJ197" ca="1" si="252">(CZ$183&gt;0)*CZ$183-SUM(CZ194,CZ189)</f>
        <v>0</v>
      </c>
      <c r="DA197" s="328">
        <f t="shared" ca="1" si="252"/>
        <v>0</v>
      </c>
      <c r="DB197" s="328">
        <f t="shared" ca="1" si="252"/>
        <v>0</v>
      </c>
      <c r="DC197" s="328">
        <f t="shared" ca="1" si="252"/>
        <v>0</v>
      </c>
      <c r="DD197" s="328">
        <f t="shared" ca="1" si="252"/>
        <v>0</v>
      </c>
      <c r="DE197" s="328">
        <f t="shared" ca="1" si="252"/>
        <v>0</v>
      </c>
      <c r="DF197" s="328">
        <f t="shared" ca="1" si="252"/>
        <v>0</v>
      </c>
      <c r="DG197" s="328">
        <f t="shared" ca="1" si="252"/>
        <v>0</v>
      </c>
      <c r="DH197" s="328">
        <f t="shared" ca="1" si="252"/>
        <v>0</v>
      </c>
      <c r="DI197" s="328">
        <f t="shared" ca="1" si="252"/>
        <v>0</v>
      </c>
      <c r="DJ197" s="328">
        <f t="shared" ca="1" si="252"/>
        <v>0</v>
      </c>
      <c r="DK197" s="328">
        <f t="shared" ca="1" si="252"/>
        <v>0</v>
      </c>
      <c r="DL197" s="328">
        <f t="shared" ca="1" si="252"/>
        <v>0</v>
      </c>
      <c r="DM197" s="328">
        <f t="shared" ca="1" si="252"/>
        <v>0</v>
      </c>
      <c r="DN197" s="328">
        <f t="shared" ca="1" si="252"/>
        <v>0</v>
      </c>
      <c r="DO197" s="328">
        <f t="shared" ca="1" si="252"/>
        <v>0</v>
      </c>
      <c r="DP197" s="328">
        <f t="shared" ca="1" si="252"/>
        <v>0</v>
      </c>
      <c r="DQ197" s="328">
        <f t="shared" ca="1" si="252"/>
        <v>0</v>
      </c>
      <c r="DR197" s="328">
        <f t="shared" ca="1" si="252"/>
        <v>0</v>
      </c>
      <c r="DS197" s="328">
        <f t="shared" ca="1" si="252"/>
        <v>0</v>
      </c>
      <c r="DT197" s="328">
        <f t="shared" ca="1" si="252"/>
        <v>0</v>
      </c>
      <c r="DU197" s="328">
        <f t="shared" ca="1" si="252"/>
        <v>0</v>
      </c>
      <c r="DV197" s="328">
        <f t="shared" ca="1" si="252"/>
        <v>0</v>
      </c>
      <c r="DW197" s="328">
        <f t="shared" ca="1" si="252"/>
        <v>0</v>
      </c>
      <c r="DX197" s="328">
        <f t="shared" ca="1" si="252"/>
        <v>0</v>
      </c>
      <c r="DY197" s="328">
        <f t="shared" ca="1" si="252"/>
        <v>0</v>
      </c>
      <c r="DZ197" s="328">
        <f t="shared" ca="1" si="252"/>
        <v>0</v>
      </c>
      <c r="EA197" s="328">
        <f t="shared" ca="1" si="252"/>
        <v>0</v>
      </c>
      <c r="EB197" s="328">
        <f t="shared" ca="1" si="252"/>
        <v>0</v>
      </c>
      <c r="EC197" s="328">
        <f t="shared" ca="1" si="252"/>
        <v>0</v>
      </c>
      <c r="ED197" s="328">
        <f t="shared" ca="1" si="252"/>
        <v>0</v>
      </c>
      <c r="EE197" s="328">
        <f t="shared" ca="1" si="252"/>
        <v>0</v>
      </c>
      <c r="EF197" s="328">
        <f t="shared" ca="1" si="252"/>
        <v>0</v>
      </c>
      <c r="EG197" s="328">
        <f t="shared" ca="1" si="252"/>
        <v>0</v>
      </c>
      <c r="EH197" s="328">
        <f t="shared" ca="1" si="252"/>
        <v>0</v>
      </c>
      <c r="EI197" s="328">
        <f t="shared" ca="1" si="252"/>
        <v>0</v>
      </c>
      <c r="EJ197" s="328">
        <f t="shared" ca="1" si="252"/>
        <v>0</v>
      </c>
      <c r="EK197" s="4">
        <v>0</v>
      </c>
    </row>
    <row r="198" spans="1:141" s="4" customFormat="1" ht="14" x14ac:dyDescent="0.2">
      <c r="A198" s="3"/>
      <c r="H198" s="5"/>
      <c r="I198" s="5"/>
      <c r="J198" s="5"/>
      <c r="EK198" s="4">
        <v>0</v>
      </c>
    </row>
    <row r="199" spans="1:141" s="4" customFormat="1" ht="14" x14ac:dyDescent="0.2">
      <c r="A199" s="3"/>
      <c r="C199" s="2" t="str">
        <f>Summary!B37</f>
        <v>2nd priority - pref</v>
      </c>
      <c r="D199" s="23">
        <f>INDEX(Summary!$B$36:$G$40,MATCH(C199,Summary!$B$36:$B$40,0),MATCH(E199,Summary!$B$35:$G$35,0))</f>
        <v>0.1</v>
      </c>
      <c r="E199" s="5" t="s">
        <v>676</v>
      </c>
      <c r="H199" s="5"/>
      <c r="I199" s="5"/>
      <c r="J199" s="5"/>
      <c r="EK199" s="4">
        <v>0</v>
      </c>
    </row>
    <row r="200" spans="1:141" s="4" customFormat="1" ht="14" x14ac:dyDescent="0.2">
      <c r="A200" s="3"/>
      <c r="B200" s="335" t="str">
        <f>Summary!$E$35</f>
        <v>LP split</v>
      </c>
      <c r="C200" s="329" t="s">
        <v>664</v>
      </c>
      <c r="H200" s="166">
        <f t="shared" ref="H200:AM200" si="253">G205</f>
        <v>0</v>
      </c>
      <c r="I200" s="166">
        <f t="shared" ca="1" si="253"/>
        <v>-13211312.430299997</v>
      </c>
      <c r="J200" s="166">
        <f t="shared" ca="1" si="253"/>
        <v>-15010493.351732517</v>
      </c>
      <c r="K200" s="166">
        <f t="shared" ca="1" si="253"/>
        <v>-16812490.729561031</v>
      </c>
      <c r="L200" s="166">
        <f t="shared" ca="1" si="253"/>
        <v>-19316828.494676173</v>
      </c>
      <c r="M200" s="166">
        <f t="shared" ca="1" si="253"/>
        <v>-21836455.018210247</v>
      </c>
      <c r="N200" s="166">
        <f t="shared" ca="1" si="253"/>
        <v>-24381622.888503648</v>
      </c>
      <c r="O200" s="166">
        <f t="shared" ca="1" si="253"/>
        <v>-27616973.360597972</v>
      </c>
      <c r="P200" s="166">
        <f t="shared" ca="1" si="253"/>
        <v>-29617184.871545047</v>
      </c>
      <c r="Q200" s="166">
        <f t="shared" ca="1" si="253"/>
        <v>-29857885.781008378</v>
      </c>
      <c r="R200" s="166">
        <f t="shared" ca="1" si="253"/>
        <v>-30092715.234942775</v>
      </c>
      <c r="S200" s="166">
        <f t="shared" ca="1" si="253"/>
        <v>-30337280.812552106</v>
      </c>
      <c r="T200" s="166">
        <f t="shared" ca="1" si="253"/>
        <v>-30575880.663168371</v>
      </c>
      <c r="U200" s="166">
        <f t="shared" ca="1" si="253"/>
        <v>-30824372.959623519</v>
      </c>
      <c r="V200" s="166">
        <f t="shared" ca="1" si="253"/>
        <v>-31074884.770155065</v>
      </c>
      <c r="W200" s="166">
        <f t="shared" ca="1" si="253"/>
        <v>-31302992.403880153</v>
      </c>
      <c r="X200" s="166">
        <f t="shared" ca="1" si="253"/>
        <v>-31557393.987731449</v>
      </c>
      <c r="Y200" s="166">
        <f t="shared" ca="1" si="253"/>
        <v>-31805589.913326599</v>
      </c>
      <c r="Z200" s="166">
        <f t="shared" ca="1" si="253"/>
        <v>-32064076.141891509</v>
      </c>
      <c r="AA200" s="166">
        <f t="shared" ca="1" si="253"/>
        <v>-32316257.074812774</v>
      </c>
      <c r="AB200" s="166">
        <f t="shared" ca="1" si="253"/>
        <v>-32578893.530711442</v>
      </c>
      <c r="AC200" s="166">
        <f t="shared" ca="1" si="253"/>
        <v>-32843664.451248366</v>
      </c>
      <c r="AD200" s="166">
        <f t="shared" ca="1" si="253"/>
        <v>-33101976.77265181</v>
      </c>
      <c r="AE200" s="166">
        <f t="shared" ca="1" si="253"/>
        <v>-33370998.826866906</v>
      </c>
      <c r="AF200" s="166">
        <f t="shared" ca="1" si="253"/>
        <v>-33633458.583369263</v>
      </c>
      <c r="AG200" s="166">
        <f t="shared" ca="1" si="253"/>
        <v>-33906800.027011737</v>
      </c>
      <c r="AH200" s="166">
        <f t="shared" ca="1" si="253"/>
        <v>-34182362.935468107</v>
      </c>
      <c r="AI200" s="166">
        <f t="shared" ca="1" si="253"/>
        <v>-34433281.256871842</v>
      </c>
      <c r="AJ200" s="166">
        <f t="shared" ca="1" si="253"/>
        <v>-34713122.914689176</v>
      </c>
      <c r="AK200" s="166">
        <f t="shared" ca="1" si="253"/>
        <v>-34986138.350483999</v>
      </c>
      <c r="AL200" s="166">
        <f t="shared" ca="1" si="253"/>
        <v>-35270473.116130888</v>
      </c>
      <c r="AM200" s="166">
        <f t="shared" ca="1" si="253"/>
        <v>-35547872.058662079</v>
      </c>
      <c r="AN200" s="166">
        <f t="shared" ref="AN200:BS200" ca="1" si="254">AM205</f>
        <v>-35836772.072998911</v>
      </c>
      <c r="AO200" s="166">
        <f t="shared" ca="1" si="254"/>
        <v>-36089147.087963648</v>
      </c>
      <c r="AP200" s="166">
        <f t="shared" ca="1" si="254"/>
        <v>-36272126.840535976</v>
      </c>
      <c r="AQ200" s="166">
        <f t="shared" ca="1" si="254"/>
        <v>-36403771.258349307</v>
      </c>
      <c r="AR200" s="166">
        <f t="shared" ca="1" si="254"/>
        <v>-36464359.528862782</v>
      </c>
      <c r="AS200" s="166">
        <f t="shared" ca="1" si="254"/>
        <v>-36518369.041349433</v>
      </c>
      <c r="AT200" s="166">
        <f t="shared" ca="1" si="254"/>
        <v>0</v>
      </c>
      <c r="AU200" s="166">
        <f t="shared" ca="1" si="254"/>
        <v>0</v>
      </c>
      <c r="AV200" s="166">
        <f t="shared" ca="1" si="254"/>
        <v>0</v>
      </c>
      <c r="AW200" s="166">
        <f t="shared" ca="1" si="254"/>
        <v>0</v>
      </c>
      <c r="AX200" s="166">
        <f t="shared" ca="1" si="254"/>
        <v>0</v>
      </c>
      <c r="AY200" s="166">
        <f t="shared" ca="1" si="254"/>
        <v>0</v>
      </c>
      <c r="AZ200" s="166">
        <f t="shared" ca="1" si="254"/>
        <v>0</v>
      </c>
      <c r="BA200" s="166">
        <f t="shared" ca="1" si="254"/>
        <v>0</v>
      </c>
      <c r="BB200" s="166">
        <f t="shared" ca="1" si="254"/>
        <v>0</v>
      </c>
      <c r="BC200" s="166">
        <f t="shared" ca="1" si="254"/>
        <v>0</v>
      </c>
      <c r="BD200" s="166">
        <f t="shared" ca="1" si="254"/>
        <v>0</v>
      </c>
      <c r="BE200" s="166">
        <f t="shared" ca="1" si="254"/>
        <v>0</v>
      </c>
      <c r="BF200" s="166">
        <f t="shared" ca="1" si="254"/>
        <v>0</v>
      </c>
      <c r="BG200" s="166">
        <f t="shared" ca="1" si="254"/>
        <v>0</v>
      </c>
      <c r="BH200" s="166">
        <f t="shared" ca="1" si="254"/>
        <v>0</v>
      </c>
      <c r="BI200" s="166">
        <f t="shared" ca="1" si="254"/>
        <v>0</v>
      </c>
      <c r="BJ200" s="166">
        <f t="shared" ca="1" si="254"/>
        <v>0</v>
      </c>
      <c r="BK200" s="166">
        <f t="shared" ca="1" si="254"/>
        <v>0</v>
      </c>
      <c r="BL200" s="166">
        <f t="shared" ca="1" si="254"/>
        <v>0</v>
      </c>
      <c r="BM200" s="166">
        <f t="shared" ca="1" si="254"/>
        <v>0</v>
      </c>
      <c r="BN200" s="166">
        <f t="shared" ca="1" si="254"/>
        <v>0</v>
      </c>
      <c r="BO200" s="166">
        <f t="shared" ca="1" si="254"/>
        <v>0</v>
      </c>
      <c r="BP200" s="166">
        <f t="shared" ca="1" si="254"/>
        <v>0</v>
      </c>
      <c r="BQ200" s="166">
        <f t="shared" ca="1" si="254"/>
        <v>0</v>
      </c>
      <c r="BR200" s="166">
        <f t="shared" ca="1" si="254"/>
        <v>0</v>
      </c>
      <c r="BS200" s="166">
        <f t="shared" ca="1" si="254"/>
        <v>0</v>
      </c>
      <c r="BT200" s="166">
        <f t="shared" ref="BT200:CY200" ca="1" si="255">BS205</f>
        <v>0</v>
      </c>
      <c r="BU200" s="166">
        <f t="shared" ca="1" si="255"/>
        <v>0</v>
      </c>
      <c r="BV200" s="166">
        <f t="shared" ca="1" si="255"/>
        <v>0</v>
      </c>
      <c r="BW200" s="166">
        <f t="shared" ca="1" si="255"/>
        <v>0</v>
      </c>
      <c r="BX200" s="166">
        <f t="shared" ca="1" si="255"/>
        <v>0</v>
      </c>
      <c r="BY200" s="166">
        <f t="shared" ca="1" si="255"/>
        <v>0</v>
      </c>
      <c r="BZ200" s="166">
        <f t="shared" ca="1" si="255"/>
        <v>0</v>
      </c>
      <c r="CA200" s="166">
        <f t="shared" ca="1" si="255"/>
        <v>0</v>
      </c>
      <c r="CB200" s="166">
        <f t="shared" ca="1" si="255"/>
        <v>0</v>
      </c>
      <c r="CC200" s="166">
        <f t="shared" ca="1" si="255"/>
        <v>0</v>
      </c>
      <c r="CD200" s="166">
        <f t="shared" ca="1" si="255"/>
        <v>0</v>
      </c>
      <c r="CE200" s="166">
        <f t="shared" ca="1" si="255"/>
        <v>0</v>
      </c>
      <c r="CF200" s="166">
        <f t="shared" ca="1" si="255"/>
        <v>0</v>
      </c>
      <c r="CG200" s="166">
        <f t="shared" ca="1" si="255"/>
        <v>0</v>
      </c>
      <c r="CH200" s="166">
        <f t="shared" ca="1" si="255"/>
        <v>0</v>
      </c>
      <c r="CI200" s="166">
        <f t="shared" ca="1" si="255"/>
        <v>0</v>
      </c>
      <c r="CJ200" s="166">
        <f t="shared" ca="1" si="255"/>
        <v>0</v>
      </c>
      <c r="CK200" s="166">
        <f t="shared" ca="1" si="255"/>
        <v>0</v>
      </c>
      <c r="CL200" s="166">
        <f t="shared" ca="1" si="255"/>
        <v>0</v>
      </c>
      <c r="CM200" s="166">
        <f t="shared" ca="1" si="255"/>
        <v>0</v>
      </c>
      <c r="CN200" s="166">
        <f t="shared" ca="1" si="255"/>
        <v>0</v>
      </c>
      <c r="CO200" s="166">
        <f t="shared" ca="1" si="255"/>
        <v>0</v>
      </c>
      <c r="CP200" s="166">
        <f t="shared" ca="1" si="255"/>
        <v>0</v>
      </c>
      <c r="CQ200" s="166">
        <f t="shared" ca="1" si="255"/>
        <v>0</v>
      </c>
      <c r="CR200" s="166">
        <f t="shared" ca="1" si="255"/>
        <v>0</v>
      </c>
      <c r="CS200" s="166">
        <f t="shared" ca="1" si="255"/>
        <v>0</v>
      </c>
      <c r="CT200" s="166">
        <f t="shared" ca="1" si="255"/>
        <v>0</v>
      </c>
      <c r="CU200" s="166">
        <f t="shared" ca="1" si="255"/>
        <v>0</v>
      </c>
      <c r="CV200" s="166">
        <f t="shared" ca="1" si="255"/>
        <v>0</v>
      </c>
      <c r="CW200" s="166">
        <f t="shared" ca="1" si="255"/>
        <v>0</v>
      </c>
      <c r="CX200" s="166">
        <f t="shared" ca="1" si="255"/>
        <v>0</v>
      </c>
      <c r="CY200" s="166">
        <f t="shared" ca="1" si="255"/>
        <v>0</v>
      </c>
      <c r="CZ200" s="166">
        <f t="shared" ref="CZ200:EJ200" ca="1" si="256">CY205</f>
        <v>0</v>
      </c>
      <c r="DA200" s="166">
        <f t="shared" ca="1" si="256"/>
        <v>0</v>
      </c>
      <c r="DB200" s="166">
        <f t="shared" ca="1" si="256"/>
        <v>0</v>
      </c>
      <c r="DC200" s="166">
        <f t="shared" ca="1" si="256"/>
        <v>0</v>
      </c>
      <c r="DD200" s="166">
        <f t="shared" ca="1" si="256"/>
        <v>0</v>
      </c>
      <c r="DE200" s="166">
        <f t="shared" ca="1" si="256"/>
        <v>0</v>
      </c>
      <c r="DF200" s="166">
        <f t="shared" ca="1" si="256"/>
        <v>0</v>
      </c>
      <c r="DG200" s="166">
        <f t="shared" ca="1" si="256"/>
        <v>0</v>
      </c>
      <c r="DH200" s="166">
        <f t="shared" ca="1" si="256"/>
        <v>0</v>
      </c>
      <c r="DI200" s="166">
        <f t="shared" ca="1" si="256"/>
        <v>0</v>
      </c>
      <c r="DJ200" s="166">
        <f t="shared" ca="1" si="256"/>
        <v>0</v>
      </c>
      <c r="DK200" s="166">
        <f t="shared" ca="1" si="256"/>
        <v>0</v>
      </c>
      <c r="DL200" s="166">
        <f t="shared" ca="1" si="256"/>
        <v>0</v>
      </c>
      <c r="DM200" s="166">
        <f t="shared" ca="1" si="256"/>
        <v>0</v>
      </c>
      <c r="DN200" s="166">
        <f t="shared" ca="1" si="256"/>
        <v>0</v>
      </c>
      <c r="DO200" s="166">
        <f t="shared" ca="1" si="256"/>
        <v>0</v>
      </c>
      <c r="DP200" s="166">
        <f t="shared" ca="1" si="256"/>
        <v>0</v>
      </c>
      <c r="DQ200" s="166">
        <f t="shared" ca="1" si="256"/>
        <v>0</v>
      </c>
      <c r="DR200" s="166">
        <f t="shared" ca="1" si="256"/>
        <v>0</v>
      </c>
      <c r="DS200" s="166">
        <f t="shared" ca="1" si="256"/>
        <v>0</v>
      </c>
      <c r="DT200" s="166">
        <f t="shared" ca="1" si="256"/>
        <v>0</v>
      </c>
      <c r="DU200" s="166">
        <f t="shared" ca="1" si="256"/>
        <v>0</v>
      </c>
      <c r="DV200" s="166">
        <f t="shared" ca="1" si="256"/>
        <v>0</v>
      </c>
      <c r="DW200" s="166">
        <f t="shared" ca="1" si="256"/>
        <v>0</v>
      </c>
      <c r="DX200" s="166">
        <f t="shared" ca="1" si="256"/>
        <v>0</v>
      </c>
      <c r="DY200" s="166">
        <f t="shared" ca="1" si="256"/>
        <v>0</v>
      </c>
      <c r="DZ200" s="166">
        <f t="shared" ca="1" si="256"/>
        <v>0</v>
      </c>
      <c r="EA200" s="166">
        <f t="shared" ca="1" si="256"/>
        <v>0</v>
      </c>
      <c r="EB200" s="166">
        <f t="shared" ca="1" si="256"/>
        <v>0</v>
      </c>
      <c r="EC200" s="166">
        <f t="shared" ca="1" si="256"/>
        <v>0</v>
      </c>
      <c r="ED200" s="166">
        <f t="shared" ca="1" si="256"/>
        <v>0</v>
      </c>
      <c r="EE200" s="166">
        <f t="shared" ca="1" si="256"/>
        <v>0</v>
      </c>
      <c r="EF200" s="166">
        <f t="shared" ca="1" si="256"/>
        <v>0</v>
      </c>
      <c r="EG200" s="166">
        <f t="shared" ca="1" si="256"/>
        <v>0</v>
      </c>
      <c r="EH200" s="166">
        <f t="shared" ca="1" si="256"/>
        <v>0</v>
      </c>
      <c r="EI200" s="166">
        <f t="shared" ca="1" si="256"/>
        <v>0</v>
      </c>
      <c r="EJ200" s="166">
        <f t="shared" ca="1" si="256"/>
        <v>0</v>
      </c>
      <c r="EK200" s="4">
        <v>0</v>
      </c>
    </row>
    <row r="201" spans="1:141" s="4" customFormat="1" ht="14" x14ac:dyDescent="0.2">
      <c r="A201" s="3"/>
      <c r="B201" s="23">
        <f>INDEX(Summary!$B$36:$G$40,MATCH(C199,Summary!$B$36:$B$40,0),MATCH(B200,Summary!$B$35:$G$35,0))</f>
        <v>0.8899999999999999</v>
      </c>
      <c r="C201" s="329" t="s">
        <v>665</v>
      </c>
      <c r="H201" s="166">
        <f t="shared" ref="H201:AM201" ca="1" si="257">H188</f>
        <v>-13211312.430299997</v>
      </c>
      <c r="I201" s="166">
        <f t="shared" ca="1" si="257"/>
        <v>-1691811.6717563749</v>
      </c>
      <c r="J201" s="166">
        <f t="shared" ca="1" si="257"/>
        <v>-1691811.6717563749</v>
      </c>
      <c r="K201" s="166">
        <f t="shared" ca="1" si="257"/>
        <v>-2367701.4903813745</v>
      </c>
      <c r="L201" s="166">
        <f t="shared" ca="1" si="257"/>
        <v>-2367701.4903813745</v>
      </c>
      <c r="M201" s="166">
        <f t="shared" ca="1" si="257"/>
        <v>-2367701.4903813745</v>
      </c>
      <c r="N201" s="166">
        <f t="shared" ca="1" si="257"/>
        <v>-3043591.3090063748</v>
      </c>
      <c r="O201" s="166">
        <f t="shared" ca="1" si="257"/>
        <v>-1775766.4587467553</v>
      </c>
      <c r="P201" s="166">
        <f t="shared" ca="1" si="257"/>
        <v>0</v>
      </c>
      <c r="Q201" s="166">
        <f t="shared" ca="1" si="257"/>
        <v>0</v>
      </c>
      <c r="R201" s="166">
        <f t="shared" ca="1" si="257"/>
        <v>0</v>
      </c>
      <c r="S201" s="166">
        <f t="shared" ca="1" si="257"/>
        <v>0</v>
      </c>
      <c r="T201" s="166">
        <f t="shared" ca="1" si="257"/>
        <v>0</v>
      </c>
      <c r="U201" s="166">
        <f t="shared" ca="1" si="257"/>
        <v>0</v>
      </c>
      <c r="V201" s="166">
        <f t="shared" ca="1" si="257"/>
        <v>0</v>
      </c>
      <c r="W201" s="166">
        <f t="shared" ca="1" si="257"/>
        <v>0</v>
      </c>
      <c r="X201" s="166">
        <f t="shared" ca="1" si="257"/>
        <v>0</v>
      </c>
      <c r="Y201" s="166">
        <f t="shared" ca="1" si="257"/>
        <v>0</v>
      </c>
      <c r="Z201" s="166">
        <f t="shared" ca="1" si="257"/>
        <v>0</v>
      </c>
      <c r="AA201" s="166">
        <f t="shared" ca="1" si="257"/>
        <v>0</v>
      </c>
      <c r="AB201" s="166">
        <f t="shared" ca="1" si="257"/>
        <v>0</v>
      </c>
      <c r="AC201" s="166">
        <f t="shared" ca="1" si="257"/>
        <v>0</v>
      </c>
      <c r="AD201" s="166">
        <f t="shared" ca="1" si="257"/>
        <v>0</v>
      </c>
      <c r="AE201" s="166">
        <f t="shared" ca="1" si="257"/>
        <v>0</v>
      </c>
      <c r="AF201" s="166">
        <f t="shared" ca="1" si="257"/>
        <v>0</v>
      </c>
      <c r="AG201" s="166">
        <f t="shared" ca="1" si="257"/>
        <v>0</v>
      </c>
      <c r="AH201" s="166">
        <f t="shared" ca="1" si="257"/>
        <v>0</v>
      </c>
      <c r="AI201" s="166">
        <f t="shared" ca="1" si="257"/>
        <v>0</v>
      </c>
      <c r="AJ201" s="166">
        <f t="shared" ca="1" si="257"/>
        <v>0</v>
      </c>
      <c r="AK201" s="166">
        <f t="shared" ca="1" si="257"/>
        <v>0</v>
      </c>
      <c r="AL201" s="166">
        <f t="shared" ca="1" si="257"/>
        <v>0</v>
      </c>
      <c r="AM201" s="166">
        <f t="shared" ca="1" si="257"/>
        <v>0</v>
      </c>
      <c r="AN201" s="166">
        <f t="shared" ref="AN201:BS201" ca="1" si="258">AN188</f>
        <v>0</v>
      </c>
      <c r="AO201" s="166">
        <f t="shared" ca="1" si="258"/>
        <v>0</v>
      </c>
      <c r="AP201" s="166">
        <f t="shared" ca="1" si="258"/>
        <v>0</v>
      </c>
      <c r="AQ201" s="166">
        <f t="shared" ca="1" si="258"/>
        <v>0</v>
      </c>
      <c r="AR201" s="166">
        <f t="shared" ca="1" si="258"/>
        <v>0</v>
      </c>
      <c r="AS201" s="166">
        <f t="shared" ca="1" si="258"/>
        <v>0</v>
      </c>
      <c r="AT201" s="166">
        <f t="shared" si="258"/>
        <v>0</v>
      </c>
      <c r="AU201" s="166">
        <f t="shared" si="258"/>
        <v>0</v>
      </c>
      <c r="AV201" s="166">
        <f t="shared" si="258"/>
        <v>0</v>
      </c>
      <c r="AW201" s="166">
        <f t="shared" si="258"/>
        <v>0</v>
      </c>
      <c r="AX201" s="166">
        <f t="shared" si="258"/>
        <v>0</v>
      </c>
      <c r="AY201" s="166">
        <f t="shared" si="258"/>
        <v>0</v>
      </c>
      <c r="AZ201" s="166">
        <f t="shared" si="258"/>
        <v>0</v>
      </c>
      <c r="BA201" s="166">
        <f t="shared" si="258"/>
        <v>0</v>
      </c>
      <c r="BB201" s="166">
        <f t="shared" si="258"/>
        <v>0</v>
      </c>
      <c r="BC201" s="166">
        <f t="shared" si="258"/>
        <v>0</v>
      </c>
      <c r="BD201" s="166">
        <f t="shared" si="258"/>
        <v>0</v>
      </c>
      <c r="BE201" s="166">
        <f t="shared" si="258"/>
        <v>0</v>
      </c>
      <c r="BF201" s="166">
        <f t="shared" si="258"/>
        <v>0</v>
      </c>
      <c r="BG201" s="166">
        <f t="shared" si="258"/>
        <v>0</v>
      </c>
      <c r="BH201" s="166">
        <f t="shared" si="258"/>
        <v>0</v>
      </c>
      <c r="BI201" s="166">
        <f t="shared" si="258"/>
        <v>0</v>
      </c>
      <c r="BJ201" s="166">
        <f t="shared" si="258"/>
        <v>0</v>
      </c>
      <c r="BK201" s="166">
        <f t="shared" si="258"/>
        <v>0</v>
      </c>
      <c r="BL201" s="166">
        <f t="shared" si="258"/>
        <v>0</v>
      </c>
      <c r="BM201" s="166">
        <f t="shared" si="258"/>
        <v>0</v>
      </c>
      <c r="BN201" s="166">
        <f t="shared" si="258"/>
        <v>0</v>
      </c>
      <c r="BO201" s="166">
        <f t="shared" si="258"/>
        <v>0</v>
      </c>
      <c r="BP201" s="166">
        <f t="shared" si="258"/>
        <v>0</v>
      </c>
      <c r="BQ201" s="166">
        <f t="shared" si="258"/>
        <v>0</v>
      </c>
      <c r="BR201" s="166">
        <f t="shared" si="258"/>
        <v>0</v>
      </c>
      <c r="BS201" s="166">
        <f t="shared" si="258"/>
        <v>0</v>
      </c>
      <c r="BT201" s="166">
        <f t="shared" ref="BT201:CY201" si="259">BT188</f>
        <v>0</v>
      </c>
      <c r="BU201" s="166">
        <f t="shared" si="259"/>
        <v>0</v>
      </c>
      <c r="BV201" s="166">
        <f t="shared" si="259"/>
        <v>0</v>
      </c>
      <c r="BW201" s="166">
        <f t="shared" si="259"/>
        <v>0</v>
      </c>
      <c r="BX201" s="166">
        <f t="shared" si="259"/>
        <v>0</v>
      </c>
      <c r="BY201" s="166">
        <f t="shared" si="259"/>
        <v>0</v>
      </c>
      <c r="BZ201" s="166">
        <f t="shared" si="259"/>
        <v>0</v>
      </c>
      <c r="CA201" s="166">
        <f t="shared" si="259"/>
        <v>0</v>
      </c>
      <c r="CB201" s="166">
        <f t="shared" si="259"/>
        <v>0</v>
      </c>
      <c r="CC201" s="166">
        <f t="shared" si="259"/>
        <v>0</v>
      </c>
      <c r="CD201" s="166">
        <f t="shared" si="259"/>
        <v>0</v>
      </c>
      <c r="CE201" s="166">
        <f t="shared" si="259"/>
        <v>0</v>
      </c>
      <c r="CF201" s="166">
        <f t="shared" si="259"/>
        <v>0</v>
      </c>
      <c r="CG201" s="166">
        <f t="shared" si="259"/>
        <v>0</v>
      </c>
      <c r="CH201" s="166">
        <f t="shared" si="259"/>
        <v>0</v>
      </c>
      <c r="CI201" s="166">
        <f t="shared" si="259"/>
        <v>0</v>
      </c>
      <c r="CJ201" s="166">
        <f t="shared" si="259"/>
        <v>0</v>
      </c>
      <c r="CK201" s="166">
        <f t="shared" si="259"/>
        <v>0</v>
      </c>
      <c r="CL201" s="166">
        <f t="shared" si="259"/>
        <v>0</v>
      </c>
      <c r="CM201" s="166">
        <f t="shared" si="259"/>
        <v>0</v>
      </c>
      <c r="CN201" s="166">
        <f t="shared" si="259"/>
        <v>0</v>
      </c>
      <c r="CO201" s="166">
        <f t="shared" si="259"/>
        <v>0</v>
      </c>
      <c r="CP201" s="166">
        <f t="shared" si="259"/>
        <v>0</v>
      </c>
      <c r="CQ201" s="166">
        <f t="shared" si="259"/>
        <v>0</v>
      </c>
      <c r="CR201" s="166">
        <f t="shared" si="259"/>
        <v>0</v>
      </c>
      <c r="CS201" s="166">
        <f t="shared" si="259"/>
        <v>0</v>
      </c>
      <c r="CT201" s="166">
        <f t="shared" si="259"/>
        <v>0</v>
      </c>
      <c r="CU201" s="166">
        <f t="shared" si="259"/>
        <v>0</v>
      </c>
      <c r="CV201" s="166">
        <f t="shared" si="259"/>
        <v>0</v>
      </c>
      <c r="CW201" s="166">
        <f t="shared" si="259"/>
        <v>0</v>
      </c>
      <c r="CX201" s="166">
        <f t="shared" si="259"/>
        <v>0</v>
      </c>
      <c r="CY201" s="166">
        <f t="shared" si="259"/>
        <v>0</v>
      </c>
      <c r="CZ201" s="166">
        <f t="shared" ref="CZ201:EJ201" si="260">CZ188</f>
        <v>0</v>
      </c>
      <c r="DA201" s="166">
        <f t="shared" si="260"/>
        <v>0</v>
      </c>
      <c r="DB201" s="166">
        <f t="shared" si="260"/>
        <v>0</v>
      </c>
      <c r="DC201" s="166">
        <f t="shared" si="260"/>
        <v>0</v>
      </c>
      <c r="DD201" s="166">
        <f t="shared" si="260"/>
        <v>0</v>
      </c>
      <c r="DE201" s="166">
        <f t="shared" si="260"/>
        <v>0</v>
      </c>
      <c r="DF201" s="166">
        <f t="shared" si="260"/>
        <v>0</v>
      </c>
      <c r="DG201" s="166">
        <f t="shared" si="260"/>
        <v>0</v>
      </c>
      <c r="DH201" s="166">
        <f t="shared" si="260"/>
        <v>0</v>
      </c>
      <c r="DI201" s="166">
        <f t="shared" si="260"/>
        <v>0</v>
      </c>
      <c r="DJ201" s="166">
        <f t="shared" si="260"/>
        <v>0</v>
      </c>
      <c r="DK201" s="166">
        <f t="shared" si="260"/>
        <v>0</v>
      </c>
      <c r="DL201" s="166">
        <f t="shared" si="260"/>
        <v>0</v>
      </c>
      <c r="DM201" s="166">
        <f t="shared" si="260"/>
        <v>0</v>
      </c>
      <c r="DN201" s="166">
        <f t="shared" si="260"/>
        <v>0</v>
      </c>
      <c r="DO201" s="166">
        <f t="shared" si="260"/>
        <v>0</v>
      </c>
      <c r="DP201" s="166">
        <f t="shared" si="260"/>
        <v>0</v>
      </c>
      <c r="DQ201" s="166">
        <f t="shared" si="260"/>
        <v>0</v>
      </c>
      <c r="DR201" s="166">
        <f t="shared" si="260"/>
        <v>0</v>
      </c>
      <c r="DS201" s="166">
        <f t="shared" si="260"/>
        <v>0</v>
      </c>
      <c r="DT201" s="166">
        <f t="shared" si="260"/>
        <v>0</v>
      </c>
      <c r="DU201" s="166">
        <f t="shared" si="260"/>
        <v>0</v>
      </c>
      <c r="DV201" s="166">
        <f t="shared" si="260"/>
        <v>0</v>
      </c>
      <c r="DW201" s="166">
        <f t="shared" si="260"/>
        <v>0</v>
      </c>
      <c r="DX201" s="166">
        <f t="shared" si="260"/>
        <v>0</v>
      </c>
      <c r="DY201" s="166">
        <f t="shared" si="260"/>
        <v>0</v>
      </c>
      <c r="DZ201" s="166">
        <f t="shared" si="260"/>
        <v>0</v>
      </c>
      <c r="EA201" s="166">
        <f t="shared" si="260"/>
        <v>0</v>
      </c>
      <c r="EB201" s="166">
        <f t="shared" si="260"/>
        <v>0</v>
      </c>
      <c r="EC201" s="166">
        <f t="shared" si="260"/>
        <v>0</v>
      </c>
      <c r="ED201" s="166">
        <f t="shared" si="260"/>
        <v>0</v>
      </c>
      <c r="EE201" s="166">
        <f t="shared" si="260"/>
        <v>0</v>
      </c>
      <c r="EF201" s="166">
        <f t="shared" si="260"/>
        <v>0</v>
      </c>
      <c r="EG201" s="166">
        <f t="shared" si="260"/>
        <v>0</v>
      </c>
      <c r="EH201" s="166">
        <f t="shared" si="260"/>
        <v>0</v>
      </c>
      <c r="EI201" s="166">
        <f t="shared" si="260"/>
        <v>0</v>
      </c>
      <c r="EJ201" s="166">
        <f t="shared" si="260"/>
        <v>0</v>
      </c>
      <c r="EK201" s="4">
        <v>0</v>
      </c>
    </row>
    <row r="202" spans="1:141" s="4" customFormat="1" ht="14" x14ac:dyDescent="0.2">
      <c r="A202" s="3"/>
      <c r="B202" s="23"/>
      <c r="C202" s="4" t="s">
        <v>669</v>
      </c>
      <c r="D202" s="4" t="s">
        <v>672</v>
      </c>
      <c r="E202" s="336" t="b">
        <v>1</v>
      </c>
      <c r="H202" s="166">
        <f>H200*((1+$D199)^(1/12)-1)</f>
        <v>0</v>
      </c>
      <c r="I202" s="166">
        <f t="shared" ref="I202:AN202" ca="1" si="261">I200*((1+$D199)^(1/12)-1)*IF($E202,((I$115-H$115)/365)*12,1)</f>
        <v>-107369.2496761432</v>
      </c>
      <c r="J202" s="166">
        <f t="shared" ca="1" si="261"/>
        <v>-110185.70607213896</v>
      </c>
      <c r="K202" s="166">
        <f t="shared" ca="1" si="261"/>
        <v>-136636.27473376549</v>
      </c>
      <c r="L202" s="166">
        <f t="shared" ca="1" si="261"/>
        <v>-151925.03315269889</v>
      </c>
      <c r="M202" s="166">
        <f t="shared" ca="1" si="261"/>
        <v>-177466.37991202567</v>
      </c>
      <c r="N202" s="166">
        <f t="shared" ca="1" si="261"/>
        <v>-191759.16308794747</v>
      </c>
      <c r="O202" s="166">
        <f t="shared" ca="1" si="261"/>
        <v>-224445.05220032152</v>
      </c>
      <c r="P202" s="166">
        <f t="shared" ca="1" si="261"/>
        <v>-240700.9094633304</v>
      </c>
      <c r="Q202" s="166">
        <f t="shared" ca="1" si="261"/>
        <v>-234829.45393439644</v>
      </c>
      <c r="R202" s="166">
        <f t="shared" ca="1" si="261"/>
        <v>-244565.57760933071</v>
      </c>
      <c r="S202" s="166">
        <f t="shared" ca="1" si="261"/>
        <v>-238599.8506162634</v>
      </c>
      <c r="T202" s="166">
        <f t="shared" ca="1" si="261"/>
        <v>-248492.29645514765</v>
      </c>
      <c r="U202" s="166">
        <f t="shared" ca="1" si="261"/>
        <v>-250511.81053154627</v>
      </c>
      <c r="V202" s="166">
        <f t="shared" ca="1" si="261"/>
        <v>-228107.6337250896</v>
      </c>
      <c r="W202" s="166">
        <f t="shared" ca="1" si="261"/>
        <v>-254401.58385129512</v>
      </c>
      <c r="X202" s="166">
        <f t="shared" ca="1" si="261"/>
        <v>-248195.92559514797</v>
      </c>
      <c r="Y202" s="166">
        <f t="shared" ca="1" si="261"/>
        <v>-258486.22856491178</v>
      </c>
      <c r="Z202" s="166">
        <f t="shared" ca="1" si="261"/>
        <v>-252180.93292126589</v>
      </c>
      <c r="AA202" s="166">
        <f t="shared" ca="1" si="261"/>
        <v>-262636.45589866739</v>
      </c>
      <c r="AB202" s="166">
        <f t="shared" ca="1" si="261"/>
        <v>-264770.9205369245</v>
      </c>
      <c r="AC202" s="166">
        <f t="shared" ca="1" si="261"/>
        <v>-258312.32140344556</v>
      </c>
      <c r="AD202" s="166">
        <f t="shared" ca="1" si="261"/>
        <v>-269022.05421509658</v>
      </c>
      <c r="AE202" s="166">
        <f t="shared" ca="1" si="261"/>
        <v>-262459.75650235347</v>
      </c>
      <c r="AF202" s="166">
        <f t="shared" ca="1" si="261"/>
        <v>-273341.44364247652</v>
      </c>
      <c r="AG202" s="166">
        <f t="shared" ca="1" si="261"/>
        <v>-275562.90845637163</v>
      </c>
      <c r="AH202" s="166">
        <f t="shared" ca="1" si="261"/>
        <v>-250918.32140373625</v>
      </c>
      <c r="AI202" s="166">
        <f t="shared" ca="1" si="261"/>
        <v>-279841.65781733644</v>
      </c>
      <c r="AJ202" s="166">
        <f t="shared" ca="1" si="261"/>
        <v>-273015.43579482276</v>
      </c>
      <c r="AK202" s="166">
        <f t="shared" ca="1" si="261"/>
        <v>-284334.76564689085</v>
      </c>
      <c r="AL202" s="166">
        <f t="shared" ca="1" si="261"/>
        <v>-277398.94253119163</v>
      </c>
      <c r="AM202" s="166">
        <f t="shared" ca="1" si="261"/>
        <v>-288900.01433683559</v>
      </c>
      <c r="AN202" s="166">
        <f t="shared" ca="1" si="261"/>
        <v>-291247.92473063048</v>
      </c>
      <c r="AO202" s="166">
        <f t="shared" ref="AO202:BT202" ca="1" si="262">AO200*((1+$D199)^(1/12)-1)*IF($E202,((AO$115-AN$115)/365)*12,1)</f>
        <v>-283837.73606017197</v>
      </c>
      <c r="AP202" s="166">
        <f t="shared" ca="1" si="262"/>
        <v>-294786.08303095039</v>
      </c>
      <c r="AQ202" s="166">
        <f t="shared" ca="1" si="262"/>
        <v>-286312.22546870273</v>
      </c>
      <c r="AR202" s="166">
        <f t="shared" ca="1" si="262"/>
        <v>-296348.37138176855</v>
      </c>
      <c r="AS202" s="166">
        <f t="shared" ca="1" si="262"/>
        <v>-296787.31042447611</v>
      </c>
      <c r="AT202" s="166">
        <f t="shared" ca="1" si="262"/>
        <v>0</v>
      </c>
      <c r="AU202" s="166">
        <f t="shared" ca="1" si="262"/>
        <v>0</v>
      </c>
      <c r="AV202" s="166">
        <f t="shared" ca="1" si="262"/>
        <v>0</v>
      </c>
      <c r="AW202" s="166">
        <f t="shared" ca="1" si="262"/>
        <v>0</v>
      </c>
      <c r="AX202" s="166">
        <f t="shared" ca="1" si="262"/>
        <v>0</v>
      </c>
      <c r="AY202" s="166">
        <f t="shared" ca="1" si="262"/>
        <v>0</v>
      </c>
      <c r="AZ202" s="166">
        <f t="shared" ca="1" si="262"/>
        <v>0</v>
      </c>
      <c r="BA202" s="166">
        <f t="shared" ca="1" si="262"/>
        <v>0</v>
      </c>
      <c r="BB202" s="166">
        <f t="shared" ca="1" si="262"/>
        <v>0</v>
      </c>
      <c r="BC202" s="166">
        <f t="shared" ca="1" si="262"/>
        <v>0</v>
      </c>
      <c r="BD202" s="166">
        <f t="shared" ca="1" si="262"/>
        <v>0</v>
      </c>
      <c r="BE202" s="166">
        <f t="shared" ca="1" si="262"/>
        <v>0</v>
      </c>
      <c r="BF202" s="166">
        <f t="shared" ca="1" si="262"/>
        <v>0</v>
      </c>
      <c r="BG202" s="166">
        <f t="shared" ca="1" si="262"/>
        <v>0</v>
      </c>
      <c r="BH202" s="166">
        <f t="shared" ca="1" si="262"/>
        <v>0</v>
      </c>
      <c r="BI202" s="166">
        <f t="shared" ca="1" si="262"/>
        <v>0</v>
      </c>
      <c r="BJ202" s="166">
        <f t="shared" ca="1" si="262"/>
        <v>0</v>
      </c>
      <c r="BK202" s="166">
        <f t="shared" ca="1" si="262"/>
        <v>0</v>
      </c>
      <c r="BL202" s="166">
        <f t="shared" ca="1" si="262"/>
        <v>0</v>
      </c>
      <c r="BM202" s="166">
        <f t="shared" ca="1" si="262"/>
        <v>0</v>
      </c>
      <c r="BN202" s="166">
        <f t="shared" ca="1" si="262"/>
        <v>0</v>
      </c>
      <c r="BO202" s="166">
        <f t="shared" ca="1" si="262"/>
        <v>0</v>
      </c>
      <c r="BP202" s="166">
        <f t="shared" ca="1" si="262"/>
        <v>0</v>
      </c>
      <c r="BQ202" s="166">
        <f t="shared" ca="1" si="262"/>
        <v>0</v>
      </c>
      <c r="BR202" s="166">
        <f t="shared" ca="1" si="262"/>
        <v>0</v>
      </c>
      <c r="BS202" s="166">
        <f t="shared" ca="1" si="262"/>
        <v>0</v>
      </c>
      <c r="BT202" s="166">
        <f t="shared" ca="1" si="262"/>
        <v>0</v>
      </c>
      <c r="BU202" s="166">
        <f t="shared" ref="BU202:CZ202" ca="1" si="263">BU200*((1+$D199)^(1/12)-1)*IF($E202,((BU$115-BT$115)/365)*12,1)</f>
        <v>0</v>
      </c>
      <c r="BV202" s="166">
        <f t="shared" ca="1" si="263"/>
        <v>0</v>
      </c>
      <c r="BW202" s="166">
        <f t="shared" ca="1" si="263"/>
        <v>0</v>
      </c>
      <c r="BX202" s="166">
        <f t="shared" ca="1" si="263"/>
        <v>0</v>
      </c>
      <c r="BY202" s="166">
        <f t="shared" ca="1" si="263"/>
        <v>0</v>
      </c>
      <c r="BZ202" s="166">
        <f t="shared" ca="1" si="263"/>
        <v>0</v>
      </c>
      <c r="CA202" s="166">
        <f t="shared" ca="1" si="263"/>
        <v>0</v>
      </c>
      <c r="CB202" s="166">
        <f t="shared" ca="1" si="263"/>
        <v>0</v>
      </c>
      <c r="CC202" s="166">
        <f t="shared" ca="1" si="263"/>
        <v>0</v>
      </c>
      <c r="CD202" s="166">
        <f t="shared" ca="1" si="263"/>
        <v>0</v>
      </c>
      <c r="CE202" s="166">
        <f t="shared" ca="1" si="263"/>
        <v>0</v>
      </c>
      <c r="CF202" s="166">
        <f t="shared" ca="1" si="263"/>
        <v>0</v>
      </c>
      <c r="CG202" s="166">
        <f t="shared" ca="1" si="263"/>
        <v>0</v>
      </c>
      <c r="CH202" s="166">
        <f t="shared" ca="1" si="263"/>
        <v>0</v>
      </c>
      <c r="CI202" s="166">
        <f t="shared" ca="1" si="263"/>
        <v>0</v>
      </c>
      <c r="CJ202" s="166">
        <f t="shared" ca="1" si="263"/>
        <v>0</v>
      </c>
      <c r="CK202" s="166">
        <f t="shared" ca="1" si="263"/>
        <v>0</v>
      </c>
      <c r="CL202" s="166">
        <f t="shared" ca="1" si="263"/>
        <v>0</v>
      </c>
      <c r="CM202" s="166">
        <f t="shared" ca="1" si="263"/>
        <v>0</v>
      </c>
      <c r="CN202" s="166">
        <f t="shared" ca="1" si="263"/>
        <v>0</v>
      </c>
      <c r="CO202" s="166">
        <f t="shared" ca="1" si="263"/>
        <v>0</v>
      </c>
      <c r="CP202" s="166">
        <f t="shared" ca="1" si="263"/>
        <v>0</v>
      </c>
      <c r="CQ202" s="166">
        <f t="shared" ca="1" si="263"/>
        <v>0</v>
      </c>
      <c r="CR202" s="166">
        <f t="shared" ca="1" si="263"/>
        <v>0</v>
      </c>
      <c r="CS202" s="166">
        <f t="shared" ca="1" si="263"/>
        <v>0</v>
      </c>
      <c r="CT202" s="166">
        <f t="shared" ca="1" si="263"/>
        <v>0</v>
      </c>
      <c r="CU202" s="166">
        <f t="shared" ca="1" si="263"/>
        <v>0</v>
      </c>
      <c r="CV202" s="166">
        <f t="shared" ca="1" si="263"/>
        <v>0</v>
      </c>
      <c r="CW202" s="166">
        <f t="shared" ca="1" si="263"/>
        <v>0</v>
      </c>
      <c r="CX202" s="166">
        <f t="shared" ca="1" si="263"/>
        <v>0</v>
      </c>
      <c r="CY202" s="166">
        <f t="shared" ca="1" si="263"/>
        <v>0</v>
      </c>
      <c r="CZ202" s="166">
        <f t="shared" ca="1" si="263"/>
        <v>0</v>
      </c>
      <c r="DA202" s="166">
        <f t="shared" ref="DA202:EJ202" ca="1" si="264">DA200*((1+$D199)^(1/12)-1)*IF($E202,((DA$115-CZ$115)/365)*12,1)</f>
        <v>0</v>
      </c>
      <c r="DB202" s="166">
        <f t="shared" ca="1" si="264"/>
        <v>0</v>
      </c>
      <c r="DC202" s="166">
        <f t="shared" ca="1" si="264"/>
        <v>0</v>
      </c>
      <c r="DD202" s="166">
        <f t="shared" ca="1" si="264"/>
        <v>0</v>
      </c>
      <c r="DE202" s="166">
        <f t="shared" ca="1" si="264"/>
        <v>0</v>
      </c>
      <c r="DF202" s="166">
        <f t="shared" ca="1" si="264"/>
        <v>0</v>
      </c>
      <c r="DG202" s="166">
        <f t="shared" ca="1" si="264"/>
        <v>0</v>
      </c>
      <c r="DH202" s="166">
        <f t="shared" ca="1" si="264"/>
        <v>0</v>
      </c>
      <c r="DI202" s="166">
        <f t="shared" ca="1" si="264"/>
        <v>0</v>
      </c>
      <c r="DJ202" s="166">
        <f t="shared" ca="1" si="264"/>
        <v>0</v>
      </c>
      <c r="DK202" s="166">
        <f t="shared" ca="1" si="264"/>
        <v>0</v>
      </c>
      <c r="DL202" s="166">
        <f t="shared" ca="1" si="264"/>
        <v>0</v>
      </c>
      <c r="DM202" s="166">
        <f t="shared" ca="1" si="264"/>
        <v>0</v>
      </c>
      <c r="DN202" s="166">
        <f t="shared" ca="1" si="264"/>
        <v>0</v>
      </c>
      <c r="DO202" s="166">
        <f t="shared" ca="1" si="264"/>
        <v>0</v>
      </c>
      <c r="DP202" s="166">
        <f t="shared" ca="1" si="264"/>
        <v>0</v>
      </c>
      <c r="DQ202" s="166">
        <f t="shared" ca="1" si="264"/>
        <v>0</v>
      </c>
      <c r="DR202" s="166">
        <f t="shared" ca="1" si="264"/>
        <v>0</v>
      </c>
      <c r="DS202" s="166">
        <f t="shared" ca="1" si="264"/>
        <v>0</v>
      </c>
      <c r="DT202" s="166">
        <f t="shared" ca="1" si="264"/>
        <v>0</v>
      </c>
      <c r="DU202" s="166">
        <f t="shared" ca="1" si="264"/>
        <v>0</v>
      </c>
      <c r="DV202" s="166">
        <f t="shared" ca="1" si="264"/>
        <v>0</v>
      </c>
      <c r="DW202" s="166">
        <f t="shared" ca="1" si="264"/>
        <v>0</v>
      </c>
      <c r="DX202" s="166">
        <f t="shared" ca="1" si="264"/>
        <v>0</v>
      </c>
      <c r="DY202" s="166">
        <f t="shared" ca="1" si="264"/>
        <v>0</v>
      </c>
      <c r="DZ202" s="166">
        <f t="shared" ca="1" si="264"/>
        <v>0</v>
      </c>
      <c r="EA202" s="166">
        <f t="shared" ca="1" si="264"/>
        <v>0</v>
      </c>
      <c r="EB202" s="166">
        <f t="shared" ca="1" si="264"/>
        <v>0</v>
      </c>
      <c r="EC202" s="166">
        <f t="shared" ca="1" si="264"/>
        <v>0</v>
      </c>
      <c r="ED202" s="166">
        <f t="shared" ca="1" si="264"/>
        <v>0</v>
      </c>
      <c r="EE202" s="166">
        <f t="shared" ca="1" si="264"/>
        <v>0</v>
      </c>
      <c r="EF202" s="166">
        <f t="shared" ca="1" si="264"/>
        <v>0</v>
      </c>
      <c r="EG202" s="166">
        <f t="shared" ca="1" si="264"/>
        <v>0</v>
      </c>
      <c r="EH202" s="166">
        <f t="shared" ca="1" si="264"/>
        <v>0</v>
      </c>
      <c r="EI202" s="166">
        <f t="shared" ca="1" si="264"/>
        <v>0</v>
      </c>
      <c r="EJ202" s="166">
        <f t="shared" ca="1" si="264"/>
        <v>0</v>
      </c>
      <c r="EK202" s="4">
        <v>0</v>
      </c>
    </row>
    <row r="203" spans="1:141" s="4" customFormat="1" ht="14" x14ac:dyDescent="0.2">
      <c r="A203" s="3"/>
      <c r="B203" s="23"/>
      <c r="C203" s="4" t="s">
        <v>670</v>
      </c>
      <c r="H203" s="166">
        <f t="shared" ref="H203:AM203" ca="1" si="265">H189</f>
        <v>0</v>
      </c>
      <c r="I203" s="166">
        <f t="shared" ca="1" si="265"/>
        <v>0</v>
      </c>
      <c r="J203" s="166">
        <f t="shared" ca="1" si="265"/>
        <v>0</v>
      </c>
      <c r="K203" s="166">
        <f t="shared" ca="1" si="265"/>
        <v>0</v>
      </c>
      <c r="L203" s="166">
        <f t="shared" ca="1" si="265"/>
        <v>0</v>
      </c>
      <c r="M203" s="166">
        <f t="shared" ca="1" si="265"/>
        <v>0</v>
      </c>
      <c r="N203" s="166">
        <f t="shared" ca="1" si="265"/>
        <v>0</v>
      </c>
      <c r="O203" s="166">
        <f t="shared" ca="1" si="265"/>
        <v>0</v>
      </c>
      <c r="P203" s="166">
        <f t="shared" ca="1" si="265"/>
        <v>0</v>
      </c>
      <c r="Q203" s="166">
        <f t="shared" ca="1" si="265"/>
        <v>0</v>
      </c>
      <c r="R203" s="166">
        <f t="shared" ca="1" si="265"/>
        <v>0</v>
      </c>
      <c r="S203" s="166">
        <f t="shared" ca="1" si="265"/>
        <v>0</v>
      </c>
      <c r="T203" s="166">
        <f t="shared" ca="1" si="265"/>
        <v>0</v>
      </c>
      <c r="U203" s="166">
        <f t="shared" ca="1" si="265"/>
        <v>0</v>
      </c>
      <c r="V203" s="166">
        <f t="shared" ca="1" si="265"/>
        <v>0</v>
      </c>
      <c r="W203" s="166">
        <f t="shared" ca="1" si="265"/>
        <v>0</v>
      </c>
      <c r="X203" s="166">
        <f t="shared" ca="1" si="265"/>
        <v>0</v>
      </c>
      <c r="Y203" s="166">
        <f t="shared" ca="1" si="265"/>
        <v>0</v>
      </c>
      <c r="Z203" s="166">
        <f t="shared" ca="1" si="265"/>
        <v>0</v>
      </c>
      <c r="AA203" s="166">
        <f t="shared" ca="1" si="265"/>
        <v>0</v>
      </c>
      <c r="AB203" s="166">
        <f t="shared" ca="1" si="265"/>
        <v>0</v>
      </c>
      <c r="AC203" s="166">
        <f t="shared" ca="1" si="265"/>
        <v>0</v>
      </c>
      <c r="AD203" s="166">
        <f t="shared" ca="1" si="265"/>
        <v>0</v>
      </c>
      <c r="AE203" s="166">
        <f t="shared" ca="1" si="265"/>
        <v>0</v>
      </c>
      <c r="AF203" s="166">
        <f t="shared" ca="1" si="265"/>
        <v>0</v>
      </c>
      <c r="AG203" s="166">
        <f t="shared" ca="1" si="265"/>
        <v>0</v>
      </c>
      <c r="AH203" s="166">
        <f t="shared" ca="1" si="265"/>
        <v>0</v>
      </c>
      <c r="AI203" s="166">
        <f t="shared" ca="1" si="265"/>
        <v>0</v>
      </c>
      <c r="AJ203" s="166">
        <f t="shared" ca="1" si="265"/>
        <v>0</v>
      </c>
      <c r="AK203" s="166">
        <f t="shared" ca="1" si="265"/>
        <v>0</v>
      </c>
      <c r="AL203" s="166">
        <f t="shared" ca="1" si="265"/>
        <v>0</v>
      </c>
      <c r="AM203" s="166">
        <f t="shared" ca="1" si="265"/>
        <v>0</v>
      </c>
      <c r="AN203" s="166">
        <f t="shared" ref="AN203:BS203" ca="1" si="266">AN189</f>
        <v>38872.909765893201</v>
      </c>
      <c r="AO203" s="166">
        <f t="shared" ca="1" si="266"/>
        <v>100857.98348784485</v>
      </c>
      <c r="AP203" s="166">
        <f t="shared" ca="1" si="266"/>
        <v>163141.66521762277</v>
      </c>
      <c r="AQ203" s="166">
        <f t="shared" ca="1" si="266"/>
        <v>225723.9549552268</v>
      </c>
      <c r="AR203" s="166">
        <f t="shared" ca="1" si="266"/>
        <v>242338.85889511852</v>
      </c>
      <c r="AS203" s="166">
        <f t="shared" ca="1" si="266"/>
        <v>27746462.640388295</v>
      </c>
      <c r="AT203" s="166">
        <f t="shared" ca="1" si="266"/>
        <v>0</v>
      </c>
      <c r="AU203" s="166">
        <f t="shared" ca="1" si="266"/>
        <v>0</v>
      </c>
      <c r="AV203" s="166">
        <f t="shared" ca="1" si="266"/>
        <v>0</v>
      </c>
      <c r="AW203" s="166">
        <f t="shared" ca="1" si="266"/>
        <v>0</v>
      </c>
      <c r="AX203" s="166">
        <f t="shared" ca="1" si="266"/>
        <v>0</v>
      </c>
      <c r="AY203" s="166">
        <f t="shared" ca="1" si="266"/>
        <v>0</v>
      </c>
      <c r="AZ203" s="166">
        <f t="shared" ca="1" si="266"/>
        <v>0</v>
      </c>
      <c r="BA203" s="166">
        <f t="shared" ca="1" si="266"/>
        <v>0</v>
      </c>
      <c r="BB203" s="166">
        <f t="shared" ca="1" si="266"/>
        <v>0</v>
      </c>
      <c r="BC203" s="166">
        <f t="shared" ca="1" si="266"/>
        <v>0</v>
      </c>
      <c r="BD203" s="166">
        <f t="shared" ca="1" si="266"/>
        <v>0</v>
      </c>
      <c r="BE203" s="166">
        <f t="shared" ca="1" si="266"/>
        <v>0</v>
      </c>
      <c r="BF203" s="166">
        <f t="shared" ca="1" si="266"/>
        <v>0</v>
      </c>
      <c r="BG203" s="166">
        <f t="shared" ca="1" si="266"/>
        <v>0</v>
      </c>
      <c r="BH203" s="166">
        <f t="shared" ca="1" si="266"/>
        <v>0</v>
      </c>
      <c r="BI203" s="166">
        <f t="shared" ca="1" si="266"/>
        <v>0</v>
      </c>
      <c r="BJ203" s="166">
        <f t="shared" ca="1" si="266"/>
        <v>0</v>
      </c>
      <c r="BK203" s="166">
        <f t="shared" ca="1" si="266"/>
        <v>0</v>
      </c>
      <c r="BL203" s="166">
        <f t="shared" ca="1" si="266"/>
        <v>0</v>
      </c>
      <c r="BM203" s="166">
        <f t="shared" ca="1" si="266"/>
        <v>0</v>
      </c>
      <c r="BN203" s="166">
        <f t="shared" ca="1" si="266"/>
        <v>0</v>
      </c>
      <c r="BO203" s="166">
        <f t="shared" ca="1" si="266"/>
        <v>0</v>
      </c>
      <c r="BP203" s="166">
        <f t="shared" ca="1" si="266"/>
        <v>0</v>
      </c>
      <c r="BQ203" s="166">
        <f t="shared" ca="1" si="266"/>
        <v>0</v>
      </c>
      <c r="BR203" s="166">
        <f t="shared" ca="1" si="266"/>
        <v>0</v>
      </c>
      <c r="BS203" s="166">
        <f t="shared" ca="1" si="266"/>
        <v>0</v>
      </c>
      <c r="BT203" s="166">
        <f t="shared" ref="BT203:CY203" ca="1" si="267">BT189</f>
        <v>0</v>
      </c>
      <c r="BU203" s="166">
        <f t="shared" ca="1" si="267"/>
        <v>0</v>
      </c>
      <c r="BV203" s="166">
        <f t="shared" ca="1" si="267"/>
        <v>0</v>
      </c>
      <c r="BW203" s="166">
        <f t="shared" ca="1" si="267"/>
        <v>0</v>
      </c>
      <c r="BX203" s="166">
        <f t="shared" ca="1" si="267"/>
        <v>0</v>
      </c>
      <c r="BY203" s="166">
        <f t="shared" ca="1" si="267"/>
        <v>0</v>
      </c>
      <c r="BZ203" s="166">
        <f t="shared" ca="1" si="267"/>
        <v>0</v>
      </c>
      <c r="CA203" s="166">
        <f t="shared" ca="1" si="267"/>
        <v>0</v>
      </c>
      <c r="CB203" s="166">
        <f t="shared" ca="1" si="267"/>
        <v>0</v>
      </c>
      <c r="CC203" s="166">
        <f t="shared" ca="1" si="267"/>
        <v>0</v>
      </c>
      <c r="CD203" s="166">
        <f t="shared" ca="1" si="267"/>
        <v>0</v>
      </c>
      <c r="CE203" s="166">
        <f t="shared" ca="1" si="267"/>
        <v>0</v>
      </c>
      <c r="CF203" s="166">
        <f t="shared" ca="1" si="267"/>
        <v>0</v>
      </c>
      <c r="CG203" s="166">
        <f t="shared" ca="1" si="267"/>
        <v>0</v>
      </c>
      <c r="CH203" s="166">
        <f t="shared" ca="1" si="267"/>
        <v>0</v>
      </c>
      <c r="CI203" s="166">
        <f t="shared" ca="1" si="267"/>
        <v>0</v>
      </c>
      <c r="CJ203" s="166">
        <f t="shared" ca="1" si="267"/>
        <v>0</v>
      </c>
      <c r="CK203" s="166">
        <f t="shared" ca="1" si="267"/>
        <v>0</v>
      </c>
      <c r="CL203" s="166">
        <f t="shared" ca="1" si="267"/>
        <v>0</v>
      </c>
      <c r="CM203" s="166">
        <f t="shared" ca="1" si="267"/>
        <v>0</v>
      </c>
      <c r="CN203" s="166">
        <f t="shared" ca="1" si="267"/>
        <v>0</v>
      </c>
      <c r="CO203" s="166">
        <f t="shared" ca="1" si="267"/>
        <v>0</v>
      </c>
      <c r="CP203" s="166">
        <f t="shared" ca="1" si="267"/>
        <v>0</v>
      </c>
      <c r="CQ203" s="166">
        <f t="shared" ca="1" si="267"/>
        <v>0</v>
      </c>
      <c r="CR203" s="166">
        <f t="shared" ca="1" si="267"/>
        <v>0</v>
      </c>
      <c r="CS203" s="166">
        <f t="shared" ca="1" si="267"/>
        <v>0</v>
      </c>
      <c r="CT203" s="166">
        <f t="shared" ca="1" si="267"/>
        <v>0</v>
      </c>
      <c r="CU203" s="166">
        <f t="shared" ca="1" si="267"/>
        <v>0</v>
      </c>
      <c r="CV203" s="166">
        <f t="shared" ca="1" si="267"/>
        <v>0</v>
      </c>
      <c r="CW203" s="166">
        <f t="shared" ca="1" si="267"/>
        <v>0</v>
      </c>
      <c r="CX203" s="166">
        <f t="shared" ca="1" si="267"/>
        <v>0</v>
      </c>
      <c r="CY203" s="166">
        <f t="shared" ca="1" si="267"/>
        <v>0</v>
      </c>
      <c r="CZ203" s="166">
        <f t="shared" ref="CZ203:EJ203" ca="1" si="268">CZ189</f>
        <v>0</v>
      </c>
      <c r="DA203" s="166">
        <f t="shared" ca="1" si="268"/>
        <v>0</v>
      </c>
      <c r="DB203" s="166">
        <f t="shared" ca="1" si="268"/>
        <v>0</v>
      </c>
      <c r="DC203" s="166">
        <f t="shared" ca="1" si="268"/>
        <v>0</v>
      </c>
      <c r="DD203" s="166">
        <f t="shared" ca="1" si="268"/>
        <v>0</v>
      </c>
      <c r="DE203" s="166">
        <f t="shared" ca="1" si="268"/>
        <v>0</v>
      </c>
      <c r="DF203" s="166">
        <f t="shared" ca="1" si="268"/>
        <v>0</v>
      </c>
      <c r="DG203" s="166">
        <f t="shared" ca="1" si="268"/>
        <v>0</v>
      </c>
      <c r="DH203" s="166">
        <f t="shared" ca="1" si="268"/>
        <v>0</v>
      </c>
      <c r="DI203" s="166">
        <f t="shared" ca="1" si="268"/>
        <v>0</v>
      </c>
      <c r="DJ203" s="166">
        <f t="shared" ca="1" si="268"/>
        <v>0</v>
      </c>
      <c r="DK203" s="166">
        <f t="shared" ca="1" si="268"/>
        <v>0</v>
      </c>
      <c r="DL203" s="166">
        <f t="shared" ca="1" si="268"/>
        <v>0</v>
      </c>
      <c r="DM203" s="166">
        <f t="shared" ca="1" si="268"/>
        <v>0</v>
      </c>
      <c r="DN203" s="166">
        <f t="shared" ca="1" si="268"/>
        <v>0</v>
      </c>
      <c r="DO203" s="166">
        <f t="shared" ca="1" si="268"/>
        <v>0</v>
      </c>
      <c r="DP203" s="166">
        <f t="shared" ca="1" si="268"/>
        <v>0</v>
      </c>
      <c r="DQ203" s="166">
        <f t="shared" ca="1" si="268"/>
        <v>0</v>
      </c>
      <c r="DR203" s="166">
        <f t="shared" ca="1" si="268"/>
        <v>0</v>
      </c>
      <c r="DS203" s="166">
        <f t="shared" ca="1" si="268"/>
        <v>0</v>
      </c>
      <c r="DT203" s="166">
        <f t="shared" ca="1" si="268"/>
        <v>0</v>
      </c>
      <c r="DU203" s="166">
        <f t="shared" ca="1" si="268"/>
        <v>0</v>
      </c>
      <c r="DV203" s="166">
        <f t="shared" ca="1" si="268"/>
        <v>0</v>
      </c>
      <c r="DW203" s="166">
        <f t="shared" ca="1" si="268"/>
        <v>0</v>
      </c>
      <c r="DX203" s="166">
        <f t="shared" ca="1" si="268"/>
        <v>0</v>
      </c>
      <c r="DY203" s="166">
        <f t="shared" ca="1" si="268"/>
        <v>0</v>
      </c>
      <c r="DZ203" s="166">
        <f t="shared" ca="1" si="268"/>
        <v>0</v>
      </c>
      <c r="EA203" s="166">
        <f t="shared" ca="1" si="268"/>
        <v>0</v>
      </c>
      <c r="EB203" s="166">
        <f t="shared" ca="1" si="268"/>
        <v>0</v>
      </c>
      <c r="EC203" s="166">
        <f t="shared" ca="1" si="268"/>
        <v>0</v>
      </c>
      <c r="ED203" s="166">
        <f t="shared" ca="1" si="268"/>
        <v>0</v>
      </c>
      <c r="EE203" s="166">
        <f t="shared" ca="1" si="268"/>
        <v>0</v>
      </c>
      <c r="EF203" s="166">
        <f t="shared" ca="1" si="268"/>
        <v>0</v>
      </c>
      <c r="EG203" s="166">
        <f t="shared" ca="1" si="268"/>
        <v>0</v>
      </c>
      <c r="EH203" s="166">
        <f t="shared" ca="1" si="268"/>
        <v>0</v>
      </c>
      <c r="EI203" s="166">
        <f t="shared" ca="1" si="268"/>
        <v>0</v>
      </c>
      <c r="EJ203" s="166">
        <f t="shared" ca="1" si="268"/>
        <v>0</v>
      </c>
      <c r="EK203" s="4">
        <v>0</v>
      </c>
    </row>
    <row r="204" spans="1:141" s="4" customFormat="1" ht="14" x14ac:dyDescent="0.2">
      <c r="A204" s="3" t="s">
        <v>671</v>
      </c>
      <c r="B204" s="23"/>
      <c r="C204" s="329" t="s">
        <v>666</v>
      </c>
      <c r="D204" s="59"/>
      <c r="H204" s="166">
        <f t="shared" ref="H204:AM204" ca="1" si="269">IF($D199=FALSE,
         (H197&gt;0)*H197*$B201,
          MIN((H197&gt;0)*H197*$B201,MAX(0,-SUM(H200:H203)))
)</f>
        <v>0</v>
      </c>
      <c r="I204" s="166">
        <f t="shared" ca="1" si="269"/>
        <v>0</v>
      </c>
      <c r="J204" s="166">
        <f t="shared" ca="1" si="269"/>
        <v>0</v>
      </c>
      <c r="K204" s="166">
        <f t="shared" ca="1" si="269"/>
        <v>0</v>
      </c>
      <c r="L204" s="166">
        <f t="shared" ca="1" si="269"/>
        <v>0</v>
      </c>
      <c r="M204" s="166">
        <f t="shared" ca="1" si="269"/>
        <v>0</v>
      </c>
      <c r="N204" s="166">
        <f t="shared" ca="1" si="269"/>
        <v>0</v>
      </c>
      <c r="O204" s="166">
        <f t="shared" ca="1" si="269"/>
        <v>0</v>
      </c>
      <c r="P204" s="166">
        <f t="shared" ca="1" si="269"/>
        <v>0</v>
      </c>
      <c r="Q204" s="166">
        <f t="shared" ca="1" si="269"/>
        <v>0</v>
      </c>
      <c r="R204" s="166">
        <f t="shared" ca="1" si="269"/>
        <v>0</v>
      </c>
      <c r="S204" s="166">
        <f t="shared" ca="1" si="269"/>
        <v>0</v>
      </c>
      <c r="T204" s="166">
        <f t="shared" ca="1" si="269"/>
        <v>0</v>
      </c>
      <c r="U204" s="166">
        <f t="shared" ca="1" si="269"/>
        <v>0</v>
      </c>
      <c r="V204" s="166">
        <f t="shared" ca="1" si="269"/>
        <v>0</v>
      </c>
      <c r="W204" s="166">
        <f t="shared" ca="1" si="269"/>
        <v>0</v>
      </c>
      <c r="X204" s="166">
        <f t="shared" ca="1" si="269"/>
        <v>0</v>
      </c>
      <c r="Y204" s="166">
        <f t="shared" ca="1" si="269"/>
        <v>0</v>
      </c>
      <c r="Z204" s="166">
        <f t="shared" ca="1" si="269"/>
        <v>0</v>
      </c>
      <c r="AA204" s="166">
        <f t="shared" ca="1" si="269"/>
        <v>0</v>
      </c>
      <c r="AB204" s="166">
        <f t="shared" ca="1" si="269"/>
        <v>0</v>
      </c>
      <c r="AC204" s="166">
        <f t="shared" ca="1" si="269"/>
        <v>0</v>
      </c>
      <c r="AD204" s="166">
        <f t="shared" ca="1" si="269"/>
        <v>0</v>
      </c>
      <c r="AE204" s="166">
        <f t="shared" ca="1" si="269"/>
        <v>0</v>
      </c>
      <c r="AF204" s="166">
        <f t="shared" ca="1" si="269"/>
        <v>0</v>
      </c>
      <c r="AG204" s="166">
        <f t="shared" ca="1" si="269"/>
        <v>0</v>
      </c>
      <c r="AH204" s="166">
        <f t="shared" ca="1" si="269"/>
        <v>0</v>
      </c>
      <c r="AI204" s="166">
        <f t="shared" ca="1" si="269"/>
        <v>0</v>
      </c>
      <c r="AJ204" s="166">
        <f t="shared" ca="1" si="269"/>
        <v>0</v>
      </c>
      <c r="AK204" s="166">
        <f t="shared" ca="1" si="269"/>
        <v>0</v>
      </c>
      <c r="AL204" s="166">
        <f t="shared" ca="1" si="269"/>
        <v>0</v>
      </c>
      <c r="AM204" s="166">
        <f t="shared" ca="1" si="269"/>
        <v>0</v>
      </c>
      <c r="AN204" s="166">
        <f t="shared" ref="AN204:BS204" ca="1" si="270">IF($D199=FALSE,
         (AN197&gt;0)*AN197*$B201,
          MIN((AN197&gt;0)*AN197*$B201,MAX(0,-SUM(AN200:AN203)))
)</f>
        <v>0</v>
      </c>
      <c r="AO204" s="166">
        <f t="shared" ca="1" si="270"/>
        <v>0</v>
      </c>
      <c r="AP204" s="166">
        <f t="shared" ca="1" si="270"/>
        <v>0</v>
      </c>
      <c r="AQ204" s="166">
        <f t="shared" ca="1" si="270"/>
        <v>0</v>
      </c>
      <c r="AR204" s="166">
        <f t="shared" ca="1" si="270"/>
        <v>0</v>
      </c>
      <c r="AS204" s="166">
        <f t="shared" ca="1" si="270"/>
        <v>9068693.7113856152</v>
      </c>
      <c r="AT204" s="166">
        <f t="shared" ca="1" si="270"/>
        <v>0</v>
      </c>
      <c r="AU204" s="166">
        <f t="shared" ca="1" si="270"/>
        <v>0</v>
      </c>
      <c r="AV204" s="166">
        <f t="shared" ca="1" si="270"/>
        <v>0</v>
      </c>
      <c r="AW204" s="166">
        <f t="shared" ca="1" si="270"/>
        <v>0</v>
      </c>
      <c r="AX204" s="166">
        <f t="shared" ca="1" si="270"/>
        <v>0</v>
      </c>
      <c r="AY204" s="166">
        <f t="shared" ca="1" si="270"/>
        <v>0</v>
      </c>
      <c r="AZ204" s="166">
        <f t="shared" ca="1" si="270"/>
        <v>0</v>
      </c>
      <c r="BA204" s="166">
        <f t="shared" ca="1" si="270"/>
        <v>0</v>
      </c>
      <c r="BB204" s="166">
        <f t="shared" ca="1" si="270"/>
        <v>0</v>
      </c>
      <c r="BC204" s="166">
        <f t="shared" ca="1" si="270"/>
        <v>0</v>
      </c>
      <c r="BD204" s="166">
        <f t="shared" ca="1" si="270"/>
        <v>0</v>
      </c>
      <c r="BE204" s="166">
        <f t="shared" ca="1" si="270"/>
        <v>0</v>
      </c>
      <c r="BF204" s="166">
        <f t="shared" ca="1" si="270"/>
        <v>0</v>
      </c>
      <c r="BG204" s="166">
        <f t="shared" ca="1" si="270"/>
        <v>0</v>
      </c>
      <c r="BH204" s="166">
        <f t="shared" ca="1" si="270"/>
        <v>0</v>
      </c>
      <c r="BI204" s="166">
        <f t="shared" ca="1" si="270"/>
        <v>0</v>
      </c>
      <c r="BJ204" s="166">
        <f t="shared" ca="1" si="270"/>
        <v>0</v>
      </c>
      <c r="BK204" s="166">
        <f t="shared" ca="1" si="270"/>
        <v>0</v>
      </c>
      <c r="BL204" s="166">
        <f t="shared" ca="1" si="270"/>
        <v>0</v>
      </c>
      <c r="BM204" s="166">
        <f t="shared" ca="1" si="270"/>
        <v>0</v>
      </c>
      <c r="BN204" s="166">
        <f t="shared" ca="1" si="270"/>
        <v>0</v>
      </c>
      <c r="BO204" s="166">
        <f t="shared" ca="1" si="270"/>
        <v>0</v>
      </c>
      <c r="BP204" s="166">
        <f t="shared" ca="1" si="270"/>
        <v>0</v>
      </c>
      <c r="BQ204" s="166">
        <f t="shared" ca="1" si="270"/>
        <v>0</v>
      </c>
      <c r="BR204" s="166">
        <f t="shared" ca="1" si="270"/>
        <v>0</v>
      </c>
      <c r="BS204" s="166">
        <f t="shared" ca="1" si="270"/>
        <v>0</v>
      </c>
      <c r="BT204" s="166">
        <f t="shared" ref="BT204:CY204" ca="1" si="271">IF($D199=FALSE,
         (BT197&gt;0)*BT197*$B201,
          MIN((BT197&gt;0)*BT197*$B201,MAX(0,-SUM(BT200:BT203)))
)</f>
        <v>0</v>
      </c>
      <c r="BU204" s="166">
        <f t="shared" ca="1" si="271"/>
        <v>0</v>
      </c>
      <c r="BV204" s="166">
        <f t="shared" ca="1" si="271"/>
        <v>0</v>
      </c>
      <c r="BW204" s="166">
        <f t="shared" ca="1" si="271"/>
        <v>0</v>
      </c>
      <c r="BX204" s="166">
        <f t="shared" ca="1" si="271"/>
        <v>0</v>
      </c>
      <c r="BY204" s="166">
        <f t="shared" ca="1" si="271"/>
        <v>0</v>
      </c>
      <c r="BZ204" s="166">
        <f t="shared" ca="1" si="271"/>
        <v>0</v>
      </c>
      <c r="CA204" s="166">
        <f t="shared" ca="1" si="271"/>
        <v>0</v>
      </c>
      <c r="CB204" s="166">
        <f t="shared" ca="1" si="271"/>
        <v>0</v>
      </c>
      <c r="CC204" s="166">
        <f t="shared" ca="1" si="271"/>
        <v>0</v>
      </c>
      <c r="CD204" s="166">
        <f t="shared" ca="1" si="271"/>
        <v>0</v>
      </c>
      <c r="CE204" s="166">
        <f t="shared" ca="1" si="271"/>
        <v>0</v>
      </c>
      <c r="CF204" s="166">
        <f t="shared" ca="1" si="271"/>
        <v>0</v>
      </c>
      <c r="CG204" s="166">
        <f t="shared" ca="1" si="271"/>
        <v>0</v>
      </c>
      <c r="CH204" s="166">
        <f t="shared" ca="1" si="271"/>
        <v>0</v>
      </c>
      <c r="CI204" s="166">
        <f t="shared" ca="1" si="271"/>
        <v>0</v>
      </c>
      <c r="CJ204" s="166">
        <f t="shared" ca="1" si="271"/>
        <v>0</v>
      </c>
      <c r="CK204" s="166">
        <f t="shared" ca="1" si="271"/>
        <v>0</v>
      </c>
      <c r="CL204" s="166">
        <f t="shared" ca="1" si="271"/>
        <v>0</v>
      </c>
      <c r="CM204" s="166">
        <f t="shared" ca="1" si="271"/>
        <v>0</v>
      </c>
      <c r="CN204" s="166">
        <f t="shared" ca="1" si="271"/>
        <v>0</v>
      </c>
      <c r="CO204" s="166">
        <f t="shared" ca="1" si="271"/>
        <v>0</v>
      </c>
      <c r="CP204" s="166">
        <f t="shared" ca="1" si="271"/>
        <v>0</v>
      </c>
      <c r="CQ204" s="166">
        <f t="shared" ca="1" si="271"/>
        <v>0</v>
      </c>
      <c r="CR204" s="166">
        <f t="shared" ca="1" si="271"/>
        <v>0</v>
      </c>
      <c r="CS204" s="166">
        <f t="shared" ca="1" si="271"/>
        <v>0</v>
      </c>
      <c r="CT204" s="166">
        <f t="shared" ca="1" si="271"/>
        <v>0</v>
      </c>
      <c r="CU204" s="166">
        <f t="shared" ca="1" si="271"/>
        <v>0</v>
      </c>
      <c r="CV204" s="166">
        <f t="shared" ca="1" si="271"/>
        <v>0</v>
      </c>
      <c r="CW204" s="166">
        <f t="shared" ca="1" si="271"/>
        <v>0</v>
      </c>
      <c r="CX204" s="166">
        <f t="shared" ca="1" si="271"/>
        <v>0</v>
      </c>
      <c r="CY204" s="166">
        <f t="shared" ca="1" si="271"/>
        <v>0</v>
      </c>
      <c r="CZ204" s="166">
        <f t="shared" ref="CZ204:EE204" ca="1" si="272">IF($D199=FALSE,
         (CZ197&gt;0)*CZ197*$B201,
          MIN((CZ197&gt;0)*CZ197*$B201,MAX(0,-SUM(CZ200:CZ203)))
)</f>
        <v>0</v>
      </c>
      <c r="DA204" s="166">
        <f t="shared" ca="1" si="272"/>
        <v>0</v>
      </c>
      <c r="DB204" s="166">
        <f t="shared" ca="1" si="272"/>
        <v>0</v>
      </c>
      <c r="DC204" s="166">
        <f t="shared" ca="1" si="272"/>
        <v>0</v>
      </c>
      <c r="DD204" s="166">
        <f t="shared" ca="1" si="272"/>
        <v>0</v>
      </c>
      <c r="DE204" s="166">
        <f t="shared" ca="1" si="272"/>
        <v>0</v>
      </c>
      <c r="DF204" s="166">
        <f t="shared" ca="1" si="272"/>
        <v>0</v>
      </c>
      <c r="DG204" s="166">
        <f t="shared" ca="1" si="272"/>
        <v>0</v>
      </c>
      <c r="DH204" s="166">
        <f t="shared" ca="1" si="272"/>
        <v>0</v>
      </c>
      <c r="DI204" s="166">
        <f t="shared" ca="1" si="272"/>
        <v>0</v>
      </c>
      <c r="DJ204" s="166">
        <f t="shared" ca="1" si="272"/>
        <v>0</v>
      </c>
      <c r="DK204" s="166">
        <f t="shared" ca="1" si="272"/>
        <v>0</v>
      </c>
      <c r="DL204" s="166">
        <f t="shared" ca="1" si="272"/>
        <v>0</v>
      </c>
      <c r="DM204" s="166">
        <f t="shared" ca="1" si="272"/>
        <v>0</v>
      </c>
      <c r="DN204" s="166">
        <f t="shared" ca="1" si="272"/>
        <v>0</v>
      </c>
      <c r="DO204" s="166">
        <f t="shared" ca="1" si="272"/>
        <v>0</v>
      </c>
      <c r="DP204" s="166">
        <f t="shared" ca="1" si="272"/>
        <v>0</v>
      </c>
      <c r="DQ204" s="166">
        <f t="shared" ca="1" si="272"/>
        <v>0</v>
      </c>
      <c r="DR204" s="166">
        <f t="shared" ca="1" si="272"/>
        <v>0</v>
      </c>
      <c r="DS204" s="166">
        <f t="shared" ca="1" si="272"/>
        <v>0</v>
      </c>
      <c r="DT204" s="166">
        <f t="shared" ca="1" si="272"/>
        <v>0</v>
      </c>
      <c r="DU204" s="166">
        <f t="shared" ca="1" si="272"/>
        <v>0</v>
      </c>
      <c r="DV204" s="166">
        <f t="shared" ca="1" si="272"/>
        <v>0</v>
      </c>
      <c r="DW204" s="166">
        <f t="shared" ca="1" si="272"/>
        <v>0</v>
      </c>
      <c r="DX204" s="166">
        <f t="shared" ca="1" si="272"/>
        <v>0</v>
      </c>
      <c r="DY204" s="166">
        <f t="shared" ca="1" si="272"/>
        <v>0</v>
      </c>
      <c r="DZ204" s="166">
        <f t="shared" ca="1" si="272"/>
        <v>0</v>
      </c>
      <c r="EA204" s="166">
        <f t="shared" ca="1" si="272"/>
        <v>0</v>
      </c>
      <c r="EB204" s="166">
        <f t="shared" ca="1" si="272"/>
        <v>0</v>
      </c>
      <c r="EC204" s="166">
        <f t="shared" ca="1" si="272"/>
        <v>0</v>
      </c>
      <c r="ED204" s="166">
        <f t="shared" ca="1" si="272"/>
        <v>0</v>
      </c>
      <c r="EE204" s="166">
        <f t="shared" ca="1" si="272"/>
        <v>0</v>
      </c>
      <c r="EF204" s="166">
        <f t="shared" ref="EF204:EJ204" ca="1" si="273">IF($D199=FALSE,
         (EF197&gt;0)*EF197*$B201,
          MIN((EF197&gt;0)*EF197*$B201,MAX(0,-SUM(EF200:EF203)))
)</f>
        <v>0</v>
      </c>
      <c r="EG204" s="166">
        <f t="shared" ca="1" si="273"/>
        <v>0</v>
      </c>
      <c r="EH204" s="166">
        <f t="shared" ca="1" si="273"/>
        <v>0</v>
      </c>
      <c r="EI204" s="166">
        <f t="shared" ca="1" si="273"/>
        <v>0</v>
      </c>
      <c r="EJ204" s="166">
        <f t="shared" ca="1" si="273"/>
        <v>0</v>
      </c>
      <c r="EK204" s="4">
        <v>0</v>
      </c>
    </row>
    <row r="205" spans="1:141" s="4" customFormat="1" ht="14" x14ac:dyDescent="0.2">
      <c r="A205" s="3"/>
      <c r="C205" s="329" t="s">
        <v>406</v>
      </c>
      <c r="H205" s="166">
        <f t="shared" ref="H205:AM205" ca="1" si="274">SUM(H200:H204)</f>
        <v>-13211312.430299997</v>
      </c>
      <c r="I205" s="166">
        <f t="shared" ca="1" si="274"/>
        <v>-15010493.351732517</v>
      </c>
      <c r="J205" s="166">
        <f t="shared" ca="1" si="274"/>
        <v>-16812490.729561031</v>
      </c>
      <c r="K205" s="166">
        <f t="shared" ca="1" si="274"/>
        <v>-19316828.494676173</v>
      </c>
      <c r="L205" s="166">
        <f t="shared" ca="1" si="274"/>
        <v>-21836455.018210247</v>
      </c>
      <c r="M205" s="166">
        <f t="shared" ca="1" si="274"/>
        <v>-24381622.888503648</v>
      </c>
      <c r="N205" s="166">
        <f t="shared" ca="1" si="274"/>
        <v>-27616973.360597972</v>
      </c>
      <c r="O205" s="166">
        <f t="shared" ca="1" si="274"/>
        <v>-29617184.871545047</v>
      </c>
      <c r="P205" s="166">
        <f t="shared" ca="1" si="274"/>
        <v>-29857885.781008378</v>
      </c>
      <c r="Q205" s="166">
        <f t="shared" ca="1" si="274"/>
        <v>-30092715.234942775</v>
      </c>
      <c r="R205" s="166">
        <f t="shared" ca="1" si="274"/>
        <v>-30337280.812552106</v>
      </c>
      <c r="S205" s="166">
        <f t="shared" ca="1" si="274"/>
        <v>-30575880.663168371</v>
      </c>
      <c r="T205" s="166">
        <f t="shared" ca="1" si="274"/>
        <v>-30824372.959623519</v>
      </c>
      <c r="U205" s="166">
        <f t="shared" ca="1" si="274"/>
        <v>-31074884.770155065</v>
      </c>
      <c r="V205" s="166">
        <f t="shared" ca="1" si="274"/>
        <v>-31302992.403880153</v>
      </c>
      <c r="W205" s="166">
        <f t="shared" ca="1" si="274"/>
        <v>-31557393.987731449</v>
      </c>
      <c r="X205" s="166">
        <f t="shared" ca="1" si="274"/>
        <v>-31805589.913326599</v>
      </c>
      <c r="Y205" s="166">
        <f t="shared" ca="1" si="274"/>
        <v>-32064076.141891509</v>
      </c>
      <c r="Z205" s="166">
        <f t="shared" ca="1" si="274"/>
        <v>-32316257.074812774</v>
      </c>
      <c r="AA205" s="166">
        <f t="shared" ca="1" si="274"/>
        <v>-32578893.530711442</v>
      </c>
      <c r="AB205" s="166">
        <f t="shared" ca="1" si="274"/>
        <v>-32843664.451248366</v>
      </c>
      <c r="AC205" s="166">
        <f t="shared" ca="1" si="274"/>
        <v>-33101976.77265181</v>
      </c>
      <c r="AD205" s="166">
        <f t="shared" ca="1" si="274"/>
        <v>-33370998.826866906</v>
      </c>
      <c r="AE205" s="166">
        <f t="shared" ca="1" si="274"/>
        <v>-33633458.583369263</v>
      </c>
      <c r="AF205" s="166">
        <f t="shared" ca="1" si="274"/>
        <v>-33906800.027011737</v>
      </c>
      <c r="AG205" s="166">
        <f t="shared" ca="1" si="274"/>
        <v>-34182362.935468107</v>
      </c>
      <c r="AH205" s="166">
        <f t="shared" ca="1" si="274"/>
        <v>-34433281.256871842</v>
      </c>
      <c r="AI205" s="166">
        <f t="shared" ca="1" si="274"/>
        <v>-34713122.914689176</v>
      </c>
      <c r="AJ205" s="166">
        <f t="shared" ca="1" si="274"/>
        <v>-34986138.350483999</v>
      </c>
      <c r="AK205" s="166">
        <f t="shared" ca="1" si="274"/>
        <v>-35270473.116130888</v>
      </c>
      <c r="AL205" s="166">
        <f t="shared" ca="1" si="274"/>
        <v>-35547872.058662079</v>
      </c>
      <c r="AM205" s="166">
        <f t="shared" ca="1" si="274"/>
        <v>-35836772.072998911</v>
      </c>
      <c r="AN205" s="166">
        <f t="shared" ref="AN205:BS205" ca="1" si="275">SUM(AN200:AN204)</f>
        <v>-36089147.087963648</v>
      </c>
      <c r="AO205" s="166">
        <f t="shared" ca="1" si="275"/>
        <v>-36272126.840535976</v>
      </c>
      <c r="AP205" s="166">
        <f t="shared" ca="1" si="275"/>
        <v>-36403771.258349307</v>
      </c>
      <c r="AQ205" s="166">
        <f t="shared" ca="1" si="275"/>
        <v>-36464359.528862782</v>
      </c>
      <c r="AR205" s="166">
        <f t="shared" ca="1" si="275"/>
        <v>-36518369.041349433</v>
      </c>
      <c r="AS205" s="166">
        <f t="shared" ca="1" si="275"/>
        <v>0</v>
      </c>
      <c r="AT205" s="166">
        <f t="shared" ca="1" si="275"/>
        <v>0</v>
      </c>
      <c r="AU205" s="166">
        <f t="shared" ca="1" si="275"/>
        <v>0</v>
      </c>
      <c r="AV205" s="166">
        <f t="shared" ca="1" si="275"/>
        <v>0</v>
      </c>
      <c r="AW205" s="166">
        <f t="shared" ca="1" si="275"/>
        <v>0</v>
      </c>
      <c r="AX205" s="166">
        <f t="shared" ca="1" si="275"/>
        <v>0</v>
      </c>
      <c r="AY205" s="166">
        <f t="shared" ca="1" si="275"/>
        <v>0</v>
      </c>
      <c r="AZ205" s="166">
        <f t="shared" ca="1" si="275"/>
        <v>0</v>
      </c>
      <c r="BA205" s="166">
        <f t="shared" ca="1" si="275"/>
        <v>0</v>
      </c>
      <c r="BB205" s="166">
        <f t="shared" ca="1" si="275"/>
        <v>0</v>
      </c>
      <c r="BC205" s="166">
        <f t="shared" ca="1" si="275"/>
        <v>0</v>
      </c>
      <c r="BD205" s="166">
        <f t="shared" ca="1" si="275"/>
        <v>0</v>
      </c>
      <c r="BE205" s="166">
        <f t="shared" ca="1" si="275"/>
        <v>0</v>
      </c>
      <c r="BF205" s="166">
        <f t="shared" ca="1" si="275"/>
        <v>0</v>
      </c>
      <c r="BG205" s="166">
        <f t="shared" ca="1" si="275"/>
        <v>0</v>
      </c>
      <c r="BH205" s="166">
        <f t="shared" ca="1" si="275"/>
        <v>0</v>
      </c>
      <c r="BI205" s="166">
        <f t="shared" ca="1" si="275"/>
        <v>0</v>
      </c>
      <c r="BJ205" s="166">
        <f t="shared" ca="1" si="275"/>
        <v>0</v>
      </c>
      <c r="BK205" s="166">
        <f t="shared" ca="1" si="275"/>
        <v>0</v>
      </c>
      <c r="BL205" s="166">
        <f t="shared" ca="1" si="275"/>
        <v>0</v>
      </c>
      <c r="BM205" s="166">
        <f t="shared" ca="1" si="275"/>
        <v>0</v>
      </c>
      <c r="BN205" s="166">
        <f t="shared" ca="1" si="275"/>
        <v>0</v>
      </c>
      <c r="BO205" s="166">
        <f t="shared" ca="1" si="275"/>
        <v>0</v>
      </c>
      <c r="BP205" s="166">
        <f t="shared" ca="1" si="275"/>
        <v>0</v>
      </c>
      <c r="BQ205" s="166">
        <f t="shared" ca="1" si="275"/>
        <v>0</v>
      </c>
      <c r="BR205" s="166">
        <f t="shared" ca="1" si="275"/>
        <v>0</v>
      </c>
      <c r="BS205" s="166">
        <f t="shared" ca="1" si="275"/>
        <v>0</v>
      </c>
      <c r="BT205" s="166">
        <f t="shared" ref="BT205:CY205" ca="1" si="276">SUM(BT200:BT204)</f>
        <v>0</v>
      </c>
      <c r="BU205" s="166">
        <f t="shared" ca="1" si="276"/>
        <v>0</v>
      </c>
      <c r="BV205" s="166">
        <f t="shared" ca="1" si="276"/>
        <v>0</v>
      </c>
      <c r="BW205" s="166">
        <f t="shared" ca="1" si="276"/>
        <v>0</v>
      </c>
      <c r="BX205" s="166">
        <f t="shared" ca="1" si="276"/>
        <v>0</v>
      </c>
      <c r="BY205" s="166">
        <f t="shared" ca="1" si="276"/>
        <v>0</v>
      </c>
      <c r="BZ205" s="166">
        <f t="shared" ca="1" si="276"/>
        <v>0</v>
      </c>
      <c r="CA205" s="166">
        <f t="shared" ca="1" si="276"/>
        <v>0</v>
      </c>
      <c r="CB205" s="166">
        <f t="shared" ca="1" si="276"/>
        <v>0</v>
      </c>
      <c r="CC205" s="166">
        <f t="shared" ca="1" si="276"/>
        <v>0</v>
      </c>
      <c r="CD205" s="166">
        <f t="shared" ca="1" si="276"/>
        <v>0</v>
      </c>
      <c r="CE205" s="166">
        <f t="shared" ca="1" si="276"/>
        <v>0</v>
      </c>
      <c r="CF205" s="166">
        <f t="shared" ca="1" si="276"/>
        <v>0</v>
      </c>
      <c r="CG205" s="166">
        <f t="shared" ca="1" si="276"/>
        <v>0</v>
      </c>
      <c r="CH205" s="166">
        <f t="shared" ca="1" si="276"/>
        <v>0</v>
      </c>
      <c r="CI205" s="166">
        <f t="shared" ca="1" si="276"/>
        <v>0</v>
      </c>
      <c r="CJ205" s="166">
        <f t="shared" ca="1" si="276"/>
        <v>0</v>
      </c>
      <c r="CK205" s="166">
        <f t="shared" ca="1" si="276"/>
        <v>0</v>
      </c>
      <c r="CL205" s="166">
        <f t="shared" ca="1" si="276"/>
        <v>0</v>
      </c>
      <c r="CM205" s="166">
        <f t="shared" ca="1" si="276"/>
        <v>0</v>
      </c>
      <c r="CN205" s="166">
        <f t="shared" ca="1" si="276"/>
        <v>0</v>
      </c>
      <c r="CO205" s="166">
        <f t="shared" ca="1" si="276"/>
        <v>0</v>
      </c>
      <c r="CP205" s="166">
        <f t="shared" ca="1" si="276"/>
        <v>0</v>
      </c>
      <c r="CQ205" s="166">
        <f t="shared" ca="1" si="276"/>
        <v>0</v>
      </c>
      <c r="CR205" s="166">
        <f t="shared" ca="1" si="276"/>
        <v>0</v>
      </c>
      <c r="CS205" s="166">
        <f t="shared" ca="1" si="276"/>
        <v>0</v>
      </c>
      <c r="CT205" s="166">
        <f t="shared" ca="1" si="276"/>
        <v>0</v>
      </c>
      <c r="CU205" s="166">
        <f t="shared" ca="1" si="276"/>
        <v>0</v>
      </c>
      <c r="CV205" s="166">
        <f t="shared" ca="1" si="276"/>
        <v>0</v>
      </c>
      <c r="CW205" s="166">
        <f t="shared" ca="1" si="276"/>
        <v>0</v>
      </c>
      <c r="CX205" s="166">
        <f t="shared" ca="1" si="276"/>
        <v>0</v>
      </c>
      <c r="CY205" s="166">
        <f t="shared" ca="1" si="276"/>
        <v>0</v>
      </c>
      <c r="CZ205" s="166">
        <f t="shared" ref="CZ205:EE205" ca="1" si="277">SUM(CZ200:CZ204)</f>
        <v>0</v>
      </c>
      <c r="DA205" s="166">
        <f t="shared" ca="1" si="277"/>
        <v>0</v>
      </c>
      <c r="DB205" s="166">
        <f t="shared" ca="1" si="277"/>
        <v>0</v>
      </c>
      <c r="DC205" s="166">
        <f t="shared" ca="1" si="277"/>
        <v>0</v>
      </c>
      <c r="DD205" s="166">
        <f t="shared" ca="1" si="277"/>
        <v>0</v>
      </c>
      <c r="DE205" s="166">
        <f t="shared" ca="1" si="277"/>
        <v>0</v>
      </c>
      <c r="DF205" s="166">
        <f t="shared" ca="1" si="277"/>
        <v>0</v>
      </c>
      <c r="DG205" s="166">
        <f t="shared" ca="1" si="277"/>
        <v>0</v>
      </c>
      <c r="DH205" s="166">
        <f t="shared" ca="1" si="277"/>
        <v>0</v>
      </c>
      <c r="DI205" s="166">
        <f t="shared" ca="1" si="277"/>
        <v>0</v>
      </c>
      <c r="DJ205" s="166">
        <f t="shared" ca="1" si="277"/>
        <v>0</v>
      </c>
      <c r="DK205" s="166">
        <f t="shared" ca="1" si="277"/>
        <v>0</v>
      </c>
      <c r="DL205" s="166">
        <f t="shared" ca="1" si="277"/>
        <v>0</v>
      </c>
      <c r="DM205" s="166">
        <f t="shared" ca="1" si="277"/>
        <v>0</v>
      </c>
      <c r="DN205" s="166">
        <f t="shared" ca="1" si="277"/>
        <v>0</v>
      </c>
      <c r="DO205" s="166">
        <f t="shared" ca="1" si="277"/>
        <v>0</v>
      </c>
      <c r="DP205" s="166">
        <f t="shared" ca="1" si="277"/>
        <v>0</v>
      </c>
      <c r="DQ205" s="166">
        <f t="shared" ca="1" si="277"/>
        <v>0</v>
      </c>
      <c r="DR205" s="166">
        <f t="shared" ca="1" si="277"/>
        <v>0</v>
      </c>
      <c r="DS205" s="166">
        <f t="shared" ca="1" si="277"/>
        <v>0</v>
      </c>
      <c r="DT205" s="166">
        <f t="shared" ca="1" si="277"/>
        <v>0</v>
      </c>
      <c r="DU205" s="166">
        <f t="shared" ca="1" si="277"/>
        <v>0</v>
      </c>
      <c r="DV205" s="166">
        <f t="shared" ca="1" si="277"/>
        <v>0</v>
      </c>
      <c r="DW205" s="166">
        <f t="shared" ca="1" si="277"/>
        <v>0</v>
      </c>
      <c r="DX205" s="166">
        <f t="shared" ca="1" si="277"/>
        <v>0</v>
      </c>
      <c r="DY205" s="166">
        <f t="shared" ca="1" si="277"/>
        <v>0</v>
      </c>
      <c r="DZ205" s="166">
        <f t="shared" ca="1" si="277"/>
        <v>0</v>
      </c>
      <c r="EA205" s="166">
        <f t="shared" ca="1" si="277"/>
        <v>0</v>
      </c>
      <c r="EB205" s="166">
        <f t="shared" ca="1" si="277"/>
        <v>0</v>
      </c>
      <c r="EC205" s="166">
        <f t="shared" ca="1" si="277"/>
        <v>0</v>
      </c>
      <c r="ED205" s="166">
        <f t="shared" ca="1" si="277"/>
        <v>0</v>
      </c>
      <c r="EE205" s="166">
        <f t="shared" ca="1" si="277"/>
        <v>0</v>
      </c>
      <c r="EF205" s="166">
        <f t="shared" ref="EF205:EJ205" ca="1" si="278">SUM(EF200:EF204)</f>
        <v>0</v>
      </c>
      <c r="EG205" s="166">
        <f t="shared" ca="1" si="278"/>
        <v>0</v>
      </c>
      <c r="EH205" s="166">
        <f t="shared" ca="1" si="278"/>
        <v>0</v>
      </c>
      <c r="EI205" s="166">
        <f t="shared" ca="1" si="278"/>
        <v>0</v>
      </c>
      <c r="EJ205" s="166">
        <f t="shared" ca="1" si="278"/>
        <v>0</v>
      </c>
      <c r="EK205" s="4">
        <v>0</v>
      </c>
    </row>
    <row r="206" spans="1:141" s="4" customFormat="1" ht="14" x14ac:dyDescent="0.2">
      <c r="A206" s="3"/>
      <c r="B206" s="5" t="str">
        <f>Summary!$G$35</f>
        <v>sponsor split</v>
      </c>
      <c r="C206" s="329"/>
      <c r="H206" s="166"/>
      <c r="I206" s="166"/>
      <c r="J206" s="166"/>
      <c r="K206" s="166"/>
      <c r="L206" s="166"/>
      <c r="M206" s="166"/>
      <c r="N206" s="166"/>
      <c r="O206" s="166"/>
      <c r="P206" s="166"/>
      <c r="Q206" s="166"/>
      <c r="R206" s="166"/>
      <c r="S206" s="166"/>
      <c r="T206" s="166"/>
      <c r="U206" s="166"/>
      <c r="V206" s="166"/>
      <c r="W206" s="166"/>
      <c r="X206" s="166"/>
      <c r="Y206" s="166"/>
      <c r="Z206" s="166"/>
      <c r="AA206" s="166"/>
      <c r="AB206" s="166"/>
      <c r="AC206" s="166"/>
      <c r="AD206" s="166"/>
      <c r="AE206" s="166"/>
      <c r="AF206" s="166"/>
      <c r="AG206" s="166"/>
      <c r="AH206" s="166"/>
      <c r="AI206" s="166"/>
      <c r="AJ206" s="166"/>
      <c r="AK206" s="166"/>
      <c r="AL206" s="166"/>
      <c r="AM206" s="166"/>
      <c r="AN206" s="166"/>
      <c r="AO206" s="166"/>
      <c r="AP206" s="166"/>
      <c r="AQ206" s="166"/>
      <c r="AR206" s="166"/>
      <c r="AS206" s="166"/>
      <c r="AT206" s="166"/>
      <c r="AU206" s="166"/>
      <c r="AV206" s="166"/>
      <c r="AW206" s="166"/>
      <c r="AX206" s="166"/>
      <c r="AY206" s="166"/>
      <c r="AZ206" s="166"/>
      <c r="BA206" s="166"/>
      <c r="BB206" s="166"/>
      <c r="BC206" s="166"/>
      <c r="BD206" s="166"/>
      <c r="BE206" s="166"/>
      <c r="BF206" s="166"/>
      <c r="BG206" s="166"/>
      <c r="BH206" s="166"/>
      <c r="BI206" s="166"/>
      <c r="BJ206" s="166"/>
      <c r="BK206" s="166"/>
      <c r="BL206" s="166"/>
      <c r="BM206" s="166"/>
      <c r="BN206" s="166"/>
      <c r="BO206" s="166"/>
      <c r="BP206" s="166"/>
      <c r="BQ206" s="166"/>
      <c r="BR206" s="166"/>
      <c r="BS206" s="166"/>
      <c r="BT206" s="166"/>
      <c r="BU206" s="166"/>
      <c r="BV206" s="166"/>
      <c r="BW206" s="166"/>
      <c r="BX206" s="166"/>
      <c r="BY206" s="166"/>
      <c r="BZ206" s="166"/>
      <c r="CA206" s="166"/>
      <c r="CB206" s="166"/>
      <c r="CC206" s="166"/>
      <c r="CD206" s="166"/>
      <c r="CE206" s="166"/>
      <c r="CF206" s="166"/>
      <c r="CG206" s="166"/>
      <c r="CH206" s="166"/>
      <c r="CI206" s="166"/>
      <c r="CJ206" s="166"/>
      <c r="CK206" s="166"/>
      <c r="CL206" s="166"/>
      <c r="CM206" s="166"/>
      <c r="CN206" s="166"/>
      <c r="CO206" s="166"/>
      <c r="CP206" s="166"/>
      <c r="CQ206" s="166"/>
      <c r="CR206" s="166"/>
      <c r="CS206" s="166"/>
      <c r="CT206" s="166"/>
      <c r="CU206" s="166"/>
      <c r="CV206" s="166"/>
      <c r="CW206" s="166"/>
      <c r="CX206" s="166"/>
      <c r="CY206" s="166"/>
      <c r="CZ206" s="166"/>
      <c r="DA206" s="166"/>
      <c r="DB206" s="166"/>
      <c r="DC206" s="166"/>
      <c r="DD206" s="166"/>
      <c r="DE206" s="166"/>
      <c r="DF206" s="166"/>
      <c r="DG206" s="166"/>
      <c r="DH206" s="166"/>
      <c r="DI206" s="166"/>
      <c r="DJ206" s="166"/>
      <c r="DK206" s="166"/>
      <c r="DL206" s="166"/>
      <c r="DM206" s="166"/>
      <c r="DN206" s="166"/>
      <c r="DO206" s="166"/>
      <c r="DP206" s="166"/>
      <c r="DQ206" s="166"/>
      <c r="DR206" s="166"/>
      <c r="DS206" s="166"/>
      <c r="DT206" s="166"/>
      <c r="DU206" s="166"/>
      <c r="DV206" s="166"/>
      <c r="DW206" s="166"/>
      <c r="DX206" s="166"/>
      <c r="DY206" s="166"/>
      <c r="DZ206" s="166"/>
      <c r="EA206" s="166"/>
      <c r="EB206" s="166"/>
      <c r="EC206" s="166"/>
      <c r="ED206" s="166"/>
      <c r="EE206" s="166"/>
      <c r="EF206" s="166"/>
      <c r="EG206" s="166"/>
      <c r="EH206" s="166"/>
      <c r="EI206" s="166"/>
      <c r="EJ206" s="166"/>
      <c r="EK206" s="4">
        <v>0</v>
      </c>
    </row>
    <row r="207" spans="1:141" s="4" customFormat="1" ht="14" x14ac:dyDescent="0.2">
      <c r="A207" s="3"/>
      <c r="B207" s="23">
        <f>B209-B208</f>
        <v>0.1100000000000001</v>
      </c>
      <c r="C207" s="329" t="s">
        <v>673</v>
      </c>
      <c r="H207" s="166">
        <f t="shared" ref="H207:AM207" ca="1" si="279">(H204/$B201)*$B207</f>
        <v>0</v>
      </c>
      <c r="I207" s="166">
        <f t="shared" ca="1" si="279"/>
        <v>0</v>
      </c>
      <c r="J207" s="166">
        <f t="shared" ca="1" si="279"/>
        <v>0</v>
      </c>
      <c r="K207" s="166">
        <f t="shared" ca="1" si="279"/>
        <v>0</v>
      </c>
      <c r="L207" s="166">
        <f t="shared" ca="1" si="279"/>
        <v>0</v>
      </c>
      <c r="M207" s="166">
        <f t="shared" ca="1" si="279"/>
        <v>0</v>
      </c>
      <c r="N207" s="166">
        <f t="shared" ca="1" si="279"/>
        <v>0</v>
      </c>
      <c r="O207" s="166">
        <f t="shared" ca="1" si="279"/>
        <v>0</v>
      </c>
      <c r="P207" s="166">
        <f t="shared" ca="1" si="279"/>
        <v>0</v>
      </c>
      <c r="Q207" s="166">
        <f t="shared" ca="1" si="279"/>
        <v>0</v>
      </c>
      <c r="R207" s="166">
        <f t="shared" ca="1" si="279"/>
        <v>0</v>
      </c>
      <c r="S207" s="166">
        <f t="shared" ca="1" si="279"/>
        <v>0</v>
      </c>
      <c r="T207" s="166">
        <f t="shared" ca="1" si="279"/>
        <v>0</v>
      </c>
      <c r="U207" s="166">
        <f t="shared" ca="1" si="279"/>
        <v>0</v>
      </c>
      <c r="V207" s="166">
        <f t="shared" ca="1" si="279"/>
        <v>0</v>
      </c>
      <c r="W207" s="166">
        <f t="shared" ca="1" si="279"/>
        <v>0</v>
      </c>
      <c r="X207" s="166">
        <f t="shared" ca="1" si="279"/>
        <v>0</v>
      </c>
      <c r="Y207" s="166">
        <f t="shared" ca="1" si="279"/>
        <v>0</v>
      </c>
      <c r="Z207" s="166">
        <f t="shared" ca="1" si="279"/>
        <v>0</v>
      </c>
      <c r="AA207" s="166">
        <f t="shared" ca="1" si="279"/>
        <v>0</v>
      </c>
      <c r="AB207" s="166">
        <f t="shared" ca="1" si="279"/>
        <v>0</v>
      </c>
      <c r="AC207" s="166">
        <f t="shared" ca="1" si="279"/>
        <v>0</v>
      </c>
      <c r="AD207" s="166">
        <f t="shared" ca="1" si="279"/>
        <v>0</v>
      </c>
      <c r="AE207" s="166">
        <f t="shared" ca="1" si="279"/>
        <v>0</v>
      </c>
      <c r="AF207" s="166">
        <f t="shared" ca="1" si="279"/>
        <v>0</v>
      </c>
      <c r="AG207" s="166">
        <f t="shared" ca="1" si="279"/>
        <v>0</v>
      </c>
      <c r="AH207" s="166">
        <f t="shared" ca="1" si="279"/>
        <v>0</v>
      </c>
      <c r="AI207" s="166">
        <f t="shared" ca="1" si="279"/>
        <v>0</v>
      </c>
      <c r="AJ207" s="166">
        <f t="shared" ca="1" si="279"/>
        <v>0</v>
      </c>
      <c r="AK207" s="166">
        <f t="shared" ca="1" si="279"/>
        <v>0</v>
      </c>
      <c r="AL207" s="166">
        <f t="shared" ca="1" si="279"/>
        <v>0</v>
      </c>
      <c r="AM207" s="166">
        <f t="shared" ca="1" si="279"/>
        <v>0</v>
      </c>
      <c r="AN207" s="166">
        <f t="shared" ref="AN207:BS207" ca="1" si="280">(AN204/$B201)*$B207</f>
        <v>0</v>
      </c>
      <c r="AO207" s="166">
        <f t="shared" ca="1" si="280"/>
        <v>0</v>
      </c>
      <c r="AP207" s="166">
        <f t="shared" ca="1" si="280"/>
        <v>0</v>
      </c>
      <c r="AQ207" s="166">
        <f t="shared" ca="1" si="280"/>
        <v>0</v>
      </c>
      <c r="AR207" s="166">
        <f t="shared" ca="1" si="280"/>
        <v>0</v>
      </c>
      <c r="AS207" s="166">
        <f t="shared" ca="1" si="280"/>
        <v>1120849.7845532794</v>
      </c>
      <c r="AT207" s="166">
        <f t="shared" ca="1" si="280"/>
        <v>0</v>
      </c>
      <c r="AU207" s="166">
        <f t="shared" ca="1" si="280"/>
        <v>0</v>
      </c>
      <c r="AV207" s="166">
        <f t="shared" ca="1" si="280"/>
        <v>0</v>
      </c>
      <c r="AW207" s="166">
        <f t="shared" ca="1" si="280"/>
        <v>0</v>
      </c>
      <c r="AX207" s="166">
        <f t="shared" ca="1" si="280"/>
        <v>0</v>
      </c>
      <c r="AY207" s="166">
        <f t="shared" ca="1" si="280"/>
        <v>0</v>
      </c>
      <c r="AZ207" s="166">
        <f t="shared" ca="1" si="280"/>
        <v>0</v>
      </c>
      <c r="BA207" s="166">
        <f t="shared" ca="1" si="280"/>
        <v>0</v>
      </c>
      <c r="BB207" s="166">
        <f t="shared" ca="1" si="280"/>
        <v>0</v>
      </c>
      <c r="BC207" s="166">
        <f t="shared" ca="1" si="280"/>
        <v>0</v>
      </c>
      <c r="BD207" s="166">
        <f t="shared" ca="1" si="280"/>
        <v>0</v>
      </c>
      <c r="BE207" s="166">
        <f t="shared" ca="1" si="280"/>
        <v>0</v>
      </c>
      <c r="BF207" s="166">
        <f t="shared" ca="1" si="280"/>
        <v>0</v>
      </c>
      <c r="BG207" s="166">
        <f t="shared" ca="1" si="280"/>
        <v>0</v>
      </c>
      <c r="BH207" s="166">
        <f t="shared" ca="1" si="280"/>
        <v>0</v>
      </c>
      <c r="BI207" s="166">
        <f t="shared" ca="1" si="280"/>
        <v>0</v>
      </c>
      <c r="BJ207" s="166">
        <f t="shared" ca="1" si="280"/>
        <v>0</v>
      </c>
      <c r="BK207" s="166">
        <f t="shared" ca="1" si="280"/>
        <v>0</v>
      </c>
      <c r="BL207" s="166">
        <f t="shared" ca="1" si="280"/>
        <v>0</v>
      </c>
      <c r="BM207" s="166">
        <f t="shared" ca="1" si="280"/>
        <v>0</v>
      </c>
      <c r="BN207" s="166">
        <f t="shared" ca="1" si="280"/>
        <v>0</v>
      </c>
      <c r="BO207" s="166">
        <f t="shared" ca="1" si="280"/>
        <v>0</v>
      </c>
      <c r="BP207" s="166">
        <f t="shared" ca="1" si="280"/>
        <v>0</v>
      </c>
      <c r="BQ207" s="166">
        <f t="shared" ca="1" si="280"/>
        <v>0</v>
      </c>
      <c r="BR207" s="166">
        <f t="shared" ca="1" si="280"/>
        <v>0</v>
      </c>
      <c r="BS207" s="166">
        <f t="shared" ca="1" si="280"/>
        <v>0</v>
      </c>
      <c r="BT207" s="166">
        <f t="shared" ref="BT207:CY207" ca="1" si="281">(BT204/$B201)*$B207</f>
        <v>0</v>
      </c>
      <c r="BU207" s="166">
        <f t="shared" ca="1" si="281"/>
        <v>0</v>
      </c>
      <c r="BV207" s="166">
        <f t="shared" ca="1" si="281"/>
        <v>0</v>
      </c>
      <c r="BW207" s="166">
        <f t="shared" ca="1" si="281"/>
        <v>0</v>
      </c>
      <c r="BX207" s="166">
        <f t="shared" ca="1" si="281"/>
        <v>0</v>
      </c>
      <c r="BY207" s="166">
        <f t="shared" ca="1" si="281"/>
        <v>0</v>
      </c>
      <c r="BZ207" s="166">
        <f t="shared" ca="1" si="281"/>
        <v>0</v>
      </c>
      <c r="CA207" s="166">
        <f t="shared" ca="1" si="281"/>
        <v>0</v>
      </c>
      <c r="CB207" s="166">
        <f t="shared" ca="1" si="281"/>
        <v>0</v>
      </c>
      <c r="CC207" s="166">
        <f t="shared" ca="1" si="281"/>
        <v>0</v>
      </c>
      <c r="CD207" s="166">
        <f t="shared" ca="1" si="281"/>
        <v>0</v>
      </c>
      <c r="CE207" s="166">
        <f t="shared" ca="1" si="281"/>
        <v>0</v>
      </c>
      <c r="CF207" s="166">
        <f t="shared" ca="1" si="281"/>
        <v>0</v>
      </c>
      <c r="CG207" s="166">
        <f t="shared" ca="1" si="281"/>
        <v>0</v>
      </c>
      <c r="CH207" s="166">
        <f t="shared" ca="1" si="281"/>
        <v>0</v>
      </c>
      <c r="CI207" s="166">
        <f t="shared" ca="1" si="281"/>
        <v>0</v>
      </c>
      <c r="CJ207" s="166">
        <f t="shared" ca="1" si="281"/>
        <v>0</v>
      </c>
      <c r="CK207" s="166">
        <f t="shared" ca="1" si="281"/>
        <v>0</v>
      </c>
      <c r="CL207" s="166">
        <f t="shared" ca="1" si="281"/>
        <v>0</v>
      </c>
      <c r="CM207" s="166">
        <f t="shared" ca="1" si="281"/>
        <v>0</v>
      </c>
      <c r="CN207" s="166">
        <f t="shared" ca="1" si="281"/>
        <v>0</v>
      </c>
      <c r="CO207" s="166">
        <f t="shared" ca="1" si="281"/>
        <v>0</v>
      </c>
      <c r="CP207" s="166">
        <f t="shared" ca="1" si="281"/>
        <v>0</v>
      </c>
      <c r="CQ207" s="166">
        <f t="shared" ca="1" si="281"/>
        <v>0</v>
      </c>
      <c r="CR207" s="166">
        <f t="shared" ca="1" si="281"/>
        <v>0</v>
      </c>
      <c r="CS207" s="166">
        <f t="shared" ca="1" si="281"/>
        <v>0</v>
      </c>
      <c r="CT207" s="166">
        <f t="shared" ca="1" si="281"/>
        <v>0</v>
      </c>
      <c r="CU207" s="166">
        <f t="shared" ca="1" si="281"/>
        <v>0</v>
      </c>
      <c r="CV207" s="166">
        <f t="shared" ca="1" si="281"/>
        <v>0</v>
      </c>
      <c r="CW207" s="166">
        <f t="shared" ca="1" si="281"/>
        <v>0</v>
      </c>
      <c r="CX207" s="166">
        <f t="shared" ca="1" si="281"/>
        <v>0</v>
      </c>
      <c r="CY207" s="166">
        <f t="shared" ca="1" si="281"/>
        <v>0</v>
      </c>
      <c r="CZ207" s="166">
        <f t="shared" ref="CZ207:EJ207" ca="1" si="282">(CZ204/$B201)*$B207</f>
        <v>0</v>
      </c>
      <c r="DA207" s="166">
        <f t="shared" ca="1" si="282"/>
        <v>0</v>
      </c>
      <c r="DB207" s="166">
        <f t="shared" ca="1" si="282"/>
        <v>0</v>
      </c>
      <c r="DC207" s="166">
        <f t="shared" ca="1" si="282"/>
        <v>0</v>
      </c>
      <c r="DD207" s="166">
        <f t="shared" ca="1" si="282"/>
        <v>0</v>
      </c>
      <c r="DE207" s="166">
        <f t="shared" ca="1" si="282"/>
        <v>0</v>
      </c>
      <c r="DF207" s="166">
        <f t="shared" ca="1" si="282"/>
        <v>0</v>
      </c>
      <c r="DG207" s="166">
        <f t="shared" ca="1" si="282"/>
        <v>0</v>
      </c>
      <c r="DH207" s="166">
        <f t="shared" ca="1" si="282"/>
        <v>0</v>
      </c>
      <c r="DI207" s="166">
        <f t="shared" ca="1" si="282"/>
        <v>0</v>
      </c>
      <c r="DJ207" s="166">
        <f t="shared" ca="1" si="282"/>
        <v>0</v>
      </c>
      <c r="DK207" s="166">
        <f t="shared" ca="1" si="282"/>
        <v>0</v>
      </c>
      <c r="DL207" s="166">
        <f t="shared" ca="1" si="282"/>
        <v>0</v>
      </c>
      <c r="DM207" s="166">
        <f t="shared" ca="1" si="282"/>
        <v>0</v>
      </c>
      <c r="DN207" s="166">
        <f t="shared" ca="1" si="282"/>
        <v>0</v>
      </c>
      <c r="DO207" s="166">
        <f t="shared" ca="1" si="282"/>
        <v>0</v>
      </c>
      <c r="DP207" s="166">
        <f t="shared" ca="1" si="282"/>
        <v>0</v>
      </c>
      <c r="DQ207" s="166">
        <f t="shared" ca="1" si="282"/>
        <v>0</v>
      </c>
      <c r="DR207" s="166">
        <f t="shared" ca="1" si="282"/>
        <v>0</v>
      </c>
      <c r="DS207" s="166">
        <f t="shared" ca="1" si="282"/>
        <v>0</v>
      </c>
      <c r="DT207" s="166">
        <f t="shared" ca="1" si="282"/>
        <v>0</v>
      </c>
      <c r="DU207" s="166">
        <f t="shared" ca="1" si="282"/>
        <v>0</v>
      </c>
      <c r="DV207" s="166">
        <f t="shared" ca="1" si="282"/>
        <v>0</v>
      </c>
      <c r="DW207" s="166">
        <f t="shared" ca="1" si="282"/>
        <v>0</v>
      </c>
      <c r="DX207" s="166">
        <f t="shared" ca="1" si="282"/>
        <v>0</v>
      </c>
      <c r="DY207" s="166">
        <f t="shared" ca="1" si="282"/>
        <v>0</v>
      </c>
      <c r="DZ207" s="166">
        <f t="shared" ca="1" si="282"/>
        <v>0</v>
      </c>
      <c r="EA207" s="166">
        <f t="shared" ca="1" si="282"/>
        <v>0</v>
      </c>
      <c r="EB207" s="166">
        <f t="shared" ca="1" si="282"/>
        <v>0</v>
      </c>
      <c r="EC207" s="166">
        <f t="shared" ca="1" si="282"/>
        <v>0</v>
      </c>
      <c r="ED207" s="166">
        <f t="shared" ca="1" si="282"/>
        <v>0</v>
      </c>
      <c r="EE207" s="166">
        <f t="shared" ca="1" si="282"/>
        <v>0</v>
      </c>
      <c r="EF207" s="166">
        <f t="shared" ca="1" si="282"/>
        <v>0</v>
      </c>
      <c r="EG207" s="166">
        <f t="shared" ca="1" si="282"/>
        <v>0</v>
      </c>
      <c r="EH207" s="166">
        <f t="shared" ca="1" si="282"/>
        <v>0</v>
      </c>
      <c r="EI207" s="166">
        <f t="shared" ca="1" si="282"/>
        <v>0</v>
      </c>
      <c r="EJ207" s="166">
        <f t="shared" ca="1" si="282"/>
        <v>0</v>
      </c>
      <c r="EK207" s="4">
        <v>0</v>
      </c>
    </row>
    <row r="208" spans="1:141" s="4" customFormat="1" ht="14" x14ac:dyDescent="0.2">
      <c r="A208" s="3"/>
      <c r="B208" s="29">
        <f>INDEX(Summary!$B$36:$G$40,MATCH(C199,Summary!$B$36:$B$40,0),MATCH(C208,Summary!$B$35:$G$35,0))</f>
        <v>0</v>
      </c>
      <c r="C208" s="329" t="s">
        <v>663</v>
      </c>
      <c r="H208" s="166">
        <f t="shared" ref="H208:AM208" ca="1" si="283">(H204/$B201)*$B208</f>
        <v>0</v>
      </c>
      <c r="I208" s="166">
        <f t="shared" ca="1" si="283"/>
        <v>0</v>
      </c>
      <c r="J208" s="166">
        <f t="shared" ca="1" si="283"/>
        <v>0</v>
      </c>
      <c r="K208" s="166">
        <f t="shared" ca="1" si="283"/>
        <v>0</v>
      </c>
      <c r="L208" s="166">
        <f t="shared" ca="1" si="283"/>
        <v>0</v>
      </c>
      <c r="M208" s="166">
        <f t="shared" ca="1" si="283"/>
        <v>0</v>
      </c>
      <c r="N208" s="166">
        <f t="shared" ca="1" si="283"/>
        <v>0</v>
      </c>
      <c r="O208" s="166">
        <f t="shared" ca="1" si="283"/>
        <v>0</v>
      </c>
      <c r="P208" s="166">
        <f t="shared" ca="1" si="283"/>
        <v>0</v>
      </c>
      <c r="Q208" s="166">
        <f t="shared" ca="1" si="283"/>
        <v>0</v>
      </c>
      <c r="R208" s="166">
        <f t="shared" ca="1" si="283"/>
        <v>0</v>
      </c>
      <c r="S208" s="166">
        <f t="shared" ca="1" si="283"/>
        <v>0</v>
      </c>
      <c r="T208" s="166">
        <f t="shared" ca="1" si="283"/>
        <v>0</v>
      </c>
      <c r="U208" s="166">
        <f t="shared" ca="1" si="283"/>
        <v>0</v>
      </c>
      <c r="V208" s="166">
        <f t="shared" ca="1" si="283"/>
        <v>0</v>
      </c>
      <c r="W208" s="166">
        <f t="shared" ca="1" si="283"/>
        <v>0</v>
      </c>
      <c r="X208" s="166">
        <f t="shared" ca="1" si="283"/>
        <v>0</v>
      </c>
      <c r="Y208" s="166">
        <f t="shared" ca="1" si="283"/>
        <v>0</v>
      </c>
      <c r="Z208" s="166">
        <f t="shared" ca="1" si="283"/>
        <v>0</v>
      </c>
      <c r="AA208" s="166">
        <f t="shared" ca="1" si="283"/>
        <v>0</v>
      </c>
      <c r="AB208" s="166">
        <f t="shared" ca="1" si="283"/>
        <v>0</v>
      </c>
      <c r="AC208" s="166">
        <f t="shared" ca="1" si="283"/>
        <v>0</v>
      </c>
      <c r="AD208" s="166">
        <f t="shared" ca="1" si="283"/>
        <v>0</v>
      </c>
      <c r="AE208" s="166">
        <f t="shared" ca="1" si="283"/>
        <v>0</v>
      </c>
      <c r="AF208" s="166">
        <f t="shared" ca="1" si="283"/>
        <v>0</v>
      </c>
      <c r="AG208" s="166">
        <f t="shared" ca="1" si="283"/>
        <v>0</v>
      </c>
      <c r="AH208" s="166">
        <f t="shared" ca="1" si="283"/>
        <v>0</v>
      </c>
      <c r="AI208" s="166">
        <f t="shared" ca="1" si="283"/>
        <v>0</v>
      </c>
      <c r="AJ208" s="166">
        <f t="shared" ca="1" si="283"/>
        <v>0</v>
      </c>
      <c r="AK208" s="166">
        <f t="shared" ca="1" si="283"/>
        <v>0</v>
      </c>
      <c r="AL208" s="166">
        <f t="shared" ca="1" si="283"/>
        <v>0</v>
      </c>
      <c r="AM208" s="166">
        <f t="shared" ca="1" si="283"/>
        <v>0</v>
      </c>
      <c r="AN208" s="166">
        <f t="shared" ref="AN208:BS208" ca="1" si="284">(AN204/$B201)*$B208</f>
        <v>0</v>
      </c>
      <c r="AO208" s="166">
        <f t="shared" ca="1" si="284"/>
        <v>0</v>
      </c>
      <c r="AP208" s="166">
        <f t="shared" ca="1" si="284"/>
        <v>0</v>
      </c>
      <c r="AQ208" s="166">
        <f t="shared" ca="1" si="284"/>
        <v>0</v>
      </c>
      <c r="AR208" s="166">
        <f t="shared" ca="1" si="284"/>
        <v>0</v>
      </c>
      <c r="AS208" s="166">
        <f t="shared" ca="1" si="284"/>
        <v>0</v>
      </c>
      <c r="AT208" s="166">
        <f t="shared" ca="1" si="284"/>
        <v>0</v>
      </c>
      <c r="AU208" s="166">
        <f t="shared" ca="1" si="284"/>
        <v>0</v>
      </c>
      <c r="AV208" s="166">
        <f t="shared" ca="1" si="284"/>
        <v>0</v>
      </c>
      <c r="AW208" s="166">
        <f t="shared" ca="1" si="284"/>
        <v>0</v>
      </c>
      <c r="AX208" s="166">
        <f t="shared" ca="1" si="284"/>
        <v>0</v>
      </c>
      <c r="AY208" s="166">
        <f t="shared" ca="1" si="284"/>
        <v>0</v>
      </c>
      <c r="AZ208" s="166">
        <f t="shared" ca="1" si="284"/>
        <v>0</v>
      </c>
      <c r="BA208" s="166">
        <f t="shared" ca="1" si="284"/>
        <v>0</v>
      </c>
      <c r="BB208" s="166">
        <f t="shared" ca="1" si="284"/>
        <v>0</v>
      </c>
      <c r="BC208" s="166">
        <f t="shared" ca="1" si="284"/>
        <v>0</v>
      </c>
      <c r="BD208" s="166">
        <f t="shared" ca="1" si="284"/>
        <v>0</v>
      </c>
      <c r="BE208" s="166">
        <f t="shared" ca="1" si="284"/>
        <v>0</v>
      </c>
      <c r="BF208" s="166">
        <f t="shared" ca="1" si="284"/>
        <v>0</v>
      </c>
      <c r="BG208" s="166">
        <f t="shared" ca="1" si="284"/>
        <v>0</v>
      </c>
      <c r="BH208" s="166">
        <f t="shared" ca="1" si="284"/>
        <v>0</v>
      </c>
      <c r="BI208" s="166">
        <f t="shared" ca="1" si="284"/>
        <v>0</v>
      </c>
      <c r="BJ208" s="166">
        <f t="shared" ca="1" si="284"/>
        <v>0</v>
      </c>
      <c r="BK208" s="166">
        <f t="shared" ca="1" si="284"/>
        <v>0</v>
      </c>
      <c r="BL208" s="166">
        <f t="shared" ca="1" si="284"/>
        <v>0</v>
      </c>
      <c r="BM208" s="166">
        <f t="shared" ca="1" si="284"/>
        <v>0</v>
      </c>
      <c r="BN208" s="166">
        <f t="shared" ca="1" si="284"/>
        <v>0</v>
      </c>
      <c r="BO208" s="166">
        <f t="shared" ca="1" si="284"/>
        <v>0</v>
      </c>
      <c r="BP208" s="166">
        <f t="shared" ca="1" si="284"/>
        <v>0</v>
      </c>
      <c r="BQ208" s="166">
        <f t="shared" ca="1" si="284"/>
        <v>0</v>
      </c>
      <c r="BR208" s="166">
        <f t="shared" ca="1" si="284"/>
        <v>0</v>
      </c>
      <c r="BS208" s="166">
        <f t="shared" ca="1" si="284"/>
        <v>0</v>
      </c>
      <c r="BT208" s="166">
        <f t="shared" ref="BT208:CY208" ca="1" si="285">(BT204/$B201)*$B208</f>
        <v>0</v>
      </c>
      <c r="BU208" s="166">
        <f t="shared" ca="1" si="285"/>
        <v>0</v>
      </c>
      <c r="BV208" s="166">
        <f t="shared" ca="1" si="285"/>
        <v>0</v>
      </c>
      <c r="BW208" s="166">
        <f t="shared" ca="1" si="285"/>
        <v>0</v>
      </c>
      <c r="BX208" s="166">
        <f t="shared" ca="1" si="285"/>
        <v>0</v>
      </c>
      <c r="BY208" s="166">
        <f t="shared" ca="1" si="285"/>
        <v>0</v>
      </c>
      <c r="BZ208" s="166">
        <f t="shared" ca="1" si="285"/>
        <v>0</v>
      </c>
      <c r="CA208" s="166">
        <f t="shared" ca="1" si="285"/>
        <v>0</v>
      </c>
      <c r="CB208" s="166">
        <f t="shared" ca="1" si="285"/>
        <v>0</v>
      </c>
      <c r="CC208" s="166">
        <f t="shared" ca="1" si="285"/>
        <v>0</v>
      </c>
      <c r="CD208" s="166">
        <f t="shared" ca="1" si="285"/>
        <v>0</v>
      </c>
      <c r="CE208" s="166">
        <f t="shared" ca="1" si="285"/>
        <v>0</v>
      </c>
      <c r="CF208" s="166">
        <f t="shared" ca="1" si="285"/>
        <v>0</v>
      </c>
      <c r="CG208" s="166">
        <f t="shared" ca="1" si="285"/>
        <v>0</v>
      </c>
      <c r="CH208" s="166">
        <f t="shared" ca="1" si="285"/>
        <v>0</v>
      </c>
      <c r="CI208" s="166">
        <f t="shared" ca="1" si="285"/>
        <v>0</v>
      </c>
      <c r="CJ208" s="166">
        <f t="shared" ca="1" si="285"/>
        <v>0</v>
      </c>
      <c r="CK208" s="166">
        <f t="shared" ca="1" si="285"/>
        <v>0</v>
      </c>
      <c r="CL208" s="166">
        <f t="shared" ca="1" si="285"/>
        <v>0</v>
      </c>
      <c r="CM208" s="166">
        <f t="shared" ca="1" si="285"/>
        <v>0</v>
      </c>
      <c r="CN208" s="166">
        <f t="shared" ca="1" si="285"/>
        <v>0</v>
      </c>
      <c r="CO208" s="166">
        <f t="shared" ca="1" si="285"/>
        <v>0</v>
      </c>
      <c r="CP208" s="166">
        <f t="shared" ca="1" si="285"/>
        <v>0</v>
      </c>
      <c r="CQ208" s="166">
        <f t="shared" ca="1" si="285"/>
        <v>0</v>
      </c>
      <c r="CR208" s="166">
        <f t="shared" ca="1" si="285"/>
        <v>0</v>
      </c>
      <c r="CS208" s="166">
        <f t="shared" ca="1" si="285"/>
        <v>0</v>
      </c>
      <c r="CT208" s="166">
        <f t="shared" ca="1" si="285"/>
        <v>0</v>
      </c>
      <c r="CU208" s="166">
        <f t="shared" ca="1" si="285"/>
        <v>0</v>
      </c>
      <c r="CV208" s="166">
        <f t="shared" ca="1" si="285"/>
        <v>0</v>
      </c>
      <c r="CW208" s="166">
        <f t="shared" ca="1" si="285"/>
        <v>0</v>
      </c>
      <c r="CX208" s="166">
        <f t="shared" ca="1" si="285"/>
        <v>0</v>
      </c>
      <c r="CY208" s="166">
        <f t="shared" ca="1" si="285"/>
        <v>0</v>
      </c>
      <c r="CZ208" s="166">
        <f t="shared" ref="CZ208:EJ208" ca="1" si="286">(CZ204/$B201)*$B208</f>
        <v>0</v>
      </c>
      <c r="DA208" s="166">
        <f t="shared" ca="1" si="286"/>
        <v>0</v>
      </c>
      <c r="DB208" s="166">
        <f t="shared" ca="1" si="286"/>
        <v>0</v>
      </c>
      <c r="DC208" s="166">
        <f t="shared" ca="1" si="286"/>
        <v>0</v>
      </c>
      <c r="DD208" s="166">
        <f t="shared" ca="1" si="286"/>
        <v>0</v>
      </c>
      <c r="DE208" s="166">
        <f t="shared" ca="1" si="286"/>
        <v>0</v>
      </c>
      <c r="DF208" s="166">
        <f t="shared" ca="1" si="286"/>
        <v>0</v>
      </c>
      <c r="DG208" s="166">
        <f t="shared" ca="1" si="286"/>
        <v>0</v>
      </c>
      <c r="DH208" s="166">
        <f t="shared" ca="1" si="286"/>
        <v>0</v>
      </c>
      <c r="DI208" s="166">
        <f t="shared" ca="1" si="286"/>
        <v>0</v>
      </c>
      <c r="DJ208" s="166">
        <f t="shared" ca="1" si="286"/>
        <v>0</v>
      </c>
      <c r="DK208" s="166">
        <f t="shared" ca="1" si="286"/>
        <v>0</v>
      </c>
      <c r="DL208" s="166">
        <f t="shared" ca="1" si="286"/>
        <v>0</v>
      </c>
      <c r="DM208" s="166">
        <f t="shared" ca="1" si="286"/>
        <v>0</v>
      </c>
      <c r="DN208" s="166">
        <f t="shared" ca="1" si="286"/>
        <v>0</v>
      </c>
      <c r="DO208" s="166">
        <f t="shared" ca="1" si="286"/>
        <v>0</v>
      </c>
      <c r="DP208" s="166">
        <f t="shared" ca="1" si="286"/>
        <v>0</v>
      </c>
      <c r="DQ208" s="166">
        <f t="shared" ca="1" si="286"/>
        <v>0</v>
      </c>
      <c r="DR208" s="166">
        <f t="shared" ca="1" si="286"/>
        <v>0</v>
      </c>
      <c r="DS208" s="166">
        <f t="shared" ca="1" si="286"/>
        <v>0</v>
      </c>
      <c r="DT208" s="166">
        <f t="shared" ca="1" si="286"/>
        <v>0</v>
      </c>
      <c r="DU208" s="166">
        <f t="shared" ca="1" si="286"/>
        <v>0</v>
      </c>
      <c r="DV208" s="166">
        <f t="shared" ca="1" si="286"/>
        <v>0</v>
      </c>
      <c r="DW208" s="166">
        <f t="shared" ca="1" si="286"/>
        <v>0</v>
      </c>
      <c r="DX208" s="166">
        <f t="shared" ca="1" si="286"/>
        <v>0</v>
      </c>
      <c r="DY208" s="166">
        <f t="shared" ca="1" si="286"/>
        <v>0</v>
      </c>
      <c r="DZ208" s="166">
        <f t="shared" ca="1" si="286"/>
        <v>0</v>
      </c>
      <c r="EA208" s="166">
        <f t="shared" ca="1" si="286"/>
        <v>0</v>
      </c>
      <c r="EB208" s="166">
        <f t="shared" ca="1" si="286"/>
        <v>0</v>
      </c>
      <c r="EC208" s="166">
        <f t="shared" ca="1" si="286"/>
        <v>0</v>
      </c>
      <c r="ED208" s="166">
        <f t="shared" ca="1" si="286"/>
        <v>0</v>
      </c>
      <c r="EE208" s="166">
        <f t="shared" ca="1" si="286"/>
        <v>0</v>
      </c>
      <c r="EF208" s="166">
        <f t="shared" ca="1" si="286"/>
        <v>0</v>
      </c>
      <c r="EG208" s="166">
        <f t="shared" ca="1" si="286"/>
        <v>0</v>
      </c>
      <c r="EH208" s="166">
        <f t="shared" ca="1" si="286"/>
        <v>0</v>
      </c>
      <c r="EI208" s="166">
        <f t="shared" ca="1" si="286"/>
        <v>0</v>
      </c>
      <c r="EJ208" s="166">
        <f t="shared" ca="1" si="286"/>
        <v>0</v>
      </c>
      <c r="EK208" s="4">
        <v>0</v>
      </c>
    </row>
    <row r="209" spans="1:141" s="4" customFormat="1" ht="14" x14ac:dyDescent="0.2">
      <c r="A209" s="3"/>
      <c r="B209" s="334">
        <f>INDEX(Summary!$B$36:$G$40,MATCH(C199,Summary!$B$36:$B$40,0),MATCH(B206,Summary!$B$35:$G$35,0))</f>
        <v>0.1100000000000001</v>
      </c>
      <c r="C209" s="329"/>
      <c r="H209" s="166"/>
      <c r="I209" s="166"/>
      <c r="J209" s="166"/>
      <c r="K209" s="166"/>
      <c r="L209" s="166"/>
      <c r="M209" s="166"/>
      <c r="N209" s="166"/>
      <c r="O209" s="166"/>
      <c r="P209" s="166"/>
      <c r="Q209" s="166"/>
      <c r="R209" s="166"/>
      <c r="S209" s="166"/>
      <c r="T209" s="166"/>
      <c r="U209" s="166"/>
      <c r="V209" s="166"/>
      <c r="W209" s="166"/>
      <c r="X209" s="166"/>
      <c r="Y209" s="166"/>
      <c r="Z209" s="166"/>
      <c r="AA209" s="166"/>
      <c r="AB209" s="166"/>
      <c r="AC209" s="166"/>
      <c r="AD209" s="166"/>
      <c r="AE209" s="166"/>
      <c r="AF209" s="166"/>
      <c r="AG209" s="166"/>
      <c r="AH209" s="166"/>
      <c r="AI209" s="166"/>
      <c r="AJ209" s="166"/>
      <c r="AK209" s="166"/>
      <c r="AL209" s="166"/>
      <c r="AM209" s="166"/>
      <c r="AN209" s="166"/>
      <c r="AO209" s="166"/>
      <c r="AP209" s="166"/>
      <c r="AQ209" s="166"/>
      <c r="AR209" s="166"/>
      <c r="AS209" s="166"/>
      <c r="AT209" s="166"/>
      <c r="AU209" s="166"/>
      <c r="AV209" s="166"/>
      <c r="AW209" s="166"/>
      <c r="AX209" s="166"/>
      <c r="AY209" s="166"/>
      <c r="AZ209" s="166"/>
      <c r="BA209" s="166"/>
      <c r="BB209" s="166"/>
      <c r="BC209" s="166"/>
      <c r="BD209" s="166"/>
      <c r="BE209" s="166"/>
      <c r="BF209" s="166"/>
      <c r="BG209" s="166"/>
      <c r="BH209" s="166"/>
      <c r="BI209" s="166"/>
      <c r="BJ209" s="166"/>
      <c r="BK209" s="166"/>
      <c r="BL209" s="166"/>
      <c r="BM209" s="166"/>
      <c r="BN209" s="166"/>
      <c r="BO209" s="166"/>
      <c r="BP209" s="166"/>
      <c r="BQ209" s="166"/>
      <c r="BR209" s="166"/>
      <c r="BS209" s="166"/>
      <c r="BT209" s="166"/>
      <c r="BU209" s="166"/>
      <c r="BV209" s="166"/>
      <c r="BW209" s="166"/>
      <c r="BX209" s="166"/>
      <c r="BY209" s="166"/>
      <c r="BZ209" s="166"/>
      <c r="CA209" s="166"/>
      <c r="CB209" s="166"/>
      <c r="CC209" s="166"/>
      <c r="CD209" s="166"/>
      <c r="CE209" s="166"/>
      <c r="CF209" s="166"/>
      <c r="CG209" s="166"/>
      <c r="CH209" s="166"/>
      <c r="CI209" s="166"/>
      <c r="CJ209" s="166"/>
      <c r="CK209" s="166"/>
      <c r="CL209" s="166"/>
      <c r="CM209" s="166"/>
      <c r="CN209" s="166"/>
      <c r="CO209" s="166"/>
      <c r="CP209" s="166"/>
      <c r="CQ209" s="166"/>
      <c r="CR209" s="166"/>
      <c r="CS209" s="166"/>
      <c r="CT209" s="166"/>
      <c r="CU209" s="166"/>
      <c r="CV209" s="166"/>
      <c r="CW209" s="166"/>
      <c r="CX209" s="166"/>
      <c r="CY209" s="166"/>
      <c r="CZ209" s="166"/>
      <c r="DA209" s="166"/>
      <c r="DB209" s="166"/>
      <c r="DC209" s="166"/>
      <c r="DD209" s="166"/>
      <c r="DE209" s="166"/>
      <c r="DF209" s="166"/>
      <c r="DG209" s="166"/>
      <c r="DH209" s="166"/>
      <c r="DI209" s="166"/>
      <c r="DJ209" s="166"/>
      <c r="DK209" s="166"/>
      <c r="DL209" s="166"/>
      <c r="DM209" s="166"/>
      <c r="DN209" s="166"/>
      <c r="DO209" s="166"/>
      <c r="DP209" s="166"/>
      <c r="DQ209" s="166"/>
      <c r="DR209" s="166"/>
      <c r="DS209" s="166"/>
      <c r="DT209" s="166"/>
      <c r="DU209" s="166"/>
      <c r="DV209" s="166"/>
      <c r="DW209" s="166"/>
      <c r="DX209" s="166"/>
      <c r="DY209" s="166"/>
      <c r="DZ209" s="166"/>
      <c r="EA209" s="166"/>
      <c r="EB209" s="166"/>
      <c r="EC209" s="166"/>
      <c r="ED209" s="166"/>
      <c r="EE209" s="166"/>
      <c r="EF209" s="166"/>
      <c r="EG209" s="166"/>
      <c r="EH209" s="166"/>
      <c r="EI209" s="166"/>
      <c r="EJ209" s="166"/>
      <c r="EK209" s="4">
        <v>0</v>
      </c>
    </row>
    <row r="210" spans="1:141" s="4" customFormat="1" ht="14" x14ac:dyDescent="0.2">
      <c r="A210" s="3"/>
      <c r="B210" s="4" t="b">
        <f ca="1">ABS(D210-D199)&lt;0.0001</f>
        <v>1</v>
      </c>
      <c r="C210" s="329" t="s">
        <v>677</v>
      </c>
      <c r="D210" s="123">
        <f ca="1">XIRR(H210:EJ210,$H$115:$EJ$115)</f>
        <v>9.9999231100082409E-2</v>
      </c>
      <c r="H210" s="166">
        <f t="shared" ref="H210:AM210" ca="1" si="287">SUM(H203:H204,H201)</f>
        <v>-13211312.430299997</v>
      </c>
      <c r="I210" s="166">
        <f t="shared" ca="1" si="287"/>
        <v>-1691811.6717563749</v>
      </c>
      <c r="J210" s="166">
        <f t="shared" ca="1" si="287"/>
        <v>-1691811.6717563749</v>
      </c>
      <c r="K210" s="166">
        <f t="shared" ca="1" si="287"/>
        <v>-2367701.4903813745</v>
      </c>
      <c r="L210" s="166">
        <f t="shared" ca="1" si="287"/>
        <v>-2367701.4903813745</v>
      </c>
      <c r="M210" s="166">
        <f t="shared" ca="1" si="287"/>
        <v>-2367701.4903813745</v>
      </c>
      <c r="N210" s="166">
        <f t="shared" ca="1" si="287"/>
        <v>-3043591.3090063748</v>
      </c>
      <c r="O210" s="166">
        <f t="shared" ca="1" si="287"/>
        <v>-1775766.4587467553</v>
      </c>
      <c r="P210" s="166">
        <f t="shared" ca="1" si="287"/>
        <v>0</v>
      </c>
      <c r="Q210" s="166">
        <f t="shared" ca="1" si="287"/>
        <v>0</v>
      </c>
      <c r="R210" s="166">
        <f t="shared" ca="1" si="287"/>
        <v>0</v>
      </c>
      <c r="S210" s="166">
        <f t="shared" ca="1" si="287"/>
        <v>0</v>
      </c>
      <c r="T210" s="166">
        <f t="shared" ca="1" si="287"/>
        <v>0</v>
      </c>
      <c r="U210" s="166">
        <f t="shared" ca="1" si="287"/>
        <v>0</v>
      </c>
      <c r="V210" s="166">
        <f t="shared" ca="1" si="287"/>
        <v>0</v>
      </c>
      <c r="W210" s="166">
        <f t="shared" ca="1" si="287"/>
        <v>0</v>
      </c>
      <c r="X210" s="166">
        <f t="shared" ca="1" si="287"/>
        <v>0</v>
      </c>
      <c r="Y210" s="166">
        <f t="shared" ca="1" si="287"/>
        <v>0</v>
      </c>
      <c r="Z210" s="166">
        <f t="shared" ca="1" si="287"/>
        <v>0</v>
      </c>
      <c r="AA210" s="166">
        <f t="shared" ca="1" si="287"/>
        <v>0</v>
      </c>
      <c r="AB210" s="166">
        <f t="shared" ca="1" si="287"/>
        <v>0</v>
      </c>
      <c r="AC210" s="166">
        <f t="shared" ca="1" si="287"/>
        <v>0</v>
      </c>
      <c r="AD210" s="166">
        <f t="shared" ca="1" si="287"/>
        <v>0</v>
      </c>
      <c r="AE210" s="166">
        <f t="shared" ca="1" si="287"/>
        <v>0</v>
      </c>
      <c r="AF210" s="166">
        <f t="shared" ca="1" si="287"/>
        <v>0</v>
      </c>
      <c r="AG210" s="166">
        <f t="shared" ca="1" si="287"/>
        <v>0</v>
      </c>
      <c r="AH210" s="166">
        <f t="shared" ca="1" si="287"/>
        <v>0</v>
      </c>
      <c r="AI210" s="166">
        <f t="shared" ca="1" si="287"/>
        <v>0</v>
      </c>
      <c r="AJ210" s="166">
        <f t="shared" ca="1" si="287"/>
        <v>0</v>
      </c>
      <c r="AK210" s="166">
        <f t="shared" ca="1" si="287"/>
        <v>0</v>
      </c>
      <c r="AL210" s="166">
        <f t="shared" ca="1" si="287"/>
        <v>0</v>
      </c>
      <c r="AM210" s="166">
        <f t="shared" ca="1" si="287"/>
        <v>0</v>
      </c>
      <c r="AN210" s="166">
        <f t="shared" ref="AN210:BS210" ca="1" si="288">SUM(AN203:AN204,AN201)</f>
        <v>38872.909765893201</v>
      </c>
      <c r="AO210" s="166">
        <f t="shared" ca="1" si="288"/>
        <v>100857.98348784485</v>
      </c>
      <c r="AP210" s="166">
        <f t="shared" ca="1" si="288"/>
        <v>163141.66521762277</v>
      </c>
      <c r="AQ210" s="166">
        <f t="shared" ca="1" si="288"/>
        <v>225723.9549552268</v>
      </c>
      <c r="AR210" s="166">
        <f t="shared" ca="1" si="288"/>
        <v>242338.85889511852</v>
      </c>
      <c r="AS210" s="166">
        <f t="shared" ca="1" si="288"/>
        <v>36815156.35177391</v>
      </c>
      <c r="AT210" s="166">
        <f t="shared" ca="1" si="288"/>
        <v>0</v>
      </c>
      <c r="AU210" s="166">
        <f t="shared" ca="1" si="288"/>
        <v>0</v>
      </c>
      <c r="AV210" s="166">
        <f t="shared" ca="1" si="288"/>
        <v>0</v>
      </c>
      <c r="AW210" s="166">
        <f t="shared" ca="1" si="288"/>
        <v>0</v>
      </c>
      <c r="AX210" s="166">
        <f t="shared" ca="1" si="288"/>
        <v>0</v>
      </c>
      <c r="AY210" s="166">
        <f t="shared" ca="1" si="288"/>
        <v>0</v>
      </c>
      <c r="AZ210" s="166">
        <f t="shared" ca="1" si="288"/>
        <v>0</v>
      </c>
      <c r="BA210" s="166">
        <f t="shared" ca="1" si="288"/>
        <v>0</v>
      </c>
      <c r="BB210" s="166">
        <f t="shared" ca="1" si="288"/>
        <v>0</v>
      </c>
      <c r="BC210" s="166">
        <f t="shared" ca="1" si="288"/>
        <v>0</v>
      </c>
      <c r="BD210" s="166">
        <f t="shared" ca="1" si="288"/>
        <v>0</v>
      </c>
      <c r="BE210" s="166">
        <f t="shared" ca="1" si="288"/>
        <v>0</v>
      </c>
      <c r="BF210" s="166">
        <f t="shared" ca="1" si="288"/>
        <v>0</v>
      </c>
      <c r="BG210" s="166">
        <f t="shared" ca="1" si="288"/>
        <v>0</v>
      </c>
      <c r="BH210" s="166">
        <f t="shared" ca="1" si="288"/>
        <v>0</v>
      </c>
      <c r="BI210" s="166">
        <f t="shared" ca="1" si="288"/>
        <v>0</v>
      </c>
      <c r="BJ210" s="166">
        <f t="shared" ca="1" si="288"/>
        <v>0</v>
      </c>
      <c r="BK210" s="166">
        <f t="shared" ca="1" si="288"/>
        <v>0</v>
      </c>
      <c r="BL210" s="166">
        <f t="shared" ca="1" si="288"/>
        <v>0</v>
      </c>
      <c r="BM210" s="166">
        <f t="shared" ca="1" si="288"/>
        <v>0</v>
      </c>
      <c r="BN210" s="166">
        <f t="shared" ca="1" si="288"/>
        <v>0</v>
      </c>
      <c r="BO210" s="166">
        <f t="shared" ca="1" si="288"/>
        <v>0</v>
      </c>
      <c r="BP210" s="166">
        <f t="shared" ca="1" si="288"/>
        <v>0</v>
      </c>
      <c r="BQ210" s="166">
        <f t="shared" ca="1" si="288"/>
        <v>0</v>
      </c>
      <c r="BR210" s="166">
        <f t="shared" ca="1" si="288"/>
        <v>0</v>
      </c>
      <c r="BS210" s="166">
        <f t="shared" ca="1" si="288"/>
        <v>0</v>
      </c>
      <c r="BT210" s="166">
        <f t="shared" ref="BT210:CY210" ca="1" si="289">SUM(BT203:BT204,BT201)</f>
        <v>0</v>
      </c>
      <c r="BU210" s="166">
        <f t="shared" ca="1" si="289"/>
        <v>0</v>
      </c>
      <c r="BV210" s="166">
        <f t="shared" ca="1" si="289"/>
        <v>0</v>
      </c>
      <c r="BW210" s="166">
        <f t="shared" ca="1" si="289"/>
        <v>0</v>
      </c>
      <c r="BX210" s="166">
        <f t="shared" ca="1" si="289"/>
        <v>0</v>
      </c>
      <c r="BY210" s="166">
        <f t="shared" ca="1" si="289"/>
        <v>0</v>
      </c>
      <c r="BZ210" s="166">
        <f t="shared" ca="1" si="289"/>
        <v>0</v>
      </c>
      <c r="CA210" s="166">
        <f t="shared" ca="1" si="289"/>
        <v>0</v>
      </c>
      <c r="CB210" s="166">
        <f t="shared" ca="1" si="289"/>
        <v>0</v>
      </c>
      <c r="CC210" s="166">
        <f t="shared" ca="1" si="289"/>
        <v>0</v>
      </c>
      <c r="CD210" s="166">
        <f t="shared" ca="1" si="289"/>
        <v>0</v>
      </c>
      <c r="CE210" s="166">
        <f t="shared" ca="1" si="289"/>
        <v>0</v>
      </c>
      <c r="CF210" s="166">
        <f t="shared" ca="1" si="289"/>
        <v>0</v>
      </c>
      <c r="CG210" s="166">
        <f t="shared" ca="1" si="289"/>
        <v>0</v>
      </c>
      <c r="CH210" s="166">
        <f t="shared" ca="1" si="289"/>
        <v>0</v>
      </c>
      <c r="CI210" s="166">
        <f t="shared" ca="1" si="289"/>
        <v>0</v>
      </c>
      <c r="CJ210" s="166">
        <f t="shared" ca="1" si="289"/>
        <v>0</v>
      </c>
      <c r="CK210" s="166">
        <f t="shared" ca="1" si="289"/>
        <v>0</v>
      </c>
      <c r="CL210" s="166">
        <f t="shared" ca="1" si="289"/>
        <v>0</v>
      </c>
      <c r="CM210" s="166">
        <f t="shared" ca="1" si="289"/>
        <v>0</v>
      </c>
      <c r="CN210" s="166">
        <f t="shared" ca="1" si="289"/>
        <v>0</v>
      </c>
      <c r="CO210" s="166">
        <f t="shared" ca="1" si="289"/>
        <v>0</v>
      </c>
      <c r="CP210" s="166">
        <f t="shared" ca="1" si="289"/>
        <v>0</v>
      </c>
      <c r="CQ210" s="166">
        <f t="shared" ca="1" si="289"/>
        <v>0</v>
      </c>
      <c r="CR210" s="166">
        <f t="shared" ca="1" si="289"/>
        <v>0</v>
      </c>
      <c r="CS210" s="166">
        <f t="shared" ca="1" si="289"/>
        <v>0</v>
      </c>
      <c r="CT210" s="166">
        <f t="shared" ca="1" si="289"/>
        <v>0</v>
      </c>
      <c r="CU210" s="166">
        <f t="shared" ca="1" si="289"/>
        <v>0</v>
      </c>
      <c r="CV210" s="166">
        <f t="shared" ca="1" si="289"/>
        <v>0</v>
      </c>
      <c r="CW210" s="166">
        <f t="shared" ca="1" si="289"/>
        <v>0</v>
      </c>
      <c r="CX210" s="166">
        <f t="shared" ca="1" si="289"/>
        <v>0</v>
      </c>
      <c r="CY210" s="166">
        <f t="shared" ca="1" si="289"/>
        <v>0</v>
      </c>
      <c r="CZ210" s="166">
        <f t="shared" ref="CZ210:EJ210" ca="1" si="290">SUM(CZ203:CZ204,CZ201)</f>
        <v>0</v>
      </c>
      <c r="DA210" s="166">
        <f t="shared" ca="1" si="290"/>
        <v>0</v>
      </c>
      <c r="DB210" s="166">
        <f t="shared" ca="1" si="290"/>
        <v>0</v>
      </c>
      <c r="DC210" s="166">
        <f t="shared" ca="1" si="290"/>
        <v>0</v>
      </c>
      <c r="DD210" s="166">
        <f t="shared" ca="1" si="290"/>
        <v>0</v>
      </c>
      <c r="DE210" s="166">
        <f t="shared" ca="1" si="290"/>
        <v>0</v>
      </c>
      <c r="DF210" s="166">
        <f t="shared" ca="1" si="290"/>
        <v>0</v>
      </c>
      <c r="DG210" s="166">
        <f t="shared" ca="1" si="290"/>
        <v>0</v>
      </c>
      <c r="DH210" s="166">
        <f t="shared" ca="1" si="290"/>
        <v>0</v>
      </c>
      <c r="DI210" s="166">
        <f t="shared" ca="1" si="290"/>
        <v>0</v>
      </c>
      <c r="DJ210" s="166">
        <f t="shared" ca="1" si="290"/>
        <v>0</v>
      </c>
      <c r="DK210" s="166">
        <f t="shared" ca="1" si="290"/>
        <v>0</v>
      </c>
      <c r="DL210" s="166">
        <f t="shared" ca="1" si="290"/>
        <v>0</v>
      </c>
      <c r="DM210" s="166">
        <f t="shared" ca="1" si="290"/>
        <v>0</v>
      </c>
      <c r="DN210" s="166">
        <f t="shared" ca="1" si="290"/>
        <v>0</v>
      </c>
      <c r="DO210" s="166">
        <f t="shared" ca="1" si="290"/>
        <v>0</v>
      </c>
      <c r="DP210" s="166">
        <f t="shared" ca="1" si="290"/>
        <v>0</v>
      </c>
      <c r="DQ210" s="166">
        <f t="shared" ca="1" si="290"/>
        <v>0</v>
      </c>
      <c r="DR210" s="166">
        <f t="shared" ca="1" si="290"/>
        <v>0</v>
      </c>
      <c r="DS210" s="166">
        <f t="shared" ca="1" si="290"/>
        <v>0</v>
      </c>
      <c r="DT210" s="166">
        <f t="shared" ca="1" si="290"/>
        <v>0</v>
      </c>
      <c r="DU210" s="166">
        <f t="shared" ca="1" si="290"/>
        <v>0</v>
      </c>
      <c r="DV210" s="166">
        <f t="shared" ca="1" si="290"/>
        <v>0</v>
      </c>
      <c r="DW210" s="166">
        <f t="shared" ca="1" si="290"/>
        <v>0</v>
      </c>
      <c r="DX210" s="166">
        <f t="shared" ca="1" si="290"/>
        <v>0</v>
      </c>
      <c r="DY210" s="166">
        <f t="shared" ca="1" si="290"/>
        <v>0</v>
      </c>
      <c r="DZ210" s="166">
        <f t="shared" ca="1" si="290"/>
        <v>0</v>
      </c>
      <c r="EA210" s="166">
        <f t="shared" ca="1" si="290"/>
        <v>0</v>
      </c>
      <c r="EB210" s="166">
        <f t="shared" ca="1" si="290"/>
        <v>0</v>
      </c>
      <c r="EC210" s="166">
        <f t="shared" ca="1" si="290"/>
        <v>0</v>
      </c>
      <c r="ED210" s="166">
        <f t="shared" ca="1" si="290"/>
        <v>0</v>
      </c>
      <c r="EE210" s="166">
        <f t="shared" ca="1" si="290"/>
        <v>0</v>
      </c>
      <c r="EF210" s="166">
        <f t="shared" ca="1" si="290"/>
        <v>0</v>
      </c>
      <c r="EG210" s="166">
        <f t="shared" ca="1" si="290"/>
        <v>0</v>
      </c>
      <c r="EH210" s="166">
        <f t="shared" ca="1" si="290"/>
        <v>0</v>
      </c>
      <c r="EI210" s="166">
        <f t="shared" ca="1" si="290"/>
        <v>0</v>
      </c>
      <c r="EJ210" s="166">
        <f t="shared" ca="1" si="290"/>
        <v>0</v>
      </c>
      <c r="EK210" s="4">
        <v>0</v>
      </c>
    </row>
    <row r="211" spans="1:141" s="4" customFormat="1" ht="14" x14ac:dyDescent="0.2">
      <c r="A211" s="3"/>
      <c r="C211" s="329"/>
      <c r="D211" s="123"/>
      <c r="H211" s="166"/>
      <c r="I211" s="166"/>
      <c r="J211" s="166"/>
      <c r="K211" s="166"/>
      <c r="L211" s="166"/>
      <c r="M211" s="166"/>
      <c r="N211" s="166"/>
      <c r="O211" s="166"/>
      <c r="P211" s="166"/>
      <c r="Q211" s="166"/>
      <c r="R211" s="166"/>
      <c r="S211" s="166"/>
      <c r="T211" s="166"/>
      <c r="U211" s="166"/>
      <c r="V211" s="166"/>
      <c r="W211" s="166"/>
      <c r="X211" s="166"/>
      <c r="Y211" s="166"/>
      <c r="Z211" s="166"/>
      <c r="AA211" s="166"/>
      <c r="AB211" s="166"/>
      <c r="AC211" s="166"/>
      <c r="AD211" s="166"/>
      <c r="AE211" s="166"/>
      <c r="AF211" s="166"/>
      <c r="AG211" s="166"/>
      <c r="AH211" s="166"/>
      <c r="AI211" s="166"/>
      <c r="AJ211" s="166"/>
      <c r="AK211" s="166"/>
      <c r="AL211" s="166"/>
      <c r="AM211" s="166"/>
      <c r="AN211" s="166"/>
      <c r="AO211" s="166"/>
      <c r="AP211" s="166"/>
      <c r="AQ211" s="166"/>
      <c r="AR211" s="166"/>
      <c r="AS211" s="166"/>
      <c r="AT211" s="166"/>
      <c r="AU211" s="166"/>
      <c r="AV211" s="166"/>
      <c r="AW211" s="166"/>
      <c r="AX211" s="166"/>
      <c r="AY211" s="166"/>
      <c r="AZ211" s="166"/>
      <c r="BA211" s="166"/>
      <c r="BB211" s="166"/>
      <c r="BC211" s="166"/>
      <c r="BD211" s="166"/>
      <c r="BE211" s="166"/>
      <c r="BF211" s="166"/>
      <c r="BG211" s="166"/>
      <c r="BH211" s="166"/>
      <c r="BI211" s="166"/>
      <c r="BJ211" s="166"/>
      <c r="BK211" s="166"/>
      <c r="BL211" s="166"/>
      <c r="BM211" s="166"/>
      <c r="BN211" s="166"/>
      <c r="BO211" s="166"/>
      <c r="BP211" s="166"/>
      <c r="BQ211" s="166"/>
      <c r="BR211" s="166"/>
      <c r="BS211" s="166"/>
      <c r="BT211" s="166"/>
      <c r="BU211" s="166"/>
      <c r="BV211" s="166"/>
      <c r="BW211" s="166"/>
      <c r="BX211" s="166"/>
      <c r="BY211" s="166"/>
      <c r="BZ211" s="166"/>
      <c r="CA211" s="166"/>
      <c r="CB211" s="166"/>
      <c r="CC211" s="166"/>
      <c r="CD211" s="166"/>
      <c r="CE211" s="166"/>
      <c r="CF211" s="166"/>
      <c r="CG211" s="166"/>
      <c r="CH211" s="166"/>
      <c r="CI211" s="166"/>
      <c r="CJ211" s="166"/>
      <c r="CK211" s="166"/>
      <c r="CL211" s="166"/>
      <c r="CM211" s="166"/>
      <c r="CN211" s="166"/>
      <c r="CO211" s="166"/>
      <c r="CP211" s="166"/>
      <c r="CQ211" s="166"/>
      <c r="CR211" s="166"/>
      <c r="CS211" s="166"/>
      <c r="CT211" s="166"/>
      <c r="CU211" s="166"/>
      <c r="CV211" s="166"/>
      <c r="CW211" s="166"/>
      <c r="CX211" s="166"/>
      <c r="CY211" s="166"/>
      <c r="CZ211" s="166"/>
      <c r="DA211" s="166"/>
      <c r="DB211" s="166"/>
      <c r="DC211" s="166"/>
      <c r="DD211" s="166"/>
      <c r="DE211" s="166"/>
      <c r="DF211" s="166"/>
      <c r="DG211" s="166"/>
      <c r="DH211" s="166"/>
      <c r="DI211" s="166"/>
      <c r="DJ211" s="166"/>
      <c r="DK211" s="166"/>
      <c r="DL211" s="166"/>
      <c r="DM211" s="166"/>
      <c r="DN211" s="166"/>
      <c r="DO211" s="166"/>
      <c r="DP211" s="166"/>
      <c r="DQ211" s="166"/>
      <c r="DR211" s="166"/>
      <c r="DS211" s="166"/>
      <c r="DT211" s="166"/>
      <c r="DU211" s="166"/>
      <c r="DV211" s="166"/>
      <c r="DW211" s="166"/>
      <c r="DX211" s="166"/>
      <c r="DY211" s="166"/>
      <c r="DZ211" s="166"/>
      <c r="EA211" s="166"/>
      <c r="EB211" s="166"/>
      <c r="EC211" s="166"/>
      <c r="ED211" s="166"/>
      <c r="EE211" s="166"/>
      <c r="EF211" s="166"/>
      <c r="EG211" s="166"/>
      <c r="EH211" s="166"/>
      <c r="EI211" s="166"/>
      <c r="EJ211" s="166"/>
      <c r="EK211" s="4">
        <v>0</v>
      </c>
    </row>
    <row r="212" spans="1:141" s="4" customFormat="1" ht="14" x14ac:dyDescent="0.2">
      <c r="A212" s="3"/>
      <c r="C212" s="329" t="s">
        <v>667</v>
      </c>
      <c r="D212" s="123"/>
      <c r="H212" s="166">
        <f t="shared" ref="H212:AM212" ca="1" si="291">H197-H204-SUM(H207:H208)</f>
        <v>0</v>
      </c>
      <c r="I212" s="166">
        <f t="shared" ca="1" si="291"/>
        <v>0</v>
      </c>
      <c r="J212" s="166">
        <f t="shared" ca="1" si="291"/>
        <v>0</v>
      </c>
      <c r="K212" s="166">
        <f t="shared" ca="1" si="291"/>
        <v>0</v>
      </c>
      <c r="L212" s="166">
        <f t="shared" ca="1" si="291"/>
        <v>0</v>
      </c>
      <c r="M212" s="166">
        <f t="shared" ca="1" si="291"/>
        <v>0</v>
      </c>
      <c r="N212" s="166">
        <f t="shared" ca="1" si="291"/>
        <v>0</v>
      </c>
      <c r="O212" s="166">
        <f t="shared" ca="1" si="291"/>
        <v>0</v>
      </c>
      <c r="P212" s="166">
        <f t="shared" ca="1" si="291"/>
        <v>0</v>
      </c>
      <c r="Q212" s="166">
        <f t="shared" ca="1" si="291"/>
        <v>0</v>
      </c>
      <c r="R212" s="166">
        <f t="shared" ca="1" si="291"/>
        <v>0</v>
      </c>
      <c r="S212" s="166">
        <f t="shared" ca="1" si="291"/>
        <v>0</v>
      </c>
      <c r="T212" s="166">
        <f t="shared" ca="1" si="291"/>
        <v>0</v>
      </c>
      <c r="U212" s="166">
        <f t="shared" ca="1" si="291"/>
        <v>0</v>
      </c>
      <c r="V212" s="166">
        <f t="shared" ca="1" si="291"/>
        <v>0</v>
      </c>
      <c r="W212" s="166">
        <f t="shared" ca="1" si="291"/>
        <v>0</v>
      </c>
      <c r="X212" s="166">
        <f t="shared" ca="1" si="291"/>
        <v>0</v>
      </c>
      <c r="Y212" s="166">
        <f t="shared" ca="1" si="291"/>
        <v>0</v>
      </c>
      <c r="Z212" s="166">
        <f t="shared" ca="1" si="291"/>
        <v>0</v>
      </c>
      <c r="AA212" s="166">
        <f t="shared" ca="1" si="291"/>
        <v>0</v>
      </c>
      <c r="AB212" s="166">
        <f t="shared" ca="1" si="291"/>
        <v>0</v>
      </c>
      <c r="AC212" s="166">
        <f t="shared" ca="1" si="291"/>
        <v>0</v>
      </c>
      <c r="AD212" s="166">
        <f t="shared" ca="1" si="291"/>
        <v>0</v>
      </c>
      <c r="AE212" s="166">
        <f t="shared" ca="1" si="291"/>
        <v>0</v>
      </c>
      <c r="AF212" s="166">
        <f t="shared" ca="1" si="291"/>
        <v>0</v>
      </c>
      <c r="AG212" s="166">
        <f t="shared" ca="1" si="291"/>
        <v>0</v>
      </c>
      <c r="AH212" s="166">
        <f t="shared" ca="1" si="291"/>
        <v>0</v>
      </c>
      <c r="AI212" s="166">
        <f t="shared" ca="1" si="291"/>
        <v>0</v>
      </c>
      <c r="AJ212" s="166">
        <f t="shared" ca="1" si="291"/>
        <v>0</v>
      </c>
      <c r="AK212" s="166">
        <f t="shared" ca="1" si="291"/>
        <v>0</v>
      </c>
      <c r="AL212" s="166">
        <f t="shared" ca="1" si="291"/>
        <v>0</v>
      </c>
      <c r="AM212" s="166">
        <f t="shared" ca="1" si="291"/>
        <v>0</v>
      </c>
      <c r="AN212" s="166">
        <f t="shared" ref="AN212:BS212" ca="1" si="292">AN197-AN204-SUM(AN207:AN208)</f>
        <v>0</v>
      </c>
      <c r="AO212" s="166">
        <f t="shared" ca="1" si="292"/>
        <v>0</v>
      </c>
      <c r="AP212" s="166">
        <f t="shared" ca="1" si="292"/>
        <v>0</v>
      </c>
      <c r="AQ212" s="166">
        <f t="shared" ca="1" si="292"/>
        <v>0</v>
      </c>
      <c r="AR212" s="166">
        <f t="shared" ca="1" si="292"/>
        <v>0</v>
      </c>
      <c r="AS212" s="166">
        <f t="shared" ca="1" si="292"/>
        <v>53028109.448539533</v>
      </c>
      <c r="AT212" s="166">
        <f t="shared" ca="1" si="292"/>
        <v>0</v>
      </c>
      <c r="AU212" s="166">
        <f t="shared" ca="1" si="292"/>
        <v>0</v>
      </c>
      <c r="AV212" s="166">
        <f t="shared" ca="1" si="292"/>
        <v>0</v>
      </c>
      <c r="AW212" s="166">
        <f t="shared" ca="1" si="292"/>
        <v>0</v>
      </c>
      <c r="AX212" s="166">
        <f t="shared" ca="1" si="292"/>
        <v>0</v>
      </c>
      <c r="AY212" s="166">
        <f t="shared" ca="1" si="292"/>
        <v>0</v>
      </c>
      <c r="AZ212" s="166">
        <f t="shared" ca="1" si="292"/>
        <v>0</v>
      </c>
      <c r="BA212" s="166">
        <f t="shared" ca="1" si="292"/>
        <v>0</v>
      </c>
      <c r="BB212" s="166">
        <f t="shared" ca="1" si="292"/>
        <v>0</v>
      </c>
      <c r="BC212" s="166">
        <f t="shared" ca="1" si="292"/>
        <v>0</v>
      </c>
      <c r="BD212" s="166">
        <f t="shared" ca="1" si="292"/>
        <v>0</v>
      </c>
      <c r="BE212" s="166">
        <f t="shared" ca="1" si="292"/>
        <v>0</v>
      </c>
      <c r="BF212" s="166">
        <f t="shared" ca="1" si="292"/>
        <v>0</v>
      </c>
      <c r="BG212" s="166">
        <f t="shared" ca="1" si="292"/>
        <v>0</v>
      </c>
      <c r="BH212" s="166">
        <f t="shared" ca="1" si="292"/>
        <v>0</v>
      </c>
      <c r="BI212" s="166">
        <f t="shared" ca="1" si="292"/>
        <v>0</v>
      </c>
      <c r="BJ212" s="166">
        <f t="shared" ca="1" si="292"/>
        <v>0</v>
      </c>
      <c r="BK212" s="166">
        <f t="shared" ca="1" si="292"/>
        <v>0</v>
      </c>
      <c r="BL212" s="166">
        <f t="shared" ca="1" si="292"/>
        <v>0</v>
      </c>
      <c r="BM212" s="166">
        <f t="shared" ca="1" si="292"/>
        <v>0</v>
      </c>
      <c r="BN212" s="166">
        <f t="shared" ca="1" si="292"/>
        <v>0</v>
      </c>
      <c r="BO212" s="166">
        <f t="shared" ca="1" si="292"/>
        <v>0</v>
      </c>
      <c r="BP212" s="166">
        <f t="shared" ca="1" si="292"/>
        <v>0</v>
      </c>
      <c r="BQ212" s="166">
        <f t="shared" ca="1" si="292"/>
        <v>0</v>
      </c>
      <c r="BR212" s="166">
        <f t="shared" ca="1" si="292"/>
        <v>0</v>
      </c>
      <c r="BS212" s="166">
        <f t="shared" ca="1" si="292"/>
        <v>0</v>
      </c>
      <c r="BT212" s="166">
        <f t="shared" ref="BT212:CY212" ca="1" si="293">BT197-BT204-SUM(BT207:BT208)</f>
        <v>0</v>
      </c>
      <c r="BU212" s="166">
        <f t="shared" ca="1" si="293"/>
        <v>0</v>
      </c>
      <c r="BV212" s="166">
        <f t="shared" ca="1" si="293"/>
        <v>0</v>
      </c>
      <c r="BW212" s="166">
        <f t="shared" ca="1" si="293"/>
        <v>0</v>
      </c>
      <c r="BX212" s="166">
        <f t="shared" ca="1" si="293"/>
        <v>0</v>
      </c>
      <c r="BY212" s="166">
        <f t="shared" ca="1" si="293"/>
        <v>0</v>
      </c>
      <c r="BZ212" s="166">
        <f t="shared" ca="1" si="293"/>
        <v>0</v>
      </c>
      <c r="CA212" s="166">
        <f t="shared" ca="1" si="293"/>
        <v>0</v>
      </c>
      <c r="CB212" s="166">
        <f t="shared" ca="1" si="293"/>
        <v>0</v>
      </c>
      <c r="CC212" s="166">
        <f t="shared" ca="1" si="293"/>
        <v>0</v>
      </c>
      <c r="CD212" s="166">
        <f t="shared" ca="1" si="293"/>
        <v>0</v>
      </c>
      <c r="CE212" s="166">
        <f t="shared" ca="1" si="293"/>
        <v>0</v>
      </c>
      <c r="CF212" s="166">
        <f t="shared" ca="1" si="293"/>
        <v>0</v>
      </c>
      <c r="CG212" s="166">
        <f t="shared" ca="1" si="293"/>
        <v>0</v>
      </c>
      <c r="CH212" s="166">
        <f t="shared" ca="1" si="293"/>
        <v>0</v>
      </c>
      <c r="CI212" s="166">
        <f t="shared" ca="1" si="293"/>
        <v>0</v>
      </c>
      <c r="CJ212" s="166">
        <f t="shared" ca="1" si="293"/>
        <v>0</v>
      </c>
      <c r="CK212" s="166">
        <f t="shared" ca="1" si="293"/>
        <v>0</v>
      </c>
      <c r="CL212" s="166">
        <f t="shared" ca="1" si="293"/>
        <v>0</v>
      </c>
      <c r="CM212" s="166">
        <f t="shared" ca="1" si="293"/>
        <v>0</v>
      </c>
      <c r="CN212" s="166">
        <f t="shared" ca="1" si="293"/>
        <v>0</v>
      </c>
      <c r="CO212" s="166">
        <f t="shared" ca="1" si="293"/>
        <v>0</v>
      </c>
      <c r="CP212" s="166">
        <f t="shared" ca="1" si="293"/>
        <v>0</v>
      </c>
      <c r="CQ212" s="166">
        <f t="shared" ca="1" si="293"/>
        <v>0</v>
      </c>
      <c r="CR212" s="166">
        <f t="shared" ca="1" si="293"/>
        <v>0</v>
      </c>
      <c r="CS212" s="166">
        <f t="shared" ca="1" si="293"/>
        <v>0</v>
      </c>
      <c r="CT212" s="166">
        <f t="shared" ca="1" si="293"/>
        <v>0</v>
      </c>
      <c r="CU212" s="166">
        <f t="shared" ca="1" si="293"/>
        <v>0</v>
      </c>
      <c r="CV212" s="166">
        <f t="shared" ca="1" si="293"/>
        <v>0</v>
      </c>
      <c r="CW212" s="166">
        <f t="shared" ca="1" si="293"/>
        <v>0</v>
      </c>
      <c r="CX212" s="166">
        <f t="shared" ca="1" si="293"/>
        <v>0</v>
      </c>
      <c r="CY212" s="166">
        <f t="shared" ca="1" si="293"/>
        <v>0</v>
      </c>
      <c r="CZ212" s="166">
        <f t="shared" ref="CZ212:EJ212" ca="1" si="294">CZ197-CZ204-SUM(CZ207:CZ208)</f>
        <v>0</v>
      </c>
      <c r="DA212" s="166">
        <f t="shared" ca="1" si="294"/>
        <v>0</v>
      </c>
      <c r="DB212" s="166">
        <f t="shared" ca="1" si="294"/>
        <v>0</v>
      </c>
      <c r="DC212" s="166">
        <f t="shared" ca="1" si="294"/>
        <v>0</v>
      </c>
      <c r="DD212" s="166">
        <f t="shared" ca="1" si="294"/>
        <v>0</v>
      </c>
      <c r="DE212" s="166">
        <f t="shared" ca="1" si="294"/>
        <v>0</v>
      </c>
      <c r="DF212" s="166">
        <f t="shared" ca="1" si="294"/>
        <v>0</v>
      </c>
      <c r="DG212" s="166">
        <f t="shared" ca="1" si="294"/>
        <v>0</v>
      </c>
      <c r="DH212" s="166">
        <f t="shared" ca="1" si="294"/>
        <v>0</v>
      </c>
      <c r="DI212" s="166">
        <f t="shared" ca="1" si="294"/>
        <v>0</v>
      </c>
      <c r="DJ212" s="166">
        <f t="shared" ca="1" si="294"/>
        <v>0</v>
      </c>
      <c r="DK212" s="166">
        <f t="shared" ca="1" si="294"/>
        <v>0</v>
      </c>
      <c r="DL212" s="166">
        <f t="shared" ca="1" si="294"/>
        <v>0</v>
      </c>
      <c r="DM212" s="166">
        <f t="shared" ca="1" si="294"/>
        <v>0</v>
      </c>
      <c r="DN212" s="166">
        <f t="shared" ca="1" si="294"/>
        <v>0</v>
      </c>
      <c r="DO212" s="166">
        <f t="shared" ca="1" si="294"/>
        <v>0</v>
      </c>
      <c r="DP212" s="166">
        <f t="shared" ca="1" si="294"/>
        <v>0</v>
      </c>
      <c r="DQ212" s="166">
        <f t="shared" ca="1" si="294"/>
        <v>0</v>
      </c>
      <c r="DR212" s="166">
        <f t="shared" ca="1" si="294"/>
        <v>0</v>
      </c>
      <c r="DS212" s="166">
        <f t="shared" ca="1" si="294"/>
        <v>0</v>
      </c>
      <c r="DT212" s="166">
        <f t="shared" ca="1" si="294"/>
        <v>0</v>
      </c>
      <c r="DU212" s="166">
        <f t="shared" ca="1" si="294"/>
        <v>0</v>
      </c>
      <c r="DV212" s="166">
        <f t="shared" ca="1" si="294"/>
        <v>0</v>
      </c>
      <c r="DW212" s="166">
        <f t="shared" ca="1" si="294"/>
        <v>0</v>
      </c>
      <c r="DX212" s="166">
        <f t="shared" ca="1" si="294"/>
        <v>0</v>
      </c>
      <c r="DY212" s="166">
        <f t="shared" ca="1" si="294"/>
        <v>0</v>
      </c>
      <c r="DZ212" s="166">
        <f t="shared" ca="1" si="294"/>
        <v>0</v>
      </c>
      <c r="EA212" s="166">
        <f t="shared" ca="1" si="294"/>
        <v>0</v>
      </c>
      <c r="EB212" s="166">
        <f t="shared" ca="1" si="294"/>
        <v>0</v>
      </c>
      <c r="EC212" s="166">
        <f t="shared" ca="1" si="294"/>
        <v>0</v>
      </c>
      <c r="ED212" s="166">
        <f t="shared" ca="1" si="294"/>
        <v>0</v>
      </c>
      <c r="EE212" s="166">
        <f t="shared" ca="1" si="294"/>
        <v>0</v>
      </c>
      <c r="EF212" s="166">
        <f t="shared" ca="1" si="294"/>
        <v>0</v>
      </c>
      <c r="EG212" s="166">
        <f t="shared" ca="1" si="294"/>
        <v>0</v>
      </c>
      <c r="EH212" s="166">
        <f t="shared" ca="1" si="294"/>
        <v>0</v>
      </c>
      <c r="EI212" s="166">
        <f t="shared" ca="1" si="294"/>
        <v>0</v>
      </c>
      <c r="EJ212" s="166">
        <f t="shared" ca="1" si="294"/>
        <v>0</v>
      </c>
      <c r="EK212" s="4">
        <v>0</v>
      </c>
    </row>
    <row r="213" spans="1:141" s="4" customFormat="1" ht="14" x14ac:dyDescent="0.2">
      <c r="A213" s="3"/>
      <c r="C213" s="329"/>
      <c r="H213" s="166"/>
      <c r="I213" s="166"/>
      <c r="J213" s="166"/>
      <c r="K213" s="166"/>
      <c r="L213" s="166"/>
      <c r="M213" s="166"/>
      <c r="N213" s="166"/>
      <c r="O213" s="166"/>
      <c r="P213" s="166"/>
      <c r="Q213" s="166"/>
      <c r="R213" s="166"/>
      <c r="S213" s="166"/>
      <c r="T213" s="166"/>
      <c r="U213" s="166"/>
      <c r="V213" s="166"/>
      <c r="W213" s="166"/>
      <c r="X213" s="166"/>
      <c r="Y213" s="166"/>
      <c r="Z213" s="166"/>
      <c r="AA213" s="166"/>
      <c r="AB213" s="166"/>
      <c r="AC213" s="166"/>
      <c r="AD213" s="166"/>
      <c r="AE213" s="166"/>
      <c r="AF213" s="166"/>
      <c r="AG213" s="166"/>
      <c r="AH213" s="166"/>
      <c r="AI213" s="166"/>
      <c r="AJ213" s="166"/>
      <c r="AK213" s="166"/>
      <c r="AL213" s="166"/>
      <c r="AM213" s="166"/>
      <c r="AN213" s="166"/>
      <c r="AO213" s="166"/>
      <c r="AP213" s="166"/>
      <c r="AQ213" s="166"/>
      <c r="AR213" s="166"/>
      <c r="AS213" s="166"/>
      <c r="AT213" s="166"/>
      <c r="AU213" s="166"/>
      <c r="AV213" s="166"/>
      <c r="AW213" s="166"/>
      <c r="AX213" s="166"/>
      <c r="AY213" s="166"/>
      <c r="AZ213" s="166"/>
      <c r="BA213" s="166"/>
      <c r="BB213" s="166"/>
      <c r="BC213" s="166"/>
      <c r="BD213" s="166"/>
      <c r="BE213" s="166"/>
      <c r="BF213" s="166"/>
      <c r="BG213" s="166"/>
      <c r="BH213" s="166"/>
      <c r="BI213" s="166"/>
      <c r="BJ213" s="166"/>
      <c r="BK213" s="166"/>
      <c r="BL213" s="166"/>
      <c r="BM213" s="166"/>
      <c r="BN213" s="166"/>
      <c r="BO213" s="166"/>
      <c r="BP213" s="166"/>
      <c r="BQ213" s="166"/>
      <c r="BR213" s="166"/>
      <c r="BS213" s="166"/>
      <c r="BT213" s="166"/>
      <c r="BU213" s="166"/>
      <c r="BV213" s="166"/>
      <c r="BW213" s="166"/>
      <c r="BX213" s="166"/>
      <c r="BY213" s="166"/>
      <c r="BZ213" s="166"/>
      <c r="CA213" s="166"/>
      <c r="CB213" s="166"/>
      <c r="CC213" s="166"/>
      <c r="CD213" s="166"/>
      <c r="CE213" s="166"/>
      <c r="CF213" s="166"/>
      <c r="CG213" s="166"/>
      <c r="CH213" s="166"/>
      <c r="CI213" s="166"/>
      <c r="CJ213" s="166"/>
      <c r="CK213" s="166"/>
      <c r="CL213" s="166"/>
      <c r="CM213" s="166"/>
      <c r="CN213" s="166"/>
      <c r="CO213" s="166"/>
      <c r="CP213" s="166"/>
      <c r="CQ213" s="166"/>
      <c r="CR213" s="166"/>
      <c r="CS213" s="166"/>
      <c r="CT213" s="166"/>
      <c r="CU213" s="166"/>
      <c r="CV213" s="166"/>
      <c r="CW213" s="166"/>
      <c r="CX213" s="166"/>
      <c r="CY213" s="166"/>
      <c r="CZ213" s="166"/>
      <c r="DA213" s="166"/>
      <c r="DB213" s="166"/>
      <c r="DC213" s="166"/>
      <c r="DD213" s="166"/>
      <c r="DE213" s="166"/>
      <c r="DF213" s="166"/>
      <c r="DG213" s="166"/>
      <c r="DH213" s="166"/>
      <c r="DI213" s="166"/>
      <c r="DJ213" s="166"/>
      <c r="DK213" s="166"/>
      <c r="DL213" s="166"/>
      <c r="DM213" s="166"/>
      <c r="DN213" s="166"/>
      <c r="DO213" s="166"/>
      <c r="DP213" s="166"/>
      <c r="DQ213" s="166"/>
      <c r="DR213" s="166"/>
      <c r="DS213" s="166"/>
      <c r="DT213" s="166"/>
      <c r="DU213" s="166"/>
      <c r="DV213" s="166"/>
      <c r="DW213" s="166"/>
      <c r="DX213" s="166"/>
      <c r="DY213" s="166"/>
      <c r="DZ213" s="166"/>
      <c r="EA213" s="166"/>
      <c r="EB213" s="166"/>
      <c r="EC213" s="166"/>
      <c r="ED213" s="166"/>
      <c r="EE213" s="166"/>
      <c r="EF213" s="166"/>
      <c r="EG213" s="166"/>
      <c r="EH213" s="166"/>
      <c r="EI213" s="166"/>
      <c r="EJ213" s="166"/>
      <c r="EK213" s="4">
        <v>0</v>
      </c>
    </row>
    <row r="214" spans="1:141" s="4" customFormat="1" ht="14" x14ac:dyDescent="0.2">
      <c r="A214" s="3"/>
      <c r="C214" s="2" t="str">
        <f>Summary!B38</f>
        <v>3rd priority - sponsor promote</v>
      </c>
      <c r="D214" s="23">
        <f>INDEX(Summary!$B$36:$G$40,MATCH(C214,Summary!$B$36:$B$40,0),MATCH(E214,Summary!$B$35:$G$35,0))</f>
        <v>0.15</v>
      </c>
      <c r="E214" s="5" t="s">
        <v>676</v>
      </c>
      <c r="H214" s="5"/>
      <c r="I214" s="5"/>
      <c r="J214" s="5"/>
      <c r="EK214" s="4">
        <v>0</v>
      </c>
    </row>
    <row r="215" spans="1:141" s="4" customFormat="1" ht="14" x14ac:dyDescent="0.2">
      <c r="A215" s="3"/>
      <c r="B215" s="335" t="str">
        <f>Summary!$E$35</f>
        <v>LP split</v>
      </c>
      <c r="C215" s="329" t="s">
        <v>664</v>
      </c>
      <c r="H215" s="166">
        <f t="shared" ref="H215:AM215" si="295">G220</f>
        <v>0</v>
      </c>
      <c r="I215" s="166">
        <f t="shared" ca="1" si="295"/>
        <v>-13211312.430299997</v>
      </c>
      <c r="J215" s="166">
        <f t="shared" ca="1" si="295"/>
        <v>-15060861.710381377</v>
      </c>
      <c r="K215" s="166">
        <f t="shared" ca="1" si="295"/>
        <v>-16915091.863989759</v>
      </c>
      <c r="L215" s="166">
        <f t="shared" ca="1" si="295"/>
        <v>-19484752.557841647</v>
      </c>
      <c r="M215" s="166">
        <f t="shared" ca="1" si="295"/>
        <v>-22077589.42540342</v>
      </c>
      <c r="N215" s="166">
        <f t="shared" ca="1" si="295"/>
        <v>-24708888.205752563</v>
      </c>
      <c r="O215" s="166">
        <f t="shared" ca="1" si="295"/>
        <v>-28037976.846551925</v>
      </c>
      <c r="P215" s="166">
        <f t="shared" ca="1" si="295"/>
        <v>-30148505.156808879</v>
      </c>
      <c r="Q215" s="166">
        <f t="shared" ca="1" si="295"/>
        <v>-30508465.843765486</v>
      </c>
      <c r="R215" s="166">
        <f t="shared" ca="1" si="295"/>
        <v>-30860974.039316945</v>
      </c>
      <c r="S215" s="166">
        <f t="shared" ca="1" si="295"/>
        <v>-31229441.310167141</v>
      </c>
      <c r="T215" s="166">
        <f t="shared" ca="1" si="295"/>
        <v>-31590279.972481485</v>
      </c>
      <c r="U215" s="166">
        <f t="shared" ca="1" si="295"/>
        <v>-31967454.854648992</v>
      </c>
      <c r="V215" s="166">
        <f t="shared" ca="1" si="295"/>
        <v>-32349133.048970178</v>
      </c>
      <c r="W215" s="166">
        <f t="shared" ca="1" si="295"/>
        <v>-32697990.715953514</v>
      </c>
      <c r="X215" s="166">
        <f t="shared" ca="1" si="295"/>
        <v>-33088391.206425499</v>
      </c>
      <c r="Y215" s="166">
        <f t="shared" ca="1" si="295"/>
        <v>-33470708.991187576</v>
      </c>
      <c r="Z215" s="166">
        <f t="shared" ca="1" si="295"/>
        <v>-33870335.418392755</v>
      </c>
      <c r="AA215" s="166">
        <f t="shared" ca="1" si="295"/>
        <v>-34261688.129545234</v>
      </c>
      <c r="AB215" s="166">
        <f t="shared" ca="1" si="295"/>
        <v>-34670758.520639524</v>
      </c>
      <c r="AC215" s="166">
        <f t="shared" ca="1" si="295"/>
        <v>-35084713.043077178</v>
      </c>
      <c r="AD215" s="166">
        <f t="shared" ca="1" si="295"/>
        <v>-35490097.205938429</v>
      </c>
      <c r="AE215" s="166">
        <f t="shared" ca="1" si="295"/>
        <v>-35913834.293530688</v>
      </c>
      <c r="AF215" s="166">
        <f t="shared" ca="1" si="295"/>
        <v>-36328798.486977138</v>
      </c>
      <c r="AG215" s="166">
        <f t="shared" ca="1" si="295"/>
        <v>-36762549.321111843</v>
      </c>
      <c r="AH215" s="166">
        <f t="shared" ca="1" si="295"/>
        <v>-37201478.960875921</v>
      </c>
      <c r="AI215" s="166">
        <f t="shared" ca="1" si="295"/>
        <v>-37602665.018597305</v>
      </c>
      <c r="AJ215" s="166">
        <f t="shared" ca="1" si="295"/>
        <v>-38051625.292451426</v>
      </c>
      <c r="AK215" s="166">
        <f t="shared" ca="1" si="295"/>
        <v>-38491290.460747115</v>
      </c>
      <c r="AL215" s="166">
        <f t="shared" ca="1" si="295"/>
        <v>-38950860.554986686</v>
      </c>
      <c r="AM215" s="166">
        <f t="shared" ca="1" si="295"/>
        <v>-39400915.881915584</v>
      </c>
      <c r="AN215" s="166">
        <f t="shared" ref="AN215:BS215" ca="1" si="296">AM220</f>
        <v>-39871346.527607836</v>
      </c>
      <c r="AO215" s="166">
        <f t="shared" ca="1" si="296"/>
        <v>-40308521.010948636</v>
      </c>
      <c r="AP215" s="166">
        <f t="shared" ca="1" si="296"/>
        <v>-40673405.358775735</v>
      </c>
      <c r="AQ215" s="166">
        <f t="shared" ca="1" si="296"/>
        <v>-40995887.337505274</v>
      </c>
      <c r="AR215" s="166">
        <f t="shared" ca="1" si="296"/>
        <v>-41243847.845884942</v>
      </c>
      <c r="AS215" s="166">
        <f t="shared" ca="1" si="296"/>
        <v>-41493943.478388995</v>
      </c>
      <c r="AT215" s="166">
        <f t="shared" ca="1" si="296"/>
        <v>0</v>
      </c>
      <c r="AU215" s="166">
        <f t="shared" ca="1" si="296"/>
        <v>0</v>
      </c>
      <c r="AV215" s="166">
        <f t="shared" ca="1" si="296"/>
        <v>0</v>
      </c>
      <c r="AW215" s="166">
        <f t="shared" ca="1" si="296"/>
        <v>0</v>
      </c>
      <c r="AX215" s="166">
        <f t="shared" ca="1" si="296"/>
        <v>0</v>
      </c>
      <c r="AY215" s="166">
        <f t="shared" ca="1" si="296"/>
        <v>0</v>
      </c>
      <c r="AZ215" s="166">
        <f t="shared" ca="1" si="296"/>
        <v>0</v>
      </c>
      <c r="BA215" s="166">
        <f t="shared" ca="1" si="296"/>
        <v>0</v>
      </c>
      <c r="BB215" s="166">
        <f t="shared" ca="1" si="296"/>
        <v>0</v>
      </c>
      <c r="BC215" s="166">
        <f t="shared" ca="1" si="296"/>
        <v>0</v>
      </c>
      <c r="BD215" s="166">
        <f t="shared" ca="1" si="296"/>
        <v>0</v>
      </c>
      <c r="BE215" s="166">
        <f t="shared" ca="1" si="296"/>
        <v>0</v>
      </c>
      <c r="BF215" s="166">
        <f t="shared" ca="1" si="296"/>
        <v>0</v>
      </c>
      <c r="BG215" s="166">
        <f t="shared" ca="1" si="296"/>
        <v>0</v>
      </c>
      <c r="BH215" s="166">
        <f t="shared" ca="1" si="296"/>
        <v>0</v>
      </c>
      <c r="BI215" s="166">
        <f t="shared" ca="1" si="296"/>
        <v>0</v>
      </c>
      <c r="BJ215" s="166">
        <f t="shared" ca="1" si="296"/>
        <v>0</v>
      </c>
      <c r="BK215" s="166">
        <f t="shared" ca="1" si="296"/>
        <v>0</v>
      </c>
      <c r="BL215" s="166">
        <f t="shared" ca="1" si="296"/>
        <v>0</v>
      </c>
      <c r="BM215" s="166">
        <f t="shared" ca="1" si="296"/>
        <v>0</v>
      </c>
      <c r="BN215" s="166">
        <f t="shared" ca="1" si="296"/>
        <v>0</v>
      </c>
      <c r="BO215" s="166">
        <f t="shared" ca="1" si="296"/>
        <v>0</v>
      </c>
      <c r="BP215" s="166">
        <f t="shared" ca="1" si="296"/>
        <v>0</v>
      </c>
      <c r="BQ215" s="166">
        <f t="shared" ca="1" si="296"/>
        <v>0</v>
      </c>
      <c r="BR215" s="166">
        <f t="shared" ca="1" si="296"/>
        <v>0</v>
      </c>
      <c r="BS215" s="166">
        <f t="shared" ca="1" si="296"/>
        <v>0</v>
      </c>
      <c r="BT215" s="166">
        <f t="shared" ref="BT215:CY215" ca="1" si="297">BS220</f>
        <v>0</v>
      </c>
      <c r="BU215" s="166">
        <f t="shared" ca="1" si="297"/>
        <v>0</v>
      </c>
      <c r="BV215" s="166">
        <f t="shared" ca="1" si="297"/>
        <v>0</v>
      </c>
      <c r="BW215" s="166">
        <f t="shared" ca="1" si="297"/>
        <v>0</v>
      </c>
      <c r="BX215" s="166">
        <f t="shared" ca="1" si="297"/>
        <v>0</v>
      </c>
      <c r="BY215" s="166">
        <f t="shared" ca="1" si="297"/>
        <v>0</v>
      </c>
      <c r="BZ215" s="166">
        <f t="shared" ca="1" si="297"/>
        <v>0</v>
      </c>
      <c r="CA215" s="166">
        <f t="shared" ca="1" si="297"/>
        <v>0</v>
      </c>
      <c r="CB215" s="166">
        <f t="shared" ca="1" si="297"/>
        <v>0</v>
      </c>
      <c r="CC215" s="166">
        <f t="shared" ca="1" si="297"/>
        <v>0</v>
      </c>
      <c r="CD215" s="166">
        <f t="shared" ca="1" si="297"/>
        <v>0</v>
      </c>
      <c r="CE215" s="166">
        <f t="shared" ca="1" si="297"/>
        <v>0</v>
      </c>
      <c r="CF215" s="166">
        <f t="shared" ca="1" si="297"/>
        <v>0</v>
      </c>
      <c r="CG215" s="166">
        <f t="shared" ca="1" si="297"/>
        <v>0</v>
      </c>
      <c r="CH215" s="166">
        <f t="shared" ca="1" si="297"/>
        <v>0</v>
      </c>
      <c r="CI215" s="166">
        <f t="shared" ca="1" si="297"/>
        <v>0</v>
      </c>
      <c r="CJ215" s="166">
        <f t="shared" ca="1" si="297"/>
        <v>0</v>
      </c>
      <c r="CK215" s="166">
        <f t="shared" ca="1" si="297"/>
        <v>0</v>
      </c>
      <c r="CL215" s="166">
        <f t="shared" ca="1" si="297"/>
        <v>0</v>
      </c>
      <c r="CM215" s="166">
        <f t="shared" ca="1" si="297"/>
        <v>0</v>
      </c>
      <c r="CN215" s="166">
        <f t="shared" ca="1" si="297"/>
        <v>0</v>
      </c>
      <c r="CO215" s="166">
        <f t="shared" ca="1" si="297"/>
        <v>0</v>
      </c>
      <c r="CP215" s="166">
        <f t="shared" ca="1" si="297"/>
        <v>0</v>
      </c>
      <c r="CQ215" s="166">
        <f t="shared" ca="1" si="297"/>
        <v>0</v>
      </c>
      <c r="CR215" s="166">
        <f t="shared" ca="1" si="297"/>
        <v>0</v>
      </c>
      <c r="CS215" s="166">
        <f t="shared" ca="1" si="297"/>
        <v>0</v>
      </c>
      <c r="CT215" s="166">
        <f t="shared" ca="1" si="297"/>
        <v>0</v>
      </c>
      <c r="CU215" s="166">
        <f t="shared" ca="1" si="297"/>
        <v>0</v>
      </c>
      <c r="CV215" s="166">
        <f t="shared" ca="1" si="297"/>
        <v>0</v>
      </c>
      <c r="CW215" s="166">
        <f t="shared" ca="1" si="297"/>
        <v>0</v>
      </c>
      <c r="CX215" s="166">
        <f t="shared" ca="1" si="297"/>
        <v>0</v>
      </c>
      <c r="CY215" s="166">
        <f t="shared" ca="1" si="297"/>
        <v>0</v>
      </c>
      <c r="CZ215" s="166">
        <f t="shared" ref="CZ215:EJ215" ca="1" si="298">CY220</f>
        <v>0</v>
      </c>
      <c r="DA215" s="166">
        <f t="shared" ca="1" si="298"/>
        <v>0</v>
      </c>
      <c r="DB215" s="166">
        <f t="shared" ca="1" si="298"/>
        <v>0</v>
      </c>
      <c r="DC215" s="166">
        <f t="shared" ca="1" si="298"/>
        <v>0</v>
      </c>
      <c r="DD215" s="166">
        <f t="shared" ca="1" si="298"/>
        <v>0</v>
      </c>
      <c r="DE215" s="166">
        <f t="shared" ca="1" si="298"/>
        <v>0</v>
      </c>
      <c r="DF215" s="166">
        <f t="shared" ca="1" si="298"/>
        <v>0</v>
      </c>
      <c r="DG215" s="166">
        <f t="shared" ca="1" si="298"/>
        <v>0</v>
      </c>
      <c r="DH215" s="166">
        <f t="shared" ca="1" si="298"/>
        <v>0</v>
      </c>
      <c r="DI215" s="166">
        <f t="shared" ca="1" si="298"/>
        <v>0</v>
      </c>
      <c r="DJ215" s="166">
        <f t="shared" ca="1" si="298"/>
        <v>0</v>
      </c>
      <c r="DK215" s="166">
        <f t="shared" ca="1" si="298"/>
        <v>0</v>
      </c>
      <c r="DL215" s="166">
        <f t="shared" ca="1" si="298"/>
        <v>0</v>
      </c>
      <c r="DM215" s="166">
        <f t="shared" ca="1" si="298"/>
        <v>0</v>
      </c>
      <c r="DN215" s="166">
        <f t="shared" ca="1" si="298"/>
        <v>0</v>
      </c>
      <c r="DO215" s="166">
        <f t="shared" ca="1" si="298"/>
        <v>0</v>
      </c>
      <c r="DP215" s="166">
        <f t="shared" ca="1" si="298"/>
        <v>0</v>
      </c>
      <c r="DQ215" s="166">
        <f t="shared" ca="1" si="298"/>
        <v>0</v>
      </c>
      <c r="DR215" s="166">
        <f t="shared" ca="1" si="298"/>
        <v>0</v>
      </c>
      <c r="DS215" s="166">
        <f t="shared" ca="1" si="298"/>
        <v>0</v>
      </c>
      <c r="DT215" s="166">
        <f t="shared" ca="1" si="298"/>
        <v>0</v>
      </c>
      <c r="DU215" s="166">
        <f t="shared" ca="1" si="298"/>
        <v>0</v>
      </c>
      <c r="DV215" s="166">
        <f t="shared" ca="1" si="298"/>
        <v>0</v>
      </c>
      <c r="DW215" s="166">
        <f t="shared" ca="1" si="298"/>
        <v>0</v>
      </c>
      <c r="DX215" s="166">
        <f t="shared" ca="1" si="298"/>
        <v>0</v>
      </c>
      <c r="DY215" s="166">
        <f t="shared" ca="1" si="298"/>
        <v>0</v>
      </c>
      <c r="DZ215" s="166">
        <f t="shared" ca="1" si="298"/>
        <v>0</v>
      </c>
      <c r="EA215" s="166">
        <f t="shared" ca="1" si="298"/>
        <v>0</v>
      </c>
      <c r="EB215" s="166">
        <f t="shared" ca="1" si="298"/>
        <v>0</v>
      </c>
      <c r="EC215" s="166">
        <f t="shared" ca="1" si="298"/>
        <v>0</v>
      </c>
      <c r="ED215" s="166">
        <f t="shared" ca="1" si="298"/>
        <v>0</v>
      </c>
      <c r="EE215" s="166">
        <f t="shared" ca="1" si="298"/>
        <v>0</v>
      </c>
      <c r="EF215" s="166">
        <f t="shared" ca="1" si="298"/>
        <v>0</v>
      </c>
      <c r="EG215" s="166">
        <f t="shared" ca="1" si="298"/>
        <v>0</v>
      </c>
      <c r="EH215" s="166">
        <f t="shared" ca="1" si="298"/>
        <v>0</v>
      </c>
      <c r="EI215" s="166">
        <f t="shared" ca="1" si="298"/>
        <v>0</v>
      </c>
      <c r="EJ215" s="166">
        <f t="shared" ca="1" si="298"/>
        <v>0</v>
      </c>
      <c r="EK215" s="4">
        <v>0</v>
      </c>
    </row>
    <row r="216" spans="1:141" s="4" customFormat="1" ht="14" x14ac:dyDescent="0.2">
      <c r="A216" s="3"/>
      <c r="B216" s="23">
        <f>INDEX(Summary!$B$36:$G$40,MATCH(C214,Summary!$B$36:$B$40,0),MATCH(B215,Summary!$B$35:$G$35,0))</f>
        <v>0.71199999999999997</v>
      </c>
      <c r="C216" s="329" t="s">
        <v>665</v>
      </c>
      <c r="H216" s="166">
        <f t="shared" ref="H216:AM216" ca="1" si="299">H201</f>
        <v>-13211312.430299997</v>
      </c>
      <c r="I216" s="166">
        <f t="shared" ca="1" si="299"/>
        <v>-1691811.6717563749</v>
      </c>
      <c r="J216" s="166">
        <f t="shared" ca="1" si="299"/>
        <v>-1691811.6717563749</v>
      </c>
      <c r="K216" s="166">
        <f t="shared" ca="1" si="299"/>
        <v>-2367701.4903813745</v>
      </c>
      <c r="L216" s="166">
        <f t="shared" ca="1" si="299"/>
        <v>-2367701.4903813745</v>
      </c>
      <c r="M216" s="166">
        <f t="shared" ca="1" si="299"/>
        <v>-2367701.4903813745</v>
      </c>
      <c r="N216" s="166">
        <f t="shared" ca="1" si="299"/>
        <v>-3043591.3090063748</v>
      </c>
      <c r="O216" s="166">
        <f t="shared" ca="1" si="299"/>
        <v>-1775766.4587467553</v>
      </c>
      <c r="P216" s="166">
        <f t="shared" ca="1" si="299"/>
        <v>0</v>
      </c>
      <c r="Q216" s="166">
        <f t="shared" ca="1" si="299"/>
        <v>0</v>
      </c>
      <c r="R216" s="166">
        <f t="shared" ca="1" si="299"/>
        <v>0</v>
      </c>
      <c r="S216" s="166">
        <f t="shared" ca="1" si="299"/>
        <v>0</v>
      </c>
      <c r="T216" s="166">
        <f t="shared" ca="1" si="299"/>
        <v>0</v>
      </c>
      <c r="U216" s="166">
        <f t="shared" ca="1" si="299"/>
        <v>0</v>
      </c>
      <c r="V216" s="166">
        <f t="shared" ca="1" si="299"/>
        <v>0</v>
      </c>
      <c r="W216" s="166">
        <f t="shared" ca="1" si="299"/>
        <v>0</v>
      </c>
      <c r="X216" s="166">
        <f t="shared" ca="1" si="299"/>
        <v>0</v>
      </c>
      <c r="Y216" s="166">
        <f t="shared" ca="1" si="299"/>
        <v>0</v>
      </c>
      <c r="Z216" s="166">
        <f t="shared" ca="1" si="299"/>
        <v>0</v>
      </c>
      <c r="AA216" s="166">
        <f t="shared" ca="1" si="299"/>
        <v>0</v>
      </c>
      <c r="AB216" s="166">
        <f t="shared" ca="1" si="299"/>
        <v>0</v>
      </c>
      <c r="AC216" s="166">
        <f t="shared" ca="1" si="299"/>
        <v>0</v>
      </c>
      <c r="AD216" s="166">
        <f t="shared" ca="1" si="299"/>
        <v>0</v>
      </c>
      <c r="AE216" s="166">
        <f t="shared" ca="1" si="299"/>
        <v>0</v>
      </c>
      <c r="AF216" s="166">
        <f t="shared" ca="1" si="299"/>
        <v>0</v>
      </c>
      <c r="AG216" s="166">
        <f t="shared" ca="1" si="299"/>
        <v>0</v>
      </c>
      <c r="AH216" s="166">
        <f t="shared" ca="1" si="299"/>
        <v>0</v>
      </c>
      <c r="AI216" s="166">
        <f t="shared" ca="1" si="299"/>
        <v>0</v>
      </c>
      <c r="AJ216" s="166">
        <f t="shared" ca="1" si="299"/>
        <v>0</v>
      </c>
      <c r="AK216" s="166">
        <f t="shared" ca="1" si="299"/>
        <v>0</v>
      </c>
      <c r="AL216" s="166">
        <f t="shared" ca="1" si="299"/>
        <v>0</v>
      </c>
      <c r="AM216" s="166">
        <f t="shared" ca="1" si="299"/>
        <v>0</v>
      </c>
      <c r="AN216" s="166">
        <f t="shared" ref="AN216:BS216" ca="1" si="300">AN201</f>
        <v>0</v>
      </c>
      <c r="AO216" s="166">
        <f t="shared" ca="1" si="300"/>
        <v>0</v>
      </c>
      <c r="AP216" s="166">
        <f t="shared" ca="1" si="300"/>
        <v>0</v>
      </c>
      <c r="AQ216" s="166">
        <f t="shared" ca="1" si="300"/>
        <v>0</v>
      </c>
      <c r="AR216" s="166">
        <f t="shared" ca="1" si="300"/>
        <v>0</v>
      </c>
      <c r="AS216" s="166">
        <f t="shared" ca="1" si="300"/>
        <v>0</v>
      </c>
      <c r="AT216" s="166">
        <f t="shared" si="300"/>
        <v>0</v>
      </c>
      <c r="AU216" s="166">
        <f t="shared" si="300"/>
        <v>0</v>
      </c>
      <c r="AV216" s="166">
        <f t="shared" si="300"/>
        <v>0</v>
      </c>
      <c r="AW216" s="166">
        <f t="shared" si="300"/>
        <v>0</v>
      </c>
      <c r="AX216" s="166">
        <f t="shared" si="300"/>
        <v>0</v>
      </c>
      <c r="AY216" s="166">
        <f t="shared" si="300"/>
        <v>0</v>
      </c>
      <c r="AZ216" s="166">
        <f t="shared" si="300"/>
        <v>0</v>
      </c>
      <c r="BA216" s="166">
        <f t="shared" si="300"/>
        <v>0</v>
      </c>
      <c r="BB216" s="166">
        <f t="shared" si="300"/>
        <v>0</v>
      </c>
      <c r="BC216" s="166">
        <f t="shared" si="300"/>
        <v>0</v>
      </c>
      <c r="BD216" s="166">
        <f t="shared" si="300"/>
        <v>0</v>
      </c>
      <c r="BE216" s="166">
        <f t="shared" si="300"/>
        <v>0</v>
      </c>
      <c r="BF216" s="166">
        <f t="shared" si="300"/>
        <v>0</v>
      </c>
      <c r="BG216" s="166">
        <f t="shared" si="300"/>
        <v>0</v>
      </c>
      <c r="BH216" s="166">
        <f t="shared" si="300"/>
        <v>0</v>
      </c>
      <c r="BI216" s="166">
        <f t="shared" si="300"/>
        <v>0</v>
      </c>
      <c r="BJ216" s="166">
        <f t="shared" si="300"/>
        <v>0</v>
      </c>
      <c r="BK216" s="166">
        <f t="shared" si="300"/>
        <v>0</v>
      </c>
      <c r="BL216" s="166">
        <f t="shared" si="300"/>
        <v>0</v>
      </c>
      <c r="BM216" s="166">
        <f t="shared" si="300"/>
        <v>0</v>
      </c>
      <c r="BN216" s="166">
        <f t="shared" si="300"/>
        <v>0</v>
      </c>
      <c r="BO216" s="166">
        <f t="shared" si="300"/>
        <v>0</v>
      </c>
      <c r="BP216" s="166">
        <f t="shared" si="300"/>
        <v>0</v>
      </c>
      <c r="BQ216" s="166">
        <f t="shared" si="300"/>
        <v>0</v>
      </c>
      <c r="BR216" s="166">
        <f t="shared" si="300"/>
        <v>0</v>
      </c>
      <c r="BS216" s="166">
        <f t="shared" si="300"/>
        <v>0</v>
      </c>
      <c r="BT216" s="166">
        <f t="shared" ref="BT216:CY216" si="301">BT201</f>
        <v>0</v>
      </c>
      <c r="BU216" s="166">
        <f t="shared" si="301"/>
        <v>0</v>
      </c>
      <c r="BV216" s="166">
        <f t="shared" si="301"/>
        <v>0</v>
      </c>
      <c r="BW216" s="166">
        <f t="shared" si="301"/>
        <v>0</v>
      </c>
      <c r="BX216" s="166">
        <f t="shared" si="301"/>
        <v>0</v>
      </c>
      <c r="BY216" s="166">
        <f t="shared" si="301"/>
        <v>0</v>
      </c>
      <c r="BZ216" s="166">
        <f t="shared" si="301"/>
        <v>0</v>
      </c>
      <c r="CA216" s="166">
        <f t="shared" si="301"/>
        <v>0</v>
      </c>
      <c r="CB216" s="166">
        <f t="shared" si="301"/>
        <v>0</v>
      </c>
      <c r="CC216" s="166">
        <f t="shared" si="301"/>
        <v>0</v>
      </c>
      <c r="CD216" s="166">
        <f t="shared" si="301"/>
        <v>0</v>
      </c>
      <c r="CE216" s="166">
        <f t="shared" si="301"/>
        <v>0</v>
      </c>
      <c r="CF216" s="166">
        <f t="shared" si="301"/>
        <v>0</v>
      </c>
      <c r="CG216" s="166">
        <f t="shared" si="301"/>
        <v>0</v>
      </c>
      <c r="CH216" s="166">
        <f t="shared" si="301"/>
        <v>0</v>
      </c>
      <c r="CI216" s="166">
        <f t="shared" si="301"/>
        <v>0</v>
      </c>
      <c r="CJ216" s="166">
        <f t="shared" si="301"/>
        <v>0</v>
      </c>
      <c r="CK216" s="166">
        <f t="shared" si="301"/>
        <v>0</v>
      </c>
      <c r="CL216" s="166">
        <f t="shared" si="301"/>
        <v>0</v>
      </c>
      <c r="CM216" s="166">
        <f t="shared" si="301"/>
        <v>0</v>
      </c>
      <c r="CN216" s="166">
        <f t="shared" si="301"/>
        <v>0</v>
      </c>
      <c r="CO216" s="166">
        <f t="shared" si="301"/>
        <v>0</v>
      </c>
      <c r="CP216" s="166">
        <f t="shared" si="301"/>
        <v>0</v>
      </c>
      <c r="CQ216" s="166">
        <f t="shared" si="301"/>
        <v>0</v>
      </c>
      <c r="CR216" s="166">
        <f t="shared" si="301"/>
        <v>0</v>
      </c>
      <c r="CS216" s="166">
        <f t="shared" si="301"/>
        <v>0</v>
      </c>
      <c r="CT216" s="166">
        <f t="shared" si="301"/>
        <v>0</v>
      </c>
      <c r="CU216" s="166">
        <f t="shared" si="301"/>
        <v>0</v>
      </c>
      <c r="CV216" s="166">
        <f t="shared" si="301"/>
        <v>0</v>
      </c>
      <c r="CW216" s="166">
        <f t="shared" si="301"/>
        <v>0</v>
      </c>
      <c r="CX216" s="166">
        <f t="shared" si="301"/>
        <v>0</v>
      </c>
      <c r="CY216" s="166">
        <f t="shared" si="301"/>
        <v>0</v>
      </c>
      <c r="CZ216" s="166">
        <f t="shared" ref="CZ216:EJ216" si="302">CZ201</f>
        <v>0</v>
      </c>
      <c r="DA216" s="166">
        <f t="shared" si="302"/>
        <v>0</v>
      </c>
      <c r="DB216" s="166">
        <f t="shared" si="302"/>
        <v>0</v>
      </c>
      <c r="DC216" s="166">
        <f t="shared" si="302"/>
        <v>0</v>
      </c>
      <c r="DD216" s="166">
        <f t="shared" si="302"/>
        <v>0</v>
      </c>
      <c r="DE216" s="166">
        <f t="shared" si="302"/>
        <v>0</v>
      </c>
      <c r="DF216" s="166">
        <f t="shared" si="302"/>
        <v>0</v>
      </c>
      <c r="DG216" s="166">
        <f t="shared" si="302"/>
        <v>0</v>
      </c>
      <c r="DH216" s="166">
        <f t="shared" si="302"/>
        <v>0</v>
      </c>
      <c r="DI216" s="166">
        <f t="shared" si="302"/>
        <v>0</v>
      </c>
      <c r="DJ216" s="166">
        <f t="shared" si="302"/>
        <v>0</v>
      </c>
      <c r="DK216" s="166">
        <f t="shared" si="302"/>
        <v>0</v>
      </c>
      <c r="DL216" s="166">
        <f t="shared" si="302"/>
        <v>0</v>
      </c>
      <c r="DM216" s="166">
        <f t="shared" si="302"/>
        <v>0</v>
      </c>
      <c r="DN216" s="166">
        <f t="shared" si="302"/>
        <v>0</v>
      </c>
      <c r="DO216" s="166">
        <f t="shared" si="302"/>
        <v>0</v>
      </c>
      <c r="DP216" s="166">
        <f t="shared" si="302"/>
        <v>0</v>
      </c>
      <c r="DQ216" s="166">
        <f t="shared" si="302"/>
        <v>0</v>
      </c>
      <c r="DR216" s="166">
        <f t="shared" si="302"/>
        <v>0</v>
      </c>
      <c r="DS216" s="166">
        <f t="shared" si="302"/>
        <v>0</v>
      </c>
      <c r="DT216" s="166">
        <f t="shared" si="302"/>
        <v>0</v>
      </c>
      <c r="DU216" s="166">
        <f t="shared" si="302"/>
        <v>0</v>
      </c>
      <c r="DV216" s="166">
        <f t="shared" si="302"/>
        <v>0</v>
      </c>
      <c r="DW216" s="166">
        <f t="shared" si="302"/>
        <v>0</v>
      </c>
      <c r="DX216" s="166">
        <f t="shared" si="302"/>
        <v>0</v>
      </c>
      <c r="DY216" s="166">
        <f t="shared" si="302"/>
        <v>0</v>
      </c>
      <c r="DZ216" s="166">
        <f t="shared" si="302"/>
        <v>0</v>
      </c>
      <c r="EA216" s="166">
        <f t="shared" si="302"/>
        <v>0</v>
      </c>
      <c r="EB216" s="166">
        <f t="shared" si="302"/>
        <v>0</v>
      </c>
      <c r="EC216" s="166">
        <f t="shared" si="302"/>
        <v>0</v>
      </c>
      <c r="ED216" s="166">
        <f t="shared" si="302"/>
        <v>0</v>
      </c>
      <c r="EE216" s="166">
        <f t="shared" si="302"/>
        <v>0</v>
      </c>
      <c r="EF216" s="166">
        <f t="shared" si="302"/>
        <v>0</v>
      </c>
      <c r="EG216" s="166">
        <f t="shared" si="302"/>
        <v>0</v>
      </c>
      <c r="EH216" s="166">
        <f t="shared" si="302"/>
        <v>0</v>
      </c>
      <c r="EI216" s="166">
        <f t="shared" si="302"/>
        <v>0</v>
      </c>
      <c r="EJ216" s="166">
        <f t="shared" si="302"/>
        <v>0</v>
      </c>
      <c r="EK216" s="4">
        <v>0</v>
      </c>
    </row>
    <row r="217" spans="1:141" s="4" customFormat="1" ht="14" x14ac:dyDescent="0.2">
      <c r="A217" s="3"/>
      <c r="B217" s="23"/>
      <c r="C217" s="4" t="s">
        <v>669</v>
      </c>
      <c r="D217" s="4" t="s">
        <v>672</v>
      </c>
      <c r="E217" s="336" t="b">
        <v>1</v>
      </c>
      <c r="H217" s="166">
        <f>H215*((1+$D214)^(1/12)-1)</f>
        <v>0</v>
      </c>
      <c r="I217" s="166">
        <f t="shared" ref="I217:AN217" ca="1" si="303">I215*((1+$D214)^(1/12)-1)*IF($E217,((I$115-H$115)/365)*12,1)</f>
        <v>-157737.60832500533</v>
      </c>
      <c r="J217" s="166">
        <f t="shared" ca="1" si="303"/>
        <v>-162418.48185200628</v>
      </c>
      <c r="K217" s="166">
        <f t="shared" ca="1" si="303"/>
        <v>-201959.20347051497</v>
      </c>
      <c r="L217" s="166">
        <f t="shared" ca="1" si="303"/>
        <v>-225135.37718039888</v>
      </c>
      <c r="M217" s="166">
        <f t="shared" ca="1" si="303"/>
        <v>-263597.28996776784</v>
      </c>
      <c r="N217" s="166">
        <f t="shared" ca="1" si="303"/>
        <v>-285497.33179298922</v>
      </c>
      <c r="O217" s="166">
        <f t="shared" ca="1" si="303"/>
        <v>-334761.85151020216</v>
      </c>
      <c r="P217" s="166">
        <f t="shared" ca="1" si="303"/>
        <v>-359960.68695660506</v>
      </c>
      <c r="Q217" s="166">
        <f t="shared" ca="1" si="303"/>
        <v>-352508.19555146026</v>
      </c>
      <c r="R217" s="166">
        <f t="shared" ca="1" si="303"/>
        <v>-368467.27085019776</v>
      </c>
      <c r="S217" s="166">
        <f t="shared" ca="1" si="303"/>
        <v>-360838.66231434589</v>
      </c>
      <c r="T217" s="166">
        <f t="shared" ca="1" si="303"/>
        <v>-377174.88216750871</v>
      </c>
      <c r="U217" s="166">
        <f t="shared" ca="1" si="303"/>
        <v>-381678.19432118378</v>
      </c>
      <c r="V217" s="166">
        <f t="shared" ca="1" si="303"/>
        <v>-348857.66698333574</v>
      </c>
      <c r="W217" s="166">
        <f t="shared" ca="1" si="303"/>
        <v>-390400.49047198391</v>
      </c>
      <c r="X217" s="166">
        <f t="shared" ca="1" si="303"/>
        <v>-382317.78476207523</v>
      </c>
      <c r="Y217" s="166">
        <f t="shared" ca="1" si="303"/>
        <v>-399626.42720518063</v>
      </c>
      <c r="Z217" s="166">
        <f t="shared" ca="1" si="303"/>
        <v>-391352.71115247632</v>
      </c>
      <c r="AA217" s="166">
        <f t="shared" ca="1" si="303"/>
        <v>-409070.39109429123</v>
      </c>
      <c r="AB217" s="166">
        <f t="shared" ca="1" si="303"/>
        <v>-413954.52243765409</v>
      </c>
      <c r="AC217" s="166">
        <f t="shared" ca="1" si="303"/>
        <v>-405384.16286125022</v>
      </c>
      <c r="AD217" s="166">
        <f t="shared" ca="1" si="303"/>
        <v>-423737.08759225538</v>
      </c>
      <c r="AE217" s="166">
        <f t="shared" ca="1" si="303"/>
        <v>-414964.19344644807</v>
      </c>
      <c r="AF217" s="166">
        <f t="shared" ca="1" si="303"/>
        <v>-433750.83413470694</v>
      </c>
      <c r="AG217" s="166">
        <f t="shared" ca="1" si="303"/>
        <v>-438929.63976407552</v>
      </c>
      <c r="AH217" s="166">
        <f t="shared" ca="1" si="303"/>
        <v>-401186.05772138224</v>
      </c>
      <c r="AI217" s="166">
        <f t="shared" ca="1" si="303"/>
        <v>-448960.27385412413</v>
      </c>
      <c r="AJ217" s="166">
        <f t="shared" ca="1" si="303"/>
        <v>-439665.16829568654</v>
      </c>
      <c r="AK217" s="166">
        <f t="shared" ca="1" si="303"/>
        <v>-459570.09423956776</v>
      </c>
      <c r="AL217" s="166">
        <f t="shared" ca="1" si="303"/>
        <v>-450055.32692889508</v>
      </c>
      <c r="AM217" s="166">
        <f t="shared" ca="1" si="303"/>
        <v>-470430.64569225052</v>
      </c>
      <c r="AN217" s="166">
        <f t="shared" ca="1" si="303"/>
        <v>-476047.39310669329</v>
      </c>
      <c r="AO217" s="166">
        <f t="shared" ref="AO217:BT217" ca="1" si="304">AO215*((1+$D214)^(1/12)-1)*IF($E217,((AO$115-AN$115)/365)*12,1)</f>
        <v>-465742.33131494233</v>
      </c>
      <c r="AP217" s="166">
        <f t="shared" ca="1" si="304"/>
        <v>-485623.64394716342</v>
      </c>
      <c r="AQ217" s="166">
        <f t="shared" ca="1" si="304"/>
        <v>-473684.46333489218</v>
      </c>
      <c r="AR217" s="166">
        <f t="shared" ca="1" si="304"/>
        <v>-492434.49139917019</v>
      </c>
      <c r="AS217" s="166">
        <f t="shared" ca="1" si="304"/>
        <v>-495420.5298515833</v>
      </c>
      <c r="AT217" s="166">
        <f t="shared" ca="1" si="304"/>
        <v>0</v>
      </c>
      <c r="AU217" s="166">
        <f t="shared" ca="1" si="304"/>
        <v>0</v>
      </c>
      <c r="AV217" s="166">
        <f t="shared" ca="1" si="304"/>
        <v>0</v>
      </c>
      <c r="AW217" s="166">
        <f t="shared" ca="1" si="304"/>
        <v>0</v>
      </c>
      <c r="AX217" s="166">
        <f t="shared" ca="1" si="304"/>
        <v>0</v>
      </c>
      <c r="AY217" s="166">
        <f t="shared" ca="1" si="304"/>
        <v>0</v>
      </c>
      <c r="AZ217" s="166">
        <f t="shared" ca="1" si="304"/>
        <v>0</v>
      </c>
      <c r="BA217" s="166">
        <f t="shared" ca="1" si="304"/>
        <v>0</v>
      </c>
      <c r="BB217" s="166">
        <f t="shared" ca="1" si="304"/>
        <v>0</v>
      </c>
      <c r="BC217" s="166">
        <f t="shared" ca="1" si="304"/>
        <v>0</v>
      </c>
      <c r="BD217" s="166">
        <f t="shared" ca="1" si="304"/>
        <v>0</v>
      </c>
      <c r="BE217" s="166">
        <f t="shared" ca="1" si="304"/>
        <v>0</v>
      </c>
      <c r="BF217" s="166">
        <f t="shared" ca="1" si="304"/>
        <v>0</v>
      </c>
      <c r="BG217" s="166">
        <f t="shared" ca="1" si="304"/>
        <v>0</v>
      </c>
      <c r="BH217" s="166">
        <f t="shared" ca="1" si="304"/>
        <v>0</v>
      </c>
      <c r="BI217" s="166">
        <f t="shared" ca="1" si="304"/>
        <v>0</v>
      </c>
      <c r="BJ217" s="166">
        <f t="shared" ca="1" si="304"/>
        <v>0</v>
      </c>
      <c r="BK217" s="166">
        <f t="shared" ca="1" si="304"/>
        <v>0</v>
      </c>
      <c r="BL217" s="166">
        <f t="shared" ca="1" si="304"/>
        <v>0</v>
      </c>
      <c r="BM217" s="166">
        <f t="shared" ca="1" si="304"/>
        <v>0</v>
      </c>
      <c r="BN217" s="166">
        <f t="shared" ca="1" si="304"/>
        <v>0</v>
      </c>
      <c r="BO217" s="166">
        <f t="shared" ca="1" si="304"/>
        <v>0</v>
      </c>
      <c r="BP217" s="166">
        <f t="shared" ca="1" si="304"/>
        <v>0</v>
      </c>
      <c r="BQ217" s="166">
        <f t="shared" ca="1" si="304"/>
        <v>0</v>
      </c>
      <c r="BR217" s="166">
        <f t="shared" ca="1" si="304"/>
        <v>0</v>
      </c>
      <c r="BS217" s="166">
        <f t="shared" ca="1" si="304"/>
        <v>0</v>
      </c>
      <c r="BT217" s="166">
        <f t="shared" ca="1" si="304"/>
        <v>0</v>
      </c>
      <c r="BU217" s="166">
        <f t="shared" ref="BU217:CZ217" ca="1" si="305">BU215*((1+$D214)^(1/12)-1)*IF($E217,((BU$115-BT$115)/365)*12,1)</f>
        <v>0</v>
      </c>
      <c r="BV217" s="166">
        <f t="shared" ca="1" si="305"/>
        <v>0</v>
      </c>
      <c r="BW217" s="166">
        <f t="shared" ca="1" si="305"/>
        <v>0</v>
      </c>
      <c r="BX217" s="166">
        <f t="shared" ca="1" si="305"/>
        <v>0</v>
      </c>
      <c r="BY217" s="166">
        <f t="shared" ca="1" si="305"/>
        <v>0</v>
      </c>
      <c r="BZ217" s="166">
        <f t="shared" ca="1" si="305"/>
        <v>0</v>
      </c>
      <c r="CA217" s="166">
        <f t="shared" ca="1" si="305"/>
        <v>0</v>
      </c>
      <c r="CB217" s="166">
        <f t="shared" ca="1" si="305"/>
        <v>0</v>
      </c>
      <c r="CC217" s="166">
        <f t="shared" ca="1" si="305"/>
        <v>0</v>
      </c>
      <c r="CD217" s="166">
        <f t="shared" ca="1" si="305"/>
        <v>0</v>
      </c>
      <c r="CE217" s="166">
        <f t="shared" ca="1" si="305"/>
        <v>0</v>
      </c>
      <c r="CF217" s="166">
        <f t="shared" ca="1" si="305"/>
        <v>0</v>
      </c>
      <c r="CG217" s="166">
        <f t="shared" ca="1" si="305"/>
        <v>0</v>
      </c>
      <c r="CH217" s="166">
        <f t="shared" ca="1" si="305"/>
        <v>0</v>
      </c>
      <c r="CI217" s="166">
        <f t="shared" ca="1" si="305"/>
        <v>0</v>
      </c>
      <c r="CJ217" s="166">
        <f t="shared" ca="1" si="305"/>
        <v>0</v>
      </c>
      <c r="CK217" s="166">
        <f t="shared" ca="1" si="305"/>
        <v>0</v>
      </c>
      <c r="CL217" s="166">
        <f t="shared" ca="1" si="305"/>
        <v>0</v>
      </c>
      <c r="CM217" s="166">
        <f t="shared" ca="1" si="305"/>
        <v>0</v>
      </c>
      <c r="CN217" s="166">
        <f t="shared" ca="1" si="305"/>
        <v>0</v>
      </c>
      <c r="CO217" s="166">
        <f t="shared" ca="1" si="305"/>
        <v>0</v>
      </c>
      <c r="CP217" s="166">
        <f t="shared" ca="1" si="305"/>
        <v>0</v>
      </c>
      <c r="CQ217" s="166">
        <f t="shared" ca="1" si="305"/>
        <v>0</v>
      </c>
      <c r="CR217" s="166">
        <f t="shared" ca="1" si="305"/>
        <v>0</v>
      </c>
      <c r="CS217" s="166">
        <f t="shared" ca="1" si="305"/>
        <v>0</v>
      </c>
      <c r="CT217" s="166">
        <f t="shared" ca="1" si="305"/>
        <v>0</v>
      </c>
      <c r="CU217" s="166">
        <f t="shared" ca="1" si="305"/>
        <v>0</v>
      </c>
      <c r="CV217" s="166">
        <f t="shared" ca="1" si="305"/>
        <v>0</v>
      </c>
      <c r="CW217" s="166">
        <f t="shared" ca="1" si="305"/>
        <v>0</v>
      </c>
      <c r="CX217" s="166">
        <f t="shared" ca="1" si="305"/>
        <v>0</v>
      </c>
      <c r="CY217" s="166">
        <f t="shared" ca="1" si="305"/>
        <v>0</v>
      </c>
      <c r="CZ217" s="166">
        <f t="shared" ca="1" si="305"/>
        <v>0</v>
      </c>
      <c r="DA217" s="166">
        <f t="shared" ref="DA217:EJ217" ca="1" si="306">DA215*((1+$D214)^(1/12)-1)*IF($E217,((DA$115-CZ$115)/365)*12,1)</f>
        <v>0</v>
      </c>
      <c r="DB217" s="166">
        <f t="shared" ca="1" si="306"/>
        <v>0</v>
      </c>
      <c r="DC217" s="166">
        <f t="shared" ca="1" si="306"/>
        <v>0</v>
      </c>
      <c r="DD217" s="166">
        <f t="shared" ca="1" si="306"/>
        <v>0</v>
      </c>
      <c r="DE217" s="166">
        <f t="shared" ca="1" si="306"/>
        <v>0</v>
      </c>
      <c r="DF217" s="166">
        <f t="shared" ca="1" si="306"/>
        <v>0</v>
      </c>
      <c r="DG217" s="166">
        <f t="shared" ca="1" si="306"/>
        <v>0</v>
      </c>
      <c r="DH217" s="166">
        <f t="shared" ca="1" si="306"/>
        <v>0</v>
      </c>
      <c r="DI217" s="166">
        <f t="shared" ca="1" si="306"/>
        <v>0</v>
      </c>
      <c r="DJ217" s="166">
        <f t="shared" ca="1" si="306"/>
        <v>0</v>
      </c>
      <c r="DK217" s="166">
        <f t="shared" ca="1" si="306"/>
        <v>0</v>
      </c>
      <c r="DL217" s="166">
        <f t="shared" ca="1" si="306"/>
        <v>0</v>
      </c>
      <c r="DM217" s="166">
        <f t="shared" ca="1" si="306"/>
        <v>0</v>
      </c>
      <c r="DN217" s="166">
        <f t="shared" ca="1" si="306"/>
        <v>0</v>
      </c>
      <c r="DO217" s="166">
        <f t="shared" ca="1" si="306"/>
        <v>0</v>
      </c>
      <c r="DP217" s="166">
        <f t="shared" ca="1" si="306"/>
        <v>0</v>
      </c>
      <c r="DQ217" s="166">
        <f t="shared" ca="1" si="306"/>
        <v>0</v>
      </c>
      <c r="DR217" s="166">
        <f t="shared" ca="1" si="306"/>
        <v>0</v>
      </c>
      <c r="DS217" s="166">
        <f t="shared" ca="1" si="306"/>
        <v>0</v>
      </c>
      <c r="DT217" s="166">
        <f t="shared" ca="1" si="306"/>
        <v>0</v>
      </c>
      <c r="DU217" s="166">
        <f t="shared" ca="1" si="306"/>
        <v>0</v>
      </c>
      <c r="DV217" s="166">
        <f t="shared" ca="1" si="306"/>
        <v>0</v>
      </c>
      <c r="DW217" s="166">
        <f t="shared" ca="1" si="306"/>
        <v>0</v>
      </c>
      <c r="DX217" s="166">
        <f t="shared" ca="1" si="306"/>
        <v>0</v>
      </c>
      <c r="DY217" s="166">
        <f t="shared" ca="1" si="306"/>
        <v>0</v>
      </c>
      <c r="DZ217" s="166">
        <f t="shared" ca="1" si="306"/>
        <v>0</v>
      </c>
      <c r="EA217" s="166">
        <f t="shared" ca="1" si="306"/>
        <v>0</v>
      </c>
      <c r="EB217" s="166">
        <f t="shared" ca="1" si="306"/>
        <v>0</v>
      </c>
      <c r="EC217" s="166">
        <f t="shared" ca="1" si="306"/>
        <v>0</v>
      </c>
      <c r="ED217" s="166">
        <f t="shared" ca="1" si="306"/>
        <v>0</v>
      </c>
      <c r="EE217" s="166">
        <f t="shared" ca="1" si="306"/>
        <v>0</v>
      </c>
      <c r="EF217" s="166">
        <f t="shared" ca="1" si="306"/>
        <v>0</v>
      </c>
      <c r="EG217" s="166">
        <f t="shared" ca="1" si="306"/>
        <v>0</v>
      </c>
      <c r="EH217" s="166">
        <f t="shared" ca="1" si="306"/>
        <v>0</v>
      </c>
      <c r="EI217" s="166">
        <f t="shared" ca="1" si="306"/>
        <v>0</v>
      </c>
      <c r="EJ217" s="166">
        <f t="shared" ca="1" si="306"/>
        <v>0</v>
      </c>
      <c r="EK217" s="4">
        <v>0</v>
      </c>
    </row>
    <row r="218" spans="1:141" s="4" customFormat="1" ht="14" x14ac:dyDescent="0.2">
      <c r="A218" s="3"/>
      <c r="B218" s="23"/>
      <c r="C218" s="4" t="s">
        <v>670</v>
      </c>
      <c r="H218" s="166">
        <f t="shared" ref="H218:AM218" ca="1" si="307">SUM(H203:H204)</f>
        <v>0</v>
      </c>
      <c r="I218" s="166">
        <f t="shared" ca="1" si="307"/>
        <v>0</v>
      </c>
      <c r="J218" s="166">
        <f t="shared" ca="1" si="307"/>
        <v>0</v>
      </c>
      <c r="K218" s="166">
        <f t="shared" ca="1" si="307"/>
        <v>0</v>
      </c>
      <c r="L218" s="166">
        <f t="shared" ca="1" si="307"/>
        <v>0</v>
      </c>
      <c r="M218" s="166">
        <f t="shared" ca="1" si="307"/>
        <v>0</v>
      </c>
      <c r="N218" s="166">
        <f t="shared" ca="1" si="307"/>
        <v>0</v>
      </c>
      <c r="O218" s="166">
        <f t="shared" ca="1" si="307"/>
        <v>0</v>
      </c>
      <c r="P218" s="166">
        <f t="shared" ca="1" si="307"/>
        <v>0</v>
      </c>
      <c r="Q218" s="166">
        <f t="shared" ca="1" si="307"/>
        <v>0</v>
      </c>
      <c r="R218" s="166">
        <f t="shared" ca="1" si="307"/>
        <v>0</v>
      </c>
      <c r="S218" s="166">
        <f t="shared" ca="1" si="307"/>
        <v>0</v>
      </c>
      <c r="T218" s="166">
        <f t="shared" ca="1" si="307"/>
        <v>0</v>
      </c>
      <c r="U218" s="166">
        <f t="shared" ca="1" si="307"/>
        <v>0</v>
      </c>
      <c r="V218" s="166">
        <f t="shared" ca="1" si="307"/>
        <v>0</v>
      </c>
      <c r="W218" s="166">
        <f t="shared" ca="1" si="307"/>
        <v>0</v>
      </c>
      <c r="X218" s="166">
        <f t="shared" ca="1" si="307"/>
        <v>0</v>
      </c>
      <c r="Y218" s="166">
        <f t="shared" ca="1" si="307"/>
        <v>0</v>
      </c>
      <c r="Z218" s="166">
        <f t="shared" ca="1" si="307"/>
        <v>0</v>
      </c>
      <c r="AA218" s="166">
        <f t="shared" ca="1" si="307"/>
        <v>0</v>
      </c>
      <c r="AB218" s="166">
        <f t="shared" ca="1" si="307"/>
        <v>0</v>
      </c>
      <c r="AC218" s="166">
        <f t="shared" ca="1" si="307"/>
        <v>0</v>
      </c>
      <c r="AD218" s="166">
        <f t="shared" ca="1" si="307"/>
        <v>0</v>
      </c>
      <c r="AE218" s="166">
        <f t="shared" ca="1" si="307"/>
        <v>0</v>
      </c>
      <c r="AF218" s="166">
        <f t="shared" ca="1" si="307"/>
        <v>0</v>
      </c>
      <c r="AG218" s="166">
        <f t="shared" ca="1" si="307"/>
        <v>0</v>
      </c>
      <c r="AH218" s="166">
        <f t="shared" ca="1" si="307"/>
        <v>0</v>
      </c>
      <c r="AI218" s="166">
        <f t="shared" ca="1" si="307"/>
        <v>0</v>
      </c>
      <c r="AJ218" s="166">
        <f t="shared" ca="1" si="307"/>
        <v>0</v>
      </c>
      <c r="AK218" s="166">
        <f t="shared" ca="1" si="307"/>
        <v>0</v>
      </c>
      <c r="AL218" s="166">
        <f t="shared" ca="1" si="307"/>
        <v>0</v>
      </c>
      <c r="AM218" s="166">
        <f t="shared" ca="1" si="307"/>
        <v>0</v>
      </c>
      <c r="AN218" s="166">
        <f t="shared" ref="AN218:BS218" ca="1" si="308">SUM(AN203:AN204)</f>
        <v>38872.909765893201</v>
      </c>
      <c r="AO218" s="166">
        <f t="shared" ca="1" si="308"/>
        <v>100857.98348784485</v>
      </c>
      <c r="AP218" s="166">
        <f t="shared" ca="1" si="308"/>
        <v>163141.66521762277</v>
      </c>
      <c r="AQ218" s="166">
        <f t="shared" ca="1" si="308"/>
        <v>225723.9549552268</v>
      </c>
      <c r="AR218" s="166">
        <f t="shared" ca="1" si="308"/>
        <v>242338.85889511852</v>
      </c>
      <c r="AS218" s="166">
        <f t="shared" ca="1" si="308"/>
        <v>36815156.35177391</v>
      </c>
      <c r="AT218" s="166">
        <f t="shared" ca="1" si="308"/>
        <v>0</v>
      </c>
      <c r="AU218" s="166">
        <f t="shared" ca="1" si="308"/>
        <v>0</v>
      </c>
      <c r="AV218" s="166">
        <f t="shared" ca="1" si="308"/>
        <v>0</v>
      </c>
      <c r="AW218" s="166">
        <f t="shared" ca="1" si="308"/>
        <v>0</v>
      </c>
      <c r="AX218" s="166">
        <f t="shared" ca="1" si="308"/>
        <v>0</v>
      </c>
      <c r="AY218" s="166">
        <f t="shared" ca="1" si="308"/>
        <v>0</v>
      </c>
      <c r="AZ218" s="166">
        <f t="shared" ca="1" si="308"/>
        <v>0</v>
      </c>
      <c r="BA218" s="166">
        <f t="shared" ca="1" si="308"/>
        <v>0</v>
      </c>
      <c r="BB218" s="166">
        <f t="shared" ca="1" si="308"/>
        <v>0</v>
      </c>
      <c r="BC218" s="166">
        <f t="shared" ca="1" si="308"/>
        <v>0</v>
      </c>
      <c r="BD218" s="166">
        <f t="shared" ca="1" si="308"/>
        <v>0</v>
      </c>
      <c r="BE218" s="166">
        <f t="shared" ca="1" si="308"/>
        <v>0</v>
      </c>
      <c r="BF218" s="166">
        <f t="shared" ca="1" si="308"/>
        <v>0</v>
      </c>
      <c r="BG218" s="166">
        <f t="shared" ca="1" si="308"/>
        <v>0</v>
      </c>
      <c r="BH218" s="166">
        <f t="shared" ca="1" si="308"/>
        <v>0</v>
      </c>
      <c r="BI218" s="166">
        <f t="shared" ca="1" si="308"/>
        <v>0</v>
      </c>
      <c r="BJ218" s="166">
        <f t="shared" ca="1" si="308"/>
        <v>0</v>
      </c>
      <c r="BK218" s="166">
        <f t="shared" ca="1" si="308"/>
        <v>0</v>
      </c>
      <c r="BL218" s="166">
        <f t="shared" ca="1" si="308"/>
        <v>0</v>
      </c>
      <c r="BM218" s="166">
        <f t="shared" ca="1" si="308"/>
        <v>0</v>
      </c>
      <c r="BN218" s="166">
        <f t="shared" ca="1" si="308"/>
        <v>0</v>
      </c>
      <c r="BO218" s="166">
        <f t="shared" ca="1" si="308"/>
        <v>0</v>
      </c>
      <c r="BP218" s="166">
        <f t="shared" ca="1" si="308"/>
        <v>0</v>
      </c>
      <c r="BQ218" s="166">
        <f t="shared" ca="1" si="308"/>
        <v>0</v>
      </c>
      <c r="BR218" s="166">
        <f t="shared" ca="1" si="308"/>
        <v>0</v>
      </c>
      <c r="BS218" s="166">
        <f t="shared" ca="1" si="308"/>
        <v>0</v>
      </c>
      <c r="BT218" s="166">
        <f t="shared" ref="BT218:CY218" ca="1" si="309">SUM(BT203:BT204)</f>
        <v>0</v>
      </c>
      <c r="BU218" s="166">
        <f t="shared" ca="1" si="309"/>
        <v>0</v>
      </c>
      <c r="BV218" s="166">
        <f t="shared" ca="1" si="309"/>
        <v>0</v>
      </c>
      <c r="BW218" s="166">
        <f t="shared" ca="1" si="309"/>
        <v>0</v>
      </c>
      <c r="BX218" s="166">
        <f t="shared" ca="1" si="309"/>
        <v>0</v>
      </c>
      <c r="BY218" s="166">
        <f t="shared" ca="1" si="309"/>
        <v>0</v>
      </c>
      <c r="BZ218" s="166">
        <f t="shared" ca="1" si="309"/>
        <v>0</v>
      </c>
      <c r="CA218" s="166">
        <f t="shared" ca="1" si="309"/>
        <v>0</v>
      </c>
      <c r="CB218" s="166">
        <f t="shared" ca="1" si="309"/>
        <v>0</v>
      </c>
      <c r="CC218" s="166">
        <f t="shared" ca="1" si="309"/>
        <v>0</v>
      </c>
      <c r="CD218" s="166">
        <f t="shared" ca="1" si="309"/>
        <v>0</v>
      </c>
      <c r="CE218" s="166">
        <f t="shared" ca="1" si="309"/>
        <v>0</v>
      </c>
      <c r="CF218" s="166">
        <f t="shared" ca="1" si="309"/>
        <v>0</v>
      </c>
      <c r="CG218" s="166">
        <f t="shared" ca="1" si="309"/>
        <v>0</v>
      </c>
      <c r="CH218" s="166">
        <f t="shared" ca="1" si="309"/>
        <v>0</v>
      </c>
      <c r="CI218" s="166">
        <f t="shared" ca="1" si="309"/>
        <v>0</v>
      </c>
      <c r="CJ218" s="166">
        <f t="shared" ca="1" si="309"/>
        <v>0</v>
      </c>
      <c r="CK218" s="166">
        <f t="shared" ca="1" si="309"/>
        <v>0</v>
      </c>
      <c r="CL218" s="166">
        <f t="shared" ca="1" si="309"/>
        <v>0</v>
      </c>
      <c r="CM218" s="166">
        <f t="shared" ca="1" si="309"/>
        <v>0</v>
      </c>
      <c r="CN218" s="166">
        <f t="shared" ca="1" si="309"/>
        <v>0</v>
      </c>
      <c r="CO218" s="166">
        <f t="shared" ca="1" si="309"/>
        <v>0</v>
      </c>
      <c r="CP218" s="166">
        <f t="shared" ca="1" si="309"/>
        <v>0</v>
      </c>
      <c r="CQ218" s="166">
        <f t="shared" ca="1" si="309"/>
        <v>0</v>
      </c>
      <c r="CR218" s="166">
        <f t="shared" ca="1" si="309"/>
        <v>0</v>
      </c>
      <c r="CS218" s="166">
        <f t="shared" ca="1" si="309"/>
        <v>0</v>
      </c>
      <c r="CT218" s="166">
        <f t="shared" ca="1" si="309"/>
        <v>0</v>
      </c>
      <c r="CU218" s="166">
        <f t="shared" ca="1" si="309"/>
        <v>0</v>
      </c>
      <c r="CV218" s="166">
        <f t="shared" ca="1" si="309"/>
        <v>0</v>
      </c>
      <c r="CW218" s="166">
        <f t="shared" ca="1" si="309"/>
        <v>0</v>
      </c>
      <c r="CX218" s="166">
        <f t="shared" ca="1" si="309"/>
        <v>0</v>
      </c>
      <c r="CY218" s="166">
        <f t="shared" ca="1" si="309"/>
        <v>0</v>
      </c>
      <c r="CZ218" s="166">
        <f t="shared" ref="CZ218:EJ218" ca="1" si="310">SUM(CZ203:CZ204)</f>
        <v>0</v>
      </c>
      <c r="DA218" s="166">
        <f t="shared" ca="1" si="310"/>
        <v>0</v>
      </c>
      <c r="DB218" s="166">
        <f t="shared" ca="1" si="310"/>
        <v>0</v>
      </c>
      <c r="DC218" s="166">
        <f t="shared" ca="1" si="310"/>
        <v>0</v>
      </c>
      <c r="DD218" s="166">
        <f t="shared" ca="1" si="310"/>
        <v>0</v>
      </c>
      <c r="DE218" s="166">
        <f t="shared" ca="1" si="310"/>
        <v>0</v>
      </c>
      <c r="DF218" s="166">
        <f t="shared" ca="1" si="310"/>
        <v>0</v>
      </c>
      <c r="DG218" s="166">
        <f t="shared" ca="1" si="310"/>
        <v>0</v>
      </c>
      <c r="DH218" s="166">
        <f t="shared" ca="1" si="310"/>
        <v>0</v>
      </c>
      <c r="DI218" s="166">
        <f t="shared" ca="1" si="310"/>
        <v>0</v>
      </c>
      <c r="DJ218" s="166">
        <f t="shared" ca="1" si="310"/>
        <v>0</v>
      </c>
      <c r="DK218" s="166">
        <f t="shared" ca="1" si="310"/>
        <v>0</v>
      </c>
      <c r="DL218" s="166">
        <f t="shared" ca="1" si="310"/>
        <v>0</v>
      </c>
      <c r="DM218" s="166">
        <f t="shared" ca="1" si="310"/>
        <v>0</v>
      </c>
      <c r="DN218" s="166">
        <f t="shared" ca="1" si="310"/>
        <v>0</v>
      </c>
      <c r="DO218" s="166">
        <f t="shared" ca="1" si="310"/>
        <v>0</v>
      </c>
      <c r="DP218" s="166">
        <f t="shared" ca="1" si="310"/>
        <v>0</v>
      </c>
      <c r="DQ218" s="166">
        <f t="shared" ca="1" si="310"/>
        <v>0</v>
      </c>
      <c r="DR218" s="166">
        <f t="shared" ca="1" si="310"/>
        <v>0</v>
      </c>
      <c r="DS218" s="166">
        <f t="shared" ca="1" si="310"/>
        <v>0</v>
      </c>
      <c r="DT218" s="166">
        <f t="shared" ca="1" si="310"/>
        <v>0</v>
      </c>
      <c r="DU218" s="166">
        <f t="shared" ca="1" si="310"/>
        <v>0</v>
      </c>
      <c r="DV218" s="166">
        <f t="shared" ca="1" si="310"/>
        <v>0</v>
      </c>
      <c r="DW218" s="166">
        <f t="shared" ca="1" si="310"/>
        <v>0</v>
      </c>
      <c r="DX218" s="166">
        <f t="shared" ca="1" si="310"/>
        <v>0</v>
      </c>
      <c r="DY218" s="166">
        <f t="shared" ca="1" si="310"/>
        <v>0</v>
      </c>
      <c r="DZ218" s="166">
        <f t="shared" ca="1" si="310"/>
        <v>0</v>
      </c>
      <c r="EA218" s="166">
        <f t="shared" ca="1" si="310"/>
        <v>0</v>
      </c>
      <c r="EB218" s="166">
        <f t="shared" ca="1" si="310"/>
        <v>0</v>
      </c>
      <c r="EC218" s="166">
        <f t="shared" ca="1" si="310"/>
        <v>0</v>
      </c>
      <c r="ED218" s="166">
        <f t="shared" ca="1" si="310"/>
        <v>0</v>
      </c>
      <c r="EE218" s="166">
        <f t="shared" ca="1" si="310"/>
        <v>0</v>
      </c>
      <c r="EF218" s="166">
        <f t="shared" ca="1" si="310"/>
        <v>0</v>
      </c>
      <c r="EG218" s="166">
        <f t="shared" ca="1" si="310"/>
        <v>0</v>
      </c>
      <c r="EH218" s="166">
        <f t="shared" ca="1" si="310"/>
        <v>0</v>
      </c>
      <c r="EI218" s="166">
        <f t="shared" ca="1" si="310"/>
        <v>0</v>
      </c>
      <c r="EJ218" s="166">
        <f t="shared" ca="1" si="310"/>
        <v>0</v>
      </c>
      <c r="EK218" s="4">
        <v>0</v>
      </c>
    </row>
    <row r="219" spans="1:141" s="4" customFormat="1" ht="14" x14ac:dyDescent="0.2">
      <c r="A219" s="3" t="s">
        <v>671</v>
      </c>
      <c r="B219" s="23"/>
      <c r="C219" s="329" t="s">
        <v>666</v>
      </c>
      <c r="D219" s="59"/>
      <c r="H219" s="166">
        <f t="shared" ref="H219:AM219" ca="1" si="311">IF($D214=FALSE,
         (H212&gt;0)*H212*$B216,
          MIN((H212&gt;0)*H212*$B216,MAX(0,-SUM(H215:H218)))
)</f>
        <v>0</v>
      </c>
      <c r="I219" s="166">
        <f t="shared" ca="1" si="311"/>
        <v>0</v>
      </c>
      <c r="J219" s="166">
        <f t="shared" ca="1" si="311"/>
        <v>0</v>
      </c>
      <c r="K219" s="166">
        <f t="shared" ca="1" si="311"/>
        <v>0</v>
      </c>
      <c r="L219" s="166">
        <f t="shared" ca="1" si="311"/>
        <v>0</v>
      </c>
      <c r="M219" s="166">
        <f t="shared" ca="1" si="311"/>
        <v>0</v>
      </c>
      <c r="N219" s="166">
        <f t="shared" ca="1" si="311"/>
        <v>0</v>
      </c>
      <c r="O219" s="166">
        <f t="shared" ca="1" si="311"/>
        <v>0</v>
      </c>
      <c r="P219" s="166">
        <f t="shared" ca="1" si="311"/>
        <v>0</v>
      </c>
      <c r="Q219" s="166">
        <f t="shared" ca="1" si="311"/>
        <v>0</v>
      </c>
      <c r="R219" s="166">
        <f t="shared" ca="1" si="311"/>
        <v>0</v>
      </c>
      <c r="S219" s="166">
        <f t="shared" ca="1" si="311"/>
        <v>0</v>
      </c>
      <c r="T219" s="166">
        <f t="shared" ca="1" si="311"/>
        <v>0</v>
      </c>
      <c r="U219" s="166">
        <f t="shared" ca="1" si="311"/>
        <v>0</v>
      </c>
      <c r="V219" s="166">
        <f t="shared" ca="1" si="311"/>
        <v>0</v>
      </c>
      <c r="W219" s="166">
        <f t="shared" ca="1" si="311"/>
        <v>0</v>
      </c>
      <c r="X219" s="166">
        <f t="shared" ca="1" si="311"/>
        <v>0</v>
      </c>
      <c r="Y219" s="166">
        <f t="shared" ca="1" si="311"/>
        <v>0</v>
      </c>
      <c r="Z219" s="166">
        <f t="shared" ca="1" si="311"/>
        <v>0</v>
      </c>
      <c r="AA219" s="166">
        <f t="shared" ca="1" si="311"/>
        <v>0</v>
      </c>
      <c r="AB219" s="166">
        <f t="shared" ca="1" si="311"/>
        <v>0</v>
      </c>
      <c r="AC219" s="166">
        <f t="shared" ca="1" si="311"/>
        <v>0</v>
      </c>
      <c r="AD219" s="166">
        <f t="shared" ca="1" si="311"/>
        <v>0</v>
      </c>
      <c r="AE219" s="166">
        <f t="shared" ca="1" si="311"/>
        <v>0</v>
      </c>
      <c r="AF219" s="166">
        <f t="shared" ca="1" si="311"/>
        <v>0</v>
      </c>
      <c r="AG219" s="166">
        <f t="shared" ca="1" si="311"/>
        <v>0</v>
      </c>
      <c r="AH219" s="166">
        <f t="shared" ca="1" si="311"/>
        <v>0</v>
      </c>
      <c r="AI219" s="166">
        <f t="shared" ca="1" si="311"/>
        <v>0</v>
      </c>
      <c r="AJ219" s="166">
        <f t="shared" ca="1" si="311"/>
        <v>0</v>
      </c>
      <c r="AK219" s="166">
        <f t="shared" ca="1" si="311"/>
        <v>0</v>
      </c>
      <c r="AL219" s="166">
        <f t="shared" ca="1" si="311"/>
        <v>0</v>
      </c>
      <c r="AM219" s="166">
        <f t="shared" ca="1" si="311"/>
        <v>0</v>
      </c>
      <c r="AN219" s="166">
        <f t="shared" ref="AN219:BS219" ca="1" si="312">IF($D214=FALSE,
         (AN212&gt;0)*AN212*$B216,
          MIN((AN212&gt;0)*AN212*$B216,MAX(0,-SUM(AN215:AN218)))
)</f>
        <v>0</v>
      </c>
      <c r="AO219" s="166">
        <f t="shared" ca="1" si="312"/>
        <v>0</v>
      </c>
      <c r="AP219" s="166">
        <f t="shared" ca="1" si="312"/>
        <v>0</v>
      </c>
      <c r="AQ219" s="166">
        <f t="shared" ca="1" si="312"/>
        <v>0</v>
      </c>
      <c r="AR219" s="166">
        <f t="shared" ca="1" si="312"/>
        <v>0</v>
      </c>
      <c r="AS219" s="166">
        <f t="shared" ca="1" si="312"/>
        <v>5174207.6564666703</v>
      </c>
      <c r="AT219" s="166">
        <f t="shared" ca="1" si="312"/>
        <v>0</v>
      </c>
      <c r="AU219" s="166">
        <f t="shared" ca="1" si="312"/>
        <v>0</v>
      </c>
      <c r="AV219" s="166">
        <f t="shared" ca="1" si="312"/>
        <v>0</v>
      </c>
      <c r="AW219" s="166">
        <f t="shared" ca="1" si="312"/>
        <v>0</v>
      </c>
      <c r="AX219" s="166">
        <f t="shared" ca="1" si="312"/>
        <v>0</v>
      </c>
      <c r="AY219" s="166">
        <f t="shared" ca="1" si="312"/>
        <v>0</v>
      </c>
      <c r="AZ219" s="166">
        <f t="shared" ca="1" si="312"/>
        <v>0</v>
      </c>
      <c r="BA219" s="166">
        <f t="shared" ca="1" si="312"/>
        <v>0</v>
      </c>
      <c r="BB219" s="166">
        <f t="shared" ca="1" si="312"/>
        <v>0</v>
      </c>
      <c r="BC219" s="166">
        <f t="shared" ca="1" si="312"/>
        <v>0</v>
      </c>
      <c r="BD219" s="166">
        <f t="shared" ca="1" si="312"/>
        <v>0</v>
      </c>
      <c r="BE219" s="166">
        <f t="shared" ca="1" si="312"/>
        <v>0</v>
      </c>
      <c r="BF219" s="166">
        <f t="shared" ca="1" si="312"/>
        <v>0</v>
      </c>
      <c r="BG219" s="166">
        <f t="shared" ca="1" si="312"/>
        <v>0</v>
      </c>
      <c r="BH219" s="166">
        <f t="shared" ca="1" si="312"/>
        <v>0</v>
      </c>
      <c r="BI219" s="166">
        <f t="shared" ca="1" si="312"/>
        <v>0</v>
      </c>
      <c r="BJ219" s="166">
        <f t="shared" ca="1" si="312"/>
        <v>0</v>
      </c>
      <c r="BK219" s="166">
        <f t="shared" ca="1" si="312"/>
        <v>0</v>
      </c>
      <c r="BL219" s="166">
        <f t="shared" ca="1" si="312"/>
        <v>0</v>
      </c>
      <c r="BM219" s="166">
        <f t="shared" ca="1" si="312"/>
        <v>0</v>
      </c>
      <c r="BN219" s="166">
        <f t="shared" ca="1" si="312"/>
        <v>0</v>
      </c>
      <c r="BO219" s="166">
        <f t="shared" ca="1" si="312"/>
        <v>0</v>
      </c>
      <c r="BP219" s="166">
        <f t="shared" ca="1" si="312"/>
        <v>0</v>
      </c>
      <c r="BQ219" s="166">
        <f t="shared" ca="1" si="312"/>
        <v>0</v>
      </c>
      <c r="BR219" s="166">
        <f t="shared" ca="1" si="312"/>
        <v>0</v>
      </c>
      <c r="BS219" s="166">
        <f t="shared" ca="1" si="312"/>
        <v>0</v>
      </c>
      <c r="BT219" s="166">
        <f t="shared" ref="BT219:CY219" ca="1" si="313">IF($D214=FALSE,
         (BT212&gt;0)*BT212*$B216,
          MIN((BT212&gt;0)*BT212*$B216,MAX(0,-SUM(BT215:BT218)))
)</f>
        <v>0</v>
      </c>
      <c r="BU219" s="166">
        <f t="shared" ca="1" si="313"/>
        <v>0</v>
      </c>
      <c r="BV219" s="166">
        <f t="shared" ca="1" si="313"/>
        <v>0</v>
      </c>
      <c r="BW219" s="166">
        <f t="shared" ca="1" si="313"/>
        <v>0</v>
      </c>
      <c r="BX219" s="166">
        <f t="shared" ca="1" si="313"/>
        <v>0</v>
      </c>
      <c r="BY219" s="166">
        <f t="shared" ca="1" si="313"/>
        <v>0</v>
      </c>
      <c r="BZ219" s="166">
        <f t="shared" ca="1" si="313"/>
        <v>0</v>
      </c>
      <c r="CA219" s="166">
        <f t="shared" ca="1" si="313"/>
        <v>0</v>
      </c>
      <c r="CB219" s="166">
        <f t="shared" ca="1" si="313"/>
        <v>0</v>
      </c>
      <c r="CC219" s="166">
        <f t="shared" ca="1" si="313"/>
        <v>0</v>
      </c>
      <c r="CD219" s="166">
        <f t="shared" ca="1" si="313"/>
        <v>0</v>
      </c>
      <c r="CE219" s="166">
        <f t="shared" ca="1" si="313"/>
        <v>0</v>
      </c>
      <c r="CF219" s="166">
        <f t="shared" ca="1" si="313"/>
        <v>0</v>
      </c>
      <c r="CG219" s="166">
        <f t="shared" ca="1" si="313"/>
        <v>0</v>
      </c>
      <c r="CH219" s="166">
        <f t="shared" ca="1" si="313"/>
        <v>0</v>
      </c>
      <c r="CI219" s="166">
        <f t="shared" ca="1" si="313"/>
        <v>0</v>
      </c>
      <c r="CJ219" s="166">
        <f t="shared" ca="1" si="313"/>
        <v>0</v>
      </c>
      <c r="CK219" s="166">
        <f t="shared" ca="1" si="313"/>
        <v>0</v>
      </c>
      <c r="CL219" s="166">
        <f t="shared" ca="1" si="313"/>
        <v>0</v>
      </c>
      <c r="CM219" s="166">
        <f t="shared" ca="1" si="313"/>
        <v>0</v>
      </c>
      <c r="CN219" s="166">
        <f t="shared" ca="1" si="313"/>
        <v>0</v>
      </c>
      <c r="CO219" s="166">
        <f t="shared" ca="1" si="313"/>
        <v>0</v>
      </c>
      <c r="CP219" s="166">
        <f t="shared" ca="1" si="313"/>
        <v>0</v>
      </c>
      <c r="CQ219" s="166">
        <f t="shared" ca="1" si="313"/>
        <v>0</v>
      </c>
      <c r="CR219" s="166">
        <f t="shared" ca="1" si="313"/>
        <v>0</v>
      </c>
      <c r="CS219" s="166">
        <f t="shared" ca="1" si="313"/>
        <v>0</v>
      </c>
      <c r="CT219" s="166">
        <f t="shared" ca="1" si="313"/>
        <v>0</v>
      </c>
      <c r="CU219" s="166">
        <f t="shared" ca="1" si="313"/>
        <v>0</v>
      </c>
      <c r="CV219" s="166">
        <f t="shared" ca="1" si="313"/>
        <v>0</v>
      </c>
      <c r="CW219" s="166">
        <f t="shared" ca="1" si="313"/>
        <v>0</v>
      </c>
      <c r="CX219" s="166">
        <f t="shared" ca="1" si="313"/>
        <v>0</v>
      </c>
      <c r="CY219" s="166">
        <f t="shared" ca="1" si="313"/>
        <v>0</v>
      </c>
      <c r="CZ219" s="166">
        <f t="shared" ref="CZ219:EE219" ca="1" si="314">IF($D214=FALSE,
         (CZ212&gt;0)*CZ212*$B216,
          MIN((CZ212&gt;0)*CZ212*$B216,MAX(0,-SUM(CZ215:CZ218)))
)</f>
        <v>0</v>
      </c>
      <c r="DA219" s="166">
        <f t="shared" ca="1" si="314"/>
        <v>0</v>
      </c>
      <c r="DB219" s="166">
        <f t="shared" ca="1" si="314"/>
        <v>0</v>
      </c>
      <c r="DC219" s="166">
        <f t="shared" ca="1" si="314"/>
        <v>0</v>
      </c>
      <c r="DD219" s="166">
        <f t="shared" ca="1" si="314"/>
        <v>0</v>
      </c>
      <c r="DE219" s="166">
        <f t="shared" ca="1" si="314"/>
        <v>0</v>
      </c>
      <c r="DF219" s="166">
        <f t="shared" ca="1" si="314"/>
        <v>0</v>
      </c>
      <c r="DG219" s="166">
        <f t="shared" ca="1" si="314"/>
        <v>0</v>
      </c>
      <c r="DH219" s="166">
        <f t="shared" ca="1" si="314"/>
        <v>0</v>
      </c>
      <c r="DI219" s="166">
        <f t="shared" ca="1" si="314"/>
        <v>0</v>
      </c>
      <c r="DJ219" s="166">
        <f t="shared" ca="1" si="314"/>
        <v>0</v>
      </c>
      <c r="DK219" s="166">
        <f t="shared" ca="1" si="314"/>
        <v>0</v>
      </c>
      <c r="DL219" s="166">
        <f t="shared" ca="1" si="314"/>
        <v>0</v>
      </c>
      <c r="DM219" s="166">
        <f t="shared" ca="1" si="314"/>
        <v>0</v>
      </c>
      <c r="DN219" s="166">
        <f t="shared" ca="1" si="314"/>
        <v>0</v>
      </c>
      <c r="DO219" s="166">
        <f t="shared" ca="1" si="314"/>
        <v>0</v>
      </c>
      <c r="DP219" s="166">
        <f t="shared" ca="1" si="314"/>
        <v>0</v>
      </c>
      <c r="DQ219" s="166">
        <f t="shared" ca="1" si="314"/>
        <v>0</v>
      </c>
      <c r="DR219" s="166">
        <f t="shared" ca="1" si="314"/>
        <v>0</v>
      </c>
      <c r="DS219" s="166">
        <f t="shared" ca="1" si="314"/>
        <v>0</v>
      </c>
      <c r="DT219" s="166">
        <f t="shared" ca="1" si="314"/>
        <v>0</v>
      </c>
      <c r="DU219" s="166">
        <f t="shared" ca="1" si="314"/>
        <v>0</v>
      </c>
      <c r="DV219" s="166">
        <f t="shared" ca="1" si="314"/>
        <v>0</v>
      </c>
      <c r="DW219" s="166">
        <f t="shared" ca="1" si="314"/>
        <v>0</v>
      </c>
      <c r="DX219" s="166">
        <f t="shared" ca="1" si="314"/>
        <v>0</v>
      </c>
      <c r="DY219" s="166">
        <f t="shared" ca="1" si="314"/>
        <v>0</v>
      </c>
      <c r="DZ219" s="166">
        <f t="shared" ca="1" si="314"/>
        <v>0</v>
      </c>
      <c r="EA219" s="166">
        <f t="shared" ca="1" si="314"/>
        <v>0</v>
      </c>
      <c r="EB219" s="166">
        <f t="shared" ca="1" si="314"/>
        <v>0</v>
      </c>
      <c r="EC219" s="166">
        <f t="shared" ca="1" si="314"/>
        <v>0</v>
      </c>
      <c r="ED219" s="166">
        <f t="shared" ca="1" si="314"/>
        <v>0</v>
      </c>
      <c r="EE219" s="166">
        <f t="shared" ca="1" si="314"/>
        <v>0</v>
      </c>
      <c r="EF219" s="166">
        <f t="shared" ref="EF219:EJ219" ca="1" si="315">IF($D214=FALSE,
         (EF212&gt;0)*EF212*$B216,
          MIN((EF212&gt;0)*EF212*$B216,MAX(0,-SUM(EF215:EF218)))
)</f>
        <v>0</v>
      </c>
      <c r="EG219" s="166">
        <f t="shared" ca="1" si="315"/>
        <v>0</v>
      </c>
      <c r="EH219" s="166">
        <f t="shared" ca="1" si="315"/>
        <v>0</v>
      </c>
      <c r="EI219" s="166">
        <f t="shared" ca="1" si="315"/>
        <v>0</v>
      </c>
      <c r="EJ219" s="166">
        <f t="shared" ca="1" si="315"/>
        <v>0</v>
      </c>
      <c r="EK219" s="4">
        <v>0</v>
      </c>
    </row>
    <row r="220" spans="1:141" s="4" customFormat="1" ht="14" x14ac:dyDescent="0.2">
      <c r="A220" s="3"/>
      <c r="C220" s="329" t="s">
        <v>406</v>
      </c>
      <c r="H220" s="166">
        <f t="shared" ref="H220:AM220" ca="1" si="316">SUM(H215:H219)</f>
        <v>-13211312.430299997</v>
      </c>
      <c r="I220" s="166">
        <f t="shared" ca="1" si="316"/>
        <v>-15060861.710381377</v>
      </c>
      <c r="J220" s="166">
        <f t="shared" ca="1" si="316"/>
        <v>-16915091.863989759</v>
      </c>
      <c r="K220" s="166">
        <f t="shared" ca="1" si="316"/>
        <v>-19484752.557841647</v>
      </c>
      <c r="L220" s="166">
        <f t="shared" ca="1" si="316"/>
        <v>-22077589.42540342</v>
      </c>
      <c r="M220" s="166">
        <f t="shared" ca="1" si="316"/>
        <v>-24708888.205752563</v>
      </c>
      <c r="N220" s="166">
        <f t="shared" ca="1" si="316"/>
        <v>-28037976.846551925</v>
      </c>
      <c r="O220" s="166">
        <f t="shared" ca="1" si="316"/>
        <v>-30148505.156808879</v>
      </c>
      <c r="P220" s="166">
        <f t="shared" ca="1" si="316"/>
        <v>-30508465.843765486</v>
      </c>
      <c r="Q220" s="166">
        <f t="shared" ca="1" si="316"/>
        <v>-30860974.039316945</v>
      </c>
      <c r="R220" s="166">
        <f t="shared" ca="1" si="316"/>
        <v>-31229441.310167141</v>
      </c>
      <c r="S220" s="166">
        <f t="shared" ca="1" si="316"/>
        <v>-31590279.972481485</v>
      </c>
      <c r="T220" s="166">
        <f t="shared" ca="1" si="316"/>
        <v>-31967454.854648992</v>
      </c>
      <c r="U220" s="166">
        <f t="shared" ca="1" si="316"/>
        <v>-32349133.048970178</v>
      </c>
      <c r="V220" s="166">
        <f t="shared" ca="1" si="316"/>
        <v>-32697990.715953514</v>
      </c>
      <c r="W220" s="166">
        <f t="shared" ca="1" si="316"/>
        <v>-33088391.206425499</v>
      </c>
      <c r="X220" s="166">
        <f t="shared" ca="1" si="316"/>
        <v>-33470708.991187576</v>
      </c>
      <c r="Y220" s="166">
        <f t="shared" ca="1" si="316"/>
        <v>-33870335.418392755</v>
      </c>
      <c r="Z220" s="166">
        <f t="shared" ca="1" si="316"/>
        <v>-34261688.129545234</v>
      </c>
      <c r="AA220" s="166">
        <f t="shared" ca="1" si="316"/>
        <v>-34670758.520639524</v>
      </c>
      <c r="AB220" s="166">
        <f t="shared" ca="1" si="316"/>
        <v>-35084713.043077178</v>
      </c>
      <c r="AC220" s="166">
        <f t="shared" ca="1" si="316"/>
        <v>-35490097.205938429</v>
      </c>
      <c r="AD220" s="166">
        <f t="shared" ca="1" si="316"/>
        <v>-35913834.293530688</v>
      </c>
      <c r="AE220" s="166">
        <f t="shared" ca="1" si="316"/>
        <v>-36328798.486977138</v>
      </c>
      <c r="AF220" s="166">
        <f t="shared" ca="1" si="316"/>
        <v>-36762549.321111843</v>
      </c>
      <c r="AG220" s="166">
        <f t="shared" ca="1" si="316"/>
        <v>-37201478.960875921</v>
      </c>
      <c r="AH220" s="166">
        <f t="shared" ca="1" si="316"/>
        <v>-37602665.018597305</v>
      </c>
      <c r="AI220" s="166">
        <f t="shared" ca="1" si="316"/>
        <v>-38051625.292451426</v>
      </c>
      <c r="AJ220" s="166">
        <f t="shared" ca="1" si="316"/>
        <v>-38491290.460747115</v>
      </c>
      <c r="AK220" s="166">
        <f t="shared" ca="1" si="316"/>
        <v>-38950860.554986686</v>
      </c>
      <c r="AL220" s="166">
        <f t="shared" ca="1" si="316"/>
        <v>-39400915.881915584</v>
      </c>
      <c r="AM220" s="166">
        <f t="shared" ca="1" si="316"/>
        <v>-39871346.527607836</v>
      </c>
      <c r="AN220" s="166">
        <f t="shared" ref="AN220:BS220" ca="1" si="317">SUM(AN215:AN219)</f>
        <v>-40308521.010948636</v>
      </c>
      <c r="AO220" s="166">
        <f t="shared" ca="1" si="317"/>
        <v>-40673405.358775735</v>
      </c>
      <c r="AP220" s="166">
        <f t="shared" ca="1" si="317"/>
        <v>-40995887.337505274</v>
      </c>
      <c r="AQ220" s="166">
        <f t="shared" ca="1" si="317"/>
        <v>-41243847.845884942</v>
      </c>
      <c r="AR220" s="166">
        <f t="shared" ca="1" si="317"/>
        <v>-41493943.478388995</v>
      </c>
      <c r="AS220" s="166">
        <f t="shared" ca="1" si="317"/>
        <v>0</v>
      </c>
      <c r="AT220" s="166">
        <f t="shared" ca="1" si="317"/>
        <v>0</v>
      </c>
      <c r="AU220" s="166">
        <f t="shared" ca="1" si="317"/>
        <v>0</v>
      </c>
      <c r="AV220" s="166">
        <f t="shared" ca="1" si="317"/>
        <v>0</v>
      </c>
      <c r="AW220" s="166">
        <f t="shared" ca="1" si="317"/>
        <v>0</v>
      </c>
      <c r="AX220" s="166">
        <f t="shared" ca="1" si="317"/>
        <v>0</v>
      </c>
      <c r="AY220" s="166">
        <f t="shared" ca="1" si="317"/>
        <v>0</v>
      </c>
      <c r="AZ220" s="166">
        <f t="shared" ca="1" si="317"/>
        <v>0</v>
      </c>
      <c r="BA220" s="166">
        <f t="shared" ca="1" si="317"/>
        <v>0</v>
      </c>
      <c r="BB220" s="166">
        <f t="shared" ca="1" si="317"/>
        <v>0</v>
      </c>
      <c r="BC220" s="166">
        <f t="shared" ca="1" si="317"/>
        <v>0</v>
      </c>
      <c r="BD220" s="166">
        <f t="shared" ca="1" si="317"/>
        <v>0</v>
      </c>
      <c r="BE220" s="166">
        <f t="shared" ca="1" si="317"/>
        <v>0</v>
      </c>
      <c r="BF220" s="166">
        <f t="shared" ca="1" si="317"/>
        <v>0</v>
      </c>
      <c r="BG220" s="166">
        <f t="shared" ca="1" si="317"/>
        <v>0</v>
      </c>
      <c r="BH220" s="166">
        <f t="shared" ca="1" si="317"/>
        <v>0</v>
      </c>
      <c r="BI220" s="166">
        <f t="shared" ca="1" si="317"/>
        <v>0</v>
      </c>
      <c r="BJ220" s="166">
        <f t="shared" ca="1" si="317"/>
        <v>0</v>
      </c>
      <c r="BK220" s="166">
        <f t="shared" ca="1" si="317"/>
        <v>0</v>
      </c>
      <c r="BL220" s="166">
        <f t="shared" ca="1" si="317"/>
        <v>0</v>
      </c>
      <c r="BM220" s="166">
        <f t="shared" ca="1" si="317"/>
        <v>0</v>
      </c>
      <c r="BN220" s="166">
        <f t="shared" ca="1" si="317"/>
        <v>0</v>
      </c>
      <c r="BO220" s="166">
        <f t="shared" ca="1" si="317"/>
        <v>0</v>
      </c>
      <c r="BP220" s="166">
        <f t="shared" ca="1" si="317"/>
        <v>0</v>
      </c>
      <c r="BQ220" s="166">
        <f t="shared" ca="1" si="317"/>
        <v>0</v>
      </c>
      <c r="BR220" s="166">
        <f t="shared" ca="1" si="317"/>
        <v>0</v>
      </c>
      <c r="BS220" s="166">
        <f t="shared" ca="1" si="317"/>
        <v>0</v>
      </c>
      <c r="BT220" s="166">
        <f t="shared" ref="BT220:CY220" ca="1" si="318">SUM(BT215:BT219)</f>
        <v>0</v>
      </c>
      <c r="BU220" s="166">
        <f t="shared" ca="1" si="318"/>
        <v>0</v>
      </c>
      <c r="BV220" s="166">
        <f t="shared" ca="1" si="318"/>
        <v>0</v>
      </c>
      <c r="BW220" s="166">
        <f t="shared" ca="1" si="318"/>
        <v>0</v>
      </c>
      <c r="BX220" s="166">
        <f t="shared" ca="1" si="318"/>
        <v>0</v>
      </c>
      <c r="BY220" s="166">
        <f t="shared" ca="1" si="318"/>
        <v>0</v>
      </c>
      <c r="BZ220" s="166">
        <f t="shared" ca="1" si="318"/>
        <v>0</v>
      </c>
      <c r="CA220" s="166">
        <f t="shared" ca="1" si="318"/>
        <v>0</v>
      </c>
      <c r="CB220" s="166">
        <f t="shared" ca="1" si="318"/>
        <v>0</v>
      </c>
      <c r="CC220" s="166">
        <f t="shared" ca="1" si="318"/>
        <v>0</v>
      </c>
      <c r="CD220" s="166">
        <f t="shared" ca="1" si="318"/>
        <v>0</v>
      </c>
      <c r="CE220" s="166">
        <f t="shared" ca="1" si="318"/>
        <v>0</v>
      </c>
      <c r="CF220" s="166">
        <f t="shared" ca="1" si="318"/>
        <v>0</v>
      </c>
      <c r="CG220" s="166">
        <f t="shared" ca="1" si="318"/>
        <v>0</v>
      </c>
      <c r="CH220" s="166">
        <f t="shared" ca="1" si="318"/>
        <v>0</v>
      </c>
      <c r="CI220" s="166">
        <f t="shared" ca="1" si="318"/>
        <v>0</v>
      </c>
      <c r="CJ220" s="166">
        <f t="shared" ca="1" si="318"/>
        <v>0</v>
      </c>
      <c r="CK220" s="166">
        <f t="shared" ca="1" si="318"/>
        <v>0</v>
      </c>
      <c r="CL220" s="166">
        <f t="shared" ca="1" si="318"/>
        <v>0</v>
      </c>
      <c r="CM220" s="166">
        <f t="shared" ca="1" si="318"/>
        <v>0</v>
      </c>
      <c r="CN220" s="166">
        <f t="shared" ca="1" si="318"/>
        <v>0</v>
      </c>
      <c r="CO220" s="166">
        <f t="shared" ca="1" si="318"/>
        <v>0</v>
      </c>
      <c r="CP220" s="166">
        <f t="shared" ca="1" si="318"/>
        <v>0</v>
      </c>
      <c r="CQ220" s="166">
        <f t="shared" ca="1" si="318"/>
        <v>0</v>
      </c>
      <c r="CR220" s="166">
        <f t="shared" ca="1" si="318"/>
        <v>0</v>
      </c>
      <c r="CS220" s="166">
        <f t="shared" ca="1" si="318"/>
        <v>0</v>
      </c>
      <c r="CT220" s="166">
        <f t="shared" ca="1" si="318"/>
        <v>0</v>
      </c>
      <c r="CU220" s="166">
        <f t="shared" ca="1" si="318"/>
        <v>0</v>
      </c>
      <c r="CV220" s="166">
        <f t="shared" ca="1" si="318"/>
        <v>0</v>
      </c>
      <c r="CW220" s="166">
        <f t="shared" ca="1" si="318"/>
        <v>0</v>
      </c>
      <c r="CX220" s="166">
        <f t="shared" ca="1" si="318"/>
        <v>0</v>
      </c>
      <c r="CY220" s="166">
        <f t="shared" ca="1" si="318"/>
        <v>0</v>
      </c>
      <c r="CZ220" s="166">
        <f t="shared" ref="CZ220:EE220" ca="1" si="319">SUM(CZ215:CZ219)</f>
        <v>0</v>
      </c>
      <c r="DA220" s="166">
        <f t="shared" ca="1" si="319"/>
        <v>0</v>
      </c>
      <c r="DB220" s="166">
        <f t="shared" ca="1" si="319"/>
        <v>0</v>
      </c>
      <c r="DC220" s="166">
        <f t="shared" ca="1" si="319"/>
        <v>0</v>
      </c>
      <c r="DD220" s="166">
        <f t="shared" ca="1" si="319"/>
        <v>0</v>
      </c>
      <c r="DE220" s="166">
        <f t="shared" ca="1" si="319"/>
        <v>0</v>
      </c>
      <c r="DF220" s="166">
        <f t="shared" ca="1" si="319"/>
        <v>0</v>
      </c>
      <c r="DG220" s="166">
        <f t="shared" ca="1" si="319"/>
        <v>0</v>
      </c>
      <c r="DH220" s="166">
        <f t="shared" ca="1" si="319"/>
        <v>0</v>
      </c>
      <c r="DI220" s="166">
        <f t="shared" ca="1" si="319"/>
        <v>0</v>
      </c>
      <c r="DJ220" s="166">
        <f t="shared" ca="1" si="319"/>
        <v>0</v>
      </c>
      <c r="DK220" s="166">
        <f t="shared" ca="1" si="319"/>
        <v>0</v>
      </c>
      <c r="DL220" s="166">
        <f t="shared" ca="1" si="319"/>
        <v>0</v>
      </c>
      <c r="DM220" s="166">
        <f t="shared" ca="1" si="319"/>
        <v>0</v>
      </c>
      <c r="DN220" s="166">
        <f t="shared" ca="1" si="319"/>
        <v>0</v>
      </c>
      <c r="DO220" s="166">
        <f t="shared" ca="1" si="319"/>
        <v>0</v>
      </c>
      <c r="DP220" s="166">
        <f t="shared" ca="1" si="319"/>
        <v>0</v>
      </c>
      <c r="DQ220" s="166">
        <f t="shared" ca="1" si="319"/>
        <v>0</v>
      </c>
      <c r="DR220" s="166">
        <f t="shared" ca="1" si="319"/>
        <v>0</v>
      </c>
      <c r="DS220" s="166">
        <f t="shared" ca="1" si="319"/>
        <v>0</v>
      </c>
      <c r="DT220" s="166">
        <f t="shared" ca="1" si="319"/>
        <v>0</v>
      </c>
      <c r="DU220" s="166">
        <f t="shared" ca="1" si="319"/>
        <v>0</v>
      </c>
      <c r="DV220" s="166">
        <f t="shared" ca="1" si="319"/>
        <v>0</v>
      </c>
      <c r="DW220" s="166">
        <f t="shared" ca="1" si="319"/>
        <v>0</v>
      </c>
      <c r="DX220" s="166">
        <f t="shared" ca="1" si="319"/>
        <v>0</v>
      </c>
      <c r="DY220" s="166">
        <f t="shared" ca="1" si="319"/>
        <v>0</v>
      </c>
      <c r="DZ220" s="166">
        <f t="shared" ca="1" si="319"/>
        <v>0</v>
      </c>
      <c r="EA220" s="166">
        <f t="shared" ca="1" si="319"/>
        <v>0</v>
      </c>
      <c r="EB220" s="166">
        <f t="shared" ca="1" si="319"/>
        <v>0</v>
      </c>
      <c r="EC220" s="166">
        <f t="shared" ca="1" si="319"/>
        <v>0</v>
      </c>
      <c r="ED220" s="166">
        <f t="shared" ca="1" si="319"/>
        <v>0</v>
      </c>
      <c r="EE220" s="166">
        <f t="shared" ca="1" si="319"/>
        <v>0</v>
      </c>
      <c r="EF220" s="166">
        <f t="shared" ref="EF220:EJ220" ca="1" si="320">SUM(EF215:EF219)</f>
        <v>0</v>
      </c>
      <c r="EG220" s="166">
        <f t="shared" ca="1" si="320"/>
        <v>0</v>
      </c>
      <c r="EH220" s="166">
        <f t="shared" ca="1" si="320"/>
        <v>0</v>
      </c>
      <c r="EI220" s="166">
        <f t="shared" ca="1" si="320"/>
        <v>0</v>
      </c>
      <c r="EJ220" s="166">
        <f t="shared" ca="1" si="320"/>
        <v>0</v>
      </c>
      <c r="EK220" s="4">
        <v>0</v>
      </c>
    </row>
    <row r="221" spans="1:141" s="4" customFormat="1" ht="14" x14ac:dyDescent="0.2">
      <c r="A221" s="3"/>
      <c r="B221" s="5" t="str">
        <f>Summary!$G$35</f>
        <v>sponsor split</v>
      </c>
      <c r="C221" s="329"/>
      <c r="H221" s="166"/>
      <c r="I221" s="166"/>
      <c r="J221" s="166"/>
      <c r="K221" s="166"/>
      <c r="L221" s="166"/>
      <c r="M221" s="166"/>
      <c r="N221" s="166"/>
      <c r="O221" s="166"/>
      <c r="P221" s="166"/>
      <c r="Q221" s="166"/>
      <c r="R221" s="166"/>
      <c r="S221" s="166"/>
      <c r="T221" s="166"/>
      <c r="U221" s="166"/>
      <c r="V221" s="166"/>
      <c r="W221" s="166"/>
      <c r="X221" s="166"/>
      <c r="Y221" s="166"/>
      <c r="Z221" s="166"/>
      <c r="AA221" s="166"/>
      <c r="AB221" s="166"/>
      <c r="AC221" s="166"/>
      <c r="AD221" s="166"/>
      <c r="AE221" s="166"/>
      <c r="AF221" s="166"/>
      <c r="AG221" s="166"/>
      <c r="AH221" s="166"/>
      <c r="AI221" s="166"/>
      <c r="AJ221" s="166"/>
      <c r="AK221" s="166"/>
      <c r="AL221" s="166"/>
      <c r="AM221" s="166"/>
      <c r="AN221" s="166"/>
      <c r="AO221" s="166"/>
      <c r="AP221" s="166"/>
      <c r="AQ221" s="166"/>
      <c r="AR221" s="166"/>
      <c r="AS221" s="166"/>
      <c r="AT221" s="166"/>
      <c r="AU221" s="166"/>
      <c r="AV221" s="166"/>
      <c r="AW221" s="166"/>
      <c r="AX221" s="166"/>
      <c r="AY221" s="166"/>
      <c r="AZ221" s="166"/>
      <c r="BA221" s="166"/>
      <c r="BB221" s="166"/>
      <c r="BC221" s="166"/>
      <c r="BD221" s="166"/>
      <c r="BE221" s="166"/>
      <c r="BF221" s="166"/>
      <c r="BG221" s="166"/>
      <c r="BH221" s="166"/>
      <c r="BI221" s="166"/>
      <c r="BJ221" s="166"/>
      <c r="BK221" s="166"/>
      <c r="BL221" s="166"/>
      <c r="BM221" s="166"/>
      <c r="BN221" s="166"/>
      <c r="BO221" s="166"/>
      <c r="BP221" s="166"/>
      <c r="BQ221" s="166"/>
      <c r="BR221" s="166"/>
      <c r="BS221" s="166"/>
      <c r="BT221" s="166"/>
      <c r="BU221" s="166"/>
      <c r="BV221" s="166"/>
      <c r="BW221" s="166"/>
      <c r="BX221" s="166"/>
      <c r="BY221" s="166"/>
      <c r="BZ221" s="166"/>
      <c r="CA221" s="166"/>
      <c r="CB221" s="166"/>
      <c r="CC221" s="166"/>
      <c r="CD221" s="166"/>
      <c r="CE221" s="166"/>
      <c r="CF221" s="166"/>
      <c r="CG221" s="166"/>
      <c r="CH221" s="166"/>
      <c r="CI221" s="166"/>
      <c r="CJ221" s="166"/>
      <c r="CK221" s="166"/>
      <c r="CL221" s="166"/>
      <c r="CM221" s="166"/>
      <c r="CN221" s="166"/>
      <c r="CO221" s="166"/>
      <c r="CP221" s="166"/>
      <c r="CQ221" s="166"/>
      <c r="CR221" s="166"/>
      <c r="CS221" s="166"/>
      <c r="CT221" s="166"/>
      <c r="CU221" s="166"/>
      <c r="CV221" s="166"/>
      <c r="CW221" s="166"/>
      <c r="CX221" s="166"/>
      <c r="CY221" s="166"/>
      <c r="CZ221" s="166"/>
      <c r="DA221" s="166"/>
      <c r="DB221" s="166"/>
      <c r="DC221" s="166"/>
      <c r="DD221" s="166"/>
      <c r="DE221" s="166"/>
      <c r="DF221" s="166"/>
      <c r="DG221" s="166"/>
      <c r="DH221" s="166"/>
      <c r="DI221" s="166"/>
      <c r="DJ221" s="166"/>
      <c r="DK221" s="166"/>
      <c r="DL221" s="166"/>
      <c r="DM221" s="166"/>
      <c r="DN221" s="166"/>
      <c r="DO221" s="166"/>
      <c r="DP221" s="166"/>
      <c r="DQ221" s="166"/>
      <c r="DR221" s="166"/>
      <c r="DS221" s="166"/>
      <c r="DT221" s="166"/>
      <c r="DU221" s="166"/>
      <c r="DV221" s="166"/>
      <c r="DW221" s="166"/>
      <c r="DX221" s="166"/>
      <c r="DY221" s="166"/>
      <c r="DZ221" s="166"/>
      <c r="EA221" s="166"/>
      <c r="EB221" s="166"/>
      <c r="EC221" s="166"/>
      <c r="ED221" s="166"/>
      <c r="EE221" s="166"/>
      <c r="EF221" s="166"/>
      <c r="EG221" s="166"/>
      <c r="EH221" s="166"/>
      <c r="EI221" s="166"/>
      <c r="EJ221" s="166"/>
      <c r="EK221" s="4">
        <v>0</v>
      </c>
    </row>
    <row r="222" spans="1:141" s="4" customFormat="1" ht="14" x14ac:dyDescent="0.2">
      <c r="A222" s="3"/>
      <c r="B222" s="23">
        <f>B224-B223</f>
        <v>8.8000000000000023E-2</v>
      </c>
      <c r="C222" s="329" t="s">
        <v>673</v>
      </c>
      <c r="H222" s="166">
        <f t="shared" ref="H222:AM222" ca="1" si="321">(H219/$B216)*$B222</f>
        <v>0</v>
      </c>
      <c r="I222" s="166">
        <f t="shared" ca="1" si="321"/>
        <v>0</v>
      </c>
      <c r="J222" s="166">
        <f t="shared" ca="1" si="321"/>
        <v>0</v>
      </c>
      <c r="K222" s="166">
        <f t="shared" ca="1" si="321"/>
        <v>0</v>
      </c>
      <c r="L222" s="166">
        <f t="shared" ca="1" si="321"/>
        <v>0</v>
      </c>
      <c r="M222" s="166">
        <f t="shared" ca="1" si="321"/>
        <v>0</v>
      </c>
      <c r="N222" s="166">
        <f t="shared" ca="1" si="321"/>
        <v>0</v>
      </c>
      <c r="O222" s="166">
        <f t="shared" ca="1" si="321"/>
        <v>0</v>
      </c>
      <c r="P222" s="166">
        <f t="shared" ca="1" si="321"/>
        <v>0</v>
      </c>
      <c r="Q222" s="166">
        <f t="shared" ca="1" si="321"/>
        <v>0</v>
      </c>
      <c r="R222" s="166">
        <f t="shared" ca="1" si="321"/>
        <v>0</v>
      </c>
      <c r="S222" s="166">
        <f t="shared" ca="1" si="321"/>
        <v>0</v>
      </c>
      <c r="T222" s="166">
        <f t="shared" ca="1" si="321"/>
        <v>0</v>
      </c>
      <c r="U222" s="166">
        <f t="shared" ca="1" si="321"/>
        <v>0</v>
      </c>
      <c r="V222" s="166">
        <f t="shared" ca="1" si="321"/>
        <v>0</v>
      </c>
      <c r="W222" s="166">
        <f t="shared" ca="1" si="321"/>
        <v>0</v>
      </c>
      <c r="X222" s="166">
        <f t="shared" ca="1" si="321"/>
        <v>0</v>
      </c>
      <c r="Y222" s="166">
        <f t="shared" ca="1" si="321"/>
        <v>0</v>
      </c>
      <c r="Z222" s="166">
        <f t="shared" ca="1" si="321"/>
        <v>0</v>
      </c>
      <c r="AA222" s="166">
        <f t="shared" ca="1" si="321"/>
        <v>0</v>
      </c>
      <c r="AB222" s="166">
        <f t="shared" ca="1" si="321"/>
        <v>0</v>
      </c>
      <c r="AC222" s="166">
        <f t="shared" ca="1" si="321"/>
        <v>0</v>
      </c>
      <c r="AD222" s="166">
        <f t="shared" ca="1" si="321"/>
        <v>0</v>
      </c>
      <c r="AE222" s="166">
        <f t="shared" ca="1" si="321"/>
        <v>0</v>
      </c>
      <c r="AF222" s="166">
        <f t="shared" ca="1" si="321"/>
        <v>0</v>
      </c>
      <c r="AG222" s="166">
        <f t="shared" ca="1" si="321"/>
        <v>0</v>
      </c>
      <c r="AH222" s="166">
        <f t="shared" ca="1" si="321"/>
        <v>0</v>
      </c>
      <c r="AI222" s="166">
        <f t="shared" ca="1" si="321"/>
        <v>0</v>
      </c>
      <c r="AJ222" s="166">
        <f t="shared" ca="1" si="321"/>
        <v>0</v>
      </c>
      <c r="AK222" s="166">
        <f t="shared" ca="1" si="321"/>
        <v>0</v>
      </c>
      <c r="AL222" s="166">
        <f t="shared" ca="1" si="321"/>
        <v>0</v>
      </c>
      <c r="AM222" s="166">
        <f t="shared" ca="1" si="321"/>
        <v>0</v>
      </c>
      <c r="AN222" s="166">
        <f t="shared" ref="AN222:BS222" ca="1" si="322">(AN219/$B216)*$B222</f>
        <v>0</v>
      </c>
      <c r="AO222" s="166">
        <f t="shared" ca="1" si="322"/>
        <v>0</v>
      </c>
      <c r="AP222" s="166">
        <f t="shared" ca="1" si="322"/>
        <v>0</v>
      </c>
      <c r="AQ222" s="166">
        <f t="shared" ca="1" si="322"/>
        <v>0</v>
      </c>
      <c r="AR222" s="166">
        <f t="shared" ca="1" si="322"/>
        <v>0</v>
      </c>
      <c r="AS222" s="166">
        <f t="shared" ca="1" si="322"/>
        <v>639508.81147340895</v>
      </c>
      <c r="AT222" s="166">
        <f t="shared" ca="1" si="322"/>
        <v>0</v>
      </c>
      <c r="AU222" s="166">
        <f t="shared" ca="1" si="322"/>
        <v>0</v>
      </c>
      <c r="AV222" s="166">
        <f t="shared" ca="1" si="322"/>
        <v>0</v>
      </c>
      <c r="AW222" s="166">
        <f t="shared" ca="1" si="322"/>
        <v>0</v>
      </c>
      <c r="AX222" s="166">
        <f t="shared" ca="1" si="322"/>
        <v>0</v>
      </c>
      <c r="AY222" s="166">
        <f t="shared" ca="1" si="322"/>
        <v>0</v>
      </c>
      <c r="AZ222" s="166">
        <f t="shared" ca="1" si="322"/>
        <v>0</v>
      </c>
      <c r="BA222" s="166">
        <f t="shared" ca="1" si="322"/>
        <v>0</v>
      </c>
      <c r="BB222" s="166">
        <f t="shared" ca="1" si="322"/>
        <v>0</v>
      </c>
      <c r="BC222" s="166">
        <f t="shared" ca="1" si="322"/>
        <v>0</v>
      </c>
      <c r="BD222" s="166">
        <f t="shared" ca="1" si="322"/>
        <v>0</v>
      </c>
      <c r="BE222" s="166">
        <f t="shared" ca="1" si="322"/>
        <v>0</v>
      </c>
      <c r="BF222" s="166">
        <f t="shared" ca="1" si="322"/>
        <v>0</v>
      </c>
      <c r="BG222" s="166">
        <f t="shared" ca="1" si="322"/>
        <v>0</v>
      </c>
      <c r="BH222" s="166">
        <f t="shared" ca="1" si="322"/>
        <v>0</v>
      </c>
      <c r="BI222" s="166">
        <f t="shared" ca="1" si="322"/>
        <v>0</v>
      </c>
      <c r="BJ222" s="166">
        <f t="shared" ca="1" si="322"/>
        <v>0</v>
      </c>
      <c r="BK222" s="166">
        <f t="shared" ca="1" si="322"/>
        <v>0</v>
      </c>
      <c r="BL222" s="166">
        <f t="shared" ca="1" si="322"/>
        <v>0</v>
      </c>
      <c r="BM222" s="166">
        <f t="shared" ca="1" si="322"/>
        <v>0</v>
      </c>
      <c r="BN222" s="166">
        <f t="shared" ca="1" si="322"/>
        <v>0</v>
      </c>
      <c r="BO222" s="166">
        <f t="shared" ca="1" si="322"/>
        <v>0</v>
      </c>
      <c r="BP222" s="166">
        <f t="shared" ca="1" si="322"/>
        <v>0</v>
      </c>
      <c r="BQ222" s="166">
        <f t="shared" ca="1" si="322"/>
        <v>0</v>
      </c>
      <c r="BR222" s="166">
        <f t="shared" ca="1" si="322"/>
        <v>0</v>
      </c>
      <c r="BS222" s="166">
        <f t="shared" ca="1" si="322"/>
        <v>0</v>
      </c>
      <c r="BT222" s="166">
        <f t="shared" ref="BT222:CY222" ca="1" si="323">(BT219/$B216)*$B222</f>
        <v>0</v>
      </c>
      <c r="BU222" s="166">
        <f t="shared" ca="1" si="323"/>
        <v>0</v>
      </c>
      <c r="BV222" s="166">
        <f t="shared" ca="1" si="323"/>
        <v>0</v>
      </c>
      <c r="BW222" s="166">
        <f t="shared" ca="1" si="323"/>
        <v>0</v>
      </c>
      <c r="BX222" s="166">
        <f t="shared" ca="1" si="323"/>
        <v>0</v>
      </c>
      <c r="BY222" s="166">
        <f t="shared" ca="1" si="323"/>
        <v>0</v>
      </c>
      <c r="BZ222" s="166">
        <f t="shared" ca="1" si="323"/>
        <v>0</v>
      </c>
      <c r="CA222" s="166">
        <f t="shared" ca="1" si="323"/>
        <v>0</v>
      </c>
      <c r="CB222" s="166">
        <f t="shared" ca="1" si="323"/>
        <v>0</v>
      </c>
      <c r="CC222" s="166">
        <f t="shared" ca="1" si="323"/>
        <v>0</v>
      </c>
      <c r="CD222" s="166">
        <f t="shared" ca="1" si="323"/>
        <v>0</v>
      </c>
      <c r="CE222" s="166">
        <f t="shared" ca="1" si="323"/>
        <v>0</v>
      </c>
      <c r="CF222" s="166">
        <f t="shared" ca="1" si="323"/>
        <v>0</v>
      </c>
      <c r="CG222" s="166">
        <f t="shared" ca="1" si="323"/>
        <v>0</v>
      </c>
      <c r="CH222" s="166">
        <f t="shared" ca="1" si="323"/>
        <v>0</v>
      </c>
      <c r="CI222" s="166">
        <f t="shared" ca="1" si="323"/>
        <v>0</v>
      </c>
      <c r="CJ222" s="166">
        <f t="shared" ca="1" si="323"/>
        <v>0</v>
      </c>
      <c r="CK222" s="166">
        <f t="shared" ca="1" si="323"/>
        <v>0</v>
      </c>
      <c r="CL222" s="166">
        <f t="shared" ca="1" si="323"/>
        <v>0</v>
      </c>
      <c r="CM222" s="166">
        <f t="shared" ca="1" si="323"/>
        <v>0</v>
      </c>
      <c r="CN222" s="166">
        <f t="shared" ca="1" si="323"/>
        <v>0</v>
      </c>
      <c r="CO222" s="166">
        <f t="shared" ca="1" si="323"/>
        <v>0</v>
      </c>
      <c r="CP222" s="166">
        <f t="shared" ca="1" si="323"/>
        <v>0</v>
      </c>
      <c r="CQ222" s="166">
        <f t="shared" ca="1" si="323"/>
        <v>0</v>
      </c>
      <c r="CR222" s="166">
        <f t="shared" ca="1" si="323"/>
        <v>0</v>
      </c>
      <c r="CS222" s="166">
        <f t="shared" ca="1" si="323"/>
        <v>0</v>
      </c>
      <c r="CT222" s="166">
        <f t="shared" ca="1" si="323"/>
        <v>0</v>
      </c>
      <c r="CU222" s="166">
        <f t="shared" ca="1" si="323"/>
        <v>0</v>
      </c>
      <c r="CV222" s="166">
        <f t="shared" ca="1" si="323"/>
        <v>0</v>
      </c>
      <c r="CW222" s="166">
        <f t="shared" ca="1" si="323"/>
        <v>0</v>
      </c>
      <c r="CX222" s="166">
        <f t="shared" ca="1" si="323"/>
        <v>0</v>
      </c>
      <c r="CY222" s="166">
        <f t="shared" ca="1" si="323"/>
        <v>0</v>
      </c>
      <c r="CZ222" s="166">
        <f t="shared" ref="CZ222:EJ222" ca="1" si="324">(CZ219/$B216)*$B222</f>
        <v>0</v>
      </c>
      <c r="DA222" s="166">
        <f t="shared" ca="1" si="324"/>
        <v>0</v>
      </c>
      <c r="DB222" s="166">
        <f t="shared" ca="1" si="324"/>
        <v>0</v>
      </c>
      <c r="DC222" s="166">
        <f t="shared" ca="1" si="324"/>
        <v>0</v>
      </c>
      <c r="DD222" s="166">
        <f t="shared" ca="1" si="324"/>
        <v>0</v>
      </c>
      <c r="DE222" s="166">
        <f t="shared" ca="1" si="324"/>
        <v>0</v>
      </c>
      <c r="DF222" s="166">
        <f t="shared" ca="1" si="324"/>
        <v>0</v>
      </c>
      <c r="DG222" s="166">
        <f t="shared" ca="1" si="324"/>
        <v>0</v>
      </c>
      <c r="DH222" s="166">
        <f t="shared" ca="1" si="324"/>
        <v>0</v>
      </c>
      <c r="DI222" s="166">
        <f t="shared" ca="1" si="324"/>
        <v>0</v>
      </c>
      <c r="DJ222" s="166">
        <f t="shared" ca="1" si="324"/>
        <v>0</v>
      </c>
      <c r="DK222" s="166">
        <f t="shared" ca="1" si="324"/>
        <v>0</v>
      </c>
      <c r="DL222" s="166">
        <f t="shared" ca="1" si="324"/>
        <v>0</v>
      </c>
      <c r="DM222" s="166">
        <f t="shared" ca="1" si="324"/>
        <v>0</v>
      </c>
      <c r="DN222" s="166">
        <f t="shared" ca="1" si="324"/>
        <v>0</v>
      </c>
      <c r="DO222" s="166">
        <f t="shared" ca="1" si="324"/>
        <v>0</v>
      </c>
      <c r="DP222" s="166">
        <f t="shared" ca="1" si="324"/>
        <v>0</v>
      </c>
      <c r="DQ222" s="166">
        <f t="shared" ca="1" si="324"/>
        <v>0</v>
      </c>
      <c r="DR222" s="166">
        <f t="shared" ca="1" si="324"/>
        <v>0</v>
      </c>
      <c r="DS222" s="166">
        <f t="shared" ca="1" si="324"/>
        <v>0</v>
      </c>
      <c r="DT222" s="166">
        <f t="shared" ca="1" si="324"/>
        <v>0</v>
      </c>
      <c r="DU222" s="166">
        <f t="shared" ca="1" si="324"/>
        <v>0</v>
      </c>
      <c r="DV222" s="166">
        <f t="shared" ca="1" si="324"/>
        <v>0</v>
      </c>
      <c r="DW222" s="166">
        <f t="shared" ca="1" si="324"/>
        <v>0</v>
      </c>
      <c r="DX222" s="166">
        <f t="shared" ca="1" si="324"/>
        <v>0</v>
      </c>
      <c r="DY222" s="166">
        <f t="shared" ca="1" si="324"/>
        <v>0</v>
      </c>
      <c r="DZ222" s="166">
        <f t="shared" ca="1" si="324"/>
        <v>0</v>
      </c>
      <c r="EA222" s="166">
        <f t="shared" ca="1" si="324"/>
        <v>0</v>
      </c>
      <c r="EB222" s="166">
        <f t="shared" ca="1" si="324"/>
        <v>0</v>
      </c>
      <c r="EC222" s="166">
        <f t="shared" ca="1" si="324"/>
        <v>0</v>
      </c>
      <c r="ED222" s="166">
        <f t="shared" ca="1" si="324"/>
        <v>0</v>
      </c>
      <c r="EE222" s="166">
        <f t="shared" ca="1" si="324"/>
        <v>0</v>
      </c>
      <c r="EF222" s="166">
        <f t="shared" ca="1" si="324"/>
        <v>0</v>
      </c>
      <c r="EG222" s="166">
        <f t="shared" ca="1" si="324"/>
        <v>0</v>
      </c>
      <c r="EH222" s="166">
        <f t="shared" ca="1" si="324"/>
        <v>0</v>
      </c>
      <c r="EI222" s="166">
        <f t="shared" ca="1" si="324"/>
        <v>0</v>
      </c>
      <c r="EJ222" s="166">
        <f t="shared" ca="1" si="324"/>
        <v>0</v>
      </c>
      <c r="EK222" s="4">
        <v>0</v>
      </c>
    </row>
    <row r="223" spans="1:141" s="4" customFormat="1" ht="14" x14ac:dyDescent="0.2">
      <c r="A223" s="3"/>
      <c r="B223" s="29">
        <f>INDEX(Summary!$B$36:$G$40,MATCH(C214,Summary!$B$36:$B$40,0),MATCH(C223,Summary!$B$35:$G$35,0))</f>
        <v>0.2</v>
      </c>
      <c r="C223" s="329" t="s">
        <v>663</v>
      </c>
      <c r="H223" s="166">
        <f t="shared" ref="H223:AM223" ca="1" si="325">(H219/$B216)*$B223</f>
        <v>0</v>
      </c>
      <c r="I223" s="166">
        <f t="shared" ca="1" si="325"/>
        <v>0</v>
      </c>
      <c r="J223" s="166">
        <f t="shared" ca="1" si="325"/>
        <v>0</v>
      </c>
      <c r="K223" s="166">
        <f t="shared" ca="1" si="325"/>
        <v>0</v>
      </c>
      <c r="L223" s="166">
        <f t="shared" ca="1" si="325"/>
        <v>0</v>
      </c>
      <c r="M223" s="166">
        <f t="shared" ca="1" si="325"/>
        <v>0</v>
      </c>
      <c r="N223" s="166">
        <f t="shared" ca="1" si="325"/>
        <v>0</v>
      </c>
      <c r="O223" s="166">
        <f t="shared" ca="1" si="325"/>
        <v>0</v>
      </c>
      <c r="P223" s="166">
        <f t="shared" ca="1" si="325"/>
        <v>0</v>
      </c>
      <c r="Q223" s="166">
        <f t="shared" ca="1" si="325"/>
        <v>0</v>
      </c>
      <c r="R223" s="166">
        <f t="shared" ca="1" si="325"/>
        <v>0</v>
      </c>
      <c r="S223" s="166">
        <f t="shared" ca="1" si="325"/>
        <v>0</v>
      </c>
      <c r="T223" s="166">
        <f t="shared" ca="1" si="325"/>
        <v>0</v>
      </c>
      <c r="U223" s="166">
        <f t="shared" ca="1" si="325"/>
        <v>0</v>
      </c>
      <c r="V223" s="166">
        <f t="shared" ca="1" si="325"/>
        <v>0</v>
      </c>
      <c r="W223" s="166">
        <f t="shared" ca="1" si="325"/>
        <v>0</v>
      </c>
      <c r="X223" s="166">
        <f t="shared" ca="1" si="325"/>
        <v>0</v>
      </c>
      <c r="Y223" s="166">
        <f t="shared" ca="1" si="325"/>
        <v>0</v>
      </c>
      <c r="Z223" s="166">
        <f t="shared" ca="1" si="325"/>
        <v>0</v>
      </c>
      <c r="AA223" s="166">
        <f t="shared" ca="1" si="325"/>
        <v>0</v>
      </c>
      <c r="AB223" s="166">
        <f t="shared" ca="1" si="325"/>
        <v>0</v>
      </c>
      <c r="AC223" s="166">
        <f t="shared" ca="1" si="325"/>
        <v>0</v>
      </c>
      <c r="AD223" s="166">
        <f t="shared" ca="1" si="325"/>
        <v>0</v>
      </c>
      <c r="AE223" s="166">
        <f t="shared" ca="1" si="325"/>
        <v>0</v>
      </c>
      <c r="AF223" s="166">
        <f t="shared" ca="1" si="325"/>
        <v>0</v>
      </c>
      <c r="AG223" s="166">
        <f t="shared" ca="1" si="325"/>
        <v>0</v>
      </c>
      <c r="AH223" s="166">
        <f t="shared" ca="1" si="325"/>
        <v>0</v>
      </c>
      <c r="AI223" s="166">
        <f t="shared" ca="1" si="325"/>
        <v>0</v>
      </c>
      <c r="AJ223" s="166">
        <f t="shared" ca="1" si="325"/>
        <v>0</v>
      </c>
      <c r="AK223" s="166">
        <f t="shared" ca="1" si="325"/>
        <v>0</v>
      </c>
      <c r="AL223" s="166">
        <f t="shared" ca="1" si="325"/>
        <v>0</v>
      </c>
      <c r="AM223" s="166">
        <f t="shared" ca="1" si="325"/>
        <v>0</v>
      </c>
      <c r="AN223" s="166">
        <f t="shared" ref="AN223:BS223" ca="1" si="326">(AN219/$B216)*$B223</f>
        <v>0</v>
      </c>
      <c r="AO223" s="166">
        <f t="shared" ca="1" si="326"/>
        <v>0</v>
      </c>
      <c r="AP223" s="166">
        <f t="shared" ca="1" si="326"/>
        <v>0</v>
      </c>
      <c r="AQ223" s="166">
        <f t="shared" ca="1" si="326"/>
        <v>0</v>
      </c>
      <c r="AR223" s="166">
        <f t="shared" ca="1" si="326"/>
        <v>0</v>
      </c>
      <c r="AS223" s="166">
        <f t="shared" ca="1" si="326"/>
        <v>1453429.11698502</v>
      </c>
      <c r="AT223" s="166">
        <f t="shared" ca="1" si="326"/>
        <v>0</v>
      </c>
      <c r="AU223" s="166">
        <f t="shared" ca="1" si="326"/>
        <v>0</v>
      </c>
      <c r="AV223" s="166">
        <f t="shared" ca="1" si="326"/>
        <v>0</v>
      </c>
      <c r="AW223" s="166">
        <f t="shared" ca="1" si="326"/>
        <v>0</v>
      </c>
      <c r="AX223" s="166">
        <f t="shared" ca="1" si="326"/>
        <v>0</v>
      </c>
      <c r="AY223" s="166">
        <f t="shared" ca="1" si="326"/>
        <v>0</v>
      </c>
      <c r="AZ223" s="166">
        <f t="shared" ca="1" si="326"/>
        <v>0</v>
      </c>
      <c r="BA223" s="166">
        <f t="shared" ca="1" si="326"/>
        <v>0</v>
      </c>
      <c r="BB223" s="166">
        <f t="shared" ca="1" si="326"/>
        <v>0</v>
      </c>
      <c r="BC223" s="166">
        <f t="shared" ca="1" si="326"/>
        <v>0</v>
      </c>
      <c r="BD223" s="166">
        <f t="shared" ca="1" si="326"/>
        <v>0</v>
      </c>
      <c r="BE223" s="166">
        <f t="shared" ca="1" si="326"/>
        <v>0</v>
      </c>
      <c r="BF223" s="166">
        <f t="shared" ca="1" si="326"/>
        <v>0</v>
      </c>
      <c r="BG223" s="166">
        <f t="shared" ca="1" si="326"/>
        <v>0</v>
      </c>
      <c r="BH223" s="166">
        <f t="shared" ca="1" si="326"/>
        <v>0</v>
      </c>
      <c r="BI223" s="166">
        <f t="shared" ca="1" si="326"/>
        <v>0</v>
      </c>
      <c r="BJ223" s="166">
        <f t="shared" ca="1" si="326"/>
        <v>0</v>
      </c>
      <c r="BK223" s="166">
        <f t="shared" ca="1" si="326"/>
        <v>0</v>
      </c>
      <c r="BL223" s="166">
        <f t="shared" ca="1" si="326"/>
        <v>0</v>
      </c>
      <c r="BM223" s="166">
        <f t="shared" ca="1" si="326"/>
        <v>0</v>
      </c>
      <c r="BN223" s="166">
        <f t="shared" ca="1" si="326"/>
        <v>0</v>
      </c>
      <c r="BO223" s="166">
        <f t="shared" ca="1" si="326"/>
        <v>0</v>
      </c>
      <c r="BP223" s="166">
        <f t="shared" ca="1" si="326"/>
        <v>0</v>
      </c>
      <c r="BQ223" s="166">
        <f t="shared" ca="1" si="326"/>
        <v>0</v>
      </c>
      <c r="BR223" s="166">
        <f t="shared" ca="1" si="326"/>
        <v>0</v>
      </c>
      <c r="BS223" s="166">
        <f t="shared" ca="1" si="326"/>
        <v>0</v>
      </c>
      <c r="BT223" s="166">
        <f t="shared" ref="BT223:CY223" ca="1" si="327">(BT219/$B216)*$B223</f>
        <v>0</v>
      </c>
      <c r="BU223" s="166">
        <f t="shared" ca="1" si="327"/>
        <v>0</v>
      </c>
      <c r="BV223" s="166">
        <f t="shared" ca="1" si="327"/>
        <v>0</v>
      </c>
      <c r="BW223" s="166">
        <f t="shared" ca="1" si="327"/>
        <v>0</v>
      </c>
      <c r="BX223" s="166">
        <f t="shared" ca="1" si="327"/>
        <v>0</v>
      </c>
      <c r="BY223" s="166">
        <f t="shared" ca="1" si="327"/>
        <v>0</v>
      </c>
      <c r="BZ223" s="166">
        <f t="shared" ca="1" si="327"/>
        <v>0</v>
      </c>
      <c r="CA223" s="166">
        <f t="shared" ca="1" si="327"/>
        <v>0</v>
      </c>
      <c r="CB223" s="166">
        <f t="shared" ca="1" si="327"/>
        <v>0</v>
      </c>
      <c r="CC223" s="166">
        <f t="shared" ca="1" si="327"/>
        <v>0</v>
      </c>
      <c r="CD223" s="166">
        <f t="shared" ca="1" si="327"/>
        <v>0</v>
      </c>
      <c r="CE223" s="166">
        <f t="shared" ca="1" si="327"/>
        <v>0</v>
      </c>
      <c r="CF223" s="166">
        <f t="shared" ca="1" si="327"/>
        <v>0</v>
      </c>
      <c r="CG223" s="166">
        <f t="shared" ca="1" si="327"/>
        <v>0</v>
      </c>
      <c r="CH223" s="166">
        <f t="shared" ca="1" si="327"/>
        <v>0</v>
      </c>
      <c r="CI223" s="166">
        <f t="shared" ca="1" si="327"/>
        <v>0</v>
      </c>
      <c r="CJ223" s="166">
        <f t="shared" ca="1" si="327"/>
        <v>0</v>
      </c>
      <c r="CK223" s="166">
        <f t="shared" ca="1" si="327"/>
        <v>0</v>
      </c>
      <c r="CL223" s="166">
        <f t="shared" ca="1" si="327"/>
        <v>0</v>
      </c>
      <c r="CM223" s="166">
        <f t="shared" ca="1" si="327"/>
        <v>0</v>
      </c>
      <c r="CN223" s="166">
        <f t="shared" ca="1" si="327"/>
        <v>0</v>
      </c>
      <c r="CO223" s="166">
        <f t="shared" ca="1" si="327"/>
        <v>0</v>
      </c>
      <c r="CP223" s="166">
        <f t="shared" ca="1" si="327"/>
        <v>0</v>
      </c>
      <c r="CQ223" s="166">
        <f t="shared" ca="1" si="327"/>
        <v>0</v>
      </c>
      <c r="CR223" s="166">
        <f t="shared" ca="1" si="327"/>
        <v>0</v>
      </c>
      <c r="CS223" s="166">
        <f t="shared" ca="1" si="327"/>
        <v>0</v>
      </c>
      <c r="CT223" s="166">
        <f t="shared" ca="1" si="327"/>
        <v>0</v>
      </c>
      <c r="CU223" s="166">
        <f t="shared" ca="1" si="327"/>
        <v>0</v>
      </c>
      <c r="CV223" s="166">
        <f t="shared" ca="1" si="327"/>
        <v>0</v>
      </c>
      <c r="CW223" s="166">
        <f t="shared" ca="1" si="327"/>
        <v>0</v>
      </c>
      <c r="CX223" s="166">
        <f t="shared" ca="1" si="327"/>
        <v>0</v>
      </c>
      <c r="CY223" s="166">
        <f t="shared" ca="1" si="327"/>
        <v>0</v>
      </c>
      <c r="CZ223" s="166">
        <f t="shared" ref="CZ223:EJ223" ca="1" si="328">(CZ219/$B216)*$B223</f>
        <v>0</v>
      </c>
      <c r="DA223" s="166">
        <f t="shared" ca="1" si="328"/>
        <v>0</v>
      </c>
      <c r="DB223" s="166">
        <f t="shared" ca="1" si="328"/>
        <v>0</v>
      </c>
      <c r="DC223" s="166">
        <f t="shared" ca="1" si="328"/>
        <v>0</v>
      </c>
      <c r="DD223" s="166">
        <f t="shared" ca="1" si="328"/>
        <v>0</v>
      </c>
      <c r="DE223" s="166">
        <f t="shared" ca="1" si="328"/>
        <v>0</v>
      </c>
      <c r="DF223" s="166">
        <f t="shared" ca="1" si="328"/>
        <v>0</v>
      </c>
      <c r="DG223" s="166">
        <f t="shared" ca="1" si="328"/>
        <v>0</v>
      </c>
      <c r="DH223" s="166">
        <f t="shared" ca="1" si="328"/>
        <v>0</v>
      </c>
      <c r="DI223" s="166">
        <f t="shared" ca="1" si="328"/>
        <v>0</v>
      </c>
      <c r="DJ223" s="166">
        <f t="shared" ca="1" si="328"/>
        <v>0</v>
      </c>
      <c r="DK223" s="166">
        <f t="shared" ca="1" si="328"/>
        <v>0</v>
      </c>
      <c r="DL223" s="166">
        <f t="shared" ca="1" si="328"/>
        <v>0</v>
      </c>
      <c r="DM223" s="166">
        <f t="shared" ca="1" si="328"/>
        <v>0</v>
      </c>
      <c r="DN223" s="166">
        <f t="shared" ca="1" si="328"/>
        <v>0</v>
      </c>
      <c r="DO223" s="166">
        <f t="shared" ca="1" si="328"/>
        <v>0</v>
      </c>
      <c r="DP223" s="166">
        <f t="shared" ca="1" si="328"/>
        <v>0</v>
      </c>
      <c r="DQ223" s="166">
        <f t="shared" ca="1" si="328"/>
        <v>0</v>
      </c>
      <c r="DR223" s="166">
        <f t="shared" ca="1" si="328"/>
        <v>0</v>
      </c>
      <c r="DS223" s="166">
        <f t="shared" ca="1" si="328"/>
        <v>0</v>
      </c>
      <c r="DT223" s="166">
        <f t="shared" ca="1" si="328"/>
        <v>0</v>
      </c>
      <c r="DU223" s="166">
        <f t="shared" ca="1" si="328"/>
        <v>0</v>
      </c>
      <c r="DV223" s="166">
        <f t="shared" ca="1" si="328"/>
        <v>0</v>
      </c>
      <c r="DW223" s="166">
        <f t="shared" ca="1" si="328"/>
        <v>0</v>
      </c>
      <c r="DX223" s="166">
        <f t="shared" ca="1" si="328"/>
        <v>0</v>
      </c>
      <c r="DY223" s="166">
        <f t="shared" ca="1" si="328"/>
        <v>0</v>
      </c>
      <c r="DZ223" s="166">
        <f t="shared" ca="1" si="328"/>
        <v>0</v>
      </c>
      <c r="EA223" s="166">
        <f t="shared" ca="1" si="328"/>
        <v>0</v>
      </c>
      <c r="EB223" s="166">
        <f t="shared" ca="1" si="328"/>
        <v>0</v>
      </c>
      <c r="EC223" s="166">
        <f t="shared" ca="1" si="328"/>
        <v>0</v>
      </c>
      <c r="ED223" s="166">
        <f t="shared" ca="1" si="328"/>
        <v>0</v>
      </c>
      <c r="EE223" s="166">
        <f t="shared" ca="1" si="328"/>
        <v>0</v>
      </c>
      <c r="EF223" s="166">
        <f t="shared" ca="1" si="328"/>
        <v>0</v>
      </c>
      <c r="EG223" s="166">
        <f t="shared" ca="1" si="328"/>
        <v>0</v>
      </c>
      <c r="EH223" s="166">
        <f t="shared" ca="1" si="328"/>
        <v>0</v>
      </c>
      <c r="EI223" s="166">
        <f t="shared" ca="1" si="328"/>
        <v>0</v>
      </c>
      <c r="EJ223" s="166">
        <f t="shared" ca="1" si="328"/>
        <v>0</v>
      </c>
      <c r="EK223" s="4">
        <v>0</v>
      </c>
    </row>
    <row r="224" spans="1:141" s="4" customFormat="1" ht="14" x14ac:dyDescent="0.2">
      <c r="A224" s="3"/>
      <c r="B224" s="334">
        <f>INDEX(Summary!$B$36:$G$40,MATCH(C214,Summary!$B$36:$B$40,0),MATCH(B221,Summary!$B$35:$G$35,0))</f>
        <v>0.28800000000000003</v>
      </c>
      <c r="C224" s="329"/>
      <c r="H224" s="166"/>
      <c r="I224" s="166"/>
      <c r="J224" s="166"/>
      <c r="K224" s="166"/>
      <c r="L224" s="166"/>
      <c r="M224" s="166"/>
      <c r="N224" s="166"/>
      <c r="O224" s="166"/>
      <c r="P224" s="166"/>
      <c r="Q224" s="166"/>
      <c r="R224" s="166"/>
      <c r="S224" s="166"/>
      <c r="T224" s="166"/>
      <c r="U224" s="166"/>
      <c r="V224" s="166"/>
      <c r="W224" s="166"/>
      <c r="X224" s="166"/>
      <c r="Y224" s="166"/>
      <c r="Z224" s="166"/>
      <c r="AA224" s="166"/>
      <c r="AB224" s="166"/>
      <c r="AC224" s="166"/>
      <c r="AD224" s="166"/>
      <c r="AE224" s="166"/>
      <c r="AF224" s="166"/>
      <c r="AG224" s="166"/>
      <c r="AH224" s="166"/>
      <c r="AI224" s="166"/>
      <c r="AJ224" s="166"/>
      <c r="AK224" s="166"/>
      <c r="AL224" s="166"/>
      <c r="AM224" s="166"/>
      <c r="AN224" s="166"/>
      <c r="AO224" s="166"/>
      <c r="AP224" s="166"/>
      <c r="AQ224" s="166"/>
      <c r="AR224" s="166"/>
      <c r="AS224" s="166"/>
      <c r="AT224" s="166"/>
      <c r="AU224" s="166"/>
      <c r="AV224" s="166"/>
      <c r="AW224" s="166"/>
      <c r="AX224" s="166"/>
      <c r="AY224" s="166"/>
      <c r="AZ224" s="166"/>
      <c r="BA224" s="166"/>
      <c r="BB224" s="166"/>
      <c r="BC224" s="166"/>
      <c r="BD224" s="166"/>
      <c r="BE224" s="166"/>
      <c r="BF224" s="166"/>
      <c r="BG224" s="166"/>
      <c r="BH224" s="166"/>
      <c r="BI224" s="166"/>
      <c r="BJ224" s="166"/>
      <c r="BK224" s="166"/>
      <c r="BL224" s="166"/>
      <c r="BM224" s="166"/>
      <c r="BN224" s="166"/>
      <c r="BO224" s="166"/>
      <c r="BP224" s="166"/>
      <c r="BQ224" s="166"/>
      <c r="BR224" s="166"/>
      <c r="BS224" s="166"/>
      <c r="BT224" s="166"/>
      <c r="BU224" s="166"/>
      <c r="BV224" s="166"/>
      <c r="BW224" s="166"/>
      <c r="BX224" s="166"/>
      <c r="BY224" s="166"/>
      <c r="BZ224" s="166"/>
      <c r="CA224" s="166"/>
      <c r="CB224" s="166"/>
      <c r="CC224" s="166"/>
      <c r="CD224" s="166"/>
      <c r="CE224" s="166"/>
      <c r="CF224" s="166"/>
      <c r="CG224" s="166"/>
      <c r="CH224" s="166"/>
      <c r="CI224" s="166"/>
      <c r="CJ224" s="166"/>
      <c r="CK224" s="166"/>
      <c r="CL224" s="166"/>
      <c r="CM224" s="166"/>
      <c r="CN224" s="166"/>
      <c r="CO224" s="166"/>
      <c r="CP224" s="166"/>
      <c r="CQ224" s="166"/>
      <c r="CR224" s="166"/>
      <c r="CS224" s="166"/>
      <c r="CT224" s="166"/>
      <c r="CU224" s="166"/>
      <c r="CV224" s="166"/>
      <c r="CW224" s="166"/>
      <c r="CX224" s="166"/>
      <c r="CY224" s="166"/>
      <c r="CZ224" s="166"/>
      <c r="DA224" s="166"/>
      <c r="DB224" s="166"/>
      <c r="DC224" s="166"/>
      <c r="DD224" s="166"/>
      <c r="DE224" s="166"/>
      <c r="DF224" s="166"/>
      <c r="DG224" s="166"/>
      <c r="DH224" s="166"/>
      <c r="DI224" s="166"/>
      <c r="DJ224" s="166"/>
      <c r="DK224" s="166"/>
      <c r="DL224" s="166"/>
      <c r="DM224" s="166"/>
      <c r="DN224" s="166"/>
      <c r="DO224" s="166"/>
      <c r="DP224" s="166"/>
      <c r="DQ224" s="166"/>
      <c r="DR224" s="166"/>
      <c r="DS224" s="166"/>
      <c r="DT224" s="166"/>
      <c r="DU224" s="166"/>
      <c r="DV224" s="166"/>
      <c r="DW224" s="166"/>
      <c r="DX224" s="166"/>
      <c r="DY224" s="166"/>
      <c r="DZ224" s="166"/>
      <c r="EA224" s="166"/>
      <c r="EB224" s="166"/>
      <c r="EC224" s="166"/>
      <c r="ED224" s="166"/>
      <c r="EE224" s="166"/>
      <c r="EF224" s="166"/>
      <c r="EG224" s="166"/>
      <c r="EH224" s="166"/>
      <c r="EI224" s="166"/>
      <c r="EJ224" s="166"/>
      <c r="EK224" s="4">
        <v>0</v>
      </c>
    </row>
    <row r="225" spans="1:141" s="4" customFormat="1" ht="14" x14ac:dyDescent="0.2">
      <c r="A225" s="3"/>
      <c r="B225" s="4" t="b">
        <f ca="1">ABS(D225-D214)&lt;0.0001</f>
        <v>1</v>
      </c>
      <c r="C225" s="329" t="s">
        <v>677</v>
      </c>
      <c r="D225" s="123">
        <f ca="1">XIRR(H225:EJ225,$H$115:$EJ$115)</f>
        <v>0.14999827742576602</v>
      </c>
      <c r="H225" s="166">
        <f t="shared" ref="H225:AM225" ca="1" si="329">SUM(H218:H219,H216)</f>
        <v>-13211312.430299997</v>
      </c>
      <c r="I225" s="166">
        <f t="shared" ca="1" si="329"/>
        <v>-1691811.6717563749</v>
      </c>
      <c r="J225" s="166">
        <f t="shared" ca="1" si="329"/>
        <v>-1691811.6717563749</v>
      </c>
      <c r="K225" s="166">
        <f t="shared" ca="1" si="329"/>
        <v>-2367701.4903813745</v>
      </c>
      <c r="L225" s="166">
        <f t="shared" ca="1" si="329"/>
        <v>-2367701.4903813745</v>
      </c>
      <c r="M225" s="166">
        <f t="shared" ca="1" si="329"/>
        <v>-2367701.4903813745</v>
      </c>
      <c r="N225" s="166">
        <f t="shared" ca="1" si="329"/>
        <v>-3043591.3090063748</v>
      </c>
      <c r="O225" s="166">
        <f t="shared" ca="1" si="329"/>
        <v>-1775766.4587467553</v>
      </c>
      <c r="P225" s="166">
        <f t="shared" ca="1" si="329"/>
        <v>0</v>
      </c>
      <c r="Q225" s="166">
        <f t="shared" ca="1" si="329"/>
        <v>0</v>
      </c>
      <c r="R225" s="166">
        <f t="shared" ca="1" si="329"/>
        <v>0</v>
      </c>
      <c r="S225" s="166">
        <f t="shared" ca="1" si="329"/>
        <v>0</v>
      </c>
      <c r="T225" s="166">
        <f t="shared" ca="1" si="329"/>
        <v>0</v>
      </c>
      <c r="U225" s="166">
        <f t="shared" ca="1" si="329"/>
        <v>0</v>
      </c>
      <c r="V225" s="166">
        <f t="shared" ca="1" si="329"/>
        <v>0</v>
      </c>
      <c r="W225" s="166">
        <f t="shared" ca="1" si="329"/>
        <v>0</v>
      </c>
      <c r="X225" s="166">
        <f t="shared" ca="1" si="329"/>
        <v>0</v>
      </c>
      <c r="Y225" s="166">
        <f t="shared" ca="1" si="329"/>
        <v>0</v>
      </c>
      <c r="Z225" s="166">
        <f t="shared" ca="1" si="329"/>
        <v>0</v>
      </c>
      <c r="AA225" s="166">
        <f t="shared" ca="1" si="329"/>
        <v>0</v>
      </c>
      <c r="AB225" s="166">
        <f t="shared" ca="1" si="329"/>
        <v>0</v>
      </c>
      <c r="AC225" s="166">
        <f t="shared" ca="1" si="329"/>
        <v>0</v>
      </c>
      <c r="AD225" s="166">
        <f t="shared" ca="1" si="329"/>
        <v>0</v>
      </c>
      <c r="AE225" s="166">
        <f t="shared" ca="1" si="329"/>
        <v>0</v>
      </c>
      <c r="AF225" s="166">
        <f t="shared" ca="1" si="329"/>
        <v>0</v>
      </c>
      <c r="AG225" s="166">
        <f t="shared" ca="1" si="329"/>
        <v>0</v>
      </c>
      <c r="AH225" s="166">
        <f t="shared" ca="1" si="329"/>
        <v>0</v>
      </c>
      <c r="AI225" s="166">
        <f t="shared" ca="1" si="329"/>
        <v>0</v>
      </c>
      <c r="AJ225" s="166">
        <f t="shared" ca="1" si="329"/>
        <v>0</v>
      </c>
      <c r="AK225" s="166">
        <f t="shared" ca="1" si="329"/>
        <v>0</v>
      </c>
      <c r="AL225" s="166">
        <f t="shared" ca="1" si="329"/>
        <v>0</v>
      </c>
      <c r="AM225" s="166">
        <f t="shared" ca="1" si="329"/>
        <v>0</v>
      </c>
      <c r="AN225" s="166">
        <f t="shared" ref="AN225:BS225" ca="1" si="330">SUM(AN218:AN219,AN216)</f>
        <v>38872.909765893201</v>
      </c>
      <c r="AO225" s="166">
        <f t="shared" ca="1" si="330"/>
        <v>100857.98348784485</v>
      </c>
      <c r="AP225" s="166">
        <f t="shared" ca="1" si="330"/>
        <v>163141.66521762277</v>
      </c>
      <c r="AQ225" s="166">
        <f t="shared" ca="1" si="330"/>
        <v>225723.9549552268</v>
      </c>
      <c r="AR225" s="166">
        <f t="shared" ca="1" si="330"/>
        <v>242338.85889511852</v>
      </c>
      <c r="AS225" s="166">
        <f t="shared" ca="1" si="330"/>
        <v>41989364.008240581</v>
      </c>
      <c r="AT225" s="166">
        <f t="shared" ca="1" si="330"/>
        <v>0</v>
      </c>
      <c r="AU225" s="166">
        <f t="shared" ca="1" si="330"/>
        <v>0</v>
      </c>
      <c r="AV225" s="166">
        <f t="shared" ca="1" si="330"/>
        <v>0</v>
      </c>
      <c r="AW225" s="166">
        <f t="shared" ca="1" si="330"/>
        <v>0</v>
      </c>
      <c r="AX225" s="166">
        <f t="shared" ca="1" si="330"/>
        <v>0</v>
      </c>
      <c r="AY225" s="166">
        <f t="shared" ca="1" si="330"/>
        <v>0</v>
      </c>
      <c r="AZ225" s="166">
        <f t="shared" ca="1" si="330"/>
        <v>0</v>
      </c>
      <c r="BA225" s="166">
        <f t="shared" ca="1" si="330"/>
        <v>0</v>
      </c>
      <c r="BB225" s="166">
        <f t="shared" ca="1" si="330"/>
        <v>0</v>
      </c>
      <c r="BC225" s="166">
        <f t="shared" ca="1" si="330"/>
        <v>0</v>
      </c>
      <c r="BD225" s="166">
        <f t="shared" ca="1" si="330"/>
        <v>0</v>
      </c>
      <c r="BE225" s="166">
        <f t="shared" ca="1" si="330"/>
        <v>0</v>
      </c>
      <c r="BF225" s="166">
        <f t="shared" ca="1" si="330"/>
        <v>0</v>
      </c>
      <c r="BG225" s="166">
        <f t="shared" ca="1" si="330"/>
        <v>0</v>
      </c>
      <c r="BH225" s="166">
        <f t="shared" ca="1" si="330"/>
        <v>0</v>
      </c>
      <c r="BI225" s="166">
        <f t="shared" ca="1" si="330"/>
        <v>0</v>
      </c>
      <c r="BJ225" s="166">
        <f t="shared" ca="1" si="330"/>
        <v>0</v>
      </c>
      <c r="BK225" s="166">
        <f t="shared" ca="1" si="330"/>
        <v>0</v>
      </c>
      <c r="BL225" s="166">
        <f t="shared" ca="1" si="330"/>
        <v>0</v>
      </c>
      <c r="BM225" s="166">
        <f t="shared" ca="1" si="330"/>
        <v>0</v>
      </c>
      <c r="BN225" s="166">
        <f t="shared" ca="1" si="330"/>
        <v>0</v>
      </c>
      <c r="BO225" s="166">
        <f t="shared" ca="1" si="330"/>
        <v>0</v>
      </c>
      <c r="BP225" s="166">
        <f t="shared" ca="1" si="330"/>
        <v>0</v>
      </c>
      <c r="BQ225" s="166">
        <f t="shared" ca="1" si="330"/>
        <v>0</v>
      </c>
      <c r="BR225" s="166">
        <f t="shared" ca="1" si="330"/>
        <v>0</v>
      </c>
      <c r="BS225" s="166">
        <f t="shared" ca="1" si="330"/>
        <v>0</v>
      </c>
      <c r="BT225" s="166">
        <f t="shared" ref="BT225:CY225" ca="1" si="331">SUM(BT218:BT219,BT216)</f>
        <v>0</v>
      </c>
      <c r="BU225" s="166">
        <f t="shared" ca="1" si="331"/>
        <v>0</v>
      </c>
      <c r="BV225" s="166">
        <f t="shared" ca="1" si="331"/>
        <v>0</v>
      </c>
      <c r="BW225" s="166">
        <f t="shared" ca="1" si="331"/>
        <v>0</v>
      </c>
      <c r="BX225" s="166">
        <f t="shared" ca="1" si="331"/>
        <v>0</v>
      </c>
      <c r="BY225" s="166">
        <f t="shared" ca="1" si="331"/>
        <v>0</v>
      </c>
      <c r="BZ225" s="166">
        <f t="shared" ca="1" si="331"/>
        <v>0</v>
      </c>
      <c r="CA225" s="166">
        <f t="shared" ca="1" si="331"/>
        <v>0</v>
      </c>
      <c r="CB225" s="166">
        <f t="shared" ca="1" si="331"/>
        <v>0</v>
      </c>
      <c r="CC225" s="166">
        <f t="shared" ca="1" si="331"/>
        <v>0</v>
      </c>
      <c r="CD225" s="166">
        <f t="shared" ca="1" si="331"/>
        <v>0</v>
      </c>
      <c r="CE225" s="166">
        <f t="shared" ca="1" si="331"/>
        <v>0</v>
      </c>
      <c r="CF225" s="166">
        <f t="shared" ca="1" si="331"/>
        <v>0</v>
      </c>
      <c r="CG225" s="166">
        <f t="shared" ca="1" si="331"/>
        <v>0</v>
      </c>
      <c r="CH225" s="166">
        <f t="shared" ca="1" si="331"/>
        <v>0</v>
      </c>
      <c r="CI225" s="166">
        <f t="shared" ca="1" si="331"/>
        <v>0</v>
      </c>
      <c r="CJ225" s="166">
        <f t="shared" ca="1" si="331"/>
        <v>0</v>
      </c>
      <c r="CK225" s="166">
        <f t="shared" ca="1" si="331"/>
        <v>0</v>
      </c>
      <c r="CL225" s="166">
        <f t="shared" ca="1" si="331"/>
        <v>0</v>
      </c>
      <c r="CM225" s="166">
        <f t="shared" ca="1" si="331"/>
        <v>0</v>
      </c>
      <c r="CN225" s="166">
        <f t="shared" ca="1" si="331"/>
        <v>0</v>
      </c>
      <c r="CO225" s="166">
        <f t="shared" ca="1" si="331"/>
        <v>0</v>
      </c>
      <c r="CP225" s="166">
        <f t="shared" ca="1" si="331"/>
        <v>0</v>
      </c>
      <c r="CQ225" s="166">
        <f t="shared" ca="1" si="331"/>
        <v>0</v>
      </c>
      <c r="CR225" s="166">
        <f t="shared" ca="1" si="331"/>
        <v>0</v>
      </c>
      <c r="CS225" s="166">
        <f t="shared" ca="1" si="331"/>
        <v>0</v>
      </c>
      <c r="CT225" s="166">
        <f t="shared" ca="1" si="331"/>
        <v>0</v>
      </c>
      <c r="CU225" s="166">
        <f t="shared" ca="1" si="331"/>
        <v>0</v>
      </c>
      <c r="CV225" s="166">
        <f t="shared" ca="1" si="331"/>
        <v>0</v>
      </c>
      <c r="CW225" s="166">
        <f t="shared" ca="1" si="331"/>
        <v>0</v>
      </c>
      <c r="CX225" s="166">
        <f t="shared" ca="1" si="331"/>
        <v>0</v>
      </c>
      <c r="CY225" s="166">
        <f t="shared" ca="1" si="331"/>
        <v>0</v>
      </c>
      <c r="CZ225" s="166">
        <f t="shared" ref="CZ225:EJ225" ca="1" si="332">SUM(CZ218:CZ219,CZ216)</f>
        <v>0</v>
      </c>
      <c r="DA225" s="166">
        <f t="shared" ca="1" si="332"/>
        <v>0</v>
      </c>
      <c r="DB225" s="166">
        <f t="shared" ca="1" si="332"/>
        <v>0</v>
      </c>
      <c r="DC225" s="166">
        <f t="shared" ca="1" si="332"/>
        <v>0</v>
      </c>
      <c r="DD225" s="166">
        <f t="shared" ca="1" si="332"/>
        <v>0</v>
      </c>
      <c r="DE225" s="166">
        <f t="shared" ca="1" si="332"/>
        <v>0</v>
      </c>
      <c r="DF225" s="166">
        <f t="shared" ca="1" si="332"/>
        <v>0</v>
      </c>
      <c r="DG225" s="166">
        <f t="shared" ca="1" si="332"/>
        <v>0</v>
      </c>
      <c r="DH225" s="166">
        <f t="shared" ca="1" si="332"/>
        <v>0</v>
      </c>
      <c r="DI225" s="166">
        <f t="shared" ca="1" si="332"/>
        <v>0</v>
      </c>
      <c r="DJ225" s="166">
        <f t="shared" ca="1" si="332"/>
        <v>0</v>
      </c>
      <c r="DK225" s="166">
        <f t="shared" ca="1" si="332"/>
        <v>0</v>
      </c>
      <c r="DL225" s="166">
        <f t="shared" ca="1" si="332"/>
        <v>0</v>
      </c>
      <c r="DM225" s="166">
        <f t="shared" ca="1" si="332"/>
        <v>0</v>
      </c>
      <c r="DN225" s="166">
        <f t="shared" ca="1" si="332"/>
        <v>0</v>
      </c>
      <c r="DO225" s="166">
        <f t="shared" ca="1" si="332"/>
        <v>0</v>
      </c>
      <c r="DP225" s="166">
        <f t="shared" ca="1" si="332"/>
        <v>0</v>
      </c>
      <c r="DQ225" s="166">
        <f t="shared" ca="1" si="332"/>
        <v>0</v>
      </c>
      <c r="DR225" s="166">
        <f t="shared" ca="1" si="332"/>
        <v>0</v>
      </c>
      <c r="DS225" s="166">
        <f t="shared" ca="1" si="332"/>
        <v>0</v>
      </c>
      <c r="DT225" s="166">
        <f t="shared" ca="1" si="332"/>
        <v>0</v>
      </c>
      <c r="DU225" s="166">
        <f t="shared" ca="1" si="332"/>
        <v>0</v>
      </c>
      <c r="DV225" s="166">
        <f t="shared" ca="1" si="332"/>
        <v>0</v>
      </c>
      <c r="DW225" s="166">
        <f t="shared" ca="1" si="332"/>
        <v>0</v>
      </c>
      <c r="DX225" s="166">
        <f t="shared" ca="1" si="332"/>
        <v>0</v>
      </c>
      <c r="DY225" s="166">
        <f t="shared" ca="1" si="332"/>
        <v>0</v>
      </c>
      <c r="DZ225" s="166">
        <f t="shared" ca="1" si="332"/>
        <v>0</v>
      </c>
      <c r="EA225" s="166">
        <f t="shared" ca="1" si="332"/>
        <v>0</v>
      </c>
      <c r="EB225" s="166">
        <f t="shared" ca="1" si="332"/>
        <v>0</v>
      </c>
      <c r="EC225" s="166">
        <f t="shared" ca="1" si="332"/>
        <v>0</v>
      </c>
      <c r="ED225" s="166">
        <f t="shared" ca="1" si="332"/>
        <v>0</v>
      </c>
      <c r="EE225" s="166">
        <f t="shared" ca="1" si="332"/>
        <v>0</v>
      </c>
      <c r="EF225" s="166">
        <f t="shared" ca="1" si="332"/>
        <v>0</v>
      </c>
      <c r="EG225" s="166">
        <f t="shared" ca="1" si="332"/>
        <v>0</v>
      </c>
      <c r="EH225" s="166">
        <f t="shared" ca="1" si="332"/>
        <v>0</v>
      </c>
      <c r="EI225" s="166">
        <f t="shared" ca="1" si="332"/>
        <v>0</v>
      </c>
      <c r="EJ225" s="166">
        <f t="shared" ca="1" si="332"/>
        <v>0</v>
      </c>
      <c r="EK225" s="4">
        <v>0</v>
      </c>
    </row>
    <row r="226" spans="1:141" s="4" customFormat="1" ht="14" x14ac:dyDescent="0.2">
      <c r="A226" s="3"/>
      <c r="C226" s="329"/>
      <c r="D226" s="123"/>
      <c r="H226" s="166"/>
      <c r="I226" s="166"/>
      <c r="J226" s="166"/>
      <c r="K226" s="166"/>
      <c r="L226" s="166"/>
      <c r="M226" s="166"/>
      <c r="N226" s="166"/>
      <c r="O226" s="166"/>
      <c r="P226" s="166"/>
      <c r="Q226" s="166"/>
      <c r="R226" s="166"/>
      <c r="S226" s="166"/>
      <c r="T226" s="166"/>
      <c r="U226" s="166"/>
      <c r="V226" s="166"/>
      <c r="W226" s="166"/>
      <c r="X226" s="166"/>
      <c r="Y226" s="166"/>
      <c r="Z226" s="166"/>
      <c r="AA226" s="166"/>
      <c r="AB226" s="166"/>
      <c r="AC226" s="166"/>
      <c r="AD226" s="166"/>
      <c r="AE226" s="166"/>
      <c r="AF226" s="166"/>
      <c r="AG226" s="166"/>
      <c r="AH226" s="166"/>
      <c r="AI226" s="166"/>
      <c r="AJ226" s="166"/>
      <c r="AK226" s="166"/>
      <c r="AL226" s="166"/>
      <c r="AM226" s="166"/>
      <c r="AN226" s="166"/>
      <c r="AO226" s="166"/>
      <c r="AP226" s="166"/>
      <c r="AQ226" s="166"/>
      <c r="AR226" s="166"/>
      <c r="AS226" s="166"/>
      <c r="AT226" s="166"/>
      <c r="AU226" s="166"/>
      <c r="AV226" s="166"/>
      <c r="AW226" s="166"/>
      <c r="AX226" s="166"/>
      <c r="AY226" s="166"/>
      <c r="AZ226" s="166"/>
      <c r="BA226" s="166"/>
      <c r="BB226" s="166"/>
      <c r="BC226" s="166"/>
      <c r="BD226" s="166"/>
      <c r="BE226" s="166"/>
      <c r="BF226" s="166"/>
      <c r="BG226" s="166"/>
      <c r="BH226" s="166"/>
      <c r="BI226" s="166"/>
      <c r="BJ226" s="166"/>
      <c r="BK226" s="166"/>
      <c r="BL226" s="166"/>
      <c r="BM226" s="166"/>
      <c r="BN226" s="166"/>
      <c r="BO226" s="166"/>
      <c r="BP226" s="166"/>
      <c r="BQ226" s="166"/>
      <c r="BR226" s="166"/>
      <c r="BS226" s="166"/>
      <c r="BT226" s="166"/>
      <c r="BU226" s="166"/>
      <c r="BV226" s="166"/>
      <c r="BW226" s="166"/>
      <c r="BX226" s="166"/>
      <c r="BY226" s="166"/>
      <c r="BZ226" s="166"/>
      <c r="CA226" s="166"/>
      <c r="CB226" s="166"/>
      <c r="CC226" s="166"/>
      <c r="CD226" s="166"/>
      <c r="CE226" s="166"/>
      <c r="CF226" s="166"/>
      <c r="CG226" s="166"/>
      <c r="CH226" s="166"/>
      <c r="CI226" s="166"/>
      <c r="CJ226" s="166"/>
      <c r="CK226" s="166"/>
      <c r="CL226" s="166"/>
      <c r="CM226" s="166"/>
      <c r="CN226" s="166"/>
      <c r="CO226" s="166"/>
      <c r="CP226" s="166"/>
      <c r="CQ226" s="166"/>
      <c r="CR226" s="166"/>
      <c r="CS226" s="166"/>
      <c r="CT226" s="166"/>
      <c r="CU226" s="166"/>
      <c r="CV226" s="166"/>
      <c r="CW226" s="166"/>
      <c r="CX226" s="166"/>
      <c r="CY226" s="166"/>
      <c r="CZ226" s="166"/>
      <c r="DA226" s="166"/>
      <c r="DB226" s="166"/>
      <c r="DC226" s="166"/>
      <c r="DD226" s="166"/>
      <c r="DE226" s="166"/>
      <c r="DF226" s="166"/>
      <c r="DG226" s="166"/>
      <c r="DH226" s="166"/>
      <c r="DI226" s="166"/>
      <c r="DJ226" s="166"/>
      <c r="DK226" s="166"/>
      <c r="DL226" s="166"/>
      <c r="DM226" s="166"/>
      <c r="DN226" s="166"/>
      <c r="DO226" s="166"/>
      <c r="DP226" s="166"/>
      <c r="DQ226" s="166"/>
      <c r="DR226" s="166"/>
      <c r="DS226" s="166"/>
      <c r="DT226" s="166"/>
      <c r="DU226" s="166"/>
      <c r="DV226" s="166"/>
      <c r="DW226" s="166"/>
      <c r="DX226" s="166"/>
      <c r="DY226" s="166"/>
      <c r="DZ226" s="166"/>
      <c r="EA226" s="166"/>
      <c r="EB226" s="166"/>
      <c r="EC226" s="166"/>
      <c r="ED226" s="166"/>
      <c r="EE226" s="166"/>
      <c r="EF226" s="166"/>
      <c r="EG226" s="166"/>
      <c r="EH226" s="166"/>
      <c r="EI226" s="166"/>
      <c r="EJ226" s="166"/>
      <c r="EK226" s="4">
        <v>0</v>
      </c>
    </row>
    <row r="227" spans="1:141" s="4" customFormat="1" ht="14" x14ac:dyDescent="0.2">
      <c r="A227" s="3"/>
      <c r="C227" s="329" t="s">
        <v>667</v>
      </c>
      <c r="D227" s="123"/>
      <c r="H227" s="166">
        <f t="shared" ref="H227:AM227" ca="1" si="333">H212-H219-SUM(H222:H223)</f>
        <v>0</v>
      </c>
      <c r="I227" s="166">
        <f t="shared" ca="1" si="333"/>
        <v>0</v>
      </c>
      <c r="J227" s="166">
        <f t="shared" ca="1" si="333"/>
        <v>0</v>
      </c>
      <c r="K227" s="166">
        <f t="shared" ca="1" si="333"/>
        <v>0</v>
      </c>
      <c r="L227" s="166">
        <f t="shared" ca="1" si="333"/>
        <v>0</v>
      </c>
      <c r="M227" s="166">
        <f t="shared" ca="1" si="333"/>
        <v>0</v>
      </c>
      <c r="N227" s="166">
        <f t="shared" ca="1" si="333"/>
        <v>0</v>
      </c>
      <c r="O227" s="166">
        <f t="shared" ca="1" si="333"/>
        <v>0</v>
      </c>
      <c r="P227" s="166">
        <f t="shared" ca="1" si="333"/>
        <v>0</v>
      </c>
      <c r="Q227" s="166">
        <f t="shared" ca="1" si="333"/>
        <v>0</v>
      </c>
      <c r="R227" s="166">
        <f t="shared" ca="1" si="333"/>
        <v>0</v>
      </c>
      <c r="S227" s="166">
        <f t="shared" ca="1" si="333"/>
        <v>0</v>
      </c>
      <c r="T227" s="166">
        <f t="shared" ca="1" si="333"/>
        <v>0</v>
      </c>
      <c r="U227" s="166">
        <f t="shared" ca="1" si="333"/>
        <v>0</v>
      </c>
      <c r="V227" s="166">
        <f t="shared" ca="1" si="333"/>
        <v>0</v>
      </c>
      <c r="W227" s="166">
        <f t="shared" ca="1" si="333"/>
        <v>0</v>
      </c>
      <c r="X227" s="166">
        <f t="shared" ca="1" si="333"/>
        <v>0</v>
      </c>
      <c r="Y227" s="166">
        <f t="shared" ca="1" si="333"/>
        <v>0</v>
      </c>
      <c r="Z227" s="166">
        <f t="shared" ca="1" si="333"/>
        <v>0</v>
      </c>
      <c r="AA227" s="166">
        <f t="shared" ca="1" si="333"/>
        <v>0</v>
      </c>
      <c r="AB227" s="166">
        <f t="shared" ca="1" si="333"/>
        <v>0</v>
      </c>
      <c r="AC227" s="166">
        <f t="shared" ca="1" si="333"/>
        <v>0</v>
      </c>
      <c r="AD227" s="166">
        <f t="shared" ca="1" si="333"/>
        <v>0</v>
      </c>
      <c r="AE227" s="166">
        <f t="shared" ca="1" si="333"/>
        <v>0</v>
      </c>
      <c r="AF227" s="166">
        <f t="shared" ca="1" si="333"/>
        <v>0</v>
      </c>
      <c r="AG227" s="166">
        <f t="shared" ca="1" si="333"/>
        <v>0</v>
      </c>
      <c r="AH227" s="166">
        <f t="shared" ca="1" si="333"/>
        <v>0</v>
      </c>
      <c r="AI227" s="166">
        <f t="shared" ca="1" si="333"/>
        <v>0</v>
      </c>
      <c r="AJ227" s="166">
        <f t="shared" ca="1" si="333"/>
        <v>0</v>
      </c>
      <c r="AK227" s="166">
        <f t="shared" ca="1" si="333"/>
        <v>0</v>
      </c>
      <c r="AL227" s="166">
        <f t="shared" ca="1" si="333"/>
        <v>0</v>
      </c>
      <c r="AM227" s="166">
        <f t="shared" ca="1" si="333"/>
        <v>0</v>
      </c>
      <c r="AN227" s="166">
        <f t="shared" ref="AN227:BS227" ca="1" si="334">AN212-AN219-SUM(AN222:AN223)</f>
        <v>0</v>
      </c>
      <c r="AO227" s="166">
        <f t="shared" ca="1" si="334"/>
        <v>0</v>
      </c>
      <c r="AP227" s="166">
        <f t="shared" ca="1" si="334"/>
        <v>0</v>
      </c>
      <c r="AQ227" s="166">
        <f t="shared" ca="1" si="334"/>
        <v>0</v>
      </c>
      <c r="AR227" s="166">
        <f t="shared" ca="1" si="334"/>
        <v>0</v>
      </c>
      <c r="AS227" s="166">
        <f t="shared" ca="1" si="334"/>
        <v>45760963.863614433</v>
      </c>
      <c r="AT227" s="166">
        <f t="shared" ca="1" si="334"/>
        <v>0</v>
      </c>
      <c r="AU227" s="166">
        <f t="shared" ca="1" si="334"/>
        <v>0</v>
      </c>
      <c r="AV227" s="166">
        <f t="shared" ca="1" si="334"/>
        <v>0</v>
      </c>
      <c r="AW227" s="166">
        <f t="shared" ca="1" si="334"/>
        <v>0</v>
      </c>
      <c r="AX227" s="166">
        <f t="shared" ca="1" si="334"/>
        <v>0</v>
      </c>
      <c r="AY227" s="166">
        <f t="shared" ca="1" si="334"/>
        <v>0</v>
      </c>
      <c r="AZ227" s="166">
        <f t="shared" ca="1" si="334"/>
        <v>0</v>
      </c>
      <c r="BA227" s="166">
        <f t="shared" ca="1" si="334"/>
        <v>0</v>
      </c>
      <c r="BB227" s="166">
        <f t="shared" ca="1" si="334"/>
        <v>0</v>
      </c>
      <c r="BC227" s="166">
        <f t="shared" ca="1" si="334"/>
        <v>0</v>
      </c>
      <c r="BD227" s="166">
        <f t="shared" ca="1" si="334"/>
        <v>0</v>
      </c>
      <c r="BE227" s="166">
        <f t="shared" ca="1" si="334"/>
        <v>0</v>
      </c>
      <c r="BF227" s="166">
        <f t="shared" ca="1" si="334"/>
        <v>0</v>
      </c>
      <c r="BG227" s="166">
        <f t="shared" ca="1" si="334"/>
        <v>0</v>
      </c>
      <c r="BH227" s="166">
        <f t="shared" ca="1" si="334"/>
        <v>0</v>
      </c>
      <c r="BI227" s="166">
        <f t="shared" ca="1" si="334"/>
        <v>0</v>
      </c>
      <c r="BJ227" s="166">
        <f t="shared" ca="1" si="334"/>
        <v>0</v>
      </c>
      <c r="BK227" s="166">
        <f t="shared" ca="1" si="334"/>
        <v>0</v>
      </c>
      <c r="BL227" s="166">
        <f t="shared" ca="1" si="334"/>
        <v>0</v>
      </c>
      <c r="BM227" s="166">
        <f t="shared" ca="1" si="334"/>
        <v>0</v>
      </c>
      <c r="BN227" s="166">
        <f t="shared" ca="1" si="334"/>
        <v>0</v>
      </c>
      <c r="BO227" s="166">
        <f t="shared" ca="1" si="334"/>
        <v>0</v>
      </c>
      <c r="BP227" s="166">
        <f t="shared" ca="1" si="334"/>
        <v>0</v>
      </c>
      <c r="BQ227" s="166">
        <f t="shared" ca="1" si="334"/>
        <v>0</v>
      </c>
      <c r="BR227" s="166">
        <f t="shared" ca="1" si="334"/>
        <v>0</v>
      </c>
      <c r="BS227" s="166">
        <f t="shared" ca="1" si="334"/>
        <v>0</v>
      </c>
      <c r="BT227" s="166">
        <f t="shared" ref="BT227:CY227" ca="1" si="335">BT212-BT219-SUM(BT222:BT223)</f>
        <v>0</v>
      </c>
      <c r="BU227" s="166">
        <f t="shared" ca="1" si="335"/>
        <v>0</v>
      </c>
      <c r="BV227" s="166">
        <f t="shared" ca="1" si="335"/>
        <v>0</v>
      </c>
      <c r="BW227" s="166">
        <f t="shared" ca="1" si="335"/>
        <v>0</v>
      </c>
      <c r="BX227" s="166">
        <f t="shared" ca="1" si="335"/>
        <v>0</v>
      </c>
      <c r="BY227" s="166">
        <f t="shared" ca="1" si="335"/>
        <v>0</v>
      </c>
      <c r="BZ227" s="166">
        <f t="shared" ca="1" si="335"/>
        <v>0</v>
      </c>
      <c r="CA227" s="166">
        <f t="shared" ca="1" si="335"/>
        <v>0</v>
      </c>
      <c r="CB227" s="166">
        <f t="shared" ca="1" si="335"/>
        <v>0</v>
      </c>
      <c r="CC227" s="166">
        <f t="shared" ca="1" si="335"/>
        <v>0</v>
      </c>
      <c r="CD227" s="166">
        <f t="shared" ca="1" si="335"/>
        <v>0</v>
      </c>
      <c r="CE227" s="166">
        <f t="shared" ca="1" si="335"/>
        <v>0</v>
      </c>
      <c r="CF227" s="166">
        <f t="shared" ca="1" si="335"/>
        <v>0</v>
      </c>
      <c r="CG227" s="166">
        <f t="shared" ca="1" si="335"/>
        <v>0</v>
      </c>
      <c r="CH227" s="166">
        <f t="shared" ca="1" si="335"/>
        <v>0</v>
      </c>
      <c r="CI227" s="166">
        <f t="shared" ca="1" si="335"/>
        <v>0</v>
      </c>
      <c r="CJ227" s="166">
        <f t="shared" ca="1" si="335"/>
        <v>0</v>
      </c>
      <c r="CK227" s="166">
        <f t="shared" ca="1" si="335"/>
        <v>0</v>
      </c>
      <c r="CL227" s="166">
        <f t="shared" ca="1" si="335"/>
        <v>0</v>
      </c>
      <c r="CM227" s="166">
        <f t="shared" ca="1" si="335"/>
        <v>0</v>
      </c>
      <c r="CN227" s="166">
        <f t="shared" ca="1" si="335"/>
        <v>0</v>
      </c>
      <c r="CO227" s="166">
        <f t="shared" ca="1" si="335"/>
        <v>0</v>
      </c>
      <c r="CP227" s="166">
        <f t="shared" ca="1" si="335"/>
        <v>0</v>
      </c>
      <c r="CQ227" s="166">
        <f t="shared" ca="1" si="335"/>
        <v>0</v>
      </c>
      <c r="CR227" s="166">
        <f t="shared" ca="1" si="335"/>
        <v>0</v>
      </c>
      <c r="CS227" s="166">
        <f t="shared" ca="1" si="335"/>
        <v>0</v>
      </c>
      <c r="CT227" s="166">
        <f t="shared" ca="1" si="335"/>
        <v>0</v>
      </c>
      <c r="CU227" s="166">
        <f t="shared" ca="1" si="335"/>
        <v>0</v>
      </c>
      <c r="CV227" s="166">
        <f t="shared" ca="1" si="335"/>
        <v>0</v>
      </c>
      <c r="CW227" s="166">
        <f t="shared" ca="1" si="335"/>
        <v>0</v>
      </c>
      <c r="CX227" s="166">
        <f t="shared" ca="1" si="335"/>
        <v>0</v>
      </c>
      <c r="CY227" s="166">
        <f t="shared" ca="1" si="335"/>
        <v>0</v>
      </c>
      <c r="CZ227" s="166">
        <f t="shared" ref="CZ227:EJ227" ca="1" si="336">CZ212-CZ219-SUM(CZ222:CZ223)</f>
        <v>0</v>
      </c>
      <c r="DA227" s="166">
        <f t="shared" ca="1" si="336"/>
        <v>0</v>
      </c>
      <c r="DB227" s="166">
        <f t="shared" ca="1" si="336"/>
        <v>0</v>
      </c>
      <c r="DC227" s="166">
        <f t="shared" ca="1" si="336"/>
        <v>0</v>
      </c>
      <c r="DD227" s="166">
        <f t="shared" ca="1" si="336"/>
        <v>0</v>
      </c>
      <c r="DE227" s="166">
        <f t="shared" ca="1" si="336"/>
        <v>0</v>
      </c>
      <c r="DF227" s="166">
        <f t="shared" ca="1" si="336"/>
        <v>0</v>
      </c>
      <c r="DG227" s="166">
        <f t="shared" ca="1" si="336"/>
        <v>0</v>
      </c>
      <c r="DH227" s="166">
        <f t="shared" ca="1" si="336"/>
        <v>0</v>
      </c>
      <c r="DI227" s="166">
        <f t="shared" ca="1" si="336"/>
        <v>0</v>
      </c>
      <c r="DJ227" s="166">
        <f t="shared" ca="1" si="336"/>
        <v>0</v>
      </c>
      <c r="DK227" s="166">
        <f t="shared" ca="1" si="336"/>
        <v>0</v>
      </c>
      <c r="DL227" s="166">
        <f t="shared" ca="1" si="336"/>
        <v>0</v>
      </c>
      <c r="DM227" s="166">
        <f t="shared" ca="1" si="336"/>
        <v>0</v>
      </c>
      <c r="DN227" s="166">
        <f t="shared" ca="1" si="336"/>
        <v>0</v>
      </c>
      <c r="DO227" s="166">
        <f t="shared" ca="1" si="336"/>
        <v>0</v>
      </c>
      <c r="DP227" s="166">
        <f t="shared" ca="1" si="336"/>
        <v>0</v>
      </c>
      <c r="DQ227" s="166">
        <f t="shared" ca="1" si="336"/>
        <v>0</v>
      </c>
      <c r="DR227" s="166">
        <f t="shared" ca="1" si="336"/>
        <v>0</v>
      </c>
      <c r="DS227" s="166">
        <f t="shared" ca="1" si="336"/>
        <v>0</v>
      </c>
      <c r="DT227" s="166">
        <f t="shared" ca="1" si="336"/>
        <v>0</v>
      </c>
      <c r="DU227" s="166">
        <f t="shared" ca="1" si="336"/>
        <v>0</v>
      </c>
      <c r="DV227" s="166">
        <f t="shared" ca="1" si="336"/>
        <v>0</v>
      </c>
      <c r="DW227" s="166">
        <f t="shared" ca="1" si="336"/>
        <v>0</v>
      </c>
      <c r="DX227" s="166">
        <f t="shared" ca="1" si="336"/>
        <v>0</v>
      </c>
      <c r="DY227" s="166">
        <f t="shared" ca="1" si="336"/>
        <v>0</v>
      </c>
      <c r="DZ227" s="166">
        <f t="shared" ca="1" si="336"/>
        <v>0</v>
      </c>
      <c r="EA227" s="166">
        <f t="shared" ca="1" si="336"/>
        <v>0</v>
      </c>
      <c r="EB227" s="166">
        <f t="shared" ca="1" si="336"/>
        <v>0</v>
      </c>
      <c r="EC227" s="166">
        <f t="shared" ca="1" si="336"/>
        <v>0</v>
      </c>
      <c r="ED227" s="166">
        <f t="shared" ca="1" si="336"/>
        <v>0</v>
      </c>
      <c r="EE227" s="166">
        <f t="shared" ca="1" si="336"/>
        <v>0</v>
      </c>
      <c r="EF227" s="166">
        <f t="shared" ca="1" si="336"/>
        <v>0</v>
      </c>
      <c r="EG227" s="166">
        <f t="shared" ca="1" si="336"/>
        <v>0</v>
      </c>
      <c r="EH227" s="166">
        <f t="shared" ca="1" si="336"/>
        <v>0</v>
      </c>
      <c r="EI227" s="166">
        <f t="shared" ca="1" si="336"/>
        <v>0</v>
      </c>
      <c r="EJ227" s="166">
        <f t="shared" ca="1" si="336"/>
        <v>0</v>
      </c>
      <c r="EK227" s="4">
        <v>0</v>
      </c>
    </row>
    <row r="228" spans="1:141" s="4" customFormat="1" ht="14" x14ac:dyDescent="0.2">
      <c r="A228" s="3"/>
      <c r="H228" s="5"/>
      <c r="I228" s="5"/>
      <c r="J228" s="5"/>
      <c r="EK228" s="4">
        <v>0</v>
      </c>
    </row>
    <row r="229" spans="1:141" s="4" customFormat="1" ht="14" x14ac:dyDescent="0.2">
      <c r="A229" s="3"/>
      <c r="C229" s="2" t="str">
        <f>Summary!B39</f>
        <v>4th priority - sponsor promote</v>
      </c>
      <c r="D229" s="23">
        <f>INDEX(Summary!$B$36:$G$40,MATCH(C229,Summary!$B$36:$B$40,0),MATCH(E229,Summary!$B$35:$G$35,0))</f>
        <v>0.2</v>
      </c>
      <c r="E229" s="5" t="s">
        <v>676</v>
      </c>
      <c r="H229" s="5"/>
      <c r="I229" s="5"/>
      <c r="J229" s="5"/>
      <c r="EK229" s="4">
        <v>0</v>
      </c>
    </row>
    <row r="230" spans="1:141" s="4" customFormat="1" ht="14" x14ac:dyDescent="0.2">
      <c r="A230" s="3"/>
      <c r="B230" s="335" t="str">
        <f>Summary!$E$35</f>
        <v>LP split</v>
      </c>
      <c r="C230" s="329" t="s">
        <v>664</v>
      </c>
      <c r="H230" s="166">
        <f t="shared" ref="H230:AM230" si="337">G235</f>
        <v>0</v>
      </c>
      <c r="I230" s="166">
        <f t="shared" ca="1" si="337"/>
        <v>-13211312.430299997</v>
      </c>
      <c r="J230" s="166">
        <f t="shared" ca="1" si="337"/>
        <v>-15109261.224314347</v>
      </c>
      <c r="K230" s="166">
        <f t="shared" ca="1" si="337"/>
        <v>-17014009.249767765</v>
      </c>
      <c r="L230" s="166">
        <f t="shared" ca="1" si="337"/>
        <v>-19647181.632864833</v>
      </c>
      <c r="M230" s="166">
        <f t="shared" ca="1" si="337"/>
        <v>-22311550.688013423</v>
      </c>
      <c r="N230" s="166">
        <f t="shared" ca="1" si="337"/>
        <v>-25027381.016934086</v>
      </c>
      <c r="O230" s="166">
        <f t="shared" ca="1" si="337"/>
        <v>-28448879.565642219</v>
      </c>
      <c r="P230" s="166">
        <f t="shared" ca="1" si="337"/>
        <v>-30668536.076650191</v>
      </c>
      <c r="Q230" s="166">
        <f t="shared" ca="1" si="337"/>
        <v>-31147059.599885192</v>
      </c>
      <c r="R230" s="166">
        <f t="shared" ca="1" si="337"/>
        <v>-31617372.46683098</v>
      </c>
      <c r="S230" s="166">
        <f t="shared" ca="1" si="337"/>
        <v>-32110700.75711675</v>
      </c>
      <c r="T230" s="166">
        <f t="shared" ca="1" si="337"/>
        <v>-32595564.366289459</v>
      </c>
      <c r="U230" s="166">
        <f t="shared" ca="1" si="337"/>
        <v>-33104155.459891271</v>
      </c>
      <c r="V230" s="166">
        <f t="shared" ca="1" si="337"/>
        <v>-33620682.139377847</v>
      </c>
      <c r="W230" s="166">
        <f t="shared" ca="1" si="337"/>
        <v>-34094501.828989528</v>
      </c>
      <c r="X230" s="166">
        <f t="shared" ca="1" si="337"/>
        <v>-34626480.958915196</v>
      </c>
      <c r="Y230" s="166">
        <f t="shared" ca="1" si="337"/>
        <v>-35149332.224531651</v>
      </c>
      <c r="Z230" s="166">
        <f t="shared" ca="1" si="337"/>
        <v>-35697769.954112306</v>
      </c>
      <c r="AA230" s="166">
        <f t="shared" ca="1" si="337"/>
        <v>-36236797.41758278</v>
      </c>
      <c r="AB230" s="166">
        <f t="shared" ca="1" si="337"/>
        <v>-36802202.950069763</v>
      </c>
      <c r="AC230" s="166">
        <f t="shared" ca="1" si="337"/>
        <v>-37376430.54849384</v>
      </c>
      <c r="AD230" s="166">
        <f t="shared" ca="1" si="337"/>
        <v>-37940805.370171294</v>
      </c>
      <c r="AE230" s="166">
        <f t="shared" ca="1" si="337"/>
        <v>-38532798.669581853</v>
      </c>
      <c r="AF230" s="166">
        <f t="shared" ca="1" si="337"/>
        <v>-39114634.362791322</v>
      </c>
      <c r="AG230" s="166">
        <f t="shared" ca="1" si="337"/>
        <v>-39724943.006104179</v>
      </c>
      <c r="AH230" s="166">
        <f t="shared" ca="1" si="337"/>
        <v>-40344774.342040151</v>
      </c>
      <c r="AI230" s="166">
        <f t="shared" ca="1" si="337"/>
        <v>-40913357.346303746</v>
      </c>
      <c r="AJ230" s="166">
        <f t="shared" ca="1" si="337"/>
        <v>-41551731.602440208</v>
      </c>
      <c r="AK230" s="166">
        <f t="shared" ca="1" si="337"/>
        <v>-42179152.433412567</v>
      </c>
      <c r="AL230" s="166">
        <f t="shared" ca="1" si="337"/>
        <v>-42837276.987485096</v>
      </c>
      <c r="AM230" s="166">
        <f t="shared" ca="1" si="337"/>
        <v>-43484109.23460383</v>
      </c>
      <c r="AN230" s="166">
        <f t="shared" ref="AN230:BS230" ca="1" si="338">AM235</f>
        <v>-44162595.129844218</v>
      </c>
      <c r="AO230" s="166">
        <f t="shared" ca="1" si="338"/>
        <v>-44812794.582838535</v>
      </c>
      <c r="AP230" s="166">
        <f t="shared" ca="1" si="338"/>
        <v>-45388598.671689138</v>
      </c>
      <c r="AQ230" s="166">
        <f t="shared" ca="1" si="338"/>
        <v>-45933658.796631709</v>
      </c>
      <c r="AR230" s="166">
        <f t="shared" ca="1" si="338"/>
        <v>-46401521.685361497</v>
      </c>
      <c r="AS230" s="166">
        <f t="shared" ca="1" si="338"/>
        <v>-46883189.332184464</v>
      </c>
      <c r="AT230" s="166">
        <f t="shared" ca="1" si="338"/>
        <v>0</v>
      </c>
      <c r="AU230" s="166">
        <f t="shared" ca="1" si="338"/>
        <v>0</v>
      </c>
      <c r="AV230" s="166">
        <f t="shared" ca="1" si="338"/>
        <v>0</v>
      </c>
      <c r="AW230" s="166">
        <f t="shared" ca="1" si="338"/>
        <v>0</v>
      </c>
      <c r="AX230" s="166">
        <f t="shared" ca="1" si="338"/>
        <v>0</v>
      </c>
      <c r="AY230" s="166">
        <f t="shared" ca="1" si="338"/>
        <v>0</v>
      </c>
      <c r="AZ230" s="166">
        <f t="shared" ca="1" si="338"/>
        <v>0</v>
      </c>
      <c r="BA230" s="166">
        <f t="shared" ca="1" si="338"/>
        <v>0</v>
      </c>
      <c r="BB230" s="166">
        <f t="shared" ca="1" si="338"/>
        <v>0</v>
      </c>
      <c r="BC230" s="166">
        <f t="shared" ca="1" si="338"/>
        <v>0</v>
      </c>
      <c r="BD230" s="166">
        <f t="shared" ca="1" si="338"/>
        <v>0</v>
      </c>
      <c r="BE230" s="166">
        <f t="shared" ca="1" si="338"/>
        <v>0</v>
      </c>
      <c r="BF230" s="166">
        <f t="shared" ca="1" si="338"/>
        <v>0</v>
      </c>
      <c r="BG230" s="166">
        <f t="shared" ca="1" si="338"/>
        <v>0</v>
      </c>
      <c r="BH230" s="166">
        <f t="shared" ca="1" si="338"/>
        <v>0</v>
      </c>
      <c r="BI230" s="166">
        <f t="shared" ca="1" si="338"/>
        <v>0</v>
      </c>
      <c r="BJ230" s="166">
        <f t="shared" ca="1" si="338"/>
        <v>0</v>
      </c>
      <c r="BK230" s="166">
        <f t="shared" ca="1" si="338"/>
        <v>0</v>
      </c>
      <c r="BL230" s="166">
        <f t="shared" ca="1" si="338"/>
        <v>0</v>
      </c>
      <c r="BM230" s="166">
        <f t="shared" ca="1" si="338"/>
        <v>0</v>
      </c>
      <c r="BN230" s="166">
        <f t="shared" ca="1" si="338"/>
        <v>0</v>
      </c>
      <c r="BO230" s="166">
        <f t="shared" ca="1" si="338"/>
        <v>0</v>
      </c>
      <c r="BP230" s="166">
        <f t="shared" ca="1" si="338"/>
        <v>0</v>
      </c>
      <c r="BQ230" s="166">
        <f t="shared" ca="1" si="338"/>
        <v>0</v>
      </c>
      <c r="BR230" s="166">
        <f t="shared" ca="1" si="338"/>
        <v>0</v>
      </c>
      <c r="BS230" s="166">
        <f t="shared" ca="1" si="338"/>
        <v>0</v>
      </c>
      <c r="BT230" s="166">
        <f t="shared" ref="BT230:CY230" ca="1" si="339">BS235</f>
        <v>0</v>
      </c>
      <c r="BU230" s="166">
        <f t="shared" ca="1" si="339"/>
        <v>0</v>
      </c>
      <c r="BV230" s="166">
        <f t="shared" ca="1" si="339"/>
        <v>0</v>
      </c>
      <c r="BW230" s="166">
        <f t="shared" ca="1" si="339"/>
        <v>0</v>
      </c>
      <c r="BX230" s="166">
        <f t="shared" ca="1" si="339"/>
        <v>0</v>
      </c>
      <c r="BY230" s="166">
        <f t="shared" ca="1" si="339"/>
        <v>0</v>
      </c>
      <c r="BZ230" s="166">
        <f t="shared" ca="1" si="339"/>
        <v>0</v>
      </c>
      <c r="CA230" s="166">
        <f t="shared" ca="1" si="339"/>
        <v>0</v>
      </c>
      <c r="CB230" s="166">
        <f t="shared" ca="1" si="339"/>
        <v>0</v>
      </c>
      <c r="CC230" s="166">
        <f t="shared" ca="1" si="339"/>
        <v>0</v>
      </c>
      <c r="CD230" s="166">
        <f t="shared" ca="1" si="339"/>
        <v>0</v>
      </c>
      <c r="CE230" s="166">
        <f t="shared" ca="1" si="339"/>
        <v>0</v>
      </c>
      <c r="CF230" s="166">
        <f t="shared" ca="1" si="339"/>
        <v>0</v>
      </c>
      <c r="CG230" s="166">
        <f t="shared" ca="1" si="339"/>
        <v>0</v>
      </c>
      <c r="CH230" s="166">
        <f t="shared" ca="1" si="339"/>
        <v>0</v>
      </c>
      <c r="CI230" s="166">
        <f t="shared" ca="1" si="339"/>
        <v>0</v>
      </c>
      <c r="CJ230" s="166">
        <f t="shared" ca="1" si="339"/>
        <v>0</v>
      </c>
      <c r="CK230" s="166">
        <f t="shared" ca="1" si="339"/>
        <v>0</v>
      </c>
      <c r="CL230" s="166">
        <f t="shared" ca="1" si="339"/>
        <v>0</v>
      </c>
      <c r="CM230" s="166">
        <f t="shared" ca="1" si="339"/>
        <v>0</v>
      </c>
      <c r="CN230" s="166">
        <f t="shared" ca="1" si="339"/>
        <v>0</v>
      </c>
      <c r="CO230" s="166">
        <f t="shared" ca="1" si="339"/>
        <v>0</v>
      </c>
      <c r="CP230" s="166">
        <f t="shared" ca="1" si="339"/>
        <v>0</v>
      </c>
      <c r="CQ230" s="166">
        <f t="shared" ca="1" si="339"/>
        <v>0</v>
      </c>
      <c r="CR230" s="166">
        <f t="shared" ca="1" si="339"/>
        <v>0</v>
      </c>
      <c r="CS230" s="166">
        <f t="shared" ca="1" si="339"/>
        <v>0</v>
      </c>
      <c r="CT230" s="166">
        <f t="shared" ca="1" si="339"/>
        <v>0</v>
      </c>
      <c r="CU230" s="166">
        <f t="shared" ca="1" si="339"/>
        <v>0</v>
      </c>
      <c r="CV230" s="166">
        <f t="shared" ca="1" si="339"/>
        <v>0</v>
      </c>
      <c r="CW230" s="166">
        <f t="shared" ca="1" si="339"/>
        <v>0</v>
      </c>
      <c r="CX230" s="166">
        <f t="shared" ca="1" si="339"/>
        <v>0</v>
      </c>
      <c r="CY230" s="166">
        <f t="shared" ca="1" si="339"/>
        <v>0</v>
      </c>
      <c r="CZ230" s="166">
        <f t="shared" ref="CZ230:EJ230" ca="1" si="340">CY235</f>
        <v>0</v>
      </c>
      <c r="DA230" s="166">
        <f t="shared" ca="1" si="340"/>
        <v>0</v>
      </c>
      <c r="DB230" s="166">
        <f t="shared" ca="1" si="340"/>
        <v>0</v>
      </c>
      <c r="DC230" s="166">
        <f t="shared" ca="1" si="340"/>
        <v>0</v>
      </c>
      <c r="DD230" s="166">
        <f t="shared" ca="1" si="340"/>
        <v>0</v>
      </c>
      <c r="DE230" s="166">
        <f t="shared" ca="1" si="340"/>
        <v>0</v>
      </c>
      <c r="DF230" s="166">
        <f t="shared" ca="1" si="340"/>
        <v>0</v>
      </c>
      <c r="DG230" s="166">
        <f t="shared" ca="1" si="340"/>
        <v>0</v>
      </c>
      <c r="DH230" s="166">
        <f t="shared" ca="1" si="340"/>
        <v>0</v>
      </c>
      <c r="DI230" s="166">
        <f t="shared" ca="1" si="340"/>
        <v>0</v>
      </c>
      <c r="DJ230" s="166">
        <f t="shared" ca="1" si="340"/>
        <v>0</v>
      </c>
      <c r="DK230" s="166">
        <f t="shared" ca="1" si="340"/>
        <v>0</v>
      </c>
      <c r="DL230" s="166">
        <f t="shared" ca="1" si="340"/>
        <v>0</v>
      </c>
      <c r="DM230" s="166">
        <f t="shared" ca="1" si="340"/>
        <v>0</v>
      </c>
      <c r="DN230" s="166">
        <f t="shared" ca="1" si="340"/>
        <v>0</v>
      </c>
      <c r="DO230" s="166">
        <f t="shared" ca="1" si="340"/>
        <v>0</v>
      </c>
      <c r="DP230" s="166">
        <f t="shared" ca="1" si="340"/>
        <v>0</v>
      </c>
      <c r="DQ230" s="166">
        <f t="shared" ca="1" si="340"/>
        <v>0</v>
      </c>
      <c r="DR230" s="166">
        <f t="shared" ca="1" si="340"/>
        <v>0</v>
      </c>
      <c r="DS230" s="166">
        <f t="shared" ca="1" si="340"/>
        <v>0</v>
      </c>
      <c r="DT230" s="166">
        <f t="shared" ca="1" si="340"/>
        <v>0</v>
      </c>
      <c r="DU230" s="166">
        <f t="shared" ca="1" si="340"/>
        <v>0</v>
      </c>
      <c r="DV230" s="166">
        <f t="shared" ca="1" si="340"/>
        <v>0</v>
      </c>
      <c r="DW230" s="166">
        <f t="shared" ca="1" si="340"/>
        <v>0</v>
      </c>
      <c r="DX230" s="166">
        <f t="shared" ca="1" si="340"/>
        <v>0</v>
      </c>
      <c r="DY230" s="166">
        <f t="shared" ca="1" si="340"/>
        <v>0</v>
      </c>
      <c r="DZ230" s="166">
        <f t="shared" ca="1" si="340"/>
        <v>0</v>
      </c>
      <c r="EA230" s="166">
        <f t="shared" ca="1" si="340"/>
        <v>0</v>
      </c>
      <c r="EB230" s="166">
        <f t="shared" ca="1" si="340"/>
        <v>0</v>
      </c>
      <c r="EC230" s="166">
        <f t="shared" ca="1" si="340"/>
        <v>0</v>
      </c>
      <c r="ED230" s="166">
        <f t="shared" ca="1" si="340"/>
        <v>0</v>
      </c>
      <c r="EE230" s="166">
        <f t="shared" ca="1" si="340"/>
        <v>0</v>
      </c>
      <c r="EF230" s="166">
        <f t="shared" ca="1" si="340"/>
        <v>0</v>
      </c>
      <c r="EG230" s="166">
        <f t="shared" ca="1" si="340"/>
        <v>0</v>
      </c>
      <c r="EH230" s="166">
        <f t="shared" ca="1" si="340"/>
        <v>0</v>
      </c>
      <c r="EI230" s="166">
        <f t="shared" ca="1" si="340"/>
        <v>0</v>
      </c>
      <c r="EJ230" s="166">
        <f t="shared" ca="1" si="340"/>
        <v>0</v>
      </c>
      <c r="EK230" s="4">
        <v>0</v>
      </c>
    </row>
    <row r="231" spans="1:141" s="4" customFormat="1" ht="14" x14ac:dyDescent="0.2">
      <c r="A231" s="3"/>
      <c r="B231" s="23">
        <f>INDEX(Summary!$B$36:$G$40,MATCH(C229,Summary!$B$36:$B$40,0),MATCH(B230,Summary!$B$35:$G$35,0))</f>
        <v>0.5784999999999999</v>
      </c>
      <c r="C231" s="329" t="s">
        <v>665</v>
      </c>
      <c r="H231" s="166">
        <f t="shared" ref="H231:AM231" ca="1" si="341">H216</f>
        <v>-13211312.430299997</v>
      </c>
      <c r="I231" s="166">
        <f t="shared" ca="1" si="341"/>
        <v>-1691811.6717563749</v>
      </c>
      <c r="J231" s="166">
        <f t="shared" ca="1" si="341"/>
        <v>-1691811.6717563749</v>
      </c>
      <c r="K231" s="166">
        <f t="shared" ca="1" si="341"/>
        <v>-2367701.4903813745</v>
      </c>
      <c r="L231" s="166">
        <f t="shared" ca="1" si="341"/>
        <v>-2367701.4903813745</v>
      </c>
      <c r="M231" s="166">
        <f t="shared" ca="1" si="341"/>
        <v>-2367701.4903813745</v>
      </c>
      <c r="N231" s="166">
        <f t="shared" ca="1" si="341"/>
        <v>-3043591.3090063748</v>
      </c>
      <c r="O231" s="166">
        <f t="shared" ca="1" si="341"/>
        <v>-1775766.4587467553</v>
      </c>
      <c r="P231" s="166">
        <f t="shared" ca="1" si="341"/>
        <v>0</v>
      </c>
      <c r="Q231" s="166">
        <f t="shared" ca="1" si="341"/>
        <v>0</v>
      </c>
      <c r="R231" s="166">
        <f t="shared" ca="1" si="341"/>
        <v>0</v>
      </c>
      <c r="S231" s="166">
        <f t="shared" ca="1" si="341"/>
        <v>0</v>
      </c>
      <c r="T231" s="166">
        <f t="shared" ca="1" si="341"/>
        <v>0</v>
      </c>
      <c r="U231" s="166">
        <f t="shared" ca="1" si="341"/>
        <v>0</v>
      </c>
      <c r="V231" s="166">
        <f t="shared" ca="1" si="341"/>
        <v>0</v>
      </c>
      <c r="W231" s="166">
        <f t="shared" ca="1" si="341"/>
        <v>0</v>
      </c>
      <c r="X231" s="166">
        <f t="shared" ca="1" si="341"/>
        <v>0</v>
      </c>
      <c r="Y231" s="166">
        <f t="shared" ca="1" si="341"/>
        <v>0</v>
      </c>
      <c r="Z231" s="166">
        <f t="shared" ca="1" si="341"/>
        <v>0</v>
      </c>
      <c r="AA231" s="166">
        <f t="shared" ca="1" si="341"/>
        <v>0</v>
      </c>
      <c r="AB231" s="166">
        <f t="shared" ca="1" si="341"/>
        <v>0</v>
      </c>
      <c r="AC231" s="166">
        <f t="shared" ca="1" si="341"/>
        <v>0</v>
      </c>
      <c r="AD231" s="166">
        <f t="shared" ca="1" si="341"/>
        <v>0</v>
      </c>
      <c r="AE231" s="166">
        <f t="shared" ca="1" si="341"/>
        <v>0</v>
      </c>
      <c r="AF231" s="166">
        <f t="shared" ca="1" si="341"/>
        <v>0</v>
      </c>
      <c r="AG231" s="166">
        <f t="shared" ca="1" si="341"/>
        <v>0</v>
      </c>
      <c r="AH231" s="166">
        <f t="shared" ca="1" si="341"/>
        <v>0</v>
      </c>
      <c r="AI231" s="166">
        <f t="shared" ca="1" si="341"/>
        <v>0</v>
      </c>
      <c r="AJ231" s="166">
        <f t="shared" ca="1" si="341"/>
        <v>0</v>
      </c>
      <c r="AK231" s="166">
        <f t="shared" ca="1" si="341"/>
        <v>0</v>
      </c>
      <c r="AL231" s="166">
        <f t="shared" ca="1" si="341"/>
        <v>0</v>
      </c>
      <c r="AM231" s="166">
        <f t="shared" ca="1" si="341"/>
        <v>0</v>
      </c>
      <c r="AN231" s="166">
        <f t="shared" ref="AN231:BS231" ca="1" si="342">AN216</f>
        <v>0</v>
      </c>
      <c r="AO231" s="166">
        <f t="shared" ca="1" si="342"/>
        <v>0</v>
      </c>
      <c r="AP231" s="166">
        <f t="shared" ca="1" si="342"/>
        <v>0</v>
      </c>
      <c r="AQ231" s="166">
        <f t="shared" ca="1" si="342"/>
        <v>0</v>
      </c>
      <c r="AR231" s="166">
        <f t="shared" ca="1" si="342"/>
        <v>0</v>
      </c>
      <c r="AS231" s="166">
        <f t="shared" ca="1" si="342"/>
        <v>0</v>
      </c>
      <c r="AT231" s="166">
        <f t="shared" si="342"/>
        <v>0</v>
      </c>
      <c r="AU231" s="166">
        <f t="shared" si="342"/>
        <v>0</v>
      </c>
      <c r="AV231" s="166">
        <f t="shared" si="342"/>
        <v>0</v>
      </c>
      <c r="AW231" s="166">
        <f t="shared" si="342"/>
        <v>0</v>
      </c>
      <c r="AX231" s="166">
        <f t="shared" si="342"/>
        <v>0</v>
      </c>
      <c r="AY231" s="166">
        <f t="shared" si="342"/>
        <v>0</v>
      </c>
      <c r="AZ231" s="166">
        <f t="shared" si="342"/>
        <v>0</v>
      </c>
      <c r="BA231" s="166">
        <f t="shared" si="342"/>
        <v>0</v>
      </c>
      <c r="BB231" s="166">
        <f t="shared" si="342"/>
        <v>0</v>
      </c>
      <c r="BC231" s="166">
        <f t="shared" si="342"/>
        <v>0</v>
      </c>
      <c r="BD231" s="166">
        <f t="shared" si="342"/>
        <v>0</v>
      </c>
      <c r="BE231" s="166">
        <f t="shared" si="342"/>
        <v>0</v>
      </c>
      <c r="BF231" s="166">
        <f t="shared" si="342"/>
        <v>0</v>
      </c>
      <c r="BG231" s="166">
        <f t="shared" si="342"/>
        <v>0</v>
      </c>
      <c r="BH231" s="166">
        <f t="shared" si="342"/>
        <v>0</v>
      </c>
      <c r="BI231" s="166">
        <f t="shared" si="342"/>
        <v>0</v>
      </c>
      <c r="BJ231" s="166">
        <f t="shared" si="342"/>
        <v>0</v>
      </c>
      <c r="BK231" s="166">
        <f t="shared" si="342"/>
        <v>0</v>
      </c>
      <c r="BL231" s="166">
        <f t="shared" si="342"/>
        <v>0</v>
      </c>
      <c r="BM231" s="166">
        <f t="shared" si="342"/>
        <v>0</v>
      </c>
      <c r="BN231" s="166">
        <f t="shared" si="342"/>
        <v>0</v>
      </c>
      <c r="BO231" s="166">
        <f t="shared" si="342"/>
        <v>0</v>
      </c>
      <c r="BP231" s="166">
        <f t="shared" si="342"/>
        <v>0</v>
      </c>
      <c r="BQ231" s="166">
        <f t="shared" si="342"/>
        <v>0</v>
      </c>
      <c r="BR231" s="166">
        <f t="shared" si="342"/>
        <v>0</v>
      </c>
      <c r="BS231" s="166">
        <f t="shared" si="342"/>
        <v>0</v>
      </c>
      <c r="BT231" s="166">
        <f t="shared" ref="BT231:CY231" si="343">BT216</f>
        <v>0</v>
      </c>
      <c r="BU231" s="166">
        <f t="shared" si="343"/>
        <v>0</v>
      </c>
      <c r="BV231" s="166">
        <f t="shared" si="343"/>
        <v>0</v>
      </c>
      <c r="BW231" s="166">
        <f t="shared" si="343"/>
        <v>0</v>
      </c>
      <c r="BX231" s="166">
        <f t="shared" si="343"/>
        <v>0</v>
      </c>
      <c r="BY231" s="166">
        <f t="shared" si="343"/>
        <v>0</v>
      </c>
      <c r="BZ231" s="166">
        <f t="shared" si="343"/>
        <v>0</v>
      </c>
      <c r="CA231" s="166">
        <f t="shared" si="343"/>
        <v>0</v>
      </c>
      <c r="CB231" s="166">
        <f t="shared" si="343"/>
        <v>0</v>
      </c>
      <c r="CC231" s="166">
        <f t="shared" si="343"/>
        <v>0</v>
      </c>
      <c r="CD231" s="166">
        <f t="shared" si="343"/>
        <v>0</v>
      </c>
      <c r="CE231" s="166">
        <f t="shared" si="343"/>
        <v>0</v>
      </c>
      <c r="CF231" s="166">
        <f t="shared" si="343"/>
        <v>0</v>
      </c>
      <c r="CG231" s="166">
        <f t="shared" si="343"/>
        <v>0</v>
      </c>
      <c r="CH231" s="166">
        <f t="shared" si="343"/>
        <v>0</v>
      </c>
      <c r="CI231" s="166">
        <f t="shared" si="343"/>
        <v>0</v>
      </c>
      <c r="CJ231" s="166">
        <f t="shared" si="343"/>
        <v>0</v>
      </c>
      <c r="CK231" s="166">
        <f t="shared" si="343"/>
        <v>0</v>
      </c>
      <c r="CL231" s="166">
        <f t="shared" si="343"/>
        <v>0</v>
      </c>
      <c r="CM231" s="166">
        <f t="shared" si="343"/>
        <v>0</v>
      </c>
      <c r="CN231" s="166">
        <f t="shared" si="343"/>
        <v>0</v>
      </c>
      <c r="CO231" s="166">
        <f t="shared" si="343"/>
        <v>0</v>
      </c>
      <c r="CP231" s="166">
        <f t="shared" si="343"/>
        <v>0</v>
      </c>
      <c r="CQ231" s="166">
        <f t="shared" si="343"/>
        <v>0</v>
      </c>
      <c r="CR231" s="166">
        <f t="shared" si="343"/>
        <v>0</v>
      </c>
      <c r="CS231" s="166">
        <f t="shared" si="343"/>
        <v>0</v>
      </c>
      <c r="CT231" s="166">
        <f t="shared" si="343"/>
        <v>0</v>
      </c>
      <c r="CU231" s="166">
        <f t="shared" si="343"/>
        <v>0</v>
      </c>
      <c r="CV231" s="166">
        <f t="shared" si="343"/>
        <v>0</v>
      </c>
      <c r="CW231" s="166">
        <f t="shared" si="343"/>
        <v>0</v>
      </c>
      <c r="CX231" s="166">
        <f t="shared" si="343"/>
        <v>0</v>
      </c>
      <c r="CY231" s="166">
        <f t="shared" si="343"/>
        <v>0</v>
      </c>
      <c r="CZ231" s="166">
        <f t="shared" ref="CZ231:EJ231" si="344">CZ216</f>
        <v>0</v>
      </c>
      <c r="DA231" s="166">
        <f t="shared" si="344"/>
        <v>0</v>
      </c>
      <c r="DB231" s="166">
        <f t="shared" si="344"/>
        <v>0</v>
      </c>
      <c r="DC231" s="166">
        <f t="shared" si="344"/>
        <v>0</v>
      </c>
      <c r="DD231" s="166">
        <f t="shared" si="344"/>
        <v>0</v>
      </c>
      <c r="DE231" s="166">
        <f t="shared" si="344"/>
        <v>0</v>
      </c>
      <c r="DF231" s="166">
        <f t="shared" si="344"/>
        <v>0</v>
      </c>
      <c r="DG231" s="166">
        <f t="shared" si="344"/>
        <v>0</v>
      </c>
      <c r="DH231" s="166">
        <f t="shared" si="344"/>
        <v>0</v>
      </c>
      <c r="DI231" s="166">
        <f t="shared" si="344"/>
        <v>0</v>
      </c>
      <c r="DJ231" s="166">
        <f t="shared" si="344"/>
        <v>0</v>
      </c>
      <c r="DK231" s="166">
        <f t="shared" si="344"/>
        <v>0</v>
      </c>
      <c r="DL231" s="166">
        <f t="shared" si="344"/>
        <v>0</v>
      </c>
      <c r="DM231" s="166">
        <f t="shared" si="344"/>
        <v>0</v>
      </c>
      <c r="DN231" s="166">
        <f t="shared" si="344"/>
        <v>0</v>
      </c>
      <c r="DO231" s="166">
        <f t="shared" si="344"/>
        <v>0</v>
      </c>
      <c r="DP231" s="166">
        <f t="shared" si="344"/>
        <v>0</v>
      </c>
      <c r="DQ231" s="166">
        <f t="shared" si="344"/>
        <v>0</v>
      </c>
      <c r="DR231" s="166">
        <f t="shared" si="344"/>
        <v>0</v>
      </c>
      <c r="DS231" s="166">
        <f t="shared" si="344"/>
        <v>0</v>
      </c>
      <c r="DT231" s="166">
        <f t="shared" si="344"/>
        <v>0</v>
      </c>
      <c r="DU231" s="166">
        <f t="shared" si="344"/>
        <v>0</v>
      </c>
      <c r="DV231" s="166">
        <f t="shared" si="344"/>
        <v>0</v>
      </c>
      <c r="DW231" s="166">
        <f t="shared" si="344"/>
        <v>0</v>
      </c>
      <c r="DX231" s="166">
        <f t="shared" si="344"/>
        <v>0</v>
      </c>
      <c r="DY231" s="166">
        <f t="shared" si="344"/>
        <v>0</v>
      </c>
      <c r="DZ231" s="166">
        <f t="shared" si="344"/>
        <v>0</v>
      </c>
      <c r="EA231" s="166">
        <f t="shared" si="344"/>
        <v>0</v>
      </c>
      <c r="EB231" s="166">
        <f t="shared" si="344"/>
        <v>0</v>
      </c>
      <c r="EC231" s="166">
        <f t="shared" si="344"/>
        <v>0</v>
      </c>
      <c r="ED231" s="166">
        <f t="shared" si="344"/>
        <v>0</v>
      </c>
      <c r="EE231" s="166">
        <f t="shared" si="344"/>
        <v>0</v>
      </c>
      <c r="EF231" s="166">
        <f t="shared" si="344"/>
        <v>0</v>
      </c>
      <c r="EG231" s="166">
        <f t="shared" si="344"/>
        <v>0</v>
      </c>
      <c r="EH231" s="166">
        <f t="shared" si="344"/>
        <v>0</v>
      </c>
      <c r="EI231" s="166">
        <f t="shared" si="344"/>
        <v>0</v>
      </c>
      <c r="EJ231" s="166">
        <f t="shared" si="344"/>
        <v>0</v>
      </c>
      <c r="EK231" s="4">
        <v>0</v>
      </c>
    </row>
    <row r="232" spans="1:141" s="4" customFormat="1" ht="14" x14ac:dyDescent="0.2">
      <c r="A232" s="3"/>
      <c r="B232" s="23"/>
      <c r="C232" s="4" t="s">
        <v>669</v>
      </c>
      <c r="D232" s="4" t="s">
        <v>672</v>
      </c>
      <c r="E232" s="336" t="b">
        <v>1</v>
      </c>
      <c r="H232" s="166">
        <f>H230*((1+$D229)^(1/12)-1)</f>
        <v>0</v>
      </c>
      <c r="I232" s="166">
        <f t="shared" ref="I232:AN232" ca="1" si="345">I230*((1+$D229)^(1/12)-1)*IF($E232,((I$115-H$115)/365)*12,1)</f>
        <v>-206137.12225797385</v>
      </c>
      <c r="J232" s="166">
        <f t="shared" ca="1" si="345"/>
        <v>-212936.35369704466</v>
      </c>
      <c r="K232" s="166">
        <f t="shared" ca="1" si="345"/>
        <v>-265470.89271569328</v>
      </c>
      <c r="L232" s="166">
        <f t="shared" ca="1" si="345"/>
        <v>-296667.56476721558</v>
      </c>
      <c r="M232" s="166">
        <f t="shared" ca="1" si="345"/>
        <v>-348128.83853928855</v>
      </c>
      <c r="N232" s="166">
        <f t="shared" ca="1" si="345"/>
        <v>-377907.23970176035</v>
      </c>
      <c r="O232" s="166">
        <f t="shared" ca="1" si="345"/>
        <v>-443890.05226121942</v>
      </c>
      <c r="P232" s="166">
        <f t="shared" ca="1" si="345"/>
        <v>-478523.52323500131</v>
      </c>
      <c r="Q232" s="166">
        <f t="shared" ca="1" si="345"/>
        <v>-470312.86694578669</v>
      </c>
      <c r="R232" s="166">
        <f t="shared" ca="1" si="345"/>
        <v>-493328.29028576962</v>
      </c>
      <c r="S232" s="166">
        <f t="shared" ca="1" si="345"/>
        <v>-484863.60917270952</v>
      </c>
      <c r="T232" s="166">
        <f t="shared" ca="1" si="345"/>
        <v>-508591.09360181034</v>
      </c>
      <c r="U232" s="166">
        <f t="shared" ca="1" si="345"/>
        <v>-516526.67948657565</v>
      </c>
      <c r="V232" s="166">
        <f t="shared" ca="1" si="345"/>
        <v>-473819.68961168377</v>
      </c>
      <c r="W232" s="166">
        <f t="shared" ca="1" si="345"/>
        <v>-531979.12992566591</v>
      </c>
      <c r="X232" s="166">
        <f t="shared" ca="1" si="345"/>
        <v>-522851.26561645418</v>
      </c>
      <c r="Y232" s="166">
        <f t="shared" ca="1" si="345"/>
        <v>-548437.72958065534</v>
      </c>
      <c r="Z232" s="166">
        <f t="shared" ca="1" si="345"/>
        <v>-539027.46347047191</v>
      </c>
      <c r="AA232" s="166">
        <f t="shared" ca="1" si="345"/>
        <v>-565405.53248698486</v>
      </c>
      <c r="AB232" s="166">
        <f t="shared" ca="1" si="345"/>
        <v>-574227.59842407494</v>
      </c>
      <c r="AC232" s="166">
        <f t="shared" ca="1" si="345"/>
        <v>-564374.82167745358</v>
      </c>
      <c r="AD232" s="166">
        <f t="shared" ca="1" si="345"/>
        <v>-591993.29941055633</v>
      </c>
      <c r="AE232" s="166">
        <f t="shared" ca="1" si="345"/>
        <v>-581835.69320946874</v>
      </c>
      <c r="AF232" s="166">
        <f t="shared" ca="1" si="345"/>
        <v>-610308.64331285586</v>
      </c>
      <c r="AG232" s="166">
        <f t="shared" ca="1" si="345"/>
        <v>-619831.33593597054</v>
      </c>
      <c r="AH232" s="166">
        <f t="shared" ca="1" si="345"/>
        <v>-568583.00426359614</v>
      </c>
      <c r="AI232" s="166">
        <f t="shared" ca="1" si="345"/>
        <v>-638374.25613646442</v>
      </c>
      <c r="AJ232" s="166">
        <f t="shared" ca="1" si="345"/>
        <v>-627420.8309723573</v>
      </c>
      <c r="AK232" s="166">
        <f t="shared" ca="1" si="345"/>
        <v>-658124.55407253176</v>
      </c>
      <c r="AL232" s="166">
        <f t="shared" ca="1" si="345"/>
        <v>-646832.24711873452</v>
      </c>
      <c r="AM232" s="166">
        <f t="shared" ca="1" si="345"/>
        <v>-678485.89524039242</v>
      </c>
      <c r="AN232" s="166">
        <f t="shared" ca="1" si="345"/>
        <v>-689072.36276020599</v>
      </c>
      <c r="AO232" s="166">
        <f t="shared" ref="AO232:BT232" ca="1" si="346">AO230*((1+$D229)^(1/12)-1)*IF($E232,((AO$115-AN$115)/365)*12,1)</f>
        <v>-676662.07233844628</v>
      </c>
      <c r="AP232" s="166">
        <f t="shared" ca="1" si="346"/>
        <v>-708201.79016019497</v>
      </c>
      <c r="AQ232" s="166">
        <f t="shared" ca="1" si="346"/>
        <v>-693586.84368501499</v>
      </c>
      <c r="AR232" s="166">
        <f t="shared" ca="1" si="346"/>
        <v>-724006.50571808382</v>
      </c>
      <c r="AS232" s="166">
        <f t="shared" ca="1" si="346"/>
        <v>-731522.00299548812</v>
      </c>
      <c r="AT232" s="166">
        <f t="shared" ca="1" si="346"/>
        <v>0</v>
      </c>
      <c r="AU232" s="166">
        <f t="shared" ca="1" si="346"/>
        <v>0</v>
      </c>
      <c r="AV232" s="166">
        <f t="shared" ca="1" si="346"/>
        <v>0</v>
      </c>
      <c r="AW232" s="166">
        <f t="shared" ca="1" si="346"/>
        <v>0</v>
      </c>
      <c r="AX232" s="166">
        <f t="shared" ca="1" si="346"/>
        <v>0</v>
      </c>
      <c r="AY232" s="166">
        <f t="shared" ca="1" si="346"/>
        <v>0</v>
      </c>
      <c r="AZ232" s="166">
        <f t="shared" ca="1" si="346"/>
        <v>0</v>
      </c>
      <c r="BA232" s="166">
        <f t="shared" ca="1" si="346"/>
        <v>0</v>
      </c>
      <c r="BB232" s="166">
        <f t="shared" ca="1" si="346"/>
        <v>0</v>
      </c>
      <c r="BC232" s="166">
        <f t="shared" ca="1" si="346"/>
        <v>0</v>
      </c>
      <c r="BD232" s="166">
        <f t="shared" ca="1" si="346"/>
        <v>0</v>
      </c>
      <c r="BE232" s="166">
        <f t="shared" ca="1" si="346"/>
        <v>0</v>
      </c>
      <c r="BF232" s="166">
        <f t="shared" ca="1" si="346"/>
        <v>0</v>
      </c>
      <c r="BG232" s="166">
        <f t="shared" ca="1" si="346"/>
        <v>0</v>
      </c>
      <c r="BH232" s="166">
        <f t="shared" ca="1" si="346"/>
        <v>0</v>
      </c>
      <c r="BI232" s="166">
        <f t="shared" ca="1" si="346"/>
        <v>0</v>
      </c>
      <c r="BJ232" s="166">
        <f t="shared" ca="1" si="346"/>
        <v>0</v>
      </c>
      <c r="BK232" s="166">
        <f t="shared" ca="1" si="346"/>
        <v>0</v>
      </c>
      <c r="BL232" s="166">
        <f t="shared" ca="1" si="346"/>
        <v>0</v>
      </c>
      <c r="BM232" s="166">
        <f t="shared" ca="1" si="346"/>
        <v>0</v>
      </c>
      <c r="BN232" s="166">
        <f t="shared" ca="1" si="346"/>
        <v>0</v>
      </c>
      <c r="BO232" s="166">
        <f t="shared" ca="1" si="346"/>
        <v>0</v>
      </c>
      <c r="BP232" s="166">
        <f t="shared" ca="1" si="346"/>
        <v>0</v>
      </c>
      <c r="BQ232" s="166">
        <f t="shared" ca="1" si="346"/>
        <v>0</v>
      </c>
      <c r="BR232" s="166">
        <f t="shared" ca="1" si="346"/>
        <v>0</v>
      </c>
      <c r="BS232" s="166">
        <f t="shared" ca="1" si="346"/>
        <v>0</v>
      </c>
      <c r="BT232" s="166">
        <f t="shared" ca="1" si="346"/>
        <v>0</v>
      </c>
      <c r="BU232" s="166">
        <f t="shared" ref="BU232:CZ232" ca="1" si="347">BU230*((1+$D229)^(1/12)-1)*IF($E232,((BU$115-BT$115)/365)*12,1)</f>
        <v>0</v>
      </c>
      <c r="BV232" s="166">
        <f t="shared" ca="1" si="347"/>
        <v>0</v>
      </c>
      <c r="BW232" s="166">
        <f t="shared" ca="1" si="347"/>
        <v>0</v>
      </c>
      <c r="BX232" s="166">
        <f t="shared" ca="1" si="347"/>
        <v>0</v>
      </c>
      <c r="BY232" s="166">
        <f t="shared" ca="1" si="347"/>
        <v>0</v>
      </c>
      <c r="BZ232" s="166">
        <f t="shared" ca="1" si="347"/>
        <v>0</v>
      </c>
      <c r="CA232" s="166">
        <f t="shared" ca="1" si="347"/>
        <v>0</v>
      </c>
      <c r="CB232" s="166">
        <f t="shared" ca="1" si="347"/>
        <v>0</v>
      </c>
      <c r="CC232" s="166">
        <f t="shared" ca="1" si="347"/>
        <v>0</v>
      </c>
      <c r="CD232" s="166">
        <f t="shared" ca="1" si="347"/>
        <v>0</v>
      </c>
      <c r="CE232" s="166">
        <f t="shared" ca="1" si="347"/>
        <v>0</v>
      </c>
      <c r="CF232" s="166">
        <f t="shared" ca="1" si="347"/>
        <v>0</v>
      </c>
      <c r="CG232" s="166">
        <f t="shared" ca="1" si="347"/>
        <v>0</v>
      </c>
      <c r="CH232" s="166">
        <f t="shared" ca="1" si="347"/>
        <v>0</v>
      </c>
      <c r="CI232" s="166">
        <f t="shared" ca="1" si="347"/>
        <v>0</v>
      </c>
      <c r="CJ232" s="166">
        <f t="shared" ca="1" si="347"/>
        <v>0</v>
      </c>
      <c r="CK232" s="166">
        <f t="shared" ca="1" si="347"/>
        <v>0</v>
      </c>
      <c r="CL232" s="166">
        <f t="shared" ca="1" si="347"/>
        <v>0</v>
      </c>
      <c r="CM232" s="166">
        <f t="shared" ca="1" si="347"/>
        <v>0</v>
      </c>
      <c r="CN232" s="166">
        <f t="shared" ca="1" si="347"/>
        <v>0</v>
      </c>
      <c r="CO232" s="166">
        <f t="shared" ca="1" si="347"/>
        <v>0</v>
      </c>
      <c r="CP232" s="166">
        <f t="shared" ca="1" si="347"/>
        <v>0</v>
      </c>
      <c r="CQ232" s="166">
        <f t="shared" ca="1" si="347"/>
        <v>0</v>
      </c>
      <c r="CR232" s="166">
        <f t="shared" ca="1" si="347"/>
        <v>0</v>
      </c>
      <c r="CS232" s="166">
        <f t="shared" ca="1" si="347"/>
        <v>0</v>
      </c>
      <c r="CT232" s="166">
        <f t="shared" ca="1" si="347"/>
        <v>0</v>
      </c>
      <c r="CU232" s="166">
        <f t="shared" ca="1" si="347"/>
        <v>0</v>
      </c>
      <c r="CV232" s="166">
        <f t="shared" ca="1" si="347"/>
        <v>0</v>
      </c>
      <c r="CW232" s="166">
        <f t="shared" ca="1" si="347"/>
        <v>0</v>
      </c>
      <c r="CX232" s="166">
        <f t="shared" ca="1" si="347"/>
        <v>0</v>
      </c>
      <c r="CY232" s="166">
        <f t="shared" ca="1" si="347"/>
        <v>0</v>
      </c>
      <c r="CZ232" s="166">
        <f t="shared" ca="1" si="347"/>
        <v>0</v>
      </c>
      <c r="DA232" s="166">
        <f t="shared" ref="DA232:EJ232" ca="1" si="348">DA230*((1+$D229)^(1/12)-1)*IF($E232,((DA$115-CZ$115)/365)*12,1)</f>
        <v>0</v>
      </c>
      <c r="DB232" s="166">
        <f t="shared" ca="1" si="348"/>
        <v>0</v>
      </c>
      <c r="DC232" s="166">
        <f t="shared" ca="1" si="348"/>
        <v>0</v>
      </c>
      <c r="DD232" s="166">
        <f t="shared" ca="1" si="348"/>
        <v>0</v>
      </c>
      <c r="DE232" s="166">
        <f t="shared" ca="1" si="348"/>
        <v>0</v>
      </c>
      <c r="DF232" s="166">
        <f t="shared" ca="1" si="348"/>
        <v>0</v>
      </c>
      <c r="DG232" s="166">
        <f t="shared" ca="1" si="348"/>
        <v>0</v>
      </c>
      <c r="DH232" s="166">
        <f t="shared" ca="1" si="348"/>
        <v>0</v>
      </c>
      <c r="DI232" s="166">
        <f t="shared" ca="1" si="348"/>
        <v>0</v>
      </c>
      <c r="DJ232" s="166">
        <f t="shared" ca="1" si="348"/>
        <v>0</v>
      </c>
      <c r="DK232" s="166">
        <f t="shared" ca="1" si="348"/>
        <v>0</v>
      </c>
      <c r="DL232" s="166">
        <f t="shared" ca="1" si="348"/>
        <v>0</v>
      </c>
      <c r="DM232" s="166">
        <f t="shared" ca="1" si="348"/>
        <v>0</v>
      </c>
      <c r="DN232" s="166">
        <f t="shared" ca="1" si="348"/>
        <v>0</v>
      </c>
      <c r="DO232" s="166">
        <f t="shared" ca="1" si="348"/>
        <v>0</v>
      </c>
      <c r="DP232" s="166">
        <f t="shared" ca="1" si="348"/>
        <v>0</v>
      </c>
      <c r="DQ232" s="166">
        <f t="shared" ca="1" si="348"/>
        <v>0</v>
      </c>
      <c r="DR232" s="166">
        <f t="shared" ca="1" si="348"/>
        <v>0</v>
      </c>
      <c r="DS232" s="166">
        <f t="shared" ca="1" si="348"/>
        <v>0</v>
      </c>
      <c r="DT232" s="166">
        <f t="shared" ca="1" si="348"/>
        <v>0</v>
      </c>
      <c r="DU232" s="166">
        <f t="shared" ca="1" si="348"/>
        <v>0</v>
      </c>
      <c r="DV232" s="166">
        <f t="shared" ca="1" si="348"/>
        <v>0</v>
      </c>
      <c r="DW232" s="166">
        <f t="shared" ca="1" si="348"/>
        <v>0</v>
      </c>
      <c r="DX232" s="166">
        <f t="shared" ca="1" si="348"/>
        <v>0</v>
      </c>
      <c r="DY232" s="166">
        <f t="shared" ca="1" si="348"/>
        <v>0</v>
      </c>
      <c r="DZ232" s="166">
        <f t="shared" ca="1" si="348"/>
        <v>0</v>
      </c>
      <c r="EA232" s="166">
        <f t="shared" ca="1" si="348"/>
        <v>0</v>
      </c>
      <c r="EB232" s="166">
        <f t="shared" ca="1" si="348"/>
        <v>0</v>
      </c>
      <c r="EC232" s="166">
        <f t="shared" ca="1" si="348"/>
        <v>0</v>
      </c>
      <c r="ED232" s="166">
        <f t="shared" ca="1" si="348"/>
        <v>0</v>
      </c>
      <c r="EE232" s="166">
        <f t="shared" ca="1" si="348"/>
        <v>0</v>
      </c>
      <c r="EF232" s="166">
        <f t="shared" ca="1" si="348"/>
        <v>0</v>
      </c>
      <c r="EG232" s="166">
        <f t="shared" ca="1" si="348"/>
        <v>0</v>
      </c>
      <c r="EH232" s="166">
        <f t="shared" ca="1" si="348"/>
        <v>0</v>
      </c>
      <c r="EI232" s="166">
        <f t="shared" ca="1" si="348"/>
        <v>0</v>
      </c>
      <c r="EJ232" s="166">
        <f t="shared" ca="1" si="348"/>
        <v>0</v>
      </c>
      <c r="EK232" s="4">
        <v>0</v>
      </c>
    </row>
    <row r="233" spans="1:141" s="4" customFormat="1" ht="14" x14ac:dyDescent="0.2">
      <c r="A233" s="3"/>
      <c r="B233" s="23"/>
      <c r="C233" s="4" t="s">
        <v>670</v>
      </c>
      <c r="H233" s="166">
        <f t="shared" ref="H233:AM233" ca="1" si="349">SUM(H218:H219)</f>
        <v>0</v>
      </c>
      <c r="I233" s="166">
        <f t="shared" ca="1" si="349"/>
        <v>0</v>
      </c>
      <c r="J233" s="166">
        <f t="shared" ca="1" si="349"/>
        <v>0</v>
      </c>
      <c r="K233" s="166">
        <f t="shared" ca="1" si="349"/>
        <v>0</v>
      </c>
      <c r="L233" s="166">
        <f t="shared" ca="1" si="349"/>
        <v>0</v>
      </c>
      <c r="M233" s="166">
        <f t="shared" ca="1" si="349"/>
        <v>0</v>
      </c>
      <c r="N233" s="166">
        <f t="shared" ca="1" si="349"/>
        <v>0</v>
      </c>
      <c r="O233" s="166">
        <f t="shared" ca="1" si="349"/>
        <v>0</v>
      </c>
      <c r="P233" s="166">
        <f t="shared" ca="1" si="349"/>
        <v>0</v>
      </c>
      <c r="Q233" s="166">
        <f t="shared" ca="1" si="349"/>
        <v>0</v>
      </c>
      <c r="R233" s="166">
        <f t="shared" ca="1" si="349"/>
        <v>0</v>
      </c>
      <c r="S233" s="166">
        <f t="shared" ca="1" si="349"/>
        <v>0</v>
      </c>
      <c r="T233" s="166">
        <f t="shared" ca="1" si="349"/>
        <v>0</v>
      </c>
      <c r="U233" s="166">
        <f t="shared" ca="1" si="349"/>
        <v>0</v>
      </c>
      <c r="V233" s="166">
        <f t="shared" ca="1" si="349"/>
        <v>0</v>
      </c>
      <c r="W233" s="166">
        <f t="shared" ca="1" si="349"/>
        <v>0</v>
      </c>
      <c r="X233" s="166">
        <f t="shared" ca="1" si="349"/>
        <v>0</v>
      </c>
      <c r="Y233" s="166">
        <f t="shared" ca="1" si="349"/>
        <v>0</v>
      </c>
      <c r="Z233" s="166">
        <f t="shared" ca="1" si="349"/>
        <v>0</v>
      </c>
      <c r="AA233" s="166">
        <f t="shared" ca="1" si="349"/>
        <v>0</v>
      </c>
      <c r="AB233" s="166">
        <f t="shared" ca="1" si="349"/>
        <v>0</v>
      </c>
      <c r="AC233" s="166">
        <f t="shared" ca="1" si="349"/>
        <v>0</v>
      </c>
      <c r="AD233" s="166">
        <f t="shared" ca="1" si="349"/>
        <v>0</v>
      </c>
      <c r="AE233" s="166">
        <f t="shared" ca="1" si="349"/>
        <v>0</v>
      </c>
      <c r="AF233" s="166">
        <f t="shared" ca="1" si="349"/>
        <v>0</v>
      </c>
      <c r="AG233" s="166">
        <f t="shared" ca="1" si="349"/>
        <v>0</v>
      </c>
      <c r="AH233" s="166">
        <f t="shared" ca="1" si="349"/>
        <v>0</v>
      </c>
      <c r="AI233" s="166">
        <f t="shared" ca="1" si="349"/>
        <v>0</v>
      </c>
      <c r="AJ233" s="166">
        <f t="shared" ca="1" si="349"/>
        <v>0</v>
      </c>
      <c r="AK233" s="166">
        <f t="shared" ca="1" si="349"/>
        <v>0</v>
      </c>
      <c r="AL233" s="166">
        <f t="shared" ca="1" si="349"/>
        <v>0</v>
      </c>
      <c r="AM233" s="166">
        <f t="shared" ca="1" si="349"/>
        <v>0</v>
      </c>
      <c r="AN233" s="166">
        <f t="shared" ref="AN233:BS233" ca="1" si="350">SUM(AN218:AN219)</f>
        <v>38872.909765893201</v>
      </c>
      <c r="AO233" s="166">
        <f t="shared" ca="1" si="350"/>
        <v>100857.98348784485</v>
      </c>
      <c r="AP233" s="166">
        <f t="shared" ca="1" si="350"/>
        <v>163141.66521762277</v>
      </c>
      <c r="AQ233" s="166">
        <f t="shared" ca="1" si="350"/>
        <v>225723.9549552268</v>
      </c>
      <c r="AR233" s="166">
        <f t="shared" ca="1" si="350"/>
        <v>242338.85889511852</v>
      </c>
      <c r="AS233" s="166">
        <f t="shared" ca="1" si="350"/>
        <v>41989364.008240581</v>
      </c>
      <c r="AT233" s="166">
        <f t="shared" ca="1" si="350"/>
        <v>0</v>
      </c>
      <c r="AU233" s="166">
        <f t="shared" ca="1" si="350"/>
        <v>0</v>
      </c>
      <c r="AV233" s="166">
        <f t="shared" ca="1" si="350"/>
        <v>0</v>
      </c>
      <c r="AW233" s="166">
        <f t="shared" ca="1" si="350"/>
        <v>0</v>
      </c>
      <c r="AX233" s="166">
        <f t="shared" ca="1" si="350"/>
        <v>0</v>
      </c>
      <c r="AY233" s="166">
        <f t="shared" ca="1" si="350"/>
        <v>0</v>
      </c>
      <c r="AZ233" s="166">
        <f t="shared" ca="1" si="350"/>
        <v>0</v>
      </c>
      <c r="BA233" s="166">
        <f t="shared" ca="1" si="350"/>
        <v>0</v>
      </c>
      <c r="BB233" s="166">
        <f t="shared" ca="1" si="350"/>
        <v>0</v>
      </c>
      <c r="BC233" s="166">
        <f t="shared" ca="1" si="350"/>
        <v>0</v>
      </c>
      <c r="BD233" s="166">
        <f t="shared" ca="1" si="350"/>
        <v>0</v>
      </c>
      <c r="BE233" s="166">
        <f t="shared" ca="1" si="350"/>
        <v>0</v>
      </c>
      <c r="BF233" s="166">
        <f t="shared" ca="1" si="350"/>
        <v>0</v>
      </c>
      <c r="BG233" s="166">
        <f t="shared" ca="1" si="350"/>
        <v>0</v>
      </c>
      <c r="BH233" s="166">
        <f t="shared" ca="1" si="350"/>
        <v>0</v>
      </c>
      <c r="BI233" s="166">
        <f t="shared" ca="1" si="350"/>
        <v>0</v>
      </c>
      <c r="BJ233" s="166">
        <f t="shared" ca="1" si="350"/>
        <v>0</v>
      </c>
      <c r="BK233" s="166">
        <f t="shared" ca="1" si="350"/>
        <v>0</v>
      </c>
      <c r="BL233" s="166">
        <f t="shared" ca="1" si="350"/>
        <v>0</v>
      </c>
      <c r="BM233" s="166">
        <f t="shared" ca="1" si="350"/>
        <v>0</v>
      </c>
      <c r="BN233" s="166">
        <f t="shared" ca="1" si="350"/>
        <v>0</v>
      </c>
      <c r="BO233" s="166">
        <f t="shared" ca="1" si="350"/>
        <v>0</v>
      </c>
      <c r="BP233" s="166">
        <f t="shared" ca="1" si="350"/>
        <v>0</v>
      </c>
      <c r="BQ233" s="166">
        <f t="shared" ca="1" si="350"/>
        <v>0</v>
      </c>
      <c r="BR233" s="166">
        <f t="shared" ca="1" si="350"/>
        <v>0</v>
      </c>
      <c r="BS233" s="166">
        <f t="shared" ca="1" si="350"/>
        <v>0</v>
      </c>
      <c r="BT233" s="166">
        <f t="shared" ref="BT233:CY233" ca="1" si="351">SUM(BT218:BT219)</f>
        <v>0</v>
      </c>
      <c r="BU233" s="166">
        <f t="shared" ca="1" si="351"/>
        <v>0</v>
      </c>
      <c r="BV233" s="166">
        <f t="shared" ca="1" si="351"/>
        <v>0</v>
      </c>
      <c r="BW233" s="166">
        <f t="shared" ca="1" si="351"/>
        <v>0</v>
      </c>
      <c r="BX233" s="166">
        <f t="shared" ca="1" si="351"/>
        <v>0</v>
      </c>
      <c r="BY233" s="166">
        <f t="shared" ca="1" si="351"/>
        <v>0</v>
      </c>
      <c r="BZ233" s="166">
        <f t="shared" ca="1" si="351"/>
        <v>0</v>
      </c>
      <c r="CA233" s="166">
        <f t="shared" ca="1" si="351"/>
        <v>0</v>
      </c>
      <c r="CB233" s="166">
        <f t="shared" ca="1" si="351"/>
        <v>0</v>
      </c>
      <c r="CC233" s="166">
        <f t="shared" ca="1" si="351"/>
        <v>0</v>
      </c>
      <c r="CD233" s="166">
        <f t="shared" ca="1" si="351"/>
        <v>0</v>
      </c>
      <c r="CE233" s="166">
        <f t="shared" ca="1" si="351"/>
        <v>0</v>
      </c>
      <c r="CF233" s="166">
        <f t="shared" ca="1" si="351"/>
        <v>0</v>
      </c>
      <c r="CG233" s="166">
        <f t="shared" ca="1" si="351"/>
        <v>0</v>
      </c>
      <c r="CH233" s="166">
        <f t="shared" ca="1" si="351"/>
        <v>0</v>
      </c>
      <c r="CI233" s="166">
        <f t="shared" ca="1" si="351"/>
        <v>0</v>
      </c>
      <c r="CJ233" s="166">
        <f t="shared" ca="1" si="351"/>
        <v>0</v>
      </c>
      <c r="CK233" s="166">
        <f t="shared" ca="1" si="351"/>
        <v>0</v>
      </c>
      <c r="CL233" s="166">
        <f t="shared" ca="1" si="351"/>
        <v>0</v>
      </c>
      <c r="CM233" s="166">
        <f t="shared" ca="1" si="351"/>
        <v>0</v>
      </c>
      <c r="CN233" s="166">
        <f t="shared" ca="1" si="351"/>
        <v>0</v>
      </c>
      <c r="CO233" s="166">
        <f t="shared" ca="1" si="351"/>
        <v>0</v>
      </c>
      <c r="CP233" s="166">
        <f t="shared" ca="1" si="351"/>
        <v>0</v>
      </c>
      <c r="CQ233" s="166">
        <f t="shared" ca="1" si="351"/>
        <v>0</v>
      </c>
      <c r="CR233" s="166">
        <f t="shared" ca="1" si="351"/>
        <v>0</v>
      </c>
      <c r="CS233" s="166">
        <f t="shared" ca="1" si="351"/>
        <v>0</v>
      </c>
      <c r="CT233" s="166">
        <f t="shared" ca="1" si="351"/>
        <v>0</v>
      </c>
      <c r="CU233" s="166">
        <f t="shared" ca="1" si="351"/>
        <v>0</v>
      </c>
      <c r="CV233" s="166">
        <f t="shared" ca="1" si="351"/>
        <v>0</v>
      </c>
      <c r="CW233" s="166">
        <f t="shared" ca="1" si="351"/>
        <v>0</v>
      </c>
      <c r="CX233" s="166">
        <f t="shared" ca="1" si="351"/>
        <v>0</v>
      </c>
      <c r="CY233" s="166">
        <f t="shared" ca="1" si="351"/>
        <v>0</v>
      </c>
      <c r="CZ233" s="166">
        <f t="shared" ref="CZ233:EJ233" ca="1" si="352">SUM(CZ218:CZ219)</f>
        <v>0</v>
      </c>
      <c r="DA233" s="166">
        <f t="shared" ca="1" si="352"/>
        <v>0</v>
      </c>
      <c r="DB233" s="166">
        <f t="shared" ca="1" si="352"/>
        <v>0</v>
      </c>
      <c r="DC233" s="166">
        <f t="shared" ca="1" si="352"/>
        <v>0</v>
      </c>
      <c r="DD233" s="166">
        <f t="shared" ca="1" si="352"/>
        <v>0</v>
      </c>
      <c r="DE233" s="166">
        <f t="shared" ca="1" si="352"/>
        <v>0</v>
      </c>
      <c r="DF233" s="166">
        <f t="shared" ca="1" si="352"/>
        <v>0</v>
      </c>
      <c r="DG233" s="166">
        <f t="shared" ca="1" si="352"/>
        <v>0</v>
      </c>
      <c r="DH233" s="166">
        <f t="shared" ca="1" si="352"/>
        <v>0</v>
      </c>
      <c r="DI233" s="166">
        <f t="shared" ca="1" si="352"/>
        <v>0</v>
      </c>
      <c r="DJ233" s="166">
        <f t="shared" ca="1" si="352"/>
        <v>0</v>
      </c>
      <c r="DK233" s="166">
        <f t="shared" ca="1" si="352"/>
        <v>0</v>
      </c>
      <c r="DL233" s="166">
        <f t="shared" ca="1" si="352"/>
        <v>0</v>
      </c>
      <c r="DM233" s="166">
        <f t="shared" ca="1" si="352"/>
        <v>0</v>
      </c>
      <c r="DN233" s="166">
        <f t="shared" ca="1" si="352"/>
        <v>0</v>
      </c>
      <c r="DO233" s="166">
        <f t="shared" ca="1" si="352"/>
        <v>0</v>
      </c>
      <c r="DP233" s="166">
        <f t="shared" ca="1" si="352"/>
        <v>0</v>
      </c>
      <c r="DQ233" s="166">
        <f t="shared" ca="1" si="352"/>
        <v>0</v>
      </c>
      <c r="DR233" s="166">
        <f t="shared" ca="1" si="352"/>
        <v>0</v>
      </c>
      <c r="DS233" s="166">
        <f t="shared" ca="1" si="352"/>
        <v>0</v>
      </c>
      <c r="DT233" s="166">
        <f t="shared" ca="1" si="352"/>
        <v>0</v>
      </c>
      <c r="DU233" s="166">
        <f t="shared" ca="1" si="352"/>
        <v>0</v>
      </c>
      <c r="DV233" s="166">
        <f t="shared" ca="1" si="352"/>
        <v>0</v>
      </c>
      <c r="DW233" s="166">
        <f t="shared" ca="1" si="352"/>
        <v>0</v>
      </c>
      <c r="DX233" s="166">
        <f t="shared" ca="1" si="352"/>
        <v>0</v>
      </c>
      <c r="DY233" s="166">
        <f t="shared" ca="1" si="352"/>
        <v>0</v>
      </c>
      <c r="DZ233" s="166">
        <f t="shared" ca="1" si="352"/>
        <v>0</v>
      </c>
      <c r="EA233" s="166">
        <f t="shared" ca="1" si="352"/>
        <v>0</v>
      </c>
      <c r="EB233" s="166">
        <f t="shared" ca="1" si="352"/>
        <v>0</v>
      </c>
      <c r="EC233" s="166">
        <f t="shared" ca="1" si="352"/>
        <v>0</v>
      </c>
      <c r="ED233" s="166">
        <f t="shared" ca="1" si="352"/>
        <v>0</v>
      </c>
      <c r="EE233" s="166">
        <f t="shared" ca="1" si="352"/>
        <v>0</v>
      </c>
      <c r="EF233" s="166">
        <f t="shared" ca="1" si="352"/>
        <v>0</v>
      </c>
      <c r="EG233" s="166">
        <f t="shared" ca="1" si="352"/>
        <v>0</v>
      </c>
      <c r="EH233" s="166">
        <f t="shared" ca="1" si="352"/>
        <v>0</v>
      </c>
      <c r="EI233" s="166">
        <f t="shared" ca="1" si="352"/>
        <v>0</v>
      </c>
      <c r="EJ233" s="166">
        <f t="shared" ca="1" si="352"/>
        <v>0</v>
      </c>
      <c r="EK233" s="4">
        <v>0</v>
      </c>
    </row>
    <row r="234" spans="1:141" s="4" customFormat="1" ht="14" x14ac:dyDescent="0.2">
      <c r="A234" s="3" t="s">
        <v>671</v>
      </c>
      <c r="B234" s="23"/>
      <c r="C234" s="329" t="s">
        <v>666</v>
      </c>
      <c r="D234" s="59"/>
      <c r="H234" s="166">
        <f t="shared" ref="H234:AM234" ca="1" si="353">IF($D229=FALSE,
         (H227&gt;0)*H227*$B231,
          MIN((H227&gt;0)*H227*$B231,MAX(0,-SUM(H230:H233)))
)</f>
        <v>0</v>
      </c>
      <c r="I234" s="166">
        <f t="shared" ca="1" si="353"/>
        <v>0</v>
      </c>
      <c r="J234" s="166">
        <f t="shared" ca="1" si="353"/>
        <v>0</v>
      </c>
      <c r="K234" s="166">
        <f t="shared" ca="1" si="353"/>
        <v>0</v>
      </c>
      <c r="L234" s="166">
        <f t="shared" ca="1" si="353"/>
        <v>0</v>
      </c>
      <c r="M234" s="166">
        <f t="shared" ca="1" si="353"/>
        <v>0</v>
      </c>
      <c r="N234" s="166">
        <f t="shared" ca="1" si="353"/>
        <v>0</v>
      </c>
      <c r="O234" s="166">
        <f t="shared" ca="1" si="353"/>
        <v>0</v>
      </c>
      <c r="P234" s="166">
        <f t="shared" ca="1" si="353"/>
        <v>0</v>
      </c>
      <c r="Q234" s="166">
        <f t="shared" ca="1" si="353"/>
        <v>0</v>
      </c>
      <c r="R234" s="166">
        <f t="shared" ca="1" si="353"/>
        <v>0</v>
      </c>
      <c r="S234" s="166">
        <f t="shared" ca="1" si="353"/>
        <v>0</v>
      </c>
      <c r="T234" s="166">
        <f t="shared" ca="1" si="353"/>
        <v>0</v>
      </c>
      <c r="U234" s="166">
        <f t="shared" ca="1" si="353"/>
        <v>0</v>
      </c>
      <c r="V234" s="166">
        <f t="shared" ca="1" si="353"/>
        <v>0</v>
      </c>
      <c r="W234" s="166">
        <f t="shared" ca="1" si="353"/>
        <v>0</v>
      </c>
      <c r="X234" s="166">
        <f t="shared" ca="1" si="353"/>
        <v>0</v>
      </c>
      <c r="Y234" s="166">
        <f t="shared" ca="1" si="353"/>
        <v>0</v>
      </c>
      <c r="Z234" s="166">
        <f t="shared" ca="1" si="353"/>
        <v>0</v>
      </c>
      <c r="AA234" s="166">
        <f t="shared" ca="1" si="353"/>
        <v>0</v>
      </c>
      <c r="AB234" s="166">
        <f t="shared" ca="1" si="353"/>
        <v>0</v>
      </c>
      <c r="AC234" s="166">
        <f t="shared" ca="1" si="353"/>
        <v>0</v>
      </c>
      <c r="AD234" s="166">
        <f t="shared" ca="1" si="353"/>
        <v>0</v>
      </c>
      <c r="AE234" s="166">
        <f t="shared" ca="1" si="353"/>
        <v>0</v>
      </c>
      <c r="AF234" s="166">
        <f t="shared" ca="1" si="353"/>
        <v>0</v>
      </c>
      <c r="AG234" s="166">
        <f t="shared" ca="1" si="353"/>
        <v>0</v>
      </c>
      <c r="AH234" s="166">
        <f t="shared" ca="1" si="353"/>
        <v>0</v>
      </c>
      <c r="AI234" s="166">
        <f t="shared" ca="1" si="353"/>
        <v>0</v>
      </c>
      <c r="AJ234" s="166">
        <f t="shared" ca="1" si="353"/>
        <v>0</v>
      </c>
      <c r="AK234" s="166">
        <f t="shared" ca="1" si="353"/>
        <v>0</v>
      </c>
      <c r="AL234" s="166">
        <f t="shared" ca="1" si="353"/>
        <v>0</v>
      </c>
      <c r="AM234" s="166">
        <f t="shared" ca="1" si="353"/>
        <v>0</v>
      </c>
      <c r="AN234" s="166">
        <f t="shared" ref="AN234:BS234" ca="1" si="354">IF($D229=FALSE,
         (AN227&gt;0)*AN227*$B231,
          MIN((AN227&gt;0)*AN227*$B231,MAX(0,-SUM(AN230:AN233)))
)</f>
        <v>0</v>
      </c>
      <c r="AO234" s="166">
        <f t="shared" ca="1" si="354"/>
        <v>0</v>
      </c>
      <c r="AP234" s="166">
        <f t="shared" ca="1" si="354"/>
        <v>0</v>
      </c>
      <c r="AQ234" s="166">
        <f t="shared" ca="1" si="354"/>
        <v>0</v>
      </c>
      <c r="AR234" s="166">
        <f t="shared" ca="1" si="354"/>
        <v>0</v>
      </c>
      <c r="AS234" s="166">
        <f t="shared" ca="1" si="354"/>
        <v>5625347.3269393742</v>
      </c>
      <c r="AT234" s="166">
        <f t="shared" ca="1" si="354"/>
        <v>0</v>
      </c>
      <c r="AU234" s="166">
        <f t="shared" ca="1" si="354"/>
        <v>0</v>
      </c>
      <c r="AV234" s="166">
        <f t="shared" ca="1" si="354"/>
        <v>0</v>
      </c>
      <c r="AW234" s="166">
        <f t="shared" ca="1" si="354"/>
        <v>0</v>
      </c>
      <c r="AX234" s="166">
        <f t="shared" ca="1" si="354"/>
        <v>0</v>
      </c>
      <c r="AY234" s="166">
        <f t="shared" ca="1" si="354"/>
        <v>0</v>
      </c>
      <c r="AZ234" s="166">
        <f t="shared" ca="1" si="354"/>
        <v>0</v>
      </c>
      <c r="BA234" s="166">
        <f t="shared" ca="1" si="354"/>
        <v>0</v>
      </c>
      <c r="BB234" s="166">
        <f t="shared" ca="1" si="354"/>
        <v>0</v>
      </c>
      <c r="BC234" s="166">
        <f t="shared" ca="1" si="354"/>
        <v>0</v>
      </c>
      <c r="BD234" s="166">
        <f t="shared" ca="1" si="354"/>
        <v>0</v>
      </c>
      <c r="BE234" s="166">
        <f t="shared" ca="1" si="354"/>
        <v>0</v>
      </c>
      <c r="BF234" s="166">
        <f t="shared" ca="1" si="354"/>
        <v>0</v>
      </c>
      <c r="BG234" s="166">
        <f t="shared" ca="1" si="354"/>
        <v>0</v>
      </c>
      <c r="BH234" s="166">
        <f t="shared" ca="1" si="354"/>
        <v>0</v>
      </c>
      <c r="BI234" s="166">
        <f t="shared" ca="1" si="354"/>
        <v>0</v>
      </c>
      <c r="BJ234" s="166">
        <f t="shared" ca="1" si="354"/>
        <v>0</v>
      </c>
      <c r="BK234" s="166">
        <f t="shared" ca="1" si="354"/>
        <v>0</v>
      </c>
      <c r="BL234" s="166">
        <f t="shared" ca="1" si="354"/>
        <v>0</v>
      </c>
      <c r="BM234" s="166">
        <f t="shared" ca="1" si="354"/>
        <v>0</v>
      </c>
      <c r="BN234" s="166">
        <f t="shared" ca="1" si="354"/>
        <v>0</v>
      </c>
      <c r="BO234" s="166">
        <f t="shared" ca="1" si="354"/>
        <v>0</v>
      </c>
      <c r="BP234" s="166">
        <f t="shared" ca="1" si="354"/>
        <v>0</v>
      </c>
      <c r="BQ234" s="166">
        <f t="shared" ca="1" si="354"/>
        <v>0</v>
      </c>
      <c r="BR234" s="166">
        <f t="shared" ca="1" si="354"/>
        <v>0</v>
      </c>
      <c r="BS234" s="166">
        <f t="shared" ca="1" si="354"/>
        <v>0</v>
      </c>
      <c r="BT234" s="166">
        <f t="shared" ref="BT234:CY234" ca="1" si="355">IF($D229=FALSE,
         (BT227&gt;0)*BT227*$B231,
          MIN((BT227&gt;0)*BT227*$B231,MAX(0,-SUM(BT230:BT233)))
)</f>
        <v>0</v>
      </c>
      <c r="BU234" s="166">
        <f t="shared" ca="1" si="355"/>
        <v>0</v>
      </c>
      <c r="BV234" s="166">
        <f t="shared" ca="1" si="355"/>
        <v>0</v>
      </c>
      <c r="BW234" s="166">
        <f t="shared" ca="1" si="355"/>
        <v>0</v>
      </c>
      <c r="BX234" s="166">
        <f t="shared" ca="1" si="355"/>
        <v>0</v>
      </c>
      <c r="BY234" s="166">
        <f t="shared" ca="1" si="355"/>
        <v>0</v>
      </c>
      <c r="BZ234" s="166">
        <f t="shared" ca="1" si="355"/>
        <v>0</v>
      </c>
      <c r="CA234" s="166">
        <f t="shared" ca="1" si="355"/>
        <v>0</v>
      </c>
      <c r="CB234" s="166">
        <f t="shared" ca="1" si="355"/>
        <v>0</v>
      </c>
      <c r="CC234" s="166">
        <f t="shared" ca="1" si="355"/>
        <v>0</v>
      </c>
      <c r="CD234" s="166">
        <f t="shared" ca="1" si="355"/>
        <v>0</v>
      </c>
      <c r="CE234" s="166">
        <f t="shared" ca="1" si="355"/>
        <v>0</v>
      </c>
      <c r="CF234" s="166">
        <f t="shared" ca="1" si="355"/>
        <v>0</v>
      </c>
      <c r="CG234" s="166">
        <f t="shared" ca="1" si="355"/>
        <v>0</v>
      </c>
      <c r="CH234" s="166">
        <f t="shared" ca="1" si="355"/>
        <v>0</v>
      </c>
      <c r="CI234" s="166">
        <f t="shared" ca="1" si="355"/>
        <v>0</v>
      </c>
      <c r="CJ234" s="166">
        <f t="shared" ca="1" si="355"/>
        <v>0</v>
      </c>
      <c r="CK234" s="166">
        <f t="shared" ca="1" si="355"/>
        <v>0</v>
      </c>
      <c r="CL234" s="166">
        <f t="shared" ca="1" si="355"/>
        <v>0</v>
      </c>
      <c r="CM234" s="166">
        <f t="shared" ca="1" si="355"/>
        <v>0</v>
      </c>
      <c r="CN234" s="166">
        <f t="shared" ca="1" si="355"/>
        <v>0</v>
      </c>
      <c r="CO234" s="166">
        <f t="shared" ca="1" si="355"/>
        <v>0</v>
      </c>
      <c r="CP234" s="166">
        <f t="shared" ca="1" si="355"/>
        <v>0</v>
      </c>
      <c r="CQ234" s="166">
        <f t="shared" ca="1" si="355"/>
        <v>0</v>
      </c>
      <c r="CR234" s="166">
        <f t="shared" ca="1" si="355"/>
        <v>0</v>
      </c>
      <c r="CS234" s="166">
        <f t="shared" ca="1" si="355"/>
        <v>0</v>
      </c>
      <c r="CT234" s="166">
        <f t="shared" ca="1" si="355"/>
        <v>0</v>
      </c>
      <c r="CU234" s="166">
        <f t="shared" ca="1" si="355"/>
        <v>0</v>
      </c>
      <c r="CV234" s="166">
        <f t="shared" ca="1" si="355"/>
        <v>0</v>
      </c>
      <c r="CW234" s="166">
        <f t="shared" ca="1" si="355"/>
        <v>0</v>
      </c>
      <c r="CX234" s="166">
        <f t="shared" ca="1" si="355"/>
        <v>0</v>
      </c>
      <c r="CY234" s="166">
        <f t="shared" ca="1" si="355"/>
        <v>0</v>
      </c>
      <c r="CZ234" s="166">
        <f t="shared" ref="CZ234:EE234" ca="1" si="356">IF($D229=FALSE,
         (CZ227&gt;0)*CZ227*$B231,
          MIN((CZ227&gt;0)*CZ227*$B231,MAX(0,-SUM(CZ230:CZ233)))
)</f>
        <v>0</v>
      </c>
      <c r="DA234" s="166">
        <f t="shared" ca="1" si="356"/>
        <v>0</v>
      </c>
      <c r="DB234" s="166">
        <f t="shared" ca="1" si="356"/>
        <v>0</v>
      </c>
      <c r="DC234" s="166">
        <f t="shared" ca="1" si="356"/>
        <v>0</v>
      </c>
      <c r="DD234" s="166">
        <f t="shared" ca="1" si="356"/>
        <v>0</v>
      </c>
      <c r="DE234" s="166">
        <f t="shared" ca="1" si="356"/>
        <v>0</v>
      </c>
      <c r="DF234" s="166">
        <f t="shared" ca="1" si="356"/>
        <v>0</v>
      </c>
      <c r="DG234" s="166">
        <f t="shared" ca="1" si="356"/>
        <v>0</v>
      </c>
      <c r="DH234" s="166">
        <f t="shared" ca="1" si="356"/>
        <v>0</v>
      </c>
      <c r="DI234" s="166">
        <f t="shared" ca="1" si="356"/>
        <v>0</v>
      </c>
      <c r="DJ234" s="166">
        <f t="shared" ca="1" si="356"/>
        <v>0</v>
      </c>
      <c r="DK234" s="166">
        <f t="shared" ca="1" si="356"/>
        <v>0</v>
      </c>
      <c r="DL234" s="166">
        <f t="shared" ca="1" si="356"/>
        <v>0</v>
      </c>
      <c r="DM234" s="166">
        <f t="shared" ca="1" si="356"/>
        <v>0</v>
      </c>
      <c r="DN234" s="166">
        <f t="shared" ca="1" si="356"/>
        <v>0</v>
      </c>
      <c r="DO234" s="166">
        <f t="shared" ca="1" si="356"/>
        <v>0</v>
      </c>
      <c r="DP234" s="166">
        <f t="shared" ca="1" si="356"/>
        <v>0</v>
      </c>
      <c r="DQ234" s="166">
        <f t="shared" ca="1" si="356"/>
        <v>0</v>
      </c>
      <c r="DR234" s="166">
        <f t="shared" ca="1" si="356"/>
        <v>0</v>
      </c>
      <c r="DS234" s="166">
        <f t="shared" ca="1" si="356"/>
        <v>0</v>
      </c>
      <c r="DT234" s="166">
        <f t="shared" ca="1" si="356"/>
        <v>0</v>
      </c>
      <c r="DU234" s="166">
        <f t="shared" ca="1" si="356"/>
        <v>0</v>
      </c>
      <c r="DV234" s="166">
        <f t="shared" ca="1" si="356"/>
        <v>0</v>
      </c>
      <c r="DW234" s="166">
        <f t="shared" ca="1" si="356"/>
        <v>0</v>
      </c>
      <c r="DX234" s="166">
        <f t="shared" ca="1" si="356"/>
        <v>0</v>
      </c>
      <c r="DY234" s="166">
        <f t="shared" ca="1" si="356"/>
        <v>0</v>
      </c>
      <c r="DZ234" s="166">
        <f t="shared" ca="1" si="356"/>
        <v>0</v>
      </c>
      <c r="EA234" s="166">
        <f t="shared" ca="1" si="356"/>
        <v>0</v>
      </c>
      <c r="EB234" s="166">
        <f t="shared" ca="1" si="356"/>
        <v>0</v>
      </c>
      <c r="EC234" s="166">
        <f t="shared" ca="1" si="356"/>
        <v>0</v>
      </c>
      <c r="ED234" s="166">
        <f t="shared" ca="1" si="356"/>
        <v>0</v>
      </c>
      <c r="EE234" s="166">
        <f t="shared" ca="1" si="356"/>
        <v>0</v>
      </c>
      <c r="EF234" s="166">
        <f t="shared" ref="EF234:EJ234" ca="1" si="357">IF($D229=FALSE,
         (EF227&gt;0)*EF227*$B231,
          MIN((EF227&gt;0)*EF227*$B231,MAX(0,-SUM(EF230:EF233)))
)</f>
        <v>0</v>
      </c>
      <c r="EG234" s="166">
        <f t="shared" ca="1" si="357"/>
        <v>0</v>
      </c>
      <c r="EH234" s="166">
        <f t="shared" ca="1" si="357"/>
        <v>0</v>
      </c>
      <c r="EI234" s="166">
        <f t="shared" ca="1" si="357"/>
        <v>0</v>
      </c>
      <c r="EJ234" s="166">
        <f t="shared" ca="1" si="357"/>
        <v>0</v>
      </c>
      <c r="EK234" s="4">
        <v>0</v>
      </c>
    </row>
    <row r="235" spans="1:141" s="4" customFormat="1" ht="14" x14ac:dyDescent="0.2">
      <c r="A235" s="3"/>
      <c r="C235" s="329" t="s">
        <v>406</v>
      </c>
      <c r="H235" s="166">
        <f t="shared" ref="H235:AM235" ca="1" si="358">SUM(H230:H234)</f>
        <v>-13211312.430299997</v>
      </c>
      <c r="I235" s="166">
        <f t="shared" ca="1" si="358"/>
        <v>-15109261.224314347</v>
      </c>
      <c r="J235" s="166">
        <f t="shared" ca="1" si="358"/>
        <v>-17014009.249767765</v>
      </c>
      <c r="K235" s="166">
        <f t="shared" ca="1" si="358"/>
        <v>-19647181.632864833</v>
      </c>
      <c r="L235" s="166">
        <f t="shared" ca="1" si="358"/>
        <v>-22311550.688013423</v>
      </c>
      <c r="M235" s="166">
        <f t="shared" ca="1" si="358"/>
        <v>-25027381.016934086</v>
      </c>
      <c r="N235" s="166">
        <f t="shared" ca="1" si="358"/>
        <v>-28448879.565642219</v>
      </c>
      <c r="O235" s="166">
        <f t="shared" ca="1" si="358"/>
        <v>-30668536.076650191</v>
      </c>
      <c r="P235" s="166">
        <f t="shared" ca="1" si="358"/>
        <v>-31147059.599885192</v>
      </c>
      <c r="Q235" s="166">
        <f t="shared" ca="1" si="358"/>
        <v>-31617372.46683098</v>
      </c>
      <c r="R235" s="166">
        <f t="shared" ca="1" si="358"/>
        <v>-32110700.75711675</v>
      </c>
      <c r="S235" s="166">
        <f t="shared" ca="1" si="358"/>
        <v>-32595564.366289459</v>
      </c>
      <c r="T235" s="166">
        <f t="shared" ca="1" si="358"/>
        <v>-33104155.459891271</v>
      </c>
      <c r="U235" s="166">
        <f t="shared" ca="1" si="358"/>
        <v>-33620682.139377847</v>
      </c>
      <c r="V235" s="166">
        <f t="shared" ca="1" si="358"/>
        <v>-34094501.828989528</v>
      </c>
      <c r="W235" s="166">
        <f t="shared" ca="1" si="358"/>
        <v>-34626480.958915196</v>
      </c>
      <c r="X235" s="166">
        <f t="shared" ca="1" si="358"/>
        <v>-35149332.224531651</v>
      </c>
      <c r="Y235" s="166">
        <f t="shared" ca="1" si="358"/>
        <v>-35697769.954112306</v>
      </c>
      <c r="Z235" s="166">
        <f t="shared" ca="1" si="358"/>
        <v>-36236797.41758278</v>
      </c>
      <c r="AA235" s="166">
        <f t="shared" ca="1" si="358"/>
        <v>-36802202.950069763</v>
      </c>
      <c r="AB235" s="166">
        <f t="shared" ca="1" si="358"/>
        <v>-37376430.54849384</v>
      </c>
      <c r="AC235" s="166">
        <f t="shared" ca="1" si="358"/>
        <v>-37940805.370171294</v>
      </c>
      <c r="AD235" s="166">
        <f t="shared" ca="1" si="358"/>
        <v>-38532798.669581853</v>
      </c>
      <c r="AE235" s="166">
        <f t="shared" ca="1" si="358"/>
        <v>-39114634.362791322</v>
      </c>
      <c r="AF235" s="166">
        <f t="shared" ca="1" si="358"/>
        <v>-39724943.006104179</v>
      </c>
      <c r="AG235" s="166">
        <f t="shared" ca="1" si="358"/>
        <v>-40344774.342040151</v>
      </c>
      <c r="AH235" s="166">
        <f t="shared" ca="1" si="358"/>
        <v>-40913357.346303746</v>
      </c>
      <c r="AI235" s="166">
        <f t="shared" ca="1" si="358"/>
        <v>-41551731.602440208</v>
      </c>
      <c r="AJ235" s="166">
        <f t="shared" ca="1" si="358"/>
        <v>-42179152.433412567</v>
      </c>
      <c r="AK235" s="166">
        <f t="shared" ca="1" si="358"/>
        <v>-42837276.987485096</v>
      </c>
      <c r="AL235" s="166">
        <f t="shared" ca="1" si="358"/>
        <v>-43484109.23460383</v>
      </c>
      <c r="AM235" s="166">
        <f t="shared" ca="1" si="358"/>
        <v>-44162595.129844218</v>
      </c>
      <c r="AN235" s="166">
        <f t="shared" ref="AN235:BS235" ca="1" si="359">SUM(AN230:AN234)</f>
        <v>-44812794.582838535</v>
      </c>
      <c r="AO235" s="166">
        <f t="shared" ca="1" si="359"/>
        <v>-45388598.671689138</v>
      </c>
      <c r="AP235" s="166">
        <f t="shared" ca="1" si="359"/>
        <v>-45933658.796631709</v>
      </c>
      <c r="AQ235" s="166">
        <f t="shared" ca="1" si="359"/>
        <v>-46401521.685361497</v>
      </c>
      <c r="AR235" s="166">
        <f t="shared" ca="1" si="359"/>
        <v>-46883189.332184464</v>
      </c>
      <c r="AS235" s="166">
        <f t="shared" ca="1" si="359"/>
        <v>0</v>
      </c>
      <c r="AT235" s="166">
        <f t="shared" ca="1" si="359"/>
        <v>0</v>
      </c>
      <c r="AU235" s="166">
        <f t="shared" ca="1" si="359"/>
        <v>0</v>
      </c>
      <c r="AV235" s="166">
        <f t="shared" ca="1" si="359"/>
        <v>0</v>
      </c>
      <c r="AW235" s="166">
        <f t="shared" ca="1" si="359"/>
        <v>0</v>
      </c>
      <c r="AX235" s="166">
        <f t="shared" ca="1" si="359"/>
        <v>0</v>
      </c>
      <c r="AY235" s="166">
        <f t="shared" ca="1" si="359"/>
        <v>0</v>
      </c>
      <c r="AZ235" s="166">
        <f t="shared" ca="1" si="359"/>
        <v>0</v>
      </c>
      <c r="BA235" s="166">
        <f t="shared" ca="1" si="359"/>
        <v>0</v>
      </c>
      <c r="BB235" s="166">
        <f t="shared" ca="1" si="359"/>
        <v>0</v>
      </c>
      <c r="BC235" s="166">
        <f t="shared" ca="1" si="359"/>
        <v>0</v>
      </c>
      <c r="BD235" s="166">
        <f t="shared" ca="1" si="359"/>
        <v>0</v>
      </c>
      <c r="BE235" s="166">
        <f t="shared" ca="1" si="359"/>
        <v>0</v>
      </c>
      <c r="BF235" s="166">
        <f t="shared" ca="1" si="359"/>
        <v>0</v>
      </c>
      <c r="BG235" s="166">
        <f t="shared" ca="1" si="359"/>
        <v>0</v>
      </c>
      <c r="BH235" s="166">
        <f t="shared" ca="1" si="359"/>
        <v>0</v>
      </c>
      <c r="BI235" s="166">
        <f t="shared" ca="1" si="359"/>
        <v>0</v>
      </c>
      <c r="BJ235" s="166">
        <f t="shared" ca="1" si="359"/>
        <v>0</v>
      </c>
      <c r="BK235" s="166">
        <f t="shared" ca="1" si="359"/>
        <v>0</v>
      </c>
      <c r="BL235" s="166">
        <f t="shared" ca="1" si="359"/>
        <v>0</v>
      </c>
      <c r="BM235" s="166">
        <f t="shared" ca="1" si="359"/>
        <v>0</v>
      </c>
      <c r="BN235" s="166">
        <f t="shared" ca="1" si="359"/>
        <v>0</v>
      </c>
      <c r="BO235" s="166">
        <f t="shared" ca="1" si="359"/>
        <v>0</v>
      </c>
      <c r="BP235" s="166">
        <f t="shared" ca="1" si="359"/>
        <v>0</v>
      </c>
      <c r="BQ235" s="166">
        <f t="shared" ca="1" si="359"/>
        <v>0</v>
      </c>
      <c r="BR235" s="166">
        <f t="shared" ca="1" si="359"/>
        <v>0</v>
      </c>
      <c r="BS235" s="166">
        <f t="shared" ca="1" si="359"/>
        <v>0</v>
      </c>
      <c r="BT235" s="166">
        <f t="shared" ref="BT235:CY235" ca="1" si="360">SUM(BT230:BT234)</f>
        <v>0</v>
      </c>
      <c r="BU235" s="166">
        <f t="shared" ca="1" si="360"/>
        <v>0</v>
      </c>
      <c r="BV235" s="166">
        <f t="shared" ca="1" si="360"/>
        <v>0</v>
      </c>
      <c r="BW235" s="166">
        <f t="shared" ca="1" si="360"/>
        <v>0</v>
      </c>
      <c r="BX235" s="166">
        <f t="shared" ca="1" si="360"/>
        <v>0</v>
      </c>
      <c r="BY235" s="166">
        <f t="shared" ca="1" si="360"/>
        <v>0</v>
      </c>
      <c r="BZ235" s="166">
        <f t="shared" ca="1" si="360"/>
        <v>0</v>
      </c>
      <c r="CA235" s="166">
        <f t="shared" ca="1" si="360"/>
        <v>0</v>
      </c>
      <c r="CB235" s="166">
        <f t="shared" ca="1" si="360"/>
        <v>0</v>
      </c>
      <c r="CC235" s="166">
        <f t="shared" ca="1" si="360"/>
        <v>0</v>
      </c>
      <c r="CD235" s="166">
        <f t="shared" ca="1" si="360"/>
        <v>0</v>
      </c>
      <c r="CE235" s="166">
        <f t="shared" ca="1" si="360"/>
        <v>0</v>
      </c>
      <c r="CF235" s="166">
        <f t="shared" ca="1" si="360"/>
        <v>0</v>
      </c>
      <c r="CG235" s="166">
        <f t="shared" ca="1" si="360"/>
        <v>0</v>
      </c>
      <c r="CH235" s="166">
        <f t="shared" ca="1" si="360"/>
        <v>0</v>
      </c>
      <c r="CI235" s="166">
        <f t="shared" ca="1" si="360"/>
        <v>0</v>
      </c>
      <c r="CJ235" s="166">
        <f t="shared" ca="1" si="360"/>
        <v>0</v>
      </c>
      <c r="CK235" s="166">
        <f t="shared" ca="1" si="360"/>
        <v>0</v>
      </c>
      <c r="CL235" s="166">
        <f t="shared" ca="1" si="360"/>
        <v>0</v>
      </c>
      <c r="CM235" s="166">
        <f t="shared" ca="1" si="360"/>
        <v>0</v>
      </c>
      <c r="CN235" s="166">
        <f t="shared" ca="1" si="360"/>
        <v>0</v>
      </c>
      <c r="CO235" s="166">
        <f t="shared" ca="1" si="360"/>
        <v>0</v>
      </c>
      <c r="CP235" s="166">
        <f t="shared" ca="1" si="360"/>
        <v>0</v>
      </c>
      <c r="CQ235" s="166">
        <f t="shared" ca="1" si="360"/>
        <v>0</v>
      </c>
      <c r="CR235" s="166">
        <f t="shared" ca="1" si="360"/>
        <v>0</v>
      </c>
      <c r="CS235" s="166">
        <f t="shared" ca="1" si="360"/>
        <v>0</v>
      </c>
      <c r="CT235" s="166">
        <f t="shared" ca="1" si="360"/>
        <v>0</v>
      </c>
      <c r="CU235" s="166">
        <f t="shared" ca="1" si="360"/>
        <v>0</v>
      </c>
      <c r="CV235" s="166">
        <f t="shared" ca="1" si="360"/>
        <v>0</v>
      </c>
      <c r="CW235" s="166">
        <f t="shared" ca="1" si="360"/>
        <v>0</v>
      </c>
      <c r="CX235" s="166">
        <f t="shared" ca="1" si="360"/>
        <v>0</v>
      </c>
      <c r="CY235" s="166">
        <f t="shared" ca="1" si="360"/>
        <v>0</v>
      </c>
      <c r="CZ235" s="166">
        <f t="shared" ref="CZ235:EE235" ca="1" si="361">SUM(CZ230:CZ234)</f>
        <v>0</v>
      </c>
      <c r="DA235" s="166">
        <f t="shared" ca="1" si="361"/>
        <v>0</v>
      </c>
      <c r="DB235" s="166">
        <f t="shared" ca="1" si="361"/>
        <v>0</v>
      </c>
      <c r="DC235" s="166">
        <f t="shared" ca="1" si="361"/>
        <v>0</v>
      </c>
      <c r="DD235" s="166">
        <f t="shared" ca="1" si="361"/>
        <v>0</v>
      </c>
      <c r="DE235" s="166">
        <f t="shared" ca="1" si="361"/>
        <v>0</v>
      </c>
      <c r="DF235" s="166">
        <f t="shared" ca="1" si="361"/>
        <v>0</v>
      </c>
      <c r="DG235" s="166">
        <f t="shared" ca="1" si="361"/>
        <v>0</v>
      </c>
      <c r="DH235" s="166">
        <f t="shared" ca="1" si="361"/>
        <v>0</v>
      </c>
      <c r="DI235" s="166">
        <f t="shared" ca="1" si="361"/>
        <v>0</v>
      </c>
      <c r="DJ235" s="166">
        <f t="shared" ca="1" si="361"/>
        <v>0</v>
      </c>
      <c r="DK235" s="166">
        <f t="shared" ca="1" si="361"/>
        <v>0</v>
      </c>
      <c r="DL235" s="166">
        <f t="shared" ca="1" si="361"/>
        <v>0</v>
      </c>
      <c r="DM235" s="166">
        <f t="shared" ca="1" si="361"/>
        <v>0</v>
      </c>
      <c r="DN235" s="166">
        <f t="shared" ca="1" si="361"/>
        <v>0</v>
      </c>
      <c r="DO235" s="166">
        <f t="shared" ca="1" si="361"/>
        <v>0</v>
      </c>
      <c r="DP235" s="166">
        <f t="shared" ca="1" si="361"/>
        <v>0</v>
      </c>
      <c r="DQ235" s="166">
        <f t="shared" ca="1" si="361"/>
        <v>0</v>
      </c>
      <c r="DR235" s="166">
        <f t="shared" ca="1" si="361"/>
        <v>0</v>
      </c>
      <c r="DS235" s="166">
        <f t="shared" ca="1" si="361"/>
        <v>0</v>
      </c>
      <c r="DT235" s="166">
        <f t="shared" ca="1" si="361"/>
        <v>0</v>
      </c>
      <c r="DU235" s="166">
        <f t="shared" ca="1" si="361"/>
        <v>0</v>
      </c>
      <c r="DV235" s="166">
        <f t="shared" ca="1" si="361"/>
        <v>0</v>
      </c>
      <c r="DW235" s="166">
        <f t="shared" ca="1" si="361"/>
        <v>0</v>
      </c>
      <c r="DX235" s="166">
        <f t="shared" ca="1" si="361"/>
        <v>0</v>
      </c>
      <c r="DY235" s="166">
        <f t="shared" ca="1" si="361"/>
        <v>0</v>
      </c>
      <c r="DZ235" s="166">
        <f t="shared" ca="1" si="361"/>
        <v>0</v>
      </c>
      <c r="EA235" s="166">
        <f t="shared" ca="1" si="361"/>
        <v>0</v>
      </c>
      <c r="EB235" s="166">
        <f t="shared" ca="1" si="361"/>
        <v>0</v>
      </c>
      <c r="EC235" s="166">
        <f t="shared" ca="1" si="361"/>
        <v>0</v>
      </c>
      <c r="ED235" s="166">
        <f t="shared" ca="1" si="361"/>
        <v>0</v>
      </c>
      <c r="EE235" s="166">
        <f t="shared" ca="1" si="361"/>
        <v>0</v>
      </c>
      <c r="EF235" s="166">
        <f t="shared" ref="EF235:EJ235" ca="1" si="362">SUM(EF230:EF234)</f>
        <v>0</v>
      </c>
      <c r="EG235" s="166">
        <f t="shared" ca="1" si="362"/>
        <v>0</v>
      </c>
      <c r="EH235" s="166">
        <f t="shared" ca="1" si="362"/>
        <v>0</v>
      </c>
      <c r="EI235" s="166">
        <f t="shared" ca="1" si="362"/>
        <v>0</v>
      </c>
      <c r="EJ235" s="166">
        <f t="shared" ca="1" si="362"/>
        <v>0</v>
      </c>
      <c r="EK235" s="4">
        <v>0</v>
      </c>
    </row>
    <row r="236" spans="1:141" s="4" customFormat="1" ht="14" x14ac:dyDescent="0.2">
      <c r="A236" s="3"/>
      <c r="B236" s="5" t="str">
        <f>Summary!$G$35</f>
        <v>sponsor split</v>
      </c>
      <c r="C236" s="329"/>
      <c r="H236" s="166"/>
      <c r="I236" s="166"/>
      <c r="J236" s="166"/>
      <c r="K236" s="166"/>
      <c r="L236" s="166"/>
      <c r="M236" s="166"/>
      <c r="N236" s="166"/>
      <c r="O236" s="166"/>
      <c r="P236" s="166"/>
      <c r="Q236" s="166"/>
      <c r="R236" s="166"/>
      <c r="S236" s="166"/>
      <c r="T236" s="166"/>
      <c r="U236" s="166"/>
      <c r="V236" s="166"/>
      <c r="W236" s="166"/>
      <c r="X236" s="166"/>
      <c r="Y236" s="166"/>
      <c r="Z236" s="166"/>
      <c r="AA236" s="166"/>
      <c r="AB236" s="166"/>
      <c r="AC236" s="166"/>
      <c r="AD236" s="166"/>
      <c r="AE236" s="166"/>
      <c r="AF236" s="166"/>
      <c r="AG236" s="166"/>
      <c r="AH236" s="166"/>
      <c r="AI236" s="166"/>
      <c r="AJ236" s="166"/>
      <c r="AK236" s="166"/>
      <c r="AL236" s="166"/>
      <c r="AM236" s="166"/>
      <c r="AN236" s="166"/>
      <c r="AO236" s="166"/>
      <c r="AP236" s="166"/>
      <c r="AQ236" s="166"/>
      <c r="AR236" s="166"/>
      <c r="AS236" s="166"/>
      <c r="AT236" s="166"/>
      <c r="AU236" s="166"/>
      <c r="AV236" s="166"/>
      <c r="AW236" s="166"/>
      <c r="AX236" s="166"/>
      <c r="AY236" s="166"/>
      <c r="AZ236" s="166"/>
      <c r="BA236" s="166"/>
      <c r="BB236" s="166"/>
      <c r="BC236" s="166"/>
      <c r="BD236" s="166"/>
      <c r="BE236" s="166"/>
      <c r="BF236" s="166"/>
      <c r="BG236" s="166"/>
      <c r="BH236" s="166"/>
      <c r="BI236" s="166"/>
      <c r="BJ236" s="166"/>
      <c r="BK236" s="166"/>
      <c r="BL236" s="166"/>
      <c r="BM236" s="166"/>
      <c r="BN236" s="166"/>
      <c r="BO236" s="166"/>
      <c r="BP236" s="166"/>
      <c r="BQ236" s="166"/>
      <c r="BR236" s="166"/>
      <c r="BS236" s="166"/>
      <c r="BT236" s="166"/>
      <c r="BU236" s="166"/>
      <c r="BV236" s="166"/>
      <c r="BW236" s="166"/>
      <c r="BX236" s="166"/>
      <c r="BY236" s="166"/>
      <c r="BZ236" s="166"/>
      <c r="CA236" s="166"/>
      <c r="CB236" s="166"/>
      <c r="CC236" s="166"/>
      <c r="CD236" s="166"/>
      <c r="CE236" s="166"/>
      <c r="CF236" s="166"/>
      <c r="CG236" s="166"/>
      <c r="CH236" s="166"/>
      <c r="CI236" s="166"/>
      <c r="CJ236" s="166"/>
      <c r="CK236" s="166"/>
      <c r="CL236" s="166"/>
      <c r="CM236" s="166"/>
      <c r="CN236" s="166"/>
      <c r="CO236" s="166"/>
      <c r="CP236" s="166"/>
      <c r="CQ236" s="166"/>
      <c r="CR236" s="166"/>
      <c r="CS236" s="166"/>
      <c r="CT236" s="166"/>
      <c r="CU236" s="166"/>
      <c r="CV236" s="166"/>
      <c r="CW236" s="166"/>
      <c r="CX236" s="166"/>
      <c r="CY236" s="166"/>
      <c r="CZ236" s="166"/>
      <c r="DA236" s="166"/>
      <c r="DB236" s="166"/>
      <c r="DC236" s="166"/>
      <c r="DD236" s="166"/>
      <c r="DE236" s="166"/>
      <c r="DF236" s="166"/>
      <c r="DG236" s="166"/>
      <c r="DH236" s="166"/>
      <c r="DI236" s="166"/>
      <c r="DJ236" s="166"/>
      <c r="DK236" s="166"/>
      <c r="DL236" s="166"/>
      <c r="DM236" s="166"/>
      <c r="DN236" s="166"/>
      <c r="DO236" s="166"/>
      <c r="DP236" s="166"/>
      <c r="DQ236" s="166"/>
      <c r="DR236" s="166"/>
      <c r="DS236" s="166"/>
      <c r="DT236" s="166"/>
      <c r="DU236" s="166"/>
      <c r="DV236" s="166"/>
      <c r="DW236" s="166"/>
      <c r="DX236" s="166"/>
      <c r="DY236" s="166"/>
      <c r="DZ236" s="166"/>
      <c r="EA236" s="166"/>
      <c r="EB236" s="166"/>
      <c r="EC236" s="166"/>
      <c r="ED236" s="166"/>
      <c r="EE236" s="166"/>
      <c r="EF236" s="166"/>
      <c r="EG236" s="166"/>
      <c r="EH236" s="166"/>
      <c r="EI236" s="166"/>
      <c r="EJ236" s="166"/>
      <c r="EK236" s="4">
        <v>0</v>
      </c>
    </row>
    <row r="237" spans="1:141" s="4" customFormat="1" ht="14" x14ac:dyDescent="0.2">
      <c r="A237" s="3"/>
      <c r="B237" s="23">
        <f>B239-B238</f>
        <v>7.1500000000000119E-2</v>
      </c>
      <c r="C237" s="329" t="s">
        <v>673</v>
      </c>
      <c r="H237" s="166">
        <f t="shared" ref="H237:AM237" ca="1" si="363">(H234/$B231)*$B237</f>
        <v>0</v>
      </c>
      <c r="I237" s="166">
        <f t="shared" ca="1" si="363"/>
        <v>0</v>
      </c>
      <c r="J237" s="166">
        <f t="shared" ca="1" si="363"/>
        <v>0</v>
      </c>
      <c r="K237" s="166">
        <f t="shared" ca="1" si="363"/>
        <v>0</v>
      </c>
      <c r="L237" s="166">
        <f t="shared" ca="1" si="363"/>
        <v>0</v>
      </c>
      <c r="M237" s="166">
        <f t="shared" ca="1" si="363"/>
        <v>0</v>
      </c>
      <c r="N237" s="166">
        <f t="shared" ca="1" si="363"/>
        <v>0</v>
      </c>
      <c r="O237" s="166">
        <f t="shared" ca="1" si="363"/>
        <v>0</v>
      </c>
      <c r="P237" s="166">
        <f t="shared" ca="1" si="363"/>
        <v>0</v>
      </c>
      <c r="Q237" s="166">
        <f t="shared" ca="1" si="363"/>
        <v>0</v>
      </c>
      <c r="R237" s="166">
        <f t="shared" ca="1" si="363"/>
        <v>0</v>
      </c>
      <c r="S237" s="166">
        <f t="shared" ca="1" si="363"/>
        <v>0</v>
      </c>
      <c r="T237" s="166">
        <f t="shared" ca="1" si="363"/>
        <v>0</v>
      </c>
      <c r="U237" s="166">
        <f t="shared" ca="1" si="363"/>
        <v>0</v>
      </c>
      <c r="V237" s="166">
        <f t="shared" ca="1" si="363"/>
        <v>0</v>
      </c>
      <c r="W237" s="166">
        <f t="shared" ca="1" si="363"/>
        <v>0</v>
      </c>
      <c r="X237" s="166">
        <f t="shared" ca="1" si="363"/>
        <v>0</v>
      </c>
      <c r="Y237" s="166">
        <f t="shared" ca="1" si="363"/>
        <v>0</v>
      </c>
      <c r="Z237" s="166">
        <f t="shared" ca="1" si="363"/>
        <v>0</v>
      </c>
      <c r="AA237" s="166">
        <f t="shared" ca="1" si="363"/>
        <v>0</v>
      </c>
      <c r="AB237" s="166">
        <f t="shared" ca="1" si="363"/>
        <v>0</v>
      </c>
      <c r="AC237" s="166">
        <f t="shared" ca="1" si="363"/>
        <v>0</v>
      </c>
      <c r="AD237" s="166">
        <f t="shared" ca="1" si="363"/>
        <v>0</v>
      </c>
      <c r="AE237" s="166">
        <f t="shared" ca="1" si="363"/>
        <v>0</v>
      </c>
      <c r="AF237" s="166">
        <f t="shared" ca="1" si="363"/>
        <v>0</v>
      </c>
      <c r="AG237" s="166">
        <f t="shared" ca="1" si="363"/>
        <v>0</v>
      </c>
      <c r="AH237" s="166">
        <f t="shared" ca="1" si="363"/>
        <v>0</v>
      </c>
      <c r="AI237" s="166">
        <f t="shared" ca="1" si="363"/>
        <v>0</v>
      </c>
      <c r="AJ237" s="166">
        <f t="shared" ca="1" si="363"/>
        <v>0</v>
      </c>
      <c r="AK237" s="166">
        <f t="shared" ca="1" si="363"/>
        <v>0</v>
      </c>
      <c r="AL237" s="166">
        <f t="shared" ca="1" si="363"/>
        <v>0</v>
      </c>
      <c r="AM237" s="166">
        <f t="shared" ca="1" si="363"/>
        <v>0</v>
      </c>
      <c r="AN237" s="166">
        <f t="shared" ref="AN237:BS237" ca="1" si="364">(AN234/$B231)*$B237</f>
        <v>0</v>
      </c>
      <c r="AO237" s="166">
        <f t="shared" ca="1" si="364"/>
        <v>0</v>
      </c>
      <c r="AP237" s="166">
        <f t="shared" ca="1" si="364"/>
        <v>0</v>
      </c>
      <c r="AQ237" s="166">
        <f t="shared" ca="1" si="364"/>
        <v>0</v>
      </c>
      <c r="AR237" s="166">
        <f t="shared" ca="1" si="364"/>
        <v>0</v>
      </c>
      <c r="AS237" s="166">
        <f t="shared" ca="1" si="364"/>
        <v>695267.6471498115</v>
      </c>
      <c r="AT237" s="166">
        <f t="shared" ca="1" si="364"/>
        <v>0</v>
      </c>
      <c r="AU237" s="166">
        <f t="shared" ca="1" si="364"/>
        <v>0</v>
      </c>
      <c r="AV237" s="166">
        <f t="shared" ca="1" si="364"/>
        <v>0</v>
      </c>
      <c r="AW237" s="166">
        <f t="shared" ca="1" si="364"/>
        <v>0</v>
      </c>
      <c r="AX237" s="166">
        <f t="shared" ca="1" si="364"/>
        <v>0</v>
      </c>
      <c r="AY237" s="166">
        <f t="shared" ca="1" si="364"/>
        <v>0</v>
      </c>
      <c r="AZ237" s="166">
        <f t="shared" ca="1" si="364"/>
        <v>0</v>
      </c>
      <c r="BA237" s="166">
        <f t="shared" ca="1" si="364"/>
        <v>0</v>
      </c>
      <c r="BB237" s="166">
        <f t="shared" ca="1" si="364"/>
        <v>0</v>
      </c>
      <c r="BC237" s="166">
        <f t="shared" ca="1" si="364"/>
        <v>0</v>
      </c>
      <c r="BD237" s="166">
        <f t="shared" ca="1" si="364"/>
        <v>0</v>
      </c>
      <c r="BE237" s="166">
        <f t="shared" ca="1" si="364"/>
        <v>0</v>
      </c>
      <c r="BF237" s="166">
        <f t="shared" ca="1" si="364"/>
        <v>0</v>
      </c>
      <c r="BG237" s="166">
        <f t="shared" ca="1" si="364"/>
        <v>0</v>
      </c>
      <c r="BH237" s="166">
        <f t="shared" ca="1" si="364"/>
        <v>0</v>
      </c>
      <c r="BI237" s="166">
        <f t="shared" ca="1" si="364"/>
        <v>0</v>
      </c>
      <c r="BJ237" s="166">
        <f t="shared" ca="1" si="364"/>
        <v>0</v>
      </c>
      <c r="BK237" s="166">
        <f t="shared" ca="1" si="364"/>
        <v>0</v>
      </c>
      <c r="BL237" s="166">
        <f t="shared" ca="1" si="364"/>
        <v>0</v>
      </c>
      <c r="BM237" s="166">
        <f t="shared" ca="1" si="364"/>
        <v>0</v>
      </c>
      <c r="BN237" s="166">
        <f t="shared" ca="1" si="364"/>
        <v>0</v>
      </c>
      <c r="BO237" s="166">
        <f t="shared" ca="1" si="364"/>
        <v>0</v>
      </c>
      <c r="BP237" s="166">
        <f t="shared" ca="1" si="364"/>
        <v>0</v>
      </c>
      <c r="BQ237" s="166">
        <f t="shared" ca="1" si="364"/>
        <v>0</v>
      </c>
      <c r="BR237" s="166">
        <f t="shared" ca="1" si="364"/>
        <v>0</v>
      </c>
      <c r="BS237" s="166">
        <f t="shared" ca="1" si="364"/>
        <v>0</v>
      </c>
      <c r="BT237" s="166">
        <f t="shared" ref="BT237:CY237" ca="1" si="365">(BT234/$B231)*$B237</f>
        <v>0</v>
      </c>
      <c r="BU237" s="166">
        <f t="shared" ca="1" si="365"/>
        <v>0</v>
      </c>
      <c r="BV237" s="166">
        <f t="shared" ca="1" si="365"/>
        <v>0</v>
      </c>
      <c r="BW237" s="166">
        <f t="shared" ca="1" si="365"/>
        <v>0</v>
      </c>
      <c r="BX237" s="166">
        <f t="shared" ca="1" si="365"/>
        <v>0</v>
      </c>
      <c r="BY237" s="166">
        <f t="shared" ca="1" si="365"/>
        <v>0</v>
      </c>
      <c r="BZ237" s="166">
        <f t="shared" ca="1" si="365"/>
        <v>0</v>
      </c>
      <c r="CA237" s="166">
        <f t="shared" ca="1" si="365"/>
        <v>0</v>
      </c>
      <c r="CB237" s="166">
        <f t="shared" ca="1" si="365"/>
        <v>0</v>
      </c>
      <c r="CC237" s="166">
        <f t="shared" ca="1" si="365"/>
        <v>0</v>
      </c>
      <c r="CD237" s="166">
        <f t="shared" ca="1" si="365"/>
        <v>0</v>
      </c>
      <c r="CE237" s="166">
        <f t="shared" ca="1" si="365"/>
        <v>0</v>
      </c>
      <c r="CF237" s="166">
        <f t="shared" ca="1" si="365"/>
        <v>0</v>
      </c>
      <c r="CG237" s="166">
        <f t="shared" ca="1" si="365"/>
        <v>0</v>
      </c>
      <c r="CH237" s="166">
        <f t="shared" ca="1" si="365"/>
        <v>0</v>
      </c>
      <c r="CI237" s="166">
        <f t="shared" ca="1" si="365"/>
        <v>0</v>
      </c>
      <c r="CJ237" s="166">
        <f t="shared" ca="1" si="365"/>
        <v>0</v>
      </c>
      <c r="CK237" s="166">
        <f t="shared" ca="1" si="365"/>
        <v>0</v>
      </c>
      <c r="CL237" s="166">
        <f t="shared" ca="1" si="365"/>
        <v>0</v>
      </c>
      <c r="CM237" s="166">
        <f t="shared" ca="1" si="365"/>
        <v>0</v>
      </c>
      <c r="CN237" s="166">
        <f t="shared" ca="1" si="365"/>
        <v>0</v>
      </c>
      <c r="CO237" s="166">
        <f t="shared" ca="1" si="365"/>
        <v>0</v>
      </c>
      <c r="CP237" s="166">
        <f t="shared" ca="1" si="365"/>
        <v>0</v>
      </c>
      <c r="CQ237" s="166">
        <f t="shared" ca="1" si="365"/>
        <v>0</v>
      </c>
      <c r="CR237" s="166">
        <f t="shared" ca="1" si="365"/>
        <v>0</v>
      </c>
      <c r="CS237" s="166">
        <f t="shared" ca="1" si="365"/>
        <v>0</v>
      </c>
      <c r="CT237" s="166">
        <f t="shared" ca="1" si="365"/>
        <v>0</v>
      </c>
      <c r="CU237" s="166">
        <f t="shared" ca="1" si="365"/>
        <v>0</v>
      </c>
      <c r="CV237" s="166">
        <f t="shared" ca="1" si="365"/>
        <v>0</v>
      </c>
      <c r="CW237" s="166">
        <f t="shared" ca="1" si="365"/>
        <v>0</v>
      </c>
      <c r="CX237" s="166">
        <f t="shared" ca="1" si="365"/>
        <v>0</v>
      </c>
      <c r="CY237" s="166">
        <f t="shared" ca="1" si="365"/>
        <v>0</v>
      </c>
      <c r="CZ237" s="166">
        <f t="shared" ref="CZ237:EJ237" ca="1" si="366">(CZ234/$B231)*$B237</f>
        <v>0</v>
      </c>
      <c r="DA237" s="166">
        <f t="shared" ca="1" si="366"/>
        <v>0</v>
      </c>
      <c r="DB237" s="166">
        <f t="shared" ca="1" si="366"/>
        <v>0</v>
      </c>
      <c r="DC237" s="166">
        <f t="shared" ca="1" si="366"/>
        <v>0</v>
      </c>
      <c r="DD237" s="166">
        <f t="shared" ca="1" si="366"/>
        <v>0</v>
      </c>
      <c r="DE237" s="166">
        <f t="shared" ca="1" si="366"/>
        <v>0</v>
      </c>
      <c r="DF237" s="166">
        <f t="shared" ca="1" si="366"/>
        <v>0</v>
      </c>
      <c r="DG237" s="166">
        <f t="shared" ca="1" si="366"/>
        <v>0</v>
      </c>
      <c r="DH237" s="166">
        <f t="shared" ca="1" si="366"/>
        <v>0</v>
      </c>
      <c r="DI237" s="166">
        <f t="shared" ca="1" si="366"/>
        <v>0</v>
      </c>
      <c r="DJ237" s="166">
        <f t="shared" ca="1" si="366"/>
        <v>0</v>
      </c>
      <c r="DK237" s="166">
        <f t="shared" ca="1" si="366"/>
        <v>0</v>
      </c>
      <c r="DL237" s="166">
        <f t="shared" ca="1" si="366"/>
        <v>0</v>
      </c>
      <c r="DM237" s="166">
        <f t="shared" ca="1" si="366"/>
        <v>0</v>
      </c>
      <c r="DN237" s="166">
        <f t="shared" ca="1" si="366"/>
        <v>0</v>
      </c>
      <c r="DO237" s="166">
        <f t="shared" ca="1" si="366"/>
        <v>0</v>
      </c>
      <c r="DP237" s="166">
        <f t="shared" ca="1" si="366"/>
        <v>0</v>
      </c>
      <c r="DQ237" s="166">
        <f t="shared" ca="1" si="366"/>
        <v>0</v>
      </c>
      <c r="DR237" s="166">
        <f t="shared" ca="1" si="366"/>
        <v>0</v>
      </c>
      <c r="DS237" s="166">
        <f t="shared" ca="1" si="366"/>
        <v>0</v>
      </c>
      <c r="DT237" s="166">
        <f t="shared" ca="1" si="366"/>
        <v>0</v>
      </c>
      <c r="DU237" s="166">
        <f t="shared" ca="1" si="366"/>
        <v>0</v>
      </c>
      <c r="DV237" s="166">
        <f t="shared" ca="1" si="366"/>
        <v>0</v>
      </c>
      <c r="DW237" s="166">
        <f t="shared" ca="1" si="366"/>
        <v>0</v>
      </c>
      <c r="DX237" s="166">
        <f t="shared" ca="1" si="366"/>
        <v>0</v>
      </c>
      <c r="DY237" s="166">
        <f t="shared" ca="1" si="366"/>
        <v>0</v>
      </c>
      <c r="DZ237" s="166">
        <f t="shared" ca="1" si="366"/>
        <v>0</v>
      </c>
      <c r="EA237" s="166">
        <f t="shared" ca="1" si="366"/>
        <v>0</v>
      </c>
      <c r="EB237" s="166">
        <f t="shared" ca="1" si="366"/>
        <v>0</v>
      </c>
      <c r="EC237" s="166">
        <f t="shared" ca="1" si="366"/>
        <v>0</v>
      </c>
      <c r="ED237" s="166">
        <f t="shared" ca="1" si="366"/>
        <v>0</v>
      </c>
      <c r="EE237" s="166">
        <f t="shared" ca="1" si="366"/>
        <v>0</v>
      </c>
      <c r="EF237" s="166">
        <f t="shared" ca="1" si="366"/>
        <v>0</v>
      </c>
      <c r="EG237" s="166">
        <f t="shared" ca="1" si="366"/>
        <v>0</v>
      </c>
      <c r="EH237" s="166">
        <f t="shared" ca="1" si="366"/>
        <v>0</v>
      </c>
      <c r="EI237" s="166">
        <f t="shared" ca="1" si="366"/>
        <v>0</v>
      </c>
      <c r="EJ237" s="166">
        <f t="shared" ca="1" si="366"/>
        <v>0</v>
      </c>
      <c r="EK237" s="4">
        <v>0</v>
      </c>
    </row>
    <row r="238" spans="1:141" s="4" customFormat="1" ht="14" x14ac:dyDescent="0.2">
      <c r="A238" s="3"/>
      <c r="B238" s="29">
        <f>INDEX(Summary!$B$36:$G$40,MATCH(C229,Summary!$B$36:$B$40,0),MATCH(C238,Summary!$B$35:$G$35,0))</f>
        <v>0.35</v>
      </c>
      <c r="C238" s="329" t="s">
        <v>663</v>
      </c>
      <c r="H238" s="166">
        <f t="shared" ref="H238:AM238" ca="1" si="367">(H234/$B231)*$B238</f>
        <v>0</v>
      </c>
      <c r="I238" s="166">
        <f t="shared" ca="1" si="367"/>
        <v>0</v>
      </c>
      <c r="J238" s="166">
        <f t="shared" ca="1" si="367"/>
        <v>0</v>
      </c>
      <c r="K238" s="166">
        <f t="shared" ca="1" si="367"/>
        <v>0</v>
      </c>
      <c r="L238" s="166">
        <f t="shared" ca="1" si="367"/>
        <v>0</v>
      </c>
      <c r="M238" s="166">
        <f t="shared" ca="1" si="367"/>
        <v>0</v>
      </c>
      <c r="N238" s="166">
        <f t="shared" ca="1" si="367"/>
        <v>0</v>
      </c>
      <c r="O238" s="166">
        <f t="shared" ca="1" si="367"/>
        <v>0</v>
      </c>
      <c r="P238" s="166">
        <f t="shared" ca="1" si="367"/>
        <v>0</v>
      </c>
      <c r="Q238" s="166">
        <f t="shared" ca="1" si="367"/>
        <v>0</v>
      </c>
      <c r="R238" s="166">
        <f t="shared" ca="1" si="367"/>
        <v>0</v>
      </c>
      <c r="S238" s="166">
        <f t="shared" ca="1" si="367"/>
        <v>0</v>
      </c>
      <c r="T238" s="166">
        <f t="shared" ca="1" si="367"/>
        <v>0</v>
      </c>
      <c r="U238" s="166">
        <f t="shared" ca="1" si="367"/>
        <v>0</v>
      </c>
      <c r="V238" s="166">
        <f t="shared" ca="1" si="367"/>
        <v>0</v>
      </c>
      <c r="W238" s="166">
        <f t="shared" ca="1" si="367"/>
        <v>0</v>
      </c>
      <c r="X238" s="166">
        <f t="shared" ca="1" si="367"/>
        <v>0</v>
      </c>
      <c r="Y238" s="166">
        <f t="shared" ca="1" si="367"/>
        <v>0</v>
      </c>
      <c r="Z238" s="166">
        <f t="shared" ca="1" si="367"/>
        <v>0</v>
      </c>
      <c r="AA238" s="166">
        <f t="shared" ca="1" si="367"/>
        <v>0</v>
      </c>
      <c r="AB238" s="166">
        <f t="shared" ca="1" si="367"/>
        <v>0</v>
      </c>
      <c r="AC238" s="166">
        <f t="shared" ca="1" si="367"/>
        <v>0</v>
      </c>
      <c r="AD238" s="166">
        <f t="shared" ca="1" si="367"/>
        <v>0</v>
      </c>
      <c r="AE238" s="166">
        <f t="shared" ca="1" si="367"/>
        <v>0</v>
      </c>
      <c r="AF238" s="166">
        <f t="shared" ca="1" si="367"/>
        <v>0</v>
      </c>
      <c r="AG238" s="166">
        <f t="shared" ca="1" si="367"/>
        <v>0</v>
      </c>
      <c r="AH238" s="166">
        <f t="shared" ca="1" si="367"/>
        <v>0</v>
      </c>
      <c r="AI238" s="166">
        <f t="shared" ca="1" si="367"/>
        <v>0</v>
      </c>
      <c r="AJ238" s="166">
        <f t="shared" ca="1" si="367"/>
        <v>0</v>
      </c>
      <c r="AK238" s="166">
        <f t="shared" ca="1" si="367"/>
        <v>0</v>
      </c>
      <c r="AL238" s="166">
        <f t="shared" ca="1" si="367"/>
        <v>0</v>
      </c>
      <c r="AM238" s="166">
        <f t="shared" ca="1" si="367"/>
        <v>0</v>
      </c>
      <c r="AN238" s="166">
        <f t="shared" ref="AN238:BS238" ca="1" si="368">(AN234/$B231)*$B238</f>
        <v>0</v>
      </c>
      <c r="AO238" s="166">
        <f t="shared" ca="1" si="368"/>
        <v>0</v>
      </c>
      <c r="AP238" s="166">
        <f t="shared" ca="1" si="368"/>
        <v>0</v>
      </c>
      <c r="AQ238" s="166">
        <f t="shared" ca="1" si="368"/>
        <v>0</v>
      </c>
      <c r="AR238" s="166">
        <f t="shared" ca="1" si="368"/>
        <v>0</v>
      </c>
      <c r="AS238" s="166">
        <f t="shared" ca="1" si="368"/>
        <v>3403408.0629710997</v>
      </c>
      <c r="AT238" s="166">
        <f t="shared" ca="1" si="368"/>
        <v>0</v>
      </c>
      <c r="AU238" s="166">
        <f t="shared" ca="1" si="368"/>
        <v>0</v>
      </c>
      <c r="AV238" s="166">
        <f t="shared" ca="1" si="368"/>
        <v>0</v>
      </c>
      <c r="AW238" s="166">
        <f t="shared" ca="1" si="368"/>
        <v>0</v>
      </c>
      <c r="AX238" s="166">
        <f t="shared" ca="1" si="368"/>
        <v>0</v>
      </c>
      <c r="AY238" s="166">
        <f t="shared" ca="1" si="368"/>
        <v>0</v>
      </c>
      <c r="AZ238" s="166">
        <f t="shared" ca="1" si="368"/>
        <v>0</v>
      </c>
      <c r="BA238" s="166">
        <f t="shared" ca="1" si="368"/>
        <v>0</v>
      </c>
      <c r="BB238" s="166">
        <f t="shared" ca="1" si="368"/>
        <v>0</v>
      </c>
      <c r="BC238" s="166">
        <f t="shared" ca="1" si="368"/>
        <v>0</v>
      </c>
      <c r="BD238" s="166">
        <f t="shared" ca="1" si="368"/>
        <v>0</v>
      </c>
      <c r="BE238" s="166">
        <f t="shared" ca="1" si="368"/>
        <v>0</v>
      </c>
      <c r="BF238" s="166">
        <f t="shared" ca="1" si="368"/>
        <v>0</v>
      </c>
      <c r="BG238" s="166">
        <f t="shared" ca="1" si="368"/>
        <v>0</v>
      </c>
      <c r="BH238" s="166">
        <f t="shared" ca="1" si="368"/>
        <v>0</v>
      </c>
      <c r="BI238" s="166">
        <f t="shared" ca="1" si="368"/>
        <v>0</v>
      </c>
      <c r="BJ238" s="166">
        <f t="shared" ca="1" si="368"/>
        <v>0</v>
      </c>
      <c r="BK238" s="166">
        <f t="shared" ca="1" si="368"/>
        <v>0</v>
      </c>
      <c r="BL238" s="166">
        <f t="shared" ca="1" si="368"/>
        <v>0</v>
      </c>
      <c r="BM238" s="166">
        <f t="shared" ca="1" si="368"/>
        <v>0</v>
      </c>
      <c r="BN238" s="166">
        <f t="shared" ca="1" si="368"/>
        <v>0</v>
      </c>
      <c r="BO238" s="166">
        <f t="shared" ca="1" si="368"/>
        <v>0</v>
      </c>
      <c r="BP238" s="166">
        <f t="shared" ca="1" si="368"/>
        <v>0</v>
      </c>
      <c r="BQ238" s="166">
        <f t="shared" ca="1" si="368"/>
        <v>0</v>
      </c>
      <c r="BR238" s="166">
        <f t="shared" ca="1" si="368"/>
        <v>0</v>
      </c>
      <c r="BS238" s="166">
        <f t="shared" ca="1" si="368"/>
        <v>0</v>
      </c>
      <c r="BT238" s="166">
        <f t="shared" ref="BT238:CY238" ca="1" si="369">(BT234/$B231)*$B238</f>
        <v>0</v>
      </c>
      <c r="BU238" s="166">
        <f t="shared" ca="1" si="369"/>
        <v>0</v>
      </c>
      <c r="BV238" s="166">
        <f t="shared" ca="1" si="369"/>
        <v>0</v>
      </c>
      <c r="BW238" s="166">
        <f t="shared" ca="1" si="369"/>
        <v>0</v>
      </c>
      <c r="BX238" s="166">
        <f t="shared" ca="1" si="369"/>
        <v>0</v>
      </c>
      <c r="BY238" s="166">
        <f t="shared" ca="1" si="369"/>
        <v>0</v>
      </c>
      <c r="BZ238" s="166">
        <f t="shared" ca="1" si="369"/>
        <v>0</v>
      </c>
      <c r="CA238" s="166">
        <f t="shared" ca="1" si="369"/>
        <v>0</v>
      </c>
      <c r="CB238" s="166">
        <f t="shared" ca="1" si="369"/>
        <v>0</v>
      </c>
      <c r="CC238" s="166">
        <f t="shared" ca="1" si="369"/>
        <v>0</v>
      </c>
      <c r="CD238" s="166">
        <f t="shared" ca="1" si="369"/>
        <v>0</v>
      </c>
      <c r="CE238" s="166">
        <f t="shared" ca="1" si="369"/>
        <v>0</v>
      </c>
      <c r="CF238" s="166">
        <f t="shared" ca="1" si="369"/>
        <v>0</v>
      </c>
      <c r="CG238" s="166">
        <f t="shared" ca="1" si="369"/>
        <v>0</v>
      </c>
      <c r="CH238" s="166">
        <f t="shared" ca="1" si="369"/>
        <v>0</v>
      </c>
      <c r="CI238" s="166">
        <f t="shared" ca="1" si="369"/>
        <v>0</v>
      </c>
      <c r="CJ238" s="166">
        <f t="shared" ca="1" si="369"/>
        <v>0</v>
      </c>
      <c r="CK238" s="166">
        <f t="shared" ca="1" si="369"/>
        <v>0</v>
      </c>
      <c r="CL238" s="166">
        <f t="shared" ca="1" si="369"/>
        <v>0</v>
      </c>
      <c r="CM238" s="166">
        <f t="shared" ca="1" si="369"/>
        <v>0</v>
      </c>
      <c r="CN238" s="166">
        <f t="shared" ca="1" si="369"/>
        <v>0</v>
      </c>
      <c r="CO238" s="166">
        <f t="shared" ca="1" si="369"/>
        <v>0</v>
      </c>
      <c r="CP238" s="166">
        <f t="shared" ca="1" si="369"/>
        <v>0</v>
      </c>
      <c r="CQ238" s="166">
        <f t="shared" ca="1" si="369"/>
        <v>0</v>
      </c>
      <c r="CR238" s="166">
        <f t="shared" ca="1" si="369"/>
        <v>0</v>
      </c>
      <c r="CS238" s="166">
        <f t="shared" ca="1" si="369"/>
        <v>0</v>
      </c>
      <c r="CT238" s="166">
        <f t="shared" ca="1" si="369"/>
        <v>0</v>
      </c>
      <c r="CU238" s="166">
        <f t="shared" ca="1" si="369"/>
        <v>0</v>
      </c>
      <c r="CV238" s="166">
        <f t="shared" ca="1" si="369"/>
        <v>0</v>
      </c>
      <c r="CW238" s="166">
        <f t="shared" ca="1" si="369"/>
        <v>0</v>
      </c>
      <c r="CX238" s="166">
        <f t="shared" ca="1" si="369"/>
        <v>0</v>
      </c>
      <c r="CY238" s="166">
        <f t="shared" ca="1" si="369"/>
        <v>0</v>
      </c>
      <c r="CZ238" s="166">
        <f t="shared" ref="CZ238:EJ238" ca="1" si="370">(CZ234/$B231)*$B238</f>
        <v>0</v>
      </c>
      <c r="DA238" s="166">
        <f t="shared" ca="1" si="370"/>
        <v>0</v>
      </c>
      <c r="DB238" s="166">
        <f t="shared" ca="1" si="370"/>
        <v>0</v>
      </c>
      <c r="DC238" s="166">
        <f t="shared" ca="1" si="370"/>
        <v>0</v>
      </c>
      <c r="DD238" s="166">
        <f t="shared" ca="1" si="370"/>
        <v>0</v>
      </c>
      <c r="DE238" s="166">
        <f t="shared" ca="1" si="370"/>
        <v>0</v>
      </c>
      <c r="DF238" s="166">
        <f t="shared" ca="1" si="370"/>
        <v>0</v>
      </c>
      <c r="DG238" s="166">
        <f t="shared" ca="1" si="370"/>
        <v>0</v>
      </c>
      <c r="DH238" s="166">
        <f t="shared" ca="1" si="370"/>
        <v>0</v>
      </c>
      <c r="DI238" s="166">
        <f t="shared" ca="1" si="370"/>
        <v>0</v>
      </c>
      <c r="DJ238" s="166">
        <f t="shared" ca="1" si="370"/>
        <v>0</v>
      </c>
      <c r="DK238" s="166">
        <f t="shared" ca="1" si="370"/>
        <v>0</v>
      </c>
      <c r="DL238" s="166">
        <f t="shared" ca="1" si="370"/>
        <v>0</v>
      </c>
      <c r="DM238" s="166">
        <f t="shared" ca="1" si="370"/>
        <v>0</v>
      </c>
      <c r="DN238" s="166">
        <f t="shared" ca="1" si="370"/>
        <v>0</v>
      </c>
      <c r="DO238" s="166">
        <f t="shared" ca="1" si="370"/>
        <v>0</v>
      </c>
      <c r="DP238" s="166">
        <f t="shared" ca="1" si="370"/>
        <v>0</v>
      </c>
      <c r="DQ238" s="166">
        <f t="shared" ca="1" si="370"/>
        <v>0</v>
      </c>
      <c r="DR238" s="166">
        <f t="shared" ca="1" si="370"/>
        <v>0</v>
      </c>
      <c r="DS238" s="166">
        <f t="shared" ca="1" si="370"/>
        <v>0</v>
      </c>
      <c r="DT238" s="166">
        <f t="shared" ca="1" si="370"/>
        <v>0</v>
      </c>
      <c r="DU238" s="166">
        <f t="shared" ca="1" si="370"/>
        <v>0</v>
      </c>
      <c r="DV238" s="166">
        <f t="shared" ca="1" si="370"/>
        <v>0</v>
      </c>
      <c r="DW238" s="166">
        <f t="shared" ca="1" si="370"/>
        <v>0</v>
      </c>
      <c r="DX238" s="166">
        <f t="shared" ca="1" si="370"/>
        <v>0</v>
      </c>
      <c r="DY238" s="166">
        <f t="shared" ca="1" si="370"/>
        <v>0</v>
      </c>
      <c r="DZ238" s="166">
        <f t="shared" ca="1" si="370"/>
        <v>0</v>
      </c>
      <c r="EA238" s="166">
        <f t="shared" ca="1" si="370"/>
        <v>0</v>
      </c>
      <c r="EB238" s="166">
        <f t="shared" ca="1" si="370"/>
        <v>0</v>
      </c>
      <c r="EC238" s="166">
        <f t="shared" ca="1" si="370"/>
        <v>0</v>
      </c>
      <c r="ED238" s="166">
        <f t="shared" ca="1" si="370"/>
        <v>0</v>
      </c>
      <c r="EE238" s="166">
        <f t="shared" ca="1" si="370"/>
        <v>0</v>
      </c>
      <c r="EF238" s="166">
        <f t="shared" ca="1" si="370"/>
        <v>0</v>
      </c>
      <c r="EG238" s="166">
        <f t="shared" ca="1" si="370"/>
        <v>0</v>
      </c>
      <c r="EH238" s="166">
        <f t="shared" ca="1" si="370"/>
        <v>0</v>
      </c>
      <c r="EI238" s="166">
        <f t="shared" ca="1" si="370"/>
        <v>0</v>
      </c>
      <c r="EJ238" s="166">
        <f t="shared" ca="1" si="370"/>
        <v>0</v>
      </c>
      <c r="EK238" s="4">
        <v>0</v>
      </c>
    </row>
    <row r="239" spans="1:141" s="4" customFormat="1" ht="14" x14ac:dyDescent="0.2">
      <c r="A239" s="3"/>
      <c r="B239" s="334">
        <f>INDEX(Summary!$B$36:$G$40,MATCH(C229,Summary!$B$36:$B$40,0),MATCH(B236,Summary!$B$35:$G$35,0))</f>
        <v>0.4215000000000001</v>
      </c>
      <c r="C239" s="329"/>
      <c r="H239" s="166"/>
      <c r="I239" s="166"/>
      <c r="J239" s="166"/>
      <c r="K239" s="166"/>
      <c r="L239" s="166"/>
      <c r="M239" s="166"/>
      <c r="N239" s="166"/>
      <c r="O239" s="166"/>
      <c r="P239" s="166"/>
      <c r="Q239" s="166"/>
      <c r="R239" s="166"/>
      <c r="S239" s="166"/>
      <c r="T239" s="166"/>
      <c r="U239" s="166"/>
      <c r="V239" s="166"/>
      <c r="W239" s="166"/>
      <c r="X239" s="166"/>
      <c r="Y239" s="166"/>
      <c r="Z239" s="166"/>
      <c r="AA239" s="166"/>
      <c r="AB239" s="166"/>
      <c r="AC239" s="166"/>
      <c r="AD239" s="166"/>
      <c r="AE239" s="166"/>
      <c r="AF239" s="166"/>
      <c r="AG239" s="166"/>
      <c r="AH239" s="166"/>
      <c r="AI239" s="166"/>
      <c r="AJ239" s="166"/>
      <c r="AK239" s="166"/>
      <c r="AL239" s="166"/>
      <c r="AM239" s="166"/>
      <c r="AN239" s="166"/>
      <c r="AO239" s="166"/>
      <c r="AP239" s="166"/>
      <c r="AQ239" s="166"/>
      <c r="AR239" s="166"/>
      <c r="AS239" s="166"/>
      <c r="AT239" s="166"/>
      <c r="AU239" s="166"/>
      <c r="AV239" s="166"/>
      <c r="AW239" s="166"/>
      <c r="AX239" s="166"/>
      <c r="AY239" s="166"/>
      <c r="AZ239" s="166"/>
      <c r="BA239" s="166"/>
      <c r="BB239" s="166"/>
      <c r="BC239" s="166"/>
      <c r="BD239" s="166"/>
      <c r="BE239" s="166"/>
      <c r="BF239" s="166"/>
      <c r="BG239" s="166"/>
      <c r="BH239" s="166"/>
      <c r="BI239" s="166"/>
      <c r="BJ239" s="166"/>
      <c r="BK239" s="166"/>
      <c r="BL239" s="166"/>
      <c r="BM239" s="166"/>
      <c r="BN239" s="166"/>
      <c r="BO239" s="166"/>
      <c r="BP239" s="166"/>
      <c r="BQ239" s="166"/>
      <c r="BR239" s="166"/>
      <c r="BS239" s="166"/>
      <c r="BT239" s="166"/>
      <c r="BU239" s="166"/>
      <c r="BV239" s="166"/>
      <c r="BW239" s="166"/>
      <c r="BX239" s="166"/>
      <c r="BY239" s="166"/>
      <c r="BZ239" s="166"/>
      <c r="CA239" s="166"/>
      <c r="CB239" s="166"/>
      <c r="CC239" s="166"/>
      <c r="CD239" s="166"/>
      <c r="CE239" s="166"/>
      <c r="CF239" s="166"/>
      <c r="CG239" s="166"/>
      <c r="CH239" s="166"/>
      <c r="CI239" s="166"/>
      <c r="CJ239" s="166"/>
      <c r="CK239" s="166"/>
      <c r="CL239" s="166"/>
      <c r="CM239" s="166"/>
      <c r="CN239" s="166"/>
      <c r="CO239" s="166"/>
      <c r="CP239" s="166"/>
      <c r="CQ239" s="166"/>
      <c r="CR239" s="166"/>
      <c r="CS239" s="166"/>
      <c r="CT239" s="166"/>
      <c r="CU239" s="166"/>
      <c r="CV239" s="166"/>
      <c r="CW239" s="166"/>
      <c r="CX239" s="166"/>
      <c r="CY239" s="166"/>
      <c r="CZ239" s="166"/>
      <c r="DA239" s="166"/>
      <c r="DB239" s="166"/>
      <c r="DC239" s="166"/>
      <c r="DD239" s="166"/>
      <c r="DE239" s="166"/>
      <c r="DF239" s="166"/>
      <c r="DG239" s="166"/>
      <c r="DH239" s="166"/>
      <c r="DI239" s="166"/>
      <c r="DJ239" s="166"/>
      <c r="DK239" s="166"/>
      <c r="DL239" s="166"/>
      <c r="DM239" s="166"/>
      <c r="DN239" s="166"/>
      <c r="DO239" s="166"/>
      <c r="DP239" s="166"/>
      <c r="DQ239" s="166"/>
      <c r="DR239" s="166"/>
      <c r="DS239" s="166"/>
      <c r="DT239" s="166"/>
      <c r="DU239" s="166"/>
      <c r="DV239" s="166"/>
      <c r="DW239" s="166"/>
      <c r="DX239" s="166"/>
      <c r="DY239" s="166"/>
      <c r="DZ239" s="166"/>
      <c r="EA239" s="166"/>
      <c r="EB239" s="166"/>
      <c r="EC239" s="166"/>
      <c r="ED239" s="166"/>
      <c r="EE239" s="166"/>
      <c r="EF239" s="166"/>
      <c r="EG239" s="166"/>
      <c r="EH239" s="166"/>
      <c r="EI239" s="166"/>
      <c r="EJ239" s="166"/>
      <c r="EK239" s="4">
        <v>0</v>
      </c>
    </row>
    <row r="240" spans="1:141" s="4" customFormat="1" ht="14" x14ac:dyDescent="0.2">
      <c r="A240" s="3"/>
      <c r="B240" s="4" t="b">
        <f ca="1">ABS(D240-D229)&lt;0.0001</f>
        <v>1</v>
      </c>
      <c r="C240" s="329" t="s">
        <v>677</v>
      </c>
      <c r="D240" s="123">
        <f ca="1">XIRR(H240:EJ240,$H$115:$EJ$115)</f>
        <v>0.19999696612358092</v>
      </c>
      <c r="H240" s="166">
        <f t="shared" ref="H240:AM240" ca="1" si="371">SUM(H233:H234,H231)</f>
        <v>-13211312.430299997</v>
      </c>
      <c r="I240" s="166">
        <f t="shared" ca="1" si="371"/>
        <v>-1691811.6717563749</v>
      </c>
      <c r="J240" s="166">
        <f t="shared" ca="1" si="371"/>
        <v>-1691811.6717563749</v>
      </c>
      <c r="K240" s="166">
        <f t="shared" ca="1" si="371"/>
        <v>-2367701.4903813745</v>
      </c>
      <c r="L240" s="166">
        <f t="shared" ca="1" si="371"/>
        <v>-2367701.4903813745</v>
      </c>
      <c r="M240" s="166">
        <f t="shared" ca="1" si="371"/>
        <v>-2367701.4903813745</v>
      </c>
      <c r="N240" s="166">
        <f t="shared" ca="1" si="371"/>
        <v>-3043591.3090063748</v>
      </c>
      <c r="O240" s="166">
        <f t="shared" ca="1" si="371"/>
        <v>-1775766.4587467553</v>
      </c>
      <c r="P240" s="166">
        <f t="shared" ca="1" si="371"/>
        <v>0</v>
      </c>
      <c r="Q240" s="166">
        <f t="shared" ca="1" si="371"/>
        <v>0</v>
      </c>
      <c r="R240" s="166">
        <f t="shared" ca="1" si="371"/>
        <v>0</v>
      </c>
      <c r="S240" s="166">
        <f t="shared" ca="1" si="371"/>
        <v>0</v>
      </c>
      <c r="T240" s="166">
        <f t="shared" ca="1" si="371"/>
        <v>0</v>
      </c>
      <c r="U240" s="166">
        <f t="shared" ca="1" si="371"/>
        <v>0</v>
      </c>
      <c r="V240" s="166">
        <f t="shared" ca="1" si="371"/>
        <v>0</v>
      </c>
      <c r="W240" s="166">
        <f t="shared" ca="1" si="371"/>
        <v>0</v>
      </c>
      <c r="X240" s="166">
        <f t="shared" ca="1" si="371"/>
        <v>0</v>
      </c>
      <c r="Y240" s="166">
        <f t="shared" ca="1" si="371"/>
        <v>0</v>
      </c>
      <c r="Z240" s="166">
        <f t="shared" ca="1" si="371"/>
        <v>0</v>
      </c>
      <c r="AA240" s="166">
        <f t="shared" ca="1" si="371"/>
        <v>0</v>
      </c>
      <c r="AB240" s="166">
        <f t="shared" ca="1" si="371"/>
        <v>0</v>
      </c>
      <c r="AC240" s="166">
        <f t="shared" ca="1" si="371"/>
        <v>0</v>
      </c>
      <c r="AD240" s="166">
        <f t="shared" ca="1" si="371"/>
        <v>0</v>
      </c>
      <c r="AE240" s="166">
        <f t="shared" ca="1" si="371"/>
        <v>0</v>
      </c>
      <c r="AF240" s="166">
        <f t="shared" ca="1" si="371"/>
        <v>0</v>
      </c>
      <c r="AG240" s="166">
        <f t="shared" ca="1" si="371"/>
        <v>0</v>
      </c>
      <c r="AH240" s="166">
        <f t="shared" ca="1" si="371"/>
        <v>0</v>
      </c>
      <c r="AI240" s="166">
        <f t="shared" ca="1" si="371"/>
        <v>0</v>
      </c>
      <c r="AJ240" s="166">
        <f t="shared" ca="1" si="371"/>
        <v>0</v>
      </c>
      <c r="AK240" s="166">
        <f t="shared" ca="1" si="371"/>
        <v>0</v>
      </c>
      <c r="AL240" s="166">
        <f t="shared" ca="1" si="371"/>
        <v>0</v>
      </c>
      <c r="AM240" s="166">
        <f t="shared" ca="1" si="371"/>
        <v>0</v>
      </c>
      <c r="AN240" s="166">
        <f t="shared" ref="AN240:BS240" ca="1" si="372">SUM(AN233:AN234,AN231)</f>
        <v>38872.909765893201</v>
      </c>
      <c r="AO240" s="166">
        <f t="shared" ca="1" si="372"/>
        <v>100857.98348784485</v>
      </c>
      <c r="AP240" s="166">
        <f t="shared" ca="1" si="372"/>
        <v>163141.66521762277</v>
      </c>
      <c r="AQ240" s="166">
        <f t="shared" ca="1" si="372"/>
        <v>225723.9549552268</v>
      </c>
      <c r="AR240" s="166">
        <f t="shared" ca="1" si="372"/>
        <v>242338.85889511852</v>
      </c>
      <c r="AS240" s="166">
        <f t="shared" ca="1" si="372"/>
        <v>47614711.335179955</v>
      </c>
      <c r="AT240" s="166">
        <f t="shared" ca="1" si="372"/>
        <v>0</v>
      </c>
      <c r="AU240" s="166">
        <f t="shared" ca="1" si="372"/>
        <v>0</v>
      </c>
      <c r="AV240" s="166">
        <f t="shared" ca="1" si="372"/>
        <v>0</v>
      </c>
      <c r="AW240" s="166">
        <f t="shared" ca="1" si="372"/>
        <v>0</v>
      </c>
      <c r="AX240" s="166">
        <f t="shared" ca="1" si="372"/>
        <v>0</v>
      </c>
      <c r="AY240" s="166">
        <f t="shared" ca="1" si="372"/>
        <v>0</v>
      </c>
      <c r="AZ240" s="166">
        <f t="shared" ca="1" si="372"/>
        <v>0</v>
      </c>
      <c r="BA240" s="166">
        <f t="shared" ca="1" si="372"/>
        <v>0</v>
      </c>
      <c r="BB240" s="166">
        <f t="shared" ca="1" si="372"/>
        <v>0</v>
      </c>
      <c r="BC240" s="166">
        <f t="shared" ca="1" si="372"/>
        <v>0</v>
      </c>
      <c r="BD240" s="166">
        <f t="shared" ca="1" si="372"/>
        <v>0</v>
      </c>
      <c r="BE240" s="166">
        <f t="shared" ca="1" si="372"/>
        <v>0</v>
      </c>
      <c r="BF240" s="166">
        <f t="shared" ca="1" si="372"/>
        <v>0</v>
      </c>
      <c r="BG240" s="166">
        <f t="shared" ca="1" si="372"/>
        <v>0</v>
      </c>
      <c r="BH240" s="166">
        <f t="shared" ca="1" si="372"/>
        <v>0</v>
      </c>
      <c r="BI240" s="166">
        <f t="shared" ca="1" si="372"/>
        <v>0</v>
      </c>
      <c r="BJ240" s="166">
        <f t="shared" ca="1" si="372"/>
        <v>0</v>
      </c>
      <c r="BK240" s="166">
        <f t="shared" ca="1" si="372"/>
        <v>0</v>
      </c>
      <c r="BL240" s="166">
        <f t="shared" ca="1" si="372"/>
        <v>0</v>
      </c>
      <c r="BM240" s="166">
        <f t="shared" ca="1" si="372"/>
        <v>0</v>
      </c>
      <c r="BN240" s="166">
        <f t="shared" ca="1" si="372"/>
        <v>0</v>
      </c>
      <c r="BO240" s="166">
        <f t="shared" ca="1" si="372"/>
        <v>0</v>
      </c>
      <c r="BP240" s="166">
        <f t="shared" ca="1" si="372"/>
        <v>0</v>
      </c>
      <c r="BQ240" s="166">
        <f t="shared" ca="1" si="372"/>
        <v>0</v>
      </c>
      <c r="BR240" s="166">
        <f t="shared" ca="1" si="372"/>
        <v>0</v>
      </c>
      <c r="BS240" s="166">
        <f t="shared" ca="1" si="372"/>
        <v>0</v>
      </c>
      <c r="BT240" s="166">
        <f t="shared" ref="BT240:CY240" ca="1" si="373">SUM(BT233:BT234,BT231)</f>
        <v>0</v>
      </c>
      <c r="BU240" s="166">
        <f t="shared" ca="1" si="373"/>
        <v>0</v>
      </c>
      <c r="BV240" s="166">
        <f t="shared" ca="1" si="373"/>
        <v>0</v>
      </c>
      <c r="BW240" s="166">
        <f t="shared" ca="1" si="373"/>
        <v>0</v>
      </c>
      <c r="BX240" s="166">
        <f t="shared" ca="1" si="373"/>
        <v>0</v>
      </c>
      <c r="BY240" s="166">
        <f t="shared" ca="1" si="373"/>
        <v>0</v>
      </c>
      <c r="BZ240" s="166">
        <f t="shared" ca="1" si="373"/>
        <v>0</v>
      </c>
      <c r="CA240" s="166">
        <f t="shared" ca="1" si="373"/>
        <v>0</v>
      </c>
      <c r="CB240" s="166">
        <f t="shared" ca="1" si="373"/>
        <v>0</v>
      </c>
      <c r="CC240" s="166">
        <f t="shared" ca="1" si="373"/>
        <v>0</v>
      </c>
      <c r="CD240" s="166">
        <f t="shared" ca="1" si="373"/>
        <v>0</v>
      </c>
      <c r="CE240" s="166">
        <f t="shared" ca="1" si="373"/>
        <v>0</v>
      </c>
      <c r="CF240" s="166">
        <f t="shared" ca="1" si="373"/>
        <v>0</v>
      </c>
      <c r="CG240" s="166">
        <f t="shared" ca="1" si="373"/>
        <v>0</v>
      </c>
      <c r="CH240" s="166">
        <f t="shared" ca="1" si="373"/>
        <v>0</v>
      </c>
      <c r="CI240" s="166">
        <f t="shared" ca="1" si="373"/>
        <v>0</v>
      </c>
      <c r="CJ240" s="166">
        <f t="shared" ca="1" si="373"/>
        <v>0</v>
      </c>
      <c r="CK240" s="166">
        <f t="shared" ca="1" si="373"/>
        <v>0</v>
      </c>
      <c r="CL240" s="166">
        <f t="shared" ca="1" si="373"/>
        <v>0</v>
      </c>
      <c r="CM240" s="166">
        <f t="shared" ca="1" si="373"/>
        <v>0</v>
      </c>
      <c r="CN240" s="166">
        <f t="shared" ca="1" si="373"/>
        <v>0</v>
      </c>
      <c r="CO240" s="166">
        <f t="shared" ca="1" si="373"/>
        <v>0</v>
      </c>
      <c r="CP240" s="166">
        <f t="shared" ca="1" si="373"/>
        <v>0</v>
      </c>
      <c r="CQ240" s="166">
        <f t="shared" ca="1" si="373"/>
        <v>0</v>
      </c>
      <c r="CR240" s="166">
        <f t="shared" ca="1" si="373"/>
        <v>0</v>
      </c>
      <c r="CS240" s="166">
        <f t="shared" ca="1" si="373"/>
        <v>0</v>
      </c>
      <c r="CT240" s="166">
        <f t="shared" ca="1" si="373"/>
        <v>0</v>
      </c>
      <c r="CU240" s="166">
        <f t="shared" ca="1" si="373"/>
        <v>0</v>
      </c>
      <c r="CV240" s="166">
        <f t="shared" ca="1" si="373"/>
        <v>0</v>
      </c>
      <c r="CW240" s="166">
        <f t="shared" ca="1" si="373"/>
        <v>0</v>
      </c>
      <c r="CX240" s="166">
        <f t="shared" ca="1" si="373"/>
        <v>0</v>
      </c>
      <c r="CY240" s="166">
        <f t="shared" ca="1" si="373"/>
        <v>0</v>
      </c>
      <c r="CZ240" s="166">
        <f t="shared" ref="CZ240:EJ240" ca="1" si="374">SUM(CZ233:CZ234,CZ231)</f>
        <v>0</v>
      </c>
      <c r="DA240" s="166">
        <f t="shared" ca="1" si="374"/>
        <v>0</v>
      </c>
      <c r="DB240" s="166">
        <f t="shared" ca="1" si="374"/>
        <v>0</v>
      </c>
      <c r="DC240" s="166">
        <f t="shared" ca="1" si="374"/>
        <v>0</v>
      </c>
      <c r="DD240" s="166">
        <f t="shared" ca="1" si="374"/>
        <v>0</v>
      </c>
      <c r="DE240" s="166">
        <f t="shared" ca="1" si="374"/>
        <v>0</v>
      </c>
      <c r="DF240" s="166">
        <f t="shared" ca="1" si="374"/>
        <v>0</v>
      </c>
      <c r="DG240" s="166">
        <f t="shared" ca="1" si="374"/>
        <v>0</v>
      </c>
      <c r="DH240" s="166">
        <f t="shared" ca="1" si="374"/>
        <v>0</v>
      </c>
      <c r="DI240" s="166">
        <f t="shared" ca="1" si="374"/>
        <v>0</v>
      </c>
      <c r="DJ240" s="166">
        <f t="shared" ca="1" si="374"/>
        <v>0</v>
      </c>
      <c r="DK240" s="166">
        <f t="shared" ca="1" si="374"/>
        <v>0</v>
      </c>
      <c r="DL240" s="166">
        <f t="shared" ca="1" si="374"/>
        <v>0</v>
      </c>
      <c r="DM240" s="166">
        <f t="shared" ca="1" si="374"/>
        <v>0</v>
      </c>
      <c r="DN240" s="166">
        <f t="shared" ca="1" si="374"/>
        <v>0</v>
      </c>
      <c r="DO240" s="166">
        <f t="shared" ca="1" si="374"/>
        <v>0</v>
      </c>
      <c r="DP240" s="166">
        <f t="shared" ca="1" si="374"/>
        <v>0</v>
      </c>
      <c r="DQ240" s="166">
        <f t="shared" ca="1" si="374"/>
        <v>0</v>
      </c>
      <c r="DR240" s="166">
        <f t="shared" ca="1" si="374"/>
        <v>0</v>
      </c>
      <c r="DS240" s="166">
        <f t="shared" ca="1" si="374"/>
        <v>0</v>
      </c>
      <c r="DT240" s="166">
        <f t="shared" ca="1" si="374"/>
        <v>0</v>
      </c>
      <c r="DU240" s="166">
        <f t="shared" ca="1" si="374"/>
        <v>0</v>
      </c>
      <c r="DV240" s="166">
        <f t="shared" ca="1" si="374"/>
        <v>0</v>
      </c>
      <c r="DW240" s="166">
        <f t="shared" ca="1" si="374"/>
        <v>0</v>
      </c>
      <c r="DX240" s="166">
        <f t="shared" ca="1" si="374"/>
        <v>0</v>
      </c>
      <c r="DY240" s="166">
        <f t="shared" ca="1" si="374"/>
        <v>0</v>
      </c>
      <c r="DZ240" s="166">
        <f t="shared" ca="1" si="374"/>
        <v>0</v>
      </c>
      <c r="EA240" s="166">
        <f t="shared" ca="1" si="374"/>
        <v>0</v>
      </c>
      <c r="EB240" s="166">
        <f t="shared" ca="1" si="374"/>
        <v>0</v>
      </c>
      <c r="EC240" s="166">
        <f t="shared" ca="1" si="374"/>
        <v>0</v>
      </c>
      <c r="ED240" s="166">
        <f t="shared" ca="1" si="374"/>
        <v>0</v>
      </c>
      <c r="EE240" s="166">
        <f t="shared" ca="1" si="374"/>
        <v>0</v>
      </c>
      <c r="EF240" s="166">
        <f t="shared" ca="1" si="374"/>
        <v>0</v>
      </c>
      <c r="EG240" s="166">
        <f t="shared" ca="1" si="374"/>
        <v>0</v>
      </c>
      <c r="EH240" s="166">
        <f t="shared" ca="1" si="374"/>
        <v>0</v>
      </c>
      <c r="EI240" s="166">
        <f t="shared" ca="1" si="374"/>
        <v>0</v>
      </c>
      <c r="EJ240" s="166">
        <f t="shared" ca="1" si="374"/>
        <v>0</v>
      </c>
      <c r="EK240" s="4">
        <v>0</v>
      </c>
    </row>
    <row r="241" spans="1:141" s="4" customFormat="1" ht="14" x14ac:dyDescent="0.2">
      <c r="A241" s="3"/>
      <c r="C241" s="329"/>
      <c r="D241" s="123"/>
      <c r="H241" s="166"/>
      <c r="I241" s="166"/>
      <c r="J241" s="166"/>
      <c r="K241" s="166"/>
      <c r="L241" s="166"/>
      <c r="M241" s="166"/>
      <c r="N241" s="166"/>
      <c r="O241" s="166"/>
      <c r="P241" s="166"/>
      <c r="Q241" s="166"/>
      <c r="R241" s="166"/>
      <c r="S241" s="166"/>
      <c r="T241" s="166"/>
      <c r="U241" s="166"/>
      <c r="V241" s="166"/>
      <c r="W241" s="166"/>
      <c r="X241" s="166"/>
      <c r="Y241" s="166"/>
      <c r="Z241" s="166"/>
      <c r="AA241" s="166"/>
      <c r="AB241" s="166"/>
      <c r="AC241" s="166"/>
      <c r="AD241" s="166"/>
      <c r="AE241" s="166"/>
      <c r="AF241" s="166"/>
      <c r="AG241" s="166"/>
      <c r="AH241" s="166"/>
      <c r="AI241" s="166"/>
      <c r="AJ241" s="166"/>
      <c r="AK241" s="166"/>
      <c r="AL241" s="166"/>
      <c r="AM241" s="166"/>
      <c r="AN241" s="166"/>
      <c r="AO241" s="166"/>
      <c r="AP241" s="166"/>
      <c r="AQ241" s="166"/>
      <c r="AR241" s="166"/>
      <c r="AS241" s="166"/>
      <c r="AT241" s="166"/>
      <c r="AU241" s="166"/>
      <c r="AV241" s="166"/>
      <c r="AW241" s="166"/>
      <c r="AX241" s="166"/>
      <c r="AY241" s="166"/>
      <c r="AZ241" s="166"/>
      <c r="BA241" s="166"/>
      <c r="BB241" s="166"/>
      <c r="BC241" s="166"/>
      <c r="BD241" s="166"/>
      <c r="BE241" s="166"/>
      <c r="BF241" s="166"/>
      <c r="BG241" s="166"/>
      <c r="BH241" s="166"/>
      <c r="BI241" s="166"/>
      <c r="BJ241" s="166"/>
      <c r="BK241" s="166"/>
      <c r="BL241" s="166"/>
      <c r="BM241" s="166"/>
      <c r="BN241" s="166"/>
      <c r="BO241" s="166"/>
      <c r="BP241" s="166"/>
      <c r="BQ241" s="166"/>
      <c r="BR241" s="166"/>
      <c r="BS241" s="166"/>
      <c r="BT241" s="166"/>
      <c r="BU241" s="166"/>
      <c r="BV241" s="166"/>
      <c r="BW241" s="166"/>
      <c r="BX241" s="166"/>
      <c r="BY241" s="166"/>
      <c r="BZ241" s="166"/>
      <c r="CA241" s="166"/>
      <c r="CB241" s="166"/>
      <c r="CC241" s="166"/>
      <c r="CD241" s="166"/>
      <c r="CE241" s="166"/>
      <c r="CF241" s="166"/>
      <c r="CG241" s="166"/>
      <c r="CH241" s="166"/>
      <c r="CI241" s="166"/>
      <c r="CJ241" s="166"/>
      <c r="CK241" s="166"/>
      <c r="CL241" s="166"/>
      <c r="CM241" s="166"/>
      <c r="CN241" s="166"/>
      <c r="CO241" s="166"/>
      <c r="CP241" s="166"/>
      <c r="CQ241" s="166"/>
      <c r="CR241" s="166"/>
      <c r="CS241" s="166"/>
      <c r="CT241" s="166"/>
      <c r="CU241" s="166"/>
      <c r="CV241" s="166"/>
      <c r="CW241" s="166"/>
      <c r="CX241" s="166"/>
      <c r="CY241" s="166"/>
      <c r="CZ241" s="166"/>
      <c r="DA241" s="166"/>
      <c r="DB241" s="166"/>
      <c r="DC241" s="166"/>
      <c r="DD241" s="166"/>
      <c r="DE241" s="166"/>
      <c r="DF241" s="166"/>
      <c r="DG241" s="166"/>
      <c r="DH241" s="166"/>
      <c r="DI241" s="166"/>
      <c r="DJ241" s="166"/>
      <c r="DK241" s="166"/>
      <c r="DL241" s="166"/>
      <c r="DM241" s="166"/>
      <c r="DN241" s="166"/>
      <c r="DO241" s="166"/>
      <c r="DP241" s="166"/>
      <c r="DQ241" s="166"/>
      <c r="DR241" s="166"/>
      <c r="DS241" s="166"/>
      <c r="DT241" s="166"/>
      <c r="DU241" s="166"/>
      <c r="DV241" s="166"/>
      <c r="DW241" s="166"/>
      <c r="DX241" s="166"/>
      <c r="DY241" s="166"/>
      <c r="DZ241" s="166"/>
      <c r="EA241" s="166"/>
      <c r="EB241" s="166"/>
      <c r="EC241" s="166"/>
      <c r="ED241" s="166"/>
      <c r="EE241" s="166"/>
      <c r="EF241" s="166"/>
      <c r="EG241" s="166"/>
      <c r="EH241" s="166"/>
      <c r="EI241" s="166"/>
      <c r="EJ241" s="166"/>
      <c r="EK241" s="4">
        <v>0</v>
      </c>
    </row>
    <row r="242" spans="1:141" s="4" customFormat="1" ht="14" x14ac:dyDescent="0.2">
      <c r="A242" s="3"/>
      <c r="C242" s="329" t="s">
        <v>667</v>
      </c>
      <c r="D242" s="123"/>
      <c r="H242" s="166">
        <f t="shared" ref="H242:AM242" ca="1" si="375">H227-H234-SUM(H237:H238)</f>
        <v>0</v>
      </c>
      <c r="I242" s="166">
        <f t="shared" ca="1" si="375"/>
        <v>0</v>
      </c>
      <c r="J242" s="166">
        <f t="shared" ca="1" si="375"/>
        <v>0</v>
      </c>
      <c r="K242" s="166">
        <f t="shared" ca="1" si="375"/>
        <v>0</v>
      </c>
      <c r="L242" s="166">
        <f t="shared" ca="1" si="375"/>
        <v>0</v>
      </c>
      <c r="M242" s="166">
        <f t="shared" ca="1" si="375"/>
        <v>0</v>
      </c>
      <c r="N242" s="166">
        <f t="shared" ca="1" si="375"/>
        <v>0</v>
      </c>
      <c r="O242" s="166">
        <f t="shared" ca="1" si="375"/>
        <v>0</v>
      </c>
      <c r="P242" s="166">
        <f t="shared" ca="1" si="375"/>
        <v>0</v>
      </c>
      <c r="Q242" s="166">
        <f t="shared" ca="1" si="375"/>
        <v>0</v>
      </c>
      <c r="R242" s="166">
        <f t="shared" ca="1" si="375"/>
        <v>0</v>
      </c>
      <c r="S242" s="166">
        <f t="shared" ca="1" si="375"/>
        <v>0</v>
      </c>
      <c r="T242" s="166">
        <f t="shared" ca="1" si="375"/>
        <v>0</v>
      </c>
      <c r="U242" s="166">
        <f t="shared" ca="1" si="375"/>
        <v>0</v>
      </c>
      <c r="V242" s="166">
        <f t="shared" ca="1" si="375"/>
        <v>0</v>
      </c>
      <c r="W242" s="166">
        <f t="shared" ca="1" si="375"/>
        <v>0</v>
      </c>
      <c r="X242" s="166">
        <f t="shared" ca="1" si="375"/>
        <v>0</v>
      </c>
      <c r="Y242" s="166">
        <f t="shared" ca="1" si="375"/>
        <v>0</v>
      </c>
      <c r="Z242" s="166">
        <f t="shared" ca="1" si="375"/>
        <v>0</v>
      </c>
      <c r="AA242" s="166">
        <f t="shared" ca="1" si="375"/>
        <v>0</v>
      </c>
      <c r="AB242" s="166">
        <f t="shared" ca="1" si="375"/>
        <v>0</v>
      </c>
      <c r="AC242" s="166">
        <f t="shared" ca="1" si="375"/>
        <v>0</v>
      </c>
      <c r="AD242" s="166">
        <f t="shared" ca="1" si="375"/>
        <v>0</v>
      </c>
      <c r="AE242" s="166">
        <f t="shared" ca="1" si="375"/>
        <v>0</v>
      </c>
      <c r="AF242" s="166">
        <f t="shared" ca="1" si="375"/>
        <v>0</v>
      </c>
      <c r="AG242" s="166">
        <f t="shared" ca="1" si="375"/>
        <v>0</v>
      </c>
      <c r="AH242" s="166">
        <f t="shared" ca="1" si="375"/>
        <v>0</v>
      </c>
      <c r="AI242" s="166">
        <f t="shared" ca="1" si="375"/>
        <v>0</v>
      </c>
      <c r="AJ242" s="166">
        <f t="shared" ca="1" si="375"/>
        <v>0</v>
      </c>
      <c r="AK242" s="166">
        <f t="shared" ca="1" si="375"/>
        <v>0</v>
      </c>
      <c r="AL242" s="166">
        <f t="shared" ca="1" si="375"/>
        <v>0</v>
      </c>
      <c r="AM242" s="166">
        <f t="shared" ca="1" si="375"/>
        <v>0</v>
      </c>
      <c r="AN242" s="166">
        <f t="shared" ref="AN242:BS242" ca="1" si="376">AN227-AN234-SUM(AN237:AN238)</f>
        <v>0</v>
      </c>
      <c r="AO242" s="166">
        <f t="shared" ca="1" si="376"/>
        <v>0</v>
      </c>
      <c r="AP242" s="166">
        <f t="shared" ca="1" si="376"/>
        <v>0</v>
      </c>
      <c r="AQ242" s="166">
        <f t="shared" ca="1" si="376"/>
        <v>0</v>
      </c>
      <c r="AR242" s="166">
        <f t="shared" ca="1" si="376"/>
        <v>0</v>
      </c>
      <c r="AS242" s="166">
        <f t="shared" ca="1" si="376"/>
        <v>36036940.826554149</v>
      </c>
      <c r="AT242" s="166">
        <f t="shared" ca="1" si="376"/>
        <v>0</v>
      </c>
      <c r="AU242" s="166">
        <f t="shared" ca="1" si="376"/>
        <v>0</v>
      </c>
      <c r="AV242" s="166">
        <f t="shared" ca="1" si="376"/>
        <v>0</v>
      </c>
      <c r="AW242" s="166">
        <f t="shared" ca="1" si="376"/>
        <v>0</v>
      </c>
      <c r="AX242" s="166">
        <f t="shared" ca="1" si="376"/>
        <v>0</v>
      </c>
      <c r="AY242" s="166">
        <f t="shared" ca="1" si="376"/>
        <v>0</v>
      </c>
      <c r="AZ242" s="166">
        <f t="shared" ca="1" si="376"/>
        <v>0</v>
      </c>
      <c r="BA242" s="166">
        <f t="shared" ca="1" si="376"/>
        <v>0</v>
      </c>
      <c r="BB242" s="166">
        <f t="shared" ca="1" si="376"/>
        <v>0</v>
      </c>
      <c r="BC242" s="166">
        <f t="shared" ca="1" si="376"/>
        <v>0</v>
      </c>
      <c r="BD242" s="166">
        <f t="shared" ca="1" si="376"/>
        <v>0</v>
      </c>
      <c r="BE242" s="166">
        <f t="shared" ca="1" si="376"/>
        <v>0</v>
      </c>
      <c r="BF242" s="166">
        <f t="shared" ca="1" si="376"/>
        <v>0</v>
      </c>
      <c r="BG242" s="166">
        <f t="shared" ca="1" si="376"/>
        <v>0</v>
      </c>
      <c r="BH242" s="166">
        <f t="shared" ca="1" si="376"/>
        <v>0</v>
      </c>
      <c r="BI242" s="166">
        <f t="shared" ca="1" si="376"/>
        <v>0</v>
      </c>
      <c r="BJ242" s="166">
        <f t="shared" ca="1" si="376"/>
        <v>0</v>
      </c>
      <c r="BK242" s="166">
        <f t="shared" ca="1" si="376"/>
        <v>0</v>
      </c>
      <c r="BL242" s="166">
        <f t="shared" ca="1" si="376"/>
        <v>0</v>
      </c>
      <c r="BM242" s="166">
        <f t="shared" ca="1" si="376"/>
        <v>0</v>
      </c>
      <c r="BN242" s="166">
        <f t="shared" ca="1" si="376"/>
        <v>0</v>
      </c>
      <c r="BO242" s="166">
        <f t="shared" ca="1" si="376"/>
        <v>0</v>
      </c>
      <c r="BP242" s="166">
        <f t="shared" ca="1" si="376"/>
        <v>0</v>
      </c>
      <c r="BQ242" s="166">
        <f t="shared" ca="1" si="376"/>
        <v>0</v>
      </c>
      <c r="BR242" s="166">
        <f t="shared" ca="1" si="376"/>
        <v>0</v>
      </c>
      <c r="BS242" s="166">
        <f t="shared" ca="1" si="376"/>
        <v>0</v>
      </c>
      <c r="BT242" s="166">
        <f t="shared" ref="BT242:CY242" ca="1" si="377">BT227-BT234-SUM(BT237:BT238)</f>
        <v>0</v>
      </c>
      <c r="BU242" s="166">
        <f t="shared" ca="1" si="377"/>
        <v>0</v>
      </c>
      <c r="BV242" s="166">
        <f t="shared" ca="1" si="377"/>
        <v>0</v>
      </c>
      <c r="BW242" s="166">
        <f t="shared" ca="1" si="377"/>
        <v>0</v>
      </c>
      <c r="BX242" s="166">
        <f t="shared" ca="1" si="377"/>
        <v>0</v>
      </c>
      <c r="BY242" s="166">
        <f t="shared" ca="1" si="377"/>
        <v>0</v>
      </c>
      <c r="BZ242" s="166">
        <f t="shared" ca="1" si="377"/>
        <v>0</v>
      </c>
      <c r="CA242" s="166">
        <f t="shared" ca="1" si="377"/>
        <v>0</v>
      </c>
      <c r="CB242" s="166">
        <f t="shared" ca="1" si="377"/>
        <v>0</v>
      </c>
      <c r="CC242" s="166">
        <f t="shared" ca="1" si="377"/>
        <v>0</v>
      </c>
      <c r="CD242" s="166">
        <f t="shared" ca="1" si="377"/>
        <v>0</v>
      </c>
      <c r="CE242" s="166">
        <f t="shared" ca="1" si="377"/>
        <v>0</v>
      </c>
      <c r="CF242" s="166">
        <f t="shared" ca="1" si="377"/>
        <v>0</v>
      </c>
      <c r="CG242" s="166">
        <f t="shared" ca="1" si="377"/>
        <v>0</v>
      </c>
      <c r="CH242" s="166">
        <f t="shared" ca="1" si="377"/>
        <v>0</v>
      </c>
      <c r="CI242" s="166">
        <f t="shared" ca="1" si="377"/>
        <v>0</v>
      </c>
      <c r="CJ242" s="166">
        <f t="shared" ca="1" si="377"/>
        <v>0</v>
      </c>
      <c r="CK242" s="166">
        <f t="shared" ca="1" si="377"/>
        <v>0</v>
      </c>
      <c r="CL242" s="166">
        <f t="shared" ca="1" si="377"/>
        <v>0</v>
      </c>
      <c r="CM242" s="166">
        <f t="shared" ca="1" si="377"/>
        <v>0</v>
      </c>
      <c r="CN242" s="166">
        <f t="shared" ca="1" si="377"/>
        <v>0</v>
      </c>
      <c r="CO242" s="166">
        <f t="shared" ca="1" si="377"/>
        <v>0</v>
      </c>
      <c r="CP242" s="166">
        <f t="shared" ca="1" si="377"/>
        <v>0</v>
      </c>
      <c r="CQ242" s="166">
        <f t="shared" ca="1" si="377"/>
        <v>0</v>
      </c>
      <c r="CR242" s="166">
        <f t="shared" ca="1" si="377"/>
        <v>0</v>
      </c>
      <c r="CS242" s="166">
        <f t="shared" ca="1" si="377"/>
        <v>0</v>
      </c>
      <c r="CT242" s="166">
        <f t="shared" ca="1" si="377"/>
        <v>0</v>
      </c>
      <c r="CU242" s="166">
        <f t="shared" ca="1" si="377"/>
        <v>0</v>
      </c>
      <c r="CV242" s="166">
        <f t="shared" ca="1" si="377"/>
        <v>0</v>
      </c>
      <c r="CW242" s="166">
        <f t="shared" ca="1" si="377"/>
        <v>0</v>
      </c>
      <c r="CX242" s="166">
        <f t="shared" ca="1" si="377"/>
        <v>0</v>
      </c>
      <c r="CY242" s="166">
        <f t="shared" ca="1" si="377"/>
        <v>0</v>
      </c>
      <c r="CZ242" s="166">
        <f t="shared" ref="CZ242:EJ242" ca="1" si="378">CZ227-CZ234-SUM(CZ237:CZ238)</f>
        <v>0</v>
      </c>
      <c r="DA242" s="166">
        <f t="shared" ca="1" si="378"/>
        <v>0</v>
      </c>
      <c r="DB242" s="166">
        <f t="shared" ca="1" si="378"/>
        <v>0</v>
      </c>
      <c r="DC242" s="166">
        <f t="shared" ca="1" si="378"/>
        <v>0</v>
      </c>
      <c r="DD242" s="166">
        <f t="shared" ca="1" si="378"/>
        <v>0</v>
      </c>
      <c r="DE242" s="166">
        <f t="shared" ca="1" si="378"/>
        <v>0</v>
      </c>
      <c r="DF242" s="166">
        <f t="shared" ca="1" si="378"/>
        <v>0</v>
      </c>
      <c r="DG242" s="166">
        <f t="shared" ca="1" si="378"/>
        <v>0</v>
      </c>
      <c r="DH242" s="166">
        <f t="shared" ca="1" si="378"/>
        <v>0</v>
      </c>
      <c r="DI242" s="166">
        <f t="shared" ca="1" si="378"/>
        <v>0</v>
      </c>
      <c r="DJ242" s="166">
        <f t="shared" ca="1" si="378"/>
        <v>0</v>
      </c>
      <c r="DK242" s="166">
        <f t="shared" ca="1" si="378"/>
        <v>0</v>
      </c>
      <c r="DL242" s="166">
        <f t="shared" ca="1" si="378"/>
        <v>0</v>
      </c>
      <c r="DM242" s="166">
        <f t="shared" ca="1" si="378"/>
        <v>0</v>
      </c>
      <c r="DN242" s="166">
        <f t="shared" ca="1" si="378"/>
        <v>0</v>
      </c>
      <c r="DO242" s="166">
        <f t="shared" ca="1" si="378"/>
        <v>0</v>
      </c>
      <c r="DP242" s="166">
        <f t="shared" ca="1" si="378"/>
        <v>0</v>
      </c>
      <c r="DQ242" s="166">
        <f t="shared" ca="1" si="378"/>
        <v>0</v>
      </c>
      <c r="DR242" s="166">
        <f t="shared" ca="1" si="378"/>
        <v>0</v>
      </c>
      <c r="DS242" s="166">
        <f t="shared" ca="1" si="378"/>
        <v>0</v>
      </c>
      <c r="DT242" s="166">
        <f t="shared" ca="1" si="378"/>
        <v>0</v>
      </c>
      <c r="DU242" s="166">
        <f t="shared" ca="1" si="378"/>
        <v>0</v>
      </c>
      <c r="DV242" s="166">
        <f t="shared" ca="1" si="378"/>
        <v>0</v>
      </c>
      <c r="DW242" s="166">
        <f t="shared" ca="1" si="378"/>
        <v>0</v>
      </c>
      <c r="DX242" s="166">
        <f t="shared" ca="1" si="378"/>
        <v>0</v>
      </c>
      <c r="DY242" s="166">
        <f t="shared" ca="1" si="378"/>
        <v>0</v>
      </c>
      <c r="DZ242" s="166">
        <f t="shared" ca="1" si="378"/>
        <v>0</v>
      </c>
      <c r="EA242" s="166">
        <f t="shared" ca="1" si="378"/>
        <v>0</v>
      </c>
      <c r="EB242" s="166">
        <f t="shared" ca="1" si="378"/>
        <v>0</v>
      </c>
      <c r="EC242" s="166">
        <f t="shared" ca="1" si="378"/>
        <v>0</v>
      </c>
      <c r="ED242" s="166">
        <f t="shared" ca="1" si="378"/>
        <v>0</v>
      </c>
      <c r="EE242" s="166">
        <f t="shared" ca="1" si="378"/>
        <v>0</v>
      </c>
      <c r="EF242" s="166">
        <f t="shared" ca="1" si="378"/>
        <v>0</v>
      </c>
      <c r="EG242" s="166">
        <f t="shared" ca="1" si="378"/>
        <v>0</v>
      </c>
      <c r="EH242" s="166">
        <f t="shared" ca="1" si="378"/>
        <v>0</v>
      </c>
      <c r="EI242" s="166">
        <f t="shared" ca="1" si="378"/>
        <v>0</v>
      </c>
      <c r="EJ242" s="166">
        <f t="shared" ca="1" si="378"/>
        <v>0</v>
      </c>
      <c r="EK242" s="4">
        <v>0</v>
      </c>
    </row>
    <row r="243" spans="1:141" s="4" customFormat="1" ht="14" x14ac:dyDescent="0.2">
      <c r="A243" s="3"/>
      <c r="H243" s="5"/>
      <c r="I243" s="5"/>
      <c r="J243" s="5"/>
      <c r="EK243" s="4">
        <v>0</v>
      </c>
    </row>
    <row r="244" spans="1:141" s="4" customFormat="1" ht="14" x14ac:dyDescent="0.2">
      <c r="A244" s="3"/>
      <c r="C244" s="2" t="str">
        <f>Summary!B40</f>
        <v>5th priority - sponsor promote</v>
      </c>
      <c r="D244" s="23" t="b">
        <f>INDEX(Summary!$B$36:$G$40,MATCH(C244,Summary!$B$36:$B$40,0),MATCH(E244,Summary!$B$35:$G$35,0))</f>
        <v>0</v>
      </c>
      <c r="E244" s="5" t="s">
        <v>676</v>
      </c>
      <c r="H244" s="5"/>
      <c r="I244" s="5"/>
      <c r="J244" s="5"/>
      <c r="EK244" s="4">
        <v>0</v>
      </c>
    </row>
    <row r="245" spans="1:141" s="4" customFormat="1" ht="14" x14ac:dyDescent="0.2">
      <c r="A245" s="3"/>
      <c r="B245" s="335" t="str">
        <f>Summary!$E$35</f>
        <v>LP split</v>
      </c>
      <c r="C245" s="329" t="s">
        <v>664</v>
      </c>
      <c r="H245" s="166">
        <f t="shared" ref="H245:AM245" si="379">G250</f>
        <v>0</v>
      </c>
      <c r="I245" s="166">
        <f t="shared" ca="1" si="379"/>
        <v>-13211312.430299997</v>
      </c>
      <c r="J245" s="166">
        <f t="shared" ca="1" si="379"/>
        <v>-14903124.102056373</v>
      </c>
      <c r="K245" s="166">
        <f t="shared" ca="1" si="379"/>
        <v>-16594935.773812748</v>
      </c>
      <c r="L245" s="166">
        <f t="shared" ca="1" si="379"/>
        <v>-18962637.264194123</v>
      </c>
      <c r="M245" s="166">
        <f t="shared" ca="1" si="379"/>
        <v>-21330338.754575498</v>
      </c>
      <c r="N245" s="166">
        <f t="shared" ca="1" si="379"/>
        <v>-23698040.244956873</v>
      </c>
      <c r="O245" s="166">
        <f t="shared" ca="1" si="379"/>
        <v>-26741631.553963248</v>
      </c>
      <c r="P245" s="166">
        <f t="shared" ca="1" si="379"/>
        <v>-28517398.012710001</v>
      </c>
      <c r="Q245" s="166">
        <f t="shared" ca="1" si="379"/>
        <v>-28517398.012710001</v>
      </c>
      <c r="R245" s="166">
        <f t="shared" ca="1" si="379"/>
        <v>-28517398.012710001</v>
      </c>
      <c r="S245" s="166">
        <f t="shared" ca="1" si="379"/>
        <v>-28517398.012710001</v>
      </c>
      <c r="T245" s="166">
        <f t="shared" ca="1" si="379"/>
        <v>-28517398.012710001</v>
      </c>
      <c r="U245" s="166">
        <f t="shared" ca="1" si="379"/>
        <v>-28517398.012710001</v>
      </c>
      <c r="V245" s="166">
        <f t="shared" ca="1" si="379"/>
        <v>-28517398.012710001</v>
      </c>
      <c r="W245" s="166">
        <f t="shared" ca="1" si="379"/>
        <v>-28517398.012710001</v>
      </c>
      <c r="X245" s="166">
        <f t="shared" ca="1" si="379"/>
        <v>-28517398.012710001</v>
      </c>
      <c r="Y245" s="166">
        <f t="shared" ca="1" si="379"/>
        <v>-28517398.012710001</v>
      </c>
      <c r="Z245" s="166">
        <f t="shared" ca="1" si="379"/>
        <v>-28517398.012710001</v>
      </c>
      <c r="AA245" s="166">
        <f t="shared" ca="1" si="379"/>
        <v>-28517398.012710001</v>
      </c>
      <c r="AB245" s="166">
        <f t="shared" ca="1" si="379"/>
        <v>-28517398.012710001</v>
      </c>
      <c r="AC245" s="166">
        <f t="shared" ca="1" si="379"/>
        <v>-28517398.012710001</v>
      </c>
      <c r="AD245" s="166">
        <f t="shared" ca="1" si="379"/>
        <v>-28517398.012710001</v>
      </c>
      <c r="AE245" s="166">
        <f t="shared" ca="1" si="379"/>
        <v>-28517398.012710001</v>
      </c>
      <c r="AF245" s="166">
        <f t="shared" ca="1" si="379"/>
        <v>-28517398.012710001</v>
      </c>
      <c r="AG245" s="166">
        <f t="shared" ca="1" si="379"/>
        <v>-28517398.012710001</v>
      </c>
      <c r="AH245" s="166">
        <f t="shared" ca="1" si="379"/>
        <v>-28517398.012710001</v>
      </c>
      <c r="AI245" s="166">
        <f t="shared" ca="1" si="379"/>
        <v>-28517398.012710001</v>
      </c>
      <c r="AJ245" s="166">
        <f t="shared" ca="1" si="379"/>
        <v>-28517398.012710001</v>
      </c>
      <c r="AK245" s="166">
        <f t="shared" ca="1" si="379"/>
        <v>-28517398.012710001</v>
      </c>
      <c r="AL245" s="166">
        <f t="shared" ca="1" si="379"/>
        <v>-28517398.012710001</v>
      </c>
      <c r="AM245" s="166">
        <f t="shared" ca="1" si="379"/>
        <v>-28517398.012710001</v>
      </c>
      <c r="AN245" s="166">
        <f t="shared" ref="AN245:BS245" ca="1" si="380">AM250</f>
        <v>-28517398.012710001</v>
      </c>
      <c r="AO245" s="166">
        <f t="shared" ca="1" si="380"/>
        <v>-28478525.10294411</v>
      </c>
      <c r="AP245" s="166">
        <f t="shared" ca="1" si="380"/>
        <v>-28377667.119456265</v>
      </c>
      <c r="AQ245" s="166">
        <f t="shared" ca="1" si="380"/>
        <v>-28214525.454238642</v>
      </c>
      <c r="AR245" s="166">
        <f t="shared" ca="1" si="380"/>
        <v>-27988801.499283414</v>
      </c>
      <c r="AS245" s="166">
        <f t="shared" ca="1" si="380"/>
        <v>-27746462.640388295</v>
      </c>
      <c r="AT245" s="166">
        <f t="shared" ca="1" si="380"/>
        <v>35904687.362608254</v>
      </c>
      <c r="AU245" s="166">
        <f t="shared" ca="1" si="380"/>
        <v>35904687.362608254</v>
      </c>
      <c r="AV245" s="166">
        <f t="shared" ca="1" si="380"/>
        <v>35904687.362608254</v>
      </c>
      <c r="AW245" s="166">
        <f t="shared" ca="1" si="380"/>
        <v>35904687.362608254</v>
      </c>
      <c r="AX245" s="166">
        <f t="shared" ca="1" si="380"/>
        <v>35904687.362608254</v>
      </c>
      <c r="AY245" s="166">
        <f t="shared" ca="1" si="380"/>
        <v>35904687.362608254</v>
      </c>
      <c r="AZ245" s="166">
        <f t="shared" ca="1" si="380"/>
        <v>35904687.362608254</v>
      </c>
      <c r="BA245" s="166">
        <f t="shared" ca="1" si="380"/>
        <v>35904687.362608254</v>
      </c>
      <c r="BB245" s="166">
        <f t="shared" ca="1" si="380"/>
        <v>35904687.362608254</v>
      </c>
      <c r="BC245" s="166">
        <f t="shared" ca="1" si="380"/>
        <v>35904687.362608254</v>
      </c>
      <c r="BD245" s="166">
        <f t="shared" ca="1" si="380"/>
        <v>35904687.362608254</v>
      </c>
      <c r="BE245" s="166">
        <f t="shared" ca="1" si="380"/>
        <v>35904687.362608254</v>
      </c>
      <c r="BF245" s="166">
        <f t="shared" ca="1" si="380"/>
        <v>35904687.362608254</v>
      </c>
      <c r="BG245" s="166">
        <f t="shared" ca="1" si="380"/>
        <v>35904687.362608254</v>
      </c>
      <c r="BH245" s="166">
        <f t="shared" ca="1" si="380"/>
        <v>35904687.362608254</v>
      </c>
      <c r="BI245" s="166">
        <f t="shared" ca="1" si="380"/>
        <v>35904687.362608254</v>
      </c>
      <c r="BJ245" s="166">
        <f t="shared" ca="1" si="380"/>
        <v>35904687.362608254</v>
      </c>
      <c r="BK245" s="166">
        <f t="shared" ca="1" si="380"/>
        <v>35904687.362608254</v>
      </c>
      <c r="BL245" s="166">
        <f t="shared" ca="1" si="380"/>
        <v>35904687.362608254</v>
      </c>
      <c r="BM245" s="166">
        <f t="shared" ca="1" si="380"/>
        <v>35904687.362608254</v>
      </c>
      <c r="BN245" s="166">
        <f t="shared" ca="1" si="380"/>
        <v>35904687.362608254</v>
      </c>
      <c r="BO245" s="166">
        <f t="shared" ca="1" si="380"/>
        <v>35904687.362608254</v>
      </c>
      <c r="BP245" s="166">
        <f t="shared" ca="1" si="380"/>
        <v>35904687.362608254</v>
      </c>
      <c r="BQ245" s="166">
        <f t="shared" ca="1" si="380"/>
        <v>35904687.362608254</v>
      </c>
      <c r="BR245" s="166">
        <f t="shared" ca="1" si="380"/>
        <v>35904687.362608254</v>
      </c>
      <c r="BS245" s="166">
        <f t="shared" ca="1" si="380"/>
        <v>35904687.362608254</v>
      </c>
      <c r="BT245" s="166">
        <f t="shared" ref="BT245:CY245" ca="1" si="381">BS250</f>
        <v>35904687.362608254</v>
      </c>
      <c r="BU245" s="166">
        <f t="shared" ca="1" si="381"/>
        <v>35904687.362608254</v>
      </c>
      <c r="BV245" s="166">
        <f t="shared" ca="1" si="381"/>
        <v>35904687.362608254</v>
      </c>
      <c r="BW245" s="166">
        <f t="shared" ca="1" si="381"/>
        <v>35904687.362608254</v>
      </c>
      <c r="BX245" s="166">
        <f t="shared" ca="1" si="381"/>
        <v>35904687.362608254</v>
      </c>
      <c r="BY245" s="166">
        <f t="shared" ca="1" si="381"/>
        <v>35904687.362608254</v>
      </c>
      <c r="BZ245" s="166">
        <f t="shared" ca="1" si="381"/>
        <v>35904687.362608254</v>
      </c>
      <c r="CA245" s="166">
        <f t="shared" ca="1" si="381"/>
        <v>35904687.362608254</v>
      </c>
      <c r="CB245" s="166">
        <f t="shared" ca="1" si="381"/>
        <v>35904687.362608254</v>
      </c>
      <c r="CC245" s="166">
        <f t="shared" ca="1" si="381"/>
        <v>35904687.362608254</v>
      </c>
      <c r="CD245" s="166">
        <f t="shared" ca="1" si="381"/>
        <v>35904687.362608254</v>
      </c>
      <c r="CE245" s="166">
        <f t="shared" ca="1" si="381"/>
        <v>35904687.362608254</v>
      </c>
      <c r="CF245" s="166">
        <f t="shared" ca="1" si="381"/>
        <v>35904687.362608254</v>
      </c>
      <c r="CG245" s="166">
        <f t="shared" ca="1" si="381"/>
        <v>35904687.362608254</v>
      </c>
      <c r="CH245" s="166">
        <f t="shared" ca="1" si="381"/>
        <v>35904687.362608254</v>
      </c>
      <c r="CI245" s="166">
        <f t="shared" ca="1" si="381"/>
        <v>35904687.362608254</v>
      </c>
      <c r="CJ245" s="166">
        <f t="shared" ca="1" si="381"/>
        <v>35904687.362608254</v>
      </c>
      <c r="CK245" s="166">
        <f t="shared" ca="1" si="381"/>
        <v>35904687.362608254</v>
      </c>
      <c r="CL245" s="166">
        <f t="shared" ca="1" si="381"/>
        <v>35904687.362608254</v>
      </c>
      <c r="CM245" s="166">
        <f t="shared" ca="1" si="381"/>
        <v>35904687.362608254</v>
      </c>
      <c r="CN245" s="166">
        <f t="shared" ca="1" si="381"/>
        <v>35904687.362608254</v>
      </c>
      <c r="CO245" s="166">
        <f t="shared" ca="1" si="381"/>
        <v>35904687.362608254</v>
      </c>
      <c r="CP245" s="166">
        <f t="shared" ca="1" si="381"/>
        <v>35904687.362608254</v>
      </c>
      <c r="CQ245" s="166">
        <f t="shared" ca="1" si="381"/>
        <v>35904687.362608254</v>
      </c>
      <c r="CR245" s="166">
        <f t="shared" ca="1" si="381"/>
        <v>35904687.362608254</v>
      </c>
      <c r="CS245" s="166">
        <f t="shared" ca="1" si="381"/>
        <v>35904687.362608254</v>
      </c>
      <c r="CT245" s="166">
        <f t="shared" ca="1" si="381"/>
        <v>35904687.362608254</v>
      </c>
      <c r="CU245" s="166">
        <f t="shared" ca="1" si="381"/>
        <v>35904687.362608254</v>
      </c>
      <c r="CV245" s="166">
        <f t="shared" ca="1" si="381"/>
        <v>35904687.362608254</v>
      </c>
      <c r="CW245" s="166">
        <f t="shared" ca="1" si="381"/>
        <v>35904687.362608254</v>
      </c>
      <c r="CX245" s="166">
        <f t="shared" ca="1" si="381"/>
        <v>35904687.362608254</v>
      </c>
      <c r="CY245" s="166">
        <f t="shared" ca="1" si="381"/>
        <v>35904687.362608254</v>
      </c>
      <c r="CZ245" s="166">
        <f t="shared" ref="CZ245:EJ245" ca="1" si="382">CY250</f>
        <v>35904687.362608254</v>
      </c>
      <c r="DA245" s="166">
        <f t="shared" ca="1" si="382"/>
        <v>35904687.362608254</v>
      </c>
      <c r="DB245" s="166">
        <f t="shared" ca="1" si="382"/>
        <v>35904687.362608254</v>
      </c>
      <c r="DC245" s="166">
        <f t="shared" ca="1" si="382"/>
        <v>35904687.362608254</v>
      </c>
      <c r="DD245" s="166">
        <f t="shared" ca="1" si="382"/>
        <v>35904687.362608254</v>
      </c>
      <c r="DE245" s="166">
        <f t="shared" ca="1" si="382"/>
        <v>35904687.362608254</v>
      </c>
      <c r="DF245" s="166">
        <f t="shared" ca="1" si="382"/>
        <v>35904687.362608254</v>
      </c>
      <c r="DG245" s="166">
        <f t="shared" ca="1" si="382"/>
        <v>35904687.362608254</v>
      </c>
      <c r="DH245" s="166">
        <f t="shared" ca="1" si="382"/>
        <v>35904687.362608254</v>
      </c>
      <c r="DI245" s="166">
        <f t="shared" ca="1" si="382"/>
        <v>35904687.362608254</v>
      </c>
      <c r="DJ245" s="166">
        <f t="shared" ca="1" si="382"/>
        <v>35904687.362608254</v>
      </c>
      <c r="DK245" s="166">
        <f t="shared" ca="1" si="382"/>
        <v>35904687.362608254</v>
      </c>
      <c r="DL245" s="166">
        <f t="shared" ca="1" si="382"/>
        <v>35904687.362608254</v>
      </c>
      <c r="DM245" s="166">
        <f t="shared" ca="1" si="382"/>
        <v>35904687.362608254</v>
      </c>
      <c r="DN245" s="166">
        <f t="shared" ca="1" si="382"/>
        <v>35904687.362608254</v>
      </c>
      <c r="DO245" s="166">
        <f t="shared" ca="1" si="382"/>
        <v>35904687.362608254</v>
      </c>
      <c r="DP245" s="166">
        <f t="shared" ca="1" si="382"/>
        <v>35904687.362608254</v>
      </c>
      <c r="DQ245" s="166">
        <f t="shared" ca="1" si="382"/>
        <v>35904687.362608254</v>
      </c>
      <c r="DR245" s="166">
        <f t="shared" ca="1" si="382"/>
        <v>35904687.362608254</v>
      </c>
      <c r="DS245" s="166">
        <f t="shared" ca="1" si="382"/>
        <v>35904687.362608254</v>
      </c>
      <c r="DT245" s="166">
        <f t="shared" ca="1" si="382"/>
        <v>35904687.362608254</v>
      </c>
      <c r="DU245" s="166">
        <f t="shared" ca="1" si="382"/>
        <v>35904687.362608254</v>
      </c>
      <c r="DV245" s="166">
        <f t="shared" ca="1" si="382"/>
        <v>35904687.362608254</v>
      </c>
      <c r="DW245" s="166">
        <f t="shared" ca="1" si="382"/>
        <v>35904687.362608254</v>
      </c>
      <c r="DX245" s="166">
        <f t="shared" ca="1" si="382"/>
        <v>35904687.362608254</v>
      </c>
      <c r="DY245" s="166">
        <f t="shared" ca="1" si="382"/>
        <v>35904687.362608254</v>
      </c>
      <c r="DZ245" s="166">
        <f t="shared" ca="1" si="382"/>
        <v>35904687.362608254</v>
      </c>
      <c r="EA245" s="166">
        <f t="shared" ca="1" si="382"/>
        <v>35904687.362608254</v>
      </c>
      <c r="EB245" s="166">
        <f t="shared" ca="1" si="382"/>
        <v>35904687.362608254</v>
      </c>
      <c r="EC245" s="166">
        <f t="shared" ca="1" si="382"/>
        <v>35904687.362608254</v>
      </c>
      <c r="ED245" s="166">
        <f t="shared" ca="1" si="382"/>
        <v>35904687.362608254</v>
      </c>
      <c r="EE245" s="166">
        <f t="shared" ca="1" si="382"/>
        <v>35904687.362608254</v>
      </c>
      <c r="EF245" s="166">
        <f t="shared" ca="1" si="382"/>
        <v>35904687.362608254</v>
      </c>
      <c r="EG245" s="166">
        <f t="shared" ca="1" si="382"/>
        <v>35904687.362608254</v>
      </c>
      <c r="EH245" s="166">
        <f t="shared" ca="1" si="382"/>
        <v>35904687.362608254</v>
      </c>
      <c r="EI245" s="166">
        <f t="shared" ca="1" si="382"/>
        <v>35904687.362608254</v>
      </c>
      <c r="EJ245" s="166">
        <f t="shared" ca="1" si="382"/>
        <v>35904687.362608254</v>
      </c>
      <c r="EK245" s="4">
        <v>0</v>
      </c>
    </row>
    <row r="246" spans="1:141" s="4" customFormat="1" ht="14" x14ac:dyDescent="0.2">
      <c r="A246" s="3"/>
      <c r="B246" s="334">
        <f>INDEX(Summary!$B$36:$G$40,MATCH(C244,Summary!$B$36:$B$40,0),MATCH(B245,Summary!$B$35:$G$35,0))</f>
        <v>0.44499999999999995</v>
      </c>
      <c r="C246" s="329" t="s">
        <v>665</v>
      </c>
      <c r="H246" s="166">
        <f t="shared" ref="H246:AM246" ca="1" si="383">H231</f>
        <v>-13211312.430299997</v>
      </c>
      <c r="I246" s="166">
        <f t="shared" ca="1" si="383"/>
        <v>-1691811.6717563749</v>
      </c>
      <c r="J246" s="166">
        <f t="shared" ca="1" si="383"/>
        <v>-1691811.6717563749</v>
      </c>
      <c r="K246" s="166">
        <f t="shared" ca="1" si="383"/>
        <v>-2367701.4903813745</v>
      </c>
      <c r="L246" s="166">
        <f t="shared" ca="1" si="383"/>
        <v>-2367701.4903813745</v>
      </c>
      <c r="M246" s="166">
        <f t="shared" ca="1" si="383"/>
        <v>-2367701.4903813745</v>
      </c>
      <c r="N246" s="166">
        <f t="shared" ca="1" si="383"/>
        <v>-3043591.3090063748</v>
      </c>
      <c r="O246" s="166">
        <f t="shared" ca="1" si="383"/>
        <v>-1775766.4587467553</v>
      </c>
      <c r="P246" s="166">
        <f t="shared" ca="1" si="383"/>
        <v>0</v>
      </c>
      <c r="Q246" s="166">
        <f t="shared" ca="1" si="383"/>
        <v>0</v>
      </c>
      <c r="R246" s="166">
        <f t="shared" ca="1" si="383"/>
        <v>0</v>
      </c>
      <c r="S246" s="166">
        <f t="shared" ca="1" si="383"/>
        <v>0</v>
      </c>
      <c r="T246" s="166">
        <f t="shared" ca="1" si="383"/>
        <v>0</v>
      </c>
      <c r="U246" s="166">
        <f t="shared" ca="1" si="383"/>
        <v>0</v>
      </c>
      <c r="V246" s="166">
        <f t="shared" ca="1" si="383"/>
        <v>0</v>
      </c>
      <c r="W246" s="166">
        <f t="shared" ca="1" si="383"/>
        <v>0</v>
      </c>
      <c r="X246" s="166">
        <f t="shared" ca="1" si="383"/>
        <v>0</v>
      </c>
      <c r="Y246" s="166">
        <f t="shared" ca="1" si="383"/>
        <v>0</v>
      </c>
      <c r="Z246" s="166">
        <f t="shared" ca="1" si="383"/>
        <v>0</v>
      </c>
      <c r="AA246" s="166">
        <f t="shared" ca="1" si="383"/>
        <v>0</v>
      </c>
      <c r="AB246" s="166">
        <f t="shared" ca="1" si="383"/>
        <v>0</v>
      </c>
      <c r="AC246" s="166">
        <f t="shared" ca="1" si="383"/>
        <v>0</v>
      </c>
      <c r="AD246" s="166">
        <f t="shared" ca="1" si="383"/>
        <v>0</v>
      </c>
      <c r="AE246" s="166">
        <f t="shared" ca="1" si="383"/>
        <v>0</v>
      </c>
      <c r="AF246" s="166">
        <f t="shared" ca="1" si="383"/>
        <v>0</v>
      </c>
      <c r="AG246" s="166">
        <f t="shared" ca="1" si="383"/>
        <v>0</v>
      </c>
      <c r="AH246" s="166">
        <f t="shared" ca="1" si="383"/>
        <v>0</v>
      </c>
      <c r="AI246" s="166">
        <f t="shared" ca="1" si="383"/>
        <v>0</v>
      </c>
      <c r="AJ246" s="166">
        <f t="shared" ca="1" si="383"/>
        <v>0</v>
      </c>
      <c r="AK246" s="166">
        <f t="shared" ca="1" si="383"/>
        <v>0</v>
      </c>
      <c r="AL246" s="166">
        <f t="shared" ca="1" si="383"/>
        <v>0</v>
      </c>
      <c r="AM246" s="166">
        <f t="shared" ca="1" si="383"/>
        <v>0</v>
      </c>
      <c r="AN246" s="166">
        <f t="shared" ref="AN246:BS246" ca="1" si="384">AN231</f>
        <v>0</v>
      </c>
      <c r="AO246" s="166">
        <f t="shared" ca="1" si="384"/>
        <v>0</v>
      </c>
      <c r="AP246" s="166">
        <f t="shared" ca="1" si="384"/>
        <v>0</v>
      </c>
      <c r="AQ246" s="166">
        <f t="shared" ca="1" si="384"/>
        <v>0</v>
      </c>
      <c r="AR246" s="166">
        <f t="shared" ca="1" si="384"/>
        <v>0</v>
      </c>
      <c r="AS246" s="166">
        <f t="shared" ca="1" si="384"/>
        <v>0</v>
      </c>
      <c r="AT246" s="166">
        <f t="shared" si="384"/>
        <v>0</v>
      </c>
      <c r="AU246" s="166">
        <f t="shared" si="384"/>
        <v>0</v>
      </c>
      <c r="AV246" s="166">
        <f t="shared" si="384"/>
        <v>0</v>
      </c>
      <c r="AW246" s="166">
        <f t="shared" si="384"/>
        <v>0</v>
      </c>
      <c r="AX246" s="166">
        <f t="shared" si="384"/>
        <v>0</v>
      </c>
      <c r="AY246" s="166">
        <f t="shared" si="384"/>
        <v>0</v>
      </c>
      <c r="AZ246" s="166">
        <f t="shared" si="384"/>
        <v>0</v>
      </c>
      <c r="BA246" s="166">
        <f t="shared" si="384"/>
        <v>0</v>
      </c>
      <c r="BB246" s="166">
        <f t="shared" si="384"/>
        <v>0</v>
      </c>
      <c r="BC246" s="166">
        <f t="shared" si="384"/>
        <v>0</v>
      </c>
      <c r="BD246" s="166">
        <f t="shared" si="384"/>
        <v>0</v>
      </c>
      <c r="BE246" s="166">
        <f t="shared" si="384"/>
        <v>0</v>
      </c>
      <c r="BF246" s="166">
        <f t="shared" si="384"/>
        <v>0</v>
      </c>
      <c r="BG246" s="166">
        <f t="shared" si="384"/>
        <v>0</v>
      </c>
      <c r="BH246" s="166">
        <f t="shared" si="384"/>
        <v>0</v>
      </c>
      <c r="BI246" s="166">
        <f t="shared" si="384"/>
        <v>0</v>
      </c>
      <c r="BJ246" s="166">
        <f t="shared" si="384"/>
        <v>0</v>
      </c>
      <c r="BK246" s="166">
        <f t="shared" si="384"/>
        <v>0</v>
      </c>
      <c r="BL246" s="166">
        <f t="shared" si="384"/>
        <v>0</v>
      </c>
      <c r="BM246" s="166">
        <f t="shared" si="384"/>
        <v>0</v>
      </c>
      <c r="BN246" s="166">
        <f t="shared" si="384"/>
        <v>0</v>
      </c>
      <c r="BO246" s="166">
        <f t="shared" si="384"/>
        <v>0</v>
      </c>
      <c r="BP246" s="166">
        <f t="shared" si="384"/>
        <v>0</v>
      </c>
      <c r="BQ246" s="166">
        <f t="shared" si="384"/>
        <v>0</v>
      </c>
      <c r="BR246" s="166">
        <f t="shared" si="384"/>
        <v>0</v>
      </c>
      <c r="BS246" s="166">
        <f t="shared" si="384"/>
        <v>0</v>
      </c>
      <c r="BT246" s="166">
        <f t="shared" ref="BT246:CY246" si="385">BT231</f>
        <v>0</v>
      </c>
      <c r="BU246" s="166">
        <f t="shared" si="385"/>
        <v>0</v>
      </c>
      <c r="BV246" s="166">
        <f t="shared" si="385"/>
        <v>0</v>
      </c>
      <c r="BW246" s="166">
        <f t="shared" si="385"/>
        <v>0</v>
      </c>
      <c r="BX246" s="166">
        <f t="shared" si="385"/>
        <v>0</v>
      </c>
      <c r="BY246" s="166">
        <f t="shared" si="385"/>
        <v>0</v>
      </c>
      <c r="BZ246" s="166">
        <f t="shared" si="385"/>
        <v>0</v>
      </c>
      <c r="CA246" s="166">
        <f t="shared" si="385"/>
        <v>0</v>
      </c>
      <c r="CB246" s="166">
        <f t="shared" si="385"/>
        <v>0</v>
      </c>
      <c r="CC246" s="166">
        <f t="shared" si="385"/>
        <v>0</v>
      </c>
      <c r="CD246" s="166">
        <f t="shared" si="385"/>
        <v>0</v>
      </c>
      <c r="CE246" s="166">
        <f t="shared" si="385"/>
        <v>0</v>
      </c>
      <c r="CF246" s="166">
        <f t="shared" si="385"/>
        <v>0</v>
      </c>
      <c r="CG246" s="166">
        <f t="shared" si="385"/>
        <v>0</v>
      </c>
      <c r="CH246" s="166">
        <f t="shared" si="385"/>
        <v>0</v>
      </c>
      <c r="CI246" s="166">
        <f t="shared" si="385"/>
        <v>0</v>
      </c>
      <c r="CJ246" s="166">
        <f t="shared" si="385"/>
        <v>0</v>
      </c>
      <c r="CK246" s="166">
        <f t="shared" si="385"/>
        <v>0</v>
      </c>
      <c r="CL246" s="166">
        <f t="shared" si="385"/>
        <v>0</v>
      </c>
      <c r="CM246" s="166">
        <f t="shared" si="385"/>
        <v>0</v>
      </c>
      <c r="CN246" s="166">
        <f t="shared" si="385"/>
        <v>0</v>
      </c>
      <c r="CO246" s="166">
        <f t="shared" si="385"/>
        <v>0</v>
      </c>
      <c r="CP246" s="166">
        <f t="shared" si="385"/>
        <v>0</v>
      </c>
      <c r="CQ246" s="166">
        <f t="shared" si="385"/>
        <v>0</v>
      </c>
      <c r="CR246" s="166">
        <f t="shared" si="385"/>
        <v>0</v>
      </c>
      <c r="CS246" s="166">
        <f t="shared" si="385"/>
        <v>0</v>
      </c>
      <c r="CT246" s="166">
        <f t="shared" si="385"/>
        <v>0</v>
      </c>
      <c r="CU246" s="166">
        <f t="shared" si="385"/>
        <v>0</v>
      </c>
      <c r="CV246" s="166">
        <f t="shared" si="385"/>
        <v>0</v>
      </c>
      <c r="CW246" s="166">
        <f t="shared" si="385"/>
        <v>0</v>
      </c>
      <c r="CX246" s="166">
        <f t="shared" si="385"/>
        <v>0</v>
      </c>
      <c r="CY246" s="166">
        <f t="shared" si="385"/>
        <v>0</v>
      </c>
      <c r="CZ246" s="166">
        <f t="shared" ref="CZ246:EJ246" si="386">CZ231</f>
        <v>0</v>
      </c>
      <c r="DA246" s="166">
        <f t="shared" si="386"/>
        <v>0</v>
      </c>
      <c r="DB246" s="166">
        <f t="shared" si="386"/>
        <v>0</v>
      </c>
      <c r="DC246" s="166">
        <f t="shared" si="386"/>
        <v>0</v>
      </c>
      <c r="DD246" s="166">
        <f t="shared" si="386"/>
        <v>0</v>
      </c>
      <c r="DE246" s="166">
        <f t="shared" si="386"/>
        <v>0</v>
      </c>
      <c r="DF246" s="166">
        <f t="shared" si="386"/>
        <v>0</v>
      </c>
      <c r="DG246" s="166">
        <f t="shared" si="386"/>
        <v>0</v>
      </c>
      <c r="DH246" s="166">
        <f t="shared" si="386"/>
        <v>0</v>
      </c>
      <c r="DI246" s="166">
        <f t="shared" si="386"/>
        <v>0</v>
      </c>
      <c r="DJ246" s="166">
        <f t="shared" si="386"/>
        <v>0</v>
      </c>
      <c r="DK246" s="166">
        <f t="shared" si="386"/>
        <v>0</v>
      </c>
      <c r="DL246" s="166">
        <f t="shared" si="386"/>
        <v>0</v>
      </c>
      <c r="DM246" s="166">
        <f t="shared" si="386"/>
        <v>0</v>
      </c>
      <c r="DN246" s="166">
        <f t="shared" si="386"/>
        <v>0</v>
      </c>
      <c r="DO246" s="166">
        <f t="shared" si="386"/>
        <v>0</v>
      </c>
      <c r="DP246" s="166">
        <f t="shared" si="386"/>
        <v>0</v>
      </c>
      <c r="DQ246" s="166">
        <f t="shared" si="386"/>
        <v>0</v>
      </c>
      <c r="DR246" s="166">
        <f t="shared" si="386"/>
        <v>0</v>
      </c>
      <c r="DS246" s="166">
        <f t="shared" si="386"/>
        <v>0</v>
      </c>
      <c r="DT246" s="166">
        <f t="shared" si="386"/>
        <v>0</v>
      </c>
      <c r="DU246" s="166">
        <f t="shared" si="386"/>
        <v>0</v>
      </c>
      <c r="DV246" s="166">
        <f t="shared" si="386"/>
        <v>0</v>
      </c>
      <c r="DW246" s="166">
        <f t="shared" si="386"/>
        <v>0</v>
      </c>
      <c r="DX246" s="166">
        <f t="shared" si="386"/>
        <v>0</v>
      </c>
      <c r="DY246" s="166">
        <f t="shared" si="386"/>
        <v>0</v>
      </c>
      <c r="DZ246" s="166">
        <f t="shared" si="386"/>
        <v>0</v>
      </c>
      <c r="EA246" s="166">
        <f t="shared" si="386"/>
        <v>0</v>
      </c>
      <c r="EB246" s="166">
        <f t="shared" si="386"/>
        <v>0</v>
      </c>
      <c r="EC246" s="166">
        <f t="shared" si="386"/>
        <v>0</v>
      </c>
      <c r="ED246" s="166">
        <f t="shared" si="386"/>
        <v>0</v>
      </c>
      <c r="EE246" s="166">
        <f t="shared" si="386"/>
        <v>0</v>
      </c>
      <c r="EF246" s="166">
        <f t="shared" si="386"/>
        <v>0</v>
      </c>
      <c r="EG246" s="166">
        <f t="shared" si="386"/>
        <v>0</v>
      </c>
      <c r="EH246" s="166">
        <f t="shared" si="386"/>
        <v>0</v>
      </c>
      <c r="EI246" s="166">
        <f t="shared" si="386"/>
        <v>0</v>
      </c>
      <c r="EJ246" s="166">
        <f t="shared" si="386"/>
        <v>0</v>
      </c>
      <c r="EK246" s="4">
        <v>0</v>
      </c>
    </row>
    <row r="247" spans="1:141" s="4" customFormat="1" ht="14" x14ac:dyDescent="0.2">
      <c r="A247" s="3"/>
      <c r="B247" s="23"/>
      <c r="C247" s="4" t="s">
        <v>669</v>
      </c>
      <c r="D247" s="4" t="s">
        <v>672</v>
      </c>
      <c r="E247" s="336" t="b">
        <v>1</v>
      </c>
      <c r="H247" s="166">
        <f t="shared" ref="H247:AM247" si="387">H245*((1+$D244)^(1/12)-1)</f>
        <v>0</v>
      </c>
      <c r="I247" s="166">
        <f t="shared" ca="1" si="387"/>
        <v>0</v>
      </c>
      <c r="J247" s="166">
        <f t="shared" ca="1" si="387"/>
        <v>0</v>
      </c>
      <c r="K247" s="166">
        <f t="shared" ca="1" si="387"/>
        <v>0</v>
      </c>
      <c r="L247" s="166">
        <f t="shared" ca="1" si="387"/>
        <v>0</v>
      </c>
      <c r="M247" s="166">
        <f t="shared" ca="1" si="387"/>
        <v>0</v>
      </c>
      <c r="N247" s="166">
        <f t="shared" ca="1" si="387"/>
        <v>0</v>
      </c>
      <c r="O247" s="166">
        <f t="shared" ca="1" si="387"/>
        <v>0</v>
      </c>
      <c r="P247" s="166">
        <f t="shared" ca="1" si="387"/>
        <v>0</v>
      </c>
      <c r="Q247" s="166">
        <f t="shared" ca="1" si="387"/>
        <v>0</v>
      </c>
      <c r="R247" s="166">
        <f t="shared" ca="1" si="387"/>
        <v>0</v>
      </c>
      <c r="S247" s="166">
        <f t="shared" ca="1" si="387"/>
        <v>0</v>
      </c>
      <c r="T247" s="166">
        <f t="shared" ca="1" si="387"/>
        <v>0</v>
      </c>
      <c r="U247" s="166">
        <f t="shared" ca="1" si="387"/>
        <v>0</v>
      </c>
      <c r="V247" s="166">
        <f t="shared" ca="1" si="387"/>
        <v>0</v>
      </c>
      <c r="W247" s="166">
        <f t="shared" ca="1" si="387"/>
        <v>0</v>
      </c>
      <c r="X247" s="166">
        <f t="shared" ca="1" si="387"/>
        <v>0</v>
      </c>
      <c r="Y247" s="166">
        <f t="shared" ca="1" si="387"/>
        <v>0</v>
      </c>
      <c r="Z247" s="166">
        <f t="shared" ca="1" si="387"/>
        <v>0</v>
      </c>
      <c r="AA247" s="166">
        <f t="shared" ca="1" si="387"/>
        <v>0</v>
      </c>
      <c r="AB247" s="166">
        <f t="shared" ca="1" si="387"/>
        <v>0</v>
      </c>
      <c r="AC247" s="166">
        <f t="shared" ca="1" si="387"/>
        <v>0</v>
      </c>
      <c r="AD247" s="166">
        <f t="shared" ca="1" si="387"/>
        <v>0</v>
      </c>
      <c r="AE247" s="166">
        <f t="shared" ca="1" si="387"/>
        <v>0</v>
      </c>
      <c r="AF247" s="166">
        <f t="shared" ca="1" si="387"/>
        <v>0</v>
      </c>
      <c r="AG247" s="166">
        <f t="shared" ca="1" si="387"/>
        <v>0</v>
      </c>
      <c r="AH247" s="166">
        <f t="shared" ca="1" si="387"/>
        <v>0</v>
      </c>
      <c r="AI247" s="166">
        <f t="shared" ca="1" si="387"/>
        <v>0</v>
      </c>
      <c r="AJ247" s="166">
        <f t="shared" ca="1" si="387"/>
        <v>0</v>
      </c>
      <c r="AK247" s="166">
        <f t="shared" ca="1" si="387"/>
        <v>0</v>
      </c>
      <c r="AL247" s="166">
        <f t="shared" ca="1" si="387"/>
        <v>0</v>
      </c>
      <c r="AM247" s="166">
        <f t="shared" ca="1" si="387"/>
        <v>0</v>
      </c>
      <c r="AN247" s="166">
        <f t="shared" ref="AN247:BS247" ca="1" si="388">AN245*((1+$D244)^(1/12)-1)</f>
        <v>0</v>
      </c>
      <c r="AO247" s="166">
        <f t="shared" ca="1" si="388"/>
        <v>0</v>
      </c>
      <c r="AP247" s="166">
        <f t="shared" ca="1" si="388"/>
        <v>0</v>
      </c>
      <c r="AQ247" s="166">
        <f t="shared" ca="1" si="388"/>
        <v>0</v>
      </c>
      <c r="AR247" s="166">
        <f t="shared" ca="1" si="388"/>
        <v>0</v>
      </c>
      <c r="AS247" s="166">
        <f t="shared" ca="1" si="388"/>
        <v>0</v>
      </c>
      <c r="AT247" s="166">
        <f t="shared" ca="1" si="388"/>
        <v>0</v>
      </c>
      <c r="AU247" s="166">
        <f t="shared" ca="1" si="388"/>
        <v>0</v>
      </c>
      <c r="AV247" s="166">
        <f t="shared" ca="1" si="388"/>
        <v>0</v>
      </c>
      <c r="AW247" s="166">
        <f t="shared" ca="1" si="388"/>
        <v>0</v>
      </c>
      <c r="AX247" s="166">
        <f t="shared" ca="1" si="388"/>
        <v>0</v>
      </c>
      <c r="AY247" s="166">
        <f t="shared" ca="1" si="388"/>
        <v>0</v>
      </c>
      <c r="AZ247" s="166">
        <f t="shared" ca="1" si="388"/>
        <v>0</v>
      </c>
      <c r="BA247" s="166">
        <f t="shared" ca="1" si="388"/>
        <v>0</v>
      </c>
      <c r="BB247" s="166">
        <f t="shared" ca="1" si="388"/>
        <v>0</v>
      </c>
      <c r="BC247" s="166">
        <f t="shared" ca="1" si="388"/>
        <v>0</v>
      </c>
      <c r="BD247" s="166">
        <f t="shared" ca="1" si="388"/>
        <v>0</v>
      </c>
      <c r="BE247" s="166">
        <f t="shared" ca="1" si="388"/>
        <v>0</v>
      </c>
      <c r="BF247" s="166">
        <f t="shared" ca="1" si="388"/>
        <v>0</v>
      </c>
      <c r="BG247" s="166">
        <f t="shared" ca="1" si="388"/>
        <v>0</v>
      </c>
      <c r="BH247" s="166">
        <f t="shared" ca="1" si="388"/>
        <v>0</v>
      </c>
      <c r="BI247" s="166">
        <f t="shared" ca="1" si="388"/>
        <v>0</v>
      </c>
      <c r="BJ247" s="166">
        <f t="shared" ca="1" si="388"/>
        <v>0</v>
      </c>
      <c r="BK247" s="166">
        <f t="shared" ca="1" si="388"/>
        <v>0</v>
      </c>
      <c r="BL247" s="166">
        <f t="shared" ca="1" si="388"/>
        <v>0</v>
      </c>
      <c r="BM247" s="166">
        <f t="shared" ca="1" si="388"/>
        <v>0</v>
      </c>
      <c r="BN247" s="166">
        <f t="shared" ca="1" si="388"/>
        <v>0</v>
      </c>
      <c r="BO247" s="166">
        <f t="shared" ca="1" si="388"/>
        <v>0</v>
      </c>
      <c r="BP247" s="166">
        <f t="shared" ca="1" si="388"/>
        <v>0</v>
      </c>
      <c r="BQ247" s="166">
        <f t="shared" ca="1" si="388"/>
        <v>0</v>
      </c>
      <c r="BR247" s="166">
        <f t="shared" ca="1" si="388"/>
        <v>0</v>
      </c>
      <c r="BS247" s="166">
        <f t="shared" ca="1" si="388"/>
        <v>0</v>
      </c>
      <c r="BT247" s="166">
        <f t="shared" ref="BT247:CY247" ca="1" si="389">BT245*((1+$D244)^(1/12)-1)</f>
        <v>0</v>
      </c>
      <c r="BU247" s="166">
        <f t="shared" ca="1" si="389"/>
        <v>0</v>
      </c>
      <c r="BV247" s="166">
        <f t="shared" ca="1" si="389"/>
        <v>0</v>
      </c>
      <c r="BW247" s="166">
        <f t="shared" ca="1" si="389"/>
        <v>0</v>
      </c>
      <c r="BX247" s="166">
        <f t="shared" ca="1" si="389"/>
        <v>0</v>
      </c>
      <c r="BY247" s="166">
        <f t="shared" ca="1" si="389"/>
        <v>0</v>
      </c>
      <c r="BZ247" s="166">
        <f t="shared" ca="1" si="389"/>
        <v>0</v>
      </c>
      <c r="CA247" s="166">
        <f t="shared" ca="1" si="389"/>
        <v>0</v>
      </c>
      <c r="CB247" s="166">
        <f t="shared" ca="1" si="389"/>
        <v>0</v>
      </c>
      <c r="CC247" s="166">
        <f t="shared" ca="1" si="389"/>
        <v>0</v>
      </c>
      <c r="CD247" s="166">
        <f t="shared" ca="1" si="389"/>
        <v>0</v>
      </c>
      <c r="CE247" s="166">
        <f t="shared" ca="1" si="389"/>
        <v>0</v>
      </c>
      <c r="CF247" s="166">
        <f t="shared" ca="1" si="389"/>
        <v>0</v>
      </c>
      <c r="CG247" s="166">
        <f t="shared" ca="1" si="389"/>
        <v>0</v>
      </c>
      <c r="CH247" s="166">
        <f t="shared" ca="1" si="389"/>
        <v>0</v>
      </c>
      <c r="CI247" s="166">
        <f t="shared" ca="1" si="389"/>
        <v>0</v>
      </c>
      <c r="CJ247" s="166">
        <f t="shared" ca="1" si="389"/>
        <v>0</v>
      </c>
      <c r="CK247" s="166">
        <f t="shared" ca="1" si="389"/>
        <v>0</v>
      </c>
      <c r="CL247" s="166">
        <f t="shared" ca="1" si="389"/>
        <v>0</v>
      </c>
      <c r="CM247" s="166">
        <f t="shared" ca="1" si="389"/>
        <v>0</v>
      </c>
      <c r="CN247" s="166">
        <f t="shared" ca="1" si="389"/>
        <v>0</v>
      </c>
      <c r="CO247" s="166">
        <f t="shared" ca="1" si="389"/>
        <v>0</v>
      </c>
      <c r="CP247" s="166">
        <f t="shared" ca="1" si="389"/>
        <v>0</v>
      </c>
      <c r="CQ247" s="166">
        <f t="shared" ca="1" si="389"/>
        <v>0</v>
      </c>
      <c r="CR247" s="166">
        <f t="shared" ca="1" si="389"/>
        <v>0</v>
      </c>
      <c r="CS247" s="166">
        <f t="shared" ca="1" si="389"/>
        <v>0</v>
      </c>
      <c r="CT247" s="166">
        <f t="shared" ca="1" si="389"/>
        <v>0</v>
      </c>
      <c r="CU247" s="166">
        <f t="shared" ca="1" si="389"/>
        <v>0</v>
      </c>
      <c r="CV247" s="166">
        <f t="shared" ca="1" si="389"/>
        <v>0</v>
      </c>
      <c r="CW247" s="166">
        <f t="shared" ca="1" si="389"/>
        <v>0</v>
      </c>
      <c r="CX247" s="166">
        <f t="shared" ca="1" si="389"/>
        <v>0</v>
      </c>
      <c r="CY247" s="166">
        <f t="shared" ca="1" si="389"/>
        <v>0</v>
      </c>
      <c r="CZ247" s="166">
        <f t="shared" ref="CZ247:EJ247" ca="1" si="390">CZ245*((1+$D244)^(1/12)-1)</f>
        <v>0</v>
      </c>
      <c r="DA247" s="166">
        <f t="shared" ca="1" si="390"/>
        <v>0</v>
      </c>
      <c r="DB247" s="166">
        <f t="shared" ca="1" si="390"/>
        <v>0</v>
      </c>
      <c r="DC247" s="166">
        <f t="shared" ca="1" si="390"/>
        <v>0</v>
      </c>
      <c r="DD247" s="166">
        <f t="shared" ca="1" si="390"/>
        <v>0</v>
      </c>
      <c r="DE247" s="166">
        <f t="shared" ca="1" si="390"/>
        <v>0</v>
      </c>
      <c r="DF247" s="166">
        <f t="shared" ca="1" si="390"/>
        <v>0</v>
      </c>
      <c r="DG247" s="166">
        <f t="shared" ca="1" si="390"/>
        <v>0</v>
      </c>
      <c r="DH247" s="166">
        <f t="shared" ca="1" si="390"/>
        <v>0</v>
      </c>
      <c r="DI247" s="166">
        <f t="shared" ca="1" si="390"/>
        <v>0</v>
      </c>
      <c r="DJ247" s="166">
        <f t="shared" ca="1" si="390"/>
        <v>0</v>
      </c>
      <c r="DK247" s="166">
        <f t="shared" ca="1" si="390"/>
        <v>0</v>
      </c>
      <c r="DL247" s="166">
        <f t="shared" ca="1" si="390"/>
        <v>0</v>
      </c>
      <c r="DM247" s="166">
        <f t="shared" ca="1" si="390"/>
        <v>0</v>
      </c>
      <c r="DN247" s="166">
        <f t="shared" ca="1" si="390"/>
        <v>0</v>
      </c>
      <c r="DO247" s="166">
        <f t="shared" ca="1" si="390"/>
        <v>0</v>
      </c>
      <c r="DP247" s="166">
        <f t="shared" ca="1" si="390"/>
        <v>0</v>
      </c>
      <c r="DQ247" s="166">
        <f t="shared" ca="1" si="390"/>
        <v>0</v>
      </c>
      <c r="DR247" s="166">
        <f t="shared" ca="1" si="390"/>
        <v>0</v>
      </c>
      <c r="DS247" s="166">
        <f t="shared" ca="1" si="390"/>
        <v>0</v>
      </c>
      <c r="DT247" s="166">
        <f t="shared" ca="1" si="390"/>
        <v>0</v>
      </c>
      <c r="DU247" s="166">
        <f t="shared" ca="1" si="390"/>
        <v>0</v>
      </c>
      <c r="DV247" s="166">
        <f t="shared" ca="1" si="390"/>
        <v>0</v>
      </c>
      <c r="DW247" s="166">
        <f t="shared" ca="1" si="390"/>
        <v>0</v>
      </c>
      <c r="DX247" s="166">
        <f t="shared" ca="1" si="390"/>
        <v>0</v>
      </c>
      <c r="DY247" s="166">
        <f t="shared" ca="1" si="390"/>
        <v>0</v>
      </c>
      <c r="DZ247" s="166">
        <f t="shared" ca="1" si="390"/>
        <v>0</v>
      </c>
      <c r="EA247" s="166">
        <f t="shared" ca="1" si="390"/>
        <v>0</v>
      </c>
      <c r="EB247" s="166">
        <f t="shared" ca="1" si="390"/>
        <v>0</v>
      </c>
      <c r="EC247" s="166">
        <f t="shared" ca="1" si="390"/>
        <v>0</v>
      </c>
      <c r="ED247" s="166">
        <f t="shared" ca="1" si="390"/>
        <v>0</v>
      </c>
      <c r="EE247" s="166">
        <f t="shared" ca="1" si="390"/>
        <v>0</v>
      </c>
      <c r="EF247" s="166">
        <f t="shared" ca="1" si="390"/>
        <v>0</v>
      </c>
      <c r="EG247" s="166">
        <f t="shared" ca="1" si="390"/>
        <v>0</v>
      </c>
      <c r="EH247" s="166">
        <f t="shared" ca="1" si="390"/>
        <v>0</v>
      </c>
      <c r="EI247" s="166">
        <f t="shared" ca="1" si="390"/>
        <v>0</v>
      </c>
      <c r="EJ247" s="166">
        <f t="shared" ca="1" si="390"/>
        <v>0</v>
      </c>
      <c r="EK247" s="4">
        <v>0</v>
      </c>
    </row>
    <row r="248" spans="1:141" s="4" customFormat="1" ht="14" x14ac:dyDescent="0.2">
      <c r="A248" s="3"/>
      <c r="B248" s="23"/>
      <c r="C248" s="4" t="s">
        <v>670</v>
      </c>
      <c r="H248" s="166">
        <f t="shared" ref="H248:AM248" ca="1" si="391">SUM(H233:H234)</f>
        <v>0</v>
      </c>
      <c r="I248" s="166">
        <f t="shared" ca="1" si="391"/>
        <v>0</v>
      </c>
      <c r="J248" s="166">
        <f t="shared" ca="1" si="391"/>
        <v>0</v>
      </c>
      <c r="K248" s="166">
        <f t="shared" ca="1" si="391"/>
        <v>0</v>
      </c>
      <c r="L248" s="166">
        <f t="shared" ca="1" si="391"/>
        <v>0</v>
      </c>
      <c r="M248" s="166">
        <f t="shared" ca="1" si="391"/>
        <v>0</v>
      </c>
      <c r="N248" s="166">
        <f t="shared" ca="1" si="391"/>
        <v>0</v>
      </c>
      <c r="O248" s="166">
        <f t="shared" ca="1" si="391"/>
        <v>0</v>
      </c>
      <c r="P248" s="166">
        <f t="shared" ca="1" si="391"/>
        <v>0</v>
      </c>
      <c r="Q248" s="166">
        <f t="shared" ca="1" si="391"/>
        <v>0</v>
      </c>
      <c r="R248" s="166">
        <f t="shared" ca="1" si="391"/>
        <v>0</v>
      </c>
      <c r="S248" s="166">
        <f t="shared" ca="1" si="391"/>
        <v>0</v>
      </c>
      <c r="T248" s="166">
        <f t="shared" ca="1" si="391"/>
        <v>0</v>
      </c>
      <c r="U248" s="166">
        <f t="shared" ca="1" si="391"/>
        <v>0</v>
      </c>
      <c r="V248" s="166">
        <f t="shared" ca="1" si="391"/>
        <v>0</v>
      </c>
      <c r="W248" s="166">
        <f t="shared" ca="1" si="391"/>
        <v>0</v>
      </c>
      <c r="X248" s="166">
        <f t="shared" ca="1" si="391"/>
        <v>0</v>
      </c>
      <c r="Y248" s="166">
        <f t="shared" ca="1" si="391"/>
        <v>0</v>
      </c>
      <c r="Z248" s="166">
        <f t="shared" ca="1" si="391"/>
        <v>0</v>
      </c>
      <c r="AA248" s="166">
        <f t="shared" ca="1" si="391"/>
        <v>0</v>
      </c>
      <c r="AB248" s="166">
        <f t="shared" ca="1" si="391"/>
        <v>0</v>
      </c>
      <c r="AC248" s="166">
        <f t="shared" ca="1" si="391"/>
        <v>0</v>
      </c>
      <c r="AD248" s="166">
        <f t="shared" ca="1" si="391"/>
        <v>0</v>
      </c>
      <c r="AE248" s="166">
        <f t="shared" ca="1" si="391"/>
        <v>0</v>
      </c>
      <c r="AF248" s="166">
        <f t="shared" ca="1" si="391"/>
        <v>0</v>
      </c>
      <c r="AG248" s="166">
        <f t="shared" ca="1" si="391"/>
        <v>0</v>
      </c>
      <c r="AH248" s="166">
        <f t="shared" ca="1" si="391"/>
        <v>0</v>
      </c>
      <c r="AI248" s="166">
        <f t="shared" ca="1" si="391"/>
        <v>0</v>
      </c>
      <c r="AJ248" s="166">
        <f t="shared" ca="1" si="391"/>
        <v>0</v>
      </c>
      <c r="AK248" s="166">
        <f t="shared" ca="1" si="391"/>
        <v>0</v>
      </c>
      <c r="AL248" s="166">
        <f t="shared" ca="1" si="391"/>
        <v>0</v>
      </c>
      <c r="AM248" s="166">
        <f t="shared" ca="1" si="391"/>
        <v>0</v>
      </c>
      <c r="AN248" s="166">
        <f t="shared" ref="AN248:BS248" ca="1" si="392">SUM(AN233:AN234)</f>
        <v>38872.909765893201</v>
      </c>
      <c r="AO248" s="166">
        <f t="shared" ca="1" si="392"/>
        <v>100857.98348784485</v>
      </c>
      <c r="AP248" s="166">
        <f t="shared" ca="1" si="392"/>
        <v>163141.66521762277</v>
      </c>
      <c r="AQ248" s="166">
        <f t="shared" ca="1" si="392"/>
        <v>225723.9549552268</v>
      </c>
      <c r="AR248" s="166">
        <f t="shared" ca="1" si="392"/>
        <v>242338.85889511852</v>
      </c>
      <c r="AS248" s="166">
        <f t="shared" ca="1" si="392"/>
        <v>47614711.335179955</v>
      </c>
      <c r="AT248" s="166">
        <f t="shared" ca="1" si="392"/>
        <v>0</v>
      </c>
      <c r="AU248" s="166">
        <f t="shared" ca="1" si="392"/>
        <v>0</v>
      </c>
      <c r="AV248" s="166">
        <f t="shared" ca="1" si="392"/>
        <v>0</v>
      </c>
      <c r="AW248" s="166">
        <f t="shared" ca="1" si="392"/>
        <v>0</v>
      </c>
      <c r="AX248" s="166">
        <f t="shared" ca="1" si="392"/>
        <v>0</v>
      </c>
      <c r="AY248" s="166">
        <f t="shared" ca="1" si="392"/>
        <v>0</v>
      </c>
      <c r="AZ248" s="166">
        <f t="shared" ca="1" si="392"/>
        <v>0</v>
      </c>
      <c r="BA248" s="166">
        <f t="shared" ca="1" si="392"/>
        <v>0</v>
      </c>
      <c r="BB248" s="166">
        <f t="shared" ca="1" si="392"/>
        <v>0</v>
      </c>
      <c r="BC248" s="166">
        <f t="shared" ca="1" si="392"/>
        <v>0</v>
      </c>
      <c r="BD248" s="166">
        <f t="shared" ca="1" si="392"/>
        <v>0</v>
      </c>
      <c r="BE248" s="166">
        <f t="shared" ca="1" si="392"/>
        <v>0</v>
      </c>
      <c r="BF248" s="166">
        <f t="shared" ca="1" si="392"/>
        <v>0</v>
      </c>
      <c r="BG248" s="166">
        <f t="shared" ca="1" si="392"/>
        <v>0</v>
      </c>
      <c r="BH248" s="166">
        <f t="shared" ca="1" si="392"/>
        <v>0</v>
      </c>
      <c r="BI248" s="166">
        <f t="shared" ca="1" si="392"/>
        <v>0</v>
      </c>
      <c r="BJ248" s="166">
        <f t="shared" ca="1" si="392"/>
        <v>0</v>
      </c>
      <c r="BK248" s="166">
        <f t="shared" ca="1" si="392"/>
        <v>0</v>
      </c>
      <c r="BL248" s="166">
        <f t="shared" ca="1" si="392"/>
        <v>0</v>
      </c>
      <c r="BM248" s="166">
        <f t="shared" ca="1" si="392"/>
        <v>0</v>
      </c>
      <c r="BN248" s="166">
        <f t="shared" ca="1" si="392"/>
        <v>0</v>
      </c>
      <c r="BO248" s="166">
        <f t="shared" ca="1" si="392"/>
        <v>0</v>
      </c>
      <c r="BP248" s="166">
        <f t="shared" ca="1" si="392"/>
        <v>0</v>
      </c>
      <c r="BQ248" s="166">
        <f t="shared" ca="1" si="392"/>
        <v>0</v>
      </c>
      <c r="BR248" s="166">
        <f t="shared" ca="1" si="392"/>
        <v>0</v>
      </c>
      <c r="BS248" s="166">
        <f t="shared" ca="1" si="392"/>
        <v>0</v>
      </c>
      <c r="BT248" s="166">
        <f t="shared" ref="BT248:CY248" ca="1" si="393">SUM(BT233:BT234)</f>
        <v>0</v>
      </c>
      <c r="BU248" s="166">
        <f t="shared" ca="1" si="393"/>
        <v>0</v>
      </c>
      <c r="BV248" s="166">
        <f t="shared" ca="1" si="393"/>
        <v>0</v>
      </c>
      <c r="BW248" s="166">
        <f t="shared" ca="1" si="393"/>
        <v>0</v>
      </c>
      <c r="BX248" s="166">
        <f t="shared" ca="1" si="393"/>
        <v>0</v>
      </c>
      <c r="BY248" s="166">
        <f t="shared" ca="1" si="393"/>
        <v>0</v>
      </c>
      <c r="BZ248" s="166">
        <f t="shared" ca="1" si="393"/>
        <v>0</v>
      </c>
      <c r="CA248" s="166">
        <f t="shared" ca="1" si="393"/>
        <v>0</v>
      </c>
      <c r="CB248" s="166">
        <f t="shared" ca="1" si="393"/>
        <v>0</v>
      </c>
      <c r="CC248" s="166">
        <f t="shared" ca="1" si="393"/>
        <v>0</v>
      </c>
      <c r="CD248" s="166">
        <f t="shared" ca="1" si="393"/>
        <v>0</v>
      </c>
      <c r="CE248" s="166">
        <f t="shared" ca="1" si="393"/>
        <v>0</v>
      </c>
      <c r="CF248" s="166">
        <f t="shared" ca="1" si="393"/>
        <v>0</v>
      </c>
      <c r="CG248" s="166">
        <f t="shared" ca="1" si="393"/>
        <v>0</v>
      </c>
      <c r="CH248" s="166">
        <f t="shared" ca="1" si="393"/>
        <v>0</v>
      </c>
      <c r="CI248" s="166">
        <f t="shared" ca="1" si="393"/>
        <v>0</v>
      </c>
      <c r="CJ248" s="166">
        <f t="shared" ca="1" si="393"/>
        <v>0</v>
      </c>
      <c r="CK248" s="166">
        <f t="shared" ca="1" si="393"/>
        <v>0</v>
      </c>
      <c r="CL248" s="166">
        <f t="shared" ca="1" si="393"/>
        <v>0</v>
      </c>
      <c r="CM248" s="166">
        <f t="shared" ca="1" si="393"/>
        <v>0</v>
      </c>
      <c r="CN248" s="166">
        <f t="shared" ca="1" si="393"/>
        <v>0</v>
      </c>
      <c r="CO248" s="166">
        <f t="shared" ca="1" si="393"/>
        <v>0</v>
      </c>
      <c r="CP248" s="166">
        <f t="shared" ca="1" si="393"/>
        <v>0</v>
      </c>
      <c r="CQ248" s="166">
        <f t="shared" ca="1" si="393"/>
        <v>0</v>
      </c>
      <c r="CR248" s="166">
        <f t="shared" ca="1" si="393"/>
        <v>0</v>
      </c>
      <c r="CS248" s="166">
        <f t="shared" ca="1" si="393"/>
        <v>0</v>
      </c>
      <c r="CT248" s="166">
        <f t="shared" ca="1" si="393"/>
        <v>0</v>
      </c>
      <c r="CU248" s="166">
        <f t="shared" ca="1" si="393"/>
        <v>0</v>
      </c>
      <c r="CV248" s="166">
        <f t="shared" ca="1" si="393"/>
        <v>0</v>
      </c>
      <c r="CW248" s="166">
        <f t="shared" ca="1" si="393"/>
        <v>0</v>
      </c>
      <c r="CX248" s="166">
        <f t="shared" ca="1" si="393"/>
        <v>0</v>
      </c>
      <c r="CY248" s="166">
        <f t="shared" ca="1" si="393"/>
        <v>0</v>
      </c>
      <c r="CZ248" s="166">
        <f t="shared" ref="CZ248:EJ248" ca="1" si="394">SUM(CZ233:CZ234)</f>
        <v>0</v>
      </c>
      <c r="DA248" s="166">
        <f t="shared" ca="1" si="394"/>
        <v>0</v>
      </c>
      <c r="DB248" s="166">
        <f t="shared" ca="1" si="394"/>
        <v>0</v>
      </c>
      <c r="DC248" s="166">
        <f t="shared" ca="1" si="394"/>
        <v>0</v>
      </c>
      <c r="DD248" s="166">
        <f t="shared" ca="1" si="394"/>
        <v>0</v>
      </c>
      <c r="DE248" s="166">
        <f t="shared" ca="1" si="394"/>
        <v>0</v>
      </c>
      <c r="DF248" s="166">
        <f t="shared" ca="1" si="394"/>
        <v>0</v>
      </c>
      <c r="DG248" s="166">
        <f t="shared" ca="1" si="394"/>
        <v>0</v>
      </c>
      <c r="DH248" s="166">
        <f t="shared" ca="1" si="394"/>
        <v>0</v>
      </c>
      <c r="DI248" s="166">
        <f t="shared" ca="1" si="394"/>
        <v>0</v>
      </c>
      <c r="DJ248" s="166">
        <f t="shared" ca="1" si="394"/>
        <v>0</v>
      </c>
      <c r="DK248" s="166">
        <f t="shared" ca="1" si="394"/>
        <v>0</v>
      </c>
      <c r="DL248" s="166">
        <f t="shared" ca="1" si="394"/>
        <v>0</v>
      </c>
      <c r="DM248" s="166">
        <f t="shared" ca="1" si="394"/>
        <v>0</v>
      </c>
      <c r="DN248" s="166">
        <f t="shared" ca="1" si="394"/>
        <v>0</v>
      </c>
      <c r="DO248" s="166">
        <f t="shared" ca="1" si="394"/>
        <v>0</v>
      </c>
      <c r="DP248" s="166">
        <f t="shared" ca="1" si="394"/>
        <v>0</v>
      </c>
      <c r="DQ248" s="166">
        <f t="shared" ca="1" si="394"/>
        <v>0</v>
      </c>
      <c r="DR248" s="166">
        <f t="shared" ca="1" si="394"/>
        <v>0</v>
      </c>
      <c r="DS248" s="166">
        <f t="shared" ca="1" si="394"/>
        <v>0</v>
      </c>
      <c r="DT248" s="166">
        <f t="shared" ca="1" si="394"/>
        <v>0</v>
      </c>
      <c r="DU248" s="166">
        <f t="shared" ca="1" si="394"/>
        <v>0</v>
      </c>
      <c r="DV248" s="166">
        <f t="shared" ca="1" si="394"/>
        <v>0</v>
      </c>
      <c r="DW248" s="166">
        <f t="shared" ca="1" si="394"/>
        <v>0</v>
      </c>
      <c r="DX248" s="166">
        <f t="shared" ca="1" si="394"/>
        <v>0</v>
      </c>
      <c r="DY248" s="166">
        <f t="shared" ca="1" si="394"/>
        <v>0</v>
      </c>
      <c r="DZ248" s="166">
        <f t="shared" ca="1" si="394"/>
        <v>0</v>
      </c>
      <c r="EA248" s="166">
        <f t="shared" ca="1" si="394"/>
        <v>0</v>
      </c>
      <c r="EB248" s="166">
        <f t="shared" ca="1" si="394"/>
        <v>0</v>
      </c>
      <c r="EC248" s="166">
        <f t="shared" ca="1" si="394"/>
        <v>0</v>
      </c>
      <c r="ED248" s="166">
        <f t="shared" ca="1" si="394"/>
        <v>0</v>
      </c>
      <c r="EE248" s="166">
        <f t="shared" ca="1" si="394"/>
        <v>0</v>
      </c>
      <c r="EF248" s="166">
        <f t="shared" ca="1" si="394"/>
        <v>0</v>
      </c>
      <c r="EG248" s="166">
        <f t="shared" ca="1" si="394"/>
        <v>0</v>
      </c>
      <c r="EH248" s="166">
        <f t="shared" ca="1" si="394"/>
        <v>0</v>
      </c>
      <c r="EI248" s="166">
        <f t="shared" ca="1" si="394"/>
        <v>0</v>
      </c>
      <c r="EJ248" s="166">
        <f t="shared" ca="1" si="394"/>
        <v>0</v>
      </c>
      <c r="EK248" s="4">
        <v>0</v>
      </c>
    </row>
    <row r="249" spans="1:141" s="4" customFormat="1" ht="14" x14ac:dyDescent="0.2">
      <c r="A249" s="3" t="s">
        <v>671</v>
      </c>
      <c r="B249" s="23"/>
      <c r="C249" s="329" t="s">
        <v>666</v>
      </c>
      <c r="D249" s="59"/>
      <c r="H249" s="166">
        <f t="shared" ref="H249:AM249" ca="1" si="395">IF($D244=FALSE,
         (H242&gt;0)*H242*$B246,
          MIN((H242&gt;0)*H242*$B246,MAX(0,-SUM(H245:H248)))
)</f>
        <v>0</v>
      </c>
      <c r="I249" s="166">
        <f t="shared" ca="1" si="395"/>
        <v>0</v>
      </c>
      <c r="J249" s="166">
        <f t="shared" ca="1" si="395"/>
        <v>0</v>
      </c>
      <c r="K249" s="166">
        <f t="shared" ca="1" si="395"/>
        <v>0</v>
      </c>
      <c r="L249" s="166">
        <f t="shared" ca="1" si="395"/>
        <v>0</v>
      </c>
      <c r="M249" s="166">
        <f t="shared" ca="1" si="395"/>
        <v>0</v>
      </c>
      <c r="N249" s="166">
        <f t="shared" ca="1" si="395"/>
        <v>0</v>
      </c>
      <c r="O249" s="166">
        <f t="shared" ca="1" si="395"/>
        <v>0</v>
      </c>
      <c r="P249" s="166">
        <f t="shared" ca="1" si="395"/>
        <v>0</v>
      </c>
      <c r="Q249" s="166">
        <f t="shared" ca="1" si="395"/>
        <v>0</v>
      </c>
      <c r="R249" s="166">
        <f t="shared" ca="1" si="395"/>
        <v>0</v>
      </c>
      <c r="S249" s="166">
        <f t="shared" ca="1" si="395"/>
        <v>0</v>
      </c>
      <c r="T249" s="166">
        <f t="shared" ca="1" si="395"/>
        <v>0</v>
      </c>
      <c r="U249" s="166">
        <f t="shared" ca="1" si="395"/>
        <v>0</v>
      </c>
      <c r="V249" s="166">
        <f t="shared" ca="1" si="395"/>
        <v>0</v>
      </c>
      <c r="W249" s="166">
        <f t="shared" ca="1" si="395"/>
        <v>0</v>
      </c>
      <c r="X249" s="166">
        <f t="shared" ca="1" si="395"/>
        <v>0</v>
      </c>
      <c r="Y249" s="166">
        <f t="shared" ca="1" si="395"/>
        <v>0</v>
      </c>
      <c r="Z249" s="166">
        <f t="shared" ca="1" si="395"/>
        <v>0</v>
      </c>
      <c r="AA249" s="166">
        <f t="shared" ca="1" si="395"/>
        <v>0</v>
      </c>
      <c r="AB249" s="166">
        <f t="shared" ca="1" si="395"/>
        <v>0</v>
      </c>
      <c r="AC249" s="166">
        <f t="shared" ca="1" si="395"/>
        <v>0</v>
      </c>
      <c r="AD249" s="166">
        <f t="shared" ca="1" si="395"/>
        <v>0</v>
      </c>
      <c r="AE249" s="166">
        <f t="shared" ca="1" si="395"/>
        <v>0</v>
      </c>
      <c r="AF249" s="166">
        <f t="shared" ca="1" si="395"/>
        <v>0</v>
      </c>
      <c r="AG249" s="166">
        <f t="shared" ca="1" si="395"/>
        <v>0</v>
      </c>
      <c r="AH249" s="166">
        <f t="shared" ca="1" si="395"/>
        <v>0</v>
      </c>
      <c r="AI249" s="166">
        <f t="shared" ca="1" si="395"/>
        <v>0</v>
      </c>
      <c r="AJ249" s="166">
        <f t="shared" ca="1" si="395"/>
        <v>0</v>
      </c>
      <c r="AK249" s="166">
        <f t="shared" ca="1" si="395"/>
        <v>0</v>
      </c>
      <c r="AL249" s="166">
        <f t="shared" ca="1" si="395"/>
        <v>0</v>
      </c>
      <c r="AM249" s="166">
        <f t="shared" ca="1" si="395"/>
        <v>0</v>
      </c>
      <c r="AN249" s="166">
        <f t="shared" ref="AN249:BS249" ca="1" si="396">IF($D244=FALSE,
         (AN242&gt;0)*AN242*$B246,
          MIN((AN242&gt;0)*AN242*$B246,MAX(0,-SUM(AN245:AN248)))
)</f>
        <v>0</v>
      </c>
      <c r="AO249" s="166">
        <f t="shared" ca="1" si="396"/>
        <v>0</v>
      </c>
      <c r="AP249" s="166">
        <f t="shared" ca="1" si="396"/>
        <v>0</v>
      </c>
      <c r="AQ249" s="166">
        <f t="shared" ca="1" si="396"/>
        <v>0</v>
      </c>
      <c r="AR249" s="166">
        <f t="shared" ca="1" si="396"/>
        <v>0</v>
      </c>
      <c r="AS249" s="166">
        <f t="shared" ca="1" si="396"/>
        <v>16036438.667816594</v>
      </c>
      <c r="AT249" s="166">
        <f t="shared" ca="1" si="396"/>
        <v>0</v>
      </c>
      <c r="AU249" s="166">
        <f t="shared" ca="1" si="396"/>
        <v>0</v>
      </c>
      <c r="AV249" s="166">
        <f t="shared" ca="1" si="396"/>
        <v>0</v>
      </c>
      <c r="AW249" s="166">
        <f t="shared" ca="1" si="396"/>
        <v>0</v>
      </c>
      <c r="AX249" s="166">
        <f t="shared" ca="1" si="396"/>
        <v>0</v>
      </c>
      <c r="AY249" s="166">
        <f t="shared" ca="1" si="396"/>
        <v>0</v>
      </c>
      <c r="AZ249" s="166">
        <f t="shared" ca="1" si="396"/>
        <v>0</v>
      </c>
      <c r="BA249" s="166">
        <f t="shared" ca="1" si="396"/>
        <v>0</v>
      </c>
      <c r="BB249" s="166">
        <f t="shared" ca="1" si="396"/>
        <v>0</v>
      </c>
      <c r="BC249" s="166">
        <f t="shared" ca="1" si="396"/>
        <v>0</v>
      </c>
      <c r="BD249" s="166">
        <f t="shared" ca="1" si="396"/>
        <v>0</v>
      </c>
      <c r="BE249" s="166">
        <f t="shared" ca="1" si="396"/>
        <v>0</v>
      </c>
      <c r="BF249" s="166">
        <f t="shared" ca="1" si="396"/>
        <v>0</v>
      </c>
      <c r="BG249" s="166">
        <f t="shared" ca="1" si="396"/>
        <v>0</v>
      </c>
      <c r="BH249" s="166">
        <f t="shared" ca="1" si="396"/>
        <v>0</v>
      </c>
      <c r="BI249" s="166">
        <f t="shared" ca="1" si="396"/>
        <v>0</v>
      </c>
      <c r="BJ249" s="166">
        <f t="shared" ca="1" si="396"/>
        <v>0</v>
      </c>
      <c r="BK249" s="166">
        <f t="shared" ca="1" si="396"/>
        <v>0</v>
      </c>
      <c r="BL249" s="166">
        <f t="shared" ca="1" si="396"/>
        <v>0</v>
      </c>
      <c r="BM249" s="166">
        <f t="shared" ca="1" si="396"/>
        <v>0</v>
      </c>
      <c r="BN249" s="166">
        <f t="shared" ca="1" si="396"/>
        <v>0</v>
      </c>
      <c r="BO249" s="166">
        <f t="shared" ca="1" si="396"/>
        <v>0</v>
      </c>
      <c r="BP249" s="166">
        <f t="shared" ca="1" si="396"/>
        <v>0</v>
      </c>
      <c r="BQ249" s="166">
        <f t="shared" ca="1" si="396"/>
        <v>0</v>
      </c>
      <c r="BR249" s="166">
        <f t="shared" ca="1" si="396"/>
        <v>0</v>
      </c>
      <c r="BS249" s="166">
        <f t="shared" ca="1" si="396"/>
        <v>0</v>
      </c>
      <c r="BT249" s="166">
        <f t="shared" ref="BT249:CY249" ca="1" si="397">IF($D244=FALSE,
         (BT242&gt;0)*BT242*$B246,
          MIN((BT242&gt;0)*BT242*$B246,MAX(0,-SUM(BT245:BT248)))
)</f>
        <v>0</v>
      </c>
      <c r="BU249" s="166">
        <f t="shared" ca="1" si="397"/>
        <v>0</v>
      </c>
      <c r="BV249" s="166">
        <f t="shared" ca="1" si="397"/>
        <v>0</v>
      </c>
      <c r="BW249" s="166">
        <f t="shared" ca="1" si="397"/>
        <v>0</v>
      </c>
      <c r="BX249" s="166">
        <f t="shared" ca="1" si="397"/>
        <v>0</v>
      </c>
      <c r="BY249" s="166">
        <f t="shared" ca="1" si="397"/>
        <v>0</v>
      </c>
      <c r="BZ249" s="166">
        <f t="shared" ca="1" si="397"/>
        <v>0</v>
      </c>
      <c r="CA249" s="166">
        <f t="shared" ca="1" si="397"/>
        <v>0</v>
      </c>
      <c r="CB249" s="166">
        <f t="shared" ca="1" si="397"/>
        <v>0</v>
      </c>
      <c r="CC249" s="166">
        <f t="shared" ca="1" si="397"/>
        <v>0</v>
      </c>
      <c r="CD249" s="166">
        <f t="shared" ca="1" si="397"/>
        <v>0</v>
      </c>
      <c r="CE249" s="166">
        <f t="shared" ca="1" si="397"/>
        <v>0</v>
      </c>
      <c r="CF249" s="166">
        <f t="shared" ca="1" si="397"/>
        <v>0</v>
      </c>
      <c r="CG249" s="166">
        <f t="shared" ca="1" si="397"/>
        <v>0</v>
      </c>
      <c r="CH249" s="166">
        <f t="shared" ca="1" si="397"/>
        <v>0</v>
      </c>
      <c r="CI249" s="166">
        <f t="shared" ca="1" si="397"/>
        <v>0</v>
      </c>
      <c r="CJ249" s="166">
        <f t="shared" ca="1" si="397"/>
        <v>0</v>
      </c>
      <c r="CK249" s="166">
        <f t="shared" ca="1" si="397"/>
        <v>0</v>
      </c>
      <c r="CL249" s="166">
        <f t="shared" ca="1" si="397"/>
        <v>0</v>
      </c>
      <c r="CM249" s="166">
        <f t="shared" ca="1" si="397"/>
        <v>0</v>
      </c>
      <c r="CN249" s="166">
        <f t="shared" ca="1" si="397"/>
        <v>0</v>
      </c>
      <c r="CO249" s="166">
        <f t="shared" ca="1" si="397"/>
        <v>0</v>
      </c>
      <c r="CP249" s="166">
        <f t="shared" ca="1" si="397"/>
        <v>0</v>
      </c>
      <c r="CQ249" s="166">
        <f t="shared" ca="1" si="397"/>
        <v>0</v>
      </c>
      <c r="CR249" s="166">
        <f t="shared" ca="1" si="397"/>
        <v>0</v>
      </c>
      <c r="CS249" s="166">
        <f t="shared" ca="1" si="397"/>
        <v>0</v>
      </c>
      <c r="CT249" s="166">
        <f t="shared" ca="1" si="397"/>
        <v>0</v>
      </c>
      <c r="CU249" s="166">
        <f t="shared" ca="1" si="397"/>
        <v>0</v>
      </c>
      <c r="CV249" s="166">
        <f t="shared" ca="1" si="397"/>
        <v>0</v>
      </c>
      <c r="CW249" s="166">
        <f t="shared" ca="1" si="397"/>
        <v>0</v>
      </c>
      <c r="CX249" s="166">
        <f t="shared" ca="1" si="397"/>
        <v>0</v>
      </c>
      <c r="CY249" s="166">
        <f t="shared" ca="1" si="397"/>
        <v>0</v>
      </c>
      <c r="CZ249" s="166">
        <f t="shared" ref="CZ249:EE249" ca="1" si="398">IF($D244=FALSE,
         (CZ242&gt;0)*CZ242*$B246,
          MIN((CZ242&gt;0)*CZ242*$B246,MAX(0,-SUM(CZ245:CZ248)))
)</f>
        <v>0</v>
      </c>
      <c r="DA249" s="166">
        <f t="shared" ca="1" si="398"/>
        <v>0</v>
      </c>
      <c r="DB249" s="166">
        <f t="shared" ca="1" si="398"/>
        <v>0</v>
      </c>
      <c r="DC249" s="166">
        <f t="shared" ca="1" si="398"/>
        <v>0</v>
      </c>
      <c r="DD249" s="166">
        <f t="shared" ca="1" si="398"/>
        <v>0</v>
      </c>
      <c r="DE249" s="166">
        <f t="shared" ca="1" si="398"/>
        <v>0</v>
      </c>
      <c r="DF249" s="166">
        <f t="shared" ca="1" si="398"/>
        <v>0</v>
      </c>
      <c r="DG249" s="166">
        <f t="shared" ca="1" si="398"/>
        <v>0</v>
      </c>
      <c r="DH249" s="166">
        <f t="shared" ca="1" si="398"/>
        <v>0</v>
      </c>
      <c r="DI249" s="166">
        <f t="shared" ca="1" si="398"/>
        <v>0</v>
      </c>
      <c r="DJ249" s="166">
        <f t="shared" ca="1" si="398"/>
        <v>0</v>
      </c>
      <c r="DK249" s="166">
        <f t="shared" ca="1" si="398"/>
        <v>0</v>
      </c>
      <c r="DL249" s="166">
        <f t="shared" ca="1" si="398"/>
        <v>0</v>
      </c>
      <c r="DM249" s="166">
        <f t="shared" ca="1" si="398"/>
        <v>0</v>
      </c>
      <c r="DN249" s="166">
        <f t="shared" ca="1" si="398"/>
        <v>0</v>
      </c>
      <c r="DO249" s="166">
        <f t="shared" ca="1" si="398"/>
        <v>0</v>
      </c>
      <c r="DP249" s="166">
        <f t="shared" ca="1" si="398"/>
        <v>0</v>
      </c>
      <c r="DQ249" s="166">
        <f t="shared" ca="1" si="398"/>
        <v>0</v>
      </c>
      <c r="DR249" s="166">
        <f t="shared" ca="1" si="398"/>
        <v>0</v>
      </c>
      <c r="DS249" s="166">
        <f t="shared" ca="1" si="398"/>
        <v>0</v>
      </c>
      <c r="DT249" s="166">
        <f t="shared" ca="1" si="398"/>
        <v>0</v>
      </c>
      <c r="DU249" s="166">
        <f t="shared" ca="1" si="398"/>
        <v>0</v>
      </c>
      <c r="DV249" s="166">
        <f t="shared" ca="1" si="398"/>
        <v>0</v>
      </c>
      <c r="DW249" s="166">
        <f t="shared" ca="1" si="398"/>
        <v>0</v>
      </c>
      <c r="DX249" s="166">
        <f t="shared" ca="1" si="398"/>
        <v>0</v>
      </c>
      <c r="DY249" s="166">
        <f t="shared" ca="1" si="398"/>
        <v>0</v>
      </c>
      <c r="DZ249" s="166">
        <f t="shared" ca="1" si="398"/>
        <v>0</v>
      </c>
      <c r="EA249" s="166">
        <f t="shared" ca="1" si="398"/>
        <v>0</v>
      </c>
      <c r="EB249" s="166">
        <f t="shared" ca="1" si="398"/>
        <v>0</v>
      </c>
      <c r="EC249" s="166">
        <f t="shared" ca="1" si="398"/>
        <v>0</v>
      </c>
      <c r="ED249" s="166">
        <f t="shared" ca="1" si="398"/>
        <v>0</v>
      </c>
      <c r="EE249" s="166">
        <f t="shared" ca="1" si="398"/>
        <v>0</v>
      </c>
      <c r="EF249" s="166">
        <f t="shared" ref="EF249:EJ249" ca="1" si="399">IF($D244=FALSE,
         (EF242&gt;0)*EF242*$B246,
          MIN((EF242&gt;0)*EF242*$B246,MAX(0,-SUM(EF245:EF248)))
)</f>
        <v>0</v>
      </c>
      <c r="EG249" s="166">
        <f t="shared" ca="1" si="399"/>
        <v>0</v>
      </c>
      <c r="EH249" s="166">
        <f t="shared" ca="1" si="399"/>
        <v>0</v>
      </c>
      <c r="EI249" s="166">
        <f t="shared" ca="1" si="399"/>
        <v>0</v>
      </c>
      <c r="EJ249" s="166">
        <f t="shared" ca="1" si="399"/>
        <v>0</v>
      </c>
      <c r="EK249" s="4">
        <v>0</v>
      </c>
    </row>
    <row r="250" spans="1:141" s="4" customFormat="1" ht="14" x14ac:dyDescent="0.2">
      <c r="A250" s="3"/>
      <c r="C250" s="329" t="s">
        <v>406</v>
      </c>
      <c r="H250" s="166">
        <f t="shared" ref="H250:AM250" ca="1" si="400">SUM(H245:H249)</f>
        <v>-13211312.430299997</v>
      </c>
      <c r="I250" s="166">
        <f t="shared" ca="1" si="400"/>
        <v>-14903124.102056373</v>
      </c>
      <c r="J250" s="166">
        <f t="shared" ca="1" si="400"/>
        <v>-16594935.773812748</v>
      </c>
      <c r="K250" s="166">
        <f t="shared" ca="1" si="400"/>
        <v>-18962637.264194123</v>
      </c>
      <c r="L250" s="166">
        <f t="shared" ca="1" si="400"/>
        <v>-21330338.754575498</v>
      </c>
      <c r="M250" s="166">
        <f t="shared" ca="1" si="400"/>
        <v>-23698040.244956873</v>
      </c>
      <c r="N250" s="166">
        <f t="shared" ca="1" si="400"/>
        <v>-26741631.553963248</v>
      </c>
      <c r="O250" s="166">
        <f t="shared" ca="1" si="400"/>
        <v>-28517398.012710001</v>
      </c>
      <c r="P250" s="166">
        <f t="shared" ca="1" si="400"/>
        <v>-28517398.012710001</v>
      </c>
      <c r="Q250" s="166">
        <f t="shared" ca="1" si="400"/>
        <v>-28517398.012710001</v>
      </c>
      <c r="R250" s="166">
        <f t="shared" ca="1" si="400"/>
        <v>-28517398.012710001</v>
      </c>
      <c r="S250" s="166">
        <f t="shared" ca="1" si="400"/>
        <v>-28517398.012710001</v>
      </c>
      <c r="T250" s="166">
        <f t="shared" ca="1" si="400"/>
        <v>-28517398.012710001</v>
      </c>
      <c r="U250" s="166">
        <f t="shared" ca="1" si="400"/>
        <v>-28517398.012710001</v>
      </c>
      <c r="V250" s="166">
        <f t="shared" ca="1" si="400"/>
        <v>-28517398.012710001</v>
      </c>
      <c r="W250" s="166">
        <f t="shared" ca="1" si="400"/>
        <v>-28517398.012710001</v>
      </c>
      <c r="X250" s="166">
        <f t="shared" ca="1" si="400"/>
        <v>-28517398.012710001</v>
      </c>
      <c r="Y250" s="166">
        <f t="shared" ca="1" si="400"/>
        <v>-28517398.012710001</v>
      </c>
      <c r="Z250" s="166">
        <f t="shared" ca="1" si="400"/>
        <v>-28517398.012710001</v>
      </c>
      <c r="AA250" s="166">
        <f t="shared" ca="1" si="400"/>
        <v>-28517398.012710001</v>
      </c>
      <c r="AB250" s="166">
        <f t="shared" ca="1" si="400"/>
        <v>-28517398.012710001</v>
      </c>
      <c r="AC250" s="166">
        <f t="shared" ca="1" si="400"/>
        <v>-28517398.012710001</v>
      </c>
      <c r="AD250" s="166">
        <f t="shared" ca="1" si="400"/>
        <v>-28517398.012710001</v>
      </c>
      <c r="AE250" s="166">
        <f t="shared" ca="1" si="400"/>
        <v>-28517398.012710001</v>
      </c>
      <c r="AF250" s="166">
        <f t="shared" ca="1" si="400"/>
        <v>-28517398.012710001</v>
      </c>
      <c r="AG250" s="166">
        <f t="shared" ca="1" si="400"/>
        <v>-28517398.012710001</v>
      </c>
      <c r="AH250" s="166">
        <f t="shared" ca="1" si="400"/>
        <v>-28517398.012710001</v>
      </c>
      <c r="AI250" s="166">
        <f t="shared" ca="1" si="400"/>
        <v>-28517398.012710001</v>
      </c>
      <c r="AJ250" s="166">
        <f t="shared" ca="1" si="400"/>
        <v>-28517398.012710001</v>
      </c>
      <c r="AK250" s="166">
        <f t="shared" ca="1" si="400"/>
        <v>-28517398.012710001</v>
      </c>
      <c r="AL250" s="166">
        <f t="shared" ca="1" si="400"/>
        <v>-28517398.012710001</v>
      </c>
      <c r="AM250" s="166">
        <f t="shared" ca="1" si="400"/>
        <v>-28517398.012710001</v>
      </c>
      <c r="AN250" s="166">
        <f t="shared" ref="AN250:BS250" ca="1" si="401">SUM(AN245:AN249)</f>
        <v>-28478525.10294411</v>
      </c>
      <c r="AO250" s="166">
        <f t="shared" ca="1" si="401"/>
        <v>-28377667.119456265</v>
      </c>
      <c r="AP250" s="166">
        <f t="shared" ca="1" si="401"/>
        <v>-28214525.454238642</v>
      </c>
      <c r="AQ250" s="166">
        <f t="shared" ca="1" si="401"/>
        <v>-27988801.499283414</v>
      </c>
      <c r="AR250" s="166">
        <f t="shared" ca="1" si="401"/>
        <v>-27746462.640388295</v>
      </c>
      <c r="AS250" s="166">
        <f t="shared" ca="1" si="401"/>
        <v>35904687.362608254</v>
      </c>
      <c r="AT250" s="166">
        <f t="shared" ca="1" si="401"/>
        <v>35904687.362608254</v>
      </c>
      <c r="AU250" s="166">
        <f t="shared" ca="1" si="401"/>
        <v>35904687.362608254</v>
      </c>
      <c r="AV250" s="166">
        <f t="shared" ca="1" si="401"/>
        <v>35904687.362608254</v>
      </c>
      <c r="AW250" s="166">
        <f t="shared" ca="1" si="401"/>
        <v>35904687.362608254</v>
      </c>
      <c r="AX250" s="166">
        <f t="shared" ca="1" si="401"/>
        <v>35904687.362608254</v>
      </c>
      <c r="AY250" s="166">
        <f t="shared" ca="1" si="401"/>
        <v>35904687.362608254</v>
      </c>
      <c r="AZ250" s="166">
        <f t="shared" ca="1" si="401"/>
        <v>35904687.362608254</v>
      </c>
      <c r="BA250" s="166">
        <f t="shared" ca="1" si="401"/>
        <v>35904687.362608254</v>
      </c>
      <c r="BB250" s="166">
        <f t="shared" ca="1" si="401"/>
        <v>35904687.362608254</v>
      </c>
      <c r="BC250" s="166">
        <f t="shared" ca="1" si="401"/>
        <v>35904687.362608254</v>
      </c>
      <c r="BD250" s="166">
        <f t="shared" ca="1" si="401"/>
        <v>35904687.362608254</v>
      </c>
      <c r="BE250" s="166">
        <f t="shared" ca="1" si="401"/>
        <v>35904687.362608254</v>
      </c>
      <c r="BF250" s="166">
        <f t="shared" ca="1" si="401"/>
        <v>35904687.362608254</v>
      </c>
      <c r="BG250" s="166">
        <f t="shared" ca="1" si="401"/>
        <v>35904687.362608254</v>
      </c>
      <c r="BH250" s="166">
        <f t="shared" ca="1" si="401"/>
        <v>35904687.362608254</v>
      </c>
      <c r="BI250" s="166">
        <f t="shared" ca="1" si="401"/>
        <v>35904687.362608254</v>
      </c>
      <c r="BJ250" s="166">
        <f t="shared" ca="1" si="401"/>
        <v>35904687.362608254</v>
      </c>
      <c r="BK250" s="166">
        <f t="shared" ca="1" si="401"/>
        <v>35904687.362608254</v>
      </c>
      <c r="BL250" s="166">
        <f t="shared" ca="1" si="401"/>
        <v>35904687.362608254</v>
      </c>
      <c r="BM250" s="166">
        <f t="shared" ca="1" si="401"/>
        <v>35904687.362608254</v>
      </c>
      <c r="BN250" s="166">
        <f t="shared" ca="1" si="401"/>
        <v>35904687.362608254</v>
      </c>
      <c r="BO250" s="166">
        <f t="shared" ca="1" si="401"/>
        <v>35904687.362608254</v>
      </c>
      <c r="BP250" s="166">
        <f t="shared" ca="1" si="401"/>
        <v>35904687.362608254</v>
      </c>
      <c r="BQ250" s="166">
        <f t="shared" ca="1" si="401"/>
        <v>35904687.362608254</v>
      </c>
      <c r="BR250" s="166">
        <f t="shared" ca="1" si="401"/>
        <v>35904687.362608254</v>
      </c>
      <c r="BS250" s="166">
        <f t="shared" ca="1" si="401"/>
        <v>35904687.362608254</v>
      </c>
      <c r="BT250" s="166">
        <f t="shared" ref="BT250:CY250" ca="1" si="402">SUM(BT245:BT249)</f>
        <v>35904687.362608254</v>
      </c>
      <c r="BU250" s="166">
        <f t="shared" ca="1" si="402"/>
        <v>35904687.362608254</v>
      </c>
      <c r="BV250" s="166">
        <f t="shared" ca="1" si="402"/>
        <v>35904687.362608254</v>
      </c>
      <c r="BW250" s="166">
        <f t="shared" ca="1" si="402"/>
        <v>35904687.362608254</v>
      </c>
      <c r="BX250" s="166">
        <f t="shared" ca="1" si="402"/>
        <v>35904687.362608254</v>
      </c>
      <c r="BY250" s="166">
        <f t="shared" ca="1" si="402"/>
        <v>35904687.362608254</v>
      </c>
      <c r="BZ250" s="166">
        <f t="shared" ca="1" si="402"/>
        <v>35904687.362608254</v>
      </c>
      <c r="CA250" s="166">
        <f t="shared" ca="1" si="402"/>
        <v>35904687.362608254</v>
      </c>
      <c r="CB250" s="166">
        <f t="shared" ca="1" si="402"/>
        <v>35904687.362608254</v>
      </c>
      <c r="CC250" s="166">
        <f t="shared" ca="1" si="402"/>
        <v>35904687.362608254</v>
      </c>
      <c r="CD250" s="166">
        <f t="shared" ca="1" si="402"/>
        <v>35904687.362608254</v>
      </c>
      <c r="CE250" s="166">
        <f t="shared" ca="1" si="402"/>
        <v>35904687.362608254</v>
      </c>
      <c r="CF250" s="166">
        <f t="shared" ca="1" si="402"/>
        <v>35904687.362608254</v>
      </c>
      <c r="CG250" s="166">
        <f t="shared" ca="1" si="402"/>
        <v>35904687.362608254</v>
      </c>
      <c r="CH250" s="166">
        <f t="shared" ca="1" si="402"/>
        <v>35904687.362608254</v>
      </c>
      <c r="CI250" s="166">
        <f t="shared" ca="1" si="402"/>
        <v>35904687.362608254</v>
      </c>
      <c r="CJ250" s="166">
        <f t="shared" ca="1" si="402"/>
        <v>35904687.362608254</v>
      </c>
      <c r="CK250" s="166">
        <f t="shared" ca="1" si="402"/>
        <v>35904687.362608254</v>
      </c>
      <c r="CL250" s="166">
        <f t="shared" ca="1" si="402"/>
        <v>35904687.362608254</v>
      </c>
      <c r="CM250" s="166">
        <f t="shared" ca="1" si="402"/>
        <v>35904687.362608254</v>
      </c>
      <c r="CN250" s="166">
        <f t="shared" ca="1" si="402"/>
        <v>35904687.362608254</v>
      </c>
      <c r="CO250" s="166">
        <f t="shared" ca="1" si="402"/>
        <v>35904687.362608254</v>
      </c>
      <c r="CP250" s="166">
        <f t="shared" ca="1" si="402"/>
        <v>35904687.362608254</v>
      </c>
      <c r="CQ250" s="166">
        <f t="shared" ca="1" si="402"/>
        <v>35904687.362608254</v>
      </c>
      <c r="CR250" s="166">
        <f t="shared" ca="1" si="402"/>
        <v>35904687.362608254</v>
      </c>
      <c r="CS250" s="166">
        <f t="shared" ca="1" si="402"/>
        <v>35904687.362608254</v>
      </c>
      <c r="CT250" s="166">
        <f t="shared" ca="1" si="402"/>
        <v>35904687.362608254</v>
      </c>
      <c r="CU250" s="166">
        <f t="shared" ca="1" si="402"/>
        <v>35904687.362608254</v>
      </c>
      <c r="CV250" s="166">
        <f t="shared" ca="1" si="402"/>
        <v>35904687.362608254</v>
      </c>
      <c r="CW250" s="166">
        <f t="shared" ca="1" si="402"/>
        <v>35904687.362608254</v>
      </c>
      <c r="CX250" s="166">
        <f t="shared" ca="1" si="402"/>
        <v>35904687.362608254</v>
      </c>
      <c r="CY250" s="166">
        <f t="shared" ca="1" si="402"/>
        <v>35904687.362608254</v>
      </c>
      <c r="CZ250" s="166">
        <f t="shared" ref="CZ250:EE250" ca="1" si="403">SUM(CZ245:CZ249)</f>
        <v>35904687.362608254</v>
      </c>
      <c r="DA250" s="166">
        <f t="shared" ca="1" si="403"/>
        <v>35904687.362608254</v>
      </c>
      <c r="DB250" s="166">
        <f t="shared" ca="1" si="403"/>
        <v>35904687.362608254</v>
      </c>
      <c r="DC250" s="166">
        <f t="shared" ca="1" si="403"/>
        <v>35904687.362608254</v>
      </c>
      <c r="DD250" s="166">
        <f t="shared" ca="1" si="403"/>
        <v>35904687.362608254</v>
      </c>
      <c r="DE250" s="166">
        <f t="shared" ca="1" si="403"/>
        <v>35904687.362608254</v>
      </c>
      <c r="DF250" s="166">
        <f t="shared" ca="1" si="403"/>
        <v>35904687.362608254</v>
      </c>
      <c r="DG250" s="166">
        <f t="shared" ca="1" si="403"/>
        <v>35904687.362608254</v>
      </c>
      <c r="DH250" s="166">
        <f t="shared" ca="1" si="403"/>
        <v>35904687.362608254</v>
      </c>
      <c r="DI250" s="166">
        <f t="shared" ca="1" si="403"/>
        <v>35904687.362608254</v>
      </c>
      <c r="DJ250" s="166">
        <f t="shared" ca="1" si="403"/>
        <v>35904687.362608254</v>
      </c>
      <c r="DK250" s="166">
        <f t="shared" ca="1" si="403"/>
        <v>35904687.362608254</v>
      </c>
      <c r="DL250" s="166">
        <f t="shared" ca="1" si="403"/>
        <v>35904687.362608254</v>
      </c>
      <c r="DM250" s="166">
        <f t="shared" ca="1" si="403"/>
        <v>35904687.362608254</v>
      </c>
      <c r="DN250" s="166">
        <f t="shared" ca="1" si="403"/>
        <v>35904687.362608254</v>
      </c>
      <c r="DO250" s="166">
        <f t="shared" ca="1" si="403"/>
        <v>35904687.362608254</v>
      </c>
      <c r="DP250" s="166">
        <f t="shared" ca="1" si="403"/>
        <v>35904687.362608254</v>
      </c>
      <c r="DQ250" s="166">
        <f t="shared" ca="1" si="403"/>
        <v>35904687.362608254</v>
      </c>
      <c r="DR250" s="166">
        <f t="shared" ca="1" si="403"/>
        <v>35904687.362608254</v>
      </c>
      <c r="DS250" s="166">
        <f t="shared" ca="1" si="403"/>
        <v>35904687.362608254</v>
      </c>
      <c r="DT250" s="166">
        <f t="shared" ca="1" si="403"/>
        <v>35904687.362608254</v>
      </c>
      <c r="DU250" s="166">
        <f t="shared" ca="1" si="403"/>
        <v>35904687.362608254</v>
      </c>
      <c r="DV250" s="166">
        <f t="shared" ca="1" si="403"/>
        <v>35904687.362608254</v>
      </c>
      <c r="DW250" s="166">
        <f t="shared" ca="1" si="403"/>
        <v>35904687.362608254</v>
      </c>
      <c r="DX250" s="166">
        <f t="shared" ca="1" si="403"/>
        <v>35904687.362608254</v>
      </c>
      <c r="DY250" s="166">
        <f t="shared" ca="1" si="403"/>
        <v>35904687.362608254</v>
      </c>
      <c r="DZ250" s="166">
        <f t="shared" ca="1" si="403"/>
        <v>35904687.362608254</v>
      </c>
      <c r="EA250" s="166">
        <f t="shared" ca="1" si="403"/>
        <v>35904687.362608254</v>
      </c>
      <c r="EB250" s="166">
        <f t="shared" ca="1" si="403"/>
        <v>35904687.362608254</v>
      </c>
      <c r="EC250" s="166">
        <f t="shared" ca="1" si="403"/>
        <v>35904687.362608254</v>
      </c>
      <c r="ED250" s="166">
        <f t="shared" ca="1" si="403"/>
        <v>35904687.362608254</v>
      </c>
      <c r="EE250" s="166">
        <f t="shared" ca="1" si="403"/>
        <v>35904687.362608254</v>
      </c>
      <c r="EF250" s="166">
        <f t="shared" ref="EF250:EJ250" ca="1" si="404">SUM(EF245:EF249)</f>
        <v>35904687.362608254</v>
      </c>
      <c r="EG250" s="166">
        <f t="shared" ca="1" si="404"/>
        <v>35904687.362608254</v>
      </c>
      <c r="EH250" s="166">
        <f t="shared" ca="1" si="404"/>
        <v>35904687.362608254</v>
      </c>
      <c r="EI250" s="166">
        <f t="shared" ca="1" si="404"/>
        <v>35904687.362608254</v>
      </c>
      <c r="EJ250" s="166">
        <f t="shared" ca="1" si="404"/>
        <v>35904687.362608254</v>
      </c>
      <c r="EK250" s="4">
        <v>0</v>
      </c>
    </row>
    <row r="251" spans="1:141" s="4" customFormat="1" ht="14" x14ac:dyDescent="0.2">
      <c r="A251" s="3"/>
      <c r="B251" s="5" t="str">
        <f>Summary!$G$35</f>
        <v>sponsor split</v>
      </c>
      <c r="C251" s="329"/>
      <c r="H251" s="166"/>
      <c r="I251" s="166"/>
      <c r="J251" s="166"/>
      <c r="K251" s="166"/>
      <c r="L251" s="166"/>
      <c r="M251" s="166"/>
      <c r="N251" s="166"/>
      <c r="O251" s="166"/>
      <c r="P251" s="166"/>
      <c r="Q251" s="166"/>
      <c r="R251" s="166"/>
      <c r="S251" s="166"/>
      <c r="T251" s="166"/>
      <c r="U251" s="166"/>
      <c r="V251" s="166"/>
      <c r="W251" s="166"/>
      <c r="X251" s="166"/>
      <c r="Y251" s="166"/>
      <c r="Z251" s="166"/>
      <c r="AA251" s="166"/>
      <c r="AB251" s="166"/>
      <c r="AC251" s="166"/>
      <c r="AD251" s="166"/>
      <c r="AE251" s="166"/>
      <c r="AF251" s="166"/>
      <c r="AG251" s="166"/>
      <c r="AH251" s="166"/>
      <c r="AI251" s="166"/>
      <c r="AJ251" s="166"/>
      <c r="AK251" s="166"/>
      <c r="AL251" s="166"/>
      <c r="AM251" s="166"/>
      <c r="AN251" s="166"/>
      <c r="AO251" s="166"/>
      <c r="AP251" s="166"/>
      <c r="AQ251" s="166"/>
      <c r="AR251" s="166"/>
      <c r="AS251" s="166"/>
      <c r="AT251" s="166"/>
      <c r="AU251" s="166"/>
      <c r="AV251" s="166"/>
      <c r="AW251" s="166"/>
      <c r="AX251" s="166"/>
      <c r="AY251" s="166"/>
      <c r="AZ251" s="166"/>
      <c r="BA251" s="166"/>
      <c r="BB251" s="166"/>
      <c r="BC251" s="166"/>
      <c r="BD251" s="166"/>
      <c r="BE251" s="166"/>
      <c r="BF251" s="166"/>
      <c r="BG251" s="166"/>
      <c r="BH251" s="166"/>
      <c r="BI251" s="166"/>
      <c r="BJ251" s="166"/>
      <c r="BK251" s="166"/>
      <c r="BL251" s="166"/>
      <c r="BM251" s="166"/>
      <c r="BN251" s="166"/>
      <c r="BO251" s="166"/>
      <c r="BP251" s="166"/>
      <c r="BQ251" s="166"/>
      <c r="BR251" s="166"/>
      <c r="BS251" s="166"/>
      <c r="BT251" s="166"/>
      <c r="BU251" s="166"/>
      <c r="BV251" s="166"/>
      <c r="BW251" s="166"/>
      <c r="BX251" s="166"/>
      <c r="BY251" s="166"/>
      <c r="BZ251" s="166"/>
      <c r="CA251" s="166"/>
      <c r="CB251" s="166"/>
      <c r="CC251" s="166"/>
      <c r="CD251" s="166"/>
      <c r="CE251" s="166"/>
      <c r="CF251" s="166"/>
      <c r="CG251" s="166"/>
      <c r="CH251" s="166"/>
      <c r="CI251" s="166"/>
      <c r="CJ251" s="166"/>
      <c r="CK251" s="166"/>
      <c r="CL251" s="166"/>
      <c r="CM251" s="166"/>
      <c r="CN251" s="166"/>
      <c r="CO251" s="166"/>
      <c r="CP251" s="166"/>
      <c r="CQ251" s="166"/>
      <c r="CR251" s="166"/>
      <c r="CS251" s="166"/>
      <c r="CT251" s="166"/>
      <c r="CU251" s="166"/>
      <c r="CV251" s="166"/>
      <c r="CW251" s="166"/>
      <c r="CX251" s="166"/>
      <c r="CY251" s="166"/>
      <c r="CZ251" s="166"/>
      <c r="DA251" s="166"/>
      <c r="DB251" s="166"/>
      <c r="DC251" s="166"/>
      <c r="DD251" s="166"/>
      <c r="DE251" s="166"/>
      <c r="DF251" s="166"/>
      <c r="DG251" s="166"/>
      <c r="DH251" s="166"/>
      <c r="DI251" s="166"/>
      <c r="DJ251" s="166"/>
      <c r="DK251" s="166"/>
      <c r="DL251" s="166"/>
      <c r="DM251" s="166"/>
      <c r="DN251" s="166"/>
      <c r="DO251" s="166"/>
      <c r="DP251" s="166"/>
      <c r="DQ251" s="166"/>
      <c r="DR251" s="166"/>
      <c r="DS251" s="166"/>
      <c r="DT251" s="166"/>
      <c r="DU251" s="166"/>
      <c r="DV251" s="166"/>
      <c r="DW251" s="166"/>
      <c r="DX251" s="166"/>
      <c r="DY251" s="166"/>
      <c r="DZ251" s="166"/>
      <c r="EA251" s="166"/>
      <c r="EB251" s="166"/>
      <c r="EC251" s="166"/>
      <c r="ED251" s="166"/>
      <c r="EE251" s="166"/>
      <c r="EF251" s="166"/>
      <c r="EG251" s="166"/>
      <c r="EH251" s="166"/>
      <c r="EI251" s="166"/>
      <c r="EJ251" s="166"/>
      <c r="EK251" s="4">
        <v>0</v>
      </c>
    </row>
    <row r="252" spans="1:141" s="4" customFormat="1" ht="14" x14ac:dyDescent="0.2">
      <c r="A252" s="3"/>
      <c r="B252" s="23">
        <f>B254-B253</f>
        <v>5.5000000000000049E-2</v>
      </c>
      <c r="C252" s="329" t="s">
        <v>673</v>
      </c>
      <c r="H252" s="166">
        <f t="shared" ref="H252:AM252" ca="1" si="405">(H249/$B246)*$B252</f>
        <v>0</v>
      </c>
      <c r="I252" s="166">
        <f t="shared" ca="1" si="405"/>
        <v>0</v>
      </c>
      <c r="J252" s="166">
        <f t="shared" ca="1" si="405"/>
        <v>0</v>
      </c>
      <c r="K252" s="166">
        <f t="shared" ca="1" si="405"/>
        <v>0</v>
      </c>
      <c r="L252" s="166">
        <f t="shared" ca="1" si="405"/>
        <v>0</v>
      </c>
      <c r="M252" s="166">
        <f t="shared" ca="1" si="405"/>
        <v>0</v>
      </c>
      <c r="N252" s="166">
        <f t="shared" ca="1" si="405"/>
        <v>0</v>
      </c>
      <c r="O252" s="166">
        <f t="shared" ca="1" si="405"/>
        <v>0</v>
      </c>
      <c r="P252" s="166">
        <f t="shared" ca="1" si="405"/>
        <v>0</v>
      </c>
      <c r="Q252" s="166">
        <f t="shared" ca="1" si="405"/>
        <v>0</v>
      </c>
      <c r="R252" s="166">
        <f t="shared" ca="1" si="405"/>
        <v>0</v>
      </c>
      <c r="S252" s="166">
        <f t="shared" ca="1" si="405"/>
        <v>0</v>
      </c>
      <c r="T252" s="166">
        <f t="shared" ca="1" si="405"/>
        <v>0</v>
      </c>
      <c r="U252" s="166">
        <f t="shared" ca="1" si="405"/>
        <v>0</v>
      </c>
      <c r="V252" s="166">
        <f t="shared" ca="1" si="405"/>
        <v>0</v>
      </c>
      <c r="W252" s="166">
        <f t="shared" ca="1" si="405"/>
        <v>0</v>
      </c>
      <c r="X252" s="166">
        <f t="shared" ca="1" si="405"/>
        <v>0</v>
      </c>
      <c r="Y252" s="166">
        <f t="shared" ca="1" si="405"/>
        <v>0</v>
      </c>
      <c r="Z252" s="166">
        <f t="shared" ca="1" si="405"/>
        <v>0</v>
      </c>
      <c r="AA252" s="166">
        <f t="shared" ca="1" si="405"/>
        <v>0</v>
      </c>
      <c r="AB252" s="166">
        <f t="shared" ca="1" si="405"/>
        <v>0</v>
      </c>
      <c r="AC252" s="166">
        <f t="shared" ca="1" si="405"/>
        <v>0</v>
      </c>
      <c r="AD252" s="166">
        <f t="shared" ca="1" si="405"/>
        <v>0</v>
      </c>
      <c r="AE252" s="166">
        <f t="shared" ca="1" si="405"/>
        <v>0</v>
      </c>
      <c r="AF252" s="166">
        <f t="shared" ca="1" si="405"/>
        <v>0</v>
      </c>
      <c r="AG252" s="166">
        <f t="shared" ca="1" si="405"/>
        <v>0</v>
      </c>
      <c r="AH252" s="166">
        <f t="shared" ca="1" si="405"/>
        <v>0</v>
      </c>
      <c r="AI252" s="166">
        <f t="shared" ca="1" si="405"/>
        <v>0</v>
      </c>
      <c r="AJ252" s="166">
        <f t="shared" ca="1" si="405"/>
        <v>0</v>
      </c>
      <c r="AK252" s="166">
        <f t="shared" ca="1" si="405"/>
        <v>0</v>
      </c>
      <c r="AL252" s="166">
        <f t="shared" ca="1" si="405"/>
        <v>0</v>
      </c>
      <c r="AM252" s="166">
        <f t="shared" ca="1" si="405"/>
        <v>0</v>
      </c>
      <c r="AN252" s="166">
        <f t="shared" ref="AN252:BS252" ca="1" si="406">(AN249/$B246)*$B252</f>
        <v>0</v>
      </c>
      <c r="AO252" s="166">
        <f t="shared" ca="1" si="406"/>
        <v>0</v>
      </c>
      <c r="AP252" s="166">
        <f t="shared" ca="1" si="406"/>
        <v>0</v>
      </c>
      <c r="AQ252" s="166">
        <f t="shared" ca="1" si="406"/>
        <v>0</v>
      </c>
      <c r="AR252" s="166">
        <f t="shared" ca="1" si="406"/>
        <v>0</v>
      </c>
      <c r="AS252" s="166">
        <f t="shared" ca="1" si="406"/>
        <v>1982031.74546048</v>
      </c>
      <c r="AT252" s="166">
        <f t="shared" ca="1" si="406"/>
        <v>0</v>
      </c>
      <c r="AU252" s="166">
        <f t="shared" ca="1" si="406"/>
        <v>0</v>
      </c>
      <c r="AV252" s="166">
        <f t="shared" ca="1" si="406"/>
        <v>0</v>
      </c>
      <c r="AW252" s="166">
        <f t="shared" ca="1" si="406"/>
        <v>0</v>
      </c>
      <c r="AX252" s="166">
        <f t="shared" ca="1" si="406"/>
        <v>0</v>
      </c>
      <c r="AY252" s="166">
        <f t="shared" ca="1" si="406"/>
        <v>0</v>
      </c>
      <c r="AZ252" s="166">
        <f t="shared" ca="1" si="406"/>
        <v>0</v>
      </c>
      <c r="BA252" s="166">
        <f t="shared" ca="1" si="406"/>
        <v>0</v>
      </c>
      <c r="BB252" s="166">
        <f t="shared" ca="1" si="406"/>
        <v>0</v>
      </c>
      <c r="BC252" s="166">
        <f t="shared" ca="1" si="406"/>
        <v>0</v>
      </c>
      <c r="BD252" s="166">
        <f t="shared" ca="1" si="406"/>
        <v>0</v>
      </c>
      <c r="BE252" s="166">
        <f t="shared" ca="1" si="406"/>
        <v>0</v>
      </c>
      <c r="BF252" s="166">
        <f t="shared" ca="1" si="406"/>
        <v>0</v>
      </c>
      <c r="BG252" s="166">
        <f t="shared" ca="1" si="406"/>
        <v>0</v>
      </c>
      <c r="BH252" s="166">
        <f t="shared" ca="1" si="406"/>
        <v>0</v>
      </c>
      <c r="BI252" s="166">
        <f t="shared" ca="1" si="406"/>
        <v>0</v>
      </c>
      <c r="BJ252" s="166">
        <f t="shared" ca="1" si="406"/>
        <v>0</v>
      </c>
      <c r="BK252" s="166">
        <f t="shared" ca="1" si="406"/>
        <v>0</v>
      </c>
      <c r="BL252" s="166">
        <f t="shared" ca="1" si="406"/>
        <v>0</v>
      </c>
      <c r="BM252" s="166">
        <f t="shared" ca="1" si="406"/>
        <v>0</v>
      </c>
      <c r="BN252" s="166">
        <f t="shared" ca="1" si="406"/>
        <v>0</v>
      </c>
      <c r="BO252" s="166">
        <f t="shared" ca="1" si="406"/>
        <v>0</v>
      </c>
      <c r="BP252" s="166">
        <f t="shared" ca="1" si="406"/>
        <v>0</v>
      </c>
      <c r="BQ252" s="166">
        <f t="shared" ca="1" si="406"/>
        <v>0</v>
      </c>
      <c r="BR252" s="166">
        <f t="shared" ca="1" si="406"/>
        <v>0</v>
      </c>
      <c r="BS252" s="166">
        <f t="shared" ca="1" si="406"/>
        <v>0</v>
      </c>
      <c r="BT252" s="166">
        <f t="shared" ref="BT252:CY252" ca="1" si="407">(BT249/$B246)*$B252</f>
        <v>0</v>
      </c>
      <c r="BU252" s="166">
        <f t="shared" ca="1" si="407"/>
        <v>0</v>
      </c>
      <c r="BV252" s="166">
        <f t="shared" ca="1" si="407"/>
        <v>0</v>
      </c>
      <c r="BW252" s="166">
        <f t="shared" ca="1" si="407"/>
        <v>0</v>
      </c>
      <c r="BX252" s="166">
        <f t="shared" ca="1" si="407"/>
        <v>0</v>
      </c>
      <c r="BY252" s="166">
        <f t="shared" ca="1" si="407"/>
        <v>0</v>
      </c>
      <c r="BZ252" s="166">
        <f t="shared" ca="1" si="407"/>
        <v>0</v>
      </c>
      <c r="CA252" s="166">
        <f t="shared" ca="1" si="407"/>
        <v>0</v>
      </c>
      <c r="CB252" s="166">
        <f t="shared" ca="1" si="407"/>
        <v>0</v>
      </c>
      <c r="CC252" s="166">
        <f t="shared" ca="1" si="407"/>
        <v>0</v>
      </c>
      <c r="CD252" s="166">
        <f t="shared" ca="1" si="407"/>
        <v>0</v>
      </c>
      <c r="CE252" s="166">
        <f t="shared" ca="1" si="407"/>
        <v>0</v>
      </c>
      <c r="CF252" s="166">
        <f t="shared" ca="1" si="407"/>
        <v>0</v>
      </c>
      <c r="CG252" s="166">
        <f t="shared" ca="1" si="407"/>
        <v>0</v>
      </c>
      <c r="CH252" s="166">
        <f t="shared" ca="1" si="407"/>
        <v>0</v>
      </c>
      <c r="CI252" s="166">
        <f t="shared" ca="1" si="407"/>
        <v>0</v>
      </c>
      <c r="CJ252" s="166">
        <f t="shared" ca="1" si="407"/>
        <v>0</v>
      </c>
      <c r="CK252" s="166">
        <f t="shared" ca="1" si="407"/>
        <v>0</v>
      </c>
      <c r="CL252" s="166">
        <f t="shared" ca="1" si="407"/>
        <v>0</v>
      </c>
      <c r="CM252" s="166">
        <f t="shared" ca="1" si="407"/>
        <v>0</v>
      </c>
      <c r="CN252" s="166">
        <f t="shared" ca="1" si="407"/>
        <v>0</v>
      </c>
      <c r="CO252" s="166">
        <f t="shared" ca="1" si="407"/>
        <v>0</v>
      </c>
      <c r="CP252" s="166">
        <f t="shared" ca="1" si="407"/>
        <v>0</v>
      </c>
      <c r="CQ252" s="166">
        <f t="shared" ca="1" si="407"/>
        <v>0</v>
      </c>
      <c r="CR252" s="166">
        <f t="shared" ca="1" si="407"/>
        <v>0</v>
      </c>
      <c r="CS252" s="166">
        <f t="shared" ca="1" si="407"/>
        <v>0</v>
      </c>
      <c r="CT252" s="166">
        <f t="shared" ca="1" si="407"/>
        <v>0</v>
      </c>
      <c r="CU252" s="166">
        <f t="shared" ca="1" si="407"/>
        <v>0</v>
      </c>
      <c r="CV252" s="166">
        <f t="shared" ca="1" si="407"/>
        <v>0</v>
      </c>
      <c r="CW252" s="166">
        <f t="shared" ca="1" si="407"/>
        <v>0</v>
      </c>
      <c r="CX252" s="166">
        <f t="shared" ca="1" si="407"/>
        <v>0</v>
      </c>
      <c r="CY252" s="166">
        <f t="shared" ca="1" si="407"/>
        <v>0</v>
      </c>
      <c r="CZ252" s="166">
        <f t="shared" ref="CZ252:EJ252" ca="1" si="408">(CZ249/$B246)*$B252</f>
        <v>0</v>
      </c>
      <c r="DA252" s="166">
        <f t="shared" ca="1" si="408"/>
        <v>0</v>
      </c>
      <c r="DB252" s="166">
        <f t="shared" ca="1" si="408"/>
        <v>0</v>
      </c>
      <c r="DC252" s="166">
        <f t="shared" ca="1" si="408"/>
        <v>0</v>
      </c>
      <c r="DD252" s="166">
        <f t="shared" ca="1" si="408"/>
        <v>0</v>
      </c>
      <c r="DE252" s="166">
        <f t="shared" ca="1" si="408"/>
        <v>0</v>
      </c>
      <c r="DF252" s="166">
        <f t="shared" ca="1" si="408"/>
        <v>0</v>
      </c>
      <c r="DG252" s="166">
        <f t="shared" ca="1" si="408"/>
        <v>0</v>
      </c>
      <c r="DH252" s="166">
        <f t="shared" ca="1" si="408"/>
        <v>0</v>
      </c>
      <c r="DI252" s="166">
        <f t="shared" ca="1" si="408"/>
        <v>0</v>
      </c>
      <c r="DJ252" s="166">
        <f t="shared" ca="1" si="408"/>
        <v>0</v>
      </c>
      <c r="DK252" s="166">
        <f t="shared" ca="1" si="408"/>
        <v>0</v>
      </c>
      <c r="DL252" s="166">
        <f t="shared" ca="1" si="408"/>
        <v>0</v>
      </c>
      <c r="DM252" s="166">
        <f t="shared" ca="1" si="408"/>
        <v>0</v>
      </c>
      <c r="DN252" s="166">
        <f t="shared" ca="1" si="408"/>
        <v>0</v>
      </c>
      <c r="DO252" s="166">
        <f t="shared" ca="1" si="408"/>
        <v>0</v>
      </c>
      <c r="DP252" s="166">
        <f t="shared" ca="1" si="408"/>
        <v>0</v>
      </c>
      <c r="DQ252" s="166">
        <f t="shared" ca="1" si="408"/>
        <v>0</v>
      </c>
      <c r="DR252" s="166">
        <f t="shared" ca="1" si="408"/>
        <v>0</v>
      </c>
      <c r="DS252" s="166">
        <f t="shared" ca="1" si="408"/>
        <v>0</v>
      </c>
      <c r="DT252" s="166">
        <f t="shared" ca="1" si="408"/>
        <v>0</v>
      </c>
      <c r="DU252" s="166">
        <f t="shared" ca="1" si="408"/>
        <v>0</v>
      </c>
      <c r="DV252" s="166">
        <f t="shared" ca="1" si="408"/>
        <v>0</v>
      </c>
      <c r="DW252" s="166">
        <f t="shared" ca="1" si="408"/>
        <v>0</v>
      </c>
      <c r="DX252" s="166">
        <f t="shared" ca="1" si="408"/>
        <v>0</v>
      </c>
      <c r="DY252" s="166">
        <f t="shared" ca="1" si="408"/>
        <v>0</v>
      </c>
      <c r="DZ252" s="166">
        <f t="shared" ca="1" si="408"/>
        <v>0</v>
      </c>
      <c r="EA252" s="166">
        <f t="shared" ca="1" si="408"/>
        <v>0</v>
      </c>
      <c r="EB252" s="166">
        <f t="shared" ca="1" si="408"/>
        <v>0</v>
      </c>
      <c r="EC252" s="166">
        <f t="shared" ca="1" si="408"/>
        <v>0</v>
      </c>
      <c r="ED252" s="166">
        <f t="shared" ca="1" si="408"/>
        <v>0</v>
      </c>
      <c r="EE252" s="166">
        <f t="shared" ca="1" si="408"/>
        <v>0</v>
      </c>
      <c r="EF252" s="166">
        <f t="shared" ca="1" si="408"/>
        <v>0</v>
      </c>
      <c r="EG252" s="166">
        <f t="shared" ca="1" si="408"/>
        <v>0</v>
      </c>
      <c r="EH252" s="166">
        <f t="shared" ca="1" si="408"/>
        <v>0</v>
      </c>
      <c r="EI252" s="166">
        <f t="shared" ca="1" si="408"/>
        <v>0</v>
      </c>
      <c r="EJ252" s="166">
        <f t="shared" ca="1" si="408"/>
        <v>0</v>
      </c>
      <c r="EK252" s="4">
        <v>0</v>
      </c>
    </row>
    <row r="253" spans="1:141" s="4" customFormat="1" ht="14" x14ac:dyDescent="0.2">
      <c r="A253" s="3"/>
      <c r="B253" s="29">
        <f>INDEX(Summary!$B$36:$G$40,MATCH(C244,Summary!$B$36:$B$40,0),MATCH(C253,Summary!$B$35:$G$35,0))</f>
        <v>0.5</v>
      </c>
      <c r="C253" s="329" t="s">
        <v>663</v>
      </c>
      <c r="H253" s="166">
        <f t="shared" ref="H253:AM253" ca="1" si="409">(H249/$B246)*$B253</f>
        <v>0</v>
      </c>
      <c r="I253" s="166">
        <f t="shared" ca="1" si="409"/>
        <v>0</v>
      </c>
      <c r="J253" s="166">
        <f t="shared" ca="1" si="409"/>
        <v>0</v>
      </c>
      <c r="K253" s="166">
        <f t="shared" ca="1" si="409"/>
        <v>0</v>
      </c>
      <c r="L253" s="166">
        <f t="shared" ca="1" si="409"/>
        <v>0</v>
      </c>
      <c r="M253" s="166">
        <f t="shared" ca="1" si="409"/>
        <v>0</v>
      </c>
      <c r="N253" s="166">
        <f t="shared" ca="1" si="409"/>
        <v>0</v>
      </c>
      <c r="O253" s="166">
        <f t="shared" ca="1" si="409"/>
        <v>0</v>
      </c>
      <c r="P253" s="166">
        <f t="shared" ca="1" si="409"/>
        <v>0</v>
      </c>
      <c r="Q253" s="166">
        <f t="shared" ca="1" si="409"/>
        <v>0</v>
      </c>
      <c r="R253" s="166">
        <f t="shared" ca="1" si="409"/>
        <v>0</v>
      </c>
      <c r="S253" s="166">
        <f t="shared" ca="1" si="409"/>
        <v>0</v>
      </c>
      <c r="T253" s="166">
        <f t="shared" ca="1" si="409"/>
        <v>0</v>
      </c>
      <c r="U253" s="166">
        <f t="shared" ca="1" si="409"/>
        <v>0</v>
      </c>
      <c r="V253" s="166">
        <f t="shared" ca="1" si="409"/>
        <v>0</v>
      </c>
      <c r="W253" s="166">
        <f t="shared" ca="1" si="409"/>
        <v>0</v>
      </c>
      <c r="X253" s="166">
        <f t="shared" ca="1" si="409"/>
        <v>0</v>
      </c>
      <c r="Y253" s="166">
        <f t="shared" ca="1" si="409"/>
        <v>0</v>
      </c>
      <c r="Z253" s="166">
        <f t="shared" ca="1" si="409"/>
        <v>0</v>
      </c>
      <c r="AA253" s="166">
        <f t="shared" ca="1" si="409"/>
        <v>0</v>
      </c>
      <c r="AB253" s="166">
        <f t="shared" ca="1" si="409"/>
        <v>0</v>
      </c>
      <c r="AC253" s="166">
        <f t="shared" ca="1" si="409"/>
        <v>0</v>
      </c>
      <c r="AD253" s="166">
        <f t="shared" ca="1" si="409"/>
        <v>0</v>
      </c>
      <c r="AE253" s="166">
        <f t="shared" ca="1" si="409"/>
        <v>0</v>
      </c>
      <c r="AF253" s="166">
        <f t="shared" ca="1" si="409"/>
        <v>0</v>
      </c>
      <c r="AG253" s="166">
        <f t="shared" ca="1" si="409"/>
        <v>0</v>
      </c>
      <c r="AH253" s="166">
        <f t="shared" ca="1" si="409"/>
        <v>0</v>
      </c>
      <c r="AI253" s="166">
        <f t="shared" ca="1" si="409"/>
        <v>0</v>
      </c>
      <c r="AJ253" s="166">
        <f t="shared" ca="1" si="409"/>
        <v>0</v>
      </c>
      <c r="AK253" s="166">
        <f t="shared" ca="1" si="409"/>
        <v>0</v>
      </c>
      <c r="AL253" s="166">
        <f t="shared" ca="1" si="409"/>
        <v>0</v>
      </c>
      <c r="AM253" s="166">
        <f t="shared" ca="1" si="409"/>
        <v>0</v>
      </c>
      <c r="AN253" s="166">
        <f t="shared" ref="AN253:BS253" ca="1" si="410">(AN249/$B246)*$B253</f>
        <v>0</v>
      </c>
      <c r="AO253" s="166">
        <f t="shared" ca="1" si="410"/>
        <v>0</v>
      </c>
      <c r="AP253" s="166">
        <f t="shared" ca="1" si="410"/>
        <v>0</v>
      </c>
      <c r="AQ253" s="166">
        <f t="shared" ca="1" si="410"/>
        <v>0</v>
      </c>
      <c r="AR253" s="166">
        <f t="shared" ca="1" si="410"/>
        <v>0</v>
      </c>
      <c r="AS253" s="166">
        <f t="shared" ca="1" si="410"/>
        <v>18018470.413277075</v>
      </c>
      <c r="AT253" s="166">
        <f t="shared" ca="1" si="410"/>
        <v>0</v>
      </c>
      <c r="AU253" s="166">
        <f t="shared" ca="1" si="410"/>
        <v>0</v>
      </c>
      <c r="AV253" s="166">
        <f t="shared" ca="1" si="410"/>
        <v>0</v>
      </c>
      <c r="AW253" s="166">
        <f t="shared" ca="1" si="410"/>
        <v>0</v>
      </c>
      <c r="AX253" s="166">
        <f t="shared" ca="1" si="410"/>
        <v>0</v>
      </c>
      <c r="AY253" s="166">
        <f t="shared" ca="1" si="410"/>
        <v>0</v>
      </c>
      <c r="AZ253" s="166">
        <f t="shared" ca="1" si="410"/>
        <v>0</v>
      </c>
      <c r="BA253" s="166">
        <f t="shared" ca="1" si="410"/>
        <v>0</v>
      </c>
      <c r="BB253" s="166">
        <f t="shared" ca="1" si="410"/>
        <v>0</v>
      </c>
      <c r="BC253" s="166">
        <f t="shared" ca="1" si="410"/>
        <v>0</v>
      </c>
      <c r="BD253" s="166">
        <f t="shared" ca="1" si="410"/>
        <v>0</v>
      </c>
      <c r="BE253" s="166">
        <f t="shared" ca="1" si="410"/>
        <v>0</v>
      </c>
      <c r="BF253" s="166">
        <f t="shared" ca="1" si="410"/>
        <v>0</v>
      </c>
      <c r="BG253" s="166">
        <f t="shared" ca="1" si="410"/>
        <v>0</v>
      </c>
      <c r="BH253" s="166">
        <f t="shared" ca="1" si="410"/>
        <v>0</v>
      </c>
      <c r="BI253" s="166">
        <f t="shared" ca="1" si="410"/>
        <v>0</v>
      </c>
      <c r="BJ253" s="166">
        <f t="shared" ca="1" si="410"/>
        <v>0</v>
      </c>
      <c r="BK253" s="166">
        <f t="shared" ca="1" si="410"/>
        <v>0</v>
      </c>
      <c r="BL253" s="166">
        <f t="shared" ca="1" si="410"/>
        <v>0</v>
      </c>
      <c r="BM253" s="166">
        <f t="shared" ca="1" si="410"/>
        <v>0</v>
      </c>
      <c r="BN253" s="166">
        <f t="shared" ca="1" si="410"/>
        <v>0</v>
      </c>
      <c r="BO253" s="166">
        <f t="shared" ca="1" si="410"/>
        <v>0</v>
      </c>
      <c r="BP253" s="166">
        <f t="shared" ca="1" si="410"/>
        <v>0</v>
      </c>
      <c r="BQ253" s="166">
        <f t="shared" ca="1" si="410"/>
        <v>0</v>
      </c>
      <c r="BR253" s="166">
        <f t="shared" ca="1" si="410"/>
        <v>0</v>
      </c>
      <c r="BS253" s="166">
        <f t="shared" ca="1" si="410"/>
        <v>0</v>
      </c>
      <c r="BT253" s="166">
        <f t="shared" ref="BT253:CY253" ca="1" si="411">(BT249/$B246)*$B253</f>
        <v>0</v>
      </c>
      <c r="BU253" s="166">
        <f t="shared" ca="1" si="411"/>
        <v>0</v>
      </c>
      <c r="BV253" s="166">
        <f t="shared" ca="1" si="411"/>
        <v>0</v>
      </c>
      <c r="BW253" s="166">
        <f t="shared" ca="1" si="411"/>
        <v>0</v>
      </c>
      <c r="BX253" s="166">
        <f t="shared" ca="1" si="411"/>
        <v>0</v>
      </c>
      <c r="BY253" s="166">
        <f t="shared" ca="1" si="411"/>
        <v>0</v>
      </c>
      <c r="BZ253" s="166">
        <f t="shared" ca="1" si="411"/>
        <v>0</v>
      </c>
      <c r="CA253" s="166">
        <f t="shared" ca="1" si="411"/>
        <v>0</v>
      </c>
      <c r="CB253" s="166">
        <f t="shared" ca="1" si="411"/>
        <v>0</v>
      </c>
      <c r="CC253" s="166">
        <f t="shared" ca="1" si="411"/>
        <v>0</v>
      </c>
      <c r="CD253" s="166">
        <f t="shared" ca="1" si="411"/>
        <v>0</v>
      </c>
      <c r="CE253" s="166">
        <f t="shared" ca="1" si="411"/>
        <v>0</v>
      </c>
      <c r="CF253" s="166">
        <f t="shared" ca="1" si="411"/>
        <v>0</v>
      </c>
      <c r="CG253" s="166">
        <f t="shared" ca="1" si="411"/>
        <v>0</v>
      </c>
      <c r="CH253" s="166">
        <f t="shared" ca="1" si="411"/>
        <v>0</v>
      </c>
      <c r="CI253" s="166">
        <f t="shared" ca="1" si="411"/>
        <v>0</v>
      </c>
      <c r="CJ253" s="166">
        <f t="shared" ca="1" si="411"/>
        <v>0</v>
      </c>
      <c r="CK253" s="166">
        <f t="shared" ca="1" si="411"/>
        <v>0</v>
      </c>
      <c r="CL253" s="166">
        <f t="shared" ca="1" si="411"/>
        <v>0</v>
      </c>
      <c r="CM253" s="166">
        <f t="shared" ca="1" si="411"/>
        <v>0</v>
      </c>
      <c r="CN253" s="166">
        <f t="shared" ca="1" si="411"/>
        <v>0</v>
      </c>
      <c r="CO253" s="166">
        <f t="shared" ca="1" si="411"/>
        <v>0</v>
      </c>
      <c r="CP253" s="166">
        <f t="shared" ca="1" si="411"/>
        <v>0</v>
      </c>
      <c r="CQ253" s="166">
        <f t="shared" ca="1" si="411"/>
        <v>0</v>
      </c>
      <c r="CR253" s="166">
        <f t="shared" ca="1" si="411"/>
        <v>0</v>
      </c>
      <c r="CS253" s="166">
        <f t="shared" ca="1" si="411"/>
        <v>0</v>
      </c>
      <c r="CT253" s="166">
        <f t="shared" ca="1" si="411"/>
        <v>0</v>
      </c>
      <c r="CU253" s="166">
        <f t="shared" ca="1" si="411"/>
        <v>0</v>
      </c>
      <c r="CV253" s="166">
        <f t="shared" ca="1" si="411"/>
        <v>0</v>
      </c>
      <c r="CW253" s="166">
        <f t="shared" ca="1" si="411"/>
        <v>0</v>
      </c>
      <c r="CX253" s="166">
        <f t="shared" ca="1" si="411"/>
        <v>0</v>
      </c>
      <c r="CY253" s="166">
        <f t="shared" ca="1" si="411"/>
        <v>0</v>
      </c>
      <c r="CZ253" s="166">
        <f t="shared" ref="CZ253:EJ253" ca="1" si="412">(CZ249/$B246)*$B253</f>
        <v>0</v>
      </c>
      <c r="DA253" s="166">
        <f t="shared" ca="1" si="412"/>
        <v>0</v>
      </c>
      <c r="DB253" s="166">
        <f t="shared" ca="1" si="412"/>
        <v>0</v>
      </c>
      <c r="DC253" s="166">
        <f t="shared" ca="1" si="412"/>
        <v>0</v>
      </c>
      <c r="DD253" s="166">
        <f t="shared" ca="1" si="412"/>
        <v>0</v>
      </c>
      <c r="DE253" s="166">
        <f t="shared" ca="1" si="412"/>
        <v>0</v>
      </c>
      <c r="DF253" s="166">
        <f t="shared" ca="1" si="412"/>
        <v>0</v>
      </c>
      <c r="DG253" s="166">
        <f t="shared" ca="1" si="412"/>
        <v>0</v>
      </c>
      <c r="DH253" s="166">
        <f t="shared" ca="1" si="412"/>
        <v>0</v>
      </c>
      <c r="DI253" s="166">
        <f t="shared" ca="1" si="412"/>
        <v>0</v>
      </c>
      <c r="DJ253" s="166">
        <f t="shared" ca="1" si="412"/>
        <v>0</v>
      </c>
      <c r="DK253" s="166">
        <f t="shared" ca="1" si="412"/>
        <v>0</v>
      </c>
      <c r="DL253" s="166">
        <f t="shared" ca="1" si="412"/>
        <v>0</v>
      </c>
      <c r="DM253" s="166">
        <f t="shared" ca="1" si="412"/>
        <v>0</v>
      </c>
      <c r="DN253" s="166">
        <f t="shared" ca="1" si="412"/>
        <v>0</v>
      </c>
      <c r="DO253" s="166">
        <f t="shared" ca="1" si="412"/>
        <v>0</v>
      </c>
      <c r="DP253" s="166">
        <f t="shared" ca="1" si="412"/>
        <v>0</v>
      </c>
      <c r="DQ253" s="166">
        <f t="shared" ca="1" si="412"/>
        <v>0</v>
      </c>
      <c r="DR253" s="166">
        <f t="shared" ca="1" si="412"/>
        <v>0</v>
      </c>
      <c r="DS253" s="166">
        <f t="shared" ca="1" si="412"/>
        <v>0</v>
      </c>
      <c r="DT253" s="166">
        <f t="shared" ca="1" si="412"/>
        <v>0</v>
      </c>
      <c r="DU253" s="166">
        <f t="shared" ca="1" si="412"/>
        <v>0</v>
      </c>
      <c r="DV253" s="166">
        <f t="shared" ca="1" si="412"/>
        <v>0</v>
      </c>
      <c r="DW253" s="166">
        <f t="shared" ca="1" si="412"/>
        <v>0</v>
      </c>
      <c r="DX253" s="166">
        <f t="shared" ca="1" si="412"/>
        <v>0</v>
      </c>
      <c r="DY253" s="166">
        <f t="shared" ca="1" si="412"/>
        <v>0</v>
      </c>
      <c r="DZ253" s="166">
        <f t="shared" ca="1" si="412"/>
        <v>0</v>
      </c>
      <c r="EA253" s="166">
        <f t="shared" ca="1" si="412"/>
        <v>0</v>
      </c>
      <c r="EB253" s="166">
        <f t="shared" ca="1" si="412"/>
        <v>0</v>
      </c>
      <c r="EC253" s="166">
        <f t="shared" ca="1" si="412"/>
        <v>0</v>
      </c>
      <c r="ED253" s="166">
        <f t="shared" ca="1" si="412"/>
        <v>0</v>
      </c>
      <c r="EE253" s="166">
        <f t="shared" ca="1" si="412"/>
        <v>0</v>
      </c>
      <c r="EF253" s="166">
        <f t="shared" ca="1" si="412"/>
        <v>0</v>
      </c>
      <c r="EG253" s="166">
        <f t="shared" ca="1" si="412"/>
        <v>0</v>
      </c>
      <c r="EH253" s="166">
        <f t="shared" ca="1" si="412"/>
        <v>0</v>
      </c>
      <c r="EI253" s="166">
        <f t="shared" ca="1" si="412"/>
        <v>0</v>
      </c>
      <c r="EJ253" s="166">
        <f t="shared" ca="1" si="412"/>
        <v>0</v>
      </c>
      <c r="EK253" s="4">
        <v>0</v>
      </c>
    </row>
    <row r="254" spans="1:141" s="4" customFormat="1" ht="14" x14ac:dyDescent="0.2">
      <c r="A254" s="3"/>
      <c r="B254" s="334">
        <f>INDEX(Summary!$B$36:$G$40,MATCH(C244,Summary!$B$36:$B$40,0),MATCH(B251,Summary!$B$35:$G$35,0))</f>
        <v>0.55500000000000005</v>
      </c>
      <c r="C254" s="329"/>
      <c r="H254" s="166"/>
      <c r="I254" s="166"/>
      <c r="J254" s="166"/>
      <c r="K254" s="166"/>
      <c r="L254" s="166"/>
      <c r="M254" s="166"/>
      <c r="N254" s="166"/>
      <c r="O254" s="166"/>
      <c r="P254" s="166"/>
      <c r="Q254" s="166"/>
      <c r="R254" s="166"/>
      <c r="S254" s="166"/>
      <c r="T254" s="166"/>
      <c r="U254" s="166"/>
      <c r="V254" s="166"/>
      <c r="W254" s="166"/>
      <c r="X254" s="166"/>
      <c r="Y254" s="166"/>
      <c r="Z254" s="166"/>
      <c r="AA254" s="166"/>
      <c r="AB254" s="166"/>
      <c r="AC254" s="166"/>
      <c r="AD254" s="166"/>
      <c r="AE254" s="166"/>
      <c r="AF254" s="166"/>
      <c r="AG254" s="166"/>
      <c r="AH254" s="166"/>
      <c r="AI254" s="166"/>
      <c r="AJ254" s="166"/>
      <c r="AK254" s="166"/>
      <c r="AL254" s="166"/>
      <c r="AM254" s="166"/>
      <c r="AN254" s="166"/>
      <c r="AO254" s="166"/>
      <c r="AP254" s="166"/>
      <c r="AQ254" s="166"/>
      <c r="AR254" s="166"/>
      <c r="AS254" s="166"/>
      <c r="AT254" s="166"/>
      <c r="AU254" s="166"/>
      <c r="AV254" s="166"/>
      <c r="AW254" s="166"/>
      <c r="AX254" s="166"/>
      <c r="AY254" s="166"/>
      <c r="AZ254" s="166"/>
      <c r="BA254" s="166"/>
      <c r="BB254" s="166"/>
      <c r="BC254" s="166"/>
      <c r="BD254" s="166"/>
      <c r="BE254" s="166"/>
      <c r="BF254" s="166"/>
      <c r="BG254" s="166"/>
      <c r="BH254" s="166"/>
      <c r="BI254" s="166"/>
      <c r="BJ254" s="166"/>
      <c r="BK254" s="166"/>
      <c r="BL254" s="166"/>
      <c r="BM254" s="166"/>
      <c r="BN254" s="166"/>
      <c r="BO254" s="166"/>
      <c r="BP254" s="166"/>
      <c r="BQ254" s="166"/>
      <c r="BR254" s="166"/>
      <c r="BS254" s="166"/>
      <c r="BT254" s="166"/>
      <c r="BU254" s="166"/>
      <c r="BV254" s="166"/>
      <c r="BW254" s="166"/>
      <c r="BX254" s="166"/>
      <c r="BY254" s="166"/>
      <c r="BZ254" s="166"/>
      <c r="CA254" s="166"/>
      <c r="CB254" s="166"/>
      <c r="CC254" s="166"/>
      <c r="CD254" s="166"/>
      <c r="CE254" s="166"/>
      <c r="CF254" s="166"/>
      <c r="CG254" s="166"/>
      <c r="CH254" s="166"/>
      <c r="CI254" s="166"/>
      <c r="CJ254" s="166"/>
      <c r="CK254" s="166"/>
      <c r="CL254" s="166"/>
      <c r="CM254" s="166"/>
      <c r="CN254" s="166"/>
      <c r="CO254" s="166"/>
      <c r="CP254" s="166"/>
      <c r="CQ254" s="166"/>
      <c r="CR254" s="166"/>
      <c r="CS254" s="166"/>
      <c r="CT254" s="166"/>
      <c r="CU254" s="166"/>
      <c r="CV254" s="166"/>
      <c r="CW254" s="166"/>
      <c r="CX254" s="166"/>
      <c r="CY254" s="166"/>
      <c r="CZ254" s="166"/>
      <c r="DA254" s="166"/>
      <c r="DB254" s="166"/>
      <c r="DC254" s="166"/>
      <c r="DD254" s="166"/>
      <c r="DE254" s="166"/>
      <c r="DF254" s="166"/>
      <c r="DG254" s="166"/>
      <c r="DH254" s="166"/>
      <c r="DI254" s="166"/>
      <c r="DJ254" s="166"/>
      <c r="DK254" s="166"/>
      <c r="DL254" s="166"/>
      <c r="DM254" s="166"/>
      <c r="DN254" s="166"/>
      <c r="DO254" s="166"/>
      <c r="DP254" s="166"/>
      <c r="DQ254" s="166"/>
      <c r="DR254" s="166"/>
      <c r="DS254" s="166"/>
      <c r="DT254" s="166"/>
      <c r="DU254" s="166"/>
      <c r="DV254" s="166"/>
      <c r="DW254" s="166"/>
      <c r="DX254" s="166"/>
      <c r="DY254" s="166"/>
      <c r="DZ254" s="166"/>
      <c r="EA254" s="166"/>
      <c r="EB254" s="166"/>
      <c r="EC254" s="166"/>
      <c r="ED254" s="166"/>
      <c r="EE254" s="166"/>
      <c r="EF254" s="166"/>
      <c r="EG254" s="166"/>
      <c r="EH254" s="166"/>
      <c r="EI254" s="166"/>
      <c r="EJ254" s="166"/>
      <c r="EK254" s="4">
        <v>0</v>
      </c>
    </row>
    <row r="255" spans="1:141" s="4" customFormat="1" ht="14" x14ac:dyDescent="0.2">
      <c r="A255" s="3"/>
      <c r="D255" s="19" t="s">
        <v>369</v>
      </c>
      <c r="E255" s="19" t="s">
        <v>660</v>
      </c>
      <c r="F255" s="19" t="s">
        <v>682</v>
      </c>
      <c r="H255" s="5"/>
      <c r="I255" s="5"/>
      <c r="J255" s="5"/>
      <c r="EK255" s="4">
        <v>0</v>
      </c>
    </row>
    <row r="256" spans="1:141" s="4" customFormat="1" ht="14" x14ac:dyDescent="0.2">
      <c r="A256" s="3"/>
      <c r="C256" s="2" t="s">
        <v>678</v>
      </c>
      <c r="D256" s="163">
        <f ca="1">XIRR(H256:EJ256,$H$115:$EJ$115)</f>
        <v>0.32413515448570263</v>
      </c>
      <c r="E256" s="190">
        <f ca="1">SUMIF(H256:EJ256,"&gt;"&amp;0)/-SUMIF(H256:EJ256,"&lt;"&amp;0)</f>
        <v>2.2590449993581392</v>
      </c>
      <c r="F256" s="59">
        <f ca="1">SUM(H256:EJ256)</f>
        <v>35904687.362608254</v>
      </c>
      <c r="H256" s="151">
        <f t="shared" ref="H256:AM256" ca="1" si="413">SUM(H188:H189,H204,H219,H234,H249)</f>
        <v>-13211312.430299997</v>
      </c>
      <c r="I256" s="151">
        <f t="shared" ca="1" si="413"/>
        <v>-1691811.6717563749</v>
      </c>
      <c r="J256" s="151">
        <f t="shared" ca="1" si="413"/>
        <v>-1691811.6717563749</v>
      </c>
      <c r="K256" s="151">
        <f t="shared" ca="1" si="413"/>
        <v>-2367701.4903813745</v>
      </c>
      <c r="L256" s="151">
        <f t="shared" ca="1" si="413"/>
        <v>-2367701.4903813745</v>
      </c>
      <c r="M256" s="151">
        <f t="shared" ca="1" si="413"/>
        <v>-2367701.4903813745</v>
      </c>
      <c r="N256" s="151">
        <f t="shared" ca="1" si="413"/>
        <v>-3043591.3090063748</v>
      </c>
      <c r="O256" s="151">
        <f t="shared" ca="1" si="413"/>
        <v>-1775766.4587467553</v>
      </c>
      <c r="P256" s="151">
        <f t="shared" ca="1" si="413"/>
        <v>0</v>
      </c>
      <c r="Q256" s="151">
        <f t="shared" ca="1" si="413"/>
        <v>0</v>
      </c>
      <c r="R256" s="151">
        <f t="shared" ca="1" si="413"/>
        <v>0</v>
      </c>
      <c r="S256" s="151">
        <f t="shared" ca="1" si="413"/>
        <v>0</v>
      </c>
      <c r="T256" s="151">
        <f t="shared" ca="1" si="413"/>
        <v>0</v>
      </c>
      <c r="U256" s="151">
        <f t="shared" ca="1" si="413"/>
        <v>0</v>
      </c>
      <c r="V256" s="151">
        <f t="shared" ca="1" si="413"/>
        <v>0</v>
      </c>
      <c r="W256" s="151">
        <f t="shared" ca="1" si="413"/>
        <v>0</v>
      </c>
      <c r="X256" s="151">
        <f t="shared" ca="1" si="413"/>
        <v>0</v>
      </c>
      <c r="Y256" s="151">
        <f t="shared" ca="1" si="413"/>
        <v>0</v>
      </c>
      <c r="Z256" s="151">
        <f t="shared" ca="1" si="413"/>
        <v>0</v>
      </c>
      <c r="AA256" s="151">
        <f t="shared" ca="1" si="413"/>
        <v>0</v>
      </c>
      <c r="AB256" s="151">
        <f t="shared" ca="1" si="413"/>
        <v>0</v>
      </c>
      <c r="AC256" s="151">
        <f t="shared" ca="1" si="413"/>
        <v>0</v>
      </c>
      <c r="AD256" s="151">
        <f t="shared" ca="1" si="413"/>
        <v>0</v>
      </c>
      <c r="AE256" s="151">
        <f t="shared" ca="1" si="413"/>
        <v>0</v>
      </c>
      <c r="AF256" s="151">
        <f t="shared" ca="1" si="413"/>
        <v>0</v>
      </c>
      <c r="AG256" s="151">
        <f t="shared" ca="1" si="413"/>
        <v>0</v>
      </c>
      <c r="AH256" s="151">
        <f t="shared" ca="1" si="413"/>
        <v>0</v>
      </c>
      <c r="AI256" s="151">
        <f t="shared" ca="1" si="413"/>
        <v>0</v>
      </c>
      <c r="AJ256" s="151">
        <f t="shared" ca="1" si="413"/>
        <v>0</v>
      </c>
      <c r="AK256" s="151">
        <f t="shared" ca="1" si="413"/>
        <v>0</v>
      </c>
      <c r="AL256" s="151">
        <f t="shared" ca="1" si="413"/>
        <v>0</v>
      </c>
      <c r="AM256" s="151">
        <f t="shared" ca="1" si="413"/>
        <v>0</v>
      </c>
      <c r="AN256" s="151">
        <f t="shared" ref="AN256:BS256" ca="1" si="414">SUM(AN188:AN189,AN204,AN219,AN234,AN249)</f>
        <v>38872.909765893201</v>
      </c>
      <c r="AO256" s="151">
        <f t="shared" ca="1" si="414"/>
        <v>100857.98348784485</v>
      </c>
      <c r="AP256" s="151">
        <f t="shared" ca="1" si="414"/>
        <v>163141.66521762277</v>
      </c>
      <c r="AQ256" s="151">
        <f t="shared" ca="1" si="414"/>
        <v>225723.9549552268</v>
      </c>
      <c r="AR256" s="151">
        <f t="shared" ca="1" si="414"/>
        <v>242338.85889511852</v>
      </c>
      <c r="AS256" s="151">
        <f t="shared" ca="1" si="414"/>
        <v>63651150.002996549</v>
      </c>
      <c r="AT256" s="151">
        <f t="shared" ca="1" si="414"/>
        <v>0</v>
      </c>
      <c r="AU256" s="151">
        <f t="shared" ca="1" si="414"/>
        <v>0</v>
      </c>
      <c r="AV256" s="151">
        <f t="shared" ca="1" si="414"/>
        <v>0</v>
      </c>
      <c r="AW256" s="151">
        <f t="shared" ca="1" si="414"/>
        <v>0</v>
      </c>
      <c r="AX256" s="151">
        <f t="shared" ca="1" si="414"/>
        <v>0</v>
      </c>
      <c r="AY256" s="151">
        <f t="shared" ca="1" si="414"/>
        <v>0</v>
      </c>
      <c r="AZ256" s="151">
        <f t="shared" ca="1" si="414"/>
        <v>0</v>
      </c>
      <c r="BA256" s="151">
        <f t="shared" ca="1" si="414"/>
        <v>0</v>
      </c>
      <c r="BB256" s="151">
        <f t="shared" ca="1" si="414"/>
        <v>0</v>
      </c>
      <c r="BC256" s="151">
        <f t="shared" ca="1" si="414"/>
        <v>0</v>
      </c>
      <c r="BD256" s="151">
        <f t="shared" ca="1" si="414"/>
        <v>0</v>
      </c>
      <c r="BE256" s="151">
        <f t="shared" ca="1" si="414"/>
        <v>0</v>
      </c>
      <c r="BF256" s="151">
        <f t="shared" ca="1" si="414"/>
        <v>0</v>
      </c>
      <c r="BG256" s="151">
        <f t="shared" ca="1" si="414"/>
        <v>0</v>
      </c>
      <c r="BH256" s="151">
        <f t="shared" ca="1" si="414"/>
        <v>0</v>
      </c>
      <c r="BI256" s="151">
        <f t="shared" ca="1" si="414"/>
        <v>0</v>
      </c>
      <c r="BJ256" s="151">
        <f t="shared" ca="1" si="414"/>
        <v>0</v>
      </c>
      <c r="BK256" s="151">
        <f t="shared" ca="1" si="414"/>
        <v>0</v>
      </c>
      <c r="BL256" s="151">
        <f t="shared" ca="1" si="414"/>
        <v>0</v>
      </c>
      <c r="BM256" s="151">
        <f t="shared" ca="1" si="414"/>
        <v>0</v>
      </c>
      <c r="BN256" s="151">
        <f t="shared" ca="1" si="414"/>
        <v>0</v>
      </c>
      <c r="BO256" s="151">
        <f t="shared" ca="1" si="414"/>
        <v>0</v>
      </c>
      <c r="BP256" s="151">
        <f t="shared" ca="1" si="414"/>
        <v>0</v>
      </c>
      <c r="BQ256" s="151">
        <f t="shared" ca="1" si="414"/>
        <v>0</v>
      </c>
      <c r="BR256" s="151">
        <f t="shared" ca="1" si="414"/>
        <v>0</v>
      </c>
      <c r="BS256" s="151">
        <f t="shared" ca="1" si="414"/>
        <v>0</v>
      </c>
      <c r="BT256" s="151">
        <f t="shared" ref="BT256:CY256" ca="1" si="415">SUM(BT188:BT189,BT204,BT219,BT234,BT249)</f>
        <v>0</v>
      </c>
      <c r="BU256" s="151">
        <f t="shared" ca="1" si="415"/>
        <v>0</v>
      </c>
      <c r="BV256" s="151">
        <f t="shared" ca="1" si="415"/>
        <v>0</v>
      </c>
      <c r="BW256" s="151">
        <f t="shared" ca="1" si="415"/>
        <v>0</v>
      </c>
      <c r="BX256" s="151">
        <f t="shared" ca="1" si="415"/>
        <v>0</v>
      </c>
      <c r="BY256" s="151">
        <f t="shared" ca="1" si="415"/>
        <v>0</v>
      </c>
      <c r="BZ256" s="151">
        <f t="shared" ca="1" si="415"/>
        <v>0</v>
      </c>
      <c r="CA256" s="151">
        <f t="shared" ca="1" si="415"/>
        <v>0</v>
      </c>
      <c r="CB256" s="151">
        <f t="shared" ca="1" si="415"/>
        <v>0</v>
      </c>
      <c r="CC256" s="151">
        <f t="shared" ca="1" si="415"/>
        <v>0</v>
      </c>
      <c r="CD256" s="151">
        <f t="shared" ca="1" si="415"/>
        <v>0</v>
      </c>
      <c r="CE256" s="151">
        <f t="shared" ca="1" si="415"/>
        <v>0</v>
      </c>
      <c r="CF256" s="151">
        <f t="shared" ca="1" si="415"/>
        <v>0</v>
      </c>
      <c r="CG256" s="151">
        <f t="shared" ca="1" si="415"/>
        <v>0</v>
      </c>
      <c r="CH256" s="151">
        <f t="shared" ca="1" si="415"/>
        <v>0</v>
      </c>
      <c r="CI256" s="151">
        <f t="shared" ca="1" si="415"/>
        <v>0</v>
      </c>
      <c r="CJ256" s="151">
        <f t="shared" ca="1" si="415"/>
        <v>0</v>
      </c>
      <c r="CK256" s="151">
        <f t="shared" ca="1" si="415"/>
        <v>0</v>
      </c>
      <c r="CL256" s="151">
        <f t="shared" ca="1" si="415"/>
        <v>0</v>
      </c>
      <c r="CM256" s="151">
        <f t="shared" ca="1" si="415"/>
        <v>0</v>
      </c>
      <c r="CN256" s="151">
        <f t="shared" ca="1" si="415"/>
        <v>0</v>
      </c>
      <c r="CO256" s="151">
        <f t="shared" ca="1" si="415"/>
        <v>0</v>
      </c>
      <c r="CP256" s="151">
        <f t="shared" ca="1" si="415"/>
        <v>0</v>
      </c>
      <c r="CQ256" s="151">
        <f t="shared" ca="1" si="415"/>
        <v>0</v>
      </c>
      <c r="CR256" s="151">
        <f t="shared" ca="1" si="415"/>
        <v>0</v>
      </c>
      <c r="CS256" s="151">
        <f t="shared" ca="1" si="415"/>
        <v>0</v>
      </c>
      <c r="CT256" s="151">
        <f t="shared" ca="1" si="415"/>
        <v>0</v>
      </c>
      <c r="CU256" s="151">
        <f t="shared" ca="1" si="415"/>
        <v>0</v>
      </c>
      <c r="CV256" s="151">
        <f t="shared" ca="1" si="415"/>
        <v>0</v>
      </c>
      <c r="CW256" s="151">
        <f t="shared" ca="1" si="415"/>
        <v>0</v>
      </c>
      <c r="CX256" s="151">
        <f t="shared" ca="1" si="415"/>
        <v>0</v>
      </c>
      <c r="CY256" s="151">
        <f t="shared" ca="1" si="415"/>
        <v>0</v>
      </c>
      <c r="CZ256" s="151">
        <f t="shared" ref="CZ256:EJ256" ca="1" si="416">SUM(CZ188:CZ189,CZ204,CZ219,CZ234,CZ249)</f>
        <v>0</v>
      </c>
      <c r="DA256" s="151">
        <f t="shared" ca="1" si="416"/>
        <v>0</v>
      </c>
      <c r="DB256" s="151">
        <f t="shared" ca="1" si="416"/>
        <v>0</v>
      </c>
      <c r="DC256" s="151">
        <f t="shared" ca="1" si="416"/>
        <v>0</v>
      </c>
      <c r="DD256" s="151">
        <f t="shared" ca="1" si="416"/>
        <v>0</v>
      </c>
      <c r="DE256" s="151">
        <f t="shared" ca="1" si="416"/>
        <v>0</v>
      </c>
      <c r="DF256" s="151">
        <f t="shared" ca="1" si="416"/>
        <v>0</v>
      </c>
      <c r="DG256" s="151">
        <f t="shared" ca="1" si="416"/>
        <v>0</v>
      </c>
      <c r="DH256" s="151">
        <f t="shared" ca="1" si="416"/>
        <v>0</v>
      </c>
      <c r="DI256" s="151">
        <f t="shared" ca="1" si="416"/>
        <v>0</v>
      </c>
      <c r="DJ256" s="151">
        <f t="shared" ca="1" si="416"/>
        <v>0</v>
      </c>
      <c r="DK256" s="151">
        <f t="shared" ca="1" si="416"/>
        <v>0</v>
      </c>
      <c r="DL256" s="151">
        <f t="shared" ca="1" si="416"/>
        <v>0</v>
      </c>
      <c r="DM256" s="151">
        <f t="shared" ca="1" si="416"/>
        <v>0</v>
      </c>
      <c r="DN256" s="151">
        <f t="shared" ca="1" si="416"/>
        <v>0</v>
      </c>
      <c r="DO256" s="151">
        <f t="shared" ca="1" si="416"/>
        <v>0</v>
      </c>
      <c r="DP256" s="151">
        <f t="shared" ca="1" si="416"/>
        <v>0</v>
      </c>
      <c r="DQ256" s="151">
        <f t="shared" ca="1" si="416"/>
        <v>0</v>
      </c>
      <c r="DR256" s="151">
        <f t="shared" ca="1" si="416"/>
        <v>0</v>
      </c>
      <c r="DS256" s="151">
        <f t="shared" ca="1" si="416"/>
        <v>0</v>
      </c>
      <c r="DT256" s="151">
        <f t="shared" ca="1" si="416"/>
        <v>0</v>
      </c>
      <c r="DU256" s="151">
        <f t="shared" ca="1" si="416"/>
        <v>0</v>
      </c>
      <c r="DV256" s="151">
        <f t="shared" ca="1" si="416"/>
        <v>0</v>
      </c>
      <c r="DW256" s="151">
        <f t="shared" ca="1" si="416"/>
        <v>0</v>
      </c>
      <c r="DX256" s="151">
        <f t="shared" ca="1" si="416"/>
        <v>0</v>
      </c>
      <c r="DY256" s="151">
        <f t="shared" ca="1" si="416"/>
        <v>0</v>
      </c>
      <c r="DZ256" s="151">
        <f t="shared" ca="1" si="416"/>
        <v>0</v>
      </c>
      <c r="EA256" s="151">
        <f t="shared" ca="1" si="416"/>
        <v>0</v>
      </c>
      <c r="EB256" s="151">
        <f t="shared" ca="1" si="416"/>
        <v>0</v>
      </c>
      <c r="EC256" s="151">
        <f t="shared" ca="1" si="416"/>
        <v>0</v>
      </c>
      <c r="ED256" s="151">
        <f t="shared" ca="1" si="416"/>
        <v>0</v>
      </c>
      <c r="EE256" s="151">
        <f t="shared" ca="1" si="416"/>
        <v>0</v>
      </c>
      <c r="EF256" s="151">
        <f t="shared" ca="1" si="416"/>
        <v>0</v>
      </c>
      <c r="EG256" s="151">
        <f t="shared" ca="1" si="416"/>
        <v>0</v>
      </c>
      <c r="EH256" s="151">
        <f t="shared" ca="1" si="416"/>
        <v>0</v>
      </c>
      <c r="EI256" s="151">
        <f t="shared" ca="1" si="416"/>
        <v>0</v>
      </c>
      <c r="EJ256" s="151">
        <f t="shared" ca="1" si="416"/>
        <v>0</v>
      </c>
      <c r="EK256" s="4">
        <v>0</v>
      </c>
    </row>
    <row r="257" spans="1:141" s="4" customFormat="1" ht="14" x14ac:dyDescent="0.2">
      <c r="A257" s="3"/>
      <c r="C257" s="2" t="s">
        <v>679</v>
      </c>
      <c r="D257" s="163">
        <f ca="1">XIRR(H257:EJ257,$H$115:$EJ$115)</f>
        <v>1.1050769686698916</v>
      </c>
      <c r="E257" s="190">
        <f ca="1">SUMIF(H257:EJ257,"&gt;"&amp;0)/-SUMIF(H257:EJ257,"&lt;"&amp;0)</f>
        <v>8.7491895097704244</v>
      </c>
      <c r="F257" s="59">
        <f ca="1">SUM(H257:EJ257)</f>
        <v>27312965.581870176</v>
      </c>
      <c r="H257" s="151">
        <f t="shared" ref="H257:AM257" ca="1" si="417">SUM(H258:H259)</f>
        <v>-1632858.8397000013</v>
      </c>
      <c r="I257" s="151">
        <f t="shared" ca="1" si="417"/>
        <v>-209100.31898112519</v>
      </c>
      <c r="J257" s="151">
        <f t="shared" ca="1" si="417"/>
        <v>-209100.31898112519</v>
      </c>
      <c r="K257" s="151">
        <f t="shared" ca="1" si="417"/>
        <v>-292637.26285612525</v>
      </c>
      <c r="L257" s="151">
        <f t="shared" ca="1" si="417"/>
        <v>-292637.26285612525</v>
      </c>
      <c r="M257" s="151">
        <f t="shared" ca="1" si="417"/>
        <v>-292637.26285612525</v>
      </c>
      <c r="N257" s="151">
        <f t="shared" ca="1" si="417"/>
        <v>-376174.20673112536</v>
      </c>
      <c r="O257" s="151">
        <f t="shared" ca="1" si="417"/>
        <v>-219476.75332825087</v>
      </c>
      <c r="P257" s="151">
        <f t="shared" ca="1" si="417"/>
        <v>0</v>
      </c>
      <c r="Q257" s="151">
        <f t="shared" ca="1" si="417"/>
        <v>0</v>
      </c>
      <c r="R257" s="151">
        <f t="shared" ca="1" si="417"/>
        <v>0</v>
      </c>
      <c r="S257" s="151">
        <f t="shared" ca="1" si="417"/>
        <v>0</v>
      </c>
      <c r="T257" s="151">
        <f t="shared" ca="1" si="417"/>
        <v>0</v>
      </c>
      <c r="U257" s="151">
        <f t="shared" ca="1" si="417"/>
        <v>0</v>
      </c>
      <c r="V257" s="151">
        <f t="shared" ca="1" si="417"/>
        <v>0</v>
      </c>
      <c r="W257" s="151">
        <f t="shared" ca="1" si="417"/>
        <v>0</v>
      </c>
      <c r="X257" s="151">
        <f t="shared" ca="1" si="417"/>
        <v>0</v>
      </c>
      <c r="Y257" s="151">
        <f t="shared" ca="1" si="417"/>
        <v>0</v>
      </c>
      <c r="Z257" s="151">
        <f t="shared" ca="1" si="417"/>
        <v>0</v>
      </c>
      <c r="AA257" s="151">
        <f t="shared" ca="1" si="417"/>
        <v>0</v>
      </c>
      <c r="AB257" s="151">
        <f t="shared" ca="1" si="417"/>
        <v>0</v>
      </c>
      <c r="AC257" s="151">
        <f t="shared" ca="1" si="417"/>
        <v>0</v>
      </c>
      <c r="AD257" s="151">
        <f t="shared" ca="1" si="417"/>
        <v>0</v>
      </c>
      <c r="AE257" s="151">
        <f t="shared" ca="1" si="417"/>
        <v>0</v>
      </c>
      <c r="AF257" s="151">
        <f t="shared" ca="1" si="417"/>
        <v>0</v>
      </c>
      <c r="AG257" s="151">
        <f t="shared" ca="1" si="417"/>
        <v>0</v>
      </c>
      <c r="AH257" s="151">
        <f t="shared" ca="1" si="417"/>
        <v>0</v>
      </c>
      <c r="AI257" s="151">
        <f t="shared" ca="1" si="417"/>
        <v>0</v>
      </c>
      <c r="AJ257" s="151">
        <f t="shared" ca="1" si="417"/>
        <v>0</v>
      </c>
      <c r="AK257" s="151">
        <f t="shared" ca="1" si="417"/>
        <v>0</v>
      </c>
      <c r="AL257" s="151">
        <f t="shared" ca="1" si="417"/>
        <v>0</v>
      </c>
      <c r="AM257" s="151">
        <f t="shared" ca="1" si="417"/>
        <v>0</v>
      </c>
      <c r="AN257" s="151">
        <f t="shared" ref="AN257:BS257" ca="1" si="418">SUM(AN258:AN259)</f>
        <v>4804.5169373575918</v>
      </c>
      <c r="AO257" s="151">
        <f t="shared" ca="1" si="418"/>
        <v>12465.593464789825</v>
      </c>
      <c r="AP257" s="151">
        <f t="shared" ca="1" si="418"/>
        <v>20163.576599930926</v>
      </c>
      <c r="AQ257" s="151">
        <f t="shared" ca="1" si="418"/>
        <v>27898.466342780866</v>
      </c>
      <c r="AR257" s="151">
        <f t="shared" ca="1" si="418"/>
        <v>29951.993796025916</v>
      </c>
      <c r="AS257" s="151">
        <f t="shared" ca="1" si="418"/>
        <v>30742303.661019295</v>
      </c>
      <c r="AT257" s="151">
        <f t="shared" ca="1" si="418"/>
        <v>0</v>
      </c>
      <c r="AU257" s="151">
        <f t="shared" ca="1" si="418"/>
        <v>0</v>
      </c>
      <c r="AV257" s="151">
        <f t="shared" ca="1" si="418"/>
        <v>0</v>
      </c>
      <c r="AW257" s="151">
        <f t="shared" ca="1" si="418"/>
        <v>0</v>
      </c>
      <c r="AX257" s="151">
        <f t="shared" ca="1" si="418"/>
        <v>0</v>
      </c>
      <c r="AY257" s="151">
        <f t="shared" ca="1" si="418"/>
        <v>0</v>
      </c>
      <c r="AZ257" s="151">
        <f t="shared" ca="1" si="418"/>
        <v>0</v>
      </c>
      <c r="BA257" s="151">
        <f t="shared" ca="1" si="418"/>
        <v>0</v>
      </c>
      <c r="BB257" s="151">
        <f t="shared" ca="1" si="418"/>
        <v>0</v>
      </c>
      <c r="BC257" s="151">
        <f t="shared" ca="1" si="418"/>
        <v>0</v>
      </c>
      <c r="BD257" s="151">
        <f t="shared" ca="1" si="418"/>
        <v>0</v>
      </c>
      <c r="BE257" s="151">
        <f t="shared" ca="1" si="418"/>
        <v>0</v>
      </c>
      <c r="BF257" s="151">
        <f t="shared" ca="1" si="418"/>
        <v>0</v>
      </c>
      <c r="BG257" s="151">
        <f t="shared" ca="1" si="418"/>
        <v>0</v>
      </c>
      <c r="BH257" s="151">
        <f t="shared" ca="1" si="418"/>
        <v>0</v>
      </c>
      <c r="BI257" s="151">
        <f t="shared" ca="1" si="418"/>
        <v>0</v>
      </c>
      <c r="BJ257" s="151">
        <f t="shared" ca="1" si="418"/>
        <v>0</v>
      </c>
      <c r="BK257" s="151">
        <f t="shared" ca="1" si="418"/>
        <v>0</v>
      </c>
      <c r="BL257" s="151">
        <f t="shared" ca="1" si="418"/>
        <v>0</v>
      </c>
      <c r="BM257" s="151">
        <f t="shared" ca="1" si="418"/>
        <v>0</v>
      </c>
      <c r="BN257" s="151">
        <f t="shared" ca="1" si="418"/>
        <v>0</v>
      </c>
      <c r="BO257" s="151">
        <f t="shared" ca="1" si="418"/>
        <v>0</v>
      </c>
      <c r="BP257" s="151">
        <f t="shared" ca="1" si="418"/>
        <v>0</v>
      </c>
      <c r="BQ257" s="151">
        <f t="shared" ca="1" si="418"/>
        <v>0</v>
      </c>
      <c r="BR257" s="151">
        <f t="shared" ca="1" si="418"/>
        <v>0</v>
      </c>
      <c r="BS257" s="151">
        <f t="shared" ca="1" si="418"/>
        <v>0</v>
      </c>
      <c r="BT257" s="151">
        <f t="shared" ref="BT257:CY257" ca="1" si="419">SUM(BT258:BT259)</f>
        <v>0</v>
      </c>
      <c r="BU257" s="151">
        <f t="shared" ca="1" si="419"/>
        <v>0</v>
      </c>
      <c r="BV257" s="151">
        <f t="shared" ca="1" si="419"/>
        <v>0</v>
      </c>
      <c r="BW257" s="151">
        <f t="shared" ca="1" si="419"/>
        <v>0</v>
      </c>
      <c r="BX257" s="151">
        <f t="shared" ca="1" si="419"/>
        <v>0</v>
      </c>
      <c r="BY257" s="151">
        <f t="shared" ca="1" si="419"/>
        <v>0</v>
      </c>
      <c r="BZ257" s="151">
        <f t="shared" ca="1" si="419"/>
        <v>0</v>
      </c>
      <c r="CA257" s="151">
        <f t="shared" ca="1" si="419"/>
        <v>0</v>
      </c>
      <c r="CB257" s="151">
        <f t="shared" ca="1" si="419"/>
        <v>0</v>
      </c>
      <c r="CC257" s="151">
        <f t="shared" ca="1" si="419"/>
        <v>0</v>
      </c>
      <c r="CD257" s="151">
        <f t="shared" ca="1" si="419"/>
        <v>0</v>
      </c>
      <c r="CE257" s="151">
        <f t="shared" ca="1" si="419"/>
        <v>0</v>
      </c>
      <c r="CF257" s="151">
        <f t="shared" ca="1" si="419"/>
        <v>0</v>
      </c>
      <c r="CG257" s="151">
        <f t="shared" ca="1" si="419"/>
        <v>0</v>
      </c>
      <c r="CH257" s="151">
        <f t="shared" ca="1" si="419"/>
        <v>0</v>
      </c>
      <c r="CI257" s="151">
        <f t="shared" ca="1" si="419"/>
        <v>0</v>
      </c>
      <c r="CJ257" s="151">
        <f t="shared" ca="1" si="419"/>
        <v>0</v>
      </c>
      <c r="CK257" s="151">
        <f t="shared" ca="1" si="419"/>
        <v>0</v>
      </c>
      <c r="CL257" s="151">
        <f t="shared" ca="1" si="419"/>
        <v>0</v>
      </c>
      <c r="CM257" s="151">
        <f t="shared" ca="1" si="419"/>
        <v>0</v>
      </c>
      <c r="CN257" s="151">
        <f t="shared" ca="1" si="419"/>
        <v>0</v>
      </c>
      <c r="CO257" s="151">
        <f t="shared" ca="1" si="419"/>
        <v>0</v>
      </c>
      <c r="CP257" s="151">
        <f t="shared" ca="1" si="419"/>
        <v>0</v>
      </c>
      <c r="CQ257" s="151">
        <f t="shared" ca="1" si="419"/>
        <v>0</v>
      </c>
      <c r="CR257" s="151">
        <f t="shared" ca="1" si="419"/>
        <v>0</v>
      </c>
      <c r="CS257" s="151">
        <f t="shared" ca="1" si="419"/>
        <v>0</v>
      </c>
      <c r="CT257" s="151">
        <f t="shared" ca="1" si="419"/>
        <v>0</v>
      </c>
      <c r="CU257" s="151">
        <f t="shared" ca="1" si="419"/>
        <v>0</v>
      </c>
      <c r="CV257" s="151">
        <f t="shared" ca="1" si="419"/>
        <v>0</v>
      </c>
      <c r="CW257" s="151">
        <f t="shared" ca="1" si="419"/>
        <v>0</v>
      </c>
      <c r="CX257" s="151">
        <f t="shared" ca="1" si="419"/>
        <v>0</v>
      </c>
      <c r="CY257" s="151">
        <f t="shared" ca="1" si="419"/>
        <v>0</v>
      </c>
      <c r="CZ257" s="151">
        <f t="shared" ref="CZ257:EE257" ca="1" si="420">SUM(CZ258:CZ259)</f>
        <v>0</v>
      </c>
      <c r="DA257" s="151">
        <f t="shared" ca="1" si="420"/>
        <v>0</v>
      </c>
      <c r="DB257" s="151">
        <f t="shared" ca="1" si="420"/>
        <v>0</v>
      </c>
      <c r="DC257" s="151">
        <f t="shared" ca="1" si="420"/>
        <v>0</v>
      </c>
      <c r="DD257" s="151">
        <f t="shared" ca="1" si="420"/>
        <v>0</v>
      </c>
      <c r="DE257" s="151">
        <f t="shared" ca="1" si="420"/>
        <v>0</v>
      </c>
      <c r="DF257" s="151">
        <f t="shared" ca="1" si="420"/>
        <v>0</v>
      </c>
      <c r="DG257" s="151">
        <f t="shared" ca="1" si="420"/>
        <v>0</v>
      </c>
      <c r="DH257" s="151">
        <f t="shared" ca="1" si="420"/>
        <v>0</v>
      </c>
      <c r="DI257" s="151">
        <f t="shared" ca="1" si="420"/>
        <v>0</v>
      </c>
      <c r="DJ257" s="151">
        <f t="shared" ca="1" si="420"/>
        <v>0</v>
      </c>
      <c r="DK257" s="151">
        <f t="shared" ca="1" si="420"/>
        <v>0</v>
      </c>
      <c r="DL257" s="151">
        <f t="shared" ca="1" si="420"/>
        <v>0</v>
      </c>
      <c r="DM257" s="151">
        <f t="shared" ca="1" si="420"/>
        <v>0</v>
      </c>
      <c r="DN257" s="151">
        <f t="shared" ca="1" si="420"/>
        <v>0</v>
      </c>
      <c r="DO257" s="151">
        <f t="shared" ca="1" si="420"/>
        <v>0</v>
      </c>
      <c r="DP257" s="151">
        <f t="shared" ca="1" si="420"/>
        <v>0</v>
      </c>
      <c r="DQ257" s="151">
        <f t="shared" ca="1" si="420"/>
        <v>0</v>
      </c>
      <c r="DR257" s="151">
        <f t="shared" ca="1" si="420"/>
        <v>0</v>
      </c>
      <c r="DS257" s="151">
        <f t="shared" ca="1" si="420"/>
        <v>0</v>
      </c>
      <c r="DT257" s="151">
        <f t="shared" ca="1" si="420"/>
        <v>0</v>
      </c>
      <c r="DU257" s="151">
        <f t="shared" ca="1" si="420"/>
        <v>0</v>
      </c>
      <c r="DV257" s="151">
        <f t="shared" ca="1" si="420"/>
        <v>0</v>
      </c>
      <c r="DW257" s="151">
        <f t="shared" ca="1" si="420"/>
        <v>0</v>
      </c>
      <c r="DX257" s="151">
        <f t="shared" ca="1" si="420"/>
        <v>0</v>
      </c>
      <c r="DY257" s="151">
        <f t="shared" ca="1" si="420"/>
        <v>0</v>
      </c>
      <c r="DZ257" s="151">
        <f t="shared" ca="1" si="420"/>
        <v>0</v>
      </c>
      <c r="EA257" s="151">
        <f t="shared" ca="1" si="420"/>
        <v>0</v>
      </c>
      <c r="EB257" s="151">
        <f t="shared" ca="1" si="420"/>
        <v>0</v>
      </c>
      <c r="EC257" s="151">
        <f t="shared" ca="1" si="420"/>
        <v>0</v>
      </c>
      <c r="ED257" s="151">
        <f t="shared" ca="1" si="420"/>
        <v>0</v>
      </c>
      <c r="EE257" s="151">
        <f t="shared" ca="1" si="420"/>
        <v>0</v>
      </c>
      <c r="EF257" s="151">
        <f t="shared" ref="EF257:EJ257" ca="1" si="421">SUM(EF258:EF259)</f>
        <v>0</v>
      </c>
      <c r="EG257" s="151">
        <f t="shared" ca="1" si="421"/>
        <v>0</v>
      </c>
      <c r="EH257" s="151">
        <f t="shared" ca="1" si="421"/>
        <v>0</v>
      </c>
      <c r="EI257" s="151">
        <f t="shared" ca="1" si="421"/>
        <v>0</v>
      </c>
      <c r="EJ257" s="151">
        <f t="shared" ca="1" si="421"/>
        <v>0</v>
      </c>
      <c r="EK257" s="4">
        <v>0</v>
      </c>
    </row>
    <row r="258" spans="1:141" s="4" customFormat="1" ht="14" x14ac:dyDescent="0.2">
      <c r="A258" s="3"/>
      <c r="C258" s="6" t="s">
        <v>680</v>
      </c>
      <c r="D258" s="163">
        <f ca="1">XIRR(H258:EJ258,$H$115:$EJ$115)</f>
        <v>0.32413515448570263</v>
      </c>
      <c r="E258" s="190">
        <f ca="1">SUMIF(H258:EJ258,"&gt;"&amp;0)/-SUMIF(H258:EJ258,"&lt;"&amp;0)</f>
        <v>2.2590449993581392</v>
      </c>
      <c r="F258" s="59">
        <f ca="1">SUM(H258:EJ258)</f>
        <v>4437657.9886369798</v>
      </c>
      <c r="H258" s="166">
        <f t="shared" ref="H258:AM258" ca="1" si="422">SUM(H193:H194,H207,H222,H237,H252)</f>
        <v>-1632858.8397000013</v>
      </c>
      <c r="I258" s="166">
        <f t="shared" ca="1" si="422"/>
        <v>-209100.31898112519</v>
      </c>
      <c r="J258" s="166">
        <f t="shared" ca="1" si="422"/>
        <v>-209100.31898112519</v>
      </c>
      <c r="K258" s="166">
        <f t="shared" ca="1" si="422"/>
        <v>-292637.26285612525</v>
      </c>
      <c r="L258" s="166">
        <f t="shared" ca="1" si="422"/>
        <v>-292637.26285612525</v>
      </c>
      <c r="M258" s="166">
        <f t="shared" ca="1" si="422"/>
        <v>-292637.26285612525</v>
      </c>
      <c r="N258" s="166">
        <f t="shared" ca="1" si="422"/>
        <v>-376174.20673112536</v>
      </c>
      <c r="O258" s="166">
        <f t="shared" ca="1" si="422"/>
        <v>-219476.75332825087</v>
      </c>
      <c r="P258" s="166">
        <f t="shared" ca="1" si="422"/>
        <v>0</v>
      </c>
      <c r="Q258" s="166">
        <f t="shared" ca="1" si="422"/>
        <v>0</v>
      </c>
      <c r="R258" s="166">
        <f t="shared" ca="1" si="422"/>
        <v>0</v>
      </c>
      <c r="S258" s="166">
        <f t="shared" ca="1" si="422"/>
        <v>0</v>
      </c>
      <c r="T258" s="166">
        <f t="shared" ca="1" si="422"/>
        <v>0</v>
      </c>
      <c r="U258" s="166">
        <f t="shared" ca="1" si="422"/>
        <v>0</v>
      </c>
      <c r="V258" s="166">
        <f t="shared" ca="1" si="422"/>
        <v>0</v>
      </c>
      <c r="W258" s="166">
        <f t="shared" ca="1" si="422"/>
        <v>0</v>
      </c>
      <c r="X258" s="166">
        <f t="shared" ca="1" si="422"/>
        <v>0</v>
      </c>
      <c r="Y258" s="166">
        <f t="shared" ca="1" si="422"/>
        <v>0</v>
      </c>
      <c r="Z258" s="166">
        <f t="shared" ca="1" si="422"/>
        <v>0</v>
      </c>
      <c r="AA258" s="166">
        <f t="shared" ca="1" si="422"/>
        <v>0</v>
      </c>
      <c r="AB258" s="166">
        <f t="shared" ca="1" si="422"/>
        <v>0</v>
      </c>
      <c r="AC258" s="166">
        <f t="shared" ca="1" si="422"/>
        <v>0</v>
      </c>
      <c r="AD258" s="166">
        <f t="shared" ca="1" si="422"/>
        <v>0</v>
      </c>
      <c r="AE258" s="166">
        <f t="shared" ca="1" si="422"/>
        <v>0</v>
      </c>
      <c r="AF258" s="166">
        <f t="shared" ca="1" si="422"/>
        <v>0</v>
      </c>
      <c r="AG258" s="166">
        <f t="shared" ca="1" si="422"/>
        <v>0</v>
      </c>
      <c r="AH258" s="166">
        <f t="shared" ca="1" si="422"/>
        <v>0</v>
      </c>
      <c r="AI258" s="166">
        <f t="shared" ca="1" si="422"/>
        <v>0</v>
      </c>
      <c r="AJ258" s="166">
        <f t="shared" ca="1" si="422"/>
        <v>0</v>
      </c>
      <c r="AK258" s="166">
        <f t="shared" ca="1" si="422"/>
        <v>0</v>
      </c>
      <c r="AL258" s="166">
        <f t="shared" ca="1" si="422"/>
        <v>0</v>
      </c>
      <c r="AM258" s="166">
        <f t="shared" ca="1" si="422"/>
        <v>0</v>
      </c>
      <c r="AN258" s="166">
        <f t="shared" ref="AN258:BS258" ca="1" si="423">SUM(AN193:AN194,AN207,AN222,AN237,AN252)</f>
        <v>4804.5169373575918</v>
      </c>
      <c r="AO258" s="166">
        <f t="shared" ca="1" si="423"/>
        <v>12465.593464789825</v>
      </c>
      <c r="AP258" s="166">
        <f t="shared" ca="1" si="423"/>
        <v>20163.576599930926</v>
      </c>
      <c r="AQ258" s="166">
        <f t="shared" ca="1" si="423"/>
        <v>27898.466342780866</v>
      </c>
      <c r="AR258" s="166">
        <f t="shared" ca="1" si="423"/>
        <v>29951.993796025916</v>
      </c>
      <c r="AS258" s="166">
        <f t="shared" ca="1" si="423"/>
        <v>7866996.0677860994</v>
      </c>
      <c r="AT258" s="166">
        <f t="shared" ca="1" si="423"/>
        <v>0</v>
      </c>
      <c r="AU258" s="166">
        <f t="shared" ca="1" si="423"/>
        <v>0</v>
      </c>
      <c r="AV258" s="166">
        <f t="shared" ca="1" si="423"/>
        <v>0</v>
      </c>
      <c r="AW258" s="166">
        <f t="shared" ca="1" si="423"/>
        <v>0</v>
      </c>
      <c r="AX258" s="166">
        <f t="shared" ca="1" si="423"/>
        <v>0</v>
      </c>
      <c r="AY258" s="166">
        <f t="shared" ca="1" si="423"/>
        <v>0</v>
      </c>
      <c r="AZ258" s="166">
        <f t="shared" ca="1" si="423"/>
        <v>0</v>
      </c>
      <c r="BA258" s="166">
        <f t="shared" ca="1" si="423"/>
        <v>0</v>
      </c>
      <c r="BB258" s="166">
        <f t="shared" ca="1" si="423"/>
        <v>0</v>
      </c>
      <c r="BC258" s="166">
        <f t="shared" ca="1" si="423"/>
        <v>0</v>
      </c>
      <c r="BD258" s="166">
        <f t="shared" ca="1" si="423"/>
        <v>0</v>
      </c>
      <c r="BE258" s="166">
        <f t="shared" ca="1" si="423"/>
        <v>0</v>
      </c>
      <c r="BF258" s="166">
        <f t="shared" ca="1" si="423"/>
        <v>0</v>
      </c>
      <c r="BG258" s="166">
        <f t="shared" ca="1" si="423"/>
        <v>0</v>
      </c>
      <c r="BH258" s="166">
        <f t="shared" ca="1" si="423"/>
        <v>0</v>
      </c>
      <c r="BI258" s="166">
        <f t="shared" ca="1" si="423"/>
        <v>0</v>
      </c>
      <c r="BJ258" s="166">
        <f t="shared" ca="1" si="423"/>
        <v>0</v>
      </c>
      <c r="BK258" s="166">
        <f t="shared" ca="1" si="423"/>
        <v>0</v>
      </c>
      <c r="BL258" s="166">
        <f t="shared" ca="1" si="423"/>
        <v>0</v>
      </c>
      <c r="BM258" s="166">
        <f t="shared" ca="1" si="423"/>
        <v>0</v>
      </c>
      <c r="BN258" s="166">
        <f t="shared" ca="1" si="423"/>
        <v>0</v>
      </c>
      <c r="BO258" s="166">
        <f t="shared" ca="1" si="423"/>
        <v>0</v>
      </c>
      <c r="BP258" s="166">
        <f t="shared" ca="1" si="423"/>
        <v>0</v>
      </c>
      <c r="BQ258" s="166">
        <f t="shared" ca="1" si="423"/>
        <v>0</v>
      </c>
      <c r="BR258" s="166">
        <f t="shared" ca="1" si="423"/>
        <v>0</v>
      </c>
      <c r="BS258" s="166">
        <f t="shared" ca="1" si="423"/>
        <v>0</v>
      </c>
      <c r="BT258" s="166">
        <f t="shared" ref="BT258:CY258" ca="1" si="424">SUM(BT193:BT194,BT207,BT222,BT237,BT252)</f>
        <v>0</v>
      </c>
      <c r="BU258" s="166">
        <f t="shared" ca="1" si="424"/>
        <v>0</v>
      </c>
      <c r="BV258" s="166">
        <f t="shared" ca="1" si="424"/>
        <v>0</v>
      </c>
      <c r="BW258" s="166">
        <f t="shared" ca="1" si="424"/>
        <v>0</v>
      </c>
      <c r="BX258" s="166">
        <f t="shared" ca="1" si="424"/>
        <v>0</v>
      </c>
      <c r="BY258" s="166">
        <f t="shared" ca="1" si="424"/>
        <v>0</v>
      </c>
      <c r="BZ258" s="166">
        <f t="shared" ca="1" si="424"/>
        <v>0</v>
      </c>
      <c r="CA258" s="166">
        <f t="shared" ca="1" si="424"/>
        <v>0</v>
      </c>
      <c r="CB258" s="166">
        <f t="shared" ca="1" si="424"/>
        <v>0</v>
      </c>
      <c r="CC258" s="166">
        <f t="shared" ca="1" si="424"/>
        <v>0</v>
      </c>
      <c r="CD258" s="166">
        <f t="shared" ca="1" si="424"/>
        <v>0</v>
      </c>
      <c r="CE258" s="166">
        <f t="shared" ca="1" si="424"/>
        <v>0</v>
      </c>
      <c r="CF258" s="166">
        <f t="shared" ca="1" si="424"/>
        <v>0</v>
      </c>
      <c r="CG258" s="166">
        <f t="shared" ca="1" si="424"/>
        <v>0</v>
      </c>
      <c r="CH258" s="166">
        <f t="shared" ca="1" si="424"/>
        <v>0</v>
      </c>
      <c r="CI258" s="166">
        <f t="shared" ca="1" si="424"/>
        <v>0</v>
      </c>
      <c r="CJ258" s="166">
        <f t="shared" ca="1" si="424"/>
        <v>0</v>
      </c>
      <c r="CK258" s="166">
        <f t="shared" ca="1" si="424"/>
        <v>0</v>
      </c>
      <c r="CL258" s="166">
        <f t="shared" ca="1" si="424"/>
        <v>0</v>
      </c>
      <c r="CM258" s="166">
        <f t="shared" ca="1" si="424"/>
        <v>0</v>
      </c>
      <c r="CN258" s="166">
        <f t="shared" ca="1" si="424"/>
        <v>0</v>
      </c>
      <c r="CO258" s="166">
        <f t="shared" ca="1" si="424"/>
        <v>0</v>
      </c>
      <c r="CP258" s="166">
        <f t="shared" ca="1" si="424"/>
        <v>0</v>
      </c>
      <c r="CQ258" s="166">
        <f t="shared" ca="1" si="424"/>
        <v>0</v>
      </c>
      <c r="CR258" s="166">
        <f t="shared" ca="1" si="424"/>
        <v>0</v>
      </c>
      <c r="CS258" s="166">
        <f t="shared" ca="1" si="424"/>
        <v>0</v>
      </c>
      <c r="CT258" s="166">
        <f t="shared" ca="1" si="424"/>
        <v>0</v>
      </c>
      <c r="CU258" s="166">
        <f t="shared" ca="1" si="424"/>
        <v>0</v>
      </c>
      <c r="CV258" s="166">
        <f t="shared" ca="1" si="424"/>
        <v>0</v>
      </c>
      <c r="CW258" s="166">
        <f t="shared" ca="1" si="424"/>
        <v>0</v>
      </c>
      <c r="CX258" s="166">
        <f t="shared" ca="1" si="424"/>
        <v>0</v>
      </c>
      <c r="CY258" s="166">
        <f t="shared" ca="1" si="424"/>
        <v>0</v>
      </c>
      <c r="CZ258" s="166">
        <f t="shared" ref="CZ258:EJ258" ca="1" si="425">SUM(CZ193:CZ194,CZ207,CZ222,CZ237,CZ252)</f>
        <v>0</v>
      </c>
      <c r="DA258" s="166">
        <f t="shared" ca="1" si="425"/>
        <v>0</v>
      </c>
      <c r="DB258" s="166">
        <f t="shared" ca="1" si="425"/>
        <v>0</v>
      </c>
      <c r="DC258" s="166">
        <f t="shared" ca="1" si="425"/>
        <v>0</v>
      </c>
      <c r="DD258" s="166">
        <f t="shared" ca="1" si="425"/>
        <v>0</v>
      </c>
      <c r="DE258" s="166">
        <f t="shared" ca="1" si="425"/>
        <v>0</v>
      </c>
      <c r="DF258" s="166">
        <f t="shared" ca="1" si="425"/>
        <v>0</v>
      </c>
      <c r="DG258" s="166">
        <f t="shared" ca="1" si="425"/>
        <v>0</v>
      </c>
      <c r="DH258" s="166">
        <f t="shared" ca="1" si="425"/>
        <v>0</v>
      </c>
      <c r="DI258" s="166">
        <f t="shared" ca="1" si="425"/>
        <v>0</v>
      </c>
      <c r="DJ258" s="166">
        <f t="shared" ca="1" si="425"/>
        <v>0</v>
      </c>
      <c r="DK258" s="166">
        <f t="shared" ca="1" si="425"/>
        <v>0</v>
      </c>
      <c r="DL258" s="166">
        <f t="shared" ca="1" si="425"/>
        <v>0</v>
      </c>
      <c r="DM258" s="166">
        <f t="shared" ca="1" si="425"/>
        <v>0</v>
      </c>
      <c r="DN258" s="166">
        <f t="shared" ca="1" si="425"/>
        <v>0</v>
      </c>
      <c r="DO258" s="166">
        <f t="shared" ca="1" si="425"/>
        <v>0</v>
      </c>
      <c r="DP258" s="166">
        <f t="shared" ca="1" si="425"/>
        <v>0</v>
      </c>
      <c r="DQ258" s="166">
        <f t="shared" ca="1" si="425"/>
        <v>0</v>
      </c>
      <c r="DR258" s="166">
        <f t="shared" ca="1" si="425"/>
        <v>0</v>
      </c>
      <c r="DS258" s="166">
        <f t="shared" ca="1" si="425"/>
        <v>0</v>
      </c>
      <c r="DT258" s="166">
        <f t="shared" ca="1" si="425"/>
        <v>0</v>
      </c>
      <c r="DU258" s="166">
        <f t="shared" ca="1" si="425"/>
        <v>0</v>
      </c>
      <c r="DV258" s="166">
        <f t="shared" ca="1" si="425"/>
        <v>0</v>
      </c>
      <c r="DW258" s="166">
        <f t="shared" ca="1" si="425"/>
        <v>0</v>
      </c>
      <c r="DX258" s="166">
        <f t="shared" ca="1" si="425"/>
        <v>0</v>
      </c>
      <c r="DY258" s="166">
        <f t="shared" ca="1" si="425"/>
        <v>0</v>
      </c>
      <c r="DZ258" s="166">
        <f t="shared" ca="1" si="425"/>
        <v>0</v>
      </c>
      <c r="EA258" s="166">
        <f t="shared" ca="1" si="425"/>
        <v>0</v>
      </c>
      <c r="EB258" s="166">
        <f t="shared" ca="1" si="425"/>
        <v>0</v>
      </c>
      <c r="EC258" s="166">
        <f t="shared" ca="1" si="425"/>
        <v>0</v>
      </c>
      <c r="ED258" s="166">
        <f t="shared" ca="1" si="425"/>
        <v>0</v>
      </c>
      <c r="EE258" s="166">
        <f t="shared" ca="1" si="425"/>
        <v>0</v>
      </c>
      <c r="EF258" s="166">
        <f t="shared" ca="1" si="425"/>
        <v>0</v>
      </c>
      <c r="EG258" s="166">
        <f t="shared" ca="1" si="425"/>
        <v>0</v>
      </c>
      <c r="EH258" s="166">
        <f t="shared" ca="1" si="425"/>
        <v>0</v>
      </c>
      <c r="EI258" s="166">
        <f t="shared" ca="1" si="425"/>
        <v>0</v>
      </c>
      <c r="EJ258" s="166">
        <f t="shared" ca="1" si="425"/>
        <v>0</v>
      </c>
      <c r="EK258" s="4">
        <v>0</v>
      </c>
    </row>
    <row r="259" spans="1:141" s="4" customFormat="1" ht="14" x14ac:dyDescent="0.2">
      <c r="A259" s="3"/>
      <c r="C259" s="6" t="s">
        <v>663</v>
      </c>
      <c r="D259" s="5"/>
      <c r="E259" s="5"/>
      <c r="F259" s="59">
        <f ca="1">SUM(H259:EJ259)</f>
        <v>22875307.593233194</v>
      </c>
      <c r="H259" s="166">
        <f t="shared" ref="H259:AM259" ca="1" si="426">SUM(H208,H223,H238,H253)</f>
        <v>0</v>
      </c>
      <c r="I259" s="166">
        <f t="shared" ca="1" si="426"/>
        <v>0</v>
      </c>
      <c r="J259" s="166">
        <f t="shared" ca="1" si="426"/>
        <v>0</v>
      </c>
      <c r="K259" s="166">
        <f t="shared" ca="1" si="426"/>
        <v>0</v>
      </c>
      <c r="L259" s="166">
        <f t="shared" ca="1" si="426"/>
        <v>0</v>
      </c>
      <c r="M259" s="166">
        <f t="shared" ca="1" si="426"/>
        <v>0</v>
      </c>
      <c r="N259" s="166">
        <f t="shared" ca="1" si="426"/>
        <v>0</v>
      </c>
      <c r="O259" s="166">
        <f t="shared" ca="1" si="426"/>
        <v>0</v>
      </c>
      <c r="P259" s="166">
        <f t="shared" ca="1" si="426"/>
        <v>0</v>
      </c>
      <c r="Q259" s="166">
        <f t="shared" ca="1" si="426"/>
        <v>0</v>
      </c>
      <c r="R259" s="166">
        <f t="shared" ca="1" si="426"/>
        <v>0</v>
      </c>
      <c r="S259" s="166">
        <f t="shared" ca="1" si="426"/>
        <v>0</v>
      </c>
      <c r="T259" s="166">
        <f t="shared" ca="1" si="426"/>
        <v>0</v>
      </c>
      <c r="U259" s="166">
        <f t="shared" ca="1" si="426"/>
        <v>0</v>
      </c>
      <c r="V259" s="166">
        <f t="shared" ca="1" si="426"/>
        <v>0</v>
      </c>
      <c r="W259" s="166">
        <f t="shared" ca="1" si="426"/>
        <v>0</v>
      </c>
      <c r="X259" s="166">
        <f t="shared" ca="1" si="426"/>
        <v>0</v>
      </c>
      <c r="Y259" s="166">
        <f t="shared" ca="1" si="426"/>
        <v>0</v>
      </c>
      <c r="Z259" s="166">
        <f t="shared" ca="1" si="426"/>
        <v>0</v>
      </c>
      <c r="AA259" s="166">
        <f t="shared" ca="1" si="426"/>
        <v>0</v>
      </c>
      <c r="AB259" s="166">
        <f t="shared" ca="1" si="426"/>
        <v>0</v>
      </c>
      <c r="AC259" s="166">
        <f t="shared" ca="1" si="426"/>
        <v>0</v>
      </c>
      <c r="AD259" s="166">
        <f t="shared" ca="1" si="426"/>
        <v>0</v>
      </c>
      <c r="AE259" s="166">
        <f t="shared" ca="1" si="426"/>
        <v>0</v>
      </c>
      <c r="AF259" s="166">
        <f t="shared" ca="1" si="426"/>
        <v>0</v>
      </c>
      <c r="AG259" s="166">
        <f t="shared" ca="1" si="426"/>
        <v>0</v>
      </c>
      <c r="AH259" s="166">
        <f t="shared" ca="1" si="426"/>
        <v>0</v>
      </c>
      <c r="AI259" s="166">
        <f t="shared" ca="1" si="426"/>
        <v>0</v>
      </c>
      <c r="AJ259" s="166">
        <f t="shared" ca="1" si="426"/>
        <v>0</v>
      </c>
      <c r="AK259" s="166">
        <f t="shared" ca="1" si="426"/>
        <v>0</v>
      </c>
      <c r="AL259" s="166">
        <f t="shared" ca="1" si="426"/>
        <v>0</v>
      </c>
      <c r="AM259" s="166">
        <f t="shared" ca="1" si="426"/>
        <v>0</v>
      </c>
      <c r="AN259" s="166">
        <f t="shared" ref="AN259:BS259" ca="1" si="427">SUM(AN208,AN223,AN238,AN253)</f>
        <v>0</v>
      </c>
      <c r="AO259" s="166">
        <f t="shared" ca="1" si="427"/>
        <v>0</v>
      </c>
      <c r="AP259" s="166">
        <f t="shared" ca="1" si="427"/>
        <v>0</v>
      </c>
      <c r="AQ259" s="166">
        <f t="shared" ca="1" si="427"/>
        <v>0</v>
      </c>
      <c r="AR259" s="166">
        <f t="shared" ca="1" si="427"/>
        <v>0</v>
      </c>
      <c r="AS259" s="166">
        <f t="shared" ca="1" si="427"/>
        <v>22875307.593233194</v>
      </c>
      <c r="AT259" s="166">
        <f t="shared" ca="1" si="427"/>
        <v>0</v>
      </c>
      <c r="AU259" s="166">
        <f t="shared" ca="1" si="427"/>
        <v>0</v>
      </c>
      <c r="AV259" s="166">
        <f t="shared" ca="1" si="427"/>
        <v>0</v>
      </c>
      <c r="AW259" s="166">
        <f t="shared" ca="1" si="427"/>
        <v>0</v>
      </c>
      <c r="AX259" s="166">
        <f t="shared" ca="1" si="427"/>
        <v>0</v>
      </c>
      <c r="AY259" s="166">
        <f t="shared" ca="1" si="427"/>
        <v>0</v>
      </c>
      <c r="AZ259" s="166">
        <f t="shared" ca="1" si="427"/>
        <v>0</v>
      </c>
      <c r="BA259" s="166">
        <f t="shared" ca="1" si="427"/>
        <v>0</v>
      </c>
      <c r="BB259" s="166">
        <f t="shared" ca="1" si="427"/>
        <v>0</v>
      </c>
      <c r="BC259" s="166">
        <f t="shared" ca="1" si="427"/>
        <v>0</v>
      </c>
      <c r="BD259" s="166">
        <f t="shared" ca="1" si="427"/>
        <v>0</v>
      </c>
      <c r="BE259" s="166">
        <f t="shared" ca="1" si="427"/>
        <v>0</v>
      </c>
      <c r="BF259" s="166">
        <f t="shared" ca="1" si="427"/>
        <v>0</v>
      </c>
      <c r="BG259" s="166">
        <f t="shared" ca="1" si="427"/>
        <v>0</v>
      </c>
      <c r="BH259" s="166">
        <f t="shared" ca="1" si="427"/>
        <v>0</v>
      </c>
      <c r="BI259" s="166">
        <f t="shared" ca="1" si="427"/>
        <v>0</v>
      </c>
      <c r="BJ259" s="166">
        <f t="shared" ca="1" si="427"/>
        <v>0</v>
      </c>
      <c r="BK259" s="166">
        <f t="shared" ca="1" si="427"/>
        <v>0</v>
      </c>
      <c r="BL259" s="166">
        <f t="shared" ca="1" si="427"/>
        <v>0</v>
      </c>
      <c r="BM259" s="166">
        <f t="shared" ca="1" si="427"/>
        <v>0</v>
      </c>
      <c r="BN259" s="166">
        <f t="shared" ca="1" si="427"/>
        <v>0</v>
      </c>
      <c r="BO259" s="166">
        <f t="shared" ca="1" si="427"/>
        <v>0</v>
      </c>
      <c r="BP259" s="166">
        <f t="shared" ca="1" si="427"/>
        <v>0</v>
      </c>
      <c r="BQ259" s="166">
        <f t="shared" ca="1" si="427"/>
        <v>0</v>
      </c>
      <c r="BR259" s="166">
        <f t="shared" ca="1" si="427"/>
        <v>0</v>
      </c>
      <c r="BS259" s="166">
        <f t="shared" ca="1" si="427"/>
        <v>0</v>
      </c>
      <c r="BT259" s="166">
        <f t="shared" ref="BT259:CY259" ca="1" si="428">SUM(BT208,BT223,BT238,BT253)</f>
        <v>0</v>
      </c>
      <c r="BU259" s="166">
        <f t="shared" ca="1" si="428"/>
        <v>0</v>
      </c>
      <c r="BV259" s="166">
        <f t="shared" ca="1" si="428"/>
        <v>0</v>
      </c>
      <c r="BW259" s="166">
        <f t="shared" ca="1" si="428"/>
        <v>0</v>
      </c>
      <c r="BX259" s="166">
        <f t="shared" ca="1" si="428"/>
        <v>0</v>
      </c>
      <c r="BY259" s="166">
        <f t="shared" ca="1" si="428"/>
        <v>0</v>
      </c>
      <c r="BZ259" s="166">
        <f t="shared" ca="1" si="428"/>
        <v>0</v>
      </c>
      <c r="CA259" s="166">
        <f t="shared" ca="1" si="428"/>
        <v>0</v>
      </c>
      <c r="CB259" s="166">
        <f t="shared" ca="1" si="428"/>
        <v>0</v>
      </c>
      <c r="CC259" s="166">
        <f t="shared" ca="1" si="428"/>
        <v>0</v>
      </c>
      <c r="CD259" s="166">
        <f t="shared" ca="1" si="428"/>
        <v>0</v>
      </c>
      <c r="CE259" s="166">
        <f t="shared" ca="1" si="428"/>
        <v>0</v>
      </c>
      <c r="CF259" s="166">
        <f t="shared" ca="1" si="428"/>
        <v>0</v>
      </c>
      <c r="CG259" s="166">
        <f t="shared" ca="1" si="428"/>
        <v>0</v>
      </c>
      <c r="CH259" s="166">
        <f t="shared" ca="1" si="428"/>
        <v>0</v>
      </c>
      <c r="CI259" s="166">
        <f t="shared" ca="1" si="428"/>
        <v>0</v>
      </c>
      <c r="CJ259" s="166">
        <f t="shared" ca="1" si="428"/>
        <v>0</v>
      </c>
      <c r="CK259" s="166">
        <f t="shared" ca="1" si="428"/>
        <v>0</v>
      </c>
      <c r="CL259" s="166">
        <f t="shared" ca="1" si="428"/>
        <v>0</v>
      </c>
      <c r="CM259" s="166">
        <f t="shared" ca="1" si="428"/>
        <v>0</v>
      </c>
      <c r="CN259" s="166">
        <f t="shared" ca="1" si="428"/>
        <v>0</v>
      </c>
      <c r="CO259" s="166">
        <f t="shared" ca="1" si="428"/>
        <v>0</v>
      </c>
      <c r="CP259" s="166">
        <f t="shared" ca="1" si="428"/>
        <v>0</v>
      </c>
      <c r="CQ259" s="166">
        <f t="shared" ca="1" si="428"/>
        <v>0</v>
      </c>
      <c r="CR259" s="166">
        <f t="shared" ca="1" si="428"/>
        <v>0</v>
      </c>
      <c r="CS259" s="166">
        <f t="shared" ca="1" si="428"/>
        <v>0</v>
      </c>
      <c r="CT259" s="166">
        <f t="shared" ca="1" si="428"/>
        <v>0</v>
      </c>
      <c r="CU259" s="166">
        <f t="shared" ca="1" si="428"/>
        <v>0</v>
      </c>
      <c r="CV259" s="166">
        <f t="shared" ca="1" si="428"/>
        <v>0</v>
      </c>
      <c r="CW259" s="166">
        <f t="shared" ca="1" si="428"/>
        <v>0</v>
      </c>
      <c r="CX259" s="166">
        <f t="shared" ca="1" si="428"/>
        <v>0</v>
      </c>
      <c r="CY259" s="166">
        <f t="shared" ca="1" si="428"/>
        <v>0</v>
      </c>
      <c r="CZ259" s="166">
        <f t="shared" ref="CZ259:EJ259" ca="1" si="429">SUM(CZ208,CZ223,CZ238,CZ253)</f>
        <v>0</v>
      </c>
      <c r="DA259" s="166">
        <f t="shared" ca="1" si="429"/>
        <v>0</v>
      </c>
      <c r="DB259" s="166">
        <f t="shared" ca="1" si="429"/>
        <v>0</v>
      </c>
      <c r="DC259" s="166">
        <f t="shared" ca="1" si="429"/>
        <v>0</v>
      </c>
      <c r="DD259" s="166">
        <f t="shared" ca="1" si="429"/>
        <v>0</v>
      </c>
      <c r="DE259" s="166">
        <f t="shared" ca="1" si="429"/>
        <v>0</v>
      </c>
      <c r="DF259" s="166">
        <f t="shared" ca="1" si="429"/>
        <v>0</v>
      </c>
      <c r="DG259" s="166">
        <f t="shared" ca="1" si="429"/>
        <v>0</v>
      </c>
      <c r="DH259" s="166">
        <f t="shared" ca="1" si="429"/>
        <v>0</v>
      </c>
      <c r="DI259" s="166">
        <f t="shared" ca="1" si="429"/>
        <v>0</v>
      </c>
      <c r="DJ259" s="166">
        <f t="shared" ca="1" si="429"/>
        <v>0</v>
      </c>
      <c r="DK259" s="166">
        <f t="shared" ca="1" si="429"/>
        <v>0</v>
      </c>
      <c r="DL259" s="166">
        <f t="shared" ca="1" si="429"/>
        <v>0</v>
      </c>
      <c r="DM259" s="166">
        <f t="shared" ca="1" si="429"/>
        <v>0</v>
      </c>
      <c r="DN259" s="166">
        <f t="shared" ca="1" si="429"/>
        <v>0</v>
      </c>
      <c r="DO259" s="166">
        <f t="shared" ca="1" si="429"/>
        <v>0</v>
      </c>
      <c r="DP259" s="166">
        <f t="shared" ca="1" si="429"/>
        <v>0</v>
      </c>
      <c r="DQ259" s="166">
        <f t="shared" ca="1" si="429"/>
        <v>0</v>
      </c>
      <c r="DR259" s="166">
        <f t="shared" ca="1" si="429"/>
        <v>0</v>
      </c>
      <c r="DS259" s="166">
        <f t="shared" ca="1" si="429"/>
        <v>0</v>
      </c>
      <c r="DT259" s="166">
        <f t="shared" ca="1" si="429"/>
        <v>0</v>
      </c>
      <c r="DU259" s="166">
        <f t="shared" ca="1" si="429"/>
        <v>0</v>
      </c>
      <c r="DV259" s="166">
        <f t="shared" ca="1" si="429"/>
        <v>0</v>
      </c>
      <c r="DW259" s="166">
        <f t="shared" ca="1" si="429"/>
        <v>0</v>
      </c>
      <c r="DX259" s="166">
        <f t="shared" ca="1" si="429"/>
        <v>0</v>
      </c>
      <c r="DY259" s="166">
        <f t="shared" ca="1" si="429"/>
        <v>0</v>
      </c>
      <c r="DZ259" s="166">
        <f t="shared" ca="1" si="429"/>
        <v>0</v>
      </c>
      <c r="EA259" s="166">
        <f t="shared" ca="1" si="429"/>
        <v>0</v>
      </c>
      <c r="EB259" s="166">
        <f t="shared" ca="1" si="429"/>
        <v>0</v>
      </c>
      <c r="EC259" s="166">
        <f t="shared" ca="1" si="429"/>
        <v>0</v>
      </c>
      <c r="ED259" s="166">
        <f t="shared" ca="1" si="429"/>
        <v>0</v>
      </c>
      <c r="EE259" s="166">
        <f t="shared" ca="1" si="429"/>
        <v>0</v>
      </c>
      <c r="EF259" s="166">
        <f t="shared" ca="1" si="429"/>
        <v>0</v>
      </c>
      <c r="EG259" s="166">
        <f t="shared" ca="1" si="429"/>
        <v>0</v>
      </c>
      <c r="EH259" s="166">
        <f t="shared" ca="1" si="429"/>
        <v>0</v>
      </c>
      <c r="EI259" s="166">
        <f t="shared" ca="1" si="429"/>
        <v>0</v>
      </c>
      <c r="EJ259" s="166">
        <f t="shared" ca="1" si="429"/>
        <v>0</v>
      </c>
      <c r="EK259" s="4">
        <v>0</v>
      </c>
    </row>
    <row r="260" spans="1:141" s="4" customFormat="1" ht="14" x14ac:dyDescent="0.2">
      <c r="A260" s="3"/>
      <c r="D260" s="5"/>
      <c r="E260" s="5"/>
      <c r="H260" s="5"/>
      <c r="I260" s="5"/>
      <c r="J260" s="5"/>
      <c r="EK260" s="4">
        <v>0</v>
      </c>
    </row>
    <row r="261" spans="1:141" s="4" customFormat="1" ht="14" x14ac:dyDescent="0.2">
      <c r="A261" s="3"/>
      <c r="C261" s="2" t="s">
        <v>681</v>
      </c>
      <c r="D261" s="163">
        <f ca="1">XIRR(H261:EJ261,$H$115:$EJ$115)</f>
        <v>0.45505335927009583</v>
      </c>
      <c r="E261" s="190">
        <f ca="1">SUMIF(H261:EJ261,"&gt;"&amp;0)/-SUMIF(H261:EJ261,"&lt;"&amp;0)</f>
        <v>2.9729608955034905</v>
      </c>
      <c r="F261" s="59">
        <f ca="1">SUM(H261:EJ261)</f>
        <v>63217652.94447843</v>
      </c>
      <c r="H261" s="151">
        <f t="shared" ref="H261:AM261" ca="1" si="430">SUM(H256:H257)</f>
        <v>-14844171.27</v>
      </c>
      <c r="I261" s="151">
        <f t="shared" ca="1" si="430"/>
        <v>-1900911.9907375001</v>
      </c>
      <c r="J261" s="151">
        <f t="shared" ca="1" si="430"/>
        <v>-1900911.9907375001</v>
      </c>
      <c r="K261" s="151">
        <f t="shared" ca="1" si="430"/>
        <v>-2660338.7532374999</v>
      </c>
      <c r="L261" s="151">
        <f t="shared" ca="1" si="430"/>
        <v>-2660338.7532374999</v>
      </c>
      <c r="M261" s="151">
        <f t="shared" ca="1" si="430"/>
        <v>-2660338.7532374999</v>
      </c>
      <c r="N261" s="151">
        <f t="shared" ca="1" si="430"/>
        <v>-3419765.5157375</v>
      </c>
      <c r="O261" s="151">
        <f t="shared" ca="1" si="430"/>
        <v>-1995243.2120750062</v>
      </c>
      <c r="P261" s="151">
        <f t="shared" ca="1" si="430"/>
        <v>0</v>
      </c>
      <c r="Q261" s="151">
        <f t="shared" ca="1" si="430"/>
        <v>0</v>
      </c>
      <c r="R261" s="151">
        <f t="shared" ca="1" si="430"/>
        <v>0</v>
      </c>
      <c r="S261" s="151">
        <f t="shared" ca="1" si="430"/>
        <v>0</v>
      </c>
      <c r="T261" s="151">
        <f t="shared" ca="1" si="430"/>
        <v>0</v>
      </c>
      <c r="U261" s="151">
        <f t="shared" ca="1" si="430"/>
        <v>0</v>
      </c>
      <c r="V261" s="151">
        <f t="shared" ca="1" si="430"/>
        <v>0</v>
      </c>
      <c r="W261" s="151">
        <f t="shared" ca="1" si="430"/>
        <v>0</v>
      </c>
      <c r="X261" s="151">
        <f t="shared" ca="1" si="430"/>
        <v>0</v>
      </c>
      <c r="Y261" s="151">
        <f t="shared" ca="1" si="430"/>
        <v>0</v>
      </c>
      <c r="Z261" s="151">
        <f t="shared" ca="1" si="430"/>
        <v>0</v>
      </c>
      <c r="AA261" s="151">
        <f t="shared" ca="1" si="430"/>
        <v>0</v>
      </c>
      <c r="AB261" s="151">
        <f t="shared" ca="1" si="430"/>
        <v>0</v>
      </c>
      <c r="AC261" s="151">
        <f t="shared" ca="1" si="430"/>
        <v>0</v>
      </c>
      <c r="AD261" s="151">
        <f t="shared" ca="1" si="430"/>
        <v>0</v>
      </c>
      <c r="AE261" s="151">
        <f t="shared" ca="1" si="430"/>
        <v>0</v>
      </c>
      <c r="AF261" s="151">
        <f t="shared" ca="1" si="430"/>
        <v>0</v>
      </c>
      <c r="AG261" s="151">
        <f t="shared" ca="1" si="430"/>
        <v>0</v>
      </c>
      <c r="AH261" s="151">
        <f t="shared" ca="1" si="430"/>
        <v>0</v>
      </c>
      <c r="AI261" s="151">
        <f t="shared" ca="1" si="430"/>
        <v>0</v>
      </c>
      <c r="AJ261" s="151">
        <f t="shared" ca="1" si="430"/>
        <v>0</v>
      </c>
      <c r="AK261" s="151">
        <f t="shared" ca="1" si="430"/>
        <v>0</v>
      </c>
      <c r="AL261" s="151">
        <f t="shared" ca="1" si="430"/>
        <v>0</v>
      </c>
      <c r="AM261" s="151">
        <f t="shared" ca="1" si="430"/>
        <v>0</v>
      </c>
      <c r="AN261" s="151">
        <f t="shared" ref="AN261:BS261" ca="1" si="431">SUM(AN256:AN257)</f>
        <v>43677.426703250792</v>
      </c>
      <c r="AO261" s="151">
        <f t="shared" ca="1" si="431"/>
        <v>113323.57695263467</v>
      </c>
      <c r="AP261" s="151">
        <f t="shared" ca="1" si="431"/>
        <v>183305.2418175537</v>
      </c>
      <c r="AQ261" s="151">
        <f t="shared" ca="1" si="431"/>
        <v>253622.42129800766</v>
      </c>
      <c r="AR261" s="151">
        <f t="shared" ca="1" si="431"/>
        <v>272290.85269114445</v>
      </c>
      <c r="AS261" s="151">
        <f t="shared" ca="1" si="431"/>
        <v>94393453.664015844</v>
      </c>
      <c r="AT261" s="151">
        <f t="shared" ca="1" si="431"/>
        <v>0</v>
      </c>
      <c r="AU261" s="151">
        <f t="shared" ca="1" si="431"/>
        <v>0</v>
      </c>
      <c r="AV261" s="151">
        <f t="shared" ca="1" si="431"/>
        <v>0</v>
      </c>
      <c r="AW261" s="151">
        <f t="shared" ca="1" si="431"/>
        <v>0</v>
      </c>
      <c r="AX261" s="151">
        <f t="shared" ca="1" si="431"/>
        <v>0</v>
      </c>
      <c r="AY261" s="151">
        <f t="shared" ca="1" si="431"/>
        <v>0</v>
      </c>
      <c r="AZ261" s="151">
        <f t="shared" ca="1" si="431"/>
        <v>0</v>
      </c>
      <c r="BA261" s="151">
        <f t="shared" ca="1" si="431"/>
        <v>0</v>
      </c>
      <c r="BB261" s="151">
        <f t="shared" ca="1" si="431"/>
        <v>0</v>
      </c>
      <c r="BC261" s="151">
        <f t="shared" ca="1" si="431"/>
        <v>0</v>
      </c>
      <c r="BD261" s="151">
        <f t="shared" ca="1" si="431"/>
        <v>0</v>
      </c>
      <c r="BE261" s="151">
        <f t="shared" ca="1" si="431"/>
        <v>0</v>
      </c>
      <c r="BF261" s="151">
        <f t="shared" ca="1" si="431"/>
        <v>0</v>
      </c>
      <c r="BG261" s="151">
        <f t="shared" ca="1" si="431"/>
        <v>0</v>
      </c>
      <c r="BH261" s="151">
        <f t="shared" ca="1" si="431"/>
        <v>0</v>
      </c>
      <c r="BI261" s="151">
        <f t="shared" ca="1" si="431"/>
        <v>0</v>
      </c>
      <c r="BJ261" s="151">
        <f t="shared" ca="1" si="431"/>
        <v>0</v>
      </c>
      <c r="BK261" s="151">
        <f t="shared" ca="1" si="431"/>
        <v>0</v>
      </c>
      <c r="BL261" s="151">
        <f t="shared" ca="1" si="431"/>
        <v>0</v>
      </c>
      <c r="BM261" s="151">
        <f t="shared" ca="1" si="431"/>
        <v>0</v>
      </c>
      <c r="BN261" s="151">
        <f t="shared" ca="1" si="431"/>
        <v>0</v>
      </c>
      <c r="BO261" s="151">
        <f t="shared" ca="1" si="431"/>
        <v>0</v>
      </c>
      <c r="BP261" s="151">
        <f t="shared" ca="1" si="431"/>
        <v>0</v>
      </c>
      <c r="BQ261" s="151">
        <f t="shared" ca="1" si="431"/>
        <v>0</v>
      </c>
      <c r="BR261" s="151">
        <f t="shared" ca="1" si="431"/>
        <v>0</v>
      </c>
      <c r="BS261" s="151">
        <f t="shared" ca="1" si="431"/>
        <v>0</v>
      </c>
      <c r="BT261" s="151">
        <f t="shared" ref="BT261:CY261" ca="1" si="432">SUM(BT256:BT257)</f>
        <v>0</v>
      </c>
      <c r="BU261" s="151">
        <f t="shared" ca="1" si="432"/>
        <v>0</v>
      </c>
      <c r="BV261" s="151">
        <f t="shared" ca="1" si="432"/>
        <v>0</v>
      </c>
      <c r="BW261" s="151">
        <f t="shared" ca="1" si="432"/>
        <v>0</v>
      </c>
      <c r="BX261" s="151">
        <f t="shared" ca="1" si="432"/>
        <v>0</v>
      </c>
      <c r="BY261" s="151">
        <f t="shared" ca="1" si="432"/>
        <v>0</v>
      </c>
      <c r="BZ261" s="151">
        <f t="shared" ca="1" si="432"/>
        <v>0</v>
      </c>
      <c r="CA261" s="151">
        <f t="shared" ca="1" si="432"/>
        <v>0</v>
      </c>
      <c r="CB261" s="151">
        <f t="shared" ca="1" si="432"/>
        <v>0</v>
      </c>
      <c r="CC261" s="151">
        <f t="shared" ca="1" si="432"/>
        <v>0</v>
      </c>
      <c r="CD261" s="151">
        <f t="shared" ca="1" si="432"/>
        <v>0</v>
      </c>
      <c r="CE261" s="151">
        <f t="shared" ca="1" si="432"/>
        <v>0</v>
      </c>
      <c r="CF261" s="151">
        <f t="shared" ca="1" si="432"/>
        <v>0</v>
      </c>
      <c r="CG261" s="151">
        <f t="shared" ca="1" si="432"/>
        <v>0</v>
      </c>
      <c r="CH261" s="151">
        <f t="shared" ca="1" si="432"/>
        <v>0</v>
      </c>
      <c r="CI261" s="151">
        <f t="shared" ca="1" si="432"/>
        <v>0</v>
      </c>
      <c r="CJ261" s="151">
        <f t="shared" ca="1" si="432"/>
        <v>0</v>
      </c>
      <c r="CK261" s="151">
        <f t="shared" ca="1" si="432"/>
        <v>0</v>
      </c>
      <c r="CL261" s="151">
        <f t="shared" ca="1" si="432"/>
        <v>0</v>
      </c>
      <c r="CM261" s="151">
        <f t="shared" ca="1" si="432"/>
        <v>0</v>
      </c>
      <c r="CN261" s="151">
        <f t="shared" ca="1" si="432"/>
        <v>0</v>
      </c>
      <c r="CO261" s="151">
        <f t="shared" ca="1" si="432"/>
        <v>0</v>
      </c>
      <c r="CP261" s="151">
        <f t="shared" ca="1" si="432"/>
        <v>0</v>
      </c>
      <c r="CQ261" s="151">
        <f t="shared" ca="1" si="432"/>
        <v>0</v>
      </c>
      <c r="CR261" s="151">
        <f t="shared" ca="1" si="432"/>
        <v>0</v>
      </c>
      <c r="CS261" s="151">
        <f t="shared" ca="1" si="432"/>
        <v>0</v>
      </c>
      <c r="CT261" s="151">
        <f t="shared" ca="1" si="432"/>
        <v>0</v>
      </c>
      <c r="CU261" s="151">
        <f t="shared" ca="1" si="432"/>
        <v>0</v>
      </c>
      <c r="CV261" s="151">
        <f t="shared" ca="1" si="432"/>
        <v>0</v>
      </c>
      <c r="CW261" s="151">
        <f t="shared" ca="1" si="432"/>
        <v>0</v>
      </c>
      <c r="CX261" s="151">
        <f t="shared" ca="1" si="432"/>
        <v>0</v>
      </c>
      <c r="CY261" s="151">
        <f t="shared" ca="1" si="432"/>
        <v>0</v>
      </c>
      <c r="CZ261" s="151">
        <f t="shared" ref="CZ261:EJ261" ca="1" si="433">SUM(CZ256:CZ257)</f>
        <v>0</v>
      </c>
      <c r="DA261" s="151">
        <f t="shared" ca="1" si="433"/>
        <v>0</v>
      </c>
      <c r="DB261" s="151">
        <f t="shared" ca="1" si="433"/>
        <v>0</v>
      </c>
      <c r="DC261" s="151">
        <f t="shared" ca="1" si="433"/>
        <v>0</v>
      </c>
      <c r="DD261" s="151">
        <f t="shared" ca="1" si="433"/>
        <v>0</v>
      </c>
      <c r="DE261" s="151">
        <f t="shared" ca="1" si="433"/>
        <v>0</v>
      </c>
      <c r="DF261" s="151">
        <f t="shared" ca="1" si="433"/>
        <v>0</v>
      </c>
      <c r="DG261" s="151">
        <f t="shared" ca="1" si="433"/>
        <v>0</v>
      </c>
      <c r="DH261" s="151">
        <f t="shared" ca="1" si="433"/>
        <v>0</v>
      </c>
      <c r="DI261" s="151">
        <f t="shared" ca="1" si="433"/>
        <v>0</v>
      </c>
      <c r="DJ261" s="151">
        <f t="shared" ca="1" si="433"/>
        <v>0</v>
      </c>
      <c r="DK261" s="151">
        <f t="shared" ca="1" si="433"/>
        <v>0</v>
      </c>
      <c r="DL261" s="151">
        <f t="shared" ca="1" si="433"/>
        <v>0</v>
      </c>
      <c r="DM261" s="151">
        <f t="shared" ca="1" si="433"/>
        <v>0</v>
      </c>
      <c r="DN261" s="151">
        <f t="shared" ca="1" si="433"/>
        <v>0</v>
      </c>
      <c r="DO261" s="151">
        <f t="shared" ca="1" si="433"/>
        <v>0</v>
      </c>
      <c r="DP261" s="151">
        <f t="shared" ca="1" si="433"/>
        <v>0</v>
      </c>
      <c r="DQ261" s="151">
        <f t="shared" ca="1" si="433"/>
        <v>0</v>
      </c>
      <c r="DR261" s="151">
        <f t="shared" ca="1" si="433"/>
        <v>0</v>
      </c>
      <c r="DS261" s="151">
        <f t="shared" ca="1" si="433"/>
        <v>0</v>
      </c>
      <c r="DT261" s="151">
        <f t="shared" ca="1" si="433"/>
        <v>0</v>
      </c>
      <c r="DU261" s="151">
        <f t="shared" ca="1" si="433"/>
        <v>0</v>
      </c>
      <c r="DV261" s="151">
        <f t="shared" ca="1" si="433"/>
        <v>0</v>
      </c>
      <c r="DW261" s="151">
        <f t="shared" ca="1" si="433"/>
        <v>0</v>
      </c>
      <c r="DX261" s="151">
        <f t="shared" ca="1" si="433"/>
        <v>0</v>
      </c>
      <c r="DY261" s="151">
        <f t="shared" ca="1" si="433"/>
        <v>0</v>
      </c>
      <c r="DZ261" s="151">
        <f t="shared" ca="1" si="433"/>
        <v>0</v>
      </c>
      <c r="EA261" s="151">
        <f t="shared" ca="1" si="433"/>
        <v>0</v>
      </c>
      <c r="EB261" s="151">
        <f t="shared" ca="1" si="433"/>
        <v>0</v>
      </c>
      <c r="EC261" s="151">
        <f t="shared" ca="1" si="433"/>
        <v>0</v>
      </c>
      <c r="ED261" s="151">
        <f t="shared" ca="1" si="433"/>
        <v>0</v>
      </c>
      <c r="EE261" s="151">
        <f t="shared" ca="1" si="433"/>
        <v>0</v>
      </c>
      <c r="EF261" s="151">
        <f t="shared" ca="1" si="433"/>
        <v>0</v>
      </c>
      <c r="EG261" s="151">
        <f t="shared" ca="1" si="433"/>
        <v>0</v>
      </c>
      <c r="EH261" s="151">
        <f t="shared" ca="1" si="433"/>
        <v>0</v>
      </c>
      <c r="EI261" s="151">
        <f t="shared" ca="1" si="433"/>
        <v>0</v>
      </c>
      <c r="EJ261" s="151">
        <f t="shared" ca="1" si="433"/>
        <v>0</v>
      </c>
      <c r="EK261" s="4">
        <v>0</v>
      </c>
    </row>
    <row r="262" spans="1:141" s="4" customFormat="1" ht="14" x14ac:dyDescent="0.2">
      <c r="A262" s="3"/>
      <c r="D262" s="5" t="b">
        <f ca="1">D261=D183</f>
        <v>1</v>
      </c>
      <c r="E262" s="5" t="b">
        <f ca="1">E261=E183</f>
        <v>1</v>
      </c>
      <c r="H262" s="5"/>
      <c r="I262" s="5"/>
      <c r="J262" s="5"/>
      <c r="EK262" s="4">
        <v>0</v>
      </c>
    </row>
  </sheetData>
  <conditionalFormatting sqref="H9:EJ9">
    <cfRule type="containsText" dxfId="27" priority="9" operator="containsText" text="post hold period">
      <formula>NOT(ISERROR(SEARCH("post hold period",H9)))</formula>
    </cfRule>
    <cfRule type="containsText" dxfId="26" priority="10" operator="containsText" text="end of hold period">
      <formula>NOT(ISERROR(SEARCH("end of hold period",H9)))</formula>
    </cfRule>
    <cfRule type="containsText" dxfId="25" priority="11" operator="containsText" text="stabilization">
      <formula>NOT(ISERROR(SEARCH("stabilization",H9)))</formula>
    </cfRule>
    <cfRule type="containsText" dxfId="24" priority="12" operator="containsText" text="lease up">
      <formula>NOT(ISERROR(SEARCH("lease up",H9)))</formula>
    </cfRule>
    <cfRule type="containsText" dxfId="23" priority="13" operator="containsText" text="delivery">
      <formula>NOT(ISERROR(SEARCH("delivery",H9)))</formula>
    </cfRule>
    <cfRule type="containsText" dxfId="22" priority="14" operator="containsText" text="construction">
      <formula>NOT(ISERROR(SEARCH("construction",H9)))</formula>
    </cfRule>
    <cfRule type="containsText" dxfId="21" priority="15" operator="containsText" text="break ground">
      <formula>NOT(ISERROR(SEARCH("break ground",H9)))</formula>
    </cfRule>
    <cfRule type="containsText" dxfId="20" priority="16" operator="containsText" text="land closing">
      <formula>NOT(ISERROR(SEARCH("land closing",H9)))</formula>
    </cfRule>
  </conditionalFormatting>
  <conditionalFormatting sqref="H59:EJ59">
    <cfRule type="containsText" dxfId="19" priority="17" operator="containsText" text="post hold period">
      <formula>NOT(ISERROR(SEARCH("post hold period",H59)))</formula>
    </cfRule>
    <cfRule type="containsText" dxfId="18" priority="18" operator="containsText" text="end of hold period">
      <formula>NOT(ISERROR(SEARCH("end of hold period",H59)))</formula>
    </cfRule>
    <cfRule type="containsText" dxfId="17" priority="19" operator="containsText" text="stabilization">
      <formula>NOT(ISERROR(SEARCH("stabilization",H59)))</formula>
    </cfRule>
    <cfRule type="containsText" dxfId="16" priority="20" operator="containsText" text="lease up">
      <formula>NOT(ISERROR(SEARCH("lease up",H59)))</formula>
    </cfRule>
    <cfRule type="containsText" dxfId="15" priority="21" operator="containsText" text="delivery/lease-up">
      <formula>NOT(ISERROR(SEARCH("delivery/lease-up",H59)))</formula>
    </cfRule>
    <cfRule type="containsText" dxfId="14" priority="22" operator="containsText" text="construction">
      <formula>NOT(ISERROR(SEARCH("construction",H59)))</formula>
    </cfRule>
    <cfRule type="containsText" dxfId="13" priority="23" operator="containsText" text="break ground">
      <formula>NOT(ISERROR(SEARCH("break ground",H59)))</formula>
    </cfRule>
    <cfRule type="containsText" dxfId="12" priority="24" operator="containsText" text="land closing">
      <formula>NOT(ISERROR(SEARCH("land closing",H59)))</formula>
    </cfRule>
  </conditionalFormatting>
  <conditionalFormatting sqref="H114:EJ114">
    <cfRule type="containsText" dxfId="11" priority="1" operator="containsText" text="post hold period">
      <formula>NOT(ISERROR(SEARCH("post hold period",H114)))</formula>
    </cfRule>
    <cfRule type="containsText" dxfId="10" priority="2" operator="containsText" text="end of hold period">
      <formula>NOT(ISERROR(SEARCH("end of hold period",H114)))</formula>
    </cfRule>
    <cfRule type="containsText" dxfId="9" priority="3" operator="containsText" text="stabilization">
      <formula>NOT(ISERROR(SEARCH("stabilization",H114)))</formula>
    </cfRule>
    <cfRule type="containsText" dxfId="8" priority="4" operator="containsText" text="lease up">
      <formula>NOT(ISERROR(SEARCH("lease up",H114)))</formula>
    </cfRule>
    <cfRule type="containsText" dxfId="7" priority="5" operator="containsText" text="delivery/lease-up">
      <formula>NOT(ISERROR(SEARCH("delivery/lease-up",H114)))</formula>
    </cfRule>
    <cfRule type="containsText" dxfId="6" priority="6" operator="containsText" text="construction">
      <formula>NOT(ISERROR(SEARCH("construction",H114)))</formula>
    </cfRule>
    <cfRule type="containsText" dxfId="5" priority="7" operator="containsText" text="break ground">
      <formula>NOT(ISERROR(SEARCH("break ground",H114)))</formula>
    </cfRule>
    <cfRule type="containsText" dxfId="4" priority="8" operator="containsText" text="land closing">
      <formula>NOT(ISERROR(SEARCH("land closing",H114)))</formula>
    </cfRule>
  </conditionalFormatting>
  <dataValidations count="1">
    <dataValidation type="list" allowBlank="1" showInputMessage="1" showErrorMessage="1" sqref="B131" xr:uid="{C96477A6-0729-40EC-83B5-A8ECD8C17033}">
      <formula1>"TRUE, 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1EC21-2739-4993-97DC-D021F711A4EA}">
  <dimension ref="A1:NK365"/>
  <sheetViews>
    <sheetView showGridLines="0" workbookViewId="0"/>
  </sheetViews>
  <sheetFormatPr baseColWidth="10" defaultColWidth="8.83203125" defaultRowHeight="13" outlineLevelRow="1" x14ac:dyDescent="0.15"/>
  <cols>
    <col min="1" max="1" width="10.83203125" style="391" bestFit="1" customWidth="1"/>
    <col min="2" max="2" width="11.5" style="391" customWidth="1"/>
    <col min="3" max="3" width="25.6640625" style="391" bestFit="1" customWidth="1"/>
    <col min="4" max="4" width="9.6640625" style="391" bestFit="1" customWidth="1"/>
    <col min="5" max="5" width="10.33203125" style="391" bestFit="1" customWidth="1"/>
    <col min="6" max="6" width="11.6640625" style="391" bestFit="1" customWidth="1"/>
    <col min="7" max="7" width="13.33203125" style="391" bestFit="1" customWidth="1"/>
    <col min="8" max="8" width="13.5" style="391" bestFit="1" customWidth="1"/>
    <col min="9" max="9" width="14.33203125" style="391" bestFit="1" customWidth="1"/>
    <col min="10" max="10" width="14.83203125" style="391" bestFit="1" customWidth="1"/>
    <col min="11" max="11" width="10.33203125" style="391" bestFit="1" customWidth="1"/>
    <col min="12" max="12" width="9.33203125" style="391" bestFit="1" customWidth="1"/>
    <col min="13" max="13" width="10.33203125" style="391" bestFit="1" customWidth="1"/>
    <col min="14" max="14" width="13.1640625" style="391" bestFit="1" customWidth="1"/>
    <col min="15" max="15" width="15.1640625" style="391" bestFit="1" customWidth="1"/>
    <col min="16" max="16" width="13.83203125" style="391" bestFit="1" customWidth="1"/>
    <col min="17" max="17" width="15.6640625" style="391" bestFit="1" customWidth="1"/>
    <col min="18" max="18" width="9.33203125" style="391" bestFit="1" customWidth="1"/>
    <col min="19" max="19" width="12.5" style="391" bestFit="1" customWidth="1"/>
    <col min="20" max="20" width="14.33203125" style="391" bestFit="1" customWidth="1"/>
    <col min="21" max="21" width="14.5" style="391" bestFit="1" customWidth="1"/>
    <col min="22" max="22" width="17.6640625" style="391" bestFit="1" customWidth="1"/>
    <col min="23" max="23" width="19.5" style="391" bestFit="1" customWidth="1"/>
    <col min="24" max="24" width="19.6640625" style="391" bestFit="1" customWidth="1"/>
    <col min="25" max="25" width="13.5" style="391" bestFit="1" customWidth="1"/>
    <col min="26" max="26" width="14.33203125" style="391" bestFit="1" customWidth="1"/>
    <col min="27" max="27" width="14.83203125" style="391" bestFit="1" customWidth="1"/>
    <col min="28" max="28" width="9.6640625" style="391" bestFit="1" customWidth="1"/>
    <col min="29" max="29" width="9.33203125" style="391" bestFit="1" customWidth="1"/>
    <col min="30" max="30" width="11" style="391" bestFit="1" customWidth="1"/>
    <col min="31" max="31" width="13.1640625" style="391" bestFit="1" customWidth="1"/>
    <col min="32" max="32" width="15.33203125" style="391" bestFit="1" customWidth="1"/>
    <col min="33" max="33" width="15" style="391" bestFit="1" customWidth="1"/>
    <col min="34" max="34" width="18.5" style="391" bestFit="1" customWidth="1"/>
    <col min="35" max="35" width="18" style="391" bestFit="1" customWidth="1"/>
    <col min="36" max="36" width="10.1640625" style="391" bestFit="1" customWidth="1"/>
    <col min="37" max="37" width="9.6640625" style="391" bestFit="1" customWidth="1"/>
    <col min="38" max="39" width="9.33203125" style="391" bestFit="1" customWidth="1"/>
    <col min="40" max="40" width="14.33203125" style="391" bestFit="1" customWidth="1"/>
    <col min="41" max="43" width="9.33203125" style="391" bestFit="1" customWidth="1"/>
    <col min="44" max="44" width="10" style="391" bestFit="1" customWidth="1"/>
    <col min="45" max="47" width="10.33203125" style="391" bestFit="1" customWidth="1"/>
    <col min="48" max="56" width="9.33203125" style="391" bestFit="1" customWidth="1"/>
    <col min="57" max="59" width="10.33203125" style="391" bestFit="1" customWidth="1"/>
    <col min="60" max="68" width="9.33203125" style="391" bestFit="1" customWidth="1"/>
    <col min="69" max="71" width="10.33203125" style="391" bestFit="1" customWidth="1"/>
    <col min="72" max="80" width="9.33203125" style="391" bestFit="1" customWidth="1"/>
    <col min="81" max="83" width="10.33203125" style="391" bestFit="1" customWidth="1"/>
    <col min="84" max="92" width="9.33203125" style="391" bestFit="1" customWidth="1"/>
    <col min="93" max="95" width="10.33203125" style="391" bestFit="1" customWidth="1"/>
    <col min="96" max="104" width="9.33203125" style="391" bestFit="1" customWidth="1"/>
    <col min="105" max="107" width="10.33203125" style="391" bestFit="1" customWidth="1"/>
    <col min="108" max="116" width="9.33203125" style="391" bestFit="1" customWidth="1"/>
    <col min="117" max="119" width="10.33203125" style="391" bestFit="1" customWidth="1"/>
    <col min="120" max="128" width="9.33203125" style="391" bestFit="1" customWidth="1"/>
    <col min="129" max="131" width="10.33203125" style="391" bestFit="1" customWidth="1"/>
    <col min="132" max="140" width="9.33203125" style="391" bestFit="1" customWidth="1"/>
    <col min="141" max="143" width="10.33203125" style="391" bestFit="1" customWidth="1"/>
    <col min="144" max="152" width="9.33203125" style="391" bestFit="1" customWidth="1"/>
    <col min="153" max="155" width="10.33203125" style="391" bestFit="1" customWidth="1"/>
    <col min="156" max="164" width="9.33203125" style="391" bestFit="1" customWidth="1"/>
    <col min="165" max="166" width="10.33203125" style="391" bestFit="1" customWidth="1"/>
    <col min="167" max="167" width="10.83203125" style="391" bestFit="1" customWidth="1"/>
    <col min="168" max="176" width="9.33203125" style="391" bestFit="1" customWidth="1"/>
    <col min="177" max="179" width="10.33203125" style="391" bestFit="1" customWidth="1"/>
    <col min="180" max="188" width="9.33203125" style="391" bestFit="1" customWidth="1"/>
    <col min="189" max="191" width="10.33203125" style="391" bestFit="1" customWidth="1"/>
    <col min="192" max="200" width="9.33203125" style="391" bestFit="1" customWidth="1"/>
    <col min="201" max="203" width="10.33203125" style="391" bestFit="1" customWidth="1"/>
    <col min="204" max="212" width="9.33203125" style="391" bestFit="1" customWidth="1"/>
    <col min="213" max="215" width="10.33203125" style="391" bestFit="1" customWidth="1"/>
    <col min="216" max="224" width="9.33203125" style="391" bestFit="1" customWidth="1"/>
    <col min="225" max="227" width="10.33203125" style="391" bestFit="1" customWidth="1"/>
    <col min="228" max="236" width="9.33203125" style="391" bestFit="1" customWidth="1"/>
    <col min="237" max="239" width="10.33203125" style="391" bestFit="1" customWidth="1"/>
    <col min="240" max="248" width="9.33203125" style="391" bestFit="1" customWidth="1"/>
    <col min="249" max="251" width="10.33203125" style="391" bestFit="1" customWidth="1"/>
    <col min="252" max="260" width="9.33203125" style="391" bestFit="1" customWidth="1"/>
    <col min="261" max="263" width="10.33203125" style="391" bestFit="1" customWidth="1"/>
    <col min="264" max="272" width="9.33203125" style="391" bestFit="1" customWidth="1"/>
    <col min="273" max="275" width="10.33203125" style="391" bestFit="1" customWidth="1"/>
    <col min="276" max="284" width="9.33203125" style="391" bestFit="1" customWidth="1"/>
    <col min="285" max="287" width="10.33203125" style="391" bestFit="1" customWidth="1"/>
    <col min="288" max="296" width="9.33203125" style="391" bestFit="1" customWidth="1"/>
    <col min="297" max="299" width="10.33203125" style="391" bestFit="1" customWidth="1"/>
    <col min="300" max="308" width="9.33203125" style="391" bestFit="1" customWidth="1"/>
    <col min="309" max="311" width="10.33203125" style="391" bestFit="1" customWidth="1"/>
    <col min="312" max="320" width="9.33203125" style="391" bestFit="1" customWidth="1"/>
    <col min="321" max="323" width="10.33203125" style="391" bestFit="1" customWidth="1"/>
    <col min="324" max="332" width="9.33203125" style="391" bestFit="1" customWidth="1"/>
    <col min="333" max="335" width="10.33203125" style="391" bestFit="1" customWidth="1"/>
    <col min="336" max="344" width="9.33203125" style="391" bestFit="1" customWidth="1"/>
    <col min="345" max="347" width="10.33203125" style="391" bestFit="1" customWidth="1"/>
    <col min="348" max="356" width="9.33203125" style="391" bestFit="1" customWidth="1"/>
    <col min="357" max="359" width="10.33203125" style="391" bestFit="1" customWidth="1"/>
    <col min="360" max="368" width="9.33203125" style="391" bestFit="1" customWidth="1"/>
    <col min="369" max="371" width="10.33203125" style="391" bestFit="1" customWidth="1"/>
    <col min="372" max="375" width="9.33203125" style="391" bestFit="1" customWidth="1"/>
    <col min="376" max="16384" width="8.83203125" style="391"/>
  </cols>
  <sheetData>
    <row r="1" spans="1:40" x14ac:dyDescent="0.15">
      <c r="A1" s="388" t="s">
        <v>685</v>
      </c>
      <c r="B1" s="389"/>
      <c r="C1" s="389"/>
      <c r="D1" s="389"/>
      <c r="E1" s="389"/>
      <c r="F1" s="389"/>
      <c r="G1" s="390"/>
      <c r="H1" s="388" t="s">
        <v>686</v>
      </c>
      <c r="I1" s="389"/>
      <c r="J1" s="389"/>
      <c r="K1" s="389"/>
      <c r="L1" s="388" t="s">
        <v>687</v>
      </c>
      <c r="M1" s="389"/>
      <c r="N1" s="389"/>
      <c r="O1" s="388" t="s">
        <v>688</v>
      </c>
      <c r="P1" s="389"/>
      <c r="Q1" s="389"/>
      <c r="R1" s="389"/>
      <c r="S1" s="389"/>
      <c r="T1" s="389"/>
      <c r="U1" s="389"/>
      <c r="V1" s="389"/>
      <c r="W1" s="389"/>
      <c r="X1" s="389"/>
      <c r="Y1" s="388" t="s">
        <v>689</v>
      </c>
      <c r="Z1" s="389"/>
      <c r="AA1" s="389"/>
      <c r="AB1" s="389"/>
      <c r="AC1" s="388" t="s">
        <v>690</v>
      </c>
      <c r="AD1" s="389"/>
      <c r="AE1" s="389"/>
      <c r="AF1" s="389"/>
      <c r="AG1" s="389"/>
      <c r="AH1" s="389"/>
      <c r="AI1" s="389"/>
      <c r="AJ1" s="388" t="s">
        <v>691</v>
      </c>
      <c r="AK1" s="389"/>
      <c r="AL1" s="389"/>
      <c r="AM1" s="389"/>
      <c r="AN1" s="389"/>
    </row>
    <row r="2" spans="1:40" x14ac:dyDescent="0.15">
      <c r="A2" s="392" t="s">
        <v>692</v>
      </c>
      <c r="B2" s="392" t="s">
        <v>126</v>
      </c>
      <c r="C2" s="392" t="s">
        <v>693</v>
      </c>
      <c r="D2" s="392" t="s">
        <v>694</v>
      </c>
      <c r="E2" s="392" t="s">
        <v>695</v>
      </c>
      <c r="F2" s="392" t="s">
        <v>696</v>
      </c>
      <c r="G2" s="392" t="s">
        <v>697</v>
      </c>
      <c r="H2" s="392" t="s">
        <v>698</v>
      </c>
      <c r="I2" s="392" t="s">
        <v>699</v>
      </c>
      <c r="J2" s="392" t="s">
        <v>700</v>
      </c>
      <c r="K2" s="392" t="s">
        <v>701</v>
      </c>
      <c r="L2" s="392" t="s">
        <v>694</v>
      </c>
      <c r="M2" s="392" t="s">
        <v>695</v>
      </c>
      <c r="N2" s="392" t="s">
        <v>702</v>
      </c>
      <c r="O2" s="392" t="s">
        <v>703</v>
      </c>
      <c r="P2" s="392" t="s">
        <v>704</v>
      </c>
      <c r="Q2" s="392" t="s">
        <v>705</v>
      </c>
      <c r="R2" s="392" t="s">
        <v>706</v>
      </c>
      <c r="S2" s="392" t="s">
        <v>707</v>
      </c>
      <c r="T2" s="392" t="s">
        <v>708</v>
      </c>
      <c r="U2" s="392" t="s">
        <v>709</v>
      </c>
      <c r="V2" s="392" t="s">
        <v>710</v>
      </c>
      <c r="W2" s="392" t="s">
        <v>711</v>
      </c>
      <c r="X2" s="392" t="s">
        <v>686</v>
      </c>
      <c r="Y2" s="392" t="s">
        <v>698</v>
      </c>
      <c r="Z2" s="392" t="s">
        <v>699</v>
      </c>
      <c r="AA2" s="392" t="s">
        <v>700</v>
      </c>
      <c r="AB2" s="392" t="s">
        <v>701</v>
      </c>
      <c r="AC2" s="392" t="s">
        <v>712</v>
      </c>
      <c r="AD2" s="392" t="s">
        <v>713</v>
      </c>
      <c r="AE2" s="392" t="s">
        <v>714</v>
      </c>
      <c r="AF2" s="392" t="s">
        <v>715</v>
      </c>
      <c r="AG2" s="392" t="s">
        <v>716</v>
      </c>
      <c r="AH2" s="392" t="s">
        <v>717</v>
      </c>
      <c r="AI2" s="392" t="s">
        <v>718</v>
      </c>
      <c r="AJ2" s="392" t="s">
        <v>719</v>
      </c>
      <c r="AK2" s="392" t="s">
        <v>720</v>
      </c>
      <c r="AL2" s="392" t="s">
        <v>721</v>
      </c>
      <c r="AM2" s="392" t="s">
        <v>722</v>
      </c>
      <c r="AN2" s="392" t="s">
        <v>723</v>
      </c>
    </row>
    <row r="3" spans="1:40" x14ac:dyDescent="0.15">
      <c r="A3" s="393">
        <v>100</v>
      </c>
      <c r="B3" s="394">
        <v>3000</v>
      </c>
      <c r="C3" s="393" t="s">
        <v>724</v>
      </c>
      <c r="D3" s="395">
        <f>MIN(L3:L17)</f>
        <v>44562</v>
      </c>
      <c r="E3" s="395">
        <f>MAX(M3:M17)</f>
        <v>45657</v>
      </c>
      <c r="F3" s="396">
        <v>0.10619469026548672</v>
      </c>
      <c r="G3" s="397" t="s">
        <v>725</v>
      </c>
      <c r="H3" s="398" t="s">
        <v>726</v>
      </c>
      <c r="I3" s="399">
        <v>0</v>
      </c>
      <c r="J3" s="399">
        <v>0</v>
      </c>
      <c r="K3" s="400">
        <v>0</v>
      </c>
      <c r="L3" s="401">
        <v>44562</v>
      </c>
      <c r="M3" s="401">
        <f>EOMONTH(L3,11)</f>
        <v>44926</v>
      </c>
      <c r="N3" s="402">
        <v>31</v>
      </c>
      <c r="O3" s="403">
        <v>0.5</v>
      </c>
      <c r="P3" s="404">
        <v>10</v>
      </c>
      <c r="Q3" s="404">
        <v>5</v>
      </c>
      <c r="R3" s="405">
        <v>6</v>
      </c>
      <c r="S3" s="405">
        <v>5</v>
      </c>
      <c r="T3" s="405">
        <v>0</v>
      </c>
      <c r="U3" s="402">
        <v>33</v>
      </c>
      <c r="V3" s="402">
        <v>31</v>
      </c>
      <c r="W3" s="406">
        <v>0.03</v>
      </c>
      <c r="X3" s="397" t="s">
        <v>725</v>
      </c>
      <c r="Y3" s="398" t="s">
        <v>726</v>
      </c>
      <c r="Z3" s="399">
        <v>0</v>
      </c>
      <c r="AA3" s="399">
        <v>0</v>
      </c>
      <c r="AB3" s="400">
        <v>0</v>
      </c>
      <c r="AC3" s="400">
        <v>25</v>
      </c>
      <c r="AD3" s="407">
        <v>15</v>
      </c>
      <c r="AE3" s="406">
        <v>0.03</v>
      </c>
      <c r="AF3" s="406">
        <v>0.06</v>
      </c>
      <c r="AG3" s="406">
        <v>0.03</v>
      </c>
      <c r="AH3" s="406">
        <v>0.04</v>
      </c>
      <c r="AI3" s="406">
        <v>0.02</v>
      </c>
      <c r="AJ3" s="400">
        <v>1000000</v>
      </c>
      <c r="AK3" s="408">
        <f>IFERROR((SUMIFS(D168:NK168,$D$165:$NK$165,"&gt;="&amp;D3,$D$165:$NK$165,"&lt;"&amp;EOMONTH(D3,12))+SUMIFS(D169:NK169,$D$165:$NK$165,"&gt;="&amp;D3,$D$165:$NK$165,"&lt;"&amp;EOMONTH(D3,12)))/AJ3,0)</f>
        <v>0.10867893739507882</v>
      </c>
      <c r="AL3" s="399">
        <v>0</v>
      </c>
      <c r="AM3" s="406">
        <v>0.06</v>
      </c>
      <c r="AN3" s="406">
        <v>0.03</v>
      </c>
    </row>
    <row r="4" spans="1:40" hidden="1" outlineLevel="1" x14ac:dyDescent="0.15">
      <c r="H4" s="398" t="s">
        <v>727</v>
      </c>
      <c r="I4" s="399">
        <v>0</v>
      </c>
      <c r="J4" s="399">
        <v>0</v>
      </c>
      <c r="K4" s="400">
        <v>0</v>
      </c>
      <c r="L4" s="401">
        <f>M3+1</f>
        <v>44927</v>
      </c>
      <c r="M4" s="401">
        <f>EOMONTH(L4,11)</f>
        <v>45291</v>
      </c>
      <c r="N4" s="402">
        <f>N3*1.03</f>
        <v>31.93</v>
      </c>
      <c r="Y4" s="398" t="s">
        <v>727</v>
      </c>
      <c r="Z4" s="399">
        <v>0</v>
      </c>
      <c r="AA4" s="399">
        <v>0</v>
      </c>
      <c r="AB4" s="400">
        <v>0</v>
      </c>
    </row>
    <row r="5" spans="1:40" hidden="1" outlineLevel="1" x14ac:dyDescent="0.15">
      <c r="H5" s="398" t="s">
        <v>728</v>
      </c>
      <c r="I5" s="399">
        <v>0</v>
      </c>
      <c r="J5" s="399">
        <v>0</v>
      </c>
      <c r="K5" s="400">
        <v>0</v>
      </c>
      <c r="L5" s="401">
        <f t="shared" ref="L5" si="0">M4+1</f>
        <v>45292</v>
      </c>
      <c r="M5" s="401">
        <f t="shared" ref="M5" si="1">EOMONTH(L5,11)</f>
        <v>45657</v>
      </c>
      <c r="N5" s="402">
        <f t="shared" ref="N5" si="2">N4*1.03</f>
        <v>32.887900000000002</v>
      </c>
      <c r="Y5" s="398" t="s">
        <v>728</v>
      </c>
      <c r="Z5" s="399">
        <v>0</v>
      </c>
      <c r="AA5" s="399">
        <v>0</v>
      </c>
      <c r="AB5" s="400">
        <v>0</v>
      </c>
    </row>
    <row r="6" spans="1:40" hidden="1" outlineLevel="1" x14ac:dyDescent="0.15">
      <c r="H6" s="398" t="s">
        <v>729</v>
      </c>
      <c r="I6" s="399">
        <v>0</v>
      </c>
      <c r="J6" s="399">
        <v>0</v>
      </c>
      <c r="K6" s="400">
        <v>0</v>
      </c>
      <c r="L6" s="401"/>
      <c r="M6" s="401"/>
      <c r="N6" s="402"/>
      <c r="Y6" s="398" t="s">
        <v>729</v>
      </c>
      <c r="Z6" s="399">
        <v>0</v>
      </c>
      <c r="AA6" s="399">
        <v>0</v>
      </c>
      <c r="AB6" s="400">
        <v>0</v>
      </c>
    </row>
    <row r="7" spans="1:40" hidden="1" outlineLevel="1" x14ac:dyDescent="0.15">
      <c r="H7" s="398" t="s">
        <v>730</v>
      </c>
      <c r="I7" s="399">
        <v>0</v>
      </c>
      <c r="J7" s="399">
        <v>0</v>
      </c>
      <c r="K7" s="400">
        <v>0</v>
      </c>
      <c r="L7" s="401"/>
      <c r="M7" s="401"/>
      <c r="N7" s="402"/>
      <c r="Y7" s="398" t="s">
        <v>730</v>
      </c>
      <c r="Z7" s="399">
        <v>0</v>
      </c>
      <c r="AA7" s="399">
        <v>0</v>
      </c>
      <c r="AB7" s="400">
        <v>0</v>
      </c>
    </row>
    <row r="8" spans="1:40" hidden="1" outlineLevel="1" x14ac:dyDescent="0.15">
      <c r="L8" s="401"/>
      <c r="M8" s="401"/>
      <c r="N8" s="402"/>
    </row>
    <row r="9" spans="1:40" hidden="1" outlineLevel="1" x14ac:dyDescent="0.15">
      <c r="L9" s="401"/>
      <c r="M9" s="401"/>
      <c r="N9" s="402"/>
    </row>
    <row r="10" spans="1:40" hidden="1" outlineLevel="1" x14ac:dyDescent="0.15">
      <c r="I10" s="409"/>
      <c r="L10" s="401"/>
      <c r="M10" s="401"/>
      <c r="N10" s="402"/>
    </row>
    <row r="11" spans="1:40" hidden="1" outlineLevel="1" x14ac:dyDescent="0.15">
      <c r="L11" s="401"/>
      <c r="M11" s="401"/>
      <c r="N11" s="402"/>
    </row>
    <row r="12" spans="1:40" hidden="1" outlineLevel="1" x14ac:dyDescent="0.15">
      <c r="L12" s="401"/>
      <c r="M12" s="401"/>
      <c r="N12" s="402"/>
    </row>
    <row r="13" spans="1:40" hidden="1" outlineLevel="1" x14ac:dyDescent="0.15">
      <c r="L13" s="401"/>
      <c r="M13" s="401"/>
      <c r="N13" s="402"/>
    </row>
    <row r="14" spans="1:40" hidden="1" outlineLevel="1" x14ac:dyDescent="0.15">
      <c r="L14" s="401"/>
      <c r="M14" s="401"/>
      <c r="N14" s="402"/>
    </row>
    <row r="15" spans="1:40" hidden="1" outlineLevel="1" x14ac:dyDescent="0.15">
      <c r="L15" s="401"/>
      <c r="M15" s="401"/>
      <c r="N15" s="402"/>
    </row>
    <row r="16" spans="1:40" hidden="1" outlineLevel="1" x14ac:dyDescent="0.15">
      <c r="L16" s="401"/>
      <c r="M16" s="401"/>
      <c r="N16" s="402"/>
    </row>
    <row r="17" spans="1:40" hidden="1" outlineLevel="1" x14ac:dyDescent="0.15">
      <c r="L17" s="401"/>
      <c r="M17" s="401"/>
      <c r="N17" s="402"/>
    </row>
    <row r="18" spans="1:40" hidden="1" outlineLevel="1" x14ac:dyDescent="0.15">
      <c r="L18" s="410"/>
      <c r="M18" s="410"/>
      <c r="N18" s="411"/>
    </row>
    <row r="19" spans="1:40" collapsed="1" x14ac:dyDescent="0.15">
      <c r="A19" s="393">
        <f>A3+100</f>
        <v>200</v>
      </c>
      <c r="B19" s="394">
        <v>2500</v>
      </c>
      <c r="C19" s="393" t="s">
        <v>731</v>
      </c>
      <c r="D19" s="395">
        <f>MIN(L19:L33)</f>
        <v>44805</v>
      </c>
      <c r="E19" s="395">
        <f>MAX(M19:M33)</f>
        <v>49187</v>
      </c>
      <c r="F19" s="396">
        <v>8.8495575221238937E-2</v>
      </c>
      <c r="G19" s="397" t="s">
        <v>725</v>
      </c>
      <c r="H19" s="398" t="s">
        <v>726</v>
      </c>
      <c r="I19" s="399">
        <v>0</v>
      </c>
      <c r="J19" s="399">
        <v>0</v>
      </c>
      <c r="K19" s="400">
        <v>0</v>
      </c>
      <c r="L19" s="401">
        <v>44805</v>
      </c>
      <c r="M19" s="401">
        <f>EOMONTH(L19,11)</f>
        <v>45169</v>
      </c>
      <c r="N19" s="402">
        <v>28</v>
      </c>
      <c r="O19" s="403">
        <v>0.5</v>
      </c>
      <c r="P19" s="404">
        <v>10</v>
      </c>
      <c r="Q19" s="404">
        <v>5</v>
      </c>
      <c r="R19" s="405">
        <v>6</v>
      </c>
      <c r="S19" s="405">
        <v>5</v>
      </c>
      <c r="T19" s="405">
        <v>0</v>
      </c>
      <c r="U19" s="402">
        <v>33</v>
      </c>
      <c r="V19" s="402">
        <v>31</v>
      </c>
      <c r="W19" s="406">
        <v>0.03</v>
      </c>
      <c r="X19" s="397" t="s">
        <v>725</v>
      </c>
      <c r="Y19" s="398" t="s">
        <v>726</v>
      </c>
      <c r="Z19" s="399">
        <v>0</v>
      </c>
      <c r="AA19" s="399">
        <v>0</v>
      </c>
      <c r="AB19" s="400">
        <v>0</v>
      </c>
      <c r="AC19" s="400">
        <v>25</v>
      </c>
      <c r="AD19" s="407">
        <v>15</v>
      </c>
      <c r="AE19" s="406">
        <v>0.03</v>
      </c>
      <c r="AF19" s="406">
        <v>0.06</v>
      </c>
      <c r="AG19" s="406">
        <v>0.03</v>
      </c>
      <c r="AH19" s="406">
        <v>0.04</v>
      </c>
      <c r="AI19" s="406">
        <v>0.02</v>
      </c>
      <c r="AJ19" s="400">
        <v>1000000</v>
      </c>
      <c r="AK19" s="408">
        <f>IFERROR((SUMIFS(D184:NK184,$D$165:$NK$165,"&gt;="&amp;D19,$D$165:$NK$165,"&lt;"&amp;EOMONTH(D19,12))+SUMIFS(D185:NK185,$D$165:$NK$165,"&gt;="&amp;D19,$D$165:$NK$165,"&lt;"&amp;EOMONTH(D19,12)))/AJ19,0)</f>
        <v>8.8194802663454752E-2</v>
      </c>
      <c r="AL19" s="399">
        <v>0</v>
      </c>
      <c r="AM19" s="406">
        <v>0.06</v>
      </c>
      <c r="AN19" s="406">
        <v>0.03</v>
      </c>
    </row>
    <row r="20" spans="1:40" hidden="1" outlineLevel="1" x14ac:dyDescent="0.15">
      <c r="H20" s="398" t="s">
        <v>727</v>
      </c>
      <c r="I20" s="399">
        <v>0</v>
      </c>
      <c r="J20" s="399">
        <v>0</v>
      </c>
      <c r="K20" s="400">
        <v>0</v>
      </c>
      <c r="L20" s="401">
        <f>M19+1</f>
        <v>45170</v>
      </c>
      <c r="M20" s="401">
        <f>EOMONTH(L20,11)</f>
        <v>45535</v>
      </c>
      <c r="N20" s="402">
        <f>N19*1.03</f>
        <v>28.84</v>
      </c>
      <c r="Y20" s="398" t="s">
        <v>727</v>
      </c>
      <c r="Z20" s="399">
        <v>0</v>
      </c>
      <c r="AA20" s="399">
        <v>0</v>
      </c>
      <c r="AB20" s="400">
        <v>0</v>
      </c>
    </row>
    <row r="21" spans="1:40" hidden="1" outlineLevel="1" x14ac:dyDescent="0.15">
      <c r="H21" s="398" t="s">
        <v>728</v>
      </c>
      <c r="I21" s="399">
        <v>0</v>
      </c>
      <c r="J21" s="399">
        <v>0</v>
      </c>
      <c r="K21" s="400">
        <v>0</v>
      </c>
      <c r="L21" s="401">
        <f t="shared" ref="L21:L30" si="3">M20+1</f>
        <v>45536</v>
      </c>
      <c r="M21" s="401">
        <f t="shared" ref="M21:M30" si="4">EOMONTH(L21,11)</f>
        <v>45900</v>
      </c>
      <c r="N21" s="402">
        <f t="shared" ref="N21:N30" si="5">N20*1.03</f>
        <v>29.705200000000001</v>
      </c>
      <c r="Y21" s="398" t="s">
        <v>728</v>
      </c>
      <c r="Z21" s="399">
        <v>0</v>
      </c>
      <c r="AA21" s="399">
        <v>0</v>
      </c>
      <c r="AB21" s="400">
        <v>0</v>
      </c>
    </row>
    <row r="22" spans="1:40" hidden="1" outlineLevel="1" x14ac:dyDescent="0.15">
      <c r="H22" s="398" t="s">
        <v>729</v>
      </c>
      <c r="I22" s="399">
        <v>0</v>
      </c>
      <c r="J22" s="399">
        <v>0</v>
      </c>
      <c r="K22" s="400">
        <v>0</v>
      </c>
      <c r="L22" s="401">
        <f t="shared" si="3"/>
        <v>45901</v>
      </c>
      <c r="M22" s="401">
        <f t="shared" si="4"/>
        <v>46265</v>
      </c>
      <c r="N22" s="402">
        <f t="shared" si="5"/>
        <v>30.596356000000004</v>
      </c>
      <c r="Y22" s="398" t="s">
        <v>729</v>
      </c>
      <c r="Z22" s="399">
        <v>0</v>
      </c>
      <c r="AA22" s="399">
        <v>0</v>
      </c>
      <c r="AB22" s="400">
        <v>0</v>
      </c>
    </row>
    <row r="23" spans="1:40" hidden="1" outlineLevel="1" x14ac:dyDescent="0.15">
      <c r="H23" s="398" t="s">
        <v>730</v>
      </c>
      <c r="I23" s="399">
        <v>0</v>
      </c>
      <c r="J23" s="399">
        <v>0</v>
      </c>
      <c r="K23" s="400">
        <v>0</v>
      </c>
      <c r="L23" s="401">
        <f t="shared" si="3"/>
        <v>46266</v>
      </c>
      <c r="M23" s="401">
        <f t="shared" si="4"/>
        <v>46630</v>
      </c>
      <c r="N23" s="402">
        <f t="shared" si="5"/>
        <v>31.514246680000003</v>
      </c>
      <c r="Y23" s="398" t="s">
        <v>730</v>
      </c>
      <c r="Z23" s="399">
        <v>0</v>
      </c>
      <c r="AA23" s="399">
        <v>0</v>
      </c>
      <c r="AB23" s="400">
        <v>0</v>
      </c>
    </row>
    <row r="24" spans="1:40" hidden="1" outlineLevel="1" x14ac:dyDescent="0.15">
      <c r="L24" s="401">
        <f t="shared" si="3"/>
        <v>46631</v>
      </c>
      <c r="M24" s="401">
        <f t="shared" si="4"/>
        <v>46996</v>
      </c>
      <c r="N24" s="402">
        <f t="shared" si="5"/>
        <v>32.459674080400006</v>
      </c>
    </row>
    <row r="25" spans="1:40" hidden="1" outlineLevel="1" x14ac:dyDescent="0.15">
      <c r="L25" s="401">
        <f t="shared" si="3"/>
        <v>46997</v>
      </c>
      <c r="M25" s="401">
        <f t="shared" si="4"/>
        <v>47361</v>
      </c>
      <c r="N25" s="402">
        <f t="shared" si="5"/>
        <v>33.433464302812006</v>
      </c>
    </row>
    <row r="26" spans="1:40" hidden="1" outlineLevel="1" x14ac:dyDescent="0.15">
      <c r="I26" s="409"/>
      <c r="L26" s="401">
        <f t="shared" si="3"/>
        <v>47362</v>
      </c>
      <c r="M26" s="401">
        <f t="shared" si="4"/>
        <v>47726</v>
      </c>
      <c r="N26" s="402">
        <f t="shared" si="5"/>
        <v>34.436468231896363</v>
      </c>
    </row>
    <row r="27" spans="1:40" hidden="1" outlineLevel="1" x14ac:dyDescent="0.15">
      <c r="L27" s="401">
        <f t="shared" si="3"/>
        <v>47727</v>
      </c>
      <c r="M27" s="401">
        <f t="shared" si="4"/>
        <v>48091</v>
      </c>
      <c r="N27" s="402">
        <f t="shared" si="5"/>
        <v>35.469562278853253</v>
      </c>
    </row>
    <row r="28" spans="1:40" hidden="1" outlineLevel="1" x14ac:dyDescent="0.15">
      <c r="L28" s="401">
        <f t="shared" si="3"/>
        <v>48092</v>
      </c>
      <c r="M28" s="401">
        <f t="shared" si="4"/>
        <v>48457</v>
      </c>
      <c r="N28" s="402">
        <f t="shared" si="5"/>
        <v>36.533649147218853</v>
      </c>
    </row>
    <row r="29" spans="1:40" hidden="1" outlineLevel="1" x14ac:dyDescent="0.15">
      <c r="L29" s="401">
        <f t="shared" si="3"/>
        <v>48458</v>
      </c>
      <c r="M29" s="401">
        <f t="shared" si="4"/>
        <v>48822</v>
      </c>
      <c r="N29" s="402">
        <f t="shared" si="5"/>
        <v>37.629658621635421</v>
      </c>
    </row>
    <row r="30" spans="1:40" hidden="1" outlineLevel="1" x14ac:dyDescent="0.15">
      <c r="L30" s="401">
        <f t="shared" si="3"/>
        <v>48823</v>
      </c>
      <c r="M30" s="401">
        <f t="shared" si="4"/>
        <v>49187</v>
      </c>
      <c r="N30" s="402">
        <f t="shared" si="5"/>
        <v>38.758548380284488</v>
      </c>
    </row>
    <row r="31" spans="1:40" hidden="1" outlineLevel="1" x14ac:dyDescent="0.15">
      <c r="L31" s="401"/>
      <c r="M31" s="401"/>
      <c r="N31" s="402"/>
    </row>
    <row r="32" spans="1:40" hidden="1" outlineLevel="1" x14ac:dyDescent="0.15">
      <c r="L32" s="401"/>
      <c r="M32" s="401"/>
      <c r="N32" s="402"/>
    </row>
    <row r="33" spans="1:40" hidden="1" outlineLevel="1" x14ac:dyDescent="0.15">
      <c r="L33" s="401"/>
      <c r="M33" s="401"/>
      <c r="N33" s="402"/>
    </row>
    <row r="34" spans="1:40" hidden="1" outlineLevel="1" x14ac:dyDescent="0.15">
      <c r="L34" s="410"/>
      <c r="M34" s="410"/>
      <c r="N34" s="411"/>
    </row>
    <row r="35" spans="1:40" collapsed="1" x14ac:dyDescent="0.15">
      <c r="A35" s="393">
        <f>A19+100</f>
        <v>300</v>
      </c>
      <c r="B35" s="394">
        <v>4000</v>
      </c>
      <c r="C35" s="393" t="s">
        <v>732</v>
      </c>
      <c r="D35" s="395">
        <f>MIN(L35:L49)</f>
        <v>44835</v>
      </c>
      <c r="E35" s="395">
        <f>MAX(M35:M49)</f>
        <v>47756</v>
      </c>
      <c r="F35" s="396">
        <v>0.1415929203539823</v>
      </c>
      <c r="G35" s="397" t="s">
        <v>725</v>
      </c>
      <c r="H35" s="398" t="s">
        <v>726</v>
      </c>
      <c r="I35" s="399">
        <v>0</v>
      </c>
      <c r="J35" s="399">
        <v>0</v>
      </c>
      <c r="K35" s="400">
        <v>0</v>
      </c>
      <c r="L35" s="401">
        <v>44835</v>
      </c>
      <c r="M35" s="401">
        <f>EOMONTH(L35,11)</f>
        <v>45199</v>
      </c>
      <c r="N35" s="402">
        <v>33</v>
      </c>
      <c r="O35" s="403">
        <v>0.5</v>
      </c>
      <c r="P35" s="404">
        <v>10</v>
      </c>
      <c r="Q35" s="404">
        <v>5</v>
      </c>
      <c r="R35" s="405">
        <v>6</v>
      </c>
      <c r="S35" s="405">
        <v>5</v>
      </c>
      <c r="T35" s="405">
        <v>0</v>
      </c>
      <c r="U35" s="402">
        <v>33</v>
      </c>
      <c r="V35" s="402">
        <v>31</v>
      </c>
      <c r="W35" s="406">
        <v>0.03</v>
      </c>
      <c r="X35" s="397" t="s">
        <v>725</v>
      </c>
      <c r="Y35" s="398" t="s">
        <v>726</v>
      </c>
      <c r="Z35" s="399">
        <v>0</v>
      </c>
      <c r="AA35" s="399">
        <v>0</v>
      </c>
      <c r="AB35" s="400">
        <v>0</v>
      </c>
      <c r="AC35" s="400">
        <v>25</v>
      </c>
      <c r="AD35" s="407">
        <v>15</v>
      </c>
      <c r="AE35" s="406">
        <v>0.03</v>
      </c>
      <c r="AF35" s="406">
        <v>0.06</v>
      </c>
      <c r="AG35" s="406">
        <v>0.03</v>
      </c>
      <c r="AH35" s="406">
        <v>0.04</v>
      </c>
      <c r="AI35" s="406">
        <v>0.02</v>
      </c>
      <c r="AJ35" s="400">
        <v>0</v>
      </c>
      <c r="AK35" s="408">
        <f>IFERROR((SUMIFS(D200:NK200,$D$165:$NK$165,"&gt;="&amp;D35,$D$165:$NK$165,"&lt;"&amp;EOMONTH(D35,12))+SUMIFS(D201:NK201,$D$165:$NK$165,"&gt;="&amp;D35,$D$165:$NK$165,"&lt;"&amp;EOMONTH(D35,12)))/AJ35,0)</f>
        <v>0</v>
      </c>
      <c r="AL35" s="399">
        <v>0</v>
      </c>
      <c r="AM35" s="406">
        <v>0.06</v>
      </c>
      <c r="AN35" s="406">
        <v>0.03</v>
      </c>
    </row>
    <row r="36" spans="1:40" hidden="1" outlineLevel="1" x14ac:dyDescent="0.15">
      <c r="H36" s="398" t="s">
        <v>727</v>
      </c>
      <c r="I36" s="399">
        <v>0</v>
      </c>
      <c r="J36" s="399">
        <v>0</v>
      </c>
      <c r="K36" s="400">
        <v>0</v>
      </c>
      <c r="L36" s="401">
        <f>M35+1</f>
        <v>45200</v>
      </c>
      <c r="M36" s="401">
        <f>EOMONTH(L36,11)</f>
        <v>45565</v>
      </c>
      <c r="N36" s="402">
        <f>N35*1.03</f>
        <v>33.99</v>
      </c>
      <c r="Y36" s="398" t="s">
        <v>727</v>
      </c>
      <c r="Z36" s="399">
        <v>0</v>
      </c>
      <c r="AA36" s="399">
        <v>0</v>
      </c>
      <c r="AB36" s="400">
        <v>0</v>
      </c>
    </row>
    <row r="37" spans="1:40" hidden="1" outlineLevel="1" x14ac:dyDescent="0.15">
      <c r="H37" s="398" t="s">
        <v>728</v>
      </c>
      <c r="I37" s="399">
        <v>0</v>
      </c>
      <c r="J37" s="399">
        <v>0</v>
      </c>
      <c r="K37" s="400">
        <v>0</v>
      </c>
      <c r="L37" s="401">
        <f t="shared" ref="L37:L42" si="6">M36+1</f>
        <v>45566</v>
      </c>
      <c r="M37" s="401">
        <f t="shared" ref="M37:M42" si="7">EOMONTH(L37,11)</f>
        <v>45930</v>
      </c>
      <c r="N37" s="402">
        <f t="shared" ref="N37:N42" si="8">N36*1.03</f>
        <v>35.009700000000002</v>
      </c>
      <c r="Y37" s="398" t="s">
        <v>728</v>
      </c>
      <c r="Z37" s="399">
        <v>0</v>
      </c>
      <c r="AA37" s="399">
        <v>0</v>
      </c>
      <c r="AB37" s="400">
        <v>0</v>
      </c>
    </row>
    <row r="38" spans="1:40" hidden="1" outlineLevel="1" x14ac:dyDescent="0.15">
      <c r="H38" s="398" t="s">
        <v>729</v>
      </c>
      <c r="I38" s="399">
        <v>0</v>
      </c>
      <c r="J38" s="399">
        <v>0</v>
      </c>
      <c r="K38" s="400">
        <v>0</v>
      </c>
      <c r="L38" s="401">
        <f t="shared" si="6"/>
        <v>45931</v>
      </c>
      <c r="M38" s="401">
        <f t="shared" si="7"/>
        <v>46295</v>
      </c>
      <c r="N38" s="402">
        <f t="shared" si="8"/>
        <v>36.059991000000004</v>
      </c>
      <c r="Y38" s="398" t="s">
        <v>729</v>
      </c>
      <c r="Z38" s="399">
        <v>0</v>
      </c>
      <c r="AA38" s="399">
        <v>0</v>
      </c>
      <c r="AB38" s="400">
        <v>0</v>
      </c>
    </row>
    <row r="39" spans="1:40" hidden="1" outlineLevel="1" x14ac:dyDescent="0.15">
      <c r="H39" s="398" t="s">
        <v>730</v>
      </c>
      <c r="I39" s="399">
        <v>0</v>
      </c>
      <c r="J39" s="399">
        <v>0</v>
      </c>
      <c r="K39" s="400">
        <v>0</v>
      </c>
      <c r="L39" s="401">
        <f t="shared" si="6"/>
        <v>46296</v>
      </c>
      <c r="M39" s="401">
        <f t="shared" si="7"/>
        <v>46660</v>
      </c>
      <c r="N39" s="402">
        <f t="shared" si="8"/>
        <v>37.141790730000004</v>
      </c>
      <c r="Y39" s="398" t="s">
        <v>730</v>
      </c>
      <c r="Z39" s="399">
        <v>0</v>
      </c>
      <c r="AA39" s="399">
        <v>0</v>
      </c>
      <c r="AB39" s="400">
        <v>0</v>
      </c>
    </row>
    <row r="40" spans="1:40" hidden="1" outlineLevel="1" x14ac:dyDescent="0.15">
      <c r="L40" s="401">
        <f t="shared" si="6"/>
        <v>46661</v>
      </c>
      <c r="M40" s="401">
        <f t="shared" si="7"/>
        <v>47026</v>
      </c>
      <c r="N40" s="402">
        <f t="shared" si="8"/>
        <v>38.256044451900003</v>
      </c>
    </row>
    <row r="41" spans="1:40" hidden="1" outlineLevel="1" x14ac:dyDescent="0.15">
      <c r="L41" s="401">
        <f t="shared" si="6"/>
        <v>47027</v>
      </c>
      <c r="M41" s="401">
        <f t="shared" si="7"/>
        <v>47391</v>
      </c>
      <c r="N41" s="402">
        <f t="shared" si="8"/>
        <v>39.403725785457006</v>
      </c>
    </row>
    <row r="42" spans="1:40" hidden="1" outlineLevel="1" x14ac:dyDescent="0.15">
      <c r="I42" s="409"/>
      <c r="L42" s="401">
        <f t="shared" si="6"/>
        <v>47392</v>
      </c>
      <c r="M42" s="401">
        <f t="shared" si="7"/>
        <v>47756</v>
      </c>
      <c r="N42" s="402">
        <f t="shared" si="8"/>
        <v>40.585837559020717</v>
      </c>
    </row>
    <row r="43" spans="1:40" hidden="1" outlineLevel="1" x14ac:dyDescent="0.15">
      <c r="L43" s="401"/>
      <c r="M43" s="401"/>
      <c r="N43" s="402"/>
    </row>
    <row r="44" spans="1:40" hidden="1" outlineLevel="1" x14ac:dyDescent="0.15">
      <c r="L44" s="401"/>
      <c r="M44" s="401"/>
      <c r="N44" s="402"/>
    </row>
    <row r="45" spans="1:40" hidden="1" outlineLevel="1" x14ac:dyDescent="0.15">
      <c r="L45" s="401"/>
      <c r="M45" s="401"/>
      <c r="N45" s="402"/>
    </row>
    <row r="46" spans="1:40" hidden="1" outlineLevel="1" x14ac:dyDescent="0.15">
      <c r="L46" s="401"/>
      <c r="M46" s="401"/>
      <c r="N46" s="402"/>
    </row>
    <row r="47" spans="1:40" hidden="1" outlineLevel="1" x14ac:dyDescent="0.15">
      <c r="L47" s="401"/>
      <c r="M47" s="401"/>
      <c r="N47" s="402"/>
    </row>
    <row r="48" spans="1:40" hidden="1" outlineLevel="1" x14ac:dyDescent="0.15">
      <c r="L48" s="401"/>
      <c r="M48" s="401"/>
      <c r="N48" s="402"/>
    </row>
    <row r="49" spans="1:40" hidden="1" outlineLevel="1" x14ac:dyDescent="0.15">
      <c r="L49" s="401"/>
      <c r="M49" s="401"/>
      <c r="N49" s="402"/>
    </row>
    <row r="50" spans="1:40" hidden="1" outlineLevel="1" x14ac:dyDescent="0.15">
      <c r="L50" s="410"/>
      <c r="M50" s="410"/>
      <c r="N50" s="411"/>
    </row>
    <row r="51" spans="1:40" collapsed="1" x14ac:dyDescent="0.15">
      <c r="A51" s="393">
        <f>A35+100</f>
        <v>400</v>
      </c>
      <c r="B51" s="394">
        <v>3500</v>
      </c>
      <c r="C51" s="393" t="s">
        <v>733</v>
      </c>
      <c r="D51" s="395">
        <f>MIN(L51:L65)</f>
        <v>44682</v>
      </c>
      <c r="E51" s="395">
        <f>MAX(M51:M65)</f>
        <v>46873</v>
      </c>
      <c r="F51" s="396">
        <v>0.12389380530973451</v>
      </c>
      <c r="G51" s="397" t="s">
        <v>725</v>
      </c>
      <c r="H51" s="398" t="s">
        <v>726</v>
      </c>
      <c r="I51" s="399">
        <v>0</v>
      </c>
      <c r="J51" s="399">
        <v>0</v>
      </c>
      <c r="K51" s="400">
        <v>0</v>
      </c>
      <c r="L51" s="401">
        <v>44682</v>
      </c>
      <c r="M51" s="401">
        <f>EOMONTH(L51,11)</f>
        <v>45046</v>
      </c>
      <c r="N51" s="402">
        <v>35</v>
      </c>
      <c r="O51" s="403">
        <v>0.5</v>
      </c>
      <c r="P51" s="404">
        <v>10</v>
      </c>
      <c r="Q51" s="404">
        <v>5</v>
      </c>
      <c r="R51" s="405">
        <v>6</v>
      </c>
      <c r="S51" s="405">
        <v>5</v>
      </c>
      <c r="T51" s="405">
        <v>0</v>
      </c>
      <c r="U51" s="402">
        <v>33</v>
      </c>
      <c r="V51" s="402">
        <v>31</v>
      </c>
      <c r="W51" s="406">
        <v>0.03</v>
      </c>
      <c r="X51" s="397" t="s">
        <v>725</v>
      </c>
      <c r="Y51" s="398" t="s">
        <v>726</v>
      </c>
      <c r="Z51" s="399">
        <v>0</v>
      </c>
      <c r="AA51" s="399">
        <v>0</v>
      </c>
      <c r="AB51" s="400">
        <v>0</v>
      </c>
      <c r="AC51" s="400">
        <v>25</v>
      </c>
      <c r="AD51" s="407">
        <v>15</v>
      </c>
      <c r="AE51" s="406">
        <v>0.03</v>
      </c>
      <c r="AF51" s="406">
        <v>0.06</v>
      </c>
      <c r="AG51" s="406">
        <v>0.03</v>
      </c>
      <c r="AH51" s="406">
        <v>0.04</v>
      </c>
      <c r="AI51" s="406">
        <v>0.02</v>
      </c>
      <c r="AJ51" s="400">
        <v>0</v>
      </c>
      <c r="AK51" s="408">
        <f>IFERROR((SUMIFS(D216:NK216,$D$165:$NK$165,"&gt;="&amp;D51,$D$165:$NK$165,"&lt;"&amp;EOMONTH(D51,12))+SUMIFS(D217:NK217,$D$165:$NK$165,"&gt;="&amp;D51,$D$165:$NK$165,"&lt;"&amp;EOMONTH(D51,12)))/AJ51,0)</f>
        <v>0</v>
      </c>
      <c r="AL51" s="399">
        <v>0</v>
      </c>
      <c r="AM51" s="406">
        <v>0.06</v>
      </c>
      <c r="AN51" s="406">
        <v>0.03</v>
      </c>
    </row>
    <row r="52" spans="1:40" hidden="1" outlineLevel="1" x14ac:dyDescent="0.15">
      <c r="H52" s="398" t="s">
        <v>727</v>
      </c>
      <c r="I52" s="399">
        <v>0</v>
      </c>
      <c r="J52" s="399">
        <v>0</v>
      </c>
      <c r="K52" s="400">
        <v>0</v>
      </c>
      <c r="L52" s="401">
        <f>M51+1</f>
        <v>45047</v>
      </c>
      <c r="M52" s="401">
        <f>EOMONTH(L52,11)</f>
        <v>45412</v>
      </c>
      <c r="N52" s="402">
        <f>N51*1.03</f>
        <v>36.050000000000004</v>
      </c>
      <c r="Y52" s="398" t="s">
        <v>727</v>
      </c>
      <c r="Z52" s="399">
        <v>0</v>
      </c>
      <c r="AA52" s="399">
        <v>0</v>
      </c>
      <c r="AB52" s="400">
        <v>0</v>
      </c>
    </row>
    <row r="53" spans="1:40" hidden="1" outlineLevel="1" x14ac:dyDescent="0.15">
      <c r="H53" s="398" t="s">
        <v>728</v>
      </c>
      <c r="I53" s="399">
        <v>0</v>
      </c>
      <c r="J53" s="399">
        <v>0</v>
      </c>
      <c r="K53" s="400">
        <v>0</v>
      </c>
      <c r="L53" s="401">
        <f t="shared" ref="L53:L56" si="9">M52+1</f>
        <v>45413</v>
      </c>
      <c r="M53" s="401">
        <f t="shared" ref="M53:M56" si="10">EOMONTH(L53,11)</f>
        <v>45777</v>
      </c>
      <c r="N53" s="402">
        <f t="shared" ref="N53:N56" si="11">N52*1.03</f>
        <v>37.131500000000003</v>
      </c>
      <c r="Y53" s="398" t="s">
        <v>728</v>
      </c>
      <c r="Z53" s="399">
        <v>0</v>
      </c>
      <c r="AA53" s="399">
        <v>0</v>
      </c>
      <c r="AB53" s="400">
        <v>0</v>
      </c>
    </row>
    <row r="54" spans="1:40" hidden="1" outlineLevel="1" x14ac:dyDescent="0.15">
      <c r="H54" s="398" t="s">
        <v>729</v>
      </c>
      <c r="I54" s="399">
        <v>0</v>
      </c>
      <c r="J54" s="399">
        <v>0</v>
      </c>
      <c r="K54" s="400">
        <v>0</v>
      </c>
      <c r="L54" s="401">
        <f t="shared" si="9"/>
        <v>45778</v>
      </c>
      <c r="M54" s="401">
        <f t="shared" si="10"/>
        <v>46142</v>
      </c>
      <c r="N54" s="402">
        <f t="shared" si="11"/>
        <v>38.245445000000004</v>
      </c>
      <c r="Y54" s="398" t="s">
        <v>729</v>
      </c>
      <c r="Z54" s="399">
        <v>0</v>
      </c>
      <c r="AA54" s="399">
        <v>0</v>
      </c>
      <c r="AB54" s="400">
        <v>0</v>
      </c>
    </row>
    <row r="55" spans="1:40" hidden="1" outlineLevel="1" x14ac:dyDescent="0.15">
      <c r="H55" s="398" t="s">
        <v>730</v>
      </c>
      <c r="I55" s="399">
        <v>0</v>
      </c>
      <c r="J55" s="399">
        <v>0</v>
      </c>
      <c r="K55" s="400">
        <v>0</v>
      </c>
      <c r="L55" s="401">
        <f t="shared" si="9"/>
        <v>46143</v>
      </c>
      <c r="M55" s="401">
        <f t="shared" si="10"/>
        <v>46507</v>
      </c>
      <c r="N55" s="402">
        <f t="shared" si="11"/>
        <v>39.392808350000003</v>
      </c>
      <c r="Y55" s="398" t="s">
        <v>730</v>
      </c>
      <c r="Z55" s="399">
        <v>0</v>
      </c>
      <c r="AA55" s="399">
        <v>0</v>
      </c>
      <c r="AB55" s="400">
        <v>0</v>
      </c>
    </row>
    <row r="56" spans="1:40" hidden="1" outlineLevel="1" x14ac:dyDescent="0.15">
      <c r="L56" s="401">
        <f t="shared" si="9"/>
        <v>46508</v>
      </c>
      <c r="M56" s="401">
        <f t="shared" si="10"/>
        <v>46873</v>
      </c>
      <c r="N56" s="402">
        <f t="shared" si="11"/>
        <v>40.574592600500004</v>
      </c>
    </row>
    <row r="57" spans="1:40" hidden="1" outlineLevel="1" x14ac:dyDescent="0.15">
      <c r="L57" s="401"/>
      <c r="M57" s="401"/>
      <c r="N57" s="402"/>
    </row>
    <row r="58" spans="1:40" hidden="1" outlineLevel="1" x14ac:dyDescent="0.15">
      <c r="I58" s="409"/>
      <c r="L58" s="401"/>
      <c r="M58" s="401"/>
      <c r="N58" s="402"/>
    </row>
    <row r="59" spans="1:40" hidden="1" outlineLevel="1" x14ac:dyDescent="0.15">
      <c r="L59" s="401"/>
      <c r="M59" s="401"/>
      <c r="N59" s="402"/>
    </row>
    <row r="60" spans="1:40" hidden="1" outlineLevel="1" x14ac:dyDescent="0.15">
      <c r="L60" s="401"/>
      <c r="M60" s="401"/>
      <c r="N60" s="402"/>
    </row>
    <row r="61" spans="1:40" hidden="1" outlineLevel="1" x14ac:dyDescent="0.15">
      <c r="L61" s="401"/>
      <c r="M61" s="401"/>
      <c r="N61" s="402"/>
    </row>
    <row r="62" spans="1:40" hidden="1" outlineLevel="1" x14ac:dyDescent="0.15">
      <c r="L62" s="401"/>
      <c r="M62" s="401"/>
      <c r="N62" s="402"/>
    </row>
    <row r="63" spans="1:40" hidden="1" outlineLevel="1" x14ac:dyDescent="0.15">
      <c r="L63" s="401"/>
      <c r="M63" s="401"/>
      <c r="N63" s="402"/>
    </row>
    <row r="64" spans="1:40" hidden="1" outlineLevel="1" x14ac:dyDescent="0.15">
      <c r="L64" s="401"/>
      <c r="M64" s="401"/>
      <c r="N64" s="402"/>
    </row>
    <row r="65" spans="1:40" hidden="1" outlineLevel="1" x14ac:dyDescent="0.15">
      <c r="L65" s="401"/>
      <c r="M65" s="401"/>
      <c r="N65" s="402"/>
    </row>
    <row r="66" spans="1:40" hidden="1" outlineLevel="1" x14ac:dyDescent="0.15">
      <c r="L66" s="410"/>
      <c r="M66" s="410"/>
      <c r="N66" s="411"/>
    </row>
    <row r="67" spans="1:40" collapsed="1" x14ac:dyDescent="0.15">
      <c r="A67" s="393">
        <f>A51+100</f>
        <v>500</v>
      </c>
      <c r="B67" s="394">
        <v>750</v>
      </c>
      <c r="C67" s="393" t="s">
        <v>734</v>
      </c>
      <c r="D67" s="395">
        <f>MIN(L67:L81)</f>
        <v>44621</v>
      </c>
      <c r="E67" s="395">
        <f>MAX(M67:M81)</f>
        <v>46812</v>
      </c>
      <c r="F67" s="396">
        <v>2.6548672566371681E-2</v>
      </c>
      <c r="G67" s="397" t="s">
        <v>725</v>
      </c>
      <c r="H67" s="398" t="s">
        <v>726</v>
      </c>
      <c r="I67" s="399">
        <v>0</v>
      </c>
      <c r="J67" s="399">
        <v>0</v>
      </c>
      <c r="K67" s="400">
        <v>0</v>
      </c>
      <c r="L67" s="401">
        <v>44621</v>
      </c>
      <c r="M67" s="401">
        <f>EOMONTH(L67,11)</f>
        <v>44985</v>
      </c>
      <c r="N67" s="402">
        <v>29</v>
      </c>
      <c r="O67" s="403">
        <v>0.5</v>
      </c>
      <c r="P67" s="404">
        <v>10</v>
      </c>
      <c r="Q67" s="404">
        <v>5</v>
      </c>
      <c r="R67" s="405">
        <v>6</v>
      </c>
      <c r="S67" s="405">
        <v>5</v>
      </c>
      <c r="T67" s="405">
        <v>0</v>
      </c>
      <c r="U67" s="402">
        <v>33</v>
      </c>
      <c r="V67" s="402">
        <v>31</v>
      </c>
      <c r="W67" s="406">
        <v>0.03</v>
      </c>
      <c r="X67" s="397" t="s">
        <v>725</v>
      </c>
      <c r="Y67" s="398" t="s">
        <v>726</v>
      </c>
      <c r="Z67" s="399">
        <v>0</v>
      </c>
      <c r="AA67" s="399">
        <v>0</v>
      </c>
      <c r="AB67" s="400">
        <v>0</v>
      </c>
      <c r="AC67" s="400">
        <v>25</v>
      </c>
      <c r="AD67" s="407">
        <v>15</v>
      </c>
      <c r="AE67" s="406">
        <v>0.03</v>
      </c>
      <c r="AF67" s="406">
        <v>0.06</v>
      </c>
      <c r="AG67" s="406">
        <v>0.03</v>
      </c>
      <c r="AH67" s="406">
        <v>0.04</v>
      </c>
      <c r="AI67" s="406">
        <v>0.02</v>
      </c>
      <c r="AJ67" s="400">
        <v>0</v>
      </c>
      <c r="AK67" s="408">
        <f>IFERROR((SUMIFS(D232:NK232,$D$165:$NK$165,"&gt;="&amp;D67,$D$165:$NK$165,"&lt;"&amp;EOMONTH(D67,12))+SUMIFS(D233:NK233,$D$165:$NK$165,"&gt;="&amp;D67,$D$165:$NK$165,"&lt;"&amp;EOMONTH(D67,12)))/AJ67,0)</f>
        <v>0</v>
      </c>
      <c r="AL67" s="399">
        <v>0</v>
      </c>
      <c r="AM67" s="406">
        <v>0.06</v>
      </c>
      <c r="AN67" s="406">
        <v>0.03</v>
      </c>
    </row>
    <row r="68" spans="1:40" hidden="1" outlineLevel="1" x14ac:dyDescent="0.15">
      <c r="H68" s="398" t="s">
        <v>727</v>
      </c>
      <c r="I68" s="399">
        <v>0</v>
      </c>
      <c r="J68" s="399">
        <v>0</v>
      </c>
      <c r="K68" s="400">
        <v>0</v>
      </c>
      <c r="L68" s="401">
        <f>M67+1</f>
        <v>44986</v>
      </c>
      <c r="M68" s="401">
        <f>EOMONTH(L68,11)</f>
        <v>45351</v>
      </c>
      <c r="N68" s="402">
        <f>N67*1.03</f>
        <v>29.87</v>
      </c>
      <c r="Y68" s="398" t="s">
        <v>727</v>
      </c>
      <c r="Z68" s="399">
        <v>0</v>
      </c>
      <c r="AA68" s="399">
        <v>0</v>
      </c>
      <c r="AB68" s="400">
        <v>0</v>
      </c>
    </row>
    <row r="69" spans="1:40" hidden="1" outlineLevel="1" x14ac:dyDescent="0.15">
      <c r="H69" s="398" t="s">
        <v>728</v>
      </c>
      <c r="I69" s="399">
        <v>0</v>
      </c>
      <c r="J69" s="399">
        <v>0</v>
      </c>
      <c r="K69" s="400">
        <v>0</v>
      </c>
      <c r="L69" s="401">
        <f t="shared" ref="L69:L72" si="12">M68+1</f>
        <v>45352</v>
      </c>
      <c r="M69" s="401">
        <f t="shared" ref="M69:M72" si="13">EOMONTH(L69,11)</f>
        <v>45716</v>
      </c>
      <c r="N69" s="402">
        <f t="shared" ref="N69:N72" si="14">N68*1.03</f>
        <v>30.766100000000002</v>
      </c>
      <c r="Y69" s="398" t="s">
        <v>728</v>
      </c>
      <c r="Z69" s="399">
        <v>0</v>
      </c>
      <c r="AA69" s="399">
        <v>0</v>
      </c>
      <c r="AB69" s="400">
        <v>0</v>
      </c>
    </row>
    <row r="70" spans="1:40" hidden="1" outlineLevel="1" x14ac:dyDescent="0.15">
      <c r="H70" s="398" t="s">
        <v>729</v>
      </c>
      <c r="I70" s="399">
        <v>0</v>
      </c>
      <c r="J70" s="399">
        <v>0</v>
      </c>
      <c r="K70" s="400">
        <v>0</v>
      </c>
      <c r="L70" s="401">
        <f t="shared" si="12"/>
        <v>45717</v>
      </c>
      <c r="M70" s="401">
        <f t="shared" si="13"/>
        <v>46081</v>
      </c>
      <c r="N70" s="402">
        <f t="shared" si="14"/>
        <v>31.689083000000004</v>
      </c>
      <c r="Y70" s="398" t="s">
        <v>729</v>
      </c>
      <c r="Z70" s="399">
        <v>0</v>
      </c>
      <c r="AA70" s="399">
        <v>0</v>
      </c>
      <c r="AB70" s="400">
        <v>0</v>
      </c>
    </row>
    <row r="71" spans="1:40" hidden="1" outlineLevel="1" x14ac:dyDescent="0.15">
      <c r="H71" s="398" t="s">
        <v>730</v>
      </c>
      <c r="I71" s="399">
        <v>0</v>
      </c>
      <c r="J71" s="399">
        <v>0</v>
      </c>
      <c r="K71" s="400">
        <v>0</v>
      </c>
      <c r="L71" s="401">
        <f t="shared" si="12"/>
        <v>46082</v>
      </c>
      <c r="M71" s="401">
        <f t="shared" si="13"/>
        <v>46446</v>
      </c>
      <c r="N71" s="402">
        <f t="shared" si="14"/>
        <v>32.639755490000006</v>
      </c>
      <c r="Y71" s="398" t="s">
        <v>730</v>
      </c>
      <c r="Z71" s="399">
        <v>0</v>
      </c>
      <c r="AA71" s="399">
        <v>0</v>
      </c>
      <c r="AB71" s="400">
        <v>0</v>
      </c>
    </row>
    <row r="72" spans="1:40" hidden="1" outlineLevel="1" x14ac:dyDescent="0.15">
      <c r="L72" s="401">
        <f t="shared" si="12"/>
        <v>46447</v>
      </c>
      <c r="M72" s="401">
        <f t="shared" si="13"/>
        <v>46812</v>
      </c>
      <c r="N72" s="402">
        <f t="shared" si="14"/>
        <v>33.618948154700007</v>
      </c>
    </row>
    <row r="73" spans="1:40" hidden="1" outlineLevel="1" x14ac:dyDescent="0.15">
      <c r="L73" s="401"/>
      <c r="M73" s="401"/>
      <c r="N73" s="402"/>
    </row>
    <row r="74" spans="1:40" hidden="1" outlineLevel="1" x14ac:dyDescent="0.15">
      <c r="I74" s="409"/>
      <c r="L74" s="401"/>
      <c r="M74" s="401"/>
      <c r="N74" s="402"/>
    </row>
    <row r="75" spans="1:40" hidden="1" outlineLevel="1" x14ac:dyDescent="0.15">
      <c r="L75" s="401"/>
      <c r="M75" s="401"/>
      <c r="N75" s="402"/>
    </row>
    <row r="76" spans="1:40" hidden="1" outlineLevel="1" x14ac:dyDescent="0.15">
      <c r="L76" s="401"/>
      <c r="M76" s="401"/>
      <c r="N76" s="402"/>
    </row>
    <row r="77" spans="1:40" hidden="1" outlineLevel="1" x14ac:dyDescent="0.15">
      <c r="L77" s="401"/>
      <c r="M77" s="401"/>
      <c r="N77" s="402"/>
    </row>
    <row r="78" spans="1:40" hidden="1" outlineLevel="1" x14ac:dyDescent="0.15">
      <c r="L78" s="401"/>
      <c r="M78" s="401"/>
      <c r="N78" s="402"/>
    </row>
    <row r="79" spans="1:40" hidden="1" outlineLevel="1" x14ac:dyDescent="0.15">
      <c r="L79" s="401"/>
      <c r="M79" s="401"/>
      <c r="N79" s="402"/>
    </row>
    <row r="80" spans="1:40" hidden="1" outlineLevel="1" x14ac:dyDescent="0.15">
      <c r="L80" s="401"/>
      <c r="M80" s="401"/>
      <c r="N80" s="402"/>
    </row>
    <row r="81" spans="1:40" hidden="1" outlineLevel="1" x14ac:dyDescent="0.15">
      <c r="L81" s="401"/>
      <c r="M81" s="401"/>
      <c r="N81" s="402"/>
    </row>
    <row r="82" spans="1:40" hidden="1" outlineLevel="1" x14ac:dyDescent="0.15">
      <c r="L82" s="410"/>
      <c r="M82" s="410"/>
      <c r="N82" s="411"/>
    </row>
    <row r="83" spans="1:40" collapsed="1" x14ac:dyDescent="0.15">
      <c r="A83" s="393">
        <f>A67+100</f>
        <v>600</v>
      </c>
      <c r="B83" s="394">
        <v>1250</v>
      </c>
      <c r="C83" s="393" t="s">
        <v>735</v>
      </c>
      <c r="D83" s="395">
        <f>MIN(L83:L97)</f>
        <v>44593</v>
      </c>
      <c r="E83" s="395">
        <f>MAX(M83:M97)</f>
        <v>45688</v>
      </c>
      <c r="F83" s="396">
        <v>4.4247787610619468E-2</v>
      </c>
      <c r="G83" s="397" t="s">
        <v>725</v>
      </c>
      <c r="H83" s="398" t="s">
        <v>726</v>
      </c>
      <c r="I83" s="399">
        <v>0</v>
      </c>
      <c r="J83" s="399">
        <v>0</v>
      </c>
      <c r="K83" s="400">
        <v>0</v>
      </c>
      <c r="L83" s="401">
        <v>44593</v>
      </c>
      <c r="M83" s="401">
        <f>EOMONTH(L83,11)</f>
        <v>44957</v>
      </c>
      <c r="N83" s="402">
        <v>31</v>
      </c>
      <c r="O83" s="403">
        <v>0.5</v>
      </c>
      <c r="P83" s="404">
        <v>10</v>
      </c>
      <c r="Q83" s="404">
        <v>5</v>
      </c>
      <c r="R83" s="405">
        <v>6</v>
      </c>
      <c r="S83" s="405">
        <v>5</v>
      </c>
      <c r="T83" s="405">
        <v>0</v>
      </c>
      <c r="U83" s="402">
        <v>33</v>
      </c>
      <c r="V83" s="402">
        <v>31</v>
      </c>
      <c r="W83" s="406">
        <v>0.03</v>
      </c>
      <c r="X83" s="397" t="s">
        <v>725</v>
      </c>
      <c r="Y83" s="398" t="s">
        <v>726</v>
      </c>
      <c r="Z83" s="399">
        <v>0</v>
      </c>
      <c r="AA83" s="399">
        <v>0</v>
      </c>
      <c r="AB83" s="400">
        <v>0</v>
      </c>
      <c r="AC83" s="400">
        <v>25</v>
      </c>
      <c r="AD83" s="407">
        <v>15</v>
      </c>
      <c r="AE83" s="406">
        <v>0.03</v>
      </c>
      <c r="AF83" s="406">
        <v>0.06</v>
      </c>
      <c r="AG83" s="406">
        <v>0.03</v>
      </c>
      <c r="AH83" s="406">
        <v>0.04</v>
      </c>
      <c r="AI83" s="406">
        <v>0.02</v>
      </c>
      <c r="AJ83" s="400">
        <v>0</v>
      </c>
      <c r="AK83" s="408">
        <f>IFERROR((SUMIFS(D248:NK248,$D$165:$NK$165,"&gt;="&amp;D83,$D$165:$NK$165,"&lt;"&amp;EOMONTH(D83,12))+SUMIFS(D249:NK249,$D$165:$NK$165,"&gt;="&amp;D83,$D$165:$NK$165,"&lt;"&amp;EOMONTH(D83,12)))/AJ83,0)</f>
        <v>0</v>
      </c>
      <c r="AL83" s="399">
        <v>0</v>
      </c>
      <c r="AM83" s="406">
        <v>0.06</v>
      </c>
      <c r="AN83" s="406">
        <v>0.03</v>
      </c>
    </row>
    <row r="84" spans="1:40" hidden="1" outlineLevel="1" x14ac:dyDescent="0.15">
      <c r="H84" s="398" t="s">
        <v>727</v>
      </c>
      <c r="I84" s="399">
        <v>0</v>
      </c>
      <c r="J84" s="399">
        <v>0</v>
      </c>
      <c r="K84" s="400">
        <v>0</v>
      </c>
      <c r="L84" s="401">
        <f>M83+1</f>
        <v>44958</v>
      </c>
      <c r="M84" s="401">
        <f>EOMONTH(L84,11)</f>
        <v>45322</v>
      </c>
      <c r="N84" s="402">
        <f>N83*1.03</f>
        <v>31.93</v>
      </c>
      <c r="Y84" s="398" t="s">
        <v>727</v>
      </c>
      <c r="Z84" s="399">
        <v>0</v>
      </c>
      <c r="AA84" s="399">
        <v>0</v>
      </c>
      <c r="AB84" s="400">
        <v>0</v>
      </c>
    </row>
    <row r="85" spans="1:40" hidden="1" outlineLevel="1" x14ac:dyDescent="0.15">
      <c r="H85" s="398" t="s">
        <v>728</v>
      </c>
      <c r="I85" s="399">
        <v>0</v>
      </c>
      <c r="J85" s="399">
        <v>0</v>
      </c>
      <c r="K85" s="400">
        <v>0</v>
      </c>
      <c r="L85" s="401">
        <f t="shared" ref="L85" si="15">M84+1</f>
        <v>45323</v>
      </c>
      <c r="M85" s="401">
        <f t="shared" ref="M85" si="16">EOMONTH(L85,11)</f>
        <v>45688</v>
      </c>
      <c r="N85" s="402">
        <f t="shared" ref="N85" si="17">N84*1.03</f>
        <v>32.887900000000002</v>
      </c>
      <c r="Y85" s="398" t="s">
        <v>728</v>
      </c>
      <c r="Z85" s="399">
        <v>0</v>
      </c>
      <c r="AA85" s="399">
        <v>0</v>
      </c>
      <c r="AB85" s="400">
        <v>0</v>
      </c>
    </row>
    <row r="86" spans="1:40" hidden="1" outlineLevel="1" x14ac:dyDescent="0.15">
      <c r="H86" s="398" t="s">
        <v>729</v>
      </c>
      <c r="I86" s="399">
        <v>0</v>
      </c>
      <c r="J86" s="399">
        <v>0</v>
      </c>
      <c r="K86" s="400">
        <v>0</v>
      </c>
      <c r="L86" s="401"/>
      <c r="M86" s="401"/>
      <c r="N86" s="402"/>
      <c r="Y86" s="398" t="s">
        <v>729</v>
      </c>
      <c r="Z86" s="399">
        <v>0</v>
      </c>
      <c r="AA86" s="399">
        <v>0</v>
      </c>
      <c r="AB86" s="400">
        <v>0</v>
      </c>
    </row>
    <row r="87" spans="1:40" hidden="1" outlineLevel="1" x14ac:dyDescent="0.15">
      <c r="H87" s="398" t="s">
        <v>730</v>
      </c>
      <c r="I87" s="399">
        <v>0</v>
      </c>
      <c r="J87" s="399">
        <v>0</v>
      </c>
      <c r="K87" s="400">
        <v>0</v>
      </c>
      <c r="L87" s="401"/>
      <c r="M87" s="401"/>
      <c r="N87" s="402"/>
      <c r="Y87" s="398" t="s">
        <v>730</v>
      </c>
      <c r="Z87" s="399">
        <v>0</v>
      </c>
      <c r="AA87" s="399">
        <v>0</v>
      </c>
      <c r="AB87" s="400">
        <v>0</v>
      </c>
    </row>
    <row r="88" spans="1:40" hidden="1" outlineLevel="1" x14ac:dyDescent="0.15">
      <c r="L88" s="401"/>
      <c r="M88" s="401"/>
      <c r="N88" s="402"/>
    </row>
    <row r="89" spans="1:40" hidden="1" outlineLevel="1" x14ac:dyDescent="0.15">
      <c r="L89" s="401"/>
      <c r="M89" s="401"/>
      <c r="N89" s="402"/>
    </row>
    <row r="90" spans="1:40" hidden="1" outlineLevel="1" x14ac:dyDescent="0.15">
      <c r="I90" s="409"/>
      <c r="L90" s="401"/>
      <c r="M90" s="401"/>
      <c r="N90" s="402"/>
    </row>
    <row r="91" spans="1:40" hidden="1" outlineLevel="1" x14ac:dyDescent="0.15">
      <c r="L91" s="401"/>
      <c r="M91" s="401"/>
      <c r="N91" s="402"/>
    </row>
    <row r="92" spans="1:40" hidden="1" outlineLevel="1" x14ac:dyDescent="0.15">
      <c r="L92" s="401"/>
      <c r="M92" s="401"/>
      <c r="N92" s="402"/>
    </row>
    <row r="93" spans="1:40" hidden="1" outlineLevel="1" x14ac:dyDescent="0.15">
      <c r="L93" s="401"/>
      <c r="M93" s="401"/>
      <c r="N93" s="402"/>
    </row>
    <row r="94" spans="1:40" hidden="1" outlineLevel="1" x14ac:dyDescent="0.15">
      <c r="L94" s="401"/>
      <c r="M94" s="401"/>
      <c r="N94" s="402"/>
    </row>
    <row r="95" spans="1:40" hidden="1" outlineLevel="1" x14ac:dyDescent="0.15">
      <c r="L95" s="401"/>
      <c r="M95" s="401"/>
      <c r="N95" s="402"/>
    </row>
    <row r="96" spans="1:40" hidden="1" outlineLevel="1" x14ac:dyDescent="0.15">
      <c r="L96" s="401"/>
      <c r="M96" s="401"/>
      <c r="N96" s="402"/>
    </row>
    <row r="97" spans="1:40" hidden="1" outlineLevel="1" x14ac:dyDescent="0.15">
      <c r="L97" s="401"/>
      <c r="M97" s="401"/>
      <c r="N97" s="402"/>
    </row>
    <row r="98" spans="1:40" hidden="1" outlineLevel="1" x14ac:dyDescent="0.15">
      <c r="L98" s="410"/>
      <c r="M98" s="410"/>
      <c r="N98" s="411"/>
    </row>
    <row r="99" spans="1:40" collapsed="1" x14ac:dyDescent="0.15">
      <c r="A99" s="393">
        <f>A83+100</f>
        <v>700</v>
      </c>
      <c r="B99" s="394">
        <v>3500</v>
      </c>
      <c r="C99" s="393" t="s">
        <v>736</v>
      </c>
      <c r="D99" s="395">
        <f>MIN(L99:L113)</f>
        <v>44713</v>
      </c>
      <c r="E99" s="395">
        <f>MAX(M99:M113)</f>
        <v>45808</v>
      </c>
      <c r="F99" s="396">
        <v>0.12389380530973451</v>
      </c>
      <c r="G99" s="397" t="s">
        <v>725</v>
      </c>
      <c r="H99" s="398" t="s">
        <v>726</v>
      </c>
      <c r="I99" s="399">
        <v>0</v>
      </c>
      <c r="J99" s="399">
        <v>0</v>
      </c>
      <c r="K99" s="400">
        <v>0</v>
      </c>
      <c r="L99" s="401">
        <v>44713</v>
      </c>
      <c r="M99" s="401">
        <f>EOMONTH(L99,11)</f>
        <v>45077</v>
      </c>
      <c r="N99" s="402">
        <v>35</v>
      </c>
      <c r="O99" s="403">
        <v>0.5</v>
      </c>
      <c r="P99" s="404">
        <v>10</v>
      </c>
      <c r="Q99" s="404">
        <v>5</v>
      </c>
      <c r="R99" s="405">
        <v>6</v>
      </c>
      <c r="S99" s="405">
        <v>5</v>
      </c>
      <c r="T99" s="405">
        <v>0</v>
      </c>
      <c r="U99" s="402">
        <v>33</v>
      </c>
      <c r="V99" s="402">
        <v>31</v>
      </c>
      <c r="W99" s="406">
        <v>0.03</v>
      </c>
      <c r="X99" s="397" t="s">
        <v>725</v>
      </c>
      <c r="Y99" s="398" t="s">
        <v>726</v>
      </c>
      <c r="Z99" s="399">
        <v>0</v>
      </c>
      <c r="AA99" s="399">
        <v>0</v>
      </c>
      <c r="AB99" s="400">
        <v>0</v>
      </c>
      <c r="AC99" s="400">
        <v>25</v>
      </c>
      <c r="AD99" s="407">
        <v>15</v>
      </c>
      <c r="AE99" s="406">
        <v>0.03</v>
      </c>
      <c r="AF99" s="406">
        <v>0.06</v>
      </c>
      <c r="AG99" s="406">
        <v>0.03</v>
      </c>
      <c r="AH99" s="406">
        <v>0.04</v>
      </c>
      <c r="AI99" s="406">
        <v>0.02</v>
      </c>
      <c r="AJ99" s="400">
        <v>0</v>
      </c>
      <c r="AK99" s="408">
        <f>IFERROR((SUMIFS(D264:NK264,$D$165:$NK$165,"&gt;="&amp;D99,$D$165:$NK$165,"&lt;"&amp;EOMONTH(D99,12))+SUMIFS(D265:NK265,$D$165:$NK$165,"&gt;="&amp;D99,$D$165:$NK$165,"&lt;"&amp;EOMONTH(D99,12)))/AJ99,0)</f>
        <v>0</v>
      </c>
      <c r="AL99" s="399">
        <v>0</v>
      </c>
      <c r="AM99" s="406">
        <v>0.06</v>
      </c>
      <c r="AN99" s="406">
        <v>0.03</v>
      </c>
    </row>
    <row r="100" spans="1:40" hidden="1" outlineLevel="1" x14ac:dyDescent="0.15">
      <c r="H100" s="398" t="s">
        <v>727</v>
      </c>
      <c r="I100" s="399">
        <v>0</v>
      </c>
      <c r="J100" s="399">
        <v>0</v>
      </c>
      <c r="K100" s="400">
        <v>0</v>
      </c>
      <c r="L100" s="401">
        <f>M99+1</f>
        <v>45078</v>
      </c>
      <c r="M100" s="401">
        <f>EOMONTH(L100,11)</f>
        <v>45443</v>
      </c>
      <c r="N100" s="402">
        <f>N99*1.03</f>
        <v>36.050000000000004</v>
      </c>
      <c r="Y100" s="398" t="s">
        <v>727</v>
      </c>
      <c r="Z100" s="399">
        <v>0</v>
      </c>
      <c r="AA100" s="399">
        <v>0</v>
      </c>
      <c r="AB100" s="400">
        <v>0</v>
      </c>
    </row>
    <row r="101" spans="1:40" hidden="1" outlineLevel="1" x14ac:dyDescent="0.15">
      <c r="H101" s="398" t="s">
        <v>728</v>
      </c>
      <c r="I101" s="399">
        <v>0</v>
      </c>
      <c r="J101" s="399">
        <v>0</v>
      </c>
      <c r="K101" s="400">
        <v>0</v>
      </c>
      <c r="L101" s="401">
        <f t="shared" ref="L101" si="18">M100+1</f>
        <v>45444</v>
      </c>
      <c r="M101" s="401">
        <f t="shared" ref="M101" si="19">EOMONTH(L101,11)</f>
        <v>45808</v>
      </c>
      <c r="N101" s="402">
        <f t="shared" ref="N101" si="20">N100*1.03</f>
        <v>37.131500000000003</v>
      </c>
      <c r="Y101" s="398" t="s">
        <v>728</v>
      </c>
      <c r="Z101" s="399">
        <v>0</v>
      </c>
      <c r="AA101" s="399">
        <v>0</v>
      </c>
      <c r="AB101" s="400">
        <v>0</v>
      </c>
    </row>
    <row r="102" spans="1:40" hidden="1" outlineLevel="1" x14ac:dyDescent="0.15">
      <c r="H102" s="398" t="s">
        <v>729</v>
      </c>
      <c r="I102" s="399">
        <v>0</v>
      </c>
      <c r="J102" s="399">
        <v>0</v>
      </c>
      <c r="K102" s="400">
        <v>0</v>
      </c>
      <c r="L102" s="401"/>
      <c r="M102" s="401"/>
      <c r="N102" s="402"/>
      <c r="Y102" s="398" t="s">
        <v>729</v>
      </c>
      <c r="Z102" s="399">
        <v>0</v>
      </c>
      <c r="AA102" s="399">
        <v>0</v>
      </c>
      <c r="AB102" s="400">
        <v>0</v>
      </c>
    </row>
    <row r="103" spans="1:40" hidden="1" outlineLevel="1" x14ac:dyDescent="0.15">
      <c r="H103" s="398" t="s">
        <v>730</v>
      </c>
      <c r="I103" s="399">
        <v>0</v>
      </c>
      <c r="J103" s="399">
        <v>0</v>
      </c>
      <c r="K103" s="400">
        <v>0</v>
      </c>
      <c r="L103" s="401"/>
      <c r="M103" s="401"/>
      <c r="N103" s="402"/>
      <c r="Y103" s="398" t="s">
        <v>730</v>
      </c>
      <c r="Z103" s="399">
        <v>0</v>
      </c>
      <c r="AA103" s="399">
        <v>0</v>
      </c>
      <c r="AB103" s="400">
        <v>0</v>
      </c>
    </row>
    <row r="104" spans="1:40" hidden="1" outlineLevel="1" x14ac:dyDescent="0.15">
      <c r="L104" s="401"/>
      <c r="M104" s="401"/>
      <c r="N104" s="402"/>
    </row>
    <row r="105" spans="1:40" hidden="1" outlineLevel="1" x14ac:dyDescent="0.15">
      <c r="L105" s="401"/>
      <c r="M105" s="401"/>
      <c r="N105" s="402"/>
    </row>
    <row r="106" spans="1:40" hidden="1" outlineLevel="1" x14ac:dyDescent="0.15">
      <c r="I106" s="409"/>
      <c r="L106" s="401"/>
      <c r="M106" s="401"/>
      <c r="N106" s="402"/>
    </row>
    <row r="107" spans="1:40" hidden="1" outlineLevel="1" x14ac:dyDescent="0.15">
      <c r="L107" s="401"/>
      <c r="M107" s="401"/>
      <c r="N107" s="402"/>
    </row>
    <row r="108" spans="1:40" hidden="1" outlineLevel="1" x14ac:dyDescent="0.15">
      <c r="L108" s="401"/>
      <c r="M108" s="401"/>
      <c r="N108" s="402"/>
    </row>
    <row r="109" spans="1:40" hidden="1" outlineLevel="1" x14ac:dyDescent="0.15">
      <c r="L109" s="401"/>
      <c r="M109" s="401"/>
      <c r="N109" s="402"/>
    </row>
    <row r="110" spans="1:40" hidden="1" outlineLevel="1" x14ac:dyDescent="0.15">
      <c r="L110" s="401"/>
      <c r="M110" s="401"/>
      <c r="N110" s="402"/>
    </row>
    <row r="111" spans="1:40" hidden="1" outlineLevel="1" x14ac:dyDescent="0.15">
      <c r="L111" s="401"/>
      <c r="M111" s="401"/>
      <c r="N111" s="402"/>
    </row>
    <row r="112" spans="1:40" hidden="1" outlineLevel="1" x14ac:dyDescent="0.15">
      <c r="L112" s="401"/>
      <c r="M112" s="401"/>
      <c r="N112" s="402"/>
    </row>
    <row r="113" spans="1:40" hidden="1" outlineLevel="1" x14ac:dyDescent="0.15">
      <c r="L113" s="401"/>
      <c r="M113" s="401"/>
      <c r="N113" s="402"/>
    </row>
    <row r="114" spans="1:40" hidden="1" outlineLevel="1" x14ac:dyDescent="0.15">
      <c r="L114" s="410"/>
      <c r="M114" s="410"/>
      <c r="N114" s="411"/>
    </row>
    <row r="115" spans="1:40" collapsed="1" x14ac:dyDescent="0.15">
      <c r="A115" s="393">
        <f>A99+100</f>
        <v>800</v>
      </c>
      <c r="B115" s="394">
        <v>7000</v>
      </c>
      <c r="C115" s="393" t="s">
        <v>737</v>
      </c>
      <c r="D115" s="395">
        <f>MIN(L115:L129)</f>
        <v>44562</v>
      </c>
      <c r="E115" s="395">
        <f>MAX(M115:M129)</f>
        <v>45657</v>
      </c>
      <c r="F115" s="396">
        <v>0.24778761061946902</v>
      </c>
      <c r="G115" s="397" t="s">
        <v>725</v>
      </c>
      <c r="H115" s="398" t="s">
        <v>726</v>
      </c>
      <c r="I115" s="399">
        <v>0</v>
      </c>
      <c r="J115" s="399">
        <v>0</v>
      </c>
      <c r="K115" s="400">
        <v>0</v>
      </c>
      <c r="L115" s="401">
        <v>44562</v>
      </c>
      <c r="M115" s="401">
        <f>EOMONTH(L115,11)</f>
        <v>44926</v>
      </c>
      <c r="N115" s="402">
        <v>31</v>
      </c>
      <c r="O115" s="403">
        <v>0.5</v>
      </c>
      <c r="P115" s="404">
        <v>10</v>
      </c>
      <c r="Q115" s="404">
        <v>5</v>
      </c>
      <c r="R115" s="405">
        <v>6</v>
      </c>
      <c r="S115" s="405">
        <v>5</v>
      </c>
      <c r="T115" s="405">
        <v>0</v>
      </c>
      <c r="U115" s="402">
        <v>33</v>
      </c>
      <c r="V115" s="402">
        <v>31</v>
      </c>
      <c r="W115" s="406">
        <v>0.03</v>
      </c>
      <c r="X115" s="397" t="s">
        <v>725</v>
      </c>
      <c r="Y115" s="398" t="s">
        <v>726</v>
      </c>
      <c r="Z115" s="399">
        <v>0</v>
      </c>
      <c r="AA115" s="399">
        <v>0</v>
      </c>
      <c r="AB115" s="400">
        <v>0</v>
      </c>
      <c r="AC115" s="400">
        <v>25</v>
      </c>
      <c r="AD115" s="407">
        <v>15</v>
      </c>
      <c r="AE115" s="406">
        <v>0.03</v>
      </c>
      <c r="AF115" s="406">
        <v>0.06</v>
      </c>
      <c r="AG115" s="406">
        <v>0.03</v>
      </c>
      <c r="AH115" s="406">
        <v>0.04</v>
      </c>
      <c r="AI115" s="406">
        <v>0.02</v>
      </c>
      <c r="AJ115" s="400">
        <v>0</v>
      </c>
      <c r="AK115" s="408">
        <f>IFERROR((SUMIFS(D280:NK280,$D$165:$NK$165,"&gt;="&amp;D115,$D$165:$NK$165,"&lt;"&amp;EOMONTH(D115,12))+SUMIFS(D281:NK281,$D$165:$NK$165,"&gt;="&amp;D115,$D$165:$NK$165,"&lt;"&amp;EOMONTH(D115,12)))/AJ115,0)</f>
        <v>0</v>
      </c>
      <c r="AL115" s="399">
        <v>0</v>
      </c>
      <c r="AM115" s="406">
        <v>0.06</v>
      </c>
      <c r="AN115" s="406">
        <v>0.03</v>
      </c>
    </row>
    <row r="116" spans="1:40" hidden="1" outlineLevel="1" x14ac:dyDescent="0.15">
      <c r="H116" s="398" t="s">
        <v>727</v>
      </c>
      <c r="I116" s="399">
        <v>0</v>
      </c>
      <c r="J116" s="399">
        <v>0</v>
      </c>
      <c r="K116" s="400">
        <v>0</v>
      </c>
      <c r="L116" s="401">
        <f>M115+1</f>
        <v>44927</v>
      </c>
      <c r="M116" s="401">
        <f>EOMONTH(L116,11)</f>
        <v>45291</v>
      </c>
      <c r="N116" s="402">
        <f>N115*1.03</f>
        <v>31.93</v>
      </c>
      <c r="Y116" s="398" t="s">
        <v>727</v>
      </c>
      <c r="Z116" s="399">
        <v>0</v>
      </c>
      <c r="AA116" s="399">
        <v>0</v>
      </c>
      <c r="AB116" s="400">
        <v>0</v>
      </c>
    </row>
    <row r="117" spans="1:40" hidden="1" outlineLevel="1" x14ac:dyDescent="0.15">
      <c r="H117" s="398" t="s">
        <v>728</v>
      </c>
      <c r="I117" s="399">
        <v>0</v>
      </c>
      <c r="J117" s="399">
        <v>0</v>
      </c>
      <c r="K117" s="400">
        <v>0</v>
      </c>
      <c r="L117" s="401">
        <f t="shared" ref="L117" si="21">M116+1</f>
        <v>45292</v>
      </c>
      <c r="M117" s="401">
        <f t="shared" ref="M117" si="22">EOMONTH(L117,11)</f>
        <v>45657</v>
      </c>
      <c r="N117" s="402">
        <f t="shared" ref="N117" si="23">N116*1.03</f>
        <v>32.887900000000002</v>
      </c>
      <c r="Y117" s="398" t="s">
        <v>728</v>
      </c>
      <c r="Z117" s="399">
        <v>0</v>
      </c>
      <c r="AA117" s="399">
        <v>0</v>
      </c>
      <c r="AB117" s="400">
        <v>0</v>
      </c>
    </row>
    <row r="118" spans="1:40" hidden="1" outlineLevel="1" x14ac:dyDescent="0.15">
      <c r="H118" s="398" t="s">
        <v>729</v>
      </c>
      <c r="I118" s="399">
        <v>0</v>
      </c>
      <c r="J118" s="399">
        <v>0</v>
      </c>
      <c r="K118" s="400">
        <v>0</v>
      </c>
      <c r="L118" s="401"/>
      <c r="M118" s="401"/>
      <c r="N118" s="402"/>
      <c r="Y118" s="398" t="s">
        <v>729</v>
      </c>
      <c r="Z118" s="399">
        <v>0</v>
      </c>
      <c r="AA118" s="399">
        <v>0</v>
      </c>
      <c r="AB118" s="400">
        <v>0</v>
      </c>
    </row>
    <row r="119" spans="1:40" hidden="1" outlineLevel="1" x14ac:dyDescent="0.15">
      <c r="H119" s="398" t="s">
        <v>730</v>
      </c>
      <c r="I119" s="399">
        <v>0</v>
      </c>
      <c r="J119" s="399">
        <v>0</v>
      </c>
      <c r="K119" s="400">
        <v>0</v>
      </c>
      <c r="L119" s="401"/>
      <c r="M119" s="401"/>
      <c r="N119" s="402"/>
      <c r="Y119" s="398" t="s">
        <v>730</v>
      </c>
      <c r="Z119" s="399">
        <v>0</v>
      </c>
      <c r="AA119" s="399">
        <v>0</v>
      </c>
      <c r="AB119" s="400">
        <v>0</v>
      </c>
    </row>
    <row r="120" spans="1:40" hidden="1" outlineLevel="1" x14ac:dyDescent="0.15">
      <c r="L120" s="401"/>
      <c r="M120" s="401"/>
      <c r="N120" s="402"/>
    </row>
    <row r="121" spans="1:40" hidden="1" outlineLevel="1" x14ac:dyDescent="0.15">
      <c r="L121" s="401"/>
      <c r="M121" s="401"/>
      <c r="N121" s="402"/>
    </row>
    <row r="122" spans="1:40" hidden="1" outlineLevel="1" x14ac:dyDescent="0.15">
      <c r="I122" s="409"/>
      <c r="L122" s="401"/>
      <c r="M122" s="401"/>
      <c r="N122" s="402"/>
    </row>
    <row r="123" spans="1:40" hidden="1" outlineLevel="1" x14ac:dyDescent="0.15">
      <c r="L123" s="401"/>
      <c r="M123" s="401"/>
      <c r="N123" s="402"/>
    </row>
    <row r="124" spans="1:40" hidden="1" outlineLevel="1" x14ac:dyDescent="0.15">
      <c r="L124" s="401"/>
      <c r="M124" s="401"/>
      <c r="N124" s="402"/>
    </row>
    <row r="125" spans="1:40" hidden="1" outlineLevel="1" x14ac:dyDescent="0.15">
      <c r="L125" s="401"/>
      <c r="M125" s="401"/>
      <c r="N125" s="402"/>
    </row>
    <row r="126" spans="1:40" hidden="1" outlineLevel="1" x14ac:dyDescent="0.15">
      <c r="L126" s="401"/>
      <c r="M126" s="401"/>
      <c r="N126" s="402"/>
    </row>
    <row r="127" spans="1:40" hidden="1" outlineLevel="1" x14ac:dyDescent="0.15">
      <c r="L127" s="401"/>
      <c r="M127" s="401"/>
      <c r="N127" s="402"/>
    </row>
    <row r="128" spans="1:40" hidden="1" outlineLevel="1" x14ac:dyDescent="0.15">
      <c r="L128" s="401"/>
      <c r="M128" s="401"/>
      <c r="N128" s="402"/>
    </row>
    <row r="129" spans="1:40" hidden="1" outlineLevel="1" x14ac:dyDescent="0.15">
      <c r="L129" s="401"/>
      <c r="M129" s="401"/>
      <c r="N129" s="402"/>
    </row>
    <row r="130" spans="1:40" hidden="1" outlineLevel="1" x14ac:dyDescent="0.15">
      <c r="L130" s="410"/>
      <c r="M130" s="410"/>
      <c r="N130" s="411"/>
    </row>
    <row r="131" spans="1:40" collapsed="1" x14ac:dyDescent="0.15">
      <c r="A131" s="393">
        <f>A115+100</f>
        <v>900</v>
      </c>
      <c r="B131" s="394">
        <v>1000</v>
      </c>
      <c r="C131" s="393" t="s">
        <v>738</v>
      </c>
      <c r="D131" s="395">
        <f>MIN(L131:L145)</f>
        <v>44562</v>
      </c>
      <c r="E131" s="395">
        <f>MAX(M131:M145)</f>
        <v>45657</v>
      </c>
      <c r="F131" s="396">
        <v>3.5398230088495575E-2</v>
      </c>
      <c r="G131" s="397" t="s">
        <v>725</v>
      </c>
      <c r="H131" s="398" t="s">
        <v>726</v>
      </c>
      <c r="I131" s="399">
        <v>0</v>
      </c>
      <c r="J131" s="399">
        <v>0</v>
      </c>
      <c r="K131" s="400">
        <v>0</v>
      </c>
      <c r="L131" s="401">
        <v>44562</v>
      </c>
      <c r="M131" s="401">
        <f>EOMONTH(L131,11)</f>
        <v>44926</v>
      </c>
      <c r="N131" s="402">
        <v>31</v>
      </c>
      <c r="O131" s="403">
        <v>0.5</v>
      </c>
      <c r="P131" s="404">
        <v>10</v>
      </c>
      <c r="Q131" s="404">
        <v>5</v>
      </c>
      <c r="R131" s="405">
        <v>6</v>
      </c>
      <c r="S131" s="405">
        <v>5</v>
      </c>
      <c r="T131" s="405">
        <v>0</v>
      </c>
      <c r="U131" s="402">
        <v>33</v>
      </c>
      <c r="V131" s="402">
        <v>31</v>
      </c>
      <c r="W131" s="406">
        <v>0.03</v>
      </c>
      <c r="X131" s="397" t="s">
        <v>725</v>
      </c>
      <c r="Y131" s="398" t="s">
        <v>726</v>
      </c>
      <c r="Z131" s="399">
        <v>0</v>
      </c>
      <c r="AA131" s="399">
        <v>0</v>
      </c>
      <c r="AB131" s="400">
        <v>0</v>
      </c>
      <c r="AC131" s="400">
        <v>25</v>
      </c>
      <c r="AD131" s="407">
        <v>15</v>
      </c>
      <c r="AE131" s="406">
        <v>0.03</v>
      </c>
      <c r="AF131" s="406">
        <v>0.06</v>
      </c>
      <c r="AG131" s="406">
        <v>0.03</v>
      </c>
      <c r="AH131" s="406">
        <v>0.04</v>
      </c>
      <c r="AI131" s="406">
        <v>0.02</v>
      </c>
      <c r="AJ131" s="400">
        <v>0</v>
      </c>
      <c r="AK131" s="408">
        <f>IFERROR((SUMIFS(D296:NK296,$D$165:$NK$165,"&gt;="&amp;D131,$D$165:$NK$165,"&lt;"&amp;EOMONTH(D131,12))+SUMIFS(D297:NK297,$D$165:$NK$165,"&gt;="&amp;D131,$D$165:$NK$165,"&lt;"&amp;EOMONTH(D131,12)))/AJ131,0)</f>
        <v>0</v>
      </c>
      <c r="AL131" s="399">
        <v>0</v>
      </c>
      <c r="AM131" s="406">
        <v>0.06</v>
      </c>
      <c r="AN131" s="406">
        <v>0.03</v>
      </c>
    </row>
    <row r="132" spans="1:40" hidden="1" outlineLevel="1" x14ac:dyDescent="0.15">
      <c r="H132" s="398" t="s">
        <v>727</v>
      </c>
      <c r="I132" s="399">
        <v>0</v>
      </c>
      <c r="J132" s="399">
        <v>0</v>
      </c>
      <c r="K132" s="400">
        <v>0</v>
      </c>
      <c r="L132" s="401">
        <f>M131+1</f>
        <v>44927</v>
      </c>
      <c r="M132" s="401">
        <f>EOMONTH(L132,11)</f>
        <v>45291</v>
      </c>
      <c r="N132" s="402">
        <f>N131*1.03</f>
        <v>31.93</v>
      </c>
      <c r="Y132" s="398" t="s">
        <v>727</v>
      </c>
      <c r="Z132" s="399">
        <v>0</v>
      </c>
      <c r="AA132" s="399">
        <v>0</v>
      </c>
      <c r="AB132" s="400">
        <v>0</v>
      </c>
    </row>
    <row r="133" spans="1:40" hidden="1" outlineLevel="1" x14ac:dyDescent="0.15">
      <c r="H133" s="398" t="s">
        <v>728</v>
      </c>
      <c r="I133" s="399">
        <v>0</v>
      </c>
      <c r="J133" s="399">
        <v>0</v>
      </c>
      <c r="K133" s="400">
        <v>0</v>
      </c>
      <c r="L133" s="401">
        <f t="shared" ref="L133" si="24">M132+1</f>
        <v>45292</v>
      </c>
      <c r="M133" s="401">
        <f t="shared" ref="M133" si="25">EOMONTH(L133,11)</f>
        <v>45657</v>
      </c>
      <c r="N133" s="402">
        <f t="shared" ref="N133" si="26">N132*1.03</f>
        <v>32.887900000000002</v>
      </c>
      <c r="Y133" s="398" t="s">
        <v>728</v>
      </c>
      <c r="Z133" s="399">
        <v>0</v>
      </c>
      <c r="AA133" s="399">
        <v>0</v>
      </c>
      <c r="AB133" s="400">
        <v>0</v>
      </c>
    </row>
    <row r="134" spans="1:40" hidden="1" outlineLevel="1" x14ac:dyDescent="0.15">
      <c r="H134" s="398" t="s">
        <v>729</v>
      </c>
      <c r="I134" s="399">
        <v>0</v>
      </c>
      <c r="J134" s="399">
        <v>0</v>
      </c>
      <c r="K134" s="400">
        <v>0</v>
      </c>
      <c r="L134" s="401"/>
      <c r="M134" s="401"/>
      <c r="N134" s="402"/>
      <c r="Y134" s="398" t="s">
        <v>729</v>
      </c>
      <c r="Z134" s="399">
        <v>0</v>
      </c>
      <c r="AA134" s="399">
        <v>0</v>
      </c>
      <c r="AB134" s="400">
        <v>0</v>
      </c>
    </row>
    <row r="135" spans="1:40" hidden="1" outlineLevel="1" x14ac:dyDescent="0.15">
      <c r="H135" s="398" t="s">
        <v>730</v>
      </c>
      <c r="I135" s="399">
        <v>0</v>
      </c>
      <c r="J135" s="399">
        <v>0</v>
      </c>
      <c r="K135" s="400">
        <v>0</v>
      </c>
      <c r="L135" s="401"/>
      <c r="M135" s="401"/>
      <c r="N135" s="402"/>
      <c r="Y135" s="398" t="s">
        <v>730</v>
      </c>
      <c r="Z135" s="399">
        <v>0</v>
      </c>
      <c r="AA135" s="399">
        <v>0</v>
      </c>
      <c r="AB135" s="400">
        <v>0</v>
      </c>
    </row>
    <row r="136" spans="1:40" hidden="1" outlineLevel="1" x14ac:dyDescent="0.15">
      <c r="L136" s="401"/>
      <c r="M136" s="401"/>
      <c r="N136" s="402"/>
    </row>
    <row r="137" spans="1:40" hidden="1" outlineLevel="1" x14ac:dyDescent="0.15">
      <c r="L137" s="401"/>
      <c r="M137" s="401"/>
      <c r="N137" s="402"/>
    </row>
    <row r="138" spans="1:40" hidden="1" outlineLevel="1" x14ac:dyDescent="0.15">
      <c r="I138" s="409"/>
      <c r="L138" s="401"/>
      <c r="M138" s="401"/>
      <c r="N138" s="402"/>
    </row>
    <row r="139" spans="1:40" hidden="1" outlineLevel="1" x14ac:dyDescent="0.15">
      <c r="L139" s="401"/>
      <c r="M139" s="401"/>
      <c r="N139" s="402"/>
    </row>
    <row r="140" spans="1:40" hidden="1" outlineLevel="1" x14ac:dyDescent="0.15">
      <c r="L140" s="401"/>
      <c r="M140" s="401"/>
      <c r="N140" s="402"/>
    </row>
    <row r="141" spans="1:40" hidden="1" outlineLevel="1" x14ac:dyDescent="0.15">
      <c r="L141" s="401"/>
      <c r="M141" s="401"/>
      <c r="N141" s="402"/>
    </row>
    <row r="142" spans="1:40" hidden="1" outlineLevel="1" x14ac:dyDescent="0.15">
      <c r="L142" s="401"/>
      <c r="M142" s="401"/>
      <c r="N142" s="402"/>
    </row>
    <row r="143" spans="1:40" hidden="1" outlineLevel="1" x14ac:dyDescent="0.15">
      <c r="L143" s="401"/>
      <c r="M143" s="401"/>
      <c r="N143" s="402"/>
    </row>
    <row r="144" spans="1:40" hidden="1" outlineLevel="1" x14ac:dyDescent="0.15">
      <c r="L144" s="401"/>
      <c r="M144" s="401"/>
      <c r="N144" s="402"/>
    </row>
    <row r="145" spans="1:40" hidden="1" outlineLevel="1" x14ac:dyDescent="0.15">
      <c r="L145" s="401"/>
      <c r="M145" s="401"/>
      <c r="N145" s="402"/>
    </row>
    <row r="146" spans="1:40" hidden="1" outlineLevel="1" x14ac:dyDescent="0.15">
      <c r="L146" s="410"/>
      <c r="M146" s="410"/>
      <c r="N146" s="411"/>
    </row>
    <row r="147" spans="1:40" collapsed="1" x14ac:dyDescent="0.15">
      <c r="A147" s="393">
        <f>A131+100</f>
        <v>1000</v>
      </c>
      <c r="B147" s="394">
        <v>1750</v>
      </c>
      <c r="C147" s="393" t="s">
        <v>739</v>
      </c>
      <c r="D147" s="395">
        <f>MIN(L147:L161)</f>
        <v>44562</v>
      </c>
      <c r="E147" s="395">
        <f>MAX(M147:M161)</f>
        <v>45657</v>
      </c>
      <c r="F147" s="396">
        <v>6.1946902654867256E-2</v>
      </c>
      <c r="G147" s="397" t="s">
        <v>725</v>
      </c>
      <c r="H147" s="398" t="s">
        <v>726</v>
      </c>
      <c r="I147" s="399">
        <v>0</v>
      </c>
      <c r="J147" s="399">
        <v>0</v>
      </c>
      <c r="K147" s="400">
        <v>0</v>
      </c>
      <c r="L147" s="401">
        <v>44562</v>
      </c>
      <c r="M147" s="401">
        <f>EOMONTH(L147,11)</f>
        <v>44926</v>
      </c>
      <c r="N147" s="402">
        <v>29</v>
      </c>
      <c r="O147" s="403">
        <v>0.5</v>
      </c>
      <c r="P147" s="404">
        <v>10</v>
      </c>
      <c r="Q147" s="404">
        <v>5</v>
      </c>
      <c r="R147" s="405">
        <v>6</v>
      </c>
      <c r="S147" s="405">
        <v>5</v>
      </c>
      <c r="T147" s="405">
        <v>0</v>
      </c>
      <c r="U147" s="402">
        <v>33</v>
      </c>
      <c r="V147" s="402">
        <v>31</v>
      </c>
      <c r="W147" s="406">
        <v>0.03</v>
      </c>
      <c r="X147" s="397" t="s">
        <v>725</v>
      </c>
      <c r="Y147" s="398" t="s">
        <v>726</v>
      </c>
      <c r="Z147" s="399">
        <v>0</v>
      </c>
      <c r="AA147" s="399">
        <v>0</v>
      </c>
      <c r="AB147" s="400">
        <v>0</v>
      </c>
      <c r="AC147" s="400">
        <v>25</v>
      </c>
      <c r="AD147" s="407">
        <v>15</v>
      </c>
      <c r="AE147" s="406">
        <v>0.03</v>
      </c>
      <c r="AF147" s="406">
        <v>0.06</v>
      </c>
      <c r="AG147" s="406">
        <v>0.03</v>
      </c>
      <c r="AH147" s="406">
        <v>0.04</v>
      </c>
      <c r="AI147" s="406">
        <v>0.02</v>
      </c>
      <c r="AJ147" s="400">
        <v>0</v>
      </c>
      <c r="AK147" s="408">
        <f>IFERROR((SUMIFS(D312:NK312,$D$165:$NK$165,"&gt;="&amp;D147,$D$165:$NK$165,"&lt;"&amp;EOMONTH(D147,12))+SUMIFS(D313:NK313,$D$165:$NK$165,"&gt;="&amp;D147,$D$165:$NK$165,"&lt;"&amp;EOMONTH(D147,12)))/AJ147,0)</f>
        <v>0</v>
      </c>
      <c r="AL147" s="399">
        <v>0</v>
      </c>
      <c r="AM147" s="406">
        <v>0.06</v>
      </c>
      <c r="AN147" s="406">
        <v>0.03</v>
      </c>
    </row>
    <row r="148" spans="1:40" hidden="1" outlineLevel="1" x14ac:dyDescent="0.15">
      <c r="H148" s="398" t="s">
        <v>727</v>
      </c>
      <c r="I148" s="399">
        <v>0</v>
      </c>
      <c r="J148" s="399">
        <v>0</v>
      </c>
      <c r="K148" s="400">
        <v>0</v>
      </c>
      <c r="L148" s="401">
        <f>M147+1</f>
        <v>44927</v>
      </c>
      <c r="M148" s="401">
        <f>EOMONTH(L148,11)</f>
        <v>45291</v>
      </c>
      <c r="N148" s="402">
        <f>N147*1.03</f>
        <v>29.87</v>
      </c>
      <c r="Y148" s="398" t="s">
        <v>727</v>
      </c>
      <c r="Z148" s="399">
        <v>0</v>
      </c>
      <c r="AA148" s="399">
        <v>0</v>
      </c>
      <c r="AB148" s="400">
        <v>0</v>
      </c>
    </row>
    <row r="149" spans="1:40" hidden="1" outlineLevel="1" x14ac:dyDescent="0.15">
      <c r="H149" s="398" t="s">
        <v>728</v>
      </c>
      <c r="I149" s="399">
        <v>0</v>
      </c>
      <c r="J149" s="399">
        <v>0</v>
      </c>
      <c r="K149" s="400">
        <v>0</v>
      </c>
      <c r="L149" s="401">
        <f t="shared" ref="L149" si="27">M148+1</f>
        <v>45292</v>
      </c>
      <c r="M149" s="401">
        <f t="shared" ref="M149" si="28">EOMONTH(L149,11)</f>
        <v>45657</v>
      </c>
      <c r="N149" s="402">
        <f t="shared" ref="N149" si="29">N148*1.03</f>
        <v>30.766100000000002</v>
      </c>
      <c r="Y149" s="398" t="s">
        <v>728</v>
      </c>
      <c r="Z149" s="399">
        <v>0</v>
      </c>
      <c r="AA149" s="399">
        <v>0</v>
      </c>
      <c r="AB149" s="400">
        <v>0</v>
      </c>
    </row>
    <row r="150" spans="1:40" hidden="1" outlineLevel="1" x14ac:dyDescent="0.15">
      <c r="H150" s="398" t="s">
        <v>729</v>
      </c>
      <c r="I150" s="399">
        <v>0</v>
      </c>
      <c r="J150" s="399">
        <v>0</v>
      </c>
      <c r="K150" s="400">
        <v>0</v>
      </c>
      <c r="L150" s="401"/>
      <c r="M150" s="401"/>
      <c r="N150" s="402"/>
      <c r="Y150" s="398" t="s">
        <v>729</v>
      </c>
      <c r="Z150" s="399">
        <v>0</v>
      </c>
      <c r="AA150" s="399">
        <v>0</v>
      </c>
      <c r="AB150" s="400">
        <v>0</v>
      </c>
    </row>
    <row r="151" spans="1:40" hidden="1" outlineLevel="1" x14ac:dyDescent="0.15">
      <c r="H151" s="398" t="s">
        <v>730</v>
      </c>
      <c r="I151" s="399">
        <v>0</v>
      </c>
      <c r="J151" s="399">
        <v>0</v>
      </c>
      <c r="K151" s="400">
        <v>0</v>
      </c>
      <c r="L151" s="401"/>
      <c r="M151" s="401"/>
      <c r="N151" s="402"/>
      <c r="Y151" s="398" t="s">
        <v>730</v>
      </c>
      <c r="Z151" s="399">
        <v>0</v>
      </c>
      <c r="AA151" s="399">
        <v>0</v>
      </c>
      <c r="AB151" s="400">
        <v>0</v>
      </c>
    </row>
    <row r="152" spans="1:40" hidden="1" outlineLevel="1" x14ac:dyDescent="0.15">
      <c r="L152" s="401"/>
      <c r="M152" s="401"/>
      <c r="N152" s="402"/>
    </row>
    <row r="153" spans="1:40" hidden="1" outlineLevel="1" x14ac:dyDescent="0.15">
      <c r="L153" s="401"/>
      <c r="M153" s="401"/>
      <c r="N153" s="402"/>
    </row>
    <row r="154" spans="1:40" hidden="1" outlineLevel="1" x14ac:dyDescent="0.15">
      <c r="I154" s="409"/>
      <c r="L154" s="401"/>
      <c r="M154" s="401"/>
      <c r="N154" s="402"/>
    </row>
    <row r="155" spans="1:40" hidden="1" outlineLevel="1" x14ac:dyDescent="0.15">
      <c r="L155" s="401"/>
      <c r="M155" s="401"/>
      <c r="N155" s="402"/>
    </row>
    <row r="156" spans="1:40" hidden="1" outlineLevel="1" x14ac:dyDescent="0.15">
      <c r="L156" s="401"/>
      <c r="M156" s="401"/>
      <c r="N156" s="402"/>
    </row>
    <row r="157" spans="1:40" hidden="1" outlineLevel="1" x14ac:dyDescent="0.15">
      <c r="L157" s="401"/>
      <c r="M157" s="401"/>
      <c r="N157" s="402"/>
    </row>
    <row r="158" spans="1:40" hidden="1" outlineLevel="1" x14ac:dyDescent="0.15">
      <c r="L158" s="401"/>
      <c r="M158" s="401"/>
      <c r="N158" s="402"/>
    </row>
    <row r="159" spans="1:40" hidden="1" outlineLevel="1" x14ac:dyDescent="0.15">
      <c r="L159" s="401"/>
      <c r="M159" s="401"/>
      <c r="N159" s="402"/>
    </row>
    <row r="160" spans="1:40" hidden="1" outlineLevel="1" x14ac:dyDescent="0.15">
      <c r="L160" s="401"/>
      <c r="M160" s="401"/>
      <c r="N160" s="402"/>
    </row>
    <row r="161" spans="1:375" hidden="1" outlineLevel="1" x14ac:dyDescent="0.15">
      <c r="L161" s="401"/>
      <c r="M161" s="401"/>
      <c r="N161" s="402"/>
    </row>
    <row r="162" spans="1:375" collapsed="1" x14ac:dyDescent="0.15"/>
    <row r="163" spans="1:375" x14ac:dyDescent="0.15">
      <c r="A163" s="412"/>
      <c r="B163" s="413"/>
      <c r="C163" s="414" t="s">
        <v>740</v>
      </c>
      <c r="D163" s="415">
        <f>ROUNDUP(D164/12,0)</f>
        <v>1</v>
      </c>
      <c r="E163" s="415">
        <f t="shared" ref="E163:BP163" si="30">ROUNDUP(E164/12,0)</f>
        <v>1</v>
      </c>
      <c r="F163" s="415">
        <f t="shared" si="30"/>
        <v>1</v>
      </c>
      <c r="G163" s="415">
        <f t="shared" si="30"/>
        <v>1</v>
      </c>
      <c r="H163" s="415">
        <f t="shared" si="30"/>
        <v>1</v>
      </c>
      <c r="I163" s="415">
        <f t="shared" si="30"/>
        <v>1</v>
      </c>
      <c r="J163" s="415">
        <f t="shared" si="30"/>
        <v>1</v>
      </c>
      <c r="K163" s="415">
        <f t="shared" si="30"/>
        <v>1</v>
      </c>
      <c r="L163" s="415">
        <f t="shared" si="30"/>
        <v>1</v>
      </c>
      <c r="M163" s="415">
        <f t="shared" si="30"/>
        <v>1</v>
      </c>
      <c r="N163" s="415">
        <f t="shared" si="30"/>
        <v>1</v>
      </c>
      <c r="O163" s="415">
        <f t="shared" si="30"/>
        <v>1</v>
      </c>
      <c r="P163" s="415">
        <f t="shared" si="30"/>
        <v>2</v>
      </c>
      <c r="Q163" s="415">
        <f t="shared" si="30"/>
        <v>2</v>
      </c>
      <c r="R163" s="415">
        <f t="shared" si="30"/>
        <v>2</v>
      </c>
      <c r="S163" s="415">
        <f t="shared" si="30"/>
        <v>2</v>
      </c>
      <c r="T163" s="415">
        <f t="shared" si="30"/>
        <v>2</v>
      </c>
      <c r="U163" s="415">
        <f t="shared" si="30"/>
        <v>2</v>
      </c>
      <c r="V163" s="415">
        <f t="shared" si="30"/>
        <v>2</v>
      </c>
      <c r="W163" s="415">
        <f t="shared" si="30"/>
        <v>2</v>
      </c>
      <c r="X163" s="415">
        <f t="shared" si="30"/>
        <v>2</v>
      </c>
      <c r="Y163" s="415">
        <f t="shared" si="30"/>
        <v>2</v>
      </c>
      <c r="Z163" s="415">
        <f t="shared" si="30"/>
        <v>2</v>
      </c>
      <c r="AA163" s="415">
        <f t="shared" si="30"/>
        <v>2</v>
      </c>
      <c r="AB163" s="415">
        <f t="shared" si="30"/>
        <v>3</v>
      </c>
      <c r="AC163" s="415">
        <f t="shared" si="30"/>
        <v>3</v>
      </c>
      <c r="AD163" s="415">
        <f t="shared" si="30"/>
        <v>3</v>
      </c>
      <c r="AE163" s="415">
        <f t="shared" si="30"/>
        <v>3</v>
      </c>
      <c r="AF163" s="415">
        <f t="shared" si="30"/>
        <v>3</v>
      </c>
      <c r="AG163" s="415">
        <f t="shared" si="30"/>
        <v>3</v>
      </c>
      <c r="AH163" s="415">
        <f t="shared" si="30"/>
        <v>3</v>
      </c>
      <c r="AI163" s="415">
        <f t="shared" si="30"/>
        <v>3</v>
      </c>
      <c r="AJ163" s="415">
        <f t="shared" si="30"/>
        <v>3</v>
      </c>
      <c r="AK163" s="415">
        <f t="shared" si="30"/>
        <v>3</v>
      </c>
      <c r="AL163" s="415">
        <f t="shared" si="30"/>
        <v>3</v>
      </c>
      <c r="AM163" s="415">
        <f t="shared" si="30"/>
        <v>3</v>
      </c>
      <c r="AN163" s="415">
        <f t="shared" si="30"/>
        <v>4</v>
      </c>
      <c r="AO163" s="415">
        <f t="shared" si="30"/>
        <v>4</v>
      </c>
      <c r="AP163" s="415">
        <f t="shared" si="30"/>
        <v>4</v>
      </c>
      <c r="AQ163" s="415">
        <f t="shared" si="30"/>
        <v>4</v>
      </c>
      <c r="AR163" s="415">
        <f t="shared" si="30"/>
        <v>4</v>
      </c>
      <c r="AS163" s="415">
        <f t="shared" si="30"/>
        <v>4</v>
      </c>
      <c r="AT163" s="415">
        <f t="shared" si="30"/>
        <v>4</v>
      </c>
      <c r="AU163" s="415">
        <f t="shared" si="30"/>
        <v>4</v>
      </c>
      <c r="AV163" s="415">
        <f t="shared" si="30"/>
        <v>4</v>
      </c>
      <c r="AW163" s="415">
        <f t="shared" si="30"/>
        <v>4</v>
      </c>
      <c r="AX163" s="415">
        <f t="shared" si="30"/>
        <v>4</v>
      </c>
      <c r="AY163" s="415">
        <f t="shared" si="30"/>
        <v>4</v>
      </c>
      <c r="AZ163" s="415">
        <f t="shared" si="30"/>
        <v>5</v>
      </c>
      <c r="BA163" s="415">
        <f t="shared" si="30"/>
        <v>5</v>
      </c>
      <c r="BB163" s="415">
        <f t="shared" si="30"/>
        <v>5</v>
      </c>
      <c r="BC163" s="415">
        <f t="shared" si="30"/>
        <v>5</v>
      </c>
      <c r="BD163" s="415">
        <f t="shared" si="30"/>
        <v>5</v>
      </c>
      <c r="BE163" s="415">
        <f t="shared" si="30"/>
        <v>5</v>
      </c>
      <c r="BF163" s="415">
        <f t="shared" si="30"/>
        <v>5</v>
      </c>
      <c r="BG163" s="415">
        <f t="shared" si="30"/>
        <v>5</v>
      </c>
      <c r="BH163" s="415">
        <f t="shared" si="30"/>
        <v>5</v>
      </c>
      <c r="BI163" s="415">
        <f t="shared" si="30"/>
        <v>5</v>
      </c>
      <c r="BJ163" s="415">
        <f t="shared" si="30"/>
        <v>5</v>
      </c>
      <c r="BK163" s="415">
        <f t="shared" si="30"/>
        <v>5</v>
      </c>
      <c r="BL163" s="415">
        <f t="shared" si="30"/>
        <v>6</v>
      </c>
      <c r="BM163" s="415">
        <f t="shared" si="30"/>
        <v>6</v>
      </c>
      <c r="BN163" s="415">
        <f t="shared" si="30"/>
        <v>6</v>
      </c>
      <c r="BO163" s="415">
        <f t="shared" si="30"/>
        <v>6</v>
      </c>
      <c r="BP163" s="415">
        <f t="shared" si="30"/>
        <v>6</v>
      </c>
      <c r="BQ163" s="415">
        <f t="shared" ref="BQ163:EB163" si="31">ROUNDUP(BQ164/12,0)</f>
        <v>6</v>
      </c>
      <c r="BR163" s="415">
        <f t="shared" si="31"/>
        <v>6</v>
      </c>
      <c r="BS163" s="415">
        <f t="shared" si="31"/>
        <v>6</v>
      </c>
      <c r="BT163" s="415">
        <f t="shared" si="31"/>
        <v>6</v>
      </c>
      <c r="BU163" s="415">
        <f t="shared" si="31"/>
        <v>6</v>
      </c>
      <c r="BV163" s="415">
        <f t="shared" si="31"/>
        <v>6</v>
      </c>
      <c r="BW163" s="415">
        <f t="shared" si="31"/>
        <v>6</v>
      </c>
      <c r="BX163" s="415">
        <f t="shared" si="31"/>
        <v>7</v>
      </c>
      <c r="BY163" s="415">
        <f t="shared" si="31"/>
        <v>7</v>
      </c>
      <c r="BZ163" s="415">
        <f t="shared" si="31"/>
        <v>7</v>
      </c>
      <c r="CA163" s="415">
        <f t="shared" si="31"/>
        <v>7</v>
      </c>
      <c r="CB163" s="415">
        <f t="shared" si="31"/>
        <v>7</v>
      </c>
      <c r="CC163" s="415">
        <f t="shared" si="31"/>
        <v>7</v>
      </c>
      <c r="CD163" s="415">
        <f t="shared" si="31"/>
        <v>7</v>
      </c>
      <c r="CE163" s="415">
        <f t="shared" si="31"/>
        <v>7</v>
      </c>
      <c r="CF163" s="415">
        <f t="shared" si="31"/>
        <v>7</v>
      </c>
      <c r="CG163" s="415">
        <f t="shared" si="31"/>
        <v>7</v>
      </c>
      <c r="CH163" s="415">
        <f t="shared" si="31"/>
        <v>7</v>
      </c>
      <c r="CI163" s="415">
        <f t="shared" si="31"/>
        <v>7</v>
      </c>
      <c r="CJ163" s="415">
        <f t="shared" si="31"/>
        <v>8</v>
      </c>
      <c r="CK163" s="415">
        <f t="shared" si="31"/>
        <v>8</v>
      </c>
      <c r="CL163" s="415">
        <f t="shared" si="31"/>
        <v>8</v>
      </c>
      <c r="CM163" s="415">
        <f t="shared" si="31"/>
        <v>8</v>
      </c>
      <c r="CN163" s="415">
        <f t="shared" si="31"/>
        <v>8</v>
      </c>
      <c r="CO163" s="415">
        <f t="shared" si="31"/>
        <v>8</v>
      </c>
      <c r="CP163" s="415">
        <f t="shared" si="31"/>
        <v>8</v>
      </c>
      <c r="CQ163" s="415">
        <f t="shared" si="31"/>
        <v>8</v>
      </c>
      <c r="CR163" s="415">
        <f t="shared" si="31"/>
        <v>8</v>
      </c>
      <c r="CS163" s="415">
        <f t="shared" si="31"/>
        <v>8</v>
      </c>
      <c r="CT163" s="415">
        <f t="shared" si="31"/>
        <v>8</v>
      </c>
      <c r="CU163" s="415">
        <f t="shared" si="31"/>
        <v>8</v>
      </c>
      <c r="CV163" s="415">
        <f t="shared" si="31"/>
        <v>9</v>
      </c>
      <c r="CW163" s="415">
        <f t="shared" si="31"/>
        <v>9</v>
      </c>
      <c r="CX163" s="415">
        <f t="shared" si="31"/>
        <v>9</v>
      </c>
      <c r="CY163" s="415">
        <f t="shared" si="31"/>
        <v>9</v>
      </c>
      <c r="CZ163" s="415">
        <f t="shared" si="31"/>
        <v>9</v>
      </c>
      <c r="DA163" s="415">
        <f t="shared" si="31"/>
        <v>9</v>
      </c>
      <c r="DB163" s="415">
        <f t="shared" si="31"/>
        <v>9</v>
      </c>
      <c r="DC163" s="415">
        <f t="shared" si="31"/>
        <v>9</v>
      </c>
      <c r="DD163" s="415">
        <f t="shared" si="31"/>
        <v>9</v>
      </c>
      <c r="DE163" s="415">
        <f t="shared" si="31"/>
        <v>9</v>
      </c>
      <c r="DF163" s="415">
        <f t="shared" si="31"/>
        <v>9</v>
      </c>
      <c r="DG163" s="415">
        <f t="shared" si="31"/>
        <v>9</v>
      </c>
      <c r="DH163" s="415">
        <f t="shared" si="31"/>
        <v>10</v>
      </c>
      <c r="DI163" s="415">
        <f t="shared" si="31"/>
        <v>10</v>
      </c>
      <c r="DJ163" s="415">
        <f t="shared" si="31"/>
        <v>10</v>
      </c>
      <c r="DK163" s="415">
        <f t="shared" si="31"/>
        <v>10</v>
      </c>
      <c r="DL163" s="415">
        <f t="shared" si="31"/>
        <v>10</v>
      </c>
      <c r="DM163" s="415">
        <f t="shared" si="31"/>
        <v>10</v>
      </c>
      <c r="DN163" s="415">
        <f t="shared" si="31"/>
        <v>10</v>
      </c>
      <c r="DO163" s="415">
        <f t="shared" si="31"/>
        <v>10</v>
      </c>
      <c r="DP163" s="415">
        <f t="shared" si="31"/>
        <v>10</v>
      </c>
      <c r="DQ163" s="415">
        <f t="shared" si="31"/>
        <v>10</v>
      </c>
      <c r="DR163" s="415">
        <f t="shared" si="31"/>
        <v>10</v>
      </c>
      <c r="DS163" s="415">
        <f t="shared" si="31"/>
        <v>10</v>
      </c>
      <c r="DT163" s="415">
        <f t="shared" si="31"/>
        <v>11</v>
      </c>
      <c r="DU163" s="415">
        <f t="shared" si="31"/>
        <v>11</v>
      </c>
      <c r="DV163" s="415">
        <f t="shared" si="31"/>
        <v>11</v>
      </c>
      <c r="DW163" s="415">
        <f t="shared" si="31"/>
        <v>11</v>
      </c>
      <c r="DX163" s="415">
        <f t="shared" si="31"/>
        <v>11</v>
      </c>
      <c r="DY163" s="415">
        <f t="shared" si="31"/>
        <v>11</v>
      </c>
      <c r="DZ163" s="415">
        <f t="shared" si="31"/>
        <v>11</v>
      </c>
      <c r="EA163" s="415">
        <f t="shared" si="31"/>
        <v>11</v>
      </c>
      <c r="EB163" s="415">
        <f t="shared" si="31"/>
        <v>11</v>
      </c>
      <c r="EC163" s="415">
        <f t="shared" ref="EC163:GN163" si="32">ROUNDUP(EC164/12,0)</f>
        <v>11</v>
      </c>
      <c r="ED163" s="415">
        <f t="shared" si="32"/>
        <v>11</v>
      </c>
      <c r="EE163" s="415">
        <f t="shared" si="32"/>
        <v>11</v>
      </c>
      <c r="EF163" s="415">
        <f t="shared" si="32"/>
        <v>12</v>
      </c>
      <c r="EG163" s="415">
        <f t="shared" si="32"/>
        <v>12</v>
      </c>
      <c r="EH163" s="415">
        <f t="shared" si="32"/>
        <v>12</v>
      </c>
      <c r="EI163" s="415">
        <f t="shared" si="32"/>
        <v>12</v>
      </c>
      <c r="EJ163" s="415">
        <f t="shared" si="32"/>
        <v>12</v>
      </c>
      <c r="EK163" s="415">
        <f t="shared" si="32"/>
        <v>12</v>
      </c>
      <c r="EL163" s="415">
        <f t="shared" si="32"/>
        <v>12</v>
      </c>
      <c r="EM163" s="415">
        <f t="shared" si="32"/>
        <v>12</v>
      </c>
      <c r="EN163" s="415">
        <f t="shared" si="32"/>
        <v>12</v>
      </c>
      <c r="EO163" s="415">
        <f t="shared" si="32"/>
        <v>12</v>
      </c>
      <c r="EP163" s="415">
        <f t="shared" si="32"/>
        <v>12</v>
      </c>
      <c r="EQ163" s="415">
        <f t="shared" si="32"/>
        <v>12</v>
      </c>
      <c r="ER163" s="415">
        <f t="shared" si="32"/>
        <v>13</v>
      </c>
      <c r="ES163" s="415">
        <f t="shared" si="32"/>
        <v>13</v>
      </c>
      <c r="ET163" s="415">
        <f t="shared" si="32"/>
        <v>13</v>
      </c>
      <c r="EU163" s="415">
        <f t="shared" si="32"/>
        <v>13</v>
      </c>
      <c r="EV163" s="415">
        <f t="shared" si="32"/>
        <v>13</v>
      </c>
      <c r="EW163" s="415">
        <f t="shared" si="32"/>
        <v>13</v>
      </c>
      <c r="EX163" s="415">
        <f t="shared" si="32"/>
        <v>13</v>
      </c>
      <c r="EY163" s="415">
        <f t="shared" si="32"/>
        <v>13</v>
      </c>
      <c r="EZ163" s="415">
        <f t="shared" si="32"/>
        <v>13</v>
      </c>
      <c r="FA163" s="415">
        <f t="shared" si="32"/>
        <v>13</v>
      </c>
      <c r="FB163" s="415">
        <f t="shared" si="32"/>
        <v>13</v>
      </c>
      <c r="FC163" s="415">
        <f t="shared" si="32"/>
        <v>13</v>
      </c>
      <c r="FD163" s="415">
        <f t="shared" si="32"/>
        <v>14</v>
      </c>
      <c r="FE163" s="415">
        <f t="shared" si="32"/>
        <v>14</v>
      </c>
      <c r="FF163" s="415">
        <f t="shared" si="32"/>
        <v>14</v>
      </c>
      <c r="FG163" s="415">
        <f t="shared" si="32"/>
        <v>14</v>
      </c>
      <c r="FH163" s="415">
        <f t="shared" si="32"/>
        <v>14</v>
      </c>
      <c r="FI163" s="415">
        <f t="shared" si="32"/>
        <v>14</v>
      </c>
      <c r="FJ163" s="415">
        <f t="shared" si="32"/>
        <v>14</v>
      </c>
      <c r="FK163" s="415">
        <f t="shared" si="32"/>
        <v>14</v>
      </c>
      <c r="FL163" s="415">
        <f t="shared" si="32"/>
        <v>14</v>
      </c>
      <c r="FM163" s="415">
        <f t="shared" si="32"/>
        <v>14</v>
      </c>
      <c r="FN163" s="415">
        <f t="shared" si="32"/>
        <v>14</v>
      </c>
      <c r="FO163" s="415">
        <f t="shared" si="32"/>
        <v>14</v>
      </c>
      <c r="FP163" s="415">
        <f t="shared" si="32"/>
        <v>15</v>
      </c>
      <c r="FQ163" s="415">
        <f t="shared" si="32"/>
        <v>15</v>
      </c>
      <c r="FR163" s="415">
        <f t="shared" si="32"/>
        <v>15</v>
      </c>
      <c r="FS163" s="415">
        <f t="shared" si="32"/>
        <v>15</v>
      </c>
      <c r="FT163" s="415">
        <f t="shared" si="32"/>
        <v>15</v>
      </c>
      <c r="FU163" s="415">
        <f t="shared" si="32"/>
        <v>15</v>
      </c>
      <c r="FV163" s="415">
        <f t="shared" si="32"/>
        <v>15</v>
      </c>
      <c r="FW163" s="415">
        <f t="shared" si="32"/>
        <v>15</v>
      </c>
      <c r="FX163" s="415">
        <f t="shared" si="32"/>
        <v>15</v>
      </c>
      <c r="FY163" s="415">
        <f t="shared" si="32"/>
        <v>15</v>
      </c>
      <c r="FZ163" s="415">
        <f t="shared" si="32"/>
        <v>15</v>
      </c>
      <c r="GA163" s="415">
        <f t="shared" si="32"/>
        <v>15</v>
      </c>
      <c r="GB163" s="415">
        <f t="shared" si="32"/>
        <v>16</v>
      </c>
      <c r="GC163" s="415">
        <f t="shared" si="32"/>
        <v>16</v>
      </c>
      <c r="GD163" s="415">
        <f t="shared" si="32"/>
        <v>16</v>
      </c>
      <c r="GE163" s="415">
        <f t="shared" si="32"/>
        <v>16</v>
      </c>
      <c r="GF163" s="415">
        <f t="shared" si="32"/>
        <v>16</v>
      </c>
      <c r="GG163" s="415">
        <f t="shared" si="32"/>
        <v>16</v>
      </c>
      <c r="GH163" s="415">
        <f t="shared" si="32"/>
        <v>16</v>
      </c>
      <c r="GI163" s="415">
        <f t="shared" si="32"/>
        <v>16</v>
      </c>
      <c r="GJ163" s="415">
        <f t="shared" si="32"/>
        <v>16</v>
      </c>
      <c r="GK163" s="415">
        <f t="shared" si="32"/>
        <v>16</v>
      </c>
      <c r="GL163" s="415">
        <f t="shared" si="32"/>
        <v>16</v>
      </c>
      <c r="GM163" s="415">
        <f t="shared" si="32"/>
        <v>16</v>
      </c>
      <c r="GN163" s="415">
        <f t="shared" si="32"/>
        <v>17</v>
      </c>
      <c r="GO163" s="415">
        <f t="shared" ref="GO163:IZ163" si="33">ROUNDUP(GO164/12,0)</f>
        <v>17</v>
      </c>
      <c r="GP163" s="415">
        <f t="shared" si="33"/>
        <v>17</v>
      </c>
      <c r="GQ163" s="415">
        <f t="shared" si="33"/>
        <v>17</v>
      </c>
      <c r="GR163" s="415">
        <f t="shared" si="33"/>
        <v>17</v>
      </c>
      <c r="GS163" s="415">
        <f t="shared" si="33"/>
        <v>17</v>
      </c>
      <c r="GT163" s="415">
        <f t="shared" si="33"/>
        <v>17</v>
      </c>
      <c r="GU163" s="415">
        <f t="shared" si="33"/>
        <v>17</v>
      </c>
      <c r="GV163" s="415">
        <f t="shared" si="33"/>
        <v>17</v>
      </c>
      <c r="GW163" s="415">
        <f t="shared" si="33"/>
        <v>17</v>
      </c>
      <c r="GX163" s="415">
        <f t="shared" si="33"/>
        <v>17</v>
      </c>
      <c r="GY163" s="415">
        <f t="shared" si="33"/>
        <v>17</v>
      </c>
      <c r="GZ163" s="415">
        <f t="shared" si="33"/>
        <v>18</v>
      </c>
      <c r="HA163" s="415">
        <f t="shared" si="33"/>
        <v>18</v>
      </c>
      <c r="HB163" s="415">
        <f t="shared" si="33"/>
        <v>18</v>
      </c>
      <c r="HC163" s="415">
        <f t="shared" si="33"/>
        <v>18</v>
      </c>
      <c r="HD163" s="415">
        <f t="shared" si="33"/>
        <v>18</v>
      </c>
      <c r="HE163" s="415">
        <f t="shared" si="33"/>
        <v>18</v>
      </c>
      <c r="HF163" s="415">
        <f t="shared" si="33"/>
        <v>18</v>
      </c>
      <c r="HG163" s="415">
        <f t="shared" si="33"/>
        <v>18</v>
      </c>
      <c r="HH163" s="415">
        <f t="shared" si="33"/>
        <v>18</v>
      </c>
      <c r="HI163" s="415">
        <f t="shared" si="33"/>
        <v>18</v>
      </c>
      <c r="HJ163" s="415">
        <f t="shared" si="33"/>
        <v>18</v>
      </c>
      <c r="HK163" s="415">
        <f t="shared" si="33"/>
        <v>18</v>
      </c>
      <c r="HL163" s="415">
        <f t="shared" si="33"/>
        <v>19</v>
      </c>
      <c r="HM163" s="415">
        <f t="shared" si="33"/>
        <v>19</v>
      </c>
      <c r="HN163" s="415">
        <f t="shared" si="33"/>
        <v>19</v>
      </c>
      <c r="HO163" s="415">
        <f t="shared" si="33"/>
        <v>19</v>
      </c>
      <c r="HP163" s="415">
        <f t="shared" si="33"/>
        <v>19</v>
      </c>
      <c r="HQ163" s="415">
        <f t="shared" si="33"/>
        <v>19</v>
      </c>
      <c r="HR163" s="415">
        <f t="shared" si="33"/>
        <v>19</v>
      </c>
      <c r="HS163" s="415">
        <f t="shared" si="33"/>
        <v>19</v>
      </c>
      <c r="HT163" s="415">
        <f t="shared" si="33"/>
        <v>19</v>
      </c>
      <c r="HU163" s="415">
        <f t="shared" si="33"/>
        <v>19</v>
      </c>
      <c r="HV163" s="415">
        <f t="shared" si="33"/>
        <v>19</v>
      </c>
      <c r="HW163" s="415">
        <f t="shared" si="33"/>
        <v>19</v>
      </c>
      <c r="HX163" s="415">
        <f t="shared" si="33"/>
        <v>20</v>
      </c>
      <c r="HY163" s="415">
        <f t="shared" si="33"/>
        <v>20</v>
      </c>
      <c r="HZ163" s="415">
        <f t="shared" si="33"/>
        <v>20</v>
      </c>
      <c r="IA163" s="415">
        <f t="shared" si="33"/>
        <v>20</v>
      </c>
      <c r="IB163" s="415">
        <f t="shared" si="33"/>
        <v>20</v>
      </c>
      <c r="IC163" s="415">
        <f t="shared" si="33"/>
        <v>20</v>
      </c>
      <c r="ID163" s="415">
        <f t="shared" si="33"/>
        <v>20</v>
      </c>
      <c r="IE163" s="415">
        <f t="shared" si="33"/>
        <v>20</v>
      </c>
      <c r="IF163" s="415">
        <f t="shared" si="33"/>
        <v>20</v>
      </c>
      <c r="IG163" s="415">
        <f t="shared" si="33"/>
        <v>20</v>
      </c>
      <c r="IH163" s="415">
        <f t="shared" si="33"/>
        <v>20</v>
      </c>
      <c r="II163" s="415">
        <f t="shared" si="33"/>
        <v>20</v>
      </c>
      <c r="IJ163" s="415">
        <f t="shared" si="33"/>
        <v>21</v>
      </c>
      <c r="IK163" s="415">
        <f t="shared" si="33"/>
        <v>21</v>
      </c>
      <c r="IL163" s="415">
        <f t="shared" si="33"/>
        <v>21</v>
      </c>
      <c r="IM163" s="415">
        <f t="shared" si="33"/>
        <v>21</v>
      </c>
      <c r="IN163" s="415">
        <f t="shared" si="33"/>
        <v>21</v>
      </c>
      <c r="IO163" s="415">
        <f t="shared" si="33"/>
        <v>21</v>
      </c>
      <c r="IP163" s="415">
        <f t="shared" si="33"/>
        <v>21</v>
      </c>
      <c r="IQ163" s="415">
        <f t="shared" si="33"/>
        <v>21</v>
      </c>
      <c r="IR163" s="415">
        <f t="shared" si="33"/>
        <v>21</v>
      </c>
      <c r="IS163" s="415">
        <f t="shared" si="33"/>
        <v>21</v>
      </c>
      <c r="IT163" s="415">
        <f t="shared" si="33"/>
        <v>21</v>
      </c>
      <c r="IU163" s="415">
        <f t="shared" si="33"/>
        <v>21</v>
      </c>
      <c r="IV163" s="415">
        <f t="shared" si="33"/>
        <v>22</v>
      </c>
      <c r="IW163" s="415">
        <f t="shared" si="33"/>
        <v>22</v>
      </c>
      <c r="IX163" s="415">
        <f t="shared" si="33"/>
        <v>22</v>
      </c>
      <c r="IY163" s="415">
        <f t="shared" si="33"/>
        <v>22</v>
      </c>
      <c r="IZ163" s="415">
        <f t="shared" si="33"/>
        <v>22</v>
      </c>
      <c r="JA163" s="415">
        <f t="shared" ref="JA163:LL163" si="34">ROUNDUP(JA164/12,0)</f>
        <v>22</v>
      </c>
      <c r="JB163" s="415">
        <f t="shared" si="34"/>
        <v>22</v>
      </c>
      <c r="JC163" s="415">
        <f t="shared" si="34"/>
        <v>22</v>
      </c>
      <c r="JD163" s="415">
        <f t="shared" si="34"/>
        <v>22</v>
      </c>
      <c r="JE163" s="415">
        <f t="shared" si="34"/>
        <v>22</v>
      </c>
      <c r="JF163" s="415">
        <f t="shared" si="34"/>
        <v>22</v>
      </c>
      <c r="JG163" s="415">
        <f t="shared" si="34"/>
        <v>22</v>
      </c>
      <c r="JH163" s="415">
        <f t="shared" si="34"/>
        <v>23</v>
      </c>
      <c r="JI163" s="415">
        <f t="shared" si="34"/>
        <v>23</v>
      </c>
      <c r="JJ163" s="415">
        <f t="shared" si="34"/>
        <v>23</v>
      </c>
      <c r="JK163" s="415">
        <f t="shared" si="34"/>
        <v>23</v>
      </c>
      <c r="JL163" s="415">
        <f t="shared" si="34"/>
        <v>23</v>
      </c>
      <c r="JM163" s="415">
        <f t="shared" si="34"/>
        <v>23</v>
      </c>
      <c r="JN163" s="415">
        <f t="shared" si="34"/>
        <v>23</v>
      </c>
      <c r="JO163" s="415">
        <f t="shared" si="34"/>
        <v>23</v>
      </c>
      <c r="JP163" s="415">
        <f t="shared" si="34"/>
        <v>23</v>
      </c>
      <c r="JQ163" s="415">
        <f t="shared" si="34"/>
        <v>23</v>
      </c>
      <c r="JR163" s="415">
        <f t="shared" si="34"/>
        <v>23</v>
      </c>
      <c r="JS163" s="415">
        <f t="shared" si="34"/>
        <v>23</v>
      </c>
      <c r="JT163" s="415">
        <f t="shared" si="34"/>
        <v>24</v>
      </c>
      <c r="JU163" s="415">
        <f t="shared" si="34"/>
        <v>24</v>
      </c>
      <c r="JV163" s="415">
        <f t="shared" si="34"/>
        <v>24</v>
      </c>
      <c r="JW163" s="415">
        <f t="shared" si="34"/>
        <v>24</v>
      </c>
      <c r="JX163" s="415">
        <f t="shared" si="34"/>
        <v>24</v>
      </c>
      <c r="JY163" s="415">
        <f t="shared" si="34"/>
        <v>24</v>
      </c>
      <c r="JZ163" s="415">
        <f t="shared" si="34"/>
        <v>24</v>
      </c>
      <c r="KA163" s="415">
        <f t="shared" si="34"/>
        <v>24</v>
      </c>
      <c r="KB163" s="415">
        <f t="shared" si="34"/>
        <v>24</v>
      </c>
      <c r="KC163" s="415">
        <f t="shared" si="34"/>
        <v>24</v>
      </c>
      <c r="KD163" s="415">
        <f t="shared" si="34"/>
        <v>24</v>
      </c>
      <c r="KE163" s="415">
        <f t="shared" si="34"/>
        <v>24</v>
      </c>
      <c r="KF163" s="415">
        <f t="shared" si="34"/>
        <v>25</v>
      </c>
      <c r="KG163" s="415">
        <f t="shared" si="34"/>
        <v>25</v>
      </c>
      <c r="KH163" s="415">
        <f t="shared" si="34"/>
        <v>25</v>
      </c>
      <c r="KI163" s="415">
        <f t="shared" si="34"/>
        <v>25</v>
      </c>
      <c r="KJ163" s="415">
        <f t="shared" si="34"/>
        <v>25</v>
      </c>
      <c r="KK163" s="415">
        <f t="shared" si="34"/>
        <v>25</v>
      </c>
      <c r="KL163" s="415">
        <f t="shared" si="34"/>
        <v>25</v>
      </c>
      <c r="KM163" s="415">
        <f t="shared" si="34"/>
        <v>25</v>
      </c>
      <c r="KN163" s="415">
        <f t="shared" si="34"/>
        <v>25</v>
      </c>
      <c r="KO163" s="415">
        <f t="shared" si="34"/>
        <v>25</v>
      </c>
      <c r="KP163" s="415">
        <f t="shared" si="34"/>
        <v>25</v>
      </c>
      <c r="KQ163" s="415">
        <f t="shared" si="34"/>
        <v>25</v>
      </c>
      <c r="KR163" s="415">
        <f t="shared" si="34"/>
        <v>26</v>
      </c>
      <c r="KS163" s="415">
        <f t="shared" si="34"/>
        <v>26</v>
      </c>
      <c r="KT163" s="415">
        <f t="shared" si="34"/>
        <v>26</v>
      </c>
      <c r="KU163" s="415">
        <f t="shared" si="34"/>
        <v>26</v>
      </c>
      <c r="KV163" s="415">
        <f t="shared" si="34"/>
        <v>26</v>
      </c>
      <c r="KW163" s="415">
        <f t="shared" si="34"/>
        <v>26</v>
      </c>
      <c r="KX163" s="415">
        <f t="shared" si="34"/>
        <v>26</v>
      </c>
      <c r="KY163" s="415">
        <f t="shared" si="34"/>
        <v>26</v>
      </c>
      <c r="KZ163" s="415">
        <f t="shared" si="34"/>
        <v>26</v>
      </c>
      <c r="LA163" s="415">
        <f t="shared" si="34"/>
        <v>26</v>
      </c>
      <c r="LB163" s="415">
        <f t="shared" si="34"/>
        <v>26</v>
      </c>
      <c r="LC163" s="415">
        <f t="shared" si="34"/>
        <v>26</v>
      </c>
      <c r="LD163" s="415">
        <f t="shared" si="34"/>
        <v>27</v>
      </c>
      <c r="LE163" s="415">
        <f t="shared" si="34"/>
        <v>27</v>
      </c>
      <c r="LF163" s="415">
        <f t="shared" si="34"/>
        <v>27</v>
      </c>
      <c r="LG163" s="415">
        <f t="shared" si="34"/>
        <v>27</v>
      </c>
      <c r="LH163" s="415">
        <f t="shared" si="34"/>
        <v>27</v>
      </c>
      <c r="LI163" s="415">
        <f t="shared" si="34"/>
        <v>27</v>
      </c>
      <c r="LJ163" s="415">
        <f t="shared" si="34"/>
        <v>27</v>
      </c>
      <c r="LK163" s="415">
        <f t="shared" si="34"/>
        <v>27</v>
      </c>
      <c r="LL163" s="415">
        <f t="shared" si="34"/>
        <v>27</v>
      </c>
      <c r="LM163" s="415">
        <f t="shared" ref="LM163:NK163" si="35">ROUNDUP(LM164/12,0)</f>
        <v>27</v>
      </c>
      <c r="LN163" s="415">
        <f t="shared" si="35"/>
        <v>27</v>
      </c>
      <c r="LO163" s="415">
        <f t="shared" si="35"/>
        <v>27</v>
      </c>
      <c r="LP163" s="415">
        <f t="shared" si="35"/>
        <v>28</v>
      </c>
      <c r="LQ163" s="415">
        <f t="shared" si="35"/>
        <v>28</v>
      </c>
      <c r="LR163" s="415">
        <f t="shared" si="35"/>
        <v>28</v>
      </c>
      <c r="LS163" s="415">
        <f t="shared" si="35"/>
        <v>28</v>
      </c>
      <c r="LT163" s="415">
        <f t="shared" si="35"/>
        <v>28</v>
      </c>
      <c r="LU163" s="415">
        <f t="shared" si="35"/>
        <v>28</v>
      </c>
      <c r="LV163" s="415">
        <f t="shared" si="35"/>
        <v>28</v>
      </c>
      <c r="LW163" s="415">
        <f t="shared" si="35"/>
        <v>28</v>
      </c>
      <c r="LX163" s="415">
        <f t="shared" si="35"/>
        <v>28</v>
      </c>
      <c r="LY163" s="415">
        <f t="shared" si="35"/>
        <v>28</v>
      </c>
      <c r="LZ163" s="415">
        <f t="shared" si="35"/>
        <v>28</v>
      </c>
      <c r="MA163" s="415">
        <f t="shared" si="35"/>
        <v>28</v>
      </c>
      <c r="MB163" s="415">
        <f t="shared" si="35"/>
        <v>29</v>
      </c>
      <c r="MC163" s="415">
        <f t="shared" si="35"/>
        <v>29</v>
      </c>
      <c r="MD163" s="415">
        <f t="shared" si="35"/>
        <v>29</v>
      </c>
      <c r="ME163" s="415">
        <f t="shared" si="35"/>
        <v>29</v>
      </c>
      <c r="MF163" s="415">
        <f t="shared" si="35"/>
        <v>29</v>
      </c>
      <c r="MG163" s="415">
        <f t="shared" si="35"/>
        <v>29</v>
      </c>
      <c r="MH163" s="415">
        <f t="shared" si="35"/>
        <v>29</v>
      </c>
      <c r="MI163" s="415">
        <f t="shared" si="35"/>
        <v>29</v>
      </c>
      <c r="MJ163" s="415">
        <f t="shared" si="35"/>
        <v>29</v>
      </c>
      <c r="MK163" s="415">
        <f t="shared" si="35"/>
        <v>29</v>
      </c>
      <c r="ML163" s="415">
        <f t="shared" si="35"/>
        <v>29</v>
      </c>
      <c r="MM163" s="415">
        <f t="shared" si="35"/>
        <v>29</v>
      </c>
      <c r="MN163" s="415">
        <f t="shared" si="35"/>
        <v>30</v>
      </c>
      <c r="MO163" s="415">
        <f t="shared" si="35"/>
        <v>30</v>
      </c>
      <c r="MP163" s="415">
        <f t="shared" si="35"/>
        <v>30</v>
      </c>
      <c r="MQ163" s="415">
        <f t="shared" si="35"/>
        <v>30</v>
      </c>
      <c r="MR163" s="415">
        <f t="shared" si="35"/>
        <v>30</v>
      </c>
      <c r="MS163" s="415">
        <f t="shared" si="35"/>
        <v>30</v>
      </c>
      <c r="MT163" s="415">
        <f t="shared" si="35"/>
        <v>30</v>
      </c>
      <c r="MU163" s="415">
        <f t="shared" si="35"/>
        <v>30</v>
      </c>
      <c r="MV163" s="415">
        <f t="shared" si="35"/>
        <v>30</v>
      </c>
      <c r="MW163" s="415">
        <f t="shared" si="35"/>
        <v>30</v>
      </c>
      <c r="MX163" s="415">
        <f t="shared" si="35"/>
        <v>30</v>
      </c>
      <c r="MY163" s="415">
        <f t="shared" si="35"/>
        <v>30</v>
      </c>
      <c r="MZ163" s="415">
        <f t="shared" si="35"/>
        <v>31</v>
      </c>
      <c r="NA163" s="415">
        <f t="shared" si="35"/>
        <v>31</v>
      </c>
      <c r="NB163" s="415">
        <f t="shared" si="35"/>
        <v>31</v>
      </c>
      <c r="NC163" s="415">
        <f t="shared" si="35"/>
        <v>31</v>
      </c>
      <c r="ND163" s="415">
        <f t="shared" si="35"/>
        <v>31</v>
      </c>
      <c r="NE163" s="415">
        <f t="shared" si="35"/>
        <v>31</v>
      </c>
      <c r="NF163" s="415">
        <f t="shared" si="35"/>
        <v>31</v>
      </c>
      <c r="NG163" s="415">
        <f t="shared" si="35"/>
        <v>31</v>
      </c>
      <c r="NH163" s="415">
        <f t="shared" si="35"/>
        <v>31</v>
      </c>
      <c r="NI163" s="415">
        <f t="shared" si="35"/>
        <v>31</v>
      </c>
      <c r="NJ163" s="415">
        <f t="shared" si="35"/>
        <v>31</v>
      </c>
      <c r="NK163" s="416">
        <f t="shared" si="35"/>
        <v>31</v>
      </c>
    </row>
    <row r="164" spans="1:375" x14ac:dyDescent="0.15">
      <c r="A164" s="417"/>
      <c r="B164" s="418"/>
      <c r="C164" s="419" t="s">
        <v>741</v>
      </c>
      <c r="D164" s="420">
        <v>1</v>
      </c>
      <c r="E164" s="420">
        <f>D164+1</f>
        <v>2</v>
      </c>
      <c r="F164" s="420">
        <f t="shared" ref="F164:BQ164" si="36">E164+1</f>
        <v>3</v>
      </c>
      <c r="G164" s="420">
        <f t="shared" si="36"/>
        <v>4</v>
      </c>
      <c r="H164" s="420">
        <f t="shared" si="36"/>
        <v>5</v>
      </c>
      <c r="I164" s="420">
        <f t="shared" si="36"/>
        <v>6</v>
      </c>
      <c r="J164" s="420">
        <f t="shared" si="36"/>
        <v>7</v>
      </c>
      <c r="K164" s="420">
        <f t="shared" si="36"/>
        <v>8</v>
      </c>
      <c r="L164" s="420">
        <f t="shared" si="36"/>
        <v>9</v>
      </c>
      <c r="M164" s="420">
        <f t="shared" si="36"/>
        <v>10</v>
      </c>
      <c r="N164" s="420">
        <f t="shared" si="36"/>
        <v>11</v>
      </c>
      <c r="O164" s="420">
        <f t="shared" si="36"/>
        <v>12</v>
      </c>
      <c r="P164" s="420">
        <f t="shared" si="36"/>
        <v>13</v>
      </c>
      <c r="Q164" s="420">
        <f t="shared" si="36"/>
        <v>14</v>
      </c>
      <c r="R164" s="420">
        <f t="shared" si="36"/>
        <v>15</v>
      </c>
      <c r="S164" s="420">
        <f t="shared" si="36"/>
        <v>16</v>
      </c>
      <c r="T164" s="420">
        <f t="shared" si="36"/>
        <v>17</v>
      </c>
      <c r="U164" s="420">
        <f t="shared" si="36"/>
        <v>18</v>
      </c>
      <c r="V164" s="420">
        <f t="shared" si="36"/>
        <v>19</v>
      </c>
      <c r="W164" s="420">
        <f t="shared" si="36"/>
        <v>20</v>
      </c>
      <c r="X164" s="420">
        <f t="shared" si="36"/>
        <v>21</v>
      </c>
      <c r="Y164" s="420">
        <f t="shared" si="36"/>
        <v>22</v>
      </c>
      <c r="Z164" s="420">
        <f t="shared" si="36"/>
        <v>23</v>
      </c>
      <c r="AA164" s="420">
        <f t="shared" si="36"/>
        <v>24</v>
      </c>
      <c r="AB164" s="420">
        <f t="shared" si="36"/>
        <v>25</v>
      </c>
      <c r="AC164" s="420">
        <f t="shared" si="36"/>
        <v>26</v>
      </c>
      <c r="AD164" s="420">
        <f t="shared" si="36"/>
        <v>27</v>
      </c>
      <c r="AE164" s="420">
        <f t="shared" si="36"/>
        <v>28</v>
      </c>
      <c r="AF164" s="420">
        <f t="shared" si="36"/>
        <v>29</v>
      </c>
      <c r="AG164" s="420">
        <f t="shared" si="36"/>
        <v>30</v>
      </c>
      <c r="AH164" s="420">
        <f t="shared" si="36"/>
        <v>31</v>
      </c>
      <c r="AI164" s="420">
        <f t="shared" si="36"/>
        <v>32</v>
      </c>
      <c r="AJ164" s="420">
        <f t="shared" si="36"/>
        <v>33</v>
      </c>
      <c r="AK164" s="420">
        <f t="shared" si="36"/>
        <v>34</v>
      </c>
      <c r="AL164" s="420">
        <f t="shared" si="36"/>
        <v>35</v>
      </c>
      <c r="AM164" s="420">
        <f t="shared" si="36"/>
        <v>36</v>
      </c>
      <c r="AN164" s="420">
        <f t="shared" si="36"/>
        <v>37</v>
      </c>
      <c r="AO164" s="420">
        <f t="shared" si="36"/>
        <v>38</v>
      </c>
      <c r="AP164" s="420">
        <f t="shared" si="36"/>
        <v>39</v>
      </c>
      <c r="AQ164" s="420">
        <f t="shared" si="36"/>
        <v>40</v>
      </c>
      <c r="AR164" s="420">
        <f t="shared" si="36"/>
        <v>41</v>
      </c>
      <c r="AS164" s="420">
        <f t="shared" si="36"/>
        <v>42</v>
      </c>
      <c r="AT164" s="420">
        <f t="shared" si="36"/>
        <v>43</v>
      </c>
      <c r="AU164" s="420">
        <f t="shared" si="36"/>
        <v>44</v>
      </c>
      <c r="AV164" s="420">
        <f t="shared" si="36"/>
        <v>45</v>
      </c>
      <c r="AW164" s="420">
        <f t="shared" si="36"/>
        <v>46</v>
      </c>
      <c r="AX164" s="420">
        <f t="shared" si="36"/>
        <v>47</v>
      </c>
      <c r="AY164" s="420">
        <f t="shared" si="36"/>
        <v>48</v>
      </c>
      <c r="AZ164" s="420">
        <f t="shared" si="36"/>
        <v>49</v>
      </c>
      <c r="BA164" s="420">
        <f t="shared" si="36"/>
        <v>50</v>
      </c>
      <c r="BB164" s="420">
        <f t="shared" si="36"/>
        <v>51</v>
      </c>
      <c r="BC164" s="420">
        <f t="shared" si="36"/>
        <v>52</v>
      </c>
      <c r="BD164" s="420">
        <f t="shared" si="36"/>
        <v>53</v>
      </c>
      <c r="BE164" s="420">
        <f t="shared" si="36"/>
        <v>54</v>
      </c>
      <c r="BF164" s="420">
        <f t="shared" si="36"/>
        <v>55</v>
      </c>
      <c r="BG164" s="420">
        <f t="shared" si="36"/>
        <v>56</v>
      </c>
      <c r="BH164" s="420">
        <f t="shared" si="36"/>
        <v>57</v>
      </c>
      <c r="BI164" s="420">
        <f t="shared" si="36"/>
        <v>58</v>
      </c>
      <c r="BJ164" s="420">
        <f t="shared" si="36"/>
        <v>59</v>
      </c>
      <c r="BK164" s="420">
        <f t="shared" si="36"/>
        <v>60</v>
      </c>
      <c r="BL164" s="420">
        <f t="shared" si="36"/>
        <v>61</v>
      </c>
      <c r="BM164" s="420">
        <f t="shared" si="36"/>
        <v>62</v>
      </c>
      <c r="BN164" s="420">
        <f t="shared" si="36"/>
        <v>63</v>
      </c>
      <c r="BO164" s="420">
        <f t="shared" si="36"/>
        <v>64</v>
      </c>
      <c r="BP164" s="420">
        <f t="shared" si="36"/>
        <v>65</v>
      </c>
      <c r="BQ164" s="420">
        <f t="shared" si="36"/>
        <v>66</v>
      </c>
      <c r="BR164" s="420">
        <f t="shared" ref="BR164:EC164" si="37">BQ164+1</f>
        <v>67</v>
      </c>
      <c r="BS164" s="420">
        <f t="shared" si="37"/>
        <v>68</v>
      </c>
      <c r="BT164" s="420">
        <f t="shared" si="37"/>
        <v>69</v>
      </c>
      <c r="BU164" s="420">
        <f t="shared" si="37"/>
        <v>70</v>
      </c>
      <c r="BV164" s="420">
        <f t="shared" si="37"/>
        <v>71</v>
      </c>
      <c r="BW164" s="420">
        <f t="shared" si="37"/>
        <v>72</v>
      </c>
      <c r="BX164" s="420">
        <f t="shared" si="37"/>
        <v>73</v>
      </c>
      <c r="BY164" s="420">
        <f t="shared" si="37"/>
        <v>74</v>
      </c>
      <c r="BZ164" s="420">
        <f t="shared" si="37"/>
        <v>75</v>
      </c>
      <c r="CA164" s="420">
        <f t="shared" si="37"/>
        <v>76</v>
      </c>
      <c r="CB164" s="420">
        <f t="shared" si="37"/>
        <v>77</v>
      </c>
      <c r="CC164" s="420">
        <f t="shared" si="37"/>
        <v>78</v>
      </c>
      <c r="CD164" s="420">
        <f t="shared" si="37"/>
        <v>79</v>
      </c>
      <c r="CE164" s="420">
        <f t="shared" si="37"/>
        <v>80</v>
      </c>
      <c r="CF164" s="420">
        <f t="shared" si="37"/>
        <v>81</v>
      </c>
      <c r="CG164" s="420">
        <f t="shared" si="37"/>
        <v>82</v>
      </c>
      <c r="CH164" s="420">
        <f t="shared" si="37"/>
        <v>83</v>
      </c>
      <c r="CI164" s="420">
        <f t="shared" si="37"/>
        <v>84</v>
      </c>
      <c r="CJ164" s="420">
        <f t="shared" si="37"/>
        <v>85</v>
      </c>
      <c r="CK164" s="420">
        <f t="shared" si="37"/>
        <v>86</v>
      </c>
      <c r="CL164" s="420">
        <f t="shared" si="37"/>
        <v>87</v>
      </c>
      <c r="CM164" s="420">
        <f t="shared" si="37"/>
        <v>88</v>
      </c>
      <c r="CN164" s="420">
        <f t="shared" si="37"/>
        <v>89</v>
      </c>
      <c r="CO164" s="420">
        <f t="shared" si="37"/>
        <v>90</v>
      </c>
      <c r="CP164" s="420">
        <f t="shared" si="37"/>
        <v>91</v>
      </c>
      <c r="CQ164" s="420">
        <f t="shared" si="37"/>
        <v>92</v>
      </c>
      <c r="CR164" s="420">
        <f t="shared" si="37"/>
        <v>93</v>
      </c>
      <c r="CS164" s="420">
        <f t="shared" si="37"/>
        <v>94</v>
      </c>
      <c r="CT164" s="420">
        <f t="shared" si="37"/>
        <v>95</v>
      </c>
      <c r="CU164" s="420">
        <f t="shared" si="37"/>
        <v>96</v>
      </c>
      <c r="CV164" s="420">
        <f t="shared" si="37"/>
        <v>97</v>
      </c>
      <c r="CW164" s="420">
        <f t="shared" si="37"/>
        <v>98</v>
      </c>
      <c r="CX164" s="420">
        <f t="shared" si="37"/>
        <v>99</v>
      </c>
      <c r="CY164" s="420">
        <f t="shared" si="37"/>
        <v>100</v>
      </c>
      <c r="CZ164" s="420">
        <f t="shared" si="37"/>
        <v>101</v>
      </c>
      <c r="DA164" s="420">
        <f t="shared" si="37"/>
        <v>102</v>
      </c>
      <c r="DB164" s="420">
        <f t="shared" si="37"/>
        <v>103</v>
      </c>
      <c r="DC164" s="420">
        <f t="shared" si="37"/>
        <v>104</v>
      </c>
      <c r="DD164" s="420">
        <f t="shared" si="37"/>
        <v>105</v>
      </c>
      <c r="DE164" s="420">
        <f t="shared" si="37"/>
        <v>106</v>
      </c>
      <c r="DF164" s="420">
        <f t="shared" si="37"/>
        <v>107</v>
      </c>
      <c r="DG164" s="420">
        <f t="shared" si="37"/>
        <v>108</v>
      </c>
      <c r="DH164" s="420">
        <f t="shared" si="37"/>
        <v>109</v>
      </c>
      <c r="DI164" s="420">
        <f t="shared" si="37"/>
        <v>110</v>
      </c>
      <c r="DJ164" s="420">
        <f t="shared" si="37"/>
        <v>111</v>
      </c>
      <c r="DK164" s="420">
        <f t="shared" si="37"/>
        <v>112</v>
      </c>
      <c r="DL164" s="420">
        <f t="shared" si="37"/>
        <v>113</v>
      </c>
      <c r="DM164" s="420">
        <f t="shared" si="37"/>
        <v>114</v>
      </c>
      <c r="DN164" s="420">
        <f t="shared" si="37"/>
        <v>115</v>
      </c>
      <c r="DO164" s="420">
        <f t="shared" si="37"/>
        <v>116</v>
      </c>
      <c r="DP164" s="420">
        <f t="shared" si="37"/>
        <v>117</v>
      </c>
      <c r="DQ164" s="420">
        <f t="shared" si="37"/>
        <v>118</v>
      </c>
      <c r="DR164" s="420">
        <f t="shared" si="37"/>
        <v>119</v>
      </c>
      <c r="DS164" s="420">
        <f t="shared" si="37"/>
        <v>120</v>
      </c>
      <c r="DT164" s="420">
        <f t="shared" si="37"/>
        <v>121</v>
      </c>
      <c r="DU164" s="420">
        <f t="shared" si="37"/>
        <v>122</v>
      </c>
      <c r="DV164" s="420">
        <f t="shared" si="37"/>
        <v>123</v>
      </c>
      <c r="DW164" s="420">
        <f t="shared" si="37"/>
        <v>124</v>
      </c>
      <c r="DX164" s="420">
        <f t="shared" si="37"/>
        <v>125</v>
      </c>
      <c r="DY164" s="420">
        <f t="shared" si="37"/>
        <v>126</v>
      </c>
      <c r="DZ164" s="420">
        <f t="shared" si="37"/>
        <v>127</v>
      </c>
      <c r="EA164" s="420">
        <f t="shared" si="37"/>
        <v>128</v>
      </c>
      <c r="EB164" s="420">
        <f t="shared" si="37"/>
        <v>129</v>
      </c>
      <c r="EC164" s="420">
        <f t="shared" si="37"/>
        <v>130</v>
      </c>
      <c r="ED164" s="420">
        <f t="shared" ref="ED164:GO164" si="38">EC164+1</f>
        <v>131</v>
      </c>
      <c r="EE164" s="420">
        <f t="shared" si="38"/>
        <v>132</v>
      </c>
      <c r="EF164" s="420">
        <f t="shared" si="38"/>
        <v>133</v>
      </c>
      <c r="EG164" s="420">
        <f t="shared" si="38"/>
        <v>134</v>
      </c>
      <c r="EH164" s="420">
        <f t="shared" si="38"/>
        <v>135</v>
      </c>
      <c r="EI164" s="420">
        <f t="shared" si="38"/>
        <v>136</v>
      </c>
      <c r="EJ164" s="420">
        <f t="shared" si="38"/>
        <v>137</v>
      </c>
      <c r="EK164" s="420">
        <f t="shared" si="38"/>
        <v>138</v>
      </c>
      <c r="EL164" s="420">
        <f t="shared" si="38"/>
        <v>139</v>
      </c>
      <c r="EM164" s="420">
        <f t="shared" si="38"/>
        <v>140</v>
      </c>
      <c r="EN164" s="420">
        <f t="shared" si="38"/>
        <v>141</v>
      </c>
      <c r="EO164" s="420">
        <f t="shared" si="38"/>
        <v>142</v>
      </c>
      <c r="EP164" s="420">
        <f t="shared" si="38"/>
        <v>143</v>
      </c>
      <c r="EQ164" s="420">
        <f t="shared" si="38"/>
        <v>144</v>
      </c>
      <c r="ER164" s="420">
        <f t="shared" si="38"/>
        <v>145</v>
      </c>
      <c r="ES164" s="420">
        <f t="shared" si="38"/>
        <v>146</v>
      </c>
      <c r="ET164" s="420">
        <f t="shared" si="38"/>
        <v>147</v>
      </c>
      <c r="EU164" s="420">
        <f t="shared" si="38"/>
        <v>148</v>
      </c>
      <c r="EV164" s="420">
        <f t="shared" si="38"/>
        <v>149</v>
      </c>
      <c r="EW164" s="420">
        <f t="shared" si="38"/>
        <v>150</v>
      </c>
      <c r="EX164" s="420">
        <f t="shared" si="38"/>
        <v>151</v>
      </c>
      <c r="EY164" s="420">
        <f t="shared" si="38"/>
        <v>152</v>
      </c>
      <c r="EZ164" s="420">
        <f t="shared" si="38"/>
        <v>153</v>
      </c>
      <c r="FA164" s="420">
        <f t="shared" si="38"/>
        <v>154</v>
      </c>
      <c r="FB164" s="420">
        <f t="shared" si="38"/>
        <v>155</v>
      </c>
      <c r="FC164" s="420">
        <f t="shared" si="38"/>
        <v>156</v>
      </c>
      <c r="FD164" s="420">
        <f t="shared" si="38"/>
        <v>157</v>
      </c>
      <c r="FE164" s="420">
        <f t="shared" si="38"/>
        <v>158</v>
      </c>
      <c r="FF164" s="420">
        <f t="shared" si="38"/>
        <v>159</v>
      </c>
      <c r="FG164" s="420">
        <f t="shared" si="38"/>
        <v>160</v>
      </c>
      <c r="FH164" s="420">
        <f t="shared" si="38"/>
        <v>161</v>
      </c>
      <c r="FI164" s="420">
        <f t="shared" si="38"/>
        <v>162</v>
      </c>
      <c r="FJ164" s="420">
        <f t="shared" si="38"/>
        <v>163</v>
      </c>
      <c r="FK164" s="420">
        <f t="shared" si="38"/>
        <v>164</v>
      </c>
      <c r="FL164" s="420">
        <f t="shared" si="38"/>
        <v>165</v>
      </c>
      <c r="FM164" s="420">
        <f t="shared" si="38"/>
        <v>166</v>
      </c>
      <c r="FN164" s="420">
        <f t="shared" si="38"/>
        <v>167</v>
      </c>
      <c r="FO164" s="420">
        <f t="shared" si="38"/>
        <v>168</v>
      </c>
      <c r="FP164" s="420">
        <f t="shared" si="38"/>
        <v>169</v>
      </c>
      <c r="FQ164" s="420">
        <f t="shared" si="38"/>
        <v>170</v>
      </c>
      <c r="FR164" s="420">
        <f t="shared" si="38"/>
        <v>171</v>
      </c>
      <c r="FS164" s="420">
        <f t="shared" si="38"/>
        <v>172</v>
      </c>
      <c r="FT164" s="420">
        <f t="shared" si="38"/>
        <v>173</v>
      </c>
      <c r="FU164" s="420">
        <f t="shared" si="38"/>
        <v>174</v>
      </c>
      <c r="FV164" s="420">
        <f t="shared" si="38"/>
        <v>175</v>
      </c>
      <c r="FW164" s="420">
        <f t="shared" si="38"/>
        <v>176</v>
      </c>
      <c r="FX164" s="420">
        <f t="shared" si="38"/>
        <v>177</v>
      </c>
      <c r="FY164" s="420">
        <f t="shared" si="38"/>
        <v>178</v>
      </c>
      <c r="FZ164" s="420">
        <f t="shared" si="38"/>
        <v>179</v>
      </c>
      <c r="GA164" s="420">
        <f t="shared" si="38"/>
        <v>180</v>
      </c>
      <c r="GB164" s="420">
        <f t="shared" si="38"/>
        <v>181</v>
      </c>
      <c r="GC164" s="420">
        <f t="shared" si="38"/>
        <v>182</v>
      </c>
      <c r="GD164" s="420">
        <f t="shared" si="38"/>
        <v>183</v>
      </c>
      <c r="GE164" s="420">
        <f t="shared" si="38"/>
        <v>184</v>
      </c>
      <c r="GF164" s="420">
        <f t="shared" si="38"/>
        <v>185</v>
      </c>
      <c r="GG164" s="420">
        <f t="shared" si="38"/>
        <v>186</v>
      </c>
      <c r="GH164" s="420">
        <f t="shared" si="38"/>
        <v>187</v>
      </c>
      <c r="GI164" s="420">
        <f t="shared" si="38"/>
        <v>188</v>
      </c>
      <c r="GJ164" s="420">
        <f t="shared" si="38"/>
        <v>189</v>
      </c>
      <c r="GK164" s="420">
        <f t="shared" si="38"/>
        <v>190</v>
      </c>
      <c r="GL164" s="420">
        <f t="shared" si="38"/>
        <v>191</v>
      </c>
      <c r="GM164" s="420">
        <f t="shared" si="38"/>
        <v>192</v>
      </c>
      <c r="GN164" s="420">
        <f t="shared" si="38"/>
        <v>193</v>
      </c>
      <c r="GO164" s="420">
        <f t="shared" si="38"/>
        <v>194</v>
      </c>
      <c r="GP164" s="420">
        <f t="shared" ref="GP164:JA164" si="39">GO164+1</f>
        <v>195</v>
      </c>
      <c r="GQ164" s="420">
        <f t="shared" si="39"/>
        <v>196</v>
      </c>
      <c r="GR164" s="420">
        <f t="shared" si="39"/>
        <v>197</v>
      </c>
      <c r="GS164" s="420">
        <f t="shared" si="39"/>
        <v>198</v>
      </c>
      <c r="GT164" s="420">
        <f t="shared" si="39"/>
        <v>199</v>
      </c>
      <c r="GU164" s="420">
        <f t="shared" si="39"/>
        <v>200</v>
      </c>
      <c r="GV164" s="420">
        <f t="shared" si="39"/>
        <v>201</v>
      </c>
      <c r="GW164" s="420">
        <f t="shared" si="39"/>
        <v>202</v>
      </c>
      <c r="GX164" s="420">
        <f t="shared" si="39"/>
        <v>203</v>
      </c>
      <c r="GY164" s="420">
        <f t="shared" si="39"/>
        <v>204</v>
      </c>
      <c r="GZ164" s="420">
        <f t="shared" si="39"/>
        <v>205</v>
      </c>
      <c r="HA164" s="420">
        <f t="shared" si="39"/>
        <v>206</v>
      </c>
      <c r="HB164" s="420">
        <f t="shared" si="39"/>
        <v>207</v>
      </c>
      <c r="HC164" s="420">
        <f t="shared" si="39"/>
        <v>208</v>
      </c>
      <c r="HD164" s="420">
        <f t="shared" si="39"/>
        <v>209</v>
      </c>
      <c r="HE164" s="420">
        <f t="shared" si="39"/>
        <v>210</v>
      </c>
      <c r="HF164" s="420">
        <f t="shared" si="39"/>
        <v>211</v>
      </c>
      <c r="HG164" s="420">
        <f t="shared" si="39"/>
        <v>212</v>
      </c>
      <c r="HH164" s="420">
        <f t="shared" si="39"/>
        <v>213</v>
      </c>
      <c r="HI164" s="420">
        <f t="shared" si="39"/>
        <v>214</v>
      </c>
      <c r="HJ164" s="420">
        <f t="shared" si="39"/>
        <v>215</v>
      </c>
      <c r="HK164" s="420">
        <f t="shared" si="39"/>
        <v>216</v>
      </c>
      <c r="HL164" s="420">
        <f t="shared" si="39"/>
        <v>217</v>
      </c>
      <c r="HM164" s="420">
        <f t="shared" si="39"/>
        <v>218</v>
      </c>
      <c r="HN164" s="420">
        <f t="shared" si="39"/>
        <v>219</v>
      </c>
      <c r="HO164" s="420">
        <f t="shared" si="39"/>
        <v>220</v>
      </c>
      <c r="HP164" s="420">
        <f t="shared" si="39"/>
        <v>221</v>
      </c>
      <c r="HQ164" s="420">
        <f t="shared" si="39"/>
        <v>222</v>
      </c>
      <c r="HR164" s="420">
        <f t="shared" si="39"/>
        <v>223</v>
      </c>
      <c r="HS164" s="420">
        <f t="shared" si="39"/>
        <v>224</v>
      </c>
      <c r="HT164" s="420">
        <f t="shared" si="39"/>
        <v>225</v>
      </c>
      <c r="HU164" s="420">
        <f t="shared" si="39"/>
        <v>226</v>
      </c>
      <c r="HV164" s="420">
        <f t="shared" si="39"/>
        <v>227</v>
      </c>
      <c r="HW164" s="420">
        <f t="shared" si="39"/>
        <v>228</v>
      </c>
      <c r="HX164" s="420">
        <f t="shared" si="39"/>
        <v>229</v>
      </c>
      <c r="HY164" s="420">
        <f t="shared" si="39"/>
        <v>230</v>
      </c>
      <c r="HZ164" s="420">
        <f t="shared" si="39"/>
        <v>231</v>
      </c>
      <c r="IA164" s="420">
        <f t="shared" si="39"/>
        <v>232</v>
      </c>
      <c r="IB164" s="420">
        <f t="shared" si="39"/>
        <v>233</v>
      </c>
      <c r="IC164" s="420">
        <f t="shared" si="39"/>
        <v>234</v>
      </c>
      <c r="ID164" s="420">
        <f t="shared" si="39"/>
        <v>235</v>
      </c>
      <c r="IE164" s="420">
        <f t="shared" si="39"/>
        <v>236</v>
      </c>
      <c r="IF164" s="420">
        <f t="shared" si="39"/>
        <v>237</v>
      </c>
      <c r="IG164" s="420">
        <f t="shared" si="39"/>
        <v>238</v>
      </c>
      <c r="IH164" s="420">
        <f t="shared" si="39"/>
        <v>239</v>
      </c>
      <c r="II164" s="420">
        <f t="shared" si="39"/>
        <v>240</v>
      </c>
      <c r="IJ164" s="420">
        <f t="shared" si="39"/>
        <v>241</v>
      </c>
      <c r="IK164" s="420">
        <f t="shared" si="39"/>
        <v>242</v>
      </c>
      <c r="IL164" s="420">
        <f t="shared" si="39"/>
        <v>243</v>
      </c>
      <c r="IM164" s="420">
        <f t="shared" si="39"/>
        <v>244</v>
      </c>
      <c r="IN164" s="420">
        <f t="shared" si="39"/>
        <v>245</v>
      </c>
      <c r="IO164" s="420">
        <f t="shared" si="39"/>
        <v>246</v>
      </c>
      <c r="IP164" s="420">
        <f t="shared" si="39"/>
        <v>247</v>
      </c>
      <c r="IQ164" s="420">
        <f t="shared" si="39"/>
        <v>248</v>
      </c>
      <c r="IR164" s="420">
        <f t="shared" si="39"/>
        <v>249</v>
      </c>
      <c r="IS164" s="420">
        <f t="shared" si="39"/>
        <v>250</v>
      </c>
      <c r="IT164" s="420">
        <f t="shared" si="39"/>
        <v>251</v>
      </c>
      <c r="IU164" s="420">
        <f t="shared" si="39"/>
        <v>252</v>
      </c>
      <c r="IV164" s="420">
        <f t="shared" si="39"/>
        <v>253</v>
      </c>
      <c r="IW164" s="420">
        <f t="shared" si="39"/>
        <v>254</v>
      </c>
      <c r="IX164" s="420">
        <f t="shared" si="39"/>
        <v>255</v>
      </c>
      <c r="IY164" s="420">
        <f t="shared" si="39"/>
        <v>256</v>
      </c>
      <c r="IZ164" s="420">
        <f t="shared" si="39"/>
        <v>257</v>
      </c>
      <c r="JA164" s="420">
        <f t="shared" si="39"/>
        <v>258</v>
      </c>
      <c r="JB164" s="420">
        <f t="shared" ref="JB164:LM164" si="40">JA164+1</f>
        <v>259</v>
      </c>
      <c r="JC164" s="420">
        <f t="shared" si="40"/>
        <v>260</v>
      </c>
      <c r="JD164" s="420">
        <f t="shared" si="40"/>
        <v>261</v>
      </c>
      <c r="JE164" s="420">
        <f t="shared" si="40"/>
        <v>262</v>
      </c>
      <c r="JF164" s="420">
        <f t="shared" si="40"/>
        <v>263</v>
      </c>
      <c r="JG164" s="420">
        <f t="shared" si="40"/>
        <v>264</v>
      </c>
      <c r="JH164" s="420">
        <f t="shared" si="40"/>
        <v>265</v>
      </c>
      <c r="JI164" s="420">
        <f t="shared" si="40"/>
        <v>266</v>
      </c>
      <c r="JJ164" s="420">
        <f t="shared" si="40"/>
        <v>267</v>
      </c>
      <c r="JK164" s="420">
        <f t="shared" si="40"/>
        <v>268</v>
      </c>
      <c r="JL164" s="420">
        <f t="shared" si="40"/>
        <v>269</v>
      </c>
      <c r="JM164" s="420">
        <f t="shared" si="40"/>
        <v>270</v>
      </c>
      <c r="JN164" s="420">
        <f t="shared" si="40"/>
        <v>271</v>
      </c>
      <c r="JO164" s="420">
        <f t="shared" si="40"/>
        <v>272</v>
      </c>
      <c r="JP164" s="420">
        <f t="shared" si="40"/>
        <v>273</v>
      </c>
      <c r="JQ164" s="420">
        <f t="shared" si="40"/>
        <v>274</v>
      </c>
      <c r="JR164" s="420">
        <f t="shared" si="40"/>
        <v>275</v>
      </c>
      <c r="JS164" s="420">
        <f t="shared" si="40"/>
        <v>276</v>
      </c>
      <c r="JT164" s="420">
        <f t="shared" si="40"/>
        <v>277</v>
      </c>
      <c r="JU164" s="420">
        <f t="shared" si="40"/>
        <v>278</v>
      </c>
      <c r="JV164" s="420">
        <f t="shared" si="40"/>
        <v>279</v>
      </c>
      <c r="JW164" s="420">
        <f t="shared" si="40"/>
        <v>280</v>
      </c>
      <c r="JX164" s="420">
        <f t="shared" si="40"/>
        <v>281</v>
      </c>
      <c r="JY164" s="420">
        <f t="shared" si="40"/>
        <v>282</v>
      </c>
      <c r="JZ164" s="420">
        <f t="shared" si="40"/>
        <v>283</v>
      </c>
      <c r="KA164" s="420">
        <f t="shared" si="40"/>
        <v>284</v>
      </c>
      <c r="KB164" s="420">
        <f t="shared" si="40"/>
        <v>285</v>
      </c>
      <c r="KC164" s="420">
        <f t="shared" si="40"/>
        <v>286</v>
      </c>
      <c r="KD164" s="420">
        <f t="shared" si="40"/>
        <v>287</v>
      </c>
      <c r="KE164" s="420">
        <f t="shared" si="40"/>
        <v>288</v>
      </c>
      <c r="KF164" s="420">
        <f t="shared" si="40"/>
        <v>289</v>
      </c>
      <c r="KG164" s="420">
        <f t="shared" si="40"/>
        <v>290</v>
      </c>
      <c r="KH164" s="420">
        <f t="shared" si="40"/>
        <v>291</v>
      </c>
      <c r="KI164" s="420">
        <f t="shared" si="40"/>
        <v>292</v>
      </c>
      <c r="KJ164" s="420">
        <f t="shared" si="40"/>
        <v>293</v>
      </c>
      <c r="KK164" s="420">
        <f t="shared" si="40"/>
        <v>294</v>
      </c>
      <c r="KL164" s="420">
        <f t="shared" si="40"/>
        <v>295</v>
      </c>
      <c r="KM164" s="420">
        <f t="shared" si="40"/>
        <v>296</v>
      </c>
      <c r="KN164" s="420">
        <f t="shared" si="40"/>
        <v>297</v>
      </c>
      <c r="KO164" s="420">
        <f t="shared" si="40"/>
        <v>298</v>
      </c>
      <c r="KP164" s="420">
        <f t="shared" si="40"/>
        <v>299</v>
      </c>
      <c r="KQ164" s="420">
        <f t="shared" si="40"/>
        <v>300</v>
      </c>
      <c r="KR164" s="420">
        <f t="shared" si="40"/>
        <v>301</v>
      </c>
      <c r="KS164" s="420">
        <f t="shared" si="40"/>
        <v>302</v>
      </c>
      <c r="KT164" s="420">
        <f t="shared" si="40"/>
        <v>303</v>
      </c>
      <c r="KU164" s="420">
        <f t="shared" si="40"/>
        <v>304</v>
      </c>
      <c r="KV164" s="420">
        <f t="shared" si="40"/>
        <v>305</v>
      </c>
      <c r="KW164" s="420">
        <f t="shared" si="40"/>
        <v>306</v>
      </c>
      <c r="KX164" s="420">
        <f t="shared" si="40"/>
        <v>307</v>
      </c>
      <c r="KY164" s="420">
        <f t="shared" si="40"/>
        <v>308</v>
      </c>
      <c r="KZ164" s="420">
        <f t="shared" si="40"/>
        <v>309</v>
      </c>
      <c r="LA164" s="420">
        <f t="shared" si="40"/>
        <v>310</v>
      </c>
      <c r="LB164" s="420">
        <f t="shared" si="40"/>
        <v>311</v>
      </c>
      <c r="LC164" s="420">
        <f t="shared" si="40"/>
        <v>312</v>
      </c>
      <c r="LD164" s="420">
        <f t="shared" si="40"/>
        <v>313</v>
      </c>
      <c r="LE164" s="420">
        <f t="shared" si="40"/>
        <v>314</v>
      </c>
      <c r="LF164" s="420">
        <f t="shared" si="40"/>
        <v>315</v>
      </c>
      <c r="LG164" s="420">
        <f t="shared" si="40"/>
        <v>316</v>
      </c>
      <c r="LH164" s="420">
        <f t="shared" si="40"/>
        <v>317</v>
      </c>
      <c r="LI164" s="420">
        <f t="shared" si="40"/>
        <v>318</v>
      </c>
      <c r="LJ164" s="420">
        <f t="shared" si="40"/>
        <v>319</v>
      </c>
      <c r="LK164" s="420">
        <f t="shared" si="40"/>
        <v>320</v>
      </c>
      <c r="LL164" s="420">
        <f t="shared" si="40"/>
        <v>321</v>
      </c>
      <c r="LM164" s="420">
        <f t="shared" si="40"/>
        <v>322</v>
      </c>
      <c r="LN164" s="420">
        <f t="shared" ref="LN164:NK164" si="41">LM164+1</f>
        <v>323</v>
      </c>
      <c r="LO164" s="420">
        <f t="shared" si="41"/>
        <v>324</v>
      </c>
      <c r="LP164" s="420">
        <f t="shared" si="41"/>
        <v>325</v>
      </c>
      <c r="LQ164" s="420">
        <f t="shared" si="41"/>
        <v>326</v>
      </c>
      <c r="LR164" s="420">
        <f t="shared" si="41"/>
        <v>327</v>
      </c>
      <c r="LS164" s="420">
        <f t="shared" si="41"/>
        <v>328</v>
      </c>
      <c r="LT164" s="420">
        <f t="shared" si="41"/>
        <v>329</v>
      </c>
      <c r="LU164" s="420">
        <f t="shared" si="41"/>
        <v>330</v>
      </c>
      <c r="LV164" s="420">
        <f t="shared" si="41"/>
        <v>331</v>
      </c>
      <c r="LW164" s="420">
        <f t="shared" si="41"/>
        <v>332</v>
      </c>
      <c r="LX164" s="420">
        <f t="shared" si="41"/>
        <v>333</v>
      </c>
      <c r="LY164" s="420">
        <f t="shared" si="41"/>
        <v>334</v>
      </c>
      <c r="LZ164" s="420">
        <f t="shared" si="41"/>
        <v>335</v>
      </c>
      <c r="MA164" s="420">
        <f t="shared" si="41"/>
        <v>336</v>
      </c>
      <c r="MB164" s="420">
        <f t="shared" si="41"/>
        <v>337</v>
      </c>
      <c r="MC164" s="420">
        <f t="shared" si="41"/>
        <v>338</v>
      </c>
      <c r="MD164" s="420">
        <f t="shared" si="41"/>
        <v>339</v>
      </c>
      <c r="ME164" s="420">
        <f t="shared" si="41"/>
        <v>340</v>
      </c>
      <c r="MF164" s="420">
        <f t="shared" si="41"/>
        <v>341</v>
      </c>
      <c r="MG164" s="420">
        <f t="shared" si="41"/>
        <v>342</v>
      </c>
      <c r="MH164" s="420">
        <f t="shared" si="41"/>
        <v>343</v>
      </c>
      <c r="MI164" s="420">
        <f t="shared" si="41"/>
        <v>344</v>
      </c>
      <c r="MJ164" s="420">
        <f t="shared" si="41"/>
        <v>345</v>
      </c>
      <c r="MK164" s="420">
        <f t="shared" si="41"/>
        <v>346</v>
      </c>
      <c r="ML164" s="420">
        <f t="shared" si="41"/>
        <v>347</v>
      </c>
      <c r="MM164" s="420">
        <f t="shared" si="41"/>
        <v>348</v>
      </c>
      <c r="MN164" s="420">
        <f t="shared" si="41"/>
        <v>349</v>
      </c>
      <c r="MO164" s="420">
        <f t="shared" si="41"/>
        <v>350</v>
      </c>
      <c r="MP164" s="420">
        <f t="shared" si="41"/>
        <v>351</v>
      </c>
      <c r="MQ164" s="420">
        <f t="shared" si="41"/>
        <v>352</v>
      </c>
      <c r="MR164" s="420">
        <f t="shared" si="41"/>
        <v>353</v>
      </c>
      <c r="MS164" s="420">
        <f t="shared" si="41"/>
        <v>354</v>
      </c>
      <c r="MT164" s="420">
        <f t="shared" si="41"/>
        <v>355</v>
      </c>
      <c r="MU164" s="420">
        <f t="shared" si="41"/>
        <v>356</v>
      </c>
      <c r="MV164" s="420">
        <f t="shared" si="41"/>
        <v>357</v>
      </c>
      <c r="MW164" s="420">
        <f t="shared" si="41"/>
        <v>358</v>
      </c>
      <c r="MX164" s="420">
        <f t="shared" si="41"/>
        <v>359</v>
      </c>
      <c r="MY164" s="420">
        <f t="shared" si="41"/>
        <v>360</v>
      </c>
      <c r="MZ164" s="420">
        <f t="shared" si="41"/>
        <v>361</v>
      </c>
      <c r="NA164" s="420">
        <f t="shared" si="41"/>
        <v>362</v>
      </c>
      <c r="NB164" s="420">
        <f t="shared" si="41"/>
        <v>363</v>
      </c>
      <c r="NC164" s="420">
        <f t="shared" si="41"/>
        <v>364</v>
      </c>
      <c r="ND164" s="420">
        <f t="shared" si="41"/>
        <v>365</v>
      </c>
      <c r="NE164" s="420">
        <f t="shared" si="41"/>
        <v>366</v>
      </c>
      <c r="NF164" s="420">
        <f t="shared" si="41"/>
        <v>367</v>
      </c>
      <c r="NG164" s="420">
        <f t="shared" si="41"/>
        <v>368</v>
      </c>
      <c r="NH164" s="420">
        <f t="shared" si="41"/>
        <v>369</v>
      </c>
      <c r="NI164" s="420">
        <f t="shared" si="41"/>
        <v>370</v>
      </c>
      <c r="NJ164" s="420">
        <f t="shared" si="41"/>
        <v>371</v>
      </c>
      <c r="NK164" s="421">
        <f t="shared" si="41"/>
        <v>372</v>
      </c>
    </row>
    <row r="165" spans="1:375" x14ac:dyDescent="0.15">
      <c r="A165" s="422"/>
      <c r="B165" s="423"/>
      <c r="C165" s="424" t="s">
        <v>742</v>
      </c>
      <c r="D165" s="425">
        <v>43982</v>
      </c>
      <c r="E165" s="425">
        <f>EOMONTH(D165,1)</f>
        <v>44012</v>
      </c>
      <c r="F165" s="425">
        <f t="shared" ref="F165:BQ165" si="42">EOMONTH(E165,1)</f>
        <v>44043</v>
      </c>
      <c r="G165" s="425">
        <f t="shared" si="42"/>
        <v>44074</v>
      </c>
      <c r="H165" s="425">
        <f t="shared" si="42"/>
        <v>44104</v>
      </c>
      <c r="I165" s="425">
        <f t="shared" si="42"/>
        <v>44135</v>
      </c>
      <c r="J165" s="425">
        <f t="shared" si="42"/>
        <v>44165</v>
      </c>
      <c r="K165" s="425">
        <f t="shared" si="42"/>
        <v>44196</v>
      </c>
      <c r="L165" s="425">
        <f t="shared" si="42"/>
        <v>44227</v>
      </c>
      <c r="M165" s="425">
        <f t="shared" si="42"/>
        <v>44255</v>
      </c>
      <c r="N165" s="425">
        <f t="shared" si="42"/>
        <v>44286</v>
      </c>
      <c r="O165" s="425">
        <f t="shared" si="42"/>
        <v>44316</v>
      </c>
      <c r="P165" s="425">
        <f t="shared" si="42"/>
        <v>44347</v>
      </c>
      <c r="Q165" s="425">
        <f t="shared" si="42"/>
        <v>44377</v>
      </c>
      <c r="R165" s="425">
        <f t="shared" si="42"/>
        <v>44408</v>
      </c>
      <c r="S165" s="425">
        <f t="shared" si="42"/>
        <v>44439</v>
      </c>
      <c r="T165" s="425">
        <f t="shared" si="42"/>
        <v>44469</v>
      </c>
      <c r="U165" s="425">
        <f t="shared" si="42"/>
        <v>44500</v>
      </c>
      <c r="V165" s="425">
        <f t="shared" si="42"/>
        <v>44530</v>
      </c>
      <c r="W165" s="425">
        <f t="shared" si="42"/>
        <v>44561</v>
      </c>
      <c r="X165" s="425">
        <f t="shared" si="42"/>
        <v>44592</v>
      </c>
      <c r="Y165" s="425">
        <f t="shared" si="42"/>
        <v>44620</v>
      </c>
      <c r="Z165" s="425">
        <f t="shared" si="42"/>
        <v>44651</v>
      </c>
      <c r="AA165" s="425">
        <f t="shared" si="42"/>
        <v>44681</v>
      </c>
      <c r="AB165" s="425">
        <f t="shared" si="42"/>
        <v>44712</v>
      </c>
      <c r="AC165" s="425">
        <f t="shared" si="42"/>
        <v>44742</v>
      </c>
      <c r="AD165" s="425">
        <f t="shared" si="42"/>
        <v>44773</v>
      </c>
      <c r="AE165" s="425">
        <f t="shared" si="42"/>
        <v>44804</v>
      </c>
      <c r="AF165" s="425">
        <f t="shared" si="42"/>
        <v>44834</v>
      </c>
      <c r="AG165" s="425">
        <f t="shared" si="42"/>
        <v>44865</v>
      </c>
      <c r="AH165" s="425">
        <f t="shared" si="42"/>
        <v>44895</v>
      </c>
      <c r="AI165" s="425">
        <f t="shared" si="42"/>
        <v>44926</v>
      </c>
      <c r="AJ165" s="425">
        <f t="shared" si="42"/>
        <v>44957</v>
      </c>
      <c r="AK165" s="425">
        <f t="shared" si="42"/>
        <v>44985</v>
      </c>
      <c r="AL165" s="425">
        <f t="shared" si="42"/>
        <v>45016</v>
      </c>
      <c r="AM165" s="425">
        <f t="shared" si="42"/>
        <v>45046</v>
      </c>
      <c r="AN165" s="425">
        <f t="shared" si="42"/>
        <v>45077</v>
      </c>
      <c r="AO165" s="425">
        <f t="shared" si="42"/>
        <v>45107</v>
      </c>
      <c r="AP165" s="425">
        <f t="shared" si="42"/>
        <v>45138</v>
      </c>
      <c r="AQ165" s="425">
        <f t="shared" si="42"/>
        <v>45169</v>
      </c>
      <c r="AR165" s="425">
        <f t="shared" si="42"/>
        <v>45199</v>
      </c>
      <c r="AS165" s="425">
        <f t="shared" si="42"/>
        <v>45230</v>
      </c>
      <c r="AT165" s="425">
        <f t="shared" si="42"/>
        <v>45260</v>
      </c>
      <c r="AU165" s="425">
        <f t="shared" si="42"/>
        <v>45291</v>
      </c>
      <c r="AV165" s="425">
        <f t="shared" si="42"/>
        <v>45322</v>
      </c>
      <c r="AW165" s="425">
        <f t="shared" si="42"/>
        <v>45351</v>
      </c>
      <c r="AX165" s="425">
        <f t="shared" si="42"/>
        <v>45382</v>
      </c>
      <c r="AY165" s="425">
        <f t="shared" si="42"/>
        <v>45412</v>
      </c>
      <c r="AZ165" s="425">
        <f t="shared" si="42"/>
        <v>45443</v>
      </c>
      <c r="BA165" s="425">
        <f t="shared" si="42"/>
        <v>45473</v>
      </c>
      <c r="BB165" s="425">
        <f t="shared" si="42"/>
        <v>45504</v>
      </c>
      <c r="BC165" s="425">
        <f t="shared" si="42"/>
        <v>45535</v>
      </c>
      <c r="BD165" s="425">
        <f t="shared" si="42"/>
        <v>45565</v>
      </c>
      <c r="BE165" s="425">
        <f t="shared" si="42"/>
        <v>45596</v>
      </c>
      <c r="BF165" s="425">
        <f t="shared" si="42"/>
        <v>45626</v>
      </c>
      <c r="BG165" s="425">
        <f t="shared" si="42"/>
        <v>45657</v>
      </c>
      <c r="BH165" s="425">
        <f t="shared" si="42"/>
        <v>45688</v>
      </c>
      <c r="BI165" s="425">
        <f t="shared" si="42"/>
        <v>45716</v>
      </c>
      <c r="BJ165" s="425">
        <f t="shared" si="42"/>
        <v>45747</v>
      </c>
      <c r="BK165" s="425">
        <f t="shared" si="42"/>
        <v>45777</v>
      </c>
      <c r="BL165" s="425">
        <f t="shared" si="42"/>
        <v>45808</v>
      </c>
      <c r="BM165" s="425">
        <f t="shared" si="42"/>
        <v>45838</v>
      </c>
      <c r="BN165" s="425">
        <f t="shared" si="42"/>
        <v>45869</v>
      </c>
      <c r="BO165" s="425">
        <f t="shared" si="42"/>
        <v>45900</v>
      </c>
      <c r="BP165" s="425">
        <f t="shared" si="42"/>
        <v>45930</v>
      </c>
      <c r="BQ165" s="425">
        <f t="shared" si="42"/>
        <v>45961</v>
      </c>
      <c r="BR165" s="425">
        <f t="shared" ref="BR165:EC165" si="43">EOMONTH(BQ165,1)</f>
        <v>45991</v>
      </c>
      <c r="BS165" s="425">
        <f t="shared" si="43"/>
        <v>46022</v>
      </c>
      <c r="BT165" s="425">
        <f t="shared" si="43"/>
        <v>46053</v>
      </c>
      <c r="BU165" s="425">
        <f t="shared" si="43"/>
        <v>46081</v>
      </c>
      <c r="BV165" s="425">
        <f t="shared" si="43"/>
        <v>46112</v>
      </c>
      <c r="BW165" s="425">
        <f t="shared" si="43"/>
        <v>46142</v>
      </c>
      <c r="BX165" s="425">
        <f t="shared" si="43"/>
        <v>46173</v>
      </c>
      <c r="BY165" s="425">
        <f t="shared" si="43"/>
        <v>46203</v>
      </c>
      <c r="BZ165" s="425">
        <f t="shared" si="43"/>
        <v>46234</v>
      </c>
      <c r="CA165" s="425">
        <f t="shared" si="43"/>
        <v>46265</v>
      </c>
      <c r="CB165" s="425">
        <f t="shared" si="43"/>
        <v>46295</v>
      </c>
      <c r="CC165" s="425">
        <f t="shared" si="43"/>
        <v>46326</v>
      </c>
      <c r="CD165" s="425">
        <f t="shared" si="43"/>
        <v>46356</v>
      </c>
      <c r="CE165" s="425">
        <f t="shared" si="43"/>
        <v>46387</v>
      </c>
      <c r="CF165" s="425">
        <f t="shared" si="43"/>
        <v>46418</v>
      </c>
      <c r="CG165" s="425">
        <f t="shared" si="43"/>
        <v>46446</v>
      </c>
      <c r="CH165" s="425">
        <f t="shared" si="43"/>
        <v>46477</v>
      </c>
      <c r="CI165" s="425">
        <f t="shared" si="43"/>
        <v>46507</v>
      </c>
      <c r="CJ165" s="425">
        <f t="shared" si="43"/>
        <v>46538</v>
      </c>
      <c r="CK165" s="425">
        <f t="shared" si="43"/>
        <v>46568</v>
      </c>
      <c r="CL165" s="425">
        <f t="shared" si="43"/>
        <v>46599</v>
      </c>
      <c r="CM165" s="425">
        <f t="shared" si="43"/>
        <v>46630</v>
      </c>
      <c r="CN165" s="425">
        <f t="shared" si="43"/>
        <v>46660</v>
      </c>
      <c r="CO165" s="425">
        <f t="shared" si="43"/>
        <v>46691</v>
      </c>
      <c r="CP165" s="425">
        <f t="shared" si="43"/>
        <v>46721</v>
      </c>
      <c r="CQ165" s="425">
        <f t="shared" si="43"/>
        <v>46752</v>
      </c>
      <c r="CR165" s="425">
        <f t="shared" si="43"/>
        <v>46783</v>
      </c>
      <c r="CS165" s="425">
        <f t="shared" si="43"/>
        <v>46812</v>
      </c>
      <c r="CT165" s="425">
        <f t="shared" si="43"/>
        <v>46843</v>
      </c>
      <c r="CU165" s="425">
        <f t="shared" si="43"/>
        <v>46873</v>
      </c>
      <c r="CV165" s="425">
        <f t="shared" si="43"/>
        <v>46904</v>
      </c>
      <c r="CW165" s="425">
        <f t="shared" si="43"/>
        <v>46934</v>
      </c>
      <c r="CX165" s="425">
        <f t="shared" si="43"/>
        <v>46965</v>
      </c>
      <c r="CY165" s="425">
        <f t="shared" si="43"/>
        <v>46996</v>
      </c>
      <c r="CZ165" s="425">
        <f t="shared" si="43"/>
        <v>47026</v>
      </c>
      <c r="DA165" s="425">
        <f t="shared" si="43"/>
        <v>47057</v>
      </c>
      <c r="DB165" s="425">
        <f t="shared" si="43"/>
        <v>47087</v>
      </c>
      <c r="DC165" s="425">
        <f t="shared" si="43"/>
        <v>47118</v>
      </c>
      <c r="DD165" s="425">
        <f t="shared" si="43"/>
        <v>47149</v>
      </c>
      <c r="DE165" s="425">
        <f t="shared" si="43"/>
        <v>47177</v>
      </c>
      <c r="DF165" s="425">
        <f t="shared" si="43"/>
        <v>47208</v>
      </c>
      <c r="DG165" s="425">
        <f t="shared" si="43"/>
        <v>47238</v>
      </c>
      <c r="DH165" s="425">
        <f t="shared" si="43"/>
        <v>47269</v>
      </c>
      <c r="DI165" s="425">
        <f t="shared" si="43"/>
        <v>47299</v>
      </c>
      <c r="DJ165" s="425">
        <f t="shared" si="43"/>
        <v>47330</v>
      </c>
      <c r="DK165" s="425">
        <f t="shared" si="43"/>
        <v>47361</v>
      </c>
      <c r="DL165" s="425">
        <f t="shared" si="43"/>
        <v>47391</v>
      </c>
      <c r="DM165" s="425">
        <f t="shared" si="43"/>
        <v>47422</v>
      </c>
      <c r="DN165" s="425">
        <f t="shared" si="43"/>
        <v>47452</v>
      </c>
      <c r="DO165" s="425">
        <f t="shared" si="43"/>
        <v>47483</v>
      </c>
      <c r="DP165" s="425">
        <f t="shared" si="43"/>
        <v>47514</v>
      </c>
      <c r="DQ165" s="425">
        <f t="shared" si="43"/>
        <v>47542</v>
      </c>
      <c r="DR165" s="425">
        <f t="shared" si="43"/>
        <v>47573</v>
      </c>
      <c r="DS165" s="425">
        <f t="shared" si="43"/>
        <v>47603</v>
      </c>
      <c r="DT165" s="425">
        <f t="shared" si="43"/>
        <v>47634</v>
      </c>
      <c r="DU165" s="425">
        <f t="shared" si="43"/>
        <v>47664</v>
      </c>
      <c r="DV165" s="425">
        <f t="shared" si="43"/>
        <v>47695</v>
      </c>
      <c r="DW165" s="425">
        <f t="shared" si="43"/>
        <v>47726</v>
      </c>
      <c r="DX165" s="425">
        <f t="shared" si="43"/>
        <v>47756</v>
      </c>
      <c r="DY165" s="425">
        <f t="shared" si="43"/>
        <v>47787</v>
      </c>
      <c r="DZ165" s="425">
        <f t="shared" si="43"/>
        <v>47817</v>
      </c>
      <c r="EA165" s="425">
        <f t="shared" si="43"/>
        <v>47848</v>
      </c>
      <c r="EB165" s="425">
        <f t="shared" si="43"/>
        <v>47879</v>
      </c>
      <c r="EC165" s="425">
        <f t="shared" si="43"/>
        <v>47907</v>
      </c>
      <c r="ED165" s="425">
        <f t="shared" ref="ED165:GO165" si="44">EOMONTH(EC165,1)</f>
        <v>47938</v>
      </c>
      <c r="EE165" s="425">
        <f t="shared" si="44"/>
        <v>47968</v>
      </c>
      <c r="EF165" s="425">
        <f t="shared" si="44"/>
        <v>47999</v>
      </c>
      <c r="EG165" s="425">
        <f t="shared" si="44"/>
        <v>48029</v>
      </c>
      <c r="EH165" s="425">
        <f t="shared" si="44"/>
        <v>48060</v>
      </c>
      <c r="EI165" s="425">
        <f t="shared" si="44"/>
        <v>48091</v>
      </c>
      <c r="EJ165" s="425">
        <f t="shared" si="44"/>
        <v>48121</v>
      </c>
      <c r="EK165" s="425">
        <f t="shared" si="44"/>
        <v>48152</v>
      </c>
      <c r="EL165" s="425">
        <f t="shared" si="44"/>
        <v>48182</v>
      </c>
      <c r="EM165" s="425">
        <f t="shared" si="44"/>
        <v>48213</v>
      </c>
      <c r="EN165" s="425">
        <f t="shared" si="44"/>
        <v>48244</v>
      </c>
      <c r="EO165" s="425">
        <f t="shared" si="44"/>
        <v>48273</v>
      </c>
      <c r="EP165" s="425">
        <f t="shared" si="44"/>
        <v>48304</v>
      </c>
      <c r="EQ165" s="425">
        <f t="shared" si="44"/>
        <v>48334</v>
      </c>
      <c r="ER165" s="425">
        <f t="shared" si="44"/>
        <v>48365</v>
      </c>
      <c r="ES165" s="425">
        <f t="shared" si="44"/>
        <v>48395</v>
      </c>
      <c r="ET165" s="425">
        <f t="shared" si="44"/>
        <v>48426</v>
      </c>
      <c r="EU165" s="425">
        <f t="shared" si="44"/>
        <v>48457</v>
      </c>
      <c r="EV165" s="425">
        <f t="shared" si="44"/>
        <v>48487</v>
      </c>
      <c r="EW165" s="425">
        <f t="shared" si="44"/>
        <v>48518</v>
      </c>
      <c r="EX165" s="425">
        <f t="shared" si="44"/>
        <v>48548</v>
      </c>
      <c r="EY165" s="425">
        <f t="shared" si="44"/>
        <v>48579</v>
      </c>
      <c r="EZ165" s="425">
        <f t="shared" si="44"/>
        <v>48610</v>
      </c>
      <c r="FA165" s="425">
        <f t="shared" si="44"/>
        <v>48638</v>
      </c>
      <c r="FB165" s="425">
        <f t="shared" si="44"/>
        <v>48669</v>
      </c>
      <c r="FC165" s="425">
        <f t="shared" si="44"/>
        <v>48699</v>
      </c>
      <c r="FD165" s="425">
        <f t="shared" si="44"/>
        <v>48730</v>
      </c>
      <c r="FE165" s="425">
        <f t="shared" si="44"/>
        <v>48760</v>
      </c>
      <c r="FF165" s="425">
        <f t="shared" si="44"/>
        <v>48791</v>
      </c>
      <c r="FG165" s="425">
        <f t="shared" si="44"/>
        <v>48822</v>
      </c>
      <c r="FH165" s="425">
        <f t="shared" si="44"/>
        <v>48852</v>
      </c>
      <c r="FI165" s="425">
        <f t="shared" si="44"/>
        <v>48883</v>
      </c>
      <c r="FJ165" s="425">
        <f t="shared" si="44"/>
        <v>48913</v>
      </c>
      <c r="FK165" s="425">
        <f t="shared" si="44"/>
        <v>48944</v>
      </c>
      <c r="FL165" s="425">
        <f t="shared" si="44"/>
        <v>48975</v>
      </c>
      <c r="FM165" s="425">
        <f t="shared" si="44"/>
        <v>49003</v>
      </c>
      <c r="FN165" s="425">
        <f t="shared" si="44"/>
        <v>49034</v>
      </c>
      <c r="FO165" s="425">
        <f t="shared" si="44"/>
        <v>49064</v>
      </c>
      <c r="FP165" s="425">
        <f t="shared" si="44"/>
        <v>49095</v>
      </c>
      <c r="FQ165" s="425">
        <f t="shared" si="44"/>
        <v>49125</v>
      </c>
      <c r="FR165" s="425">
        <f t="shared" si="44"/>
        <v>49156</v>
      </c>
      <c r="FS165" s="425">
        <f t="shared" si="44"/>
        <v>49187</v>
      </c>
      <c r="FT165" s="425">
        <f t="shared" si="44"/>
        <v>49217</v>
      </c>
      <c r="FU165" s="425">
        <f t="shared" si="44"/>
        <v>49248</v>
      </c>
      <c r="FV165" s="425">
        <f t="shared" si="44"/>
        <v>49278</v>
      </c>
      <c r="FW165" s="425">
        <f t="shared" si="44"/>
        <v>49309</v>
      </c>
      <c r="FX165" s="425">
        <f t="shared" si="44"/>
        <v>49340</v>
      </c>
      <c r="FY165" s="425">
        <f t="shared" si="44"/>
        <v>49368</v>
      </c>
      <c r="FZ165" s="425">
        <f t="shared" si="44"/>
        <v>49399</v>
      </c>
      <c r="GA165" s="425">
        <f t="shared" si="44"/>
        <v>49429</v>
      </c>
      <c r="GB165" s="425">
        <f t="shared" si="44"/>
        <v>49460</v>
      </c>
      <c r="GC165" s="425">
        <f t="shared" si="44"/>
        <v>49490</v>
      </c>
      <c r="GD165" s="425">
        <f t="shared" si="44"/>
        <v>49521</v>
      </c>
      <c r="GE165" s="425">
        <f t="shared" si="44"/>
        <v>49552</v>
      </c>
      <c r="GF165" s="425">
        <f t="shared" si="44"/>
        <v>49582</v>
      </c>
      <c r="GG165" s="425">
        <f t="shared" si="44"/>
        <v>49613</v>
      </c>
      <c r="GH165" s="425">
        <f t="shared" si="44"/>
        <v>49643</v>
      </c>
      <c r="GI165" s="425">
        <f t="shared" si="44"/>
        <v>49674</v>
      </c>
      <c r="GJ165" s="425">
        <f t="shared" si="44"/>
        <v>49705</v>
      </c>
      <c r="GK165" s="425">
        <f t="shared" si="44"/>
        <v>49734</v>
      </c>
      <c r="GL165" s="425">
        <f t="shared" si="44"/>
        <v>49765</v>
      </c>
      <c r="GM165" s="425">
        <f t="shared" si="44"/>
        <v>49795</v>
      </c>
      <c r="GN165" s="425">
        <f t="shared" si="44"/>
        <v>49826</v>
      </c>
      <c r="GO165" s="425">
        <f t="shared" si="44"/>
        <v>49856</v>
      </c>
      <c r="GP165" s="425">
        <f t="shared" ref="GP165:JA165" si="45">EOMONTH(GO165,1)</f>
        <v>49887</v>
      </c>
      <c r="GQ165" s="425">
        <f t="shared" si="45"/>
        <v>49918</v>
      </c>
      <c r="GR165" s="425">
        <f t="shared" si="45"/>
        <v>49948</v>
      </c>
      <c r="GS165" s="425">
        <f t="shared" si="45"/>
        <v>49979</v>
      </c>
      <c r="GT165" s="425">
        <f t="shared" si="45"/>
        <v>50009</v>
      </c>
      <c r="GU165" s="425">
        <f t="shared" si="45"/>
        <v>50040</v>
      </c>
      <c r="GV165" s="425">
        <f t="shared" si="45"/>
        <v>50071</v>
      </c>
      <c r="GW165" s="425">
        <f t="shared" si="45"/>
        <v>50099</v>
      </c>
      <c r="GX165" s="425">
        <f t="shared" si="45"/>
        <v>50130</v>
      </c>
      <c r="GY165" s="425">
        <f t="shared" si="45"/>
        <v>50160</v>
      </c>
      <c r="GZ165" s="425">
        <f t="shared" si="45"/>
        <v>50191</v>
      </c>
      <c r="HA165" s="425">
        <f t="shared" si="45"/>
        <v>50221</v>
      </c>
      <c r="HB165" s="425">
        <f t="shared" si="45"/>
        <v>50252</v>
      </c>
      <c r="HC165" s="425">
        <f t="shared" si="45"/>
        <v>50283</v>
      </c>
      <c r="HD165" s="425">
        <f t="shared" si="45"/>
        <v>50313</v>
      </c>
      <c r="HE165" s="425">
        <f t="shared" si="45"/>
        <v>50344</v>
      </c>
      <c r="HF165" s="425">
        <f t="shared" si="45"/>
        <v>50374</v>
      </c>
      <c r="HG165" s="425">
        <f t="shared" si="45"/>
        <v>50405</v>
      </c>
      <c r="HH165" s="425">
        <f t="shared" si="45"/>
        <v>50436</v>
      </c>
      <c r="HI165" s="425">
        <f t="shared" si="45"/>
        <v>50464</v>
      </c>
      <c r="HJ165" s="425">
        <f t="shared" si="45"/>
        <v>50495</v>
      </c>
      <c r="HK165" s="425">
        <f t="shared" si="45"/>
        <v>50525</v>
      </c>
      <c r="HL165" s="425">
        <f t="shared" si="45"/>
        <v>50556</v>
      </c>
      <c r="HM165" s="425">
        <f t="shared" si="45"/>
        <v>50586</v>
      </c>
      <c r="HN165" s="425">
        <f t="shared" si="45"/>
        <v>50617</v>
      </c>
      <c r="HO165" s="425">
        <f t="shared" si="45"/>
        <v>50648</v>
      </c>
      <c r="HP165" s="425">
        <f t="shared" si="45"/>
        <v>50678</v>
      </c>
      <c r="HQ165" s="425">
        <f t="shared" si="45"/>
        <v>50709</v>
      </c>
      <c r="HR165" s="425">
        <f t="shared" si="45"/>
        <v>50739</v>
      </c>
      <c r="HS165" s="425">
        <f t="shared" si="45"/>
        <v>50770</v>
      </c>
      <c r="HT165" s="425">
        <f t="shared" si="45"/>
        <v>50801</v>
      </c>
      <c r="HU165" s="425">
        <f t="shared" si="45"/>
        <v>50829</v>
      </c>
      <c r="HV165" s="425">
        <f t="shared" si="45"/>
        <v>50860</v>
      </c>
      <c r="HW165" s="425">
        <f t="shared" si="45"/>
        <v>50890</v>
      </c>
      <c r="HX165" s="425">
        <f t="shared" si="45"/>
        <v>50921</v>
      </c>
      <c r="HY165" s="425">
        <f t="shared" si="45"/>
        <v>50951</v>
      </c>
      <c r="HZ165" s="425">
        <f t="shared" si="45"/>
        <v>50982</v>
      </c>
      <c r="IA165" s="425">
        <f t="shared" si="45"/>
        <v>51013</v>
      </c>
      <c r="IB165" s="425">
        <f t="shared" si="45"/>
        <v>51043</v>
      </c>
      <c r="IC165" s="425">
        <f t="shared" si="45"/>
        <v>51074</v>
      </c>
      <c r="ID165" s="425">
        <f t="shared" si="45"/>
        <v>51104</v>
      </c>
      <c r="IE165" s="425">
        <f t="shared" si="45"/>
        <v>51135</v>
      </c>
      <c r="IF165" s="425">
        <f t="shared" si="45"/>
        <v>51166</v>
      </c>
      <c r="IG165" s="425">
        <f t="shared" si="45"/>
        <v>51195</v>
      </c>
      <c r="IH165" s="425">
        <f t="shared" si="45"/>
        <v>51226</v>
      </c>
      <c r="II165" s="425">
        <f t="shared" si="45"/>
        <v>51256</v>
      </c>
      <c r="IJ165" s="425">
        <f t="shared" si="45"/>
        <v>51287</v>
      </c>
      <c r="IK165" s="425">
        <f t="shared" si="45"/>
        <v>51317</v>
      </c>
      <c r="IL165" s="425">
        <f t="shared" si="45"/>
        <v>51348</v>
      </c>
      <c r="IM165" s="425">
        <f t="shared" si="45"/>
        <v>51379</v>
      </c>
      <c r="IN165" s="425">
        <f t="shared" si="45"/>
        <v>51409</v>
      </c>
      <c r="IO165" s="425">
        <f t="shared" si="45"/>
        <v>51440</v>
      </c>
      <c r="IP165" s="425">
        <f t="shared" si="45"/>
        <v>51470</v>
      </c>
      <c r="IQ165" s="425">
        <f t="shared" si="45"/>
        <v>51501</v>
      </c>
      <c r="IR165" s="425">
        <f t="shared" si="45"/>
        <v>51532</v>
      </c>
      <c r="IS165" s="425">
        <f t="shared" si="45"/>
        <v>51560</v>
      </c>
      <c r="IT165" s="425">
        <f t="shared" si="45"/>
        <v>51591</v>
      </c>
      <c r="IU165" s="425">
        <f t="shared" si="45"/>
        <v>51621</v>
      </c>
      <c r="IV165" s="425">
        <f t="shared" si="45"/>
        <v>51652</v>
      </c>
      <c r="IW165" s="425">
        <f t="shared" si="45"/>
        <v>51682</v>
      </c>
      <c r="IX165" s="425">
        <f t="shared" si="45"/>
        <v>51713</v>
      </c>
      <c r="IY165" s="425">
        <f t="shared" si="45"/>
        <v>51744</v>
      </c>
      <c r="IZ165" s="425">
        <f t="shared" si="45"/>
        <v>51774</v>
      </c>
      <c r="JA165" s="425">
        <f t="shared" si="45"/>
        <v>51805</v>
      </c>
      <c r="JB165" s="425">
        <f t="shared" ref="JB165:LM165" si="46">EOMONTH(JA165,1)</f>
        <v>51835</v>
      </c>
      <c r="JC165" s="425">
        <f t="shared" si="46"/>
        <v>51866</v>
      </c>
      <c r="JD165" s="425">
        <f t="shared" si="46"/>
        <v>51897</v>
      </c>
      <c r="JE165" s="425">
        <f t="shared" si="46"/>
        <v>51925</v>
      </c>
      <c r="JF165" s="425">
        <f t="shared" si="46"/>
        <v>51956</v>
      </c>
      <c r="JG165" s="425">
        <f t="shared" si="46"/>
        <v>51986</v>
      </c>
      <c r="JH165" s="425">
        <f t="shared" si="46"/>
        <v>52017</v>
      </c>
      <c r="JI165" s="425">
        <f t="shared" si="46"/>
        <v>52047</v>
      </c>
      <c r="JJ165" s="425">
        <f t="shared" si="46"/>
        <v>52078</v>
      </c>
      <c r="JK165" s="425">
        <f t="shared" si="46"/>
        <v>52109</v>
      </c>
      <c r="JL165" s="425">
        <f t="shared" si="46"/>
        <v>52139</v>
      </c>
      <c r="JM165" s="425">
        <f t="shared" si="46"/>
        <v>52170</v>
      </c>
      <c r="JN165" s="425">
        <f t="shared" si="46"/>
        <v>52200</v>
      </c>
      <c r="JO165" s="425">
        <f t="shared" si="46"/>
        <v>52231</v>
      </c>
      <c r="JP165" s="425">
        <f t="shared" si="46"/>
        <v>52262</v>
      </c>
      <c r="JQ165" s="425">
        <f t="shared" si="46"/>
        <v>52290</v>
      </c>
      <c r="JR165" s="425">
        <f t="shared" si="46"/>
        <v>52321</v>
      </c>
      <c r="JS165" s="425">
        <f t="shared" si="46"/>
        <v>52351</v>
      </c>
      <c r="JT165" s="425">
        <f t="shared" si="46"/>
        <v>52382</v>
      </c>
      <c r="JU165" s="425">
        <f t="shared" si="46"/>
        <v>52412</v>
      </c>
      <c r="JV165" s="425">
        <f t="shared" si="46"/>
        <v>52443</v>
      </c>
      <c r="JW165" s="425">
        <f t="shared" si="46"/>
        <v>52474</v>
      </c>
      <c r="JX165" s="425">
        <f t="shared" si="46"/>
        <v>52504</v>
      </c>
      <c r="JY165" s="425">
        <f t="shared" si="46"/>
        <v>52535</v>
      </c>
      <c r="JZ165" s="425">
        <f t="shared" si="46"/>
        <v>52565</v>
      </c>
      <c r="KA165" s="425">
        <f t="shared" si="46"/>
        <v>52596</v>
      </c>
      <c r="KB165" s="425">
        <f t="shared" si="46"/>
        <v>52627</v>
      </c>
      <c r="KC165" s="425">
        <f t="shared" si="46"/>
        <v>52656</v>
      </c>
      <c r="KD165" s="425">
        <f t="shared" si="46"/>
        <v>52687</v>
      </c>
      <c r="KE165" s="425">
        <f t="shared" si="46"/>
        <v>52717</v>
      </c>
      <c r="KF165" s="425">
        <f t="shared" si="46"/>
        <v>52748</v>
      </c>
      <c r="KG165" s="425">
        <f t="shared" si="46"/>
        <v>52778</v>
      </c>
      <c r="KH165" s="425">
        <f t="shared" si="46"/>
        <v>52809</v>
      </c>
      <c r="KI165" s="425">
        <f t="shared" si="46"/>
        <v>52840</v>
      </c>
      <c r="KJ165" s="425">
        <f t="shared" si="46"/>
        <v>52870</v>
      </c>
      <c r="KK165" s="425">
        <f t="shared" si="46"/>
        <v>52901</v>
      </c>
      <c r="KL165" s="425">
        <f t="shared" si="46"/>
        <v>52931</v>
      </c>
      <c r="KM165" s="425">
        <f t="shared" si="46"/>
        <v>52962</v>
      </c>
      <c r="KN165" s="425">
        <f t="shared" si="46"/>
        <v>52993</v>
      </c>
      <c r="KO165" s="425">
        <f t="shared" si="46"/>
        <v>53021</v>
      </c>
      <c r="KP165" s="425">
        <f t="shared" si="46"/>
        <v>53052</v>
      </c>
      <c r="KQ165" s="425">
        <f t="shared" si="46"/>
        <v>53082</v>
      </c>
      <c r="KR165" s="425">
        <f t="shared" si="46"/>
        <v>53113</v>
      </c>
      <c r="KS165" s="425">
        <f t="shared" si="46"/>
        <v>53143</v>
      </c>
      <c r="KT165" s="425">
        <f t="shared" si="46"/>
        <v>53174</v>
      </c>
      <c r="KU165" s="425">
        <f t="shared" si="46"/>
        <v>53205</v>
      </c>
      <c r="KV165" s="425">
        <f t="shared" si="46"/>
        <v>53235</v>
      </c>
      <c r="KW165" s="425">
        <f t="shared" si="46"/>
        <v>53266</v>
      </c>
      <c r="KX165" s="425">
        <f t="shared" si="46"/>
        <v>53296</v>
      </c>
      <c r="KY165" s="425">
        <f t="shared" si="46"/>
        <v>53327</v>
      </c>
      <c r="KZ165" s="425">
        <f t="shared" si="46"/>
        <v>53358</v>
      </c>
      <c r="LA165" s="425">
        <f t="shared" si="46"/>
        <v>53386</v>
      </c>
      <c r="LB165" s="425">
        <f t="shared" si="46"/>
        <v>53417</v>
      </c>
      <c r="LC165" s="425">
        <f t="shared" si="46"/>
        <v>53447</v>
      </c>
      <c r="LD165" s="425">
        <f t="shared" si="46"/>
        <v>53478</v>
      </c>
      <c r="LE165" s="425">
        <f t="shared" si="46"/>
        <v>53508</v>
      </c>
      <c r="LF165" s="425">
        <f t="shared" si="46"/>
        <v>53539</v>
      </c>
      <c r="LG165" s="425">
        <f t="shared" si="46"/>
        <v>53570</v>
      </c>
      <c r="LH165" s="425">
        <f t="shared" si="46"/>
        <v>53600</v>
      </c>
      <c r="LI165" s="425">
        <f t="shared" si="46"/>
        <v>53631</v>
      </c>
      <c r="LJ165" s="425">
        <f t="shared" si="46"/>
        <v>53661</v>
      </c>
      <c r="LK165" s="425">
        <f t="shared" si="46"/>
        <v>53692</v>
      </c>
      <c r="LL165" s="425">
        <f t="shared" si="46"/>
        <v>53723</v>
      </c>
      <c r="LM165" s="425">
        <f t="shared" si="46"/>
        <v>53751</v>
      </c>
      <c r="LN165" s="425">
        <f t="shared" ref="LN165:NK165" si="47">EOMONTH(LM165,1)</f>
        <v>53782</v>
      </c>
      <c r="LO165" s="425">
        <f t="shared" si="47"/>
        <v>53812</v>
      </c>
      <c r="LP165" s="425">
        <f t="shared" si="47"/>
        <v>53843</v>
      </c>
      <c r="LQ165" s="425">
        <f t="shared" si="47"/>
        <v>53873</v>
      </c>
      <c r="LR165" s="425">
        <f t="shared" si="47"/>
        <v>53904</v>
      </c>
      <c r="LS165" s="425">
        <f t="shared" si="47"/>
        <v>53935</v>
      </c>
      <c r="LT165" s="425">
        <f t="shared" si="47"/>
        <v>53965</v>
      </c>
      <c r="LU165" s="425">
        <f t="shared" si="47"/>
        <v>53996</v>
      </c>
      <c r="LV165" s="425">
        <f t="shared" si="47"/>
        <v>54026</v>
      </c>
      <c r="LW165" s="425">
        <f t="shared" si="47"/>
        <v>54057</v>
      </c>
      <c r="LX165" s="425">
        <f t="shared" si="47"/>
        <v>54088</v>
      </c>
      <c r="LY165" s="425">
        <f t="shared" si="47"/>
        <v>54117</v>
      </c>
      <c r="LZ165" s="425">
        <f t="shared" si="47"/>
        <v>54148</v>
      </c>
      <c r="MA165" s="425">
        <f t="shared" si="47"/>
        <v>54178</v>
      </c>
      <c r="MB165" s="425">
        <f t="shared" si="47"/>
        <v>54209</v>
      </c>
      <c r="MC165" s="425">
        <f t="shared" si="47"/>
        <v>54239</v>
      </c>
      <c r="MD165" s="425">
        <f t="shared" si="47"/>
        <v>54270</v>
      </c>
      <c r="ME165" s="425">
        <f t="shared" si="47"/>
        <v>54301</v>
      </c>
      <c r="MF165" s="425">
        <f t="shared" si="47"/>
        <v>54331</v>
      </c>
      <c r="MG165" s="425">
        <f t="shared" si="47"/>
        <v>54362</v>
      </c>
      <c r="MH165" s="425">
        <f t="shared" si="47"/>
        <v>54392</v>
      </c>
      <c r="MI165" s="425">
        <f t="shared" si="47"/>
        <v>54423</v>
      </c>
      <c r="MJ165" s="425">
        <f t="shared" si="47"/>
        <v>54454</v>
      </c>
      <c r="MK165" s="425">
        <f t="shared" si="47"/>
        <v>54482</v>
      </c>
      <c r="ML165" s="425">
        <f t="shared" si="47"/>
        <v>54513</v>
      </c>
      <c r="MM165" s="425">
        <f t="shared" si="47"/>
        <v>54543</v>
      </c>
      <c r="MN165" s="425">
        <f t="shared" si="47"/>
        <v>54574</v>
      </c>
      <c r="MO165" s="425">
        <f t="shared" si="47"/>
        <v>54604</v>
      </c>
      <c r="MP165" s="425">
        <f t="shared" si="47"/>
        <v>54635</v>
      </c>
      <c r="MQ165" s="425">
        <f t="shared" si="47"/>
        <v>54666</v>
      </c>
      <c r="MR165" s="425">
        <f t="shared" si="47"/>
        <v>54696</v>
      </c>
      <c r="MS165" s="425">
        <f t="shared" si="47"/>
        <v>54727</v>
      </c>
      <c r="MT165" s="425">
        <f t="shared" si="47"/>
        <v>54757</v>
      </c>
      <c r="MU165" s="425">
        <f t="shared" si="47"/>
        <v>54788</v>
      </c>
      <c r="MV165" s="425">
        <f t="shared" si="47"/>
        <v>54819</v>
      </c>
      <c r="MW165" s="425">
        <f t="shared" si="47"/>
        <v>54847</v>
      </c>
      <c r="MX165" s="425">
        <f t="shared" si="47"/>
        <v>54878</v>
      </c>
      <c r="MY165" s="425">
        <f t="shared" si="47"/>
        <v>54908</v>
      </c>
      <c r="MZ165" s="425">
        <f t="shared" si="47"/>
        <v>54939</v>
      </c>
      <c r="NA165" s="425">
        <f t="shared" si="47"/>
        <v>54969</v>
      </c>
      <c r="NB165" s="425">
        <f t="shared" si="47"/>
        <v>55000</v>
      </c>
      <c r="NC165" s="425">
        <f t="shared" si="47"/>
        <v>55031</v>
      </c>
      <c r="ND165" s="425">
        <f t="shared" si="47"/>
        <v>55061</v>
      </c>
      <c r="NE165" s="425">
        <f t="shared" si="47"/>
        <v>55092</v>
      </c>
      <c r="NF165" s="425">
        <f t="shared" si="47"/>
        <v>55122</v>
      </c>
      <c r="NG165" s="425">
        <f t="shared" si="47"/>
        <v>55153</v>
      </c>
      <c r="NH165" s="425">
        <f t="shared" si="47"/>
        <v>55184</v>
      </c>
      <c r="NI165" s="425">
        <f t="shared" si="47"/>
        <v>55212</v>
      </c>
      <c r="NJ165" s="425">
        <f t="shared" si="47"/>
        <v>55243</v>
      </c>
      <c r="NK165" s="426">
        <f t="shared" si="47"/>
        <v>55273</v>
      </c>
    </row>
    <row r="166" spans="1:375" x14ac:dyDescent="0.15">
      <c r="A166" s="427"/>
      <c r="B166" s="428"/>
      <c r="C166" s="429" t="s">
        <v>743</v>
      </c>
      <c r="D166" s="428"/>
      <c r="E166" s="428"/>
      <c r="F166" s="428"/>
      <c r="G166" s="428"/>
      <c r="H166" s="428"/>
      <c r="I166" s="428"/>
      <c r="J166" s="428"/>
      <c r="K166" s="428"/>
      <c r="L166" s="428"/>
      <c r="M166" s="428"/>
      <c r="N166" s="428"/>
      <c r="O166" s="428"/>
      <c r="P166" s="428"/>
      <c r="Q166" s="428"/>
      <c r="R166" s="428"/>
      <c r="S166" s="428"/>
      <c r="T166" s="428"/>
      <c r="U166" s="428"/>
      <c r="V166" s="428"/>
      <c r="W166" s="428"/>
      <c r="X166" s="428"/>
      <c r="Y166" s="428"/>
      <c r="Z166" s="428"/>
      <c r="AA166" s="428"/>
      <c r="AB166" s="428"/>
      <c r="AC166" s="428"/>
      <c r="AD166" s="428"/>
      <c r="AE166" s="428"/>
      <c r="AF166" s="428"/>
      <c r="AG166" s="428"/>
      <c r="AH166" s="428"/>
      <c r="AI166" s="428"/>
      <c r="AJ166" s="428"/>
      <c r="AK166" s="428"/>
      <c r="AL166" s="428"/>
      <c r="AM166" s="428"/>
      <c r="AN166" s="428"/>
      <c r="AO166" s="428"/>
      <c r="AP166" s="428"/>
      <c r="AQ166" s="428"/>
      <c r="AR166" s="428"/>
      <c r="AS166" s="428"/>
      <c r="AT166" s="428"/>
      <c r="AU166" s="428"/>
      <c r="AV166" s="428"/>
      <c r="AW166" s="428"/>
      <c r="AX166" s="428"/>
      <c r="AY166" s="428"/>
      <c r="AZ166" s="428"/>
      <c r="BA166" s="428"/>
      <c r="BB166" s="428"/>
      <c r="BC166" s="428"/>
      <c r="BD166" s="428"/>
      <c r="BE166" s="428"/>
      <c r="BF166" s="428"/>
      <c r="BG166" s="428"/>
      <c r="BH166" s="428"/>
      <c r="BI166" s="428"/>
      <c r="BJ166" s="428"/>
      <c r="BK166" s="428"/>
      <c r="BL166" s="428"/>
      <c r="BM166" s="428"/>
      <c r="BN166" s="428"/>
      <c r="BO166" s="428"/>
      <c r="BP166" s="428"/>
      <c r="BQ166" s="428"/>
      <c r="BR166" s="428"/>
      <c r="BS166" s="428"/>
      <c r="BT166" s="428"/>
      <c r="BU166" s="428"/>
      <c r="BV166" s="428"/>
      <c r="BW166" s="428"/>
      <c r="BX166" s="428"/>
      <c r="BY166" s="428"/>
      <c r="BZ166" s="428"/>
      <c r="CA166" s="428"/>
      <c r="CB166" s="428"/>
      <c r="CC166" s="428"/>
      <c r="CD166" s="428"/>
      <c r="CE166" s="428"/>
      <c r="CF166" s="428"/>
      <c r="CG166" s="428"/>
      <c r="CH166" s="428"/>
      <c r="CI166" s="428"/>
      <c r="CJ166" s="428"/>
      <c r="CK166" s="428"/>
      <c r="CL166" s="428"/>
      <c r="CM166" s="428"/>
      <c r="CN166" s="428"/>
      <c r="CO166" s="428"/>
      <c r="CP166" s="428"/>
      <c r="CQ166" s="428"/>
      <c r="CR166" s="428"/>
      <c r="CS166" s="428"/>
      <c r="CT166" s="428"/>
      <c r="CU166" s="428"/>
      <c r="CV166" s="428"/>
      <c r="CW166" s="428"/>
      <c r="CX166" s="428"/>
      <c r="CY166" s="428"/>
      <c r="CZ166" s="428"/>
      <c r="DA166" s="428"/>
      <c r="DB166" s="428"/>
      <c r="DC166" s="428"/>
      <c r="DD166" s="428"/>
      <c r="DE166" s="428"/>
      <c r="DF166" s="428"/>
      <c r="DG166" s="428"/>
      <c r="DH166" s="428"/>
      <c r="DI166" s="428"/>
      <c r="DJ166" s="428"/>
      <c r="DK166" s="428"/>
      <c r="DL166" s="428"/>
      <c r="DM166" s="428"/>
      <c r="DN166" s="428"/>
      <c r="DO166" s="428"/>
      <c r="DP166" s="428"/>
      <c r="DQ166" s="428"/>
      <c r="DR166" s="428"/>
      <c r="DS166" s="428"/>
      <c r="DT166" s="428"/>
      <c r="DU166" s="428"/>
      <c r="DV166" s="428"/>
      <c r="DW166" s="428"/>
      <c r="DX166" s="428"/>
      <c r="DY166" s="428"/>
      <c r="DZ166" s="428"/>
      <c r="EA166" s="428"/>
      <c r="EB166" s="428"/>
      <c r="EC166" s="428"/>
      <c r="ED166" s="428"/>
      <c r="EE166" s="428"/>
      <c r="EF166" s="428"/>
      <c r="EG166" s="428"/>
      <c r="EH166" s="428"/>
      <c r="EI166" s="428"/>
      <c r="EJ166" s="428"/>
      <c r="EK166" s="428"/>
      <c r="EL166" s="428"/>
      <c r="EM166" s="428"/>
      <c r="EN166" s="428"/>
      <c r="EO166" s="428"/>
      <c r="EP166" s="428"/>
      <c r="EQ166" s="428"/>
      <c r="ER166" s="428"/>
      <c r="ES166" s="428"/>
      <c r="ET166" s="428"/>
      <c r="EU166" s="428"/>
      <c r="EV166" s="428"/>
      <c r="EW166" s="428"/>
      <c r="EX166" s="428"/>
      <c r="EY166" s="428"/>
      <c r="EZ166" s="428"/>
      <c r="FA166" s="428"/>
      <c r="FB166" s="428"/>
      <c r="FC166" s="428"/>
      <c r="FD166" s="428"/>
      <c r="FE166" s="428"/>
      <c r="FF166" s="428"/>
      <c r="FG166" s="428"/>
      <c r="FH166" s="428"/>
      <c r="FI166" s="428"/>
      <c r="FJ166" s="428"/>
      <c r="FK166" s="428"/>
      <c r="FL166" s="428"/>
      <c r="FM166" s="428"/>
      <c r="FN166" s="428"/>
      <c r="FO166" s="428"/>
      <c r="FP166" s="428"/>
      <c r="FQ166" s="428"/>
      <c r="FR166" s="428"/>
      <c r="FS166" s="428"/>
      <c r="FT166" s="428"/>
      <c r="FU166" s="428"/>
      <c r="FV166" s="428"/>
      <c r="FW166" s="428"/>
      <c r="FX166" s="428"/>
      <c r="FY166" s="428"/>
      <c r="FZ166" s="428"/>
      <c r="GA166" s="428"/>
      <c r="GB166" s="428"/>
      <c r="GC166" s="428"/>
      <c r="GD166" s="428"/>
      <c r="GE166" s="428"/>
      <c r="GF166" s="428"/>
      <c r="GG166" s="428"/>
      <c r="GH166" s="428"/>
      <c r="GI166" s="428"/>
      <c r="GJ166" s="428"/>
      <c r="GK166" s="428"/>
      <c r="GL166" s="428"/>
      <c r="GM166" s="428"/>
      <c r="GN166" s="428"/>
      <c r="GO166" s="428"/>
      <c r="GP166" s="428"/>
      <c r="GQ166" s="428"/>
      <c r="GR166" s="428"/>
      <c r="GS166" s="428"/>
      <c r="GT166" s="428"/>
      <c r="GU166" s="428"/>
      <c r="GV166" s="428"/>
      <c r="GW166" s="428"/>
      <c r="GX166" s="428"/>
      <c r="GY166" s="428"/>
      <c r="GZ166" s="428"/>
      <c r="HA166" s="428"/>
      <c r="HB166" s="428"/>
      <c r="HC166" s="428"/>
      <c r="HD166" s="428"/>
      <c r="HE166" s="428"/>
      <c r="HF166" s="428"/>
      <c r="HG166" s="428"/>
      <c r="HH166" s="428"/>
      <c r="HI166" s="428"/>
      <c r="HJ166" s="428"/>
      <c r="HK166" s="428"/>
      <c r="HL166" s="428"/>
      <c r="HM166" s="428"/>
      <c r="HN166" s="428"/>
      <c r="HO166" s="428"/>
      <c r="HP166" s="428"/>
      <c r="HQ166" s="428"/>
      <c r="HR166" s="428"/>
      <c r="HS166" s="428"/>
      <c r="HT166" s="428"/>
      <c r="HU166" s="428"/>
      <c r="HV166" s="428"/>
      <c r="HW166" s="428"/>
      <c r="HX166" s="428"/>
      <c r="HY166" s="428"/>
      <c r="HZ166" s="428"/>
      <c r="IA166" s="428"/>
      <c r="IB166" s="428"/>
      <c r="IC166" s="428"/>
      <c r="ID166" s="428"/>
      <c r="IE166" s="428"/>
      <c r="IF166" s="428"/>
      <c r="IG166" s="428"/>
      <c r="IH166" s="428"/>
      <c r="II166" s="428"/>
      <c r="IJ166" s="428"/>
      <c r="IK166" s="428"/>
      <c r="IL166" s="428"/>
      <c r="IM166" s="428"/>
      <c r="IN166" s="428"/>
      <c r="IO166" s="428"/>
      <c r="IP166" s="428"/>
      <c r="IQ166" s="428"/>
      <c r="IR166" s="428"/>
      <c r="IS166" s="428"/>
      <c r="IT166" s="428"/>
      <c r="IU166" s="428"/>
      <c r="IV166" s="428"/>
      <c r="IW166" s="428"/>
      <c r="IX166" s="428"/>
      <c r="IY166" s="428"/>
      <c r="IZ166" s="428"/>
      <c r="JA166" s="428"/>
      <c r="JB166" s="428"/>
      <c r="JC166" s="428"/>
      <c r="JD166" s="428"/>
      <c r="JE166" s="428"/>
      <c r="JF166" s="428"/>
      <c r="JG166" s="428"/>
      <c r="JH166" s="428"/>
      <c r="JI166" s="428"/>
      <c r="JJ166" s="428"/>
      <c r="JK166" s="428"/>
      <c r="JL166" s="428"/>
      <c r="JM166" s="428"/>
      <c r="JN166" s="428"/>
      <c r="JO166" s="428"/>
      <c r="JP166" s="428"/>
      <c r="JQ166" s="428"/>
      <c r="JR166" s="428"/>
      <c r="JS166" s="428"/>
      <c r="JT166" s="428"/>
      <c r="JU166" s="428"/>
      <c r="JV166" s="428"/>
      <c r="JW166" s="428"/>
      <c r="JX166" s="428"/>
      <c r="JY166" s="428"/>
      <c r="JZ166" s="428"/>
      <c r="KA166" s="428"/>
      <c r="KB166" s="428"/>
      <c r="KC166" s="428"/>
      <c r="KD166" s="428"/>
      <c r="KE166" s="428"/>
      <c r="KF166" s="428"/>
      <c r="KG166" s="428"/>
      <c r="KH166" s="428"/>
      <c r="KI166" s="428"/>
      <c r="KJ166" s="428"/>
      <c r="KK166" s="428"/>
      <c r="KL166" s="428"/>
      <c r="KM166" s="428"/>
      <c r="KN166" s="428"/>
      <c r="KO166" s="428"/>
      <c r="KP166" s="428"/>
      <c r="KQ166" s="428"/>
      <c r="KR166" s="428"/>
      <c r="KS166" s="428"/>
      <c r="KT166" s="428"/>
      <c r="KU166" s="428"/>
      <c r="KV166" s="428"/>
      <c r="KW166" s="428"/>
      <c r="KX166" s="428"/>
      <c r="KY166" s="428"/>
      <c r="KZ166" s="428"/>
      <c r="LA166" s="428"/>
      <c r="LB166" s="428"/>
      <c r="LC166" s="428"/>
      <c r="LD166" s="428"/>
      <c r="LE166" s="428"/>
      <c r="LF166" s="428"/>
      <c r="LG166" s="428"/>
      <c r="LH166" s="428"/>
      <c r="LI166" s="428"/>
      <c r="LJ166" s="428"/>
      <c r="LK166" s="428"/>
      <c r="LL166" s="428"/>
      <c r="LM166" s="428"/>
      <c r="LN166" s="428"/>
      <c r="LO166" s="428"/>
      <c r="LP166" s="428"/>
      <c r="LQ166" s="428"/>
      <c r="LR166" s="428"/>
      <c r="LS166" s="428"/>
      <c r="LT166" s="428"/>
      <c r="LU166" s="428"/>
      <c r="LV166" s="428"/>
      <c r="LW166" s="428"/>
      <c r="LX166" s="428"/>
      <c r="LY166" s="428"/>
      <c r="LZ166" s="428"/>
      <c r="MA166" s="428"/>
      <c r="MB166" s="428"/>
      <c r="MC166" s="428"/>
      <c r="MD166" s="428"/>
      <c r="ME166" s="428"/>
      <c r="MF166" s="428"/>
      <c r="MG166" s="428"/>
      <c r="MH166" s="428"/>
      <c r="MI166" s="428"/>
      <c r="MJ166" s="428"/>
      <c r="MK166" s="428"/>
      <c r="ML166" s="428"/>
      <c r="MM166" s="428"/>
      <c r="MN166" s="428"/>
      <c r="MO166" s="428"/>
      <c r="MP166" s="428"/>
      <c r="MQ166" s="428"/>
      <c r="MR166" s="428"/>
      <c r="MS166" s="428"/>
      <c r="MT166" s="428"/>
      <c r="MU166" s="428"/>
      <c r="MV166" s="428"/>
      <c r="MW166" s="428"/>
      <c r="MX166" s="428"/>
      <c r="MY166" s="428"/>
      <c r="MZ166" s="428"/>
      <c r="NA166" s="428"/>
      <c r="NB166" s="428"/>
      <c r="NC166" s="428"/>
      <c r="ND166" s="428"/>
      <c r="NE166" s="428"/>
      <c r="NF166" s="428"/>
      <c r="NG166" s="428"/>
      <c r="NH166" s="428"/>
      <c r="NI166" s="428"/>
      <c r="NJ166" s="428"/>
      <c r="NK166" s="430"/>
    </row>
    <row r="167" spans="1:375" x14ac:dyDescent="0.15">
      <c r="A167" s="431"/>
      <c r="B167" s="432" t="s">
        <v>744</v>
      </c>
      <c r="C167" s="433" t="str">
        <f>A3&amp;" / "&amp;C3</f>
        <v>100 / YouTube</v>
      </c>
      <c r="D167" s="434"/>
      <c r="E167" s="434"/>
      <c r="F167" s="434"/>
      <c r="G167" s="434"/>
      <c r="H167" s="434"/>
      <c r="I167" s="434"/>
      <c r="J167" s="434"/>
      <c r="K167" s="434"/>
      <c r="L167" s="434"/>
      <c r="M167" s="434"/>
      <c r="N167" s="434"/>
      <c r="O167" s="434"/>
      <c r="P167" s="434"/>
      <c r="Q167" s="434"/>
      <c r="R167" s="434"/>
      <c r="S167" s="434"/>
      <c r="T167" s="434"/>
      <c r="U167" s="434"/>
      <c r="V167" s="434"/>
      <c r="W167" s="434"/>
      <c r="X167" s="434"/>
      <c r="Y167" s="434"/>
      <c r="Z167" s="434"/>
      <c r="AA167" s="434"/>
      <c r="AB167" s="434"/>
      <c r="AC167" s="434"/>
      <c r="AD167" s="434"/>
      <c r="AE167" s="434"/>
      <c r="AF167" s="434"/>
      <c r="AG167" s="434"/>
      <c r="AH167" s="434"/>
      <c r="AI167" s="434"/>
      <c r="AJ167" s="434"/>
      <c r="AK167" s="434"/>
      <c r="AL167" s="434"/>
      <c r="AM167" s="434"/>
      <c r="AN167" s="434"/>
      <c r="AO167" s="434"/>
      <c r="AP167" s="434"/>
      <c r="AQ167" s="434"/>
      <c r="AR167" s="434"/>
      <c r="AS167" s="434"/>
      <c r="AT167" s="434"/>
      <c r="AU167" s="434"/>
      <c r="AV167" s="434"/>
      <c r="AW167" s="434"/>
      <c r="AX167" s="434"/>
      <c r="AY167" s="434"/>
      <c r="AZ167" s="434"/>
      <c r="BA167" s="434"/>
      <c r="BB167" s="434"/>
      <c r="BC167" s="434"/>
      <c r="BD167" s="434"/>
      <c r="BE167" s="434"/>
      <c r="BF167" s="434"/>
      <c r="BG167" s="434"/>
      <c r="BH167" s="434"/>
      <c r="BI167" s="434"/>
      <c r="BJ167" s="434"/>
      <c r="BK167" s="434"/>
      <c r="BL167" s="434"/>
      <c r="BM167" s="434"/>
      <c r="BN167" s="434"/>
      <c r="BO167" s="434"/>
      <c r="BP167" s="434"/>
      <c r="BQ167" s="434"/>
      <c r="BR167" s="434"/>
      <c r="BS167" s="434"/>
      <c r="BT167" s="434"/>
      <c r="BU167" s="434"/>
      <c r="BV167" s="434"/>
      <c r="BW167" s="434"/>
      <c r="BX167" s="434"/>
      <c r="BY167" s="434"/>
      <c r="BZ167" s="434"/>
      <c r="CA167" s="434"/>
      <c r="CB167" s="434"/>
      <c r="CC167" s="434"/>
      <c r="CD167" s="434"/>
      <c r="CE167" s="434"/>
      <c r="CF167" s="434"/>
      <c r="CG167" s="434"/>
      <c r="CH167" s="434"/>
      <c r="CI167" s="434"/>
      <c r="CJ167" s="434"/>
      <c r="CK167" s="434"/>
      <c r="CL167" s="434"/>
      <c r="CM167" s="434"/>
      <c r="CN167" s="434"/>
      <c r="CO167" s="434"/>
      <c r="CP167" s="434"/>
      <c r="CQ167" s="434"/>
      <c r="CR167" s="434"/>
      <c r="CS167" s="434"/>
      <c r="CT167" s="434"/>
      <c r="CU167" s="434"/>
      <c r="CV167" s="434"/>
      <c r="CW167" s="434"/>
      <c r="CX167" s="434"/>
      <c r="CY167" s="434"/>
      <c r="CZ167" s="434"/>
      <c r="DA167" s="434"/>
      <c r="DB167" s="434"/>
      <c r="DC167" s="434"/>
      <c r="DD167" s="434"/>
      <c r="DE167" s="434"/>
      <c r="DF167" s="434"/>
      <c r="DG167" s="434"/>
      <c r="DH167" s="434"/>
      <c r="DI167" s="434"/>
      <c r="DJ167" s="434"/>
      <c r="DK167" s="434"/>
      <c r="DL167" s="434"/>
      <c r="DM167" s="434"/>
      <c r="DN167" s="434"/>
      <c r="DO167" s="434"/>
      <c r="DP167" s="434"/>
      <c r="DQ167" s="434"/>
      <c r="DR167" s="434"/>
      <c r="DS167" s="434"/>
      <c r="DT167" s="434"/>
      <c r="DU167" s="434"/>
      <c r="DV167" s="434"/>
      <c r="DW167" s="434"/>
      <c r="DX167" s="434"/>
      <c r="DY167" s="434"/>
      <c r="DZ167" s="434"/>
      <c r="EA167" s="434"/>
      <c r="EB167" s="434"/>
      <c r="EC167" s="434"/>
      <c r="ED167" s="434"/>
      <c r="EE167" s="434"/>
      <c r="EF167" s="434"/>
      <c r="EG167" s="434"/>
      <c r="EH167" s="434"/>
      <c r="EI167" s="434"/>
      <c r="EJ167" s="434"/>
      <c r="EK167" s="434"/>
      <c r="EL167" s="434"/>
      <c r="EM167" s="434"/>
      <c r="EN167" s="434"/>
      <c r="EO167" s="434"/>
      <c r="EP167" s="434"/>
      <c r="EQ167" s="434"/>
      <c r="ER167" s="434"/>
      <c r="ES167" s="434"/>
      <c r="ET167" s="434"/>
      <c r="EU167" s="434"/>
      <c r="EV167" s="434"/>
      <c r="EW167" s="434"/>
      <c r="EX167" s="434"/>
      <c r="EY167" s="434"/>
      <c r="EZ167" s="434"/>
      <c r="FA167" s="434"/>
      <c r="FB167" s="434"/>
      <c r="FC167" s="434"/>
      <c r="FD167" s="434"/>
      <c r="FE167" s="434"/>
      <c r="FF167" s="434"/>
      <c r="FG167" s="434"/>
      <c r="FH167" s="434"/>
      <c r="FI167" s="434"/>
      <c r="FJ167" s="434"/>
      <c r="FK167" s="434"/>
      <c r="FL167" s="434"/>
      <c r="FM167" s="434"/>
      <c r="FN167" s="434"/>
      <c r="FO167" s="434"/>
      <c r="FP167" s="434"/>
      <c r="FQ167" s="434"/>
      <c r="FR167" s="434"/>
      <c r="FS167" s="434"/>
      <c r="FT167" s="434"/>
      <c r="FU167" s="434"/>
      <c r="FV167" s="434"/>
      <c r="FW167" s="434"/>
      <c r="FX167" s="434"/>
      <c r="FY167" s="434"/>
      <c r="FZ167" s="434"/>
      <c r="GA167" s="434"/>
      <c r="GB167" s="434"/>
      <c r="GC167" s="434"/>
      <c r="GD167" s="434"/>
      <c r="GE167" s="434"/>
      <c r="GF167" s="434"/>
      <c r="GG167" s="434"/>
      <c r="GH167" s="434"/>
      <c r="GI167" s="434"/>
      <c r="GJ167" s="434"/>
      <c r="GK167" s="434"/>
      <c r="GL167" s="434"/>
      <c r="GM167" s="434"/>
      <c r="GN167" s="434"/>
      <c r="GO167" s="434"/>
      <c r="GP167" s="434"/>
      <c r="GQ167" s="434"/>
      <c r="GR167" s="434"/>
      <c r="GS167" s="434"/>
      <c r="GT167" s="434"/>
      <c r="GU167" s="434"/>
      <c r="GV167" s="434"/>
      <c r="GW167" s="434"/>
      <c r="GX167" s="434"/>
      <c r="GY167" s="434"/>
      <c r="GZ167" s="434"/>
      <c r="HA167" s="434"/>
      <c r="HB167" s="434"/>
      <c r="HC167" s="434"/>
      <c r="HD167" s="434"/>
      <c r="HE167" s="434"/>
      <c r="HF167" s="434"/>
      <c r="HG167" s="434"/>
      <c r="HH167" s="434"/>
      <c r="HI167" s="434"/>
      <c r="HJ167" s="434"/>
      <c r="HK167" s="434"/>
      <c r="HL167" s="434"/>
      <c r="HM167" s="434"/>
      <c r="HN167" s="434"/>
      <c r="HO167" s="434"/>
      <c r="HP167" s="434"/>
      <c r="HQ167" s="434"/>
      <c r="HR167" s="434"/>
      <c r="HS167" s="434"/>
      <c r="HT167" s="434"/>
      <c r="HU167" s="434"/>
      <c r="HV167" s="434"/>
      <c r="HW167" s="434"/>
      <c r="HX167" s="434"/>
      <c r="HY167" s="434"/>
      <c r="HZ167" s="434"/>
      <c r="IA167" s="434"/>
      <c r="IB167" s="434"/>
      <c r="IC167" s="434"/>
      <c r="ID167" s="434"/>
      <c r="IE167" s="434"/>
      <c r="IF167" s="434"/>
      <c r="IG167" s="434"/>
      <c r="IH167" s="434"/>
      <c r="II167" s="434"/>
      <c r="IJ167" s="434"/>
      <c r="IK167" s="434"/>
      <c r="IL167" s="434"/>
      <c r="IM167" s="434"/>
      <c r="IN167" s="434"/>
      <c r="IO167" s="434"/>
      <c r="IP167" s="434"/>
      <c r="IQ167" s="434"/>
      <c r="IR167" s="434"/>
      <c r="IS167" s="434"/>
      <c r="IT167" s="434"/>
      <c r="IU167" s="434"/>
      <c r="IV167" s="434"/>
      <c r="IW167" s="434"/>
      <c r="IX167" s="434"/>
      <c r="IY167" s="434"/>
      <c r="IZ167" s="434"/>
      <c r="JA167" s="434"/>
      <c r="JB167" s="434"/>
      <c r="JC167" s="434"/>
      <c r="JD167" s="434"/>
      <c r="JE167" s="434"/>
      <c r="JF167" s="434"/>
      <c r="JG167" s="434"/>
      <c r="JH167" s="434"/>
      <c r="JI167" s="434"/>
      <c r="JJ167" s="434"/>
      <c r="JK167" s="434"/>
      <c r="JL167" s="434"/>
      <c r="JM167" s="434"/>
      <c r="JN167" s="434"/>
      <c r="JO167" s="434"/>
      <c r="JP167" s="434"/>
      <c r="JQ167" s="434"/>
      <c r="JR167" s="434"/>
      <c r="JS167" s="434"/>
      <c r="JT167" s="434"/>
      <c r="JU167" s="434"/>
      <c r="JV167" s="434"/>
      <c r="JW167" s="434"/>
      <c r="JX167" s="434"/>
      <c r="JY167" s="434"/>
      <c r="JZ167" s="434"/>
      <c r="KA167" s="434"/>
      <c r="KB167" s="434"/>
      <c r="KC167" s="434"/>
      <c r="KD167" s="434"/>
      <c r="KE167" s="434"/>
      <c r="KF167" s="434"/>
      <c r="KG167" s="434"/>
      <c r="KH167" s="434"/>
      <c r="KI167" s="434"/>
      <c r="KJ167" s="434"/>
      <c r="KK167" s="434"/>
      <c r="KL167" s="434"/>
      <c r="KM167" s="434"/>
      <c r="KN167" s="434"/>
      <c r="KO167" s="434"/>
      <c r="KP167" s="434"/>
      <c r="KQ167" s="434"/>
      <c r="KR167" s="434"/>
      <c r="KS167" s="434"/>
      <c r="KT167" s="434"/>
      <c r="KU167" s="434"/>
      <c r="KV167" s="434"/>
      <c r="KW167" s="434"/>
      <c r="KX167" s="434"/>
      <c r="KY167" s="434"/>
      <c r="KZ167" s="434"/>
      <c r="LA167" s="434"/>
      <c r="LB167" s="434"/>
      <c r="LC167" s="434"/>
      <c r="LD167" s="434"/>
      <c r="LE167" s="434"/>
      <c r="LF167" s="434"/>
      <c r="LG167" s="434"/>
      <c r="LH167" s="434"/>
      <c r="LI167" s="434"/>
      <c r="LJ167" s="434"/>
      <c r="LK167" s="434"/>
      <c r="LL167" s="434"/>
      <c r="LM167" s="434"/>
      <c r="LN167" s="434"/>
      <c r="LO167" s="434"/>
      <c r="LP167" s="434"/>
      <c r="LQ167" s="434"/>
      <c r="LR167" s="434"/>
      <c r="LS167" s="434"/>
      <c r="LT167" s="434"/>
      <c r="LU167" s="434"/>
      <c r="LV167" s="434"/>
      <c r="LW167" s="434"/>
      <c r="LX167" s="434"/>
      <c r="LY167" s="434"/>
      <c r="LZ167" s="434"/>
      <c r="MA167" s="434"/>
      <c r="MB167" s="434"/>
      <c r="MC167" s="434"/>
      <c r="MD167" s="434"/>
      <c r="ME167" s="434"/>
      <c r="MF167" s="434"/>
      <c r="MG167" s="434"/>
      <c r="MH167" s="434"/>
      <c r="MI167" s="434"/>
      <c r="MJ167" s="434"/>
      <c r="MK167" s="434"/>
      <c r="ML167" s="434"/>
      <c r="MM167" s="434"/>
      <c r="MN167" s="434"/>
      <c r="MO167" s="434"/>
      <c r="MP167" s="434"/>
      <c r="MQ167" s="434"/>
      <c r="MR167" s="434"/>
      <c r="MS167" s="434"/>
      <c r="MT167" s="434"/>
      <c r="MU167" s="434"/>
      <c r="MV167" s="434"/>
      <c r="MW167" s="434"/>
      <c r="MX167" s="434"/>
      <c r="MY167" s="434"/>
      <c r="MZ167" s="434"/>
      <c r="NA167" s="434"/>
      <c r="NB167" s="434"/>
      <c r="NC167" s="434"/>
      <c r="ND167" s="434"/>
      <c r="NE167" s="434"/>
      <c r="NF167" s="434"/>
      <c r="NG167" s="434"/>
      <c r="NH167" s="434"/>
      <c r="NI167" s="434"/>
      <c r="NJ167" s="434"/>
      <c r="NK167" s="435"/>
    </row>
    <row r="168" spans="1:375" x14ac:dyDescent="0.15">
      <c r="A168" s="436">
        <f>SUM(D168:NK168)</f>
        <v>287453.69999999995</v>
      </c>
      <c r="B168" s="437" t="s">
        <v>745</v>
      </c>
      <c r="C168" s="438" t="s">
        <v>746</v>
      </c>
      <c r="D168" s="439">
        <f t="array" ref="D168">IFERROR(INDEX($N3:$N17,MATCH(1,IF($L3:$L17&lt;=D$165,IF($M3:$M17&gt;=D$165,1)),0))*$B3/12,0)</f>
        <v>0</v>
      </c>
      <c r="E168" s="439">
        <f t="array" ref="E168">IFERROR(INDEX($N3:$N17,MATCH(1,IF($L3:$L17&lt;=E$165,IF($M3:$M17&gt;=E$165,1)),0))*$B3/12,0)</f>
        <v>0</v>
      </c>
      <c r="F168" s="439">
        <f t="array" ref="F168">IFERROR(INDEX($N3:$N17,MATCH(1,IF($L3:$L17&lt;=F$165,IF($M3:$M17&gt;=F$165,1)),0))*$B3/12,0)</f>
        <v>0</v>
      </c>
      <c r="G168" s="439">
        <f t="array" ref="G168">IFERROR(INDEX($N3:$N17,MATCH(1,IF($L3:$L17&lt;=G$165,IF($M3:$M17&gt;=G$165,1)),0))*$B3/12,0)</f>
        <v>0</v>
      </c>
      <c r="H168" s="439">
        <f t="array" ref="H168">IFERROR(INDEX($N3:$N17,MATCH(1,IF($L3:$L17&lt;=H$165,IF($M3:$M17&gt;=H$165,1)),0))*$B3/12,0)</f>
        <v>0</v>
      </c>
      <c r="I168" s="439">
        <f t="array" ref="I168">IFERROR(INDEX($N3:$N17,MATCH(1,IF($L3:$L17&lt;=I$165,IF($M3:$M17&gt;=I$165,1)),0))*$B3/12,0)</f>
        <v>0</v>
      </c>
      <c r="J168" s="439">
        <f t="array" ref="J168">IFERROR(INDEX($N3:$N17,MATCH(1,IF($L3:$L17&lt;=J$165,IF($M3:$M17&gt;=J$165,1)),0))*$B3/12,0)</f>
        <v>0</v>
      </c>
      <c r="K168" s="439">
        <f t="array" ref="K168">IFERROR(INDEX($N3:$N17,MATCH(1,IF($L3:$L17&lt;=K$165,IF($M3:$M17&gt;=K$165,1)),0))*$B3/12,0)</f>
        <v>0</v>
      </c>
      <c r="L168" s="439">
        <f t="array" ref="L168">IFERROR(INDEX($N3:$N17,MATCH(1,IF($L3:$L17&lt;=L$165,IF($M3:$M17&gt;=L$165,1)),0))*$B3/12,0)</f>
        <v>0</v>
      </c>
      <c r="M168" s="439">
        <f t="array" ref="M168">IFERROR(INDEX($N3:$N17,MATCH(1,IF($L3:$L17&lt;=M$165,IF($M3:$M17&gt;=M$165,1)),0))*$B3/12,0)</f>
        <v>0</v>
      </c>
      <c r="N168" s="439">
        <f t="array" ref="N168">IFERROR(INDEX($N3:$N17,MATCH(1,IF($L3:$L17&lt;=N$165,IF($M3:$M17&gt;=N$165,1)),0))*$B3/12,0)</f>
        <v>0</v>
      </c>
      <c r="O168" s="439">
        <f t="array" ref="O168">IFERROR(INDEX($N3:$N17,MATCH(1,IF($L3:$L17&lt;=O$165,IF($M3:$M17&gt;=O$165,1)),0))*$B3/12,0)</f>
        <v>0</v>
      </c>
      <c r="P168" s="439">
        <f t="array" ref="P168">IFERROR(INDEX($N3:$N17,MATCH(1,IF($L3:$L17&lt;=P$165,IF($M3:$M17&gt;=P$165,1)),0))*$B3/12,0)</f>
        <v>0</v>
      </c>
      <c r="Q168" s="439">
        <f t="array" ref="Q168">IFERROR(INDEX($N3:$N17,MATCH(1,IF($L3:$L17&lt;=Q$165,IF($M3:$M17&gt;=Q$165,1)),0))*$B3/12,0)</f>
        <v>0</v>
      </c>
      <c r="R168" s="439">
        <f t="array" ref="R168">IFERROR(INDEX($N3:$N17,MATCH(1,IF($L3:$L17&lt;=R$165,IF($M3:$M17&gt;=R$165,1)),0))*$B3/12,0)</f>
        <v>0</v>
      </c>
      <c r="S168" s="439">
        <f t="array" ref="S168">IFERROR(INDEX($N3:$N17,MATCH(1,IF($L3:$L17&lt;=S$165,IF($M3:$M17&gt;=S$165,1)),0))*$B3/12,0)</f>
        <v>0</v>
      </c>
      <c r="T168" s="439">
        <f t="array" ref="T168">IFERROR(INDEX($N3:$N17,MATCH(1,IF($L3:$L17&lt;=T$165,IF($M3:$M17&gt;=T$165,1)),0))*$B3/12,0)</f>
        <v>0</v>
      </c>
      <c r="U168" s="439">
        <f t="array" ref="U168">IFERROR(INDEX($N3:$N17,MATCH(1,IF($L3:$L17&lt;=U$165,IF($M3:$M17&gt;=U$165,1)),0))*$B3/12,0)</f>
        <v>0</v>
      </c>
      <c r="V168" s="439">
        <f t="array" ref="V168">IFERROR(INDEX($N3:$N17,MATCH(1,IF($L3:$L17&lt;=V$165,IF($M3:$M17&gt;=V$165,1)),0))*$B3/12,0)</f>
        <v>0</v>
      </c>
      <c r="W168" s="439">
        <f t="array" ref="W168">IFERROR(INDEX($N3:$N17,MATCH(1,IF($L3:$L17&lt;=W$165,IF($M3:$M17&gt;=W$165,1)),0))*$B3/12,0)</f>
        <v>0</v>
      </c>
      <c r="X168" s="439">
        <f t="array" ref="X168">IFERROR(INDEX($N3:$N17,MATCH(1,IF($L3:$L17&lt;=X$165,IF($M3:$M17&gt;=X$165,1)),0))*$B3/12,0)</f>
        <v>7750</v>
      </c>
      <c r="Y168" s="439">
        <f t="array" ref="Y168">IFERROR(INDEX($N3:$N17,MATCH(1,IF($L3:$L17&lt;=Y$165,IF($M3:$M17&gt;=Y$165,1)),0))*$B3/12,0)</f>
        <v>7750</v>
      </c>
      <c r="Z168" s="439">
        <f t="array" ref="Z168">IFERROR(INDEX($N3:$N17,MATCH(1,IF($L3:$L17&lt;=Z$165,IF($M3:$M17&gt;=Z$165,1)),0))*$B3/12,0)</f>
        <v>7750</v>
      </c>
      <c r="AA168" s="439">
        <f t="array" ref="AA168">IFERROR(INDEX($N3:$N17,MATCH(1,IF($L3:$L17&lt;=AA$165,IF($M3:$M17&gt;=AA$165,1)),0))*$B3/12,0)</f>
        <v>7750</v>
      </c>
      <c r="AB168" s="439">
        <f t="array" ref="AB168">IFERROR(INDEX($N3:$N17,MATCH(1,IF($L3:$L17&lt;=AB$165,IF($M3:$M17&gt;=AB$165,1)),0))*$B3/12,0)</f>
        <v>7750</v>
      </c>
      <c r="AC168" s="439">
        <f t="array" ref="AC168">IFERROR(INDEX($N3:$N17,MATCH(1,IF($L3:$L17&lt;=AC$165,IF($M3:$M17&gt;=AC$165,1)),0))*$B3/12,0)</f>
        <v>7750</v>
      </c>
      <c r="AD168" s="439">
        <f t="array" ref="AD168">IFERROR(INDEX($N3:$N17,MATCH(1,IF($L3:$L17&lt;=AD$165,IF($M3:$M17&gt;=AD$165,1)),0))*$B3/12,0)</f>
        <v>7750</v>
      </c>
      <c r="AE168" s="439">
        <f t="array" ref="AE168">IFERROR(INDEX($N3:$N17,MATCH(1,IF($L3:$L17&lt;=AE$165,IF($M3:$M17&gt;=AE$165,1)),0))*$B3/12,0)</f>
        <v>7750</v>
      </c>
      <c r="AF168" s="439">
        <f t="array" ref="AF168">IFERROR(INDEX($N3:$N17,MATCH(1,IF($L3:$L17&lt;=AF$165,IF($M3:$M17&gt;=AF$165,1)),0))*$B3/12,0)</f>
        <v>7750</v>
      </c>
      <c r="AG168" s="439">
        <f t="array" ref="AG168">IFERROR(INDEX($N3:$N17,MATCH(1,IF($L3:$L17&lt;=AG$165,IF($M3:$M17&gt;=AG$165,1)),0))*$B3/12,0)</f>
        <v>7750</v>
      </c>
      <c r="AH168" s="439">
        <f t="array" ref="AH168">IFERROR(INDEX($N3:$N17,MATCH(1,IF($L3:$L17&lt;=AH$165,IF($M3:$M17&gt;=AH$165,1)),0))*$B3/12,0)</f>
        <v>7750</v>
      </c>
      <c r="AI168" s="439">
        <f t="array" ref="AI168">IFERROR(INDEX($N3:$N17,MATCH(1,IF($L3:$L17&lt;=AI$165,IF($M3:$M17&gt;=AI$165,1)),0))*$B3/12,0)</f>
        <v>7750</v>
      </c>
      <c r="AJ168" s="439">
        <f t="array" ref="AJ168">IFERROR(INDEX($N3:$N17,MATCH(1,IF($L3:$L17&lt;=AJ$165,IF($M3:$M17&gt;=AJ$165,1)),0))*$B3/12,0)</f>
        <v>7982.5</v>
      </c>
      <c r="AK168" s="439">
        <f t="array" ref="AK168">IFERROR(INDEX($N3:$N17,MATCH(1,IF($L3:$L17&lt;=AK$165,IF($M3:$M17&gt;=AK$165,1)),0))*$B3/12,0)</f>
        <v>7982.5</v>
      </c>
      <c r="AL168" s="439">
        <f t="array" ref="AL168">IFERROR(INDEX($N3:$N17,MATCH(1,IF($L3:$L17&lt;=AL$165,IF($M3:$M17&gt;=AL$165,1)),0))*$B3/12,0)</f>
        <v>7982.5</v>
      </c>
      <c r="AM168" s="439">
        <f t="array" ref="AM168">IFERROR(INDEX($N3:$N17,MATCH(1,IF($L3:$L17&lt;=AM$165,IF($M3:$M17&gt;=AM$165,1)),0))*$B3/12,0)</f>
        <v>7982.5</v>
      </c>
      <c r="AN168" s="439">
        <f t="array" ref="AN168">IFERROR(INDEX($N3:$N17,MATCH(1,IF($L3:$L17&lt;=AN$165,IF($M3:$M17&gt;=AN$165,1)),0))*$B3/12,0)</f>
        <v>7982.5</v>
      </c>
      <c r="AO168" s="439">
        <f t="array" ref="AO168">IFERROR(INDEX($N3:$N17,MATCH(1,IF($L3:$L17&lt;=AO$165,IF($M3:$M17&gt;=AO$165,1)),0))*$B3/12,0)</f>
        <v>7982.5</v>
      </c>
      <c r="AP168" s="439">
        <f t="array" ref="AP168">IFERROR(INDEX($N3:$N17,MATCH(1,IF($L3:$L17&lt;=AP$165,IF($M3:$M17&gt;=AP$165,1)),0))*$B3/12,0)</f>
        <v>7982.5</v>
      </c>
      <c r="AQ168" s="439">
        <f t="array" ref="AQ168">IFERROR(INDEX($N3:$N17,MATCH(1,IF($L3:$L17&lt;=AQ$165,IF($M3:$M17&gt;=AQ$165,1)),0))*$B3/12,0)</f>
        <v>7982.5</v>
      </c>
      <c r="AR168" s="439">
        <f t="array" ref="AR168">IFERROR(INDEX($N3:$N17,MATCH(1,IF($L3:$L17&lt;=AR$165,IF($M3:$M17&gt;=AR$165,1)),0))*$B3/12,0)</f>
        <v>7982.5</v>
      </c>
      <c r="AS168" s="439">
        <f t="array" ref="AS168">IFERROR(INDEX($N3:$N17,MATCH(1,IF($L3:$L17&lt;=AS$165,IF($M3:$M17&gt;=AS$165,1)),0))*$B3/12,0)</f>
        <v>7982.5</v>
      </c>
      <c r="AT168" s="439">
        <f t="array" ref="AT168">IFERROR(INDEX($N3:$N17,MATCH(1,IF($L3:$L17&lt;=AT$165,IF($M3:$M17&gt;=AT$165,1)),0))*$B3/12,0)</f>
        <v>7982.5</v>
      </c>
      <c r="AU168" s="439">
        <f t="array" ref="AU168">IFERROR(INDEX($N3:$N17,MATCH(1,IF($L3:$L17&lt;=AU$165,IF($M3:$M17&gt;=AU$165,1)),0))*$B3/12,0)</f>
        <v>7982.5</v>
      </c>
      <c r="AV168" s="439">
        <f t="array" ref="AV168">IFERROR(INDEX($N3:$N17,MATCH(1,IF($L3:$L17&lt;=AV$165,IF($M3:$M17&gt;=AV$165,1)),0))*$B3/12,0)</f>
        <v>8221.9750000000004</v>
      </c>
      <c r="AW168" s="439">
        <f t="array" ref="AW168">IFERROR(INDEX($N3:$N17,MATCH(1,IF($L3:$L17&lt;=AW$165,IF($M3:$M17&gt;=AW$165,1)),0))*$B3/12,0)</f>
        <v>8221.9750000000004</v>
      </c>
      <c r="AX168" s="439">
        <f t="array" ref="AX168">IFERROR(INDEX($N3:$N17,MATCH(1,IF($L3:$L17&lt;=AX$165,IF($M3:$M17&gt;=AX$165,1)),0))*$B3/12,0)</f>
        <v>8221.9750000000004</v>
      </c>
      <c r="AY168" s="439">
        <f t="array" ref="AY168">IFERROR(INDEX($N3:$N17,MATCH(1,IF($L3:$L17&lt;=AY$165,IF($M3:$M17&gt;=AY$165,1)),0))*$B3/12,0)</f>
        <v>8221.9750000000004</v>
      </c>
      <c r="AZ168" s="439">
        <f t="array" ref="AZ168">IFERROR(INDEX($N3:$N17,MATCH(1,IF($L3:$L17&lt;=AZ$165,IF($M3:$M17&gt;=AZ$165,1)),0))*$B3/12,0)</f>
        <v>8221.9750000000004</v>
      </c>
      <c r="BA168" s="439">
        <f t="array" ref="BA168">IFERROR(INDEX($N3:$N17,MATCH(1,IF($L3:$L17&lt;=BA$165,IF($M3:$M17&gt;=BA$165,1)),0))*$B3/12,0)</f>
        <v>8221.9750000000004</v>
      </c>
      <c r="BB168" s="439">
        <f t="array" ref="BB168">IFERROR(INDEX($N3:$N17,MATCH(1,IF($L3:$L17&lt;=BB$165,IF($M3:$M17&gt;=BB$165,1)),0))*$B3/12,0)</f>
        <v>8221.9750000000004</v>
      </c>
      <c r="BC168" s="439">
        <f t="array" ref="BC168">IFERROR(INDEX($N3:$N17,MATCH(1,IF($L3:$L17&lt;=BC$165,IF($M3:$M17&gt;=BC$165,1)),0))*$B3/12,0)</f>
        <v>8221.9750000000004</v>
      </c>
      <c r="BD168" s="439">
        <f t="array" ref="BD168">IFERROR(INDEX($N3:$N17,MATCH(1,IF($L3:$L17&lt;=BD$165,IF($M3:$M17&gt;=BD$165,1)),0))*$B3/12,0)</f>
        <v>8221.9750000000004</v>
      </c>
      <c r="BE168" s="439">
        <f t="array" ref="BE168">IFERROR(INDEX($N3:$N17,MATCH(1,IF($L3:$L17&lt;=BE$165,IF($M3:$M17&gt;=BE$165,1)),0))*$B3/12,0)</f>
        <v>8221.9750000000004</v>
      </c>
      <c r="BF168" s="439">
        <f t="array" ref="BF168">IFERROR(INDEX($N3:$N17,MATCH(1,IF($L3:$L17&lt;=BF$165,IF($M3:$M17&gt;=BF$165,1)),0))*$B3/12,0)</f>
        <v>8221.9750000000004</v>
      </c>
      <c r="BG168" s="439">
        <f t="array" ref="BG168">IFERROR(INDEX($N3:$N17,MATCH(1,IF($L3:$L17&lt;=BG$165,IF($M3:$M17&gt;=BG$165,1)),0))*$B3/12,0)</f>
        <v>8221.9750000000004</v>
      </c>
      <c r="BH168" s="439">
        <f t="array" ref="BH168">IFERROR(INDEX($N3:$N17,MATCH(1,IF($L3:$L17&lt;=BH$165,IF($M3:$M17&gt;=BH$165,1)),0))*$B3/12,0)</f>
        <v>0</v>
      </c>
      <c r="BI168" s="439">
        <f t="array" ref="BI168">IFERROR(INDEX($N3:$N17,MATCH(1,IF($L3:$L17&lt;=BI$165,IF($M3:$M17&gt;=BI$165,1)),0))*$B3/12,0)</f>
        <v>0</v>
      </c>
      <c r="BJ168" s="439">
        <f t="array" ref="BJ168">IFERROR(INDEX($N3:$N17,MATCH(1,IF($L3:$L17&lt;=BJ$165,IF($M3:$M17&gt;=BJ$165,1)),0))*$B3/12,0)</f>
        <v>0</v>
      </c>
      <c r="BK168" s="439">
        <f t="array" ref="BK168">IFERROR(INDEX($N3:$N17,MATCH(1,IF($L3:$L17&lt;=BK$165,IF($M3:$M17&gt;=BK$165,1)),0))*$B3/12,0)</f>
        <v>0</v>
      </c>
      <c r="BL168" s="439">
        <f t="array" ref="BL168">IFERROR(INDEX($N3:$N17,MATCH(1,IF($L3:$L17&lt;=BL$165,IF($M3:$M17&gt;=BL$165,1)),0))*$B3/12,0)</f>
        <v>0</v>
      </c>
      <c r="BM168" s="439">
        <f t="array" ref="BM168">IFERROR(INDEX($N3:$N17,MATCH(1,IF($L3:$L17&lt;=BM$165,IF($M3:$M17&gt;=BM$165,1)),0))*$B3/12,0)</f>
        <v>0</v>
      </c>
      <c r="BN168" s="439">
        <f t="array" ref="BN168">IFERROR(INDEX($N3:$N17,MATCH(1,IF($L3:$L17&lt;=BN$165,IF($M3:$M17&gt;=BN$165,1)),0))*$B3/12,0)</f>
        <v>0</v>
      </c>
      <c r="BO168" s="439">
        <f t="array" ref="BO168">IFERROR(INDEX($N3:$N17,MATCH(1,IF($L3:$L17&lt;=BO$165,IF($M3:$M17&gt;=BO$165,1)),0))*$B3/12,0)</f>
        <v>0</v>
      </c>
      <c r="BP168" s="439">
        <f t="array" ref="BP168">IFERROR(INDEX($N3:$N17,MATCH(1,IF($L3:$L17&lt;=BP$165,IF($M3:$M17&gt;=BP$165,1)),0))*$B3/12,0)</f>
        <v>0</v>
      </c>
      <c r="BQ168" s="439">
        <f t="array" ref="BQ168">IFERROR(INDEX($N3:$N17,MATCH(1,IF($L3:$L17&lt;=BQ$165,IF($M3:$M17&gt;=BQ$165,1)),0))*$B3/12,0)</f>
        <v>0</v>
      </c>
      <c r="BR168" s="439">
        <f t="array" ref="BR168">IFERROR(INDEX($N3:$N17,MATCH(1,IF($L3:$L17&lt;=BR$165,IF($M3:$M17&gt;=BR$165,1)),0))*$B3/12,0)</f>
        <v>0</v>
      </c>
      <c r="BS168" s="439">
        <f t="array" ref="BS168">IFERROR(INDEX($N3:$N17,MATCH(1,IF($L3:$L17&lt;=BS$165,IF($M3:$M17&gt;=BS$165,1)),0))*$B3/12,0)</f>
        <v>0</v>
      </c>
      <c r="BT168" s="439">
        <f t="array" ref="BT168">IFERROR(INDEX($N3:$N17,MATCH(1,IF($L3:$L17&lt;=BT$165,IF($M3:$M17&gt;=BT$165,1)),0))*$B3/12,0)</f>
        <v>0</v>
      </c>
      <c r="BU168" s="439">
        <f t="array" ref="BU168">IFERROR(INDEX($N3:$N17,MATCH(1,IF($L3:$L17&lt;=BU$165,IF($M3:$M17&gt;=BU$165,1)),0))*$B3/12,0)</f>
        <v>0</v>
      </c>
      <c r="BV168" s="439">
        <f t="array" ref="BV168">IFERROR(INDEX($N3:$N17,MATCH(1,IF($L3:$L17&lt;=BV$165,IF($M3:$M17&gt;=BV$165,1)),0))*$B3/12,0)</f>
        <v>0</v>
      </c>
      <c r="BW168" s="439">
        <f t="array" ref="BW168">IFERROR(INDEX($N3:$N17,MATCH(1,IF($L3:$L17&lt;=BW$165,IF($M3:$M17&gt;=BW$165,1)),0))*$B3/12,0)</f>
        <v>0</v>
      </c>
      <c r="BX168" s="439">
        <f t="array" ref="BX168">IFERROR(INDEX($N3:$N17,MATCH(1,IF($L3:$L17&lt;=BX$165,IF($M3:$M17&gt;=BX$165,1)),0))*$B3/12,0)</f>
        <v>0</v>
      </c>
      <c r="BY168" s="439">
        <f t="array" ref="BY168">IFERROR(INDEX($N3:$N17,MATCH(1,IF($L3:$L17&lt;=BY$165,IF($M3:$M17&gt;=BY$165,1)),0))*$B3/12,0)</f>
        <v>0</v>
      </c>
      <c r="BZ168" s="439">
        <f t="array" ref="BZ168">IFERROR(INDEX($N3:$N17,MATCH(1,IF($L3:$L17&lt;=BZ$165,IF($M3:$M17&gt;=BZ$165,1)),0))*$B3/12,0)</f>
        <v>0</v>
      </c>
      <c r="CA168" s="439">
        <f t="array" ref="CA168">IFERROR(INDEX($N3:$N17,MATCH(1,IF($L3:$L17&lt;=CA$165,IF($M3:$M17&gt;=CA$165,1)),0))*$B3/12,0)</f>
        <v>0</v>
      </c>
      <c r="CB168" s="439">
        <f t="array" ref="CB168">IFERROR(INDEX($N3:$N17,MATCH(1,IF($L3:$L17&lt;=CB$165,IF($M3:$M17&gt;=CB$165,1)),0))*$B3/12,0)</f>
        <v>0</v>
      </c>
      <c r="CC168" s="439">
        <f t="array" ref="CC168">IFERROR(INDEX($N3:$N17,MATCH(1,IF($L3:$L17&lt;=CC$165,IF($M3:$M17&gt;=CC$165,1)),0))*$B3/12,0)</f>
        <v>0</v>
      </c>
      <c r="CD168" s="439">
        <f t="array" ref="CD168">IFERROR(INDEX($N3:$N17,MATCH(1,IF($L3:$L17&lt;=CD$165,IF($M3:$M17&gt;=CD$165,1)),0))*$B3/12,0)</f>
        <v>0</v>
      </c>
      <c r="CE168" s="439">
        <f t="array" ref="CE168">IFERROR(INDEX($N3:$N17,MATCH(1,IF($L3:$L17&lt;=CE$165,IF($M3:$M17&gt;=CE$165,1)),0))*$B3/12,0)</f>
        <v>0</v>
      </c>
      <c r="CF168" s="439">
        <f t="array" ref="CF168">IFERROR(INDEX($N3:$N17,MATCH(1,IF($L3:$L17&lt;=CF$165,IF($M3:$M17&gt;=CF$165,1)),0))*$B3/12,0)</f>
        <v>0</v>
      </c>
      <c r="CG168" s="439">
        <f t="array" ref="CG168">IFERROR(INDEX($N3:$N17,MATCH(1,IF($L3:$L17&lt;=CG$165,IF($M3:$M17&gt;=CG$165,1)),0))*$B3/12,0)</f>
        <v>0</v>
      </c>
      <c r="CH168" s="439">
        <f t="array" ref="CH168">IFERROR(INDEX($N3:$N17,MATCH(1,IF($L3:$L17&lt;=CH$165,IF($M3:$M17&gt;=CH$165,1)),0))*$B3/12,0)</f>
        <v>0</v>
      </c>
      <c r="CI168" s="439">
        <f t="array" ref="CI168">IFERROR(INDEX($N3:$N17,MATCH(1,IF($L3:$L17&lt;=CI$165,IF($M3:$M17&gt;=CI$165,1)),0))*$B3/12,0)</f>
        <v>0</v>
      </c>
      <c r="CJ168" s="439">
        <f t="array" ref="CJ168">IFERROR(INDEX($N3:$N17,MATCH(1,IF($L3:$L17&lt;=CJ$165,IF($M3:$M17&gt;=CJ$165,1)),0))*$B3/12,0)</f>
        <v>0</v>
      </c>
      <c r="CK168" s="439">
        <f t="array" ref="CK168">IFERROR(INDEX($N3:$N17,MATCH(1,IF($L3:$L17&lt;=CK$165,IF($M3:$M17&gt;=CK$165,1)),0))*$B3/12,0)</f>
        <v>0</v>
      </c>
      <c r="CL168" s="439">
        <f t="array" ref="CL168">IFERROR(INDEX($N3:$N17,MATCH(1,IF($L3:$L17&lt;=CL$165,IF($M3:$M17&gt;=CL$165,1)),0))*$B3/12,0)</f>
        <v>0</v>
      </c>
      <c r="CM168" s="439">
        <f t="array" ref="CM168">IFERROR(INDEX($N3:$N17,MATCH(1,IF($L3:$L17&lt;=CM$165,IF($M3:$M17&gt;=CM$165,1)),0))*$B3/12,0)</f>
        <v>0</v>
      </c>
      <c r="CN168" s="439">
        <f t="array" ref="CN168">IFERROR(INDEX($N3:$N17,MATCH(1,IF($L3:$L17&lt;=CN$165,IF($M3:$M17&gt;=CN$165,1)),0))*$B3/12,0)</f>
        <v>0</v>
      </c>
      <c r="CO168" s="439">
        <f t="array" ref="CO168">IFERROR(INDEX($N3:$N17,MATCH(1,IF($L3:$L17&lt;=CO$165,IF($M3:$M17&gt;=CO$165,1)),0))*$B3/12,0)</f>
        <v>0</v>
      </c>
      <c r="CP168" s="439">
        <f t="array" ref="CP168">IFERROR(INDEX($N3:$N17,MATCH(1,IF($L3:$L17&lt;=CP$165,IF($M3:$M17&gt;=CP$165,1)),0))*$B3/12,0)</f>
        <v>0</v>
      </c>
      <c r="CQ168" s="439">
        <f t="array" ref="CQ168">IFERROR(INDEX($N3:$N17,MATCH(1,IF($L3:$L17&lt;=CQ$165,IF($M3:$M17&gt;=CQ$165,1)),0))*$B3/12,0)</f>
        <v>0</v>
      </c>
      <c r="CR168" s="439">
        <f t="array" ref="CR168">IFERROR(INDEX($N3:$N17,MATCH(1,IF($L3:$L17&lt;=CR$165,IF($M3:$M17&gt;=CR$165,1)),0))*$B3/12,0)</f>
        <v>0</v>
      </c>
      <c r="CS168" s="439">
        <f t="array" ref="CS168">IFERROR(INDEX($N3:$N17,MATCH(1,IF($L3:$L17&lt;=CS$165,IF($M3:$M17&gt;=CS$165,1)),0))*$B3/12,0)</f>
        <v>0</v>
      </c>
      <c r="CT168" s="439">
        <f t="array" ref="CT168">IFERROR(INDEX($N3:$N17,MATCH(1,IF($L3:$L17&lt;=CT$165,IF($M3:$M17&gt;=CT$165,1)),0))*$B3/12,0)</f>
        <v>0</v>
      </c>
      <c r="CU168" s="439">
        <f t="array" ref="CU168">IFERROR(INDEX($N3:$N17,MATCH(1,IF($L3:$L17&lt;=CU$165,IF($M3:$M17&gt;=CU$165,1)),0))*$B3/12,0)</f>
        <v>0</v>
      </c>
      <c r="CV168" s="439">
        <f t="array" ref="CV168">IFERROR(INDEX($N3:$N17,MATCH(1,IF($L3:$L17&lt;=CV$165,IF($M3:$M17&gt;=CV$165,1)),0))*$B3/12,0)</f>
        <v>0</v>
      </c>
      <c r="CW168" s="439">
        <f t="array" ref="CW168">IFERROR(INDEX($N3:$N17,MATCH(1,IF($L3:$L17&lt;=CW$165,IF($M3:$M17&gt;=CW$165,1)),0))*$B3/12,0)</f>
        <v>0</v>
      </c>
      <c r="CX168" s="439">
        <f t="array" ref="CX168">IFERROR(INDEX($N3:$N17,MATCH(1,IF($L3:$L17&lt;=CX$165,IF($M3:$M17&gt;=CX$165,1)),0))*$B3/12,0)</f>
        <v>0</v>
      </c>
      <c r="CY168" s="439">
        <f t="array" ref="CY168">IFERROR(INDEX($N3:$N17,MATCH(1,IF($L3:$L17&lt;=CY$165,IF($M3:$M17&gt;=CY$165,1)),0))*$B3/12,0)</f>
        <v>0</v>
      </c>
      <c r="CZ168" s="439">
        <f t="array" ref="CZ168">IFERROR(INDEX($N3:$N17,MATCH(1,IF($L3:$L17&lt;=CZ$165,IF($M3:$M17&gt;=CZ$165,1)),0))*$B3/12,0)</f>
        <v>0</v>
      </c>
      <c r="DA168" s="439">
        <f t="array" ref="DA168">IFERROR(INDEX($N3:$N17,MATCH(1,IF($L3:$L17&lt;=DA$165,IF($M3:$M17&gt;=DA$165,1)),0))*$B3/12,0)</f>
        <v>0</v>
      </c>
      <c r="DB168" s="439">
        <f t="array" ref="DB168">IFERROR(INDEX($N3:$N17,MATCH(1,IF($L3:$L17&lt;=DB$165,IF($M3:$M17&gt;=DB$165,1)),0))*$B3/12,0)</f>
        <v>0</v>
      </c>
      <c r="DC168" s="439">
        <f t="array" ref="DC168">IFERROR(INDEX($N3:$N17,MATCH(1,IF($L3:$L17&lt;=DC$165,IF($M3:$M17&gt;=DC$165,1)),0))*$B3/12,0)</f>
        <v>0</v>
      </c>
      <c r="DD168" s="439">
        <f t="array" ref="DD168">IFERROR(INDEX($N3:$N17,MATCH(1,IF($L3:$L17&lt;=DD$165,IF($M3:$M17&gt;=DD$165,1)),0))*$B3/12,0)</f>
        <v>0</v>
      </c>
      <c r="DE168" s="439">
        <f t="array" ref="DE168">IFERROR(INDEX($N3:$N17,MATCH(1,IF($L3:$L17&lt;=DE$165,IF($M3:$M17&gt;=DE$165,1)),0))*$B3/12,0)</f>
        <v>0</v>
      </c>
      <c r="DF168" s="439">
        <f t="array" ref="DF168">IFERROR(INDEX($N3:$N17,MATCH(1,IF($L3:$L17&lt;=DF$165,IF($M3:$M17&gt;=DF$165,1)),0))*$B3/12,0)</f>
        <v>0</v>
      </c>
      <c r="DG168" s="439">
        <f t="array" ref="DG168">IFERROR(INDEX($N3:$N17,MATCH(1,IF($L3:$L17&lt;=DG$165,IF($M3:$M17&gt;=DG$165,1)),0))*$B3/12,0)</f>
        <v>0</v>
      </c>
      <c r="DH168" s="439">
        <f t="array" ref="DH168">IFERROR(INDEX($N3:$N17,MATCH(1,IF($L3:$L17&lt;=DH$165,IF($M3:$M17&gt;=DH$165,1)),0))*$B3/12,0)</f>
        <v>0</v>
      </c>
      <c r="DI168" s="439">
        <f t="array" ref="DI168">IFERROR(INDEX($N3:$N17,MATCH(1,IF($L3:$L17&lt;=DI$165,IF($M3:$M17&gt;=DI$165,1)),0))*$B3/12,0)</f>
        <v>0</v>
      </c>
      <c r="DJ168" s="439">
        <f t="array" ref="DJ168">IFERROR(INDEX($N3:$N17,MATCH(1,IF($L3:$L17&lt;=DJ$165,IF($M3:$M17&gt;=DJ$165,1)),0))*$B3/12,0)</f>
        <v>0</v>
      </c>
      <c r="DK168" s="439">
        <f t="array" ref="DK168">IFERROR(INDEX($N3:$N17,MATCH(1,IF($L3:$L17&lt;=DK$165,IF($M3:$M17&gt;=DK$165,1)),0))*$B3/12,0)</f>
        <v>0</v>
      </c>
      <c r="DL168" s="439">
        <f t="array" ref="DL168">IFERROR(INDEX($N3:$N17,MATCH(1,IF($L3:$L17&lt;=DL$165,IF($M3:$M17&gt;=DL$165,1)),0))*$B3/12,0)</f>
        <v>0</v>
      </c>
      <c r="DM168" s="439">
        <f t="array" ref="DM168">IFERROR(INDEX($N3:$N17,MATCH(1,IF($L3:$L17&lt;=DM$165,IF($M3:$M17&gt;=DM$165,1)),0))*$B3/12,0)</f>
        <v>0</v>
      </c>
      <c r="DN168" s="439">
        <f t="array" ref="DN168">IFERROR(INDEX($N3:$N17,MATCH(1,IF($L3:$L17&lt;=DN$165,IF($M3:$M17&gt;=DN$165,1)),0))*$B3/12,0)</f>
        <v>0</v>
      </c>
      <c r="DO168" s="439">
        <f t="array" ref="DO168">IFERROR(INDEX($N3:$N17,MATCH(1,IF($L3:$L17&lt;=DO$165,IF($M3:$M17&gt;=DO$165,1)),0))*$B3/12,0)</f>
        <v>0</v>
      </c>
      <c r="DP168" s="439">
        <f t="array" ref="DP168">IFERROR(INDEX($N3:$N17,MATCH(1,IF($L3:$L17&lt;=DP$165,IF($M3:$M17&gt;=DP$165,1)),0))*$B3/12,0)</f>
        <v>0</v>
      </c>
      <c r="DQ168" s="439">
        <f t="array" ref="DQ168">IFERROR(INDEX($N3:$N17,MATCH(1,IF($L3:$L17&lt;=DQ$165,IF($M3:$M17&gt;=DQ$165,1)),0))*$B3/12,0)</f>
        <v>0</v>
      </c>
      <c r="DR168" s="439">
        <f t="array" ref="DR168">IFERROR(INDEX($N3:$N17,MATCH(1,IF($L3:$L17&lt;=DR$165,IF($M3:$M17&gt;=DR$165,1)),0))*$B3/12,0)</f>
        <v>0</v>
      </c>
      <c r="DS168" s="439">
        <f t="array" ref="DS168">IFERROR(INDEX($N3:$N17,MATCH(1,IF($L3:$L17&lt;=DS$165,IF($M3:$M17&gt;=DS$165,1)),0))*$B3/12,0)</f>
        <v>0</v>
      </c>
      <c r="DT168" s="439">
        <f t="array" ref="DT168">IFERROR(INDEX($N3:$N17,MATCH(1,IF($L3:$L17&lt;=DT$165,IF($M3:$M17&gt;=DT$165,1)),0))*$B3/12,0)</f>
        <v>0</v>
      </c>
      <c r="DU168" s="439">
        <f t="array" ref="DU168">IFERROR(INDEX($N3:$N17,MATCH(1,IF($L3:$L17&lt;=DU$165,IF($M3:$M17&gt;=DU$165,1)),0))*$B3/12,0)</f>
        <v>0</v>
      </c>
      <c r="DV168" s="439">
        <f t="array" ref="DV168">IFERROR(INDEX($N3:$N17,MATCH(1,IF($L3:$L17&lt;=DV$165,IF($M3:$M17&gt;=DV$165,1)),0))*$B3/12,0)</f>
        <v>0</v>
      </c>
      <c r="DW168" s="439">
        <f t="array" ref="DW168">IFERROR(INDEX($N3:$N17,MATCH(1,IF($L3:$L17&lt;=DW$165,IF($M3:$M17&gt;=DW$165,1)),0))*$B3/12,0)</f>
        <v>0</v>
      </c>
      <c r="DX168" s="439">
        <f t="array" ref="DX168">IFERROR(INDEX($N3:$N17,MATCH(1,IF($L3:$L17&lt;=DX$165,IF($M3:$M17&gt;=DX$165,1)),0))*$B3/12,0)</f>
        <v>0</v>
      </c>
      <c r="DY168" s="439">
        <f t="array" ref="DY168">IFERROR(INDEX($N3:$N17,MATCH(1,IF($L3:$L17&lt;=DY$165,IF($M3:$M17&gt;=DY$165,1)),0))*$B3/12,0)</f>
        <v>0</v>
      </c>
      <c r="DZ168" s="439">
        <f t="array" ref="DZ168">IFERROR(INDEX($N3:$N17,MATCH(1,IF($L3:$L17&lt;=DZ$165,IF($M3:$M17&gt;=DZ$165,1)),0))*$B3/12,0)</f>
        <v>0</v>
      </c>
      <c r="EA168" s="439">
        <f t="array" ref="EA168">IFERROR(INDEX($N3:$N17,MATCH(1,IF($L3:$L17&lt;=EA$165,IF($M3:$M17&gt;=EA$165,1)),0))*$B3/12,0)</f>
        <v>0</v>
      </c>
      <c r="EB168" s="439">
        <f t="array" ref="EB168">IFERROR(INDEX($N3:$N17,MATCH(1,IF($L3:$L17&lt;=EB$165,IF($M3:$M17&gt;=EB$165,1)),0))*$B3/12,0)</f>
        <v>0</v>
      </c>
      <c r="EC168" s="439">
        <f t="array" ref="EC168">IFERROR(INDEX($N3:$N17,MATCH(1,IF($L3:$L17&lt;=EC$165,IF($M3:$M17&gt;=EC$165,1)),0))*$B3/12,0)</f>
        <v>0</v>
      </c>
      <c r="ED168" s="439">
        <f t="array" ref="ED168">IFERROR(INDEX($N3:$N17,MATCH(1,IF($L3:$L17&lt;=ED$165,IF($M3:$M17&gt;=ED$165,1)),0))*$B3/12,0)</f>
        <v>0</v>
      </c>
      <c r="EE168" s="439">
        <f t="array" ref="EE168">IFERROR(INDEX($N3:$N17,MATCH(1,IF($L3:$L17&lt;=EE$165,IF($M3:$M17&gt;=EE$165,1)),0))*$B3/12,0)</f>
        <v>0</v>
      </c>
      <c r="EF168" s="439">
        <f t="array" ref="EF168">IFERROR(INDEX($N3:$N17,MATCH(1,IF($L3:$L17&lt;=EF$165,IF($M3:$M17&gt;=EF$165,1)),0))*$B3/12,0)</f>
        <v>0</v>
      </c>
      <c r="EG168" s="439">
        <f t="array" ref="EG168">IFERROR(INDEX($N3:$N17,MATCH(1,IF($L3:$L17&lt;=EG$165,IF($M3:$M17&gt;=EG$165,1)),0))*$B3/12,0)</f>
        <v>0</v>
      </c>
      <c r="EH168" s="439">
        <f t="array" ref="EH168">IFERROR(INDEX($N3:$N17,MATCH(1,IF($L3:$L17&lt;=EH$165,IF($M3:$M17&gt;=EH$165,1)),0))*$B3/12,0)</f>
        <v>0</v>
      </c>
      <c r="EI168" s="439">
        <f t="array" ref="EI168">IFERROR(INDEX($N3:$N17,MATCH(1,IF($L3:$L17&lt;=EI$165,IF($M3:$M17&gt;=EI$165,1)),0))*$B3/12,0)</f>
        <v>0</v>
      </c>
      <c r="EJ168" s="439">
        <f t="array" ref="EJ168">IFERROR(INDEX($N3:$N17,MATCH(1,IF($L3:$L17&lt;=EJ$165,IF($M3:$M17&gt;=EJ$165,1)),0))*$B3/12,0)</f>
        <v>0</v>
      </c>
      <c r="EK168" s="439">
        <f t="array" ref="EK168">IFERROR(INDEX($N3:$N17,MATCH(1,IF($L3:$L17&lt;=EK$165,IF($M3:$M17&gt;=EK$165,1)),0))*$B3/12,0)</f>
        <v>0</v>
      </c>
      <c r="EL168" s="439">
        <f t="array" ref="EL168">IFERROR(INDEX($N3:$N17,MATCH(1,IF($L3:$L17&lt;=EL$165,IF($M3:$M17&gt;=EL$165,1)),0))*$B3/12,0)</f>
        <v>0</v>
      </c>
      <c r="EM168" s="439">
        <f t="array" ref="EM168">IFERROR(INDEX($N3:$N17,MATCH(1,IF($L3:$L17&lt;=EM$165,IF($M3:$M17&gt;=EM$165,1)),0))*$B3/12,0)</f>
        <v>0</v>
      </c>
      <c r="EN168" s="439">
        <f t="array" ref="EN168">IFERROR(INDEX($N3:$N17,MATCH(1,IF($L3:$L17&lt;=EN$165,IF($M3:$M17&gt;=EN$165,1)),0))*$B3/12,0)</f>
        <v>0</v>
      </c>
      <c r="EO168" s="439">
        <f t="array" ref="EO168">IFERROR(INDEX($N3:$N17,MATCH(1,IF($L3:$L17&lt;=EO$165,IF($M3:$M17&gt;=EO$165,1)),0))*$B3/12,0)</f>
        <v>0</v>
      </c>
      <c r="EP168" s="439">
        <f t="array" ref="EP168">IFERROR(INDEX($N3:$N17,MATCH(1,IF($L3:$L17&lt;=EP$165,IF($M3:$M17&gt;=EP$165,1)),0))*$B3/12,0)</f>
        <v>0</v>
      </c>
      <c r="EQ168" s="439">
        <f t="array" ref="EQ168">IFERROR(INDEX($N3:$N17,MATCH(1,IF($L3:$L17&lt;=EQ$165,IF($M3:$M17&gt;=EQ$165,1)),0))*$B3/12,0)</f>
        <v>0</v>
      </c>
      <c r="ER168" s="439">
        <f t="array" ref="ER168">IFERROR(INDEX($N3:$N17,MATCH(1,IF($L3:$L17&lt;=ER$165,IF($M3:$M17&gt;=ER$165,1)),0))*$B3/12,0)</f>
        <v>0</v>
      </c>
      <c r="ES168" s="439">
        <f t="array" ref="ES168">IFERROR(INDEX($N3:$N17,MATCH(1,IF($L3:$L17&lt;=ES$165,IF($M3:$M17&gt;=ES$165,1)),0))*$B3/12,0)</f>
        <v>0</v>
      </c>
      <c r="ET168" s="439">
        <f t="array" ref="ET168">IFERROR(INDEX($N3:$N17,MATCH(1,IF($L3:$L17&lt;=ET$165,IF($M3:$M17&gt;=ET$165,1)),0))*$B3/12,0)</f>
        <v>0</v>
      </c>
      <c r="EU168" s="439">
        <f t="array" ref="EU168">IFERROR(INDEX($N3:$N17,MATCH(1,IF($L3:$L17&lt;=EU$165,IF($M3:$M17&gt;=EU$165,1)),0))*$B3/12,0)</f>
        <v>0</v>
      </c>
      <c r="EV168" s="439">
        <f t="array" ref="EV168">IFERROR(INDEX($N3:$N17,MATCH(1,IF($L3:$L17&lt;=EV$165,IF($M3:$M17&gt;=EV$165,1)),0))*$B3/12,0)</f>
        <v>0</v>
      </c>
      <c r="EW168" s="439">
        <f t="array" ref="EW168">IFERROR(INDEX($N3:$N17,MATCH(1,IF($L3:$L17&lt;=EW$165,IF($M3:$M17&gt;=EW$165,1)),0))*$B3/12,0)</f>
        <v>0</v>
      </c>
      <c r="EX168" s="439">
        <f t="array" ref="EX168">IFERROR(INDEX($N3:$N17,MATCH(1,IF($L3:$L17&lt;=EX$165,IF($M3:$M17&gt;=EX$165,1)),0))*$B3/12,0)</f>
        <v>0</v>
      </c>
      <c r="EY168" s="439">
        <f t="array" ref="EY168">IFERROR(INDEX($N3:$N17,MATCH(1,IF($L3:$L17&lt;=EY$165,IF($M3:$M17&gt;=EY$165,1)),0))*$B3/12,0)</f>
        <v>0</v>
      </c>
      <c r="EZ168" s="439">
        <f t="array" ref="EZ168">IFERROR(INDEX($N3:$N17,MATCH(1,IF($L3:$L17&lt;=EZ$165,IF($M3:$M17&gt;=EZ$165,1)),0))*$B3/12,0)</f>
        <v>0</v>
      </c>
      <c r="FA168" s="439">
        <f t="array" ref="FA168">IFERROR(INDEX($N3:$N17,MATCH(1,IF($L3:$L17&lt;=FA$165,IF($M3:$M17&gt;=FA$165,1)),0))*$B3/12,0)</f>
        <v>0</v>
      </c>
      <c r="FB168" s="439">
        <f t="array" ref="FB168">IFERROR(INDEX($N3:$N17,MATCH(1,IF($L3:$L17&lt;=FB$165,IF($M3:$M17&gt;=FB$165,1)),0))*$B3/12,0)</f>
        <v>0</v>
      </c>
      <c r="FC168" s="439">
        <f t="array" ref="FC168">IFERROR(INDEX($N3:$N17,MATCH(1,IF($L3:$L17&lt;=FC$165,IF($M3:$M17&gt;=FC$165,1)),0))*$B3/12,0)</f>
        <v>0</v>
      </c>
      <c r="FD168" s="439">
        <f t="array" ref="FD168">IFERROR(INDEX($N3:$N17,MATCH(1,IF($L3:$L17&lt;=FD$165,IF($M3:$M17&gt;=FD$165,1)),0))*$B3/12,0)</f>
        <v>0</v>
      </c>
      <c r="FE168" s="439">
        <f t="array" ref="FE168">IFERROR(INDEX($N3:$N17,MATCH(1,IF($L3:$L17&lt;=FE$165,IF($M3:$M17&gt;=FE$165,1)),0))*$B3/12,0)</f>
        <v>0</v>
      </c>
      <c r="FF168" s="439">
        <f t="array" ref="FF168">IFERROR(INDEX($N3:$N17,MATCH(1,IF($L3:$L17&lt;=FF$165,IF($M3:$M17&gt;=FF$165,1)),0))*$B3/12,0)</f>
        <v>0</v>
      </c>
      <c r="FG168" s="439">
        <f t="array" ref="FG168">IFERROR(INDEX($N3:$N17,MATCH(1,IF($L3:$L17&lt;=FG$165,IF($M3:$M17&gt;=FG$165,1)),0))*$B3/12,0)</f>
        <v>0</v>
      </c>
      <c r="FH168" s="439">
        <f t="array" ref="FH168">IFERROR(INDEX($N3:$N17,MATCH(1,IF($L3:$L17&lt;=FH$165,IF($M3:$M17&gt;=FH$165,1)),0))*$B3/12,0)</f>
        <v>0</v>
      </c>
      <c r="FI168" s="439">
        <f t="array" ref="FI168">IFERROR(INDEX($N3:$N17,MATCH(1,IF($L3:$L17&lt;=FI$165,IF($M3:$M17&gt;=FI$165,1)),0))*$B3/12,0)</f>
        <v>0</v>
      </c>
      <c r="FJ168" s="439">
        <f t="array" ref="FJ168">IFERROR(INDEX($N3:$N17,MATCH(1,IF($L3:$L17&lt;=FJ$165,IF($M3:$M17&gt;=FJ$165,1)),0))*$B3/12,0)</f>
        <v>0</v>
      </c>
      <c r="FK168" s="439">
        <f t="array" ref="FK168">IFERROR(INDEX($N3:$N17,MATCH(1,IF($L3:$L17&lt;=FK$165,IF($M3:$M17&gt;=FK$165,1)),0))*$B3/12,0)</f>
        <v>0</v>
      </c>
      <c r="FL168" s="439">
        <f t="array" ref="FL168">IFERROR(INDEX($N3:$N17,MATCH(1,IF($L3:$L17&lt;=FL$165,IF($M3:$M17&gt;=FL$165,1)),0))*$B3/12,0)</f>
        <v>0</v>
      </c>
      <c r="FM168" s="439">
        <f t="array" ref="FM168">IFERROR(INDEX($N3:$N17,MATCH(1,IF($L3:$L17&lt;=FM$165,IF($M3:$M17&gt;=FM$165,1)),0))*$B3/12,0)</f>
        <v>0</v>
      </c>
      <c r="FN168" s="439">
        <f t="array" ref="FN168">IFERROR(INDEX($N3:$N17,MATCH(1,IF($L3:$L17&lt;=FN$165,IF($M3:$M17&gt;=FN$165,1)),0))*$B3/12,0)</f>
        <v>0</v>
      </c>
      <c r="FO168" s="439">
        <f t="array" ref="FO168">IFERROR(INDEX($N3:$N17,MATCH(1,IF($L3:$L17&lt;=FO$165,IF($M3:$M17&gt;=FO$165,1)),0))*$B3/12,0)</f>
        <v>0</v>
      </c>
      <c r="FP168" s="439">
        <f t="array" ref="FP168">IFERROR(INDEX($N3:$N17,MATCH(1,IF($L3:$L17&lt;=FP$165,IF($M3:$M17&gt;=FP$165,1)),0))*$B3/12,0)</f>
        <v>0</v>
      </c>
      <c r="FQ168" s="439">
        <f t="array" ref="FQ168">IFERROR(INDEX($N3:$N17,MATCH(1,IF($L3:$L17&lt;=FQ$165,IF($M3:$M17&gt;=FQ$165,1)),0))*$B3/12,0)</f>
        <v>0</v>
      </c>
      <c r="FR168" s="439">
        <f t="array" ref="FR168">IFERROR(INDEX($N3:$N17,MATCH(1,IF($L3:$L17&lt;=FR$165,IF($M3:$M17&gt;=FR$165,1)),0))*$B3/12,0)</f>
        <v>0</v>
      </c>
      <c r="FS168" s="439">
        <f t="array" ref="FS168">IFERROR(INDEX($N3:$N17,MATCH(1,IF($L3:$L17&lt;=FS$165,IF($M3:$M17&gt;=FS$165,1)),0))*$B3/12,0)</f>
        <v>0</v>
      </c>
      <c r="FT168" s="439">
        <f t="array" ref="FT168">IFERROR(INDEX($N3:$N17,MATCH(1,IF($L3:$L17&lt;=FT$165,IF($M3:$M17&gt;=FT$165,1)),0))*$B3/12,0)</f>
        <v>0</v>
      </c>
      <c r="FU168" s="439">
        <f t="array" ref="FU168">IFERROR(INDEX($N3:$N17,MATCH(1,IF($L3:$L17&lt;=FU$165,IF($M3:$M17&gt;=FU$165,1)),0))*$B3/12,0)</f>
        <v>0</v>
      </c>
      <c r="FV168" s="439">
        <f t="array" ref="FV168">IFERROR(INDEX($N3:$N17,MATCH(1,IF($L3:$L17&lt;=FV$165,IF($M3:$M17&gt;=FV$165,1)),0))*$B3/12,0)</f>
        <v>0</v>
      </c>
      <c r="FW168" s="439">
        <f t="array" ref="FW168">IFERROR(INDEX($N3:$N17,MATCH(1,IF($L3:$L17&lt;=FW$165,IF($M3:$M17&gt;=FW$165,1)),0))*$B3/12,0)</f>
        <v>0</v>
      </c>
      <c r="FX168" s="439">
        <f t="array" ref="FX168">IFERROR(INDEX($N3:$N17,MATCH(1,IF($L3:$L17&lt;=FX$165,IF($M3:$M17&gt;=FX$165,1)),0))*$B3/12,0)</f>
        <v>0</v>
      </c>
      <c r="FY168" s="439">
        <f t="array" ref="FY168">IFERROR(INDEX($N3:$N17,MATCH(1,IF($L3:$L17&lt;=FY$165,IF($M3:$M17&gt;=FY$165,1)),0))*$B3/12,0)</f>
        <v>0</v>
      </c>
      <c r="FZ168" s="439">
        <f t="array" ref="FZ168">IFERROR(INDEX($N3:$N17,MATCH(1,IF($L3:$L17&lt;=FZ$165,IF($M3:$M17&gt;=FZ$165,1)),0))*$B3/12,0)</f>
        <v>0</v>
      </c>
      <c r="GA168" s="439">
        <f t="array" ref="GA168">IFERROR(INDEX($N3:$N17,MATCH(1,IF($L3:$L17&lt;=GA$165,IF($M3:$M17&gt;=GA$165,1)),0))*$B3/12,0)</f>
        <v>0</v>
      </c>
      <c r="GB168" s="439">
        <f t="array" ref="GB168">IFERROR(INDEX($N3:$N17,MATCH(1,IF($L3:$L17&lt;=GB$165,IF($M3:$M17&gt;=GB$165,1)),0))*$B3/12,0)</f>
        <v>0</v>
      </c>
      <c r="GC168" s="439">
        <f t="array" ref="GC168">IFERROR(INDEX($N3:$N17,MATCH(1,IF($L3:$L17&lt;=GC$165,IF($M3:$M17&gt;=GC$165,1)),0))*$B3/12,0)</f>
        <v>0</v>
      </c>
      <c r="GD168" s="439">
        <f t="array" ref="GD168">IFERROR(INDEX($N3:$N17,MATCH(1,IF($L3:$L17&lt;=GD$165,IF($M3:$M17&gt;=GD$165,1)),0))*$B3/12,0)</f>
        <v>0</v>
      </c>
      <c r="GE168" s="439">
        <f t="array" ref="GE168">IFERROR(INDEX($N3:$N17,MATCH(1,IF($L3:$L17&lt;=GE$165,IF($M3:$M17&gt;=GE$165,1)),0))*$B3/12,0)</f>
        <v>0</v>
      </c>
      <c r="GF168" s="439">
        <f t="array" ref="GF168">IFERROR(INDEX($N3:$N17,MATCH(1,IF($L3:$L17&lt;=GF$165,IF($M3:$M17&gt;=GF$165,1)),0))*$B3/12,0)</f>
        <v>0</v>
      </c>
      <c r="GG168" s="439">
        <f t="array" ref="GG168">IFERROR(INDEX($N3:$N17,MATCH(1,IF($L3:$L17&lt;=GG$165,IF($M3:$M17&gt;=GG$165,1)),0))*$B3/12,0)</f>
        <v>0</v>
      </c>
      <c r="GH168" s="439">
        <f t="array" ref="GH168">IFERROR(INDEX($N3:$N17,MATCH(1,IF($L3:$L17&lt;=GH$165,IF($M3:$M17&gt;=GH$165,1)),0))*$B3/12,0)</f>
        <v>0</v>
      </c>
      <c r="GI168" s="439">
        <f t="array" ref="GI168">IFERROR(INDEX($N3:$N17,MATCH(1,IF($L3:$L17&lt;=GI$165,IF($M3:$M17&gt;=GI$165,1)),0))*$B3/12,0)</f>
        <v>0</v>
      </c>
      <c r="GJ168" s="439">
        <f t="array" ref="GJ168">IFERROR(INDEX($N3:$N17,MATCH(1,IF($L3:$L17&lt;=GJ$165,IF($M3:$M17&gt;=GJ$165,1)),0))*$B3/12,0)</f>
        <v>0</v>
      </c>
      <c r="GK168" s="439">
        <f t="array" ref="GK168">IFERROR(INDEX($N3:$N17,MATCH(1,IF($L3:$L17&lt;=GK$165,IF($M3:$M17&gt;=GK$165,1)),0))*$B3/12,0)</f>
        <v>0</v>
      </c>
      <c r="GL168" s="439">
        <f t="array" ref="GL168">IFERROR(INDEX($N3:$N17,MATCH(1,IF($L3:$L17&lt;=GL$165,IF($M3:$M17&gt;=GL$165,1)),0))*$B3/12,0)</f>
        <v>0</v>
      </c>
      <c r="GM168" s="439">
        <f t="array" ref="GM168">IFERROR(INDEX($N3:$N17,MATCH(1,IF($L3:$L17&lt;=GM$165,IF($M3:$M17&gt;=GM$165,1)),0))*$B3/12,0)</f>
        <v>0</v>
      </c>
      <c r="GN168" s="439">
        <f t="array" ref="GN168">IFERROR(INDEX($N3:$N17,MATCH(1,IF($L3:$L17&lt;=GN$165,IF($M3:$M17&gt;=GN$165,1)),0))*$B3/12,0)</f>
        <v>0</v>
      </c>
      <c r="GO168" s="439">
        <f t="array" ref="GO168">IFERROR(INDEX($N3:$N17,MATCH(1,IF($L3:$L17&lt;=GO$165,IF($M3:$M17&gt;=GO$165,1)),0))*$B3/12,0)</f>
        <v>0</v>
      </c>
      <c r="GP168" s="439">
        <f t="array" ref="GP168">IFERROR(INDEX($N3:$N17,MATCH(1,IF($L3:$L17&lt;=GP$165,IF($M3:$M17&gt;=GP$165,1)),0))*$B3/12,0)</f>
        <v>0</v>
      </c>
      <c r="GQ168" s="439">
        <f t="array" ref="GQ168">IFERROR(INDEX($N3:$N17,MATCH(1,IF($L3:$L17&lt;=GQ$165,IF($M3:$M17&gt;=GQ$165,1)),0))*$B3/12,0)</f>
        <v>0</v>
      </c>
      <c r="GR168" s="439">
        <f t="array" ref="GR168">IFERROR(INDEX($N3:$N17,MATCH(1,IF($L3:$L17&lt;=GR$165,IF($M3:$M17&gt;=GR$165,1)),0))*$B3/12,0)</f>
        <v>0</v>
      </c>
      <c r="GS168" s="439">
        <f t="array" ref="GS168">IFERROR(INDEX($N3:$N17,MATCH(1,IF($L3:$L17&lt;=GS$165,IF($M3:$M17&gt;=GS$165,1)),0))*$B3/12,0)</f>
        <v>0</v>
      </c>
      <c r="GT168" s="439">
        <f t="array" ref="GT168">IFERROR(INDEX($N3:$N17,MATCH(1,IF($L3:$L17&lt;=GT$165,IF($M3:$M17&gt;=GT$165,1)),0))*$B3/12,0)</f>
        <v>0</v>
      </c>
      <c r="GU168" s="439">
        <f t="array" ref="GU168">IFERROR(INDEX($N3:$N17,MATCH(1,IF($L3:$L17&lt;=GU$165,IF($M3:$M17&gt;=GU$165,1)),0))*$B3/12,0)</f>
        <v>0</v>
      </c>
      <c r="GV168" s="439">
        <f t="array" ref="GV168">IFERROR(INDEX($N3:$N17,MATCH(1,IF($L3:$L17&lt;=GV$165,IF($M3:$M17&gt;=GV$165,1)),0))*$B3/12,0)</f>
        <v>0</v>
      </c>
      <c r="GW168" s="439">
        <f t="array" ref="GW168">IFERROR(INDEX($N3:$N17,MATCH(1,IF($L3:$L17&lt;=GW$165,IF($M3:$M17&gt;=GW$165,1)),0))*$B3/12,0)</f>
        <v>0</v>
      </c>
      <c r="GX168" s="439">
        <f t="array" ref="GX168">IFERROR(INDEX($N3:$N17,MATCH(1,IF($L3:$L17&lt;=GX$165,IF($M3:$M17&gt;=GX$165,1)),0))*$B3/12,0)</f>
        <v>0</v>
      </c>
      <c r="GY168" s="439">
        <f t="array" ref="GY168">IFERROR(INDEX($N3:$N17,MATCH(1,IF($L3:$L17&lt;=GY$165,IF($M3:$M17&gt;=GY$165,1)),0))*$B3/12,0)</f>
        <v>0</v>
      </c>
      <c r="GZ168" s="439">
        <f t="array" ref="GZ168">IFERROR(INDEX($N3:$N17,MATCH(1,IF($L3:$L17&lt;=GZ$165,IF($M3:$M17&gt;=GZ$165,1)),0))*$B3/12,0)</f>
        <v>0</v>
      </c>
      <c r="HA168" s="439">
        <f t="array" ref="HA168">IFERROR(INDEX($N3:$N17,MATCH(1,IF($L3:$L17&lt;=HA$165,IF($M3:$M17&gt;=HA$165,1)),0))*$B3/12,0)</f>
        <v>0</v>
      </c>
      <c r="HB168" s="439">
        <f t="array" ref="HB168">IFERROR(INDEX($N3:$N17,MATCH(1,IF($L3:$L17&lt;=HB$165,IF($M3:$M17&gt;=HB$165,1)),0))*$B3/12,0)</f>
        <v>0</v>
      </c>
      <c r="HC168" s="439">
        <f t="array" ref="HC168">IFERROR(INDEX($N3:$N17,MATCH(1,IF($L3:$L17&lt;=HC$165,IF($M3:$M17&gt;=HC$165,1)),0))*$B3/12,0)</f>
        <v>0</v>
      </c>
      <c r="HD168" s="439">
        <f t="array" ref="HD168">IFERROR(INDEX($N3:$N17,MATCH(1,IF($L3:$L17&lt;=HD$165,IF($M3:$M17&gt;=HD$165,1)),0))*$B3/12,0)</f>
        <v>0</v>
      </c>
      <c r="HE168" s="439">
        <f t="array" ref="HE168">IFERROR(INDEX($N3:$N17,MATCH(1,IF($L3:$L17&lt;=HE$165,IF($M3:$M17&gt;=HE$165,1)),0))*$B3/12,0)</f>
        <v>0</v>
      </c>
      <c r="HF168" s="439">
        <f t="array" ref="HF168">IFERROR(INDEX($N3:$N17,MATCH(1,IF($L3:$L17&lt;=HF$165,IF($M3:$M17&gt;=HF$165,1)),0))*$B3/12,0)</f>
        <v>0</v>
      </c>
      <c r="HG168" s="439">
        <f t="array" ref="HG168">IFERROR(INDEX($N3:$N17,MATCH(1,IF($L3:$L17&lt;=HG$165,IF($M3:$M17&gt;=HG$165,1)),0))*$B3/12,0)</f>
        <v>0</v>
      </c>
      <c r="HH168" s="439">
        <f t="array" ref="HH168">IFERROR(INDEX($N3:$N17,MATCH(1,IF($L3:$L17&lt;=HH$165,IF($M3:$M17&gt;=HH$165,1)),0))*$B3/12,0)</f>
        <v>0</v>
      </c>
      <c r="HI168" s="439">
        <f t="array" ref="HI168">IFERROR(INDEX($N3:$N17,MATCH(1,IF($L3:$L17&lt;=HI$165,IF($M3:$M17&gt;=HI$165,1)),0))*$B3/12,0)</f>
        <v>0</v>
      </c>
      <c r="HJ168" s="439">
        <f t="array" ref="HJ168">IFERROR(INDEX($N3:$N17,MATCH(1,IF($L3:$L17&lt;=HJ$165,IF($M3:$M17&gt;=HJ$165,1)),0))*$B3/12,0)</f>
        <v>0</v>
      </c>
      <c r="HK168" s="439">
        <f t="array" ref="HK168">IFERROR(INDEX($N3:$N17,MATCH(1,IF($L3:$L17&lt;=HK$165,IF($M3:$M17&gt;=HK$165,1)),0))*$B3/12,0)</f>
        <v>0</v>
      </c>
      <c r="HL168" s="439">
        <f t="array" ref="HL168">IFERROR(INDEX($N3:$N17,MATCH(1,IF($L3:$L17&lt;=HL$165,IF($M3:$M17&gt;=HL$165,1)),0))*$B3/12,0)</f>
        <v>0</v>
      </c>
      <c r="HM168" s="439">
        <f t="array" ref="HM168">IFERROR(INDEX($N3:$N17,MATCH(1,IF($L3:$L17&lt;=HM$165,IF($M3:$M17&gt;=HM$165,1)),0))*$B3/12,0)</f>
        <v>0</v>
      </c>
      <c r="HN168" s="439">
        <f t="array" ref="HN168">IFERROR(INDEX($N3:$N17,MATCH(1,IF($L3:$L17&lt;=HN$165,IF($M3:$M17&gt;=HN$165,1)),0))*$B3/12,0)</f>
        <v>0</v>
      </c>
      <c r="HO168" s="439">
        <f t="array" ref="HO168">IFERROR(INDEX($N3:$N17,MATCH(1,IF($L3:$L17&lt;=HO$165,IF($M3:$M17&gt;=HO$165,1)),0))*$B3/12,0)</f>
        <v>0</v>
      </c>
      <c r="HP168" s="439">
        <f t="array" ref="HP168">IFERROR(INDEX($N3:$N17,MATCH(1,IF($L3:$L17&lt;=HP$165,IF($M3:$M17&gt;=HP$165,1)),0))*$B3/12,0)</f>
        <v>0</v>
      </c>
      <c r="HQ168" s="439">
        <f t="array" ref="HQ168">IFERROR(INDEX($N3:$N17,MATCH(1,IF($L3:$L17&lt;=HQ$165,IF($M3:$M17&gt;=HQ$165,1)),0))*$B3/12,0)</f>
        <v>0</v>
      </c>
      <c r="HR168" s="439">
        <f t="array" ref="HR168">IFERROR(INDEX($N3:$N17,MATCH(1,IF($L3:$L17&lt;=HR$165,IF($M3:$M17&gt;=HR$165,1)),0))*$B3/12,0)</f>
        <v>0</v>
      </c>
      <c r="HS168" s="439">
        <f t="array" ref="HS168">IFERROR(INDEX($N3:$N17,MATCH(1,IF($L3:$L17&lt;=HS$165,IF($M3:$M17&gt;=HS$165,1)),0))*$B3/12,0)</f>
        <v>0</v>
      </c>
      <c r="HT168" s="439">
        <f t="array" ref="HT168">IFERROR(INDEX($N3:$N17,MATCH(1,IF($L3:$L17&lt;=HT$165,IF($M3:$M17&gt;=HT$165,1)),0))*$B3/12,0)</f>
        <v>0</v>
      </c>
      <c r="HU168" s="439">
        <f t="array" ref="HU168">IFERROR(INDEX($N3:$N17,MATCH(1,IF($L3:$L17&lt;=HU$165,IF($M3:$M17&gt;=HU$165,1)),0))*$B3/12,0)</f>
        <v>0</v>
      </c>
      <c r="HV168" s="439">
        <f t="array" ref="HV168">IFERROR(INDEX($N3:$N17,MATCH(1,IF($L3:$L17&lt;=HV$165,IF($M3:$M17&gt;=HV$165,1)),0))*$B3/12,0)</f>
        <v>0</v>
      </c>
      <c r="HW168" s="439">
        <f t="array" ref="HW168">IFERROR(INDEX($N3:$N17,MATCH(1,IF($L3:$L17&lt;=HW$165,IF($M3:$M17&gt;=HW$165,1)),0))*$B3/12,0)</f>
        <v>0</v>
      </c>
      <c r="HX168" s="439">
        <f t="array" ref="HX168">IFERROR(INDEX($N3:$N17,MATCH(1,IF($L3:$L17&lt;=HX$165,IF($M3:$M17&gt;=HX$165,1)),0))*$B3/12,0)</f>
        <v>0</v>
      </c>
      <c r="HY168" s="439">
        <f t="array" ref="HY168">IFERROR(INDEX($N3:$N17,MATCH(1,IF($L3:$L17&lt;=HY$165,IF($M3:$M17&gt;=HY$165,1)),0))*$B3/12,0)</f>
        <v>0</v>
      </c>
      <c r="HZ168" s="439">
        <f t="array" ref="HZ168">IFERROR(INDEX($N3:$N17,MATCH(1,IF($L3:$L17&lt;=HZ$165,IF($M3:$M17&gt;=HZ$165,1)),0))*$B3/12,0)</f>
        <v>0</v>
      </c>
      <c r="IA168" s="439">
        <f t="array" ref="IA168">IFERROR(INDEX($N3:$N17,MATCH(1,IF($L3:$L17&lt;=IA$165,IF($M3:$M17&gt;=IA$165,1)),0))*$B3/12,0)</f>
        <v>0</v>
      </c>
      <c r="IB168" s="439">
        <f t="array" ref="IB168">IFERROR(INDEX($N3:$N17,MATCH(1,IF($L3:$L17&lt;=IB$165,IF($M3:$M17&gt;=IB$165,1)),0))*$B3/12,0)</f>
        <v>0</v>
      </c>
      <c r="IC168" s="439">
        <f t="array" ref="IC168">IFERROR(INDEX($N3:$N17,MATCH(1,IF($L3:$L17&lt;=IC$165,IF($M3:$M17&gt;=IC$165,1)),0))*$B3/12,0)</f>
        <v>0</v>
      </c>
      <c r="ID168" s="439">
        <f t="array" ref="ID168">IFERROR(INDEX($N3:$N17,MATCH(1,IF($L3:$L17&lt;=ID$165,IF($M3:$M17&gt;=ID$165,1)),0))*$B3/12,0)</f>
        <v>0</v>
      </c>
      <c r="IE168" s="439">
        <f t="array" ref="IE168">IFERROR(INDEX($N3:$N17,MATCH(1,IF($L3:$L17&lt;=IE$165,IF($M3:$M17&gt;=IE$165,1)),0))*$B3/12,0)</f>
        <v>0</v>
      </c>
      <c r="IF168" s="439">
        <f t="array" ref="IF168">IFERROR(INDEX($N3:$N17,MATCH(1,IF($L3:$L17&lt;=IF$165,IF($M3:$M17&gt;=IF$165,1)),0))*$B3/12,0)</f>
        <v>0</v>
      </c>
      <c r="IG168" s="439">
        <f t="array" ref="IG168">IFERROR(INDEX($N3:$N17,MATCH(1,IF($L3:$L17&lt;=IG$165,IF($M3:$M17&gt;=IG$165,1)),0))*$B3/12,0)</f>
        <v>0</v>
      </c>
      <c r="IH168" s="439">
        <f t="array" ref="IH168">IFERROR(INDEX($N3:$N17,MATCH(1,IF($L3:$L17&lt;=IH$165,IF($M3:$M17&gt;=IH$165,1)),0))*$B3/12,0)</f>
        <v>0</v>
      </c>
      <c r="II168" s="439">
        <f t="array" ref="II168">IFERROR(INDEX($N3:$N17,MATCH(1,IF($L3:$L17&lt;=II$165,IF($M3:$M17&gt;=II$165,1)),0))*$B3/12,0)</f>
        <v>0</v>
      </c>
      <c r="IJ168" s="439">
        <f t="array" ref="IJ168">IFERROR(INDEX($N3:$N17,MATCH(1,IF($L3:$L17&lt;=IJ$165,IF($M3:$M17&gt;=IJ$165,1)),0))*$B3/12,0)</f>
        <v>0</v>
      </c>
      <c r="IK168" s="439">
        <f t="array" ref="IK168">IFERROR(INDEX($N3:$N17,MATCH(1,IF($L3:$L17&lt;=IK$165,IF($M3:$M17&gt;=IK$165,1)),0))*$B3/12,0)</f>
        <v>0</v>
      </c>
      <c r="IL168" s="439">
        <f t="array" ref="IL168">IFERROR(INDEX($N3:$N17,MATCH(1,IF($L3:$L17&lt;=IL$165,IF($M3:$M17&gt;=IL$165,1)),0))*$B3/12,0)</f>
        <v>0</v>
      </c>
      <c r="IM168" s="439">
        <f t="array" ref="IM168">IFERROR(INDEX($N3:$N17,MATCH(1,IF($L3:$L17&lt;=IM$165,IF($M3:$M17&gt;=IM$165,1)),0))*$B3/12,0)</f>
        <v>0</v>
      </c>
      <c r="IN168" s="439">
        <f t="array" ref="IN168">IFERROR(INDEX($N3:$N17,MATCH(1,IF($L3:$L17&lt;=IN$165,IF($M3:$M17&gt;=IN$165,1)),0))*$B3/12,0)</f>
        <v>0</v>
      </c>
      <c r="IO168" s="439">
        <f t="array" ref="IO168">IFERROR(INDEX($N3:$N17,MATCH(1,IF($L3:$L17&lt;=IO$165,IF($M3:$M17&gt;=IO$165,1)),0))*$B3/12,0)</f>
        <v>0</v>
      </c>
      <c r="IP168" s="439">
        <f t="array" ref="IP168">IFERROR(INDEX($N3:$N17,MATCH(1,IF($L3:$L17&lt;=IP$165,IF($M3:$M17&gt;=IP$165,1)),0))*$B3/12,0)</f>
        <v>0</v>
      </c>
      <c r="IQ168" s="439">
        <f t="array" ref="IQ168">IFERROR(INDEX($N3:$N17,MATCH(1,IF($L3:$L17&lt;=IQ$165,IF($M3:$M17&gt;=IQ$165,1)),0))*$B3/12,0)</f>
        <v>0</v>
      </c>
      <c r="IR168" s="439">
        <f t="array" ref="IR168">IFERROR(INDEX($N3:$N17,MATCH(1,IF($L3:$L17&lt;=IR$165,IF($M3:$M17&gt;=IR$165,1)),0))*$B3/12,0)</f>
        <v>0</v>
      </c>
      <c r="IS168" s="439">
        <f t="array" ref="IS168">IFERROR(INDEX($N3:$N17,MATCH(1,IF($L3:$L17&lt;=IS$165,IF($M3:$M17&gt;=IS$165,1)),0))*$B3/12,0)</f>
        <v>0</v>
      </c>
      <c r="IT168" s="439">
        <f t="array" ref="IT168">IFERROR(INDEX($N3:$N17,MATCH(1,IF($L3:$L17&lt;=IT$165,IF($M3:$M17&gt;=IT$165,1)),0))*$B3/12,0)</f>
        <v>0</v>
      </c>
      <c r="IU168" s="439">
        <f t="array" ref="IU168">IFERROR(INDEX($N3:$N17,MATCH(1,IF($L3:$L17&lt;=IU$165,IF($M3:$M17&gt;=IU$165,1)),0))*$B3/12,0)</f>
        <v>0</v>
      </c>
      <c r="IV168" s="439">
        <f t="array" ref="IV168">IFERROR(INDEX($N3:$N17,MATCH(1,IF($L3:$L17&lt;=IV$165,IF($M3:$M17&gt;=IV$165,1)),0))*$B3/12,0)</f>
        <v>0</v>
      </c>
      <c r="IW168" s="439">
        <f t="array" ref="IW168">IFERROR(INDEX($N3:$N17,MATCH(1,IF($L3:$L17&lt;=IW$165,IF($M3:$M17&gt;=IW$165,1)),0))*$B3/12,0)</f>
        <v>0</v>
      </c>
      <c r="IX168" s="439">
        <f t="array" ref="IX168">IFERROR(INDEX($N3:$N17,MATCH(1,IF($L3:$L17&lt;=IX$165,IF($M3:$M17&gt;=IX$165,1)),0))*$B3/12,0)</f>
        <v>0</v>
      </c>
      <c r="IY168" s="439">
        <f t="array" ref="IY168">IFERROR(INDEX($N3:$N17,MATCH(1,IF($L3:$L17&lt;=IY$165,IF($M3:$M17&gt;=IY$165,1)),0))*$B3/12,0)</f>
        <v>0</v>
      </c>
      <c r="IZ168" s="439">
        <f t="array" ref="IZ168">IFERROR(INDEX($N3:$N17,MATCH(1,IF($L3:$L17&lt;=IZ$165,IF($M3:$M17&gt;=IZ$165,1)),0))*$B3/12,0)</f>
        <v>0</v>
      </c>
      <c r="JA168" s="439">
        <f t="array" ref="JA168">IFERROR(INDEX($N3:$N17,MATCH(1,IF($L3:$L17&lt;=JA$165,IF($M3:$M17&gt;=JA$165,1)),0))*$B3/12,0)</f>
        <v>0</v>
      </c>
      <c r="JB168" s="439">
        <f t="array" ref="JB168">IFERROR(INDEX($N3:$N17,MATCH(1,IF($L3:$L17&lt;=JB$165,IF($M3:$M17&gt;=JB$165,1)),0))*$B3/12,0)</f>
        <v>0</v>
      </c>
      <c r="JC168" s="439">
        <f t="array" ref="JC168">IFERROR(INDEX($N3:$N17,MATCH(1,IF($L3:$L17&lt;=JC$165,IF($M3:$M17&gt;=JC$165,1)),0))*$B3/12,0)</f>
        <v>0</v>
      </c>
      <c r="JD168" s="439">
        <f t="array" ref="JD168">IFERROR(INDEX($N3:$N17,MATCH(1,IF($L3:$L17&lt;=JD$165,IF($M3:$M17&gt;=JD$165,1)),0))*$B3/12,0)</f>
        <v>0</v>
      </c>
      <c r="JE168" s="439">
        <f t="array" ref="JE168">IFERROR(INDEX($N3:$N17,MATCH(1,IF($L3:$L17&lt;=JE$165,IF($M3:$M17&gt;=JE$165,1)),0))*$B3/12,0)</f>
        <v>0</v>
      </c>
      <c r="JF168" s="439">
        <f t="array" ref="JF168">IFERROR(INDEX($N3:$N17,MATCH(1,IF($L3:$L17&lt;=JF$165,IF($M3:$M17&gt;=JF$165,1)),0))*$B3/12,0)</f>
        <v>0</v>
      </c>
      <c r="JG168" s="439">
        <f t="array" ref="JG168">IFERROR(INDEX($N3:$N17,MATCH(1,IF($L3:$L17&lt;=JG$165,IF($M3:$M17&gt;=JG$165,1)),0))*$B3/12,0)</f>
        <v>0</v>
      </c>
      <c r="JH168" s="439">
        <f t="array" ref="JH168">IFERROR(INDEX($N3:$N17,MATCH(1,IF($L3:$L17&lt;=JH$165,IF($M3:$M17&gt;=JH$165,1)),0))*$B3/12,0)</f>
        <v>0</v>
      </c>
      <c r="JI168" s="439">
        <f t="array" ref="JI168">IFERROR(INDEX($N3:$N17,MATCH(1,IF($L3:$L17&lt;=JI$165,IF($M3:$M17&gt;=JI$165,1)),0))*$B3/12,0)</f>
        <v>0</v>
      </c>
      <c r="JJ168" s="439">
        <f t="array" ref="JJ168">IFERROR(INDEX($N3:$N17,MATCH(1,IF($L3:$L17&lt;=JJ$165,IF($M3:$M17&gt;=JJ$165,1)),0))*$B3/12,0)</f>
        <v>0</v>
      </c>
      <c r="JK168" s="439">
        <f t="array" ref="JK168">IFERROR(INDEX($N3:$N17,MATCH(1,IF($L3:$L17&lt;=JK$165,IF($M3:$M17&gt;=JK$165,1)),0))*$B3/12,0)</f>
        <v>0</v>
      </c>
      <c r="JL168" s="439">
        <f t="array" ref="JL168">IFERROR(INDEX($N3:$N17,MATCH(1,IF($L3:$L17&lt;=JL$165,IF($M3:$M17&gt;=JL$165,1)),0))*$B3/12,0)</f>
        <v>0</v>
      </c>
      <c r="JM168" s="439">
        <f t="array" ref="JM168">IFERROR(INDEX($N3:$N17,MATCH(1,IF($L3:$L17&lt;=JM$165,IF($M3:$M17&gt;=JM$165,1)),0))*$B3/12,0)</f>
        <v>0</v>
      </c>
      <c r="JN168" s="439">
        <f t="array" ref="JN168">IFERROR(INDEX($N3:$N17,MATCH(1,IF($L3:$L17&lt;=JN$165,IF($M3:$M17&gt;=JN$165,1)),0))*$B3/12,0)</f>
        <v>0</v>
      </c>
      <c r="JO168" s="439">
        <f t="array" ref="JO168">IFERROR(INDEX($N3:$N17,MATCH(1,IF($L3:$L17&lt;=JO$165,IF($M3:$M17&gt;=JO$165,1)),0))*$B3/12,0)</f>
        <v>0</v>
      </c>
      <c r="JP168" s="439">
        <f t="array" ref="JP168">IFERROR(INDEX($N3:$N17,MATCH(1,IF($L3:$L17&lt;=JP$165,IF($M3:$M17&gt;=JP$165,1)),0))*$B3/12,0)</f>
        <v>0</v>
      </c>
      <c r="JQ168" s="439">
        <f t="array" ref="JQ168">IFERROR(INDEX($N3:$N17,MATCH(1,IF($L3:$L17&lt;=JQ$165,IF($M3:$M17&gt;=JQ$165,1)),0))*$B3/12,0)</f>
        <v>0</v>
      </c>
      <c r="JR168" s="439">
        <f t="array" ref="JR168">IFERROR(INDEX($N3:$N17,MATCH(1,IF($L3:$L17&lt;=JR$165,IF($M3:$M17&gt;=JR$165,1)),0))*$B3/12,0)</f>
        <v>0</v>
      </c>
      <c r="JS168" s="439">
        <f t="array" ref="JS168">IFERROR(INDEX($N3:$N17,MATCH(1,IF($L3:$L17&lt;=JS$165,IF($M3:$M17&gt;=JS$165,1)),0))*$B3/12,0)</f>
        <v>0</v>
      </c>
      <c r="JT168" s="439">
        <f t="array" ref="JT168">IFERROR(INDEX($N3:$N17,MATCH(1,IF($L3:$L17&lt;=JT$165,IF($M3:$M17&gt;=JT$165,1)),0))*$B3/12,0)</f>
        <v>0</v>
      </c>
      <c r="JU168" s="439">
        <f t="array" ref="JU168">IFERROR(INDEX($N3:$N17,MATCH(1,IF($L3:$L17&lt;=JU$165,IF($M3:$M17&gt;=JU$165,1)),0))*$B3/12,0)</f>
        <v>0</v>
      </c>
      <c r="JV168" s="439">
        <f t="array" ref="JV168">IFERROR(INDEX($N3:$N17,MATCH(1,IF($L3:$L17&lt;=JV$165,IF($M3:$M17&gt;=JV$165,1)),0))*$B3/12,0)</f>
        <v>0</v>
      </c>
      <c r="JW168" s="439">
        <f t="array" ref="JW168">IFERROR(INDEX($N3:$N17,MATCH(1,IF($L3:$L17&lt;=JW$165,IF($M3:$M17&gt;=JW$165,1)),0))*$B3/12,0)</f>
        <v>0</v>
      </c>
      <c r="JX168" s="439">
        <f t="array" ref="JX168">IFERROR(INDEX($N3:$N17,MATCH(1,IF($L3:$L17&lt;=JX$165,IF($M3:$M17&gt;=JX$165,1)),0))*$B3/12,0)</f>
        <v>0</v>
      </c>
      <c r="JY168" s="439">
        <f t="array" ref="JY168">IFERROR(INDEX($N3:$N17,MATCH(1,IF($L3:$L17&lt;=JY$165,IF($M3:$M17&gt;=JY$165,1)),0))*$B3/12,0)</f>
        <v>0</v>
      </c>
      <c r="JZ168" s="439">
        <f t="array" ref="JZ168">IFERROR(INDEX($N3:$N17,MATCH(1,IF($L3:$L17&lt;=JZ$165,IF($M3:$M17&gt;=JZ$165,1)),0))*$B3/12,0)</f>
        <v>0</v>
      </c>
      <c r="KA168" s="439">
        <f t="array" ref="KA168">IFERROR(INDEX($N3:$N17,MATCH(1,IF($L3:$L17&lt;=KA$165,IF($M3:$M17&gt;=KA$165,1)),0))*$B3/12,0)</f>
        <v>0</v>
      </c>
      <c r="KB168" s="439">
        <f t="array" ref="KB168">IFERROR(INDEX($N3:$N17,MATCH(1,IF($L3:$L17&lt;=KB$165,IF($M3:$M17&gt;=KB$165,1)),0))*$B3/12,0)</f>
        <v>0</v>
      </c>
      <c r="KC168" s="439">
        <f t="array" ref="KC168">IFERROR(INDEX($N3:$N17,MATCH(1,IF($L3:$L17&lt;=KC$165,IF($M3:$M17&gt;=KC$165,1)),0))*$B3/12,0)</f>
        <v>0</v>
      </c>
      <c r="KD168" s="439">
        <f t="array" ref="KD168">IFERROR(INDEX($N3:$N17,MATCH(1,IF($L3:$L17&lt;=KD$165,IF($M3:$M17&gt;=KD$165,1)),0))*$B3/12,0)</f>
        <v>0</v>
      </c>
      <c r="KE168" s="439">
        <f t="array" ref="KE168">IFERROR(INDEX($N3:$N17,MATCH(1,IF($L3:$L17&lt;=KE$165,IF($M3:$M17&gt;=KE$165,1)),0))*$B3/12,0)</f>
        <v>0</v>
      </c>
      <c r="KF168" s="439">
        <f t="array" ref="KF168">IFERROR(INDEX($N3:$N17,MATCH(1,IF($L3:$L17&lt;=KF$165,IF($M3:$M17&gt;=KF$165,1)),0))*$B3/12,0)</f>
        <v>0</v>
      </c>
      <c r="KG168" s="439">
        <f t="array" ref="KG168">IFERROR(INDEX($N3:$N17,MATCH(1,IF($L3:$L17&lt;=KG$165,IF($M3:$M17&gt;=KG$165,1)),0))*$B3/12,0)</f>
        <v>0</v>
      </c>
      <c r="KH168" s="439">
        <f t="array" ref="KH168">IFERROR(INDEX($N3:$N17,MATCH(1,IF($L3:$L17&lt;=KH$165,IF($M3:$M17&gt;=KH$165,1)),0))*$B3/12,0)</f>
        <v>0</v>
      </c>
      <c r="KI168" s="439">
        <f t="array" ref="KI168">IFERROR(INDEX($N3:$N17,MATCH(1,IF($L3:$L17&lt;=KI$165,IF($M3:$M17&gt;=KI$165,1)),0))*$B3/12,0)</f>
        <v>0</v>
      </c>
      <c r="KJ168" s="439">
        <f t="array" ref="KJ168">IFERROR(INDEX($N3:$N17,MATCH(1,IF($L3:$L17&lt;=KJ$165,IF($M3:$M17&gt;=KJ$165,1)),0))*$B3/12,0)</f>
        <v>0</v>
      </c>
      <c r="KK168" s="439">
        <f t="array" ref="KK168">IFERROR(INDEX($N3:$N17,MATCH(1,IF($L3:$L17&lt;=KK$165,IF($M3:$M17&gt;=KK$165,1)),0))*$B3/12,0)</f>
        <v>0</v>
      </c>
      <c r="KL168" s="439">
        <f t="array" ref="KL168">IFERROR(INDEX($N3:$N17,MATCH(1,IF($L3:$L17&lt;=KL$165,IF($M3:$M17&gt;=KL$165,1)),0))*$B3/12,0)</f>
        <v>0</v>
      </c>
      <c r="KM168" s="439">
        <f t="array" ref="KM168">IFERROR(INDEX($N3:$N17,MATCH(1,IF($L3:$L17&lt;=KM$165,IF($M3:$M17&gt;=KM$165,1)),0))*$B3/12,0)</f>
        <v>0</v>
      </c>
      <c r="KN168" s="439">
        <f t="array" ref="KN168">IFERROR(INDEX($N3:$N17,MATCH(1,IF($L3:$L17&lt;=KN$165,IF($M3:$M17&gt;=KN$165,1)),0))*$B3/12,0)</f>
        <v>0</v>
      </c>
      <c r="KO168" s="439">
        <f t="array" ref="KO168">IFERROR(INDEX($N3:$N17,MATCH(1,IF($L3:$L17&lt;=KO$165,IF($M3:$M17&gt;=KO$165,1)),0))*$B3/12,0)</f>
        <v>0</v>
      </c>
      <c r="KP168" s="439">
        <f t="array" ref="KP168">IFERROR(INDEX($N3:$N17,MATCH(1,IF($L3:$L17&lt;=KP$165,IF($M3:$M17&gt;=KP$165,1)),0))*$B3/12,0)</f>
        <v>0</v>
      </c>
      <c r="KQ168" s="439">
        <f t="array" ref="KQ168">IFERROR(INDEX($N3:$N17,MATCH(1,IF($L3:$L17&lt;=KQ$165,IF($M3:$M17&gt;=KQ$165,1)),0))*$B3/12,0)</f>
        <v>0</v>
      </c>
      <c r="KR168" s="439">
        <f t="array" ref="KR168">IFERROR(INDEX($N3:$N17,MATCH(1,IF($L3:$L17&lt;=KR$165,IF($M3:$M17&gt;=KR$165,1)),0))*$B3/12,0)</f>
        <v>0</v>
      </c>
      <c r="KS168" s="439">
        <f t="array" ref="KS168">IFERROR(INDEX($N3:$N17,MATCH(1,IF($L3:$L17&lt;=KS$165,IF($M3:$M17&gt;=KS$165,1)),0))*$B3/12,0)</f>
        <v>0</v>
      </c>
      <c r="KT168" s="439">
        <f t="array" ref="KT168">IFERROR(INDEX($N3:$N17,MATCH(1,IF($L3:$L17&lt;=KT$165,IF($M3:$M17&gt;=KT$165,1)),0))*$B3/12,0)</f>
        <v>0</v>
      </c>
      <c r="KU168" s="439">
        <f t="array" ref="KU168">IFERROR(INDEX($N3:$N17,MATCH(1,IF($L3:$L17&lt;=KU$165,IF($M3:$M17&gt;=KU$165,1)),0))*$B3/12,0)</f>
        <v>0</v>
      </c>
      <c r="KV168" s="439">
        <f t="array" ref="KV168">IFERROR(INDEX($N3:$N17,MATCH(1,IF($L3:$L17&lt;=KV$165,IF($M3:$M17&gt;=KV$165,1)),0))*$B3/12,0)</f>
        <v>0</v>
      </c>
      <c r="KW168" s="439">
        <f t="array" ref="KW168">IFERROR(INDEX($N3:$N17,MATCH(1,IF($L3:$L17&lt;=KW$165,IF($M3:$M17&gt;=KW$165,1)),0))*$B3/12,0)</f>
        <v>0</v>
      </c>
      <c r="KX168" s="439">
        <f t="array" ref="KX168">IFERROR(INDEX($N3:$N17,MATCH(1,IF($L3:$L17&lt;=KX$165,IF($M3:$M17&gt;=KX$165,1)),0))*$B3/12,0)</f>
        <v>0</v>
      </c>
      <c r="KY168" s="439">
        <f t="array" ref="KY168">IFERROR(INDEX($N3:$N17,MATCH(1,IF($L3:$L17&lt;=KY$165,IF($M3:$M17&gt;=KY$165,1)),0))*$B3/12,0)</f>
        <v>0</v>
      </c>
      <c r="KZ168" s="439">
        <f t="array" ref="KZ168">IFERROR(INDEX($N3:$N17,MATCH(1,IF($L3:$L17&lt;=KZ$165,IF($M3:$M17&gt;=KZ$165,1)),0))*$B3/12,0)</f>
        <v>0</v>
      </c>
      <c r="LA168" s="439">
        <f t="array" ref="LA168">IFERROR(INDEX($N3:$N17,MATCH(1,IF($L3:$L17&lt;=LA$165,IF($M3:$M17&gt;=LA$165,1)),0))*$B3/12,0)</f>
        <v>0</v>
      </c>
      <c r="LB168" s="439">
        <f t="array" ref="LB168">IFERROR(INDEX($N3:$N17,MATCH(1,IF($L3:$L17&lt;=LB$165,IF($M3:$M17&gt;=LB$165,1)),0))*$B3/12,0)</f>
        <v>0</v>
      </c>
      <c r="LC168" s="439">
        <f t="array" ref="LC168">IFERROR(INDEX($N3:$N17,MATCH(1,IF($L3:$L17&lt;=LC$165,IF($M3:$M17&gt;=LC$165,1)),0))*$B3/12,0)</f>
        <v>0</v>
      </c>
      <c r="LD168" s="439">
        <f t="array" ref="LD168">IFERROR(INDEX($N3:$N17,MATCH(1,IF($L3:$L17&lt;=LD$165,IF($M3:$M17&gt;=LD$165,1)),0))*$B3/12,0)</f>
        <v>0</v>
      </c>
      <c r="LE168" s="439">
        <f t="array" ref="LE168">IFERROR(INDEX($N3:$N17,MATCH(1,IF($L3:$L17&lt;=LE$165,IF($M3:$M17&gt;=LE$165,1)),0))*$B3/12,0)</f>
        <v>0</v>
      </c>
      <c r="LF168" s="439">
        <f t="array" ref="LF168">IFERROR(INDEX($N3:$N17,MATCH(1,IF($L3:$L17&lt;=LF$165,IF($M3:$M17&gt;=LF$165,1)),0))*$B3/12,0)</f>
        <v>0</v>
      </c>
      <c r="LG168" s="439">
        <f t="array" ref="LG168">IFERROR(INDEX($N3:$N17,MATCH(1,IF($L3:$L17&lt;=LG$165,IF($M3:$M17&gt;=LG$165,1)),0))*$B3/12,0)</f>
        <v>0</v>
      </c>
      <c r="LH168" s="439">
        <f t="array" ref="LH168">IFERROR(INDEX($N3:$N17,MATCH(1,IF($L3:$L17&lt;=LH$165,IF($M3:$M17&gt;=LH$165,1)),0))*$B3/12,0)</f>
        <v>0</v>
      </c>
      <c r="LI168" s="439">
        <f t="array" ref="LI168">IFERROR(INDEX($N3:$N17,MATCH(1,IF($L3:$L17&lt;=LI$165,IF($M3:$M17&gt;=LI$165,1)),0))*$B3/12,0)</f>
        <v>0</v>
      </c>
      <c r="LJ168" s="439">
        <f t="array" ref="LJ168">IFERROR(INDEX($N3:$N17,MATCH(1,IF($L3:$L17&lt;=LJ$165,IF($M3:$M17&gt;=LJ$165,1)),0))*$B3/12,0)</f>
        <v>0</v>
      </c>
      <c r="LK168" s="439">
        <f t="array" ref="LK168">IFERROR(INDEX($N3:$N17,MATCH(1,IF($L3:$L17&lt;=LK$165,IF($M3:$M17&gt;=LK$165,1)),0))*$B3/12,0)</f>
        <v>0</v>
      </c>
      <c r="LL168" s="439">
        <f t="array" ref="LL168">IFERROR(INDEX($N3:$N17,MATCH(1,IF($L3:$L17&lt;=LL$165,IF($M3:$M17&gt;=LL$165,1)),0))*$B3/12,0)</f>
        <v>0</v>
      </c>
      <c r="LM168" s="439">
        <f t="array" ref="LM168">IFERROR(INDEX($N3:$N17,MATCH(1,IF($L3:$L17&lt;=LM$165,IF($M3:$M17&gt;=LM$165,1)),0))*$B3/12,0)</f>
        <v>0</v>
      </c>
      <c r="LN168" s="439">
        <f t="array" ref="LN168">IFERROR(INDEX($N3:$N17,MATCH(1,IF($L3:$L17&lt;=LN$165,IF($M3:$M17&gt;=LN$165,1)),0))*$B3/12,0)</f>
        <v>0</v>
      </c>
      <c r="LO168" s="439">
        <f t="array" ref="LO168">IFERROR(INDEX($N3:$N17,MATCH(1,IF($L3:$L17&lt;=LO$165,IF($M3:$M17&gt;=LO$165,1)),0))*$B3/12,0)</f>
        <v>0</v>
      </c>
      <c r="LP168" s="439">
        <f t="array" ref="LP168">IFERROR(INDEX($N3:$N17,MATCH(1,IF($L3:$L17&lt;=LP$165,IF($M3:$M17&gt;=LP$165,1)),0))*$B3/12,0)</f>
        <v>0</v>
      </c>
      <c r="LQ168" s="439">
        <f t="array" ref="LQ168">IFERROR(INDEX($N3:$N17,MATCH(1,IF($L3:$L17&lt;=LQ$165,IF($M3:$M17&gt;=LQ$165,1)),0))*$B3/12,0)</f>
        <v>0</v>
      </c>
      <c r="LR168" s="439">
        <f t="array" ref="LR168">IFERROR(INDEX($N3:$N17,MATCH(1,IF($L3:$L17&lt;=LR$165,IF($M3:$M17&gt;=LR$165,1)),0))*$B3/12,0)</f>
        <v>0</v>
      </c>
      <c r="LS168" s="439">
        <f t="array" ref="LS168">IFERROR(INDEX($N3:$N17,MATCH(1,IF($L3:$L17&lt;=LS$165,IF($M3:$M17&gt;=LS$165,1)),0))*$B3/12,0)</f>
        <v>0</v>
      </c>
      <c r="LT168" s="439">
        <f t="array" ref="LT168">IFERROR(INDEX($N3:$N17,MATCH(1,IF($L3:$L17&lt;=LT$165,IF($M3:$M17&gt;=LT$165,1)),0))*$B3/12,0)</f>
        <v>0</v>
      </c>
      <c r="LU168" s="439">
        <f t="array" ref="LU168">IFERROR(INDEX($N3:$N17,MATCH(1,IF($L3:$L17&lt;=LU$165,IF($M3:$M17&gt;=LU$165,1)),0))*$B3/12,0)</f>
        <v>0</v>
      </c>
      <c r="LV168" s="439">
        <f t="array" ref="LV168">IFERROR(INDEX($N3:$N17,MATCH(1,IF($L3:$L17&lt;=LV$165,IF($M3:$M17&gt;=LV$165,1)),0))*$B3/12,0)</f>
        <v>0</v>
      </c>
      <c r="LW168" s="439">
        <f t="array" ref="LW168">IFERROR(INDEX($N3:$N17,MATCH(1,IF($L3:$L17&lt;=LW$165,IF($M3:$M17&gt;=LW$165,1)),0))*$B3/12,0)</f>
        <v>0</v>
      </c>
      <c r="LX168" s="439">
        <f t="array" ref="LX168">IFERROR(INDEX($N3:$N17,MATCH(1,IF($L3:$L17&lt;=LX$165,IF($M3:$M17&gt;=LX$165,1)),0))*$B3/12,0)</f>
        <v>0</v>
      </c>
      <c r="LY168" s="439">
        <f t="array" ref="LY168">IFERROR(INDEX($N3:$N17,MATCH(1,IF($L3:$L17&lt;=LY$165,IF($M3:$M17&gt;=LY$165,1)),0))*$B3/12,0)</f>
        <v>0</v>
      </c>
      <c r="LZ168" s="439">
        <f t="array" ref="LZ168">IFERROR(INDEX($N3:$N17,MATCH(1,IF($L3:$L17&lt;=LZ$165,IF($M3:$M17&gt;=LZ$165,1)),0))*$B3/12,0)</f>
        <v>0</v>
      </c>
      <c r="MA168" s="439">
        <f t="array" ref="MA168">IFERROR(INDEX($N3:$N17,MATCH(1,IF($L3:$L17&lt;=MA$165,IF($M3:$M17&gt;=MA$165,1)),0))*$B3/12,0)</f>
        <v>0</v>
      </c>
      <c r="MB168" s="439">
        <f t="array" ref="MB168">IFERROR(INDEX($N3:$N17,MATCH(1,IF($L3:$L17&lt;=MB$165,IF($M3:$M17&gt;=MB$165,1)),0))*$B3/12,0)</f>
        <v>0</v>
      </c>
      <c r="MC168" s="439">
        <f t="array" ref="MC168">IFERROR(INDEX($N3:$N17,MATCH(1,IF($L3:$L17&lt;=MC$165,IF($M3:$M17&gt;=MC$165,1)),0))*$B3/12,0)</f>
        <v>0</v>
      </c>
      <c r="MD168" s="439">
        <f t="array" ref="MD168">IFERROR(INDEX($N3:$N17,MATCH(1,IF($L3:$L17&lt;=MD$165,IF($M3:$M17&gt;=MD$165,1)),0))*$B3/12,0)</f>
        <v>0</v>
      </c>
      <c r="ME168" s="439">
        <f t="array" ref="ME168">IFERROR(INDEX($N3:$N17,MATCH(1,IF($L3:$L17&lt;=ME$165,IF($M3:$M17&gt;=ME$165,1)),0))*$B3/12,0)</f>
        <v>0</v>
      </c>
      <c r="MF168" s="439">
        <f t="array" ref="MF168">IFERROR(INDEX($N3:$N17,MATCH(1,IF($L3:$L17&lt;=MF$165,IF($M3:$M17&gt;=MF$165,1)),0))*$B3/12,0)</f>
        <v>0</v>
      </c>
      <c r="MG168" s="439">
        <f t="array" ref="MG168">IFERROR(INDEX($N3:$N17,MATCH(1,IF($L3:$L17&lt;=MG$165,IF($M3:$M17&gt;=MG$165,1)),0))*$B3/12,0)</f>
        <v>0</v>
      </c>
      <c r="MH168" s="439">
        <f t="array" ref="MH168">IFERROR(INDEX($N3:$N17,MATCH(1,IF($L3:$L17&lt;=MH$165,IF($M3:$M17&gt;=MH$165,1)),0))*$B3/12,0)</f>
        <v>0</v>
      </c>
      <c r="MI168" s="439">
        <f t="array" ref="MI168">IFERROR(INDEX($N3:$N17,MATCH(1,IF($L3:$L17&lt;=MI$165,IF($M3:$M17&gt;=MI$165,1)),0))*$B3/12,0)</f>
        <v>0</v>
      </c>
      <c r="MJ168" s="439">
        <f t="array" ref="MJ168">IFERROR(INDEX($N3:$N17,MATCH(1,IF($L3:$L17&lt;=MJ$165,IF($M3:$M17&gt;=MJ$165,1)),0))*$B3/12,0)</f>
        <v>0</v>
      </c>
      <c r="MK168" s="439">
        <f t="array" ref="MK168">IFERROR(INDEX($N3:$N17,MATCH(1,IF($L3:$L17&lt;=MK$165,IF($M3:$M17&gt;=MK$165,1)),0))*$B3/12,0)</f>
        <v>0</v>
      </c>
      <c r="ML168" s="439">
        <f t="array" ref="ML168">IFERROR(INDEX($N3:$N17,MATCH(1,IF($L3:$L17&lt;=ML$165,IF($M3:$M17&gt;=ML$165,1)),0))*$B3/12,0)</f>
        <v>0</v>
      </c>
      <c r="MM168" s="439">
        <f t="array" ref="MM168">IFERROR(INDEX($N3:$N17,MATCH(1,IF($L3:$L17&lt;=MM$165,IF($M3:$M17&gt;=MM$165,1)),0))*$B3/12,0)</f>
        <v>0</v>
      </c>
      <c r="MN168" s="439">
        <f t="array" ref="MN168">IFERROR(INDEX($N3:$N17,MATCH(1,IF($L3:$L17&lt;=MN$165,IF($M3:$M17&gt;=MN$165,1)),0))*$B3/12,0)</f>
        <v>0</v>
      </c>
      <c r="MO168" s="439">
        <f t="array" ref="MO168">IFERROR(INDEX($N3:$N17,MATCH(1,IF($L3:$L17&lt;=MO$165,IF($M3:$M17&gt;=MO$165,1)),0))*$B3/12,0)</f>
        <v>0</v>
      </c>
      <c r="MP168" s="439">
        <f t="array" ref="MP168">IFERROR(INDEX($N3:$N17,MATCH(1,IF($L3:$L17&lt;=MP$165,IF($M3:$M17&gt;=MP$165,1)),0))*$B3/12,0)</f>
        <v>0</v>
      </c>
      <c r="MQ168" s="439">
        <f t="array" ref="MQ168">IFERROR(INDEX($N3:$N17,MATCH(1,IF($L3:$L17&lt;=MQ$165,IF($M3:$M17&gt;=MQ$165,1)),0))*$B3/12,0)</f>
        <v>0</v>
      </c>
      <c r="MR168" s="439">
        <f t="array" ref="MR168">IFERROR(INDEX($N3:$N17,MATCH(1,IF($L3:$L17&lt;=MR$165,IF($M3:$M17&gt;=MR$165,1)),0))*$B3/12,0)</f>
        <v>0</v>
      </c>
      <c r="MS168" s="439">
        <f t="array" ref="MS168">IFERROR(INDEX($N3:$N17,MATCH(1,IF($L3:$L17&lt;=MS$165,IF($M3:$M17&gt;=MS$165,1)),0))*$B3/12,0)</f>
        <v>0</v>
      </c>
      <c r="MT168" s="439">
        <f t="array" ref="MT168">IFERROR(INDEX($N3:$N17,MATCH(1,IF($L3:$L17&lt;=MT$165,IF($M3:$M17&gt;=MT$165,1)),0))*$B3/12,0)</f>
        <v>0</v>
      </c>
      <c r="MU168" s="439">
        <f t="array" ref="MU168">IFERROR(INDEX($N3:$N17,MATCH(1,IF($L3:$L17&lt;=MU$165,IF($M3:$M17&gt;=MU$165,1)),0))*$B3/12,0)</f>
        <v>0</v>
      </c>
      <c r="MV168" s="439">
        <f t="array" ref="MV168">IFERROR(INDEX($N3:$N17,MATCH(1,IF($L3:$L17&lt;=MV$165,IF($M3:$M17&gt;=MV$165,1)),0))*$B3/12,0)</f>
        <v>0</v>
      </c>
      <c r="MW168" s="439">
        <f t="array" ref="MW168">IFERROR(INDEX($N3:$N17,MATCH(1,IF($L3:$L17&lt;=MW$165,IF($M3:$M17&gt;=MW$165,1)),0))*$B3/12,0)</f>
        <v>0</v>
      </c>
      <c r="MX168" s="439">
        <f t="array" ref="MX168">IFERROR(INDEX($N3:$N17,MATCH(1,IF($L3:$L17&lt;=MX$165,IF($M3:$M17&gt;=MX$165,1)),0))*$B3/12,0)</f>
        <v>0</v>
      </c>
      <c r="MY168" s="439">
        <f t="array" ref="MY168">IFERROR(INDEX($N3:$N17,MATCH(1,IF($L3:$L17&lt;=MY$165,IF($M3:$M17&gt;=MY$165,1)),0))*$B3/12,0)</f>
        <v>0</v>
      </c>
      <c r="MZ168" s="439">
        <f t="array" ref="MZ168">IFERROR(INDEX($N3:$N17,MATCH(1,IF($L3:$L17&lt;=MZ$165,IF($M3:$M17&gt;=MZ$165,1)),0))*$B3/12,0)</f>
        <v>0</v>
      </c>
      <c r="NA168" s="439">
        <f t="array" ref="NA168">IFERROR(INDEX($N3:$N17,MATCH(1,IF($L3:$L17&lt;=NA$165,IF($M3:$M17&gt;=NA$165,1)),0))*$B3/12,0)</f>
        <v>0</v>
      </c>
      <c r="NB168" s="439">
        <f t="array" ref="NB168">IFERROR(INDEX($N3:$N17,MATCH(1,IF($L3:$L17&lt;=NB$165,IF($M3:$M17&gt;=NB$165,1)),0))*$B3/12,0)</f>
        <v>0</v>
      </c>
      <c r="NC168" s="439">
        <f t="array" ref="NC168">IFERROR(INDEX($N3:$N17,MATCH(1,IF($L3:$L17&lt;=NC$165,IF($M3:$M17&gt;=NC$165,1)),0))*$B3/12,0)</f>
        <v>0</v>
      </c>
      <c r="ND168" s="439">
        <f t="array" ref="ND168">IFERROR(INDEX($N3:$N17,MATCH(1,IF($L3:$L17&lt;=ND$165,IF($M3:$M17&gt;=ND$165,1)),0))*$B3/12,0)</f>
        <v>0</v>
      </c>
      <c r="NE168" s="439">
        <f t="array" ref="NE168">IFERROR(INDEX($N3:$N17,MATCH(1,IF($L3:$L17&lt;=NE$165,IF($M3:$M17&gt;=NE$165,1)),0))*$B3/12,0)</f>
        <v>0</v>
      </c>
      <c r="NF168" s="439">
        <f t="array" ref="NF168">IFERROR(INDEX($N3:$N17,MATCH(1,IF($L3:$L17&lt;=NF$165,IF($M3:$M17&gt;=NF$165,1)),0))*$B3/12,0)</f>
        <v>0</v>
      </c>
      <c r="NG168" s="439">
        <f t="array" ref="NG168">IFERROR(INDEX($N3:$N17,MATCH(1,IF($L3:$L17&lt;=NG$165,IF($M3:$M17&gt;=NG$165,1)),0))*$B3/12,0)</f>
        <v>0</v>
      </c>
      <c r="NH168" s="439">
        <f t="array" ref="NH168">IFERROR(INDEX($N3:$N17,MATCH(1,IF($L3:$L17&lt;=NH$165,IF($M3:$M17&gt;=NH$165,1)),0))*$B3/12,0)</f>
        <v>0</v>
      </c>
      <c r="NI168" s="439">
        <f t="array" ref="NI168">IFERROR(INDEX($N3:$N17,MATCH(1,IF($L3:$L17&lt;=NI$165,IF($M3:$M17&gt;=NI$165,1)),0))*$B3/12,0)</f>
        <v>0</v>
      </c>
      <c r="NJ168" s="439">
        <f t="array" ref="NJ168">IFERROR(INDEX($N3:$N17,MATCH(1,IF($L3:$L17&lt;=NJ$165,IF($M3:$M17&gt;=NJ$165,1)),0))*$B3/12,0)</f>
        <v>0</v>
      </c>
      <c r="NK168" s="440">
        <f t="array" ref="NK168">IFERROR(INDEX($N3:$N17,MATCH(1,IF($L3:$L17&lt;=NK$165,IF($M3:$M17&gt;=NK$165,1)),0))*$B3/12,0)</f>
        <v>0</v>
      </c>
    </row>
    <row r="169" spans="1:375" x14ac:dyDescent="0.15">
      <c r="A169" s="436">
        <f t="shared" ref="A169:A180" si="48">SUM(D169:NK169)</f>
        <v>65741.458702691147</v>
      </c>
      <c r="B169" s="441" t="s">
        <v>728</v>
      </c>
      <c r="C169" s="438" t="s">
        <v>747</v>
      </c>
      <c r="D169" s="439">
        <v>0</v>
      </c>
      <c r="E169" s="439">
        <v>0</v>
      </c>
      <c r="F169" s="439">
        <v>0</v>
      </c>
      <c r="G169" s="439">
        <v>0</v>
      </c>
      <c r="H169" s="439">
        <v>0</v>
      </c>
      <c r="I169" s="439">
        <v>0</v>
      </c>
      <c r="J169" s="439">
        <v>0</v>
      </c>
      <c r="K169" s="439">
        <v>0</v>
      </c>
      <c r="L169" s="439">
        <v>0</v>
      </c>
      <c r="M169" s="439">
        <v>0</v>
      </c>
      <c r="N169" s="439">
        <v>0</v>
      </c>
      <c r="O169" s="439">
        <v>0</v>
      </c>
      <c r="P169" s="439">
        <v>0</v>
      </c>
      <c r="Q169" s="439">
        <v>0</v>
      </c>
      <c r="R169" s="439">
        <v>0</v>
      </c>
      <c r="S169" s="439">
        <v>0</v>
      </c>
      <c r="T169" s="439">
        <v>0</v>
      </c>
      <c r="U169" s="439">
        <v>0</v>
      </c>
      <c r="V169" s="439">
        <v>0</v>
      </c>
      <c r="W169" s="439">
        <v>0</v>
      </c>
      <c r="X169" s="439">
        <v>875.51215123921315</v>
      </c>
      <c r="Y169" s="439">
        <v>901.47448791336728</v>
      </c>
      <c r="Z169" s="439">
        <v>917.38042720439046</v>
      </c>
      <c r="AA169" s="439">
        <v>917.99301296285546</v>
      </c>
      <c r="AB169" s="439">
        <v>1256.1249383617853</v>
      </c>
      <c r="AC169" s="439">
        <v>1436.4237410797843</v>
      </c>
      <c r="AD169" s="439">
        <v>1447.7662066833946</v>
      </c>
      <c r="AE169" s="439">
        <v>1454.5371498237282</v>
      </c>
      <c r="AF169" s="439">
        <v>1509.4157117452705</v>
      </c>
      <c r="AG169" s="439">
        <v>1630.7624332363075</v>
      </c>
      <c r="AH169" s="439">
        <v>1665.1664212699168</v>
      </c>
      <c r="AI169" s="439">
        <v>1666.3807135587992</v>
      </c>
      <c r="AJ169" s="439">
        <v>1670.7824659972953</v>
      </c>
      <c r="AK169" s="439">
        <v>1691.2849945198109</v>
      </c>
      <c r="AL169" s="439">
        <v>1728.4519047423209</v>
      </c>
      <c r="AM169" s="439">
        <v>1729.6782205090778</v>
      </c>
      <c r="AN169" s="439">
        <v>2132.8616479196608</v>
      </c>
      <c r="AO169" s="439">
        <v>2135.0898004909604</v>
      </c>
      <c r="AP169" s="439">
        <v>2136.3252119297808</v>
      </c>
      <c r="AQ169" s="439">
        <v>2137.5636702264901</v>
      </c>
      <c r="AR169" s="439">
        <v>2139.3742003208777</v>
      </c>
      <c r="AS169" s="439">
        <v>2141.6917791829455</v>
      </c>
      <c r="AT169" s="439">
        <v>2142.9394232137347</v>
      </c>
      <c r="AU169" s="439">
        <v>2144.1901442712838</v>
      </c>
      <c r="AV169" s="439">
        <v>2148.7239492829344</v>
      </c>
      <c r="AW169" s="439">
        <v>2150.3052887217946</v>
      </c>
      <c r="AX169" s="439">
        <v>2151.7473923653865</v>
      </c>
      <c r="AY169" s="439">
        <v>2153.0104976051457</v>
      </c>
      <c r="AZ169" s="439">
        <v>2184.992967661055</v>
      </c>
      <c r="BA169" s="439">
        <v>2187.287964809494</v>
      </c>
      <c r="BB169" s="439">
        <v>2188.5604385914794</v>
      </c>
      <c r="BC169" s="439">
        <v>2189.8360506370891</v>
      </c>
      <c r="BD169" s="439">
        <v>2191.7008966343087</v>
      </c>
      <c r="BE169" s="439">
        <v>2194.0880028622382</v>
      </c>
      <c r="BF169" s="439">
        <v>2195.3730762139508</v>
      </c>
      <c r="BG169" s="439">
        <v>2196.6613189032259</v>
      </c>
      <c r="BH169" s="439">
        <v>0</v>
      </c>
      <c r="BI169" s="439">
        <v>0</v>
      </c>
      <c r="BJ169" s="439">
        <v>0</v>
      </c>
      <c r="BK169" s="439">
        <v>0</v>
      </c>
      <c r="BL169" s="439">
        <v>0</v>
      </c>
      <c r="BM169" s="439">
        <v>0</v>
      </c>
      <c r="BN169" s="439">
        <v>0</v>
      </c>
      <c r="BO169" s="439">
        <v>0</v>
      </c>
      <c r="BP169" s="439">
        <v>0</v>
      </c>
      <c r="BQ169" s="439">
        <v>0</v>
      </c>
      <c r="BR169" s="439">
        <v>0</v>
      </c>
      <c r="BS169" s="439">
        <v>0</v>
      </c>
      <c r="BT169" s="439">
        <v>0</v>
      </c>
      <c r="BU169" s="439">
        <v>0</v>
      </c>
      <c r="BV169" s="439">
        <v>0</v>
      </c>
      <c r="BW169" s="439">
        <v>0</v>
      </c>
      <c r="BX169" s="439">
        <v>0</v>
      </c>
      <c r="BY169" s="439">
        <v>0</v>
      </c>
      <c r="BZ169" s="439">
        <v>0</v>
      </c>
      <c r="CA169" s="439">
        <v>0</v>
      </c>
      <c r="CB169" s="439">
        <v>0</v>
      </c>
      <c r="CC169" s="439">
        <v>0</v>
      </c>
      <c r="CD169" s="439">
        <v>0</v>
      </c>
      <c r="CE169" s="439">
        <v>0</v>
      </c>
      <c r="CF169" s="439">
        <v>0</v>
      </c>
      <c r="CG169" s="439">
        <v>0</v>
      </c>
      <c r="CH169" s="439">
        <v>0</v>
      </c>
      <c r="CI169" s="439">
        <v>0</v>
      </c>
      <c r="CJ169" s="439">
        <v>0</v>
      </c>
      <c r="CK169" s="439">
        <v>0</v>
      </c>
      <c r="CL169" s="439">
        <v>0</v>
      </c>
      <c r="CM169" s="439">
        <v>0</v>
      </c>
      <c r="CN169" s="439">
        <v>0</v>
      </c>
      <c r="CO169" s="439">
        <v>0</v>
      </c>
      <c r="CP169" s="439">
        <v>0</v>
      </c>
      <c r="CQ169" s="439">
        <v>0</v>
      </c>
      <c r="CR169" s="439">
        <v>0</v>
      </c>
      <c r="CS169" s="439">
        <v>0</v>
      </c>
      <c r="CT169" s="439">
        <v>0</v>
      </c>
      <c r="CU169" s="439">
        <v>0</v>
      </c>
      <c r="CV169" s="439">
        <v>0</v>
      </c>
      <c r="CW169" s="439">
        <v>0</v>
      </c>
      <c r="CX169" s="439">
        <v>0</v>
      </c>
      <c r="CY169" s="439">
        <v>0</v>
      </c>
      <c r="CZ169" s="439">
        <v>0</v>
      </c>
      <c r="DA169" s="439">
        <v>0</v>
      </c>
      <c r="DB169" s="439">
        <v>0</v>
      </c>
      <c r="DC169" s="439">
        <v>0</v>
      </c>
      <c r="DD169" s="439">
        <v>0</v>
      </c>
      <c r="DE169" s="439">
        <v>0</v>
      </c>
      <c r="DF169" s="439">
        <v>0</v>
      </c>
      <c r="DG169" s="439">
        <v>0</v>
      </c>
      <c r="DH169" s="439">
        <v>0</v>
      </c>
      <c r="DI169" s="439">
        <v>0</v>
      </c>
      <c r="DJ169" s="439">
        <v>0</v>
      </c>
      <c r="DK169" s="439">
        <v>0</v>
      </c>
      <c r="DL169" s="439">
        <v>0</v>
      </c>
      <c r="DM169" s="439">
        <v>0</v>
      </c>
      <c r="DN169" s="439">
        <v>0</v>
      </c>
      <c r="DO169" s="439">
        <v>0</v>
      </c>
      <c r="DP169" s="439">
        <v>0</v>
      </c>
      <c r="DQ169" s="439">
        <v>0</v>
      </c>
      <c r="DR169" s="439">
        <v>0</v>
      </c>
      <c r="DS169" s="439">
        <v>0</v>
      </c>
      <c r="DT169" s="439">
        <v>0</v>
      </c>
      <c r="DU169" s="439">
        <v>0</v>
      </c>
      <c r="DV169" s="439">
        <v>0</v>
      </c>
      <c r="DW169" s="439">
        <v>0</v>
      </c>
      <c r="DX169" s="439">
        <v>0</v>
      </c>
      <c r="DY169" s="439">
        <v>0</v>
      </c>
      <c r="DZ169" s="439">
        <v>0</v>
      </c>
      <c r="EA169" s="439">
        <v>0</v>
      </c>
      <c r="EB169" s="439">
        <v>0</v>
      </c>
      <c r="EC169" s="439">
        <v>0</v>
      </c>
      <c r="ED169" s="439">
        <v>0</v>
      </c>
      <c r="EE169" s="439">
        <v>0</v>
      </c>
      <c r="EF169" s="439">
        <v>0</v>
      </c>
      <c r="EG169" s="439">
        <v>0</v>
      </c>
      <c r="EH169" s="439">
        <v>0</v>
      </c>
      <c r="EI169" s="439">
        <v>0</v>
      </c>
      <c r="EJ169" s="439">
        <v>0</v>
      </c>
      <c r="EK169" s="439">
        <v>0</v>
      </c>
      <c r="EL169" s="439">
        <v>0</v>
      </c>
      <c r="EM169" s="439">
        <v>0</v>
      </c>
      <c r="EN169" s="439">
        <v>0</v>
      </c>
      <c r="EO169" s="439">
        <v>0</v>
      </c>
      <c r="EP169" s="439">
        <v>0</v>
      </c>
      <c r="EQ169" s="439">
        <v>0</v>
      </c>
      <c r="ER169" s="439">
        <v>0</v>
      </c>
      <c r="ES169" s="439">
        <v>0</v>
      </c>
      <c r="ET169" s="439">
        <v>0</v>
      </c>
      <c r="EU169" s="439">
        <v>0</v>
      </c>
      <c r="EV169" s="439">
        <v>0</v>
      </c>
      <c r="EW169" s="439">
        <v>0</v>
      </c>
      <c r="EX169" s="439">
        <v>0</v>
      </c>
      <c r="EY169" s="439">
        <v>0</v>
      </c>
      <c r="EZ169" s="439">
        <v>0</v>
      </c>
      <c r="FA169" s="439">
        <v>0</v>
      </c>
      <c r="FB169" s="439">
        <v>0</v>
      </c>
      <c r="FC169" s="439">
        <v>0</v>
      </c>
      <c r="FD169" s="439">
        <v>0</v>
      </c>
      <c r="FE169" s="439">
        <v>0</v>
      </c>
      <c r="FF169" s="439">
        <v>0</v>
      </c>
      <c r="FG169" s="439">
        <v>0</v>
      </c>
      <c r="FH169" s="439">
        <v>0</v>
      </c>
      <c r="FI169" s="439">
        <v>0</v>
      </c>
      <c r="FJ169" s="439">
        <v>0</v>
      </c>
      <c r="FK169" s="439">
        <v>0</v>
      </c>
      <c r="FL169" s="439">
        <v>0</v>
      </c>
      <c r="FM169" s="439">
        <v>0</v>
      </c>
      <c r="FN169" s="439">
        <v>0</v>
      </c>
      <c r="FO169" s="439">
        <v>0</v>
      </c>
      <c r="FP169" s="439">
        <v>0</v>
      </c>
      <c r="FQ169" s="439">
        <v>0</v>
      </c>
      <c r="FR169" s="439">
        <v>0</v>
      </c>
      <c r="FS169" s="439">
        <v>0</v>
      </c>
      <c r="FT169" s="439">
        <v>0</v>
      </c>
      <c r="FU169" s="439">
        <v>0</v>
      </c>
      <c r="FV169" s="439">
        <v>0</v>
      </c>
      <c r="FW169" s="439">
        <v>0</v>
      </c>
      <c r="FX169" s="439">
        <v>0</v>
      </c>
      <c r="FY169" s="439">
        <v>0</v>
      </c>
      <c r="FZ169" s="439">
        <v>0</v>
      </c>
      <c r="GA169" s="439">
        <v>0</v>
      </c>
      <c r="GB169" s="439">
        <v>0</v>
      </c>
      <c r="GC169" s="439">
        <v>0</v>
      </c>
      <c r="GD169" s="439">
        <v>0</v>
      </c>
      <c r="GE169" s="439">
        <v>0</v>
      </c>
      <c r="GF169" s="439">
        <v>0</v>
      </c>
      <c r="GG169" s="439">
        <v>0</v>
      </c>
      <c r="GH169" s="439">
        <v>0</v>
      </c>
      <c r="GI169" s="439">
        <v>0</v>
      </c>
      <c r="GJ169" s="439">
        <v>0</v>
      </c>
      <c r="GK169" s="439">
        <v>0</v>
      </c>
      <c r="GL169" s="439">
        <v>0</v>
      </c>
      <c r="GM169" s="439">
        <v>0</v>
      </c>
      <c r="GN169" s="439">
        <v>0</v>
      </c>
      <c r="GO169" s="439">
        <v>0</v>
      </c>
      <c r="GP169" s="439">
        <v>0</v>
      </c>
      <c r="GQ169" s="439">
        <v>0</v>
      </c>
      <c r="GR169" s="439">
        <v>0</v>
      </c>
      <c r="GS169" s="439">
        <v>0</v>
      </c>
      <c r="GT169" s="439">
        <v>0</v>
      </c>
      <c r="GU169" s="439">
        <v>0</v>
      </c>
      <c r="GV169" s="439">
        <v>0</v>
      </c>
      <c r="GW169" s="439">
        <v>0</v>
      </c>
      <c r="GX169" s="439">
        <v>0</v>
      </c>
      <c r="GY169" s="439">
        <v>0</v>
      </c>
      <c r="GZ169" s="439">
        <v>0</v>
      </c>
      <c r="HA169" s="439">
        <v>0</v>
      </c>
      <c r="HB169" s="439">
        <v>0</v>
      </c>
      <c r="HC169" s="439">
        <v>0</v>
      </c>
      <c r="HD169" s="439">
        <v>0</v>
      </c>
      <c r="HE169" s="439">
        <v>0</v>
      </c>
      <c r="HF169" s="439">
        <v>0</v>
      </c>
      <c r="HG169" s="439">
        <v>0</v>
      </c>
      <c r="HH169" s="439">
        <v>0</v>
      </c>
      <c r="HI169" s="439">
        <v>0</v>
      </c>
      <c r="HJ169" s="439">
        <v>0</v>
      </c>
      <c r="HK169" s="439">
        <v>0</v>
      </c>
      <c r="HL169" s="439">
        <v>0</v>
      </c>
      <c r="HM169" s="439">
        <v>0</v>
      </c>
      <c r="HN169" s="439">
        <v>0</v>
      </c>
      <c r="HO169" s="439">
        <v>0</v>
      </c>
      <c r="HP169" s="439">
        <v>0</v>
      </c>
      <c r="HQ169" s="439">
        <v>0</v>
      </c>
      <c r="HR169" s="439">
        <v>0</v>
      </c>
      <c r="HS169" s="439">
        <v>0</v>
      </c>
      <c r="HT169" s="439">
        <v>0</v>
      </c>
      <c r="HU169" s="439">
        <v>0</v>
      </c>
      <c r="HV169" s="439">
        <v>0</v>
      </c>
      <c r="HW169" s="439">
        <v>0</v>
      </c>
      <c r="HX169" s="439">
        <v>0</v>
      </c>
      <c r="HY169" s="439">
        <v>0</v>
      </c>
      <c r="HZ169" s="439">
        <v>0</v>
      </c>
      <c r="IA169" s="439">
        <v>0</v>
      </c>
      <c r="IB169" s="439">
        <v>0</v>
      </c>
      <c r="IC169" s="439">
        <v>0</v>
      </c>
      <c r="ID169" s="439">
        <v>0</v>
      </c>
      <c r="IE169" s="439">
        <v>0</v>
      </c>
      <c r="IF169" s="439">
        <v>0</v>
      </c>
      <c r="IG169" s="439">
        <v>0</v>
      </c>
      <c r="IH169" s="439">
        <v>0</v>
      </c>
      <c r="II169" s="439">
        <v>0</v>
      </c>
      <c r="IJ169" s="439">
        <v>0</v>
      </c>
      <c r="IK169" s="439">
        <v>0</v>
      </c>
      <c r="IL169" s="439">
        <v>0</v>
      </c>
      <c r="IM169" s="439">
        <v>0</v>
      </c>
      <c r="IN169" s="439">
        <v>0</v>
      </c>
      <c r="IO169" s="439">
        <v>0</v>
      </c>
      <c r="IP169" s="439">
        <v>0</v>
      </c>
      <c r="IQ169" s="439">
        <v>0</v>
      </c>
      <c r="IR169" s="439">
        <v>0</v>
      </c>
      <c r="IS169" s="439">
        <v>0</v>
      </c>
      <c r="IT169" s="439">
        <v>0</v>
      </c>
      <c r="IU169" s="439">
        <v>0</v>
      </c>
      <c r="IV169" s="439">
        <v>0</v>
      </c>
      <c r="IW169" s="439">
        <v>0</v>
      </c>
      <c r="IX169" s="439">
        <v>0</v>
      </c>
      <c r="IY169" s="439">
        <v>0</v>
      </c>
      <c r="IZ169" s="439">
        <v>0</v>
      </c>
      <c r="JA169" s="439">
        <v>0</v>
      </c>
      <c r="JB169" s="439">
        <v>0</v>
      </c>
      <c r="JC169" s="439">
        <v>0</v>
      </c>
      <c r="JD169" s="439">
        <v>0</v>
      </c>
      <c r="JE169" s="439">
        <v>0</v>
      </c>
      <c r="JF169" s="439">
        <v>0</v>
      </c>
      <c r="JG169" s="439">
        <v>0</v>
      </c>
      <c r="JH169" s="439">
        <v>0</v>
      </c>
      <c r="JI169" s="439">
        <v>0</v>
      </c>
      <c r="JJ169" s="439">
        <v>0</v>
      </c>
      <c r="JK169" s="439">
        <v>0</v>
      </c>
      <c r="JL169" s="439">
        <v>0</v>
      </c>
      <c r="JM169" s="439">
        <v>0</v>
      </c>
      <c r="JN169" s="439">
        <v>0</v>
      </c>
      <c r="JO169" s="439">
        <v>0</v>
      </c>
      <c r="JP169" s="439">
        <v>0</v>
      </c>
      <c r="JQ169" s="439">
        <v>0</v>
      </c>
      <c r="JR169" s="439">
        <v>0</v>
      </c>
      <c r="JS169" s="439">
        <v>0</v>
      </c>
      <c r="JT169" s="439">
        <v>0</v>
      </c>
      <c r="JU169" s="439">
        <v>0</v>
      </c>
      <c r="JV169" s="439">
        <v>0</v>
      </c>
      <c r="JW169" s="439">
        <v>0</v>
      </c>
      <c r="JX169" s="439">
        <v>0</v>
      </c>
      <c r="JY169" s="439">
        <v>0</v>
      </c>
      <c r="JZ169" s="439">
        <v>0</v>
      </c>
      <c r="KA169" s="439">
        <v>0</v>
      </c>
      <c r="KB169" s="439">
        <v>0</v>
      </c>
      <c r="KC169" s="439">
        <v>0</v>
      </c>
      <c r="KD169" s="439">
        <v>0</v>
      </c>
      <c r="KE169" s="439">
        <v>0</v>
      </c>
      <c r="KF169" s="439">
        <v>0</v>
      </c>
      <c r="KG169" s="439">
        <v>0</v>
      </c>
      <c r="KH169" s="439">
        <v>0</v>
      </c>
      <c r="KI169" s="439">
        <v>0</v>
      </c>
      <c r="KJ169" s="439">
        <v>0</v>
      </c>
      <c r="KK169" s="439">
        <v>0</v>
      </c>
      <c r="KL169" s="439">
        <v>0</v>
      </c>
      <c r="KM169" s="439">
        <v>0</v>
      </c>
      <c r="KN169" s="439">
        <v>0</v>
      </c>
      <c r="KO169" s="439">
        <v>0</v>
      </c>
      <c r="KP169" s="439">
        <v>0</v>
      </c>
      <c r="KQ169" s="439">
        <v>0</v>
      </c>
      <c r="KR169" s="439">
        <v>0</v>
      </c>
      <c r="KS169" s="439">
        <v>0</v>
      </c>
      <c r="KT169" s="439">
        <v>0</v>
      </c>
      <c r="KU169" s="439">
        <v>0</v>
      </c>
      <c r="KV169" s="439">
        <v>0</v>
      </c>
      <c r="KW169" s="439">
        <v>0</v>
      </c>
      <c r="KX169" s="439">
        <v>0</v>
      </c>
      <c r="KY169" s="439">
        <v>0</v>
      </c>
      <c r="KZ169" s="439">
        <v>0</v>
      </c>
      <c r="LA169" s="439">
        <v>0</v>
      </c>
      <c r="LB169" s="439">
        <v>0</v>
      </c>
      <c r="LC169" s="439">
        <v>0</v>
      </c>
      <c r="LD169" s="439">
        <v>0</v>
      </c>
      <c r="LE169" s="439">
        <v>0</v>
      </c>
      <c r="LF169" s="439">
        <v>0</v>
      </c>
      <c r="LG169" s="439">
        <v>0</v>
      </c>
      <c r="LH169" s="439">
        <v>0</v>
      </c>
      <c r="LI169" s="439">
        <v>0</v>
      </c>
      <c r="LJ169" s="439">
        <v>0</v>
      </c>
      <c r="LK169" s="439">
        <v>0</v>
      </c>
      <c r="LL169" s="439">
        <v>0</v>
      </c>
      <c r="LM169" s="439">
        <v>0</v>
      </c>
      <c r="LN169" s="439">
        <v>0</v>
      </c>
      <c r="LO169" s="439">
        <v>0</v>
      </c>
      <c r="LP169" s="439">
        <v>0</v>
      </c>
      <c r="LQ169" s="439">
        <v>0</v>
      </c>
      <c r="LR169" s="439">
        <v>0</v>
      </c>
      <c r="LS169" s="439">
        <v>0</v>
      </c>
      <c r="LT169" s="439">
        <v>0</v>
      </c>
      <c r="LU169" s="439">
        <v>0</v>
      </c>
      <c r="LV169" s="439">
        <v>0</v>
      </c>
      <c r="LW169" s="439">
        <v>0</v>
      </c>
      <c r="LX169" s="439">
        <v>0</v>
      </c>
      <c r="LY169" s="439">
        <v>0</v>
      </c>
      <c r="LZ169" s="439">
        <v>0</v>
      </c>
      <c r="MA169" s="439">
        <v>0</v>
      </c>
      <c r="MB169" s="439">
        <v>0</v>
      </c>
      <c r="MC169" s="439">
        <v>0</v>
      </c>
      <c r="MD169" s="439">
        <v>0</v>
      </c>
      <c r="ME169" s="439">
        <v>0</v>
      </c>
      <c r="MF169" s="439">
        <v>0</v>
      </c>
      <c r="MG169" s="439">
        <v>0</v>
      </c>
      <c r="MH169" s="439">
        <v>0</v>
      </c>
      <c r="MI169" s="439">
        <v>0</v>
      </c>
      <c r="MJ169" s="439">
        <v>0</v>
      </c>
      <c r="MK169" s="439">
        <v>0</v>
      </c>
      <c r="ML169" s="439">
        <v>0</v>
      </c>
      <c r="MM169" s="439">
        <v>0</v>
      </c>
      <c r="MN169" s="439">
        <v>0</v>
      </c>
      <c r="MO169" s="439">
        <v>0</v>
      </c>
      <c r="MP169" s="439">
        <v>0</v>
      </c>
      <c r="MQ169" s="439">
        <v>0</v>
      </c>
      <c r="MR169" s="439">
        <v>0</v>
      </c>
      <c r="MS169" s="439">
        <v>0</v>
      </c>
      <c r="MT169" s="439">
        <v>0</v>
      </c>
      <c r="MU169" s="439">
        <v>0</v>
      </c>
      <c r="MV169" s="439">
        <v>0</v>
      </c>
      <c r="MW169" s="439">
        <v>0</v>
      </c>
      <c r="MX169" s="439">
        <v>0</v>
      </c>
      <c r="MY169" s="439">
        <v>0</v>
      </c>
      <c r="MZ169" s="439">
        <v>0</v>
      </c>
      <c r="NA169" s="439">
        <v>0</v>
      </c>
      <c r="NB169" s="439">
        <v>0</v>
      </c>
      <c r="NC169" s="439">
        <v>0</v>
      </c>
      <c r="ND169" s="439">
        <v>0</v>
      </c>
      <c r="NE169" s="439">
        <v>0</v>
      </c>
      <c r="NF169" s="439">
        <v>0</v>
      </c>
      <c r="NG169" s="439">
        <v>0</v>
      </c>
      <c r="NH169" s="439">
        <v>0</v>
      </c>
      <c r="NI169" s="439">
        <v>0</v>
      </c>
      <c r="NJ169" s="439">
        <v>0</v>
      </c>
      <c r="NK169" s="442">
        <v>0</v>
      </c>
    </row>
    <row r="170" spans="1:375" x14ac:dyDescent="0.15">
      <c r="A170" s="436">
        <f t="shared" si="48"/>
        <v>0</v>
      </c>
      <c r="B170" s="441" t="s">
        <v>748</v>
      </c>
      <c r="C170" s="438" t="s">
        <v>749</v>
      </c>
      <c r="D170" s="439">
        <f t="shared" ref="D170:BO170" si="49">IF(OR($AL3=0,D$165&gt;$E3,D$165&lt;EOMONTH($D3,0)),0,IF(((($AJ3*((1+$AN3)^(D$163-1))/12))-(D168/$AM3))*$AM3&lt;0,0,((($AJ3*((1+$AN3)^(D$163-1))/12))-(D168/$AM3))*$AM3))</f>
        <v>0</v>
      </c>
      <c r="E170" s="439">
        <f t="shared" si="49"/>
        <v>0</v>
      </c>
      <c r="F170" s="439">
        <f t="shared" si="49"/>
        <v>0</v>
      </c>
      <c r="G170" s="439">
        <f t="shared" si="49"/>
        <v>0</v>
      </c>
      <c r="H170" s="439">
        <f t="shared" si="49"/>
        <v>0</v>
      </c>
      <c r="I170" s="439">
        <f t="shared" si="49"/>
        <v>0</v>
      </c>
      <c r="J170" s="439">
        <f t="shared" si="49"/>
        <v>0</v>
      </c>
      <c r="K170" s="439">
        <f t="shared" si="49"/>
        <v>0</v>
      </c>
      <c r="L170" s="439">
        <f t="shared" si="49"/>
        <v>0</v>
      </c>
      <c r="M170" s="439">
        <f t="shared" si="49"/>
        <v>0</v>
      </c>
      <c r="N170" s="439">
        <f t="shared" si="49"/>
        <v>0</v>
      </c>
      <c r="O170" s="439">
        <f t="shared" si="49"/>
        <v>0</v>
      </c>
      <c r="P170" s="439">
        <f t="shared" si="49"/>
        <v>0</v>
      </c>
      <c r="Q170" s="439">
        <f t="shared" si="49"/>
        <v>0</v>
      </c>
      <c r="R170" s="439">
        <f t="shared" si="49"/>
        <v>0</v>
      </c>
      <c r="S170" s="439">
        <f t="shared" si="49"/>
        <v>0</v>
      </c>
      <c r="T170" s="439">
        <f t="shared" si="49"/>
        <v>0</v>
      </c>
      <c r="U170" s="439">
        <f t="shared" si="49"/>
        <v>0</v>
      </c>
      <c r="V170" s="439">
        <f t="shared" si="49"/>
        <v>0</v>
      </c>
      <c r="W170" s="439">
        <f t="shared" si="49"/>
        <v>0</v>
      </c>
      <c r="X170" s="439">
        <f t="shared" si="49"/>
        <v>0</v>
      </c>
      <c r="Y170" s="439">
        <f t="shared" si="49"/>
        <v>0</v>
      </c>
      <c r="Z170" s="439">
        <f t="shared" si="49"/>
        <v>0</v>
      </c>
      <c r="AA170" s="439">
        <f t="shared" si="49"/>
        <v>0</v>
      </c>
      <c r="AB170" s="439">
        <f t="shared" si="49"/>
        <v>0</v>
      </c>
      <c r="AC170" s="439">
        <f t="shared" si="49"/>
        <v>0</v>
      </c>
      <c r="AD170" s="439">
        <f t="shared" si="49"/>
        <v>0</v>
      </c>
      <c r="AE170" s="439">
        <f t="shared" si="49"/>
        <v>0</v>
      </c>
      <c r="AF170" s="439">
        <f t="shared" si="49"/>
        <v>0</v>
      </c>
      <c r="AG170" s="439">
        <f t="shared" si="49"/>
        <v>0</v>
      </c>
      <c r="AH170" s="439">
        <f t="shared" si="49"/>
        <v>0</v>
      </c>
      <c r="AI170" s="439">
        <f t="shared" si="49"/>
        <v>0</v>
      </c>
      <c r="AJ170" s="439">
        <f t="shared" si="49"/>
        <v>0</v>
      </c>
      <c r="AK170" s="439">
        <f t="shared" si="49"/>
        <v>0</v>
      </c>
      <c r="AL170" s="439">
        <f t="shared" si="49"/>
        <v>0</v>
      </c>
      <c r="AM170" s="439">
        <f t="shared" si="49"/>
        <v>0</v>
      </c>
      <c r="AN170" s="439">
        <f t="shared" si="49"/>
        <v>0</v>
      </c>
      <c r="AO170" s="439">
        <f t="shared" si="49"/>
        <v>0</v>
      </c>
      <c r="AP170" s="439">
        <f t="shared" si="49"/>
        <v>0</v>
      </c>
      <c r="AQ170" s="439">
        <f t="shared" si="49"/>
        <v>0</v>
      </c>
      <c r="AR170" s="439">
        <f t="shared" si="49"/>
        <v>0</v>
      </c>
      <c r="AS170" s="439">
        <f t="shared" si="49"/>
        <v>0</v>
      </c>
      <c r="AT170" s="439">
        <f t="shared" si="49"/>
        <v>0</v>
      </c>
      <c r="AU170" s="439">
        <f t="shared" si="49"/>
        <v>0</v>
      </c>
      <c r="AV170" s="439">
        <f t="shared" si="49"/>
        <v>0</v>
      </c>
      <c r="AW170" s="439">
        <f t="shared" si="49"/>
        <v>0</v>
      </c>
      <c r="AX170" s="439">
        <f t="shared" si="49"/>
        <v>0</v>
      </c>
      <c r="AY170" s="439">
        <f t="shared" si="49"/>
        <v>0</v>
      </c>
      <c r="AZ170" s="439">
        <f t="shared" si="49"/>
        <v>0</v>
      </c>
      <c r="BA170" s="439">
        <f t="shared" si="49"/>
        <v>0</v>
      </c>
      <c r="BB170" s="439">
        <f t="shared" si="49"/>
        <v>0</v>
      </c>
      <c r="BC170" s="439">
        <f t="shared" si="49"/>
        <v>0</v>
      </c>
      <c r="BD170" s="439">
        <f t="shared" si="49"/>
        <v>0</v>
      </c>
      <c r="BE170" s="439">
        <f t="shared" si="49"/>
        <v>0</v>
      </c>
      <c r="BF170" s="439">
        <f t="shared" si="49"/>
        <v>0</v>
      </c>
      <c r="BG170" s="439">
        <f t="shared" si="49"/>
        <v>0</v>
      </c>
      <c r="BH170" s="439">
        <f t="shared" si="49"/>
        <v>0</v>
      </c>
      <c r="BI170" s="439">
        <f t="shared" si="49"/>
        <v>0</v>
      </c>
      <c r="BJ170" s="439">
        <f t="shared" si="49"/>
        <v>0</v>
      </c>
      <c r="BK170" s="439">
        <f t="shared" si="49"/>
        <v>0</v>
      </c>
      <c r="BL170" s="439">
        <f t="shared" si="49"/>
        <v>0</v>
      </c>
      <c r="BM170" s="439">
        <f t="shared" si="49"/>
        <v>0</v>
      </c>
      <c r="BN170" s="439">
        <f t="shared" si="49"/>
        <v>0</v>
      </c>
      <c r="BO170" s="439">
        <f t="shared" si="49"/>
        <v>0</v>
      </c>
      <c r="BP170" s="439">
        <f t="shared" ref="BP170:EA170" si="50">IF(OR($AL3=0,BP$165&gt;$E3,BP$165&lt;EOMONTH($D3,0)),0,IF(((($AJ3*((1+$AN3)^(BP$163-1))/12))-(BP168/$AM3))*$AM3&lt;0,0,((($AJ3*((1+$AN3)^(BP$163-1))/12))-(BP168/$AM3))*$AM3))</f>
        <v>0</v>
      </c>
      <c r="BQ170" s="439">
        <f t="shared" si="50"/>
        <v>0</v>
      </c>
      <c r="BR170" s="439">
        <f t="shared" si="50"/>
        <v>0</v>
      </c>
      <c r="BS170" s="439">
        <f t="shared" si="50"/>
        <v>0</v>
      </c>
      <c r="BT170" s="439">
        <f t="shared" si="50"/>
        <v>0</v>
      </c>
      <c r="BU170" s="439">
        <f t="shared" si="50"/>
        <v>0</v>
      </c>
      <c r="BV170" s="439">
        <f t="shared" si="50"/>
        <v>0</v>
      </c>
      <c r="BW170" s="439">
        <f t="shared" si="50"/>
        <v>0</v>
      </c>
      <c r="BX170" s="439">
        <f t="shared" si="50"/>
        <v>0</v>
      </c>
      <c r="BY170" s="439">
        <f t="shared" si="50"/>
        <v>0</v>
      </c>
      <c r="BZ170" s="439">
        <f t="shared" si="50"/>
        <v>0</v>
      </c>
      <c r="CA170" s="439">
        <f t="shared" si="50"/>
        <v>0</v>
      </c>
      <c r="CB170" s="439">
        <f t="shared" si="50"/>
        <v>0</v>
      </c>
      <c r="CC170" s="439">
        <f t="shared" si="50"/>
        <v>0</v>
      </c>
      <c r="CD170" s="439">
        <f t="shared" si="50"/>
        <v>0</v>
      </c>
      <c r="CE170" s="439">
        <f t="shared" si="50"/>
        <v>0</v>
      </c>
      <c r="CF170" s="439">
        <f t="shared" si="50"/>
        <v>0</v>
      </c>
      <c r="CG170" s="439">
        <f t="shared" si="50"/>
        <v>0</v>
      </c>
      <c r="CH170" s="439">
        <f t="shared" si="50"/>
        <v>0</v>
      </c>
      <c r="CI170" s="439">
        <f t="shared" si="50"/>
        <v>0</v>
      </c>
      <c r="CJ170" s="439">
        <f t="shared" si="50"/>
        <v>0</v>
      </c>
      <c r="CK170" s="439">
        <f t="shared" si="50"/>
        <v>0</v>
      </c>
      <c r="CL170" s="439">
        <f t="shared" si="50"/>
        <v>0</v>
      </c>
      <c r="CM170" s="439">
        <f t="shared" si="50"/>
        <v>0</v>
      </c>
      <c r="CN170" s="439">
        <f t="shared" si="50"/>
        <v>0</v>
      </c>
      <c r="CO170" s="439">
        <f t="shared" si="50"/>
        <v>0</v>
      </c>
      <c r="CP170" s="439">
        <f t="shared" si="50"/>
        <v>0</v>
      </c>
      <c r="CQ170" s="439">
        <f t="shared" si="50"/>
        <v>0</v>
      </c>
      <c r="CR170" s="439">
        <f t="shared" si="50"/>
        <v>0</v>
      </c>
      <c r="CS170" s="439">
        <f t="shared" si="50"/>
        <v>0</v>
      </c>
      <c r="CT170" s="439">
        <f t="shared" si="50"/>
        <v>0</v>
      </c>
      <c r="CU170" s="439">
        <f t="shared" si="50"/>
        <v>0</v>
      </c>
      <c r="CV170" s="439">
        <f t="shared" si="50"/>
        <v>0</v>
      </c>
      <c r="CW170" s="439">
        <f t="shared" si="50"/>
        <v>0</v>
      </c>
      <c r="CX170" s="439">
        <f t="shared" si="50"/>
        <v>0</v>
      </c>
      <c r="CY170" s="439">
        <f t="shared" si="50"/>
        <v>0</v>
      </c>
      <c r="CZ170" s="439">
        <f t="shared" si="50"/>
        <v>0</v>
      </c>
      <c r="DA170" s="439">
        <f t="shared" si="50"/>
        <v>0</v>
      </c>
      <c r="DB170" s="439">
        <f t="shared" si="50"/>
        <v>0</v>
      </c>
      <c r="DC170" s="439">
        <f t="shared" si="50"/>
        <v>0</v>
      </c>
      <c r="DD170" s="439">
        <f t="shared" si="50"/>
        <v>0</v>
      </c>
      <c r="DE170" s="439">
        <f t="shared" si="50"/>
        <v>0</v>
      </c>
      <c r="DF170" s="439">
        <f t="shared" si="50"/>
        <v>0</v>
      </c>
      <c r="DG170" s="439">
        <f t="shared" si="50"/>
        <v>0</v>
      </c>
      <c r="DH170" s="439">
        <f t="shared" si="50"/>
        <v>0</v>
      </c>
      <c r="DI170" s="439">
        <f t="shared" si="50"/>
        <v>0</v>
      </c>
      <c r="DJ170" s="439">
        <f t="shared" si="50"/>
        <v>0</v>
      </c>
      <c r="DK170" s="439">
        <f t="shared" si="50"/>
        <v>0</v>
      </c>
      <c r="DL170" s="439">
        <f t="shared" si="50"/>
        <v>0</v>
      </c>
      <c r="DM170" s="439">
        <f t="shared" si="50"/>
        <v>0</v>
      </c>
      <c r="DN170" s="439">
        <f t="shared" si="50"/>
        <v>0</v>
      </c>
      <c r="DO170" s="439">
        <f t="shared" si="50"/>
        <v>0</v>
      </c>
      <c r="DP170" s="439">
        <f t="shared" si="50"/>
        <v>0</v>
      </c>
      <c r="DQ170" s="439">
        <f t="shared" si="50"/>
        <v>0</v>
      </c>
      <c r="DR170" s="439">
        <f t="shared" si="50"/>
        <v>0</v>
      </c>
      <c r="DS170" s="439">
        <f t="shared" si="50"/>
        <v>0</v>
      </c>
      <c r="DT170" s="439">
        <f t="shared" si="50"/>
        <v>0</v>
      </c>
      <c r="DU170" s="439">
        <f t="shared" si="50"/>
        <v>0</v>
      </c>
      <c r="DV170" s="439">
        <f t="shared" si="50"/>
        <v>0</v>
      </c>
      <c r="DW170" s="439">
        <f t="shared" si="50"/>
        <v>0</v>
      </c>
      <c r="DX170" s="439">
        <f t="shared" si="50"/>
        <v>0</v>
      </c>
      <c r="DY170" s="439">
        <f t="shared" si="50"/>
        <v>0</v>
      </c>
      <c r="DZ170" s="439">
        <f t="shared" si="50"/>
        <v>0</v>
      </c>
      <c r="EA170" s="439">
        <f t="shared" si="50"/>
        <v>0</v>
      </c>
      <c r="EB170" s="439">
        <f t="shared" ref="EB170:GM170" si="51">IF(OR($AL3=0,EB$165&gt;$E3,EB$165&lt;EOMONTH($D3,0)),0,IF(((($AJ3*((1+$AN3)^(EB$163-1))/12))-(EB168/$AM3))*$AM3&lt;0,0,((($AJ3*((1+$AN3)^(EB$163-1))/12))-(EB168/$AM3))*$AM3))</f>
        <v>0</v>
      </c>
      <c r="EC170" s="439">
        <f t="shared" si="51"/>
        <v>0</v>
      </c>
      <c r="ED170" s="439">
        <f t="shared" si="51"/>
        <v>0</v>
      </c>
      <c r="EE170" s="439">
        <f t="shared" si="51"/>
        <v>0</v>
      </c>
      <c r="EF170" s="439">
        <f t="shared" si="51"/>
        <v>0</v>
      </c>
      <c r="EG170" s="439">
        <f t="shared" si="51"/>
        <v>0</v>
      </c>
      <c r="EH170" s="439">
        <f t="shared" si="51"/>
        <v>0</v>
      </c>
      <c r="EI170" s="439">
        <f t="shared" si="51"/>
        <v>0</v>
      </c>
      <c r="EJ170" s="439">
        <f t="shared" si="51"/>
        <v>0</v>
      </c>
      <c r="EK170" s="439">
        <f t="shared" si="51"/>
        <v>0</v>
      </c>
      <c r="EL170" s="439">
        <f t="shared" si="51"/>
        <v>0</v>
      </c>
      <c r="EM170" s="439">
        <f t="shared" si="51"/>
        <v>0</v>
      </c>
      <c r="EN170" s="439">
        <f t="shared" si="51"/>
        <v>0</v>
      </c>
      <c r="EO170" s="439">
        <f t="shared" si="51"/>
        <v>0</v>
      </c>
      <c r="EP170" s="439">
        <f t="shared" si="51"/>
        <v>0</v>
      </c>
      <c r="EQ170" s="439">
        <f t="shared" si="51"/>
        <v>0</v>
      </c>
      <c r="ER170" s="439">
        <f t="shared" si="51"/>
        <v>0</v>
      </c>
      <c r="ES170" s="439">
        <f t="shared" si="51"/>
        <v>0</v>
      </c>
      <c r="ET170" s="439">
        <f t="shared" si="51"/>
        <v>0</v>
      </c>
      <c r="EU170" s="439">
        <f t="shared" si="51"/>
        <v>0</v>
      </c>
      <c r="EV170" s="439">
        <f t="shared" si="51"/>
        <v>0</v>
      </c>
      <c r="EW170" s="439">
        <f t="shared" si="51"/>
        <v>0</v>
      </c>
      <c r="EX170" s="439">
        <f t="shared" si="51"/>
        <v>0</v>
      </c>
      <c r="EY170" s="439">
        <f t="shared" si="51"/>
        <v>0</v>
      </c>
      <c r="EZ170" s="439">
        <f t="shared" si="51"/>
        <v>0</v>
      </c>
      <c r="FA170" s="439">
        <f t="shared" si="51"/>
        <v>0</v>
      </c>
      <c r="FB170" s="439">
        <f t="shared" si="51"/>
        <v>0</v>
      </c>
      <c r="FC170" s="439">
        <f t="shared" si="51"/>
        <v>0</v>
      </c>
      <c r="FD170" s="439">
        <f t="shared" si="51"/>
        <v>0</v>
      </c>
      <c r="FE170" s="439">
        <f t="shared" si="51"/>
        <v>0</v>
      </c>
      <c r="FF170" s="439">
        <f t="shared" si="51"/>
        <v>0</v>
      </c>
      <c r="FG170" s="439">
        <f t="shared" si="51"/>
        <v>0</v>
      </c>
      <c r="FH170" s="439">
        <f t="shared" si="51"/>
        <v>0</v>
      </c>
      <c r="FI170" s="439">
        <f t="shared" si="51"/>
        <v>0</v>
      </c>
      <c r="FJ170" s="439">
        <f t="shared" si="51"/>
        <v>0</v>
      </c>
      <c r="FK170" s="439">
        <f t="shared" si="51"/>
        <v>0</v>
      </c>
      <c r="FL170" s="439">
        <f t="shared" si="51"/>
        <v>0</v>
      </c>
      <c r="FM170" s="439">
        <f t="shared" si="51"/>
        <v>0</v>
      </c>
      <c r="FN170" s="439">
        <f t="shared" si="51"/>
        <v>0</v>
      </c>
      <c r="FO170" s="439">
        <f t="shared" si="51"/>
        <v>0</v>
      </c>
      <c r="FP170" s="439">
        <f t="shared" si="51"/>
        <v>0</v>
      </c>
      <c r="FQ170" s="439">
        <f t="shared" si="51"/>
        <v>0</v>
      </c>
      <c r="FR170" s="439">
        <f t="shared" si="51"/>
        <v>0</v>
      </c>
      <c r="FS170" s="439">
        <f t="shared" si="51"/>
        <v>0</v>
      </c>
      <c r="FT170" s="439">
        <f t="shared" si="51"/>
        <v>0</v>
      </c>
      <c r="FU170" s="439">
        <f t="shared" si="51"/>
        <v>0</v>
      </c>
      <c r="FV170" s="439">
        <f t="shared" si="51"/>
        <v>0</v>
      </c>
      <c r="FW170" s="439">
        <f t="shared" si="51"/>
        <v>0</v>
      </c>
      <c r="FX170" s="439">
        <f t="shared" si="51"/>
        <v>0</v>
      </c>
      <c r="FY170" s="439">
        <f t="shared" si="51"/>
        <v>0</v>
      </c>
      <c r="FZ170" s="439">
        <f t="shared" si="51"/>
        <v>0</v>
      </c>
      <c r="GA170" s="439">
        <f t="shared" si="51"/>
        <v>0</v>
      </c>
      <c r="GB170" s="439">
        <f t="shared" si="51"/>
        <v>0</v>
      </c>
      <c r="GC170" s="439">
        <f t="shared" si="51"/>
        <v>0</v>
      </c>
      <c r="GD170" s="439">
        <f t="shared" si="51"/>
        <v>0</v>
      </c>
      <c r="GE170" s="439">
        <f t="shared" si="51"/>
        <v>0</v>
      </c>
      <c r="GF170" s="439">
        <f t="shared" si="51"/>
        <v>0</v>
      </c>
      <c r="GG170" s="439">
        <f t="shared" si="51"/>
        <v>0</v>
      </c>
      <c r="GH170" s="439">
        <f t="shared" si="51"/>
        <v>0</v>
      </c>
      <c r="GI170" s="439">
        <f t="shared" si="51"/>
        <v>0</v>
      </c>
      <c r="GJ170" s="439">
        <f t="shared" si="51"/>
        <v>0</v>
      </c>
      <c r="GK170" s="439">
        <f t="shared" si="51"/>
        <v>0</v>
      </c>
      <c r="GL170" s="439">
        <f t="shared" si="51"/>
        <v>0</v>
      </c>
      <c r="GM170" s="439">
        <f t="shared" si="51"/>
        <v>0</v>
      </c>
      <c r="GN170" s="439">
        <f t="shared" ref="GN170:IY170" si="52">IF(OR($AL3=0,GN$165&gt;$E3,GN$165&lt;EOMONTH($D3,0)),0,IF(((($AJ3*((1+$AN3)^(GN$163-1))/12))-(GN168/$AM3))*$AM3&lt;0,0,((($AJ3*((1+$AN3)^(GN$163-1))/12))-(GN168/$AM3))*$AM3))</f>
        <v>0</v>
      </c>
      <c r="GO170" s="439">
        <f t="shared" si="52"/>
        <v>0</v>
      </c>
      <c r="GP170" s="439">
        <f t="shared" si="52"/>
        <v>0</v>
      </c>
      <c r="GQ170" s="439">
        <f t="shared" si="52"/>
        <v>0</v>
      </c>
      <c r="GR170" s="439">
        <f t="shared" si="52"/>
        <v>0</v>
      </c>
      <c r="GS170" s="439">
        <f t="shared" si="52"/>
        <v>0</v>
      </c>
      <c r="GT170" s="439">
        <f t="shared" si="52"/>
        <v>0</v>
      </c>
      <c r="GU170" s="439">
        <f t="shared" si="52"/>
        <v>0</v>
      </c>
      <c r="GV170" s="439">
        <f t="shared" si="52"/>
        <v>0</v>
      </c>
      <c r="GW170" s="439">
        <f t="shared" si="52"/>
        <v>0</v>
      </c>
      <c r="GX170" s="439">
        <f t="shared" si="52"/>
        <v>0</v>
      </c>
      <c r="GY170" s="439">
        <f t="shared" si="52"/>
        <v>0</v>
      </c>
      <c r="GZ170" s="439">
        <f t="shared" si="52"/>
        <v>0</v>
      </c>
      <c r="HA170" s="439">
        <f t="shared" si="52"/>
        <v>0</v>
      </c>
      <c r="HB170" s="439">
        <f t="shared" si="52"/>
        <v>0</v>
      </c>
      <c r="HC170" s="439">
        <f t="shared" si="52"/>
        <v>0</v>
      </c>
      <c r="HD170" s="439">
        <f t="shared" si="52"/>
        <v>0</v>
      </c>
      <c r="HE170" s="439">
        <f t="shared" si="52"/>
        <v>0</v>
      </c>
      <c r="HF170" s="439">
        <f t="shared" si="52"/>
        <v>0</v>
      </c>
      <c r="HG170" s="439">
        <f t="shared" si="52"/>
        <v>0</v>
      </c>
      <c r="HH170" s="439">
        <f t="shared" si="52"/>
        <v>0</v>
      </c>
      <c r="HI170" s="439">
        <f t="shared" si="52"/>
        <v>0</v>
      </c>
      <c r="HJ170" s="439">
        <f t="shared" si="52"/>
        <v>0</v>
      </c>
      <c r="HK170" s="439">
        <f t="shared" si="52"/>
        <v>0</v>
      </c>
      <c r="HL170" s="439">
        <f t="shared" si="52"/>
        <v>0</v>
      </c>
      <c r="HM170" s="439">
        <f t="shared" si="52"/>
        <v>0</v>
      </c>
      <c r="HN170" s="439">
        <f t="shared" si="52"/>
        <v>0</v>
      </c>
      <c r="HO170" s="439">
        <f t="shared" si="52"/>
        <v>0</v>
      </c>
      <c r="HP170" s="439">
        <f t="shared" si="52"/>
        <v>0</v>
      </c>
      <c r="HQ170" s="439">
        <f t="shared" si="52"/>
        <v>0</v>
      </c>
      <c r="HR170" s="439">
        <f t="shared" si="52"/>
        <v>0</v>
      </c>
      <c r="HS170" s="439">
        <f t="shared" si="52"/>
        <v>0</v>
      </c>
      <c r="HT170" s="439">
        <f t="shared" si="52"/>
        <v>0</v>
      </c>
      <c r="HU170" s="439">
        <f t="shared" si="52"/>
        <v>0</v>
      </c>
      <c r="HV170" s="439">
        <f t="shared" si="52"/>
        <v>0</v>
      </c>
      <c r="HW170" s="439">
        <f t="shared" si="52"/>
        <v>0</v>
      </c>
      <c r="HX170" s="439">
        <f t="shared" si="52"/>
        <v>0</v>
      </c>
      <c r="HY170" s="439">
        <f t="shared" si="52"/>
        <v>0</v>
      </c>
      <c r="HZ170" s="439">
        <f t="shared" si="52"/>
        <v>0</v>
      </c>
      <c r="IA170" s="439">
        <f t="shared" si="52"/>
        <v>0</v>
      </c>
      <c r="IB170" s="439">
        <f t="shared" si="52"/>
        <v>0</v>
      </c>
      <c r="IC170" s="439">
        <f t="shared" si="52"/>
        <v>0</v>
      </c>
      <c r="ID170" s="439">
        <f t="shared" si="52"/>
        <v>0</v>
      </c>
      <c r="IE170" s="439">
        <f t="shared" si="52"/>
        <v>0</v>
      </c>
      <c r="IF170" s="439">
        <f t="shared" si="52"/>
        <v>0</v>
      </c>
      <c r="IG170" s="439">
        <f t="shared" si="52"/>
        <v>0</v>
      </c>
      <c r="IH170" s="439">
        <f t="shared" si="52"/>
        <v>0</v>
      </c>
      <c r="II170" s="439">
        <f t="shared" si="52"/>
        <v>0</v>
      </c>
      <c r="IJ170" s="439">
        <f t="shared" si="52"/>
        <v>0</v>
      </c>
      <c r="IK170" s="439">
        <f t="shared" si="52"/>
        <v>0</v>
      </c>
      <c r="IL170" s="439">
        <f t="shared" si="52"/>
        <v>0</v>
      </c>
      <c r="IM170" s="439">
        <f t="shared" si="52"/>
        <v>0</v>
      </c>
      <c r="IN170" s="439">
        <f t="shared" si="52"/>
        <v>0</v>
      </c>
      <c r="IO170" s="439">
        <f t="shared" si="52"/>
        <v>0</v>
      </c>
      <c r="IP170" s="439">
        <f t="shared" si="52"/>
        <v>0</v>
      </c>
      <c r="IQ170" s="439">
        <f t="shared" si="52"/>
        <v>0</v>
      </c>
      <c r="IR170" s="439">
        <f t="shared" si="52"/>
        <v>0</v>
      </c>
      <c r="IS170" s="439">
        <f t="shared" si="52"/>
        <v>0</v>
      </c>
      <c r="IT170" s="439">
        <f t="shared" si="52"/>
        <v>0</v>
      </c>
      <c r="IU170" s="439">
        <f t="shared" si="52"/>
        <v>0</v>
      </c>
      <c r="IV170" s="439">
        <f t="shared" si="52"/>
        <v>0</v>
      </c>
      <c r="IW170" s="439">
        <f t="shared" si="52"/>
        <v>0</v>
      </c>
      <c r="IX170" s="439">
        <f t="shared" si="52"/>
        <v>0</v>
      </c>
      <c r="IY170" s="439">
        <f t="shared" si="52"/>
        <v>0</v>
      </c>
      <c r="IZ170" s="439">
        <f t="shared" ref="IZ170:LK170" si="53">IF(OR($AL3=0,IZ$165&gt;$E3,IZ$165&lt;EOMONTH($D3,0)),0,IF(((($AJ3*((1+$AN3)^(IZ$163-1))/12))-(IZ168/$AM3))*$AM3&lt;0,0,((($AJ3*((1+$AN3)^(IZ$163-1))/12))-(IZ168/$AM3))*$AM3))</f>
        <v>0</v>
      </c>
      <c r="JA170" s="439">
        <f t="shared" si="53"/>
        <v>0</v>
      </c>
      <c r="JB170" s="439">
        <f t="shared" si="53"/>
        <v>0</v>
      </c>
      <c r="JC170" s="439">
        <f t="shared" si="53"/>
        <v>0</v>
      </c>
      <c r="JD170" s="439">
        <f t="shared" si="53"/>
        <v>0</v>
      </c>
      <c r="JE170" s="439">
        <f t="shared" si="53"/>
        <v>0</v>
      </c>
      <c r="JF170" s="439">
        <f t="shared" si="53"/>
        <v>0</v>
      </c>
      <c r="JG170" s="439">
        <f t="shared" si="53"/>
        <v>0</v>
      </c>
      <c r="JH170" s="439">
        <f t="shared" si="53"/>
        <v>0</v>
      </c>
      <c r="JI170" s="439">
        <f t="shared" si="53"/>
        <v>0</v>
      </c>
      <c r="JJ170" s="439">
        <f t="shared" si="53"/>
        <v>0</v>
      </c>
      <c r="JK170" s="439">
        <f t="shared" si="53"/>
        <v>0</v>
      </c>
      <c r="JL170" s="439">
        <f t="shared" si="53"/>
        <v>0</v>
      </c>
      <c r="JM170" s="439">
        <f t="shared" si="53"/>
        <v>0</v>
      </c>
      <c r="JN170" s="439">
        <f t="shared" si="53"/>
        <v>0</v>
      </c>
      <c r="JO170" s="439">
        <f t="shared" si="53"/>
        <v>0</v>
      </c>
      <c r="JP170" s="439">
        <f t="shared" si="53"/>
        <v>0</v>
      </c>
      <c r="JQ170" s="439">
        <f t="shared" si="53"/>
        <v>0</v>
      </c>
      <c r="JR170" s="439">
        <f t="shared" si="53"/>
        <v>0</v>
      </c>
      <c r="JS170" s="439">
        <f t="shared" si="53"/>
        <v>0</v>
      </c>
      <c r="JT170" s="439">
        <f t="shared" si="53"/>
        <v>0</v>
      </c>
      <c r="JU170" s="439">
        <f t="shared" si="53"/>
        <v>0</v>
      </c>
      <c r="JV170" s="439">
        <f t="shared" si="53"/>
        <v>0</v>
      </c>
      <c r="JW170" s="439">
        <f t="shared" si="53"/>
        <v>0</v>
      </c>
      <c r="JX170" s="439">
        <f t="shared" si="53"/>
        <v>0</v>
      </c>
      <c r="JY170" s="439">
        <f t="shared" si="53"/>
        <v>0</v>
      </c>
      <c r="JZ170" s="439">
        <f t="shared" si="53"/>
        <v>0</v>
      </c>
      <c r="KA170" s="439">
        <f t="shared" si="53"/>
        <v>0</v>
      </c>
      <c r="KB170" s="439">
        <f t="shared" si="53"/>
        <v>0</v>
      </c>
      <c r="KC170" s="439">
        <f t="shared" si="53"/>
        <v>0</v>
      </c>
      <c r="KD170" s="439">
        <f t="shared" si="53"/>
        <v>0</v>
      </c>
      <c r="KE170" s="439">
        <f t="shared" si="53"/>
        <v>0</v>
      </c>
      <c r="KF170" s="439">
        <f t="shared" si="53"/>
        <v>0</v>
      </c>
      <c r="KG170" s="439">
        <f t="shared" si="53"/>
        <v>0</v>
      </c>
      <c r="KH170" s="439">
        <f t="shared" si="53"/>
        <v>0</v>
      </c>
      <c r="KI170" s="439">
        <f t="shared" si="53"/>
        <v>0</v>
      </c>
      <c r="KJ170" s="439">
        <f t="shared" si="53"/>
        <v>0</v>
      </c>
      <c r="KK170" s="439">
        <f t="shared" si="53"/>
        <v>0</v>
      </c>
      <c r="KL170" s="439">
        <f t="shared" si="53"/>
        <v>0</v>
      </c>
      <c r="KM170" s="439">
        <f t="shared" si="53"/>
        <v>0</v>
      </c>
      <c r="KN170" s="439">
        <f t="shared" si="53"/>
        <v>0</v>
      </c>
      <c r="KO170" s="439">
        <f t="shared" si="53"/>
        <v>0</v>
      </c>
      <c r="KP170" s="439">
        <f t="shared" si="53"/>
        <v>0</v>
      </c>
      <c r="KQ170" s="439">
        <f t="shared" si="53"/>
        <v>0</v>
      </c>
      <c r="KR170" s="439">
        <f t="shared" si="53"/>
        <v>0</v>
      </c>
      <c r="KS170" s="439">
        <f t="shared" si="53"/>
        <v>0</v>
      </c>
      <c r="KT170" s="439">
        <f t="shared" si="53"/>
        <v>0</v>
      </c>
      <c r="KU170" s="439">
        <f t="shared" si="53"/>
        <v>0</v>
      </c>
      <c r="KV170" s="439">
        <f t="shared" si="53"/>
        <v>0</v>
      </c>
      <c r="KW170" s="439">
        <f t="shared" si="53"/>
        <v>0</v>
      </c>
      <c r="KX170" s="439">
        <f t="shared" si="53"/>
        <v>0</v>
      </c>
      <c r="KY170" s="439">
        <f t="shared" si="53"/>
        <v>0</v>
      </c>
      <c r="KZ170" s="439">
        <f t="shared" si="53"/>
        <v>0</v>
      </c>
      <c r="LA170" s="439">
        <f t="shared" si="53"/>
        <v>0</v>
      </c>
      <c r="LB170" s="439">
        <f t="shared" si="53"/>
        <v>0</v>
      </c>
      <c r="LC170" s="439">
        <f t="shared" si="53"/>
        <v>0</v>
      </c>
      <c r="LD170" s="439">
        <f t="shared" si="53"/>
        <v>0</v>
      </c>
      <c r="LE170" s="439">
        <f t="shared" si="53"/>
        <v>0</v>
      </c>
      <c r="LF170" s="439">
        <f t="shared" si="53"/>
        <v>0</v>
      </c>
      <c r="LG170" s="439">
        <f t="shared" si="53"/>
        <v>0</v>
      </c>
      <c r="LH170" s="439">
        <f t="shared" si="53"/>
        <v>0</v>
      </c>
      <c r="LI170" s="439">
        <f t="shared" si="53"/>
        <v>0</v>
      </c>
      <c r="LJ170" s="439">
        <f t="shared" si="53"/>
        <v>0</v>
      </c>
      <c r="LK170" s="439">
        <f t="shared" si="53"/>
        <v>0</v>
      </c>
      <c r="LL170" s="439">
        <f t="shared" ref="LL170:NK170" si="54">IF(OR($AL3=0,LL$165&gt;$E3,LL$165&lt;EOMONTH($D3,0)),0,IF(((($AJ3*((1+$AN3)^(LL$163-1))/12))-(LL168/$AM3))*$AM3&lt;0,0,((($AJ3*((1+$AN3)^(LL$163-1))/12))-(LL168/$AM3))*$AM3))</f>
        <v>0</v>
      </c>
      <c r="LM170" s="439">
        <f t="shared" si="54"/>
        <v>0</v>
      </c>
      <c r="LN170" s="439">
        <f t="shared" si="54"/>
        <v>0</v>
      </c>
      <c r="LO170" s="439">
        <f t="shared" si="54"/>
        <v>0</v>
      </c>
      <c r="LP170" s="439">
        <f t="shared" si="54"/>
        <v>0</v>
      </c>
      <c r="LQ170" s="439">
        <f t="shared" si="54"/>
        <v>0</v>
      </c>
      <c r="LR170" s="439">
        <f t="shared" si="54"/>
        <v>0</v>
      </c>
      <c r="LS170" s="439">
        <f t="shared" si="54"/>
        <v>0</v>
      </c>
      <c r="LT170" s="439">
        <f t="shared" si="54"/>
        <v>0</v>
      </c>
      <c r="LU170" s="439">
        <f t="shared" si="54"/>
        <v>0</v>
      </c>
      <c r="LV170" s="439">
        <f t="shared" si="54"/>
        <v>0</v>
      </c>
      <c r="LW170" s="439">
        <f t="shared" si="54"/>
        <v>0</v>
      </c>
      <c r="LX170" s="439">
        <f t="shared" si="54"/>
        <v>0</v>
      </c>
      <c r="LY170" s="439">
        <f t="shared" si="54"/>
        <v>0</v>
      </c>
      <c r="LZ170" s="439">
        <f t="shared" si="54"/>
        <v>0</v>
      </c>
      <c r="MA170" s="439">
        <f t="shared" si="54"/>
        <v>0</v>
      </c>
      <c r="MB170" s="439">
        <f t="shared" si="54"/>
        <v>0</v>
      </c>
      <c r="MC170" s="439">
        <f t="shared" si="54"/>
        <v>0</v>
      </c>
      <c r="MD170" s="439">
        <f t="shared" si="54"/>
        <v>0</v>
      </c>
      <c r="ME170" s="439">
        <f t="shared" si="54"/>
        <v>0</v>
      </c>
      <c r="MF170" s="439">
        <f t="shared" si="54"/>
        <v>0</v>
      </c>
      <c r="MG170" s="439">
        <f t="shared" si="54"/>
        <v>0</v>
      </c>
      <c r="MH170" s="439">
        <f t="shared" si="54"/>
        <v>0</v>
      </c>
      <c r="MI170" s="439">
        <f t="shared" si="54"/>
        <v>0</v>
      </c>
      <c r="MJ170" s="439">
        <f t="shared" si="54"/>
        <v>0</v>
      </c>
      <c r="MK170" s="439">
        <f t="shared" si="54"/>
        <v>0</v>
      </c>
      <c r="ML170" s="439">
        <f t="shared" si="54"/>
        <v>0</v>
      </c>
      <c r="MM170" s="439">
        <f t="shared" si="54"/>
        <v>0</v>
      </c>
      <c r="MN170" s="439">
        <f t="shared" si="54"/>
        <v>0</v>
      </c>
      <c r="MO170" s="439">
        <f t="shared" si="54"/>
        <v>0</v>
      </c>
      <c r="MP170" s="439">
        <f t="shared" si="54"/>
        <v>0</v>
      </c>
      <c r="MQ170" s="439">
        <f t="shared" si="54"/>
        <v>0</v>
      </c>
      <c r="MR170" s="439">
        <f t="shared" si="54"/>
        <v>0</v>
      </c>
      <c r="MS170" s="439">
        <f t="shared" si="54"/>
        <v>0</v>
      </c>
      <c r="MT170" s="439">
        <f t="shared" si="54"/>
        <v>0</v>
      </c>
      <c r="MU170" s="439">
        <f t="shared" si="54"/>
        <v>0</v>
      </c>
      <c r="MV170" s="439">
        <f t="shared" si="54"/>
        <v>0</v>
      </c>
      <c r="MW170" s="439">
        <f t="shared" si="54"/>
        <v>0</v>
      </c>
      <c r="MX170" s="439">
        <f t="shared" si="54"/>
        <v>0</v>
      </c>
      <c r="MY170" s="439">
        <f t="shared" si="54"/>
        <v>0</v>
      </c>
      <c r="MZ170" s="439">
        <f t="shared" si="54"/>
        <v>0</v>
      </c>
      <c r="NA170" s="439">
        <f t="shared" si="54"/>
        <v>0</v>
      </c>
      <c r="NB170" s="439">
        <f t="shared" si="54"/>
        <v>0</v>
      </c>
      <c r="NC170" s="439">
        <f t="shared" si="54"/>
        <v>0</v>
      </c>
      <c r="ND170" s="439">
        <f t="shared" si="54"/>
        <v>0</v>
      </c>
      <c r="NE170" s="439">
        <f t="shared" si="54"/>
        <v>0</v>
      </c>
      <c r="NF170" s="439">
        <f t="shared" si="54"/>
        <v>0</v>
      </c>
      <c r="NG170" s="439">
        <f t="shared" si="54"/>
        <v>0</v>
      </c>
      <c r="NH170" s="439">
        <f t="shared" si="54"/>
        <v>0</v>
      </c>
      <c r="NI170" s="439">
        <f t="shared" si="54"/>
        <v>0</v>
      </c>
      <c r="NJ170" s="439">
        <f t="shared" si="54"/>
        <v>0</v>
      </c>
      <c r="NK170" s="442">
        <f t="shared" si="54"/>
        <v>0</v>
      </c>
    </row>
    <row r="171" spans="1:375" x14ac:dyDescent="0.15">
      <c r="A171" s="436">
        <f t="shared" si="48"/>
        <v>-38750</v>
      </c>
      <c r="B171" s="441" t="s">
        <v>750</v>
      </c>
      <c r="C171" s="438" t="s">
        <v>751</v>
      </c>
      <c r="D171" s="439">
        <f t="shared" ref="D171:BO171" si="55">IF(AND(D$165&gt;=EOMONTH($D3,0),D$165&lt;EOMONTH($D3,$S3)),-D168,0)</f>
        <v>0</v>
      </c>
      <c r="E171" s="439">
        <f t="shared" si="55"/>
        <v>0</v>
      </c>
      <c r="F171" s="439">
        <f t="shared" si="55"/>
        <v>0</v>
      </c>
      <c r="G171" s="439">
        <f t="shared" si="55"/>
        <v>0</v>
      </c>
      <c r="H171" s="439">
        <f t="shared" si="55"/>
        <v>0</v>
      </c>
      <c r="I171" s="439">
        <f t="shared" si="55"/>
        <v>0</v>
      </c>
      <c r="J171" s="439">
        <f t="shared" si="55"/>
        <v>0</v>
      </c>
      <c r="K171" s="439">
        <f t="shared" si="55"/>
        <v>0</v>
      </c>
      <c r="L171" s="439">
        <f t="shared" si="55"/>
        <v>0</v>
      </c>
      <c r="M171" s="439">
        <f t="shared" si="55"/>
        <v>0</v>
      </c>
      <c r="N171" s="439">
        <f t="shared" si="55"/>
        <v>0</v>
      </c>
      <c r="O171" s="439">
        <f t="shared" si="55"/>
        <v>0</v>
      </c>
      <c r="P171" s="439">
        <f t="shared" si="55"/>
        <v>0</v>
      </c>
      <c r="Q171" s="439">
        <f t="shared" si="55"/>
        <v>0</v>
      </c>
      <c r="R171" s="439">
        <f t="shared" si="55"/>
        <v>0</v>
      </c>
      <c r="S171" s="439">
        <f t="shared" si="55"/>
        <v>0</v>
      </c>
      <c r="T171" s="439">
        <f t="shared" si="55"/>
        <v>0</v>
      </c>
      <c r="U171" s="439">
        <f t="shared" si="55"/>
        <v>0</v>
      </c>
      <c r="V171" s="439">
        <f t="shared" si="55"/>
        <v>0</v>
      </c>
      <c r="W171" s="439">
        <f t="shared" si="55"/>
        <v>0</v>
      </c>
      <c r="X171" s="439">
        <f t="shared" si="55"/>
        <v>-7750</v>
      </c>
      <c r="Y171" s="439">
        <f t="shared" si="55"/>
        <v>-7750</v>
      </c>
      <c r="Z171" s="439">
        <f t="shared" si="55"/>
        <v>-7750</v>
      </c>
      <c r="AA171" s="439">
        <f t="shared" si="55"/>
        <v>-7750</v>
      </c>
      <c r="AB171" s="439">
        <f t="shared" si="55"/>
        <v>-7750</v>
      </c>
      <c r="AC171" s="439">
        <f t="shared" si="55"/>
        <v>0</v>
      </c>
      <c r="AD171" s="439">
        <f t="shared" si="55"/>
        <v>0</v>
      </c>
      <c r="AE171" s="439">
        <f t="shared" si="55"/>
        <v>0</v>
      </c>
      <c r="AF171" s="439">
        <f t="shared" si="55"/>
        <v>0</v>
      </c>
      <c r="AG171" s="439">
        <f t="shared" si="55"/>
        <v>0</v>
      </c>
      <c r="AH171" s="439">
        <f t="shared" si="55"/>
        <v>0</v>
      </c>
      <c r="AI171" s="439">
        <f t="shared" si="55"/>
        <v>0</v>
      </c>
      <c r="AJ171" s="439">
        <f t="shared" si="55"/>
        <v>0</v>
      </c>
      <c r="AK171" s="439">
        <f t="shared" si="55"/>
        <v>0</v>
      </c>
      <c r="AL171" s="439">
        <f t="shared" si="55"/>
        <v>0</v>
      </c>
      <c r="AM171" s="439">
        <f t="shared" si="55"/>
        <v>0</v>
      </c>
      <c r="AN171" s="439">
        <f t="shared" si="55"/>
        <v>0</v>
      </c>
      <c r="AO171" s="439">
        <f t="shared" si="55"/>
        <v>0</v>
      </c>
      <c r="AP171" s="439">
        <f t="shared" si="55"/>
        <v>0</v>
      </c>
      <c r="AQ171" s="439">
        <f t="shared" si="55"/>
        <v>0</v>
      </c>
      <c r="AR171" s="439">
        <f t="shared" si="55"/>
        <v>0</v>
      </c>
      <c r="AS171" s="439">
        <f t="shared" si="55"/>
        <v>0</v>
      </c>
      <c r="AT171" s="439">
        <f t="shared" si="55"/>
        <v>0</v>
      </c>
      <c r="AU171" s="439">
        <f t="shared" si="55"/>
        <v>0</v>
      </c>
      <c r="AV171" s="439">
        <f t="shared" si="55"/>
        <v>0</v>
      </c>
      <c r="AW171" s="439">
        <f t="shared" si="55"/>
        <v>0</v>
      </c>
      <c r="AX171" s="439">
        <f t="shared" si="55"/>
        <v>0</v>
      </c>
      <c r="AY171" s="439">
        <f t="shared" si="55"/>
        <v>0</v>
      </c>
      <c r="AZ171" s="439">
        <f t="shared" si="55"/>
        <v>0</v>
      </c>
      <c r="BA171" s="439">
        <f t="shared" si="55"/>
        <v>0</v>
      </c>
      <c r="BB171" s="439">
        <f t="shared" si="55"/>
        <v>0</v>
      </c>
      <c r="BC171" s="439">
        <f t="shared" si="55"/>
        <v>0</v>
      </c>
      <c r="BD171" s="439">
        <f t="shared" si="55"/>
        <v>0</v>
      </c>
      <c r="BE171" s="439">
        <f t="shared" si="55"/>
        <v>0</v>
      </c>
      <c r="BF171" s="439">
        <f t="shared" si="55"/>
        <v>0</v>
      </c>
      <c r="BG171" s="439">
        <f t="shared" si="55"/>
        <v>0</v>
      </c>
      <c r="BH171" s="439">
        <f t="shared" si="55"/>
        <v>0</v>
      </c>
      <c r="BI171" s="439">
        <f t="shared" si="55"/>
        <v>0</v>
      </c>
      <c r="BJ171" s="439">
        <f t="shared" si="55"/>
        <v>0</v>
      </c>
      <c r="BK171" s="439">
        <f t="shared" si="55"/>
        <v>0</v>
      </c>
      <c r="BL171" s="439">
        <f t="shared" si="55"/>
        <v>0</v>
      </c>
      <c r="BM171" s="439">
        <f t="shared" si="55"/>
        <v>0</v>
      </c>
      <c r="BN171" s="439">
        <f t="shared" si="55"/>
        <v>0</v>
      </c>
      <c r="BO171" s="439">
        <f t="shared" si="55"/>
        <v>0</v>
      </c>
      <c r="BP171" s="439">
        <f t="shared" ref="BP171:EA171" si="56">IF(AND(BP$165&gt;=EOMONTH($D3,0),BP$165&lt;EOMONTH($D3,$S3)),-BP168,0)</f>
        <v>0</v>
      </c>
      <c r="BQ171" s="439">
        <f t="shared" si="56"/>
        <v>0</v>
      </c>
      <c r="BR171" s="439">
        <f t="shared" si="56"/>
        <v>0</v>
      </c>
      <c r="BS171" s="439">
        <f t="shared" si="56"/>
        <v>0</v>
      </c>
      <c r="BT171" s="439">
        <f t="shared" si="56"/>
        <v>0</v>
      </c>
      <c r="BU171" s="439">
        <f t="shared" si="56"/>
        <v>0</v>
      </c>
      <c r="BV171" s="439">
        <f t="shared" si="56"/>
        <v>0</v>
      </c>
      <c r="BW171" s="439">
        <f t="shared" si="56"/>
        <v>0</v>
      </c>
      <c r="BX171" s="439">
        <f t="shared" si="56"/>
        <v>0</v>
      </c>
      <c r="BY171" s="439">
        <f t="shared" si="56"/>
        <v>0</v>
      </c>
      <c r="BZ171" s="439">
        <f t="shared" si="56"/>
        <v>0</v>
      </c>
      <c r="CA171" s="439">
        <f t="shared" si="56"/>
        <v>0</v>
      </c>
      <c r="CB171" s="439">
        <f t="shared" si="56"/>
        <v>0</v>
      </c>
      <c r="CC171" s="439">
        <f t="shared" si="56"/>
        <v>0</v>
      </c>
      <c r="CD171" s="439">
        <f t="shared" si="56"/>
        <v>0</v>
      </c>
      <c r="CE171" s="439">
        <f t="shared" si="56"/>
        <v>0</v>
      </c>
      <c r="CF171" s="439">
        <f t="shared" si="56"/>
        <v>0</v>
      </c>
      <c r="CG171" s="439">
        <f t="shared" si="56"/>
        <v>0</v>
      </c>
      <c r="CH171" s="439">
        <f t="shared" si="56"/>
        <v>0</v>
      </c>
      <c r="CI171" s="439">
        <f t="shared" si="56"/>
        <v>0</v>
      </c>
      <c r="CJ171" s="439">
        <f t="shared" si="56"/>
        <v>0</v>
      </c>
      <c r="CK171" s="439">
        <f t="shared" si="56"/>
        <v>0</v>
      </c>
      <c r="CL171" s="439">
        <f t="shared" si="56"/>
        <v>0</v>
      </c>
      <c r="CM171" s="439">
        <f t="shared" si="56"/>
        <v>0</v>
      </c>
      <c r="CN171" s="439">
        <f t="shared" si="56"/>
        <v>0</v>
      </c>
      <c r="CO171" s="439">
        <f t="shared" si="56"/>
        <v>0</v>
      </c>
      <c r="CP171" s="439">
        <f t="shared" si="56"/>
        <v>0</v>
      </c>
      <c r="CQ171" s="439">
        <f t="shared" si="56"/>
        <v>0</v>
      </c>
      <c r="CR171" s="439">
        <f t="shared" si="56"/>
        <v>0</v>
      </c>
      <c r="CS171" s="439">
        <f t="shared" si="56"/>
        <v>0</v>
      </c>
      <c r="CT171" s="439">
        <f t="shared" si="56"/>
        <v>0</v>
      </c>
      <c r="CU171" s="439">
        <f t="shared" si="56"/>
        <v>0</v>
      </c>
      <c r="CV171" s="439">
        <f t="shared" si="56"/>
        <v>0</v>
      </c>
      <c r="CW171" s="439">
        <f t="shared" si="56"/>
        <v>0</v>
      </c>
      <c r="CX171" s="439">
        <f t="shared" si="56"/>
        <v>0</v>
      </c>
      <c r="CY171" s="439">
        <f t="shared" si="56"/>
        <v>0</v>
      </c>
      <c r="CZ171" s="439">
        <f t="shared" si="56"/>
        <v>0</v>
      </c>
      <c r="DA171" s="439">
        <f t="shared" si="56"/>
        <v>0</v>
      </c>
      <c r="DB171" s="439">
        <f t="shared" si="56"/>
        <v>0</v>
      </c>
      <c r="DC171" s="439">
        <f t="shared" si="56"/>
        <v>0</v>
      </c>
      <c r="DD171" s="439">
        <f t="shared" si="56"/>
        <v>0</v>
      </c>
      <c r="DE171" s="439">
        <f t="shared" si="56"/>
        <v>0</v>
      </c>
      <c r="DF171" s="439">
        <f t="shared" si="56"/>
        <v>0</v>
      </c>
      <c r="DG171" s="439">
        <f t="shared" si="56"/>
        <v>0</v>
      </c>
      <c r="DH171" s="439">
        <f t="shared" si="56"/>
        <v>0</v>
      </c>
      <c r="DI171" s="439">
        <f t="shared" si="56"/>
        <v>0</v>
      </c>
      <c r="DJ171" s="439">
        <f t="shared" si="56"/>
        <v>0</v>
      </c>
      <c r="DK171" s="439">
        <f t="shared" si="56"/>
        <v>0</v>
      </c>
      <c r="DL171" s="439">
        <f t="shared" si="56"/>
        <v>0</v>
      </c>
      <c r="DM171" s="439">
        <f t="shared" si="56"/>
        <v>0</v>
      </c>
      <c r="DN171" s="439">
        <f t="shared" si="56"/>
        <v>0</v>
      </c>
      <c r="DO171" s="439">
        <f t="shared" si="56"/>
        <v>0</v>
      </c>
      <c r="DP171" s="439">
        <f t="shared" si="56"/>
        <v>0</v>
      </c>
      <c r="DQ171" s="439">
        <f t="shared" si="56"/>
        <v>0</v>
      </c>
      <c r="DR171" s="439">
        <f t="shared" si="56"/>
        <v>0</v>
      </c>
      <c r="DS171" s="439">
        <f t="shared" si="56"/>
        <v>0</v>
      </c>
      <c r="DT171" s="439">
        <f t="shared" si="56"/>
        <v>0</v>
      </c>
      <c r="DU171" s="439">
        <f t="shared" si="56"/>
        <v>0</v>
      </c>
      <c r="DV171" s="439">
        <f t="shared" si="56"/>
        <v>0</v>
      </c>
      <c r="DW171" s="439">
        <f t="shared" si="56"/>
        <v>0</v>
      </c>
      <c r="DX171" s="439">
        <f t="shared" si="56"/>
        <v>0</v>
      </c>
      <c r="DY171" s="439">
        <f t="shared" si="56"/>
        <v>0</v>
      </c>
      <c r="DZ171" s="439">
        <f t="shared" si="56"/>
        <v>0</v>
      </c>
      <c r="EA171" s="439">
        <f t="shared" si="56"/>
        <v>0</v>
      </c>
      <c r="EB171" s="439">
        <f t="shared" ref="EB171:GM171" si="57">IF(AND(EB$165&gt;=EOMONTH($D3,0),EB$165&lt;EOMONTH($D3,$S3)),-EB168,0)</f>
        <v>0</v>
      </c>
      <c r="EC171" s="439">
        <f t="shared" si="57"/>
        <v>0</v>
      </c>
      <c r="ED171" s="439">
        <f t="shared" si="57"/>
        <v>0</v>
      </c>
      <c r="EE171" s="439">
        <f t="shared" si="57"/>
        <v>0</v>
      </c>
      <c r="EF171" s="439">
        <f t="shared" si="57"/>
        <v>0</v>
      </c>
      <c r="EG171" s="439">
        <f t="shared" si="57"/>
        <v>0</v>
      </c>
      <c r="EH171" s="439">
        <f t="shared" si="57"/>
        <v>0</v>
      </c>
      <c r="EI171" s="439">
        <f t="shared" si="57"/>
        <v>0</v>
      </c>
      <c r="EJ171" s="439">
        <f t="shared" si="57"/>
        <v>0</v>
      </c>
      <c r="EK171" s="439">
        <f t="shared" si="57"/>
        <v>0</v>
      </c>
      <c r="EL171" s="439">
        <f t="shared" si="57"/>
        <v>0</v>
      </c>
      <c r="EM171" s="439">
        <f t="shared" si="57"/>
        <v>0</v>
      </c>
      <c r="EN171" s="439">
        <f t="shared" si="57"/>
        <v>0</v>
      </c>
      <c r="EO171" s="439">
        <f t="shared" si="57"/>
        <v>0</v>
      </c>
      <c r="EP171" s="439">
        <f t="shared" si="57"/>
        <v>0</v>
      </c>
      <c r="EQ171" s="439">
        <f t="shared" si="57"/>
        <v>0</v>
      </c>
      <c r="ER171" s="439">
        <f t="shared" si="57"/>
        <v>0</v>
      </c>
      <c r="ES171" s="439">
        <f t="shared" si="57"/>
        <v>0</v>
      </c>
      <c r="ET171" s="439">
        <f t="shared" si="57"/>
        <v>0</v>
      </c>
      <c r="EU171" s="439">
        <f t="shared" si="57"/>
        <v>0</v>
      </c>
      <c r="EV171" s="439">
        <f t="shared" si="57"/>
        <v>0</v>
      </c>
      <c r="EW171" s="439">
        <f t="shared" si="57"/>
        <v>0</v>
      </c>
      <c r="EX171" s="439">
        <f t="shared" si="57"/>
        <v>0</v>
      </c>
      <c r="EY171" s="439">
        <f t="shared" si="57"/>
        <v>0</v>
      </c>
      <c r="EZ171" s="439">
        <f t="shared" si="57"/>
        <v>0</v>
      </c>
      <c r="FA171" s="439">
        <f t="shared" si="57"/>
        <v>0</v>
      </c>
      <c r="FB171" s="439">
        <f t="shared" si="57"/>
        <v>0</v>
      </c>
      <c r="FC171" s="439">
        <f t="shared" si="57"/>
        <v>0</v>
      </c>
      <c r="FD171" s="439">
        <f t="shared" si="57"/>
        <v>0</v>
      </c>
      <c r="FE171" s="439">
        <f t="shared" si="57"/>
        <v>0</v>
      </c>
      <c r="FF171" s="439">
        <f t="shared" si="57"/>
        <v>0</v>
      </c>
      <c r="FG171" s="439">
        <f t="shared" si="57"/>
        <v>0</v>
      </c>
      <c r="FH171" s="439">
        <f t="shared" si="57"/>
        <v>0</v>
      </c>
      <c r="FI171" s="439">
        <f t="shared" si="57"/>
        <v>0</v>
      </c>
      <c r="FJ171" s="439">
        <f t="shared" si="57"/>
        <v>0</v>
      </c>
      <c r="FK171" s="439">
        <f t="shared" si="57"/>
        <v>0</v>
      </c>
      <c r="FL171" s="439">
        <f t="shared" si="57"/>
        <v>0</v>
      </c>
      <c r="FM171" s="439">
        <f t="shared" si="57"/>
        <v>0</v>
      </c>
      <c r="FN171" s="439">
        <f t="shared" si="57"/>
        <v>0</v>
      </c>
      <c r="FO171" s="439">
        <f t="shared" si="57"/>
        <v>0</v>
      </c>
      <c r="FP171" s="439">
        <f t="shared" si="57"/>
        <v>0</v>
      </c>
      <c r="FQ171" s="439">
        <f t="shared" si="57"/>
        <v>0</v>
      </c>
      <c r="FR171" s="439">
        <f t="shared" si="57"/>
        <v>0</v>
      </c>
      <c r="FS171" s="439">
        <f t="shared" si="57"/>
        <v>0</v>
      </c>
      <c r="FT171" s="439">
        <f t="shared" si="57"/>
        <v>0</v>
      </c>
      <c r="FU171" s="439">
        <f t="shared" si="57"/>
        <v>0</v>
      </c>
      <c r="FV171" s="439">
        <f t="shared" si="57"/>
        <v>0</v>
      </c>
      <c r="FW171" s="439">
        <f t="shared" si="57"/>
        <v>0</v>
      </c>
      <c r="FX171" s="439">
        <f t="shared" si="57"/>
        <v>0</v>
      </c>
      <c r="FY171" s="439">
        <f t="shared" si="57"/>
        <v>0</v>
      </c>
      <c r="FZ171" s="439">
        <f t="shared" si="57"/>
        <v>0</v>
      </c>
      <c r="GA171" s="439">
        <f t="shared" si="57"/>
        <v>0</v>
      </c>
      <c r="GB171" s="439">
        <f t="shared" si="57"/>
        <v>0</v>
      </c>
      <c r="GC171" s="439">
        <f t="shared" si="57"/>
        <v>0</v>
      </c>
      <c r="GD171" s="439">
        <f t="shared" si="57"/>
        <v>0</v>
      </c>
      <c r="GE171" s="439">
        <f t="shared" si="57"/>
        <v>0</v>
      </c>
      <c r="GF171" s="439">
        <f t="shared" si="57"/>
        <v>0</v>
      </c>
      <c r="GG171" s="439">
        <f t="shared" si="57"/>
        <v>0</v>
      </c>
      <c r="GH171" s="439">
        <f t="shared" si="57"/>
        <v>0</v>
      </c>
      <c r="GI171" s="439">
        <f t="shared" si="57"/>
        <v>0</v>
      </c>
      <c r="GJ171" s="439">
        <f t="shared" si="57"/>
        <v>0</v>
      </c>
      <c r="GK171" s="439">
        <f t="shared" si="57"/>
        <v>0</v>
      </c>
      <c r="GL171" s="439">
        <f t="shared" si="57"/>
        <v>0</v>
      </c>
      <c r="GM171" s="439">
        <f t="shared" si="57"/>
        <v>0</v>
      </c>
      <c r="GN171" s="439">
        <f t="shared" ref="GN171:IY171" si="58">IF(AND(GN$165&gt;=EOMONTH($D3,0),GN$165&lt;EOMONTH($D3,$S3)),-GN168,0)</f>
        <v>0</v>
      </c>
      <c r="GO171" s="439">
        <f t="shared" si="58"/>
        <v>0</v>
      </c>
      <c r="GP171" s="439">
        <f t="shared" si="58"/>
        <v>0</v>
      </c>
      <c r="GQ171" s="439">
        <f t="shared" si="58"/>
        <v>0</v>
      </c>
      <c r="GR171" s="439">
        <f t="shared" si="58"/>
        <v>0</v>
      </c>
      <c r="GS171" s="439">
        <f t="shared" si="58"/>
        <v>0</v>
      </c>
      <c r="GT171" s="439">
        <f t="shared" si="58"/>
        <v>0</v>
      </c>
      <c r="GU171" s="439">
        <f t="shared" si="58"/>
        <v>0</v>
      </c>
      <c r="GV171" s="439">
        <f t="shared" si="58"/>
        <v>0</v>
      </c>
      <c r="GW171" s="439">
        <f t="shared" si="58"/>
        <v>0</v>
      </c>
      <c r="GX171" s="439">
        <f t="shared" si="58"/>
        <v>0</v>
      </c>
      <c r="GY171" s="439">
        <f t="shared" si="58"/>
        <v>0</v>
      </c>
      <c r="GZ171" s="439">
        <f t="shared" si="58"/>
        <v>0</v>
      </c>
      <c r="HA171" s="439">
        <f t="shared" si="58"/>
        <v>0</v>
      </c>
      <c r="HB171" s="439">
        <f t="shared" si="58"/>
        <v>0</v>
      </c>
      <c r="HC171" s="439">
        <f t="shared" si="58"/>
        <v>0</v>
      </c>
      <c r="HD171" s="439">
        <f t="shared" si="58"/>
        <v>0</v>
      </c>
      <c r="HE171" s="439">
        <f t="shared" si="58"/>
        <v>0</v>
      </c>
      <c r="HF171" s="439">
        <f t="shared" si="58"/>
        <v>0</v>
      </c>
      <c r="HG171" s="439">
        <f t="shared" si="58"/>
        <v>0</v>
      </c>
      <c r="HH171" s="439">
        <f t="shared" si="58"/>
        <v>0</v>
      </c>
      <c r="HI171" s="439">
        <f t="shared" si="58"/>
        <v>0</v>
      </c>
      <c r="HJ171" s="439">
        <f t="shared" si="58"/>
        <v>0</v>
      </c>
      <c r="HK171" s="439">
        <f t="shared" si="58"/>
        <v>0</v>
      </c>
      <c r="HL171" s="439">
        <f t="shared" si="58"/>
        <v>0</v>
      </c>
      <c r="HM171" s="439">
        <f t="shared" si="58"/>
        <v>0</v>
      </c>
      <c r="HN171" s="439">
        <f t="shared" si="58"/>
        <v>0</v>
      </c>
      <c r="HO171" s="439">
        <f t="shared" si="58"/>
        <v>0</v>
      </c>
      <c r="HP171" s="439">
        <f t="shared" si="58"/>
        <v>0</v>
      </c>
      <c r="HQ171" s="439">
        <f t="shared" si="58"/>
        <v>0</v>
      </c>
      <c r="HR171" s="439">
        <f t="shared" si="58"/>
        <v>0</v>
      </c>
      <c r="HS171" s="439">
        <f t="shared" si="58"/>
        <v>0</v>
      </c>
      <c r="HT171" s="439">
        <f t="shared" si="58"/>
        <v>0</v>
      </c>
      <c r="HU171" s="439">
        <f t="shared" si="58"/>
        <v>0</v>
      </c>
      <c r="HV171" s="439">
        <f t="shared" si="58"/>
        <v>0</v>
      </c>
      <c r="HW171" s="439">
        <f t="shared" si="58"/>
        <v>0</v>
      </c>
      <c r="HX171" s="439">
        <f t="shared" si="58"/>
        <v>0</v>
      </c>
      <c r="HY171" s="439">
        <f t="shared" si="58"/>
        <v>0</v>
      </c>
      <c r="HZ171" s="439">
        <f t="shared" si="58"/>
        <v>0</v>
      </c>
      <c r="IA171" s="439">
        <f t="shared" si="58"/>
        <v>0</v>
      </c>
      <c r="IB171" s="439">
        <f t="shared" si="58"/>
        <v>0</v>
      </c>
      <c r="IC171" s="439">
        <f t="shared" si="58"/>
        <v>0</v>
      </c>
      <c r="ID171" s="439">
        <f t="shared" si="58"/>
        <v>0</v>
      </c>
      <c r="IE171" s="439">
        <f t="shared" si="58"/>
        <v>0</v>
      </c>
      <c r="IF171" s="439">
        <f t="shared" si="58"/>
        <v>0</v>
      </c>
      <c r="IG171" s="439">
        <f t="shared" si="58"/>
        <v>0</v>
      </c>
      <c r="IH171" s="439">
        <f t="shared" si="58"/>
        <v>0</v>
      </c>
      <c r="II171" s="439">
        <f t="shared" si="58"/>
        <v>0</v>
      </c>
      <c r="IJ171" s="439">
        <f t="shared" si="58"/>
        <v>0</v>
      </c>
      <c r="IK171" s="439">
        <f t="shared" si="58"/>
        <v>0</v>
      </c>
      <c r="IL171" s="439">
        <f t="shared" si="58"/>
        <v>0</v>
      </c>
      <c r="IM171" s="439">
        <f t="shared" si="58"/>
        <v>0</v>
      </c>
      <c r="IN171" s="439">
        <f t="shared" si="58"/>
        <v>0</v>
      </c>
      <c r="IO171" s="439">
        <f t="shared" si="58"/>
        <v>0</v>
      </c>
      <c r="IP171" s="439">
        <f t="shared" si="58"/>
        <v>0</v>
      </c>
      <c r="IQ171" s="439">
        <f t="shared" si="58"/>
        <v>0</v>
      </c>
      <c r="IR171" s="439">
        <f t="shared" si="58"/>
        <v>0</v>
      </c>
      <c r="IS171" s="439">
        <f t="shared" si="58"/>
        <v>0</v>
      </c>
      <c r="IT171" s="439">
        <f t="shared" si="58"/>
        <v>0</v>
      </c>
      <c r="IU171" s="439">
        <f t="shared" si="58"/>
        <v>0</v>
      </c>
      <c r="IV171" s="439">
        <f t="shared" si="58"/>
        <v>0</v>
      </c>
      <c r="IW171" s="439">
        <f t="shared" si="58"/>
        <v>0</v>
      </c>
      <c r="IX171" s="439">
        <f t="shared" si="58"/>
        <v>0</v>
      </c>
      <c r="IY171" s="439">
        <f t="shared" si="58"/>
        <v>0</v>
      </c>
      <c r="IZ171" s="439">
        <f t="shared" ref="IZ171:LK171" si="59">IF(AND(IZ$165&gt;=EOMONTH($D3,0),IZ$165&lt;EOMONTH($D3,$S3)),-IZ168,0)</f>
        <v>0</v>
      </c>
      <c r="JA171" s="439">
        <f t="shared" si="59"/>
        <v>0</v>
      </c>
      <c r="JB171" s="439">
        <f t="shared" si="59"/>
        <v>0</v>
      </c>
      <c r="JC171" s="439">
        <f t="shared" si="59"/>
        <v>0</v>
      </c>
      <c r="JD171" s="439">
        <f t="shared" si="59"/>
        <v>0</v>
      </c>
      <c r="JE171" s="439">
        <f t="shared" si="59"/>
        <v>0</v>
      </c>
      <c r="JF171" s="439">
        <f t="shared" si="59"/>
        <v>0</v>
      </c>
      <c r="JG171" s="439">
        <f t="shared" si="59"/>
        <v>0</v>
      </c>
      <c r="JH171" s="439">
        <f t="shared" si="59"/>
        <v>0</v>
      </c>
      <c r="JI171" s="439">
        <f t="shared" si="59"/>
        <v>0</v>
      </c>
      <c r="JJ171" s="439">
        <f t="shared" si="59"/>
        <v>0</v>
      </c>
      <c r="JK171" s="439">
        <f t="shared" si="59"/>
        <v>0</v>
      </c>
      <c r="JL171" s="439">
        <f t="shared" si="59"/>
        <v>0</v>
      </c>
      <c r="JM171" s="439">
        <f t="shared" si="59"/>
        <v>0</v>
      </c>
      <c r="JN171" s="439">
        <f t="shared" si="59"/>
        <v>0</v>
      </c>
      <c r="JO171" s="439">
        <f t="shared" si="59"/>
        <v>0</v>
      </c>
      <c r="JP171" s="439">
        <f t="shared" si="59"/>
        <v>0</v>
      </c>
      <c r="JQ171" s="439">
        <f t="shared" si="59"/>
        <v>0</v>
      </c>
      <c r="JR171" s="439">
        <f t="shared" si="59"/>
        <v>0</v>
      </c>
      <c r="JS171" s="439">
        <f t="shared" si="59"/>
        <v>0</v>
      </c>
      <c r="JT171" s="439">
        <f t="shared" si="59"/>
        <v>0</v>
      </c>
      <c r="JU171" s="439">
        <f t="shared" si="59"/>
        <v>0</v>
      </c>
      <c r="JV171" s="439">
        <f t="shared" si="59"/>
        <v>0</v>
      </c>
      <c r="JW171" s="439">
        <f t="shared" si="59"/>
        <v>0</v>
      </c>
      <c r="JX171" s="439">
        <f t="shared" si="59"/>
        <v>0</v>
      </c>
      <c r="JY171" s="439">
        <f t="shared" si="59"/>
        <v>0</v>
      </c>
      <c r="JZ171" s="439">
        <f t="shared" si="59"/>
        <v>0</v>
      </c>
      <c r="KA171" s="439">
        <f t="shared" si="59"/>
        <v>0</v>
      </c>
      <c r="KB171" s="439">
        <f t="shared" si="59"/>
        <v>0</v>
      </c>
      <c r="KC171" s="439">
        <f t="shared" si="59"/>
        <v>0</v>
      </c>
      <c r="KD171" s="439">
        <f t="shared" si="59"/>
        <v>0</v>
      </c>
      <c r="KE171" s="439">
        <f t="shared" si="59"/>
        <v>0</v>
      </c>
      <c r="KF171" s="439">
        <f t="shared" si="59"/>
        <v>0</v>
      </c>
      <c r="KG171" s="439">
        <f t="shared" si="59"/>
        <v>0</v>
      </c>
      <c r="KH171" s="439">
        <f t="shared" si="59"/>
        <v>0</v>
      </c>
      <c r="KI171" s="439">
        <f t="shared" si="59"/>
        <v>0</v>
      </c>
      <c r="KJ171" s="439">
        <f t="shared" si="59"/>
        <v>0</v>
      </c>
      <c r="KK171" s="439">
        <f t="shared" si="59"/>
        <v>0</v>
      </c>
      <c r="KL171" s="439">
        <f t="shared" si="59"/>
        <v>0</v>
      </c>
      <c r="KM171" s="439">
        <f t="shared" si="59"/>
        <v>0</v>
      </c>
      <c r="KN171" s="439">
        <f t="shared" si="59"/>
        <v>0</v>
      </c>
      <c r="KO171" s="439">
        <f t="shared" si="59"/>
        <v>0</v>
      </c>
      <c r="KP171" s="439">
        <f t="shared" si="59"/>
        <v>0</v>
      </c>
      <c r="KQ171" s="439">
        <f t="shared" si="59"/>
        <v>0</v>
      </c>
      <c r="KR171" s="439">
        <f t="shared" si="59"/>
        <v>0</v>
      </c>
      <c r="KS171" s="439">
        <f t="shared" si="59"/>
        <v>0</v>
      </c>
      <c r="KT171" s="439">
        <f t="shared" si="59"/>
        <v>0</v>
      </c>
      <c r="KU171" s="439">
        <f t="shared" si="59"/>
        <v>0</v>
      </c>
      <c r="KV171" s="439">
        <f t="shared" si="59"/>
        <v>0</v>
      </c>
      <c r="KW171" s="439">
        <f t="shared" si="59"/>
        <v>0</v>
      </c>
      <c r="KX171" s="439">
        <f t="shared" si="59"/>
        <v>0</v>
      </c>
      <c r="KY171" s="439">
        <f t="shared" si="59"/>
        <v>0</v>
      </c>
      <c r="KZ171" s="439">
        <f t="shared" si="59"/>
        <v>0</v>
      </c>
      <c r="LA171" s="439">
        <f t="shared" si="59"/>
        <v>0</v>
      </c>
      <c r="LB171" s="439">
        <f t="shared" si="59"/>
        <v>0</v>
      </c>
      <c r="LC171" s="439">
        <f t="shared" si="59"/>
        <v>0</v>
      </c>
      <c r="LD171" s="439">
        <f t="shared" si="59"/>
        <v>0</v>
      </c>
      <c r="LE171" s="439">
        <f t="shared" si="59"/>
        <v>0</v>
      </c>
      <c r="LF171" s="439">
        <f t="shared" si="59"/>
        <v>0</v>
      </c>
      <c r="LG171" s="439">
        <f t="shared" si="59"/>
        <v>0</v>
      </c>
      <c r="LH171" s="439">
        <f t="shared" si="59"/>
        <v>0</v>
      </c>
      <c r="LI171" s="439">
        <f t="shared" si="59"/>
        <v>0</v>
      </c>
      <c r="LJ171" s="439">
        <f t="shared" si="59"/>
        <v>0</v>
      </c>
      <c r="LK171" s="439">
        <f t="shared" si="59"/>
        <v>0</v>
      </c>
      <c r="LL171" s="439">
        <f t="shared" ref="LL171:NK171" si="60">IF(AND(LL$165&gt;=EOMONTH($D3,0),LL$165&lt;EOMONTH($D3,$S3)),-LL168,0)</f>
        <v>0</v>
      </c>
      <c r="LM171" s="439">
        <f t="shared" si="60"/>
        <v>0</v>
      </c>
      <c r="LN171" s="439">
        <f t="shared" si="60"/>
        <v>0</v>
      </c>
      <c r="LO171" s="439">
        <f t="shared" si="60"/>
        <v>0</v>
      </c>
      <c r="LP171" s="439">
        <f t="shared" si="60"/>
        <v>0</v>
      </c>
      <c r="LQ171" s="439">
        <f t="shared" si="60"/>
        <v>0</v>
      </c>
      <c r="LR171" s="439">
        <f t="shared" si="60"/>
        <v>0</v>
      </c>
      <c r="LS171" s="439">
        <f t="shared" si="60"/>
        <v>0</v>
      </c>
      <c r="LT171" s="439">
        <f t="shared" si="60"/>
        <v>0</v>
      </c>
      <c r="LU171" s="439">
        <f t="shared" si="60"/>
        <v>0</v>
      </c>
      <c r="LV171" s="439">
        <f t="shared" si="60"/>
        <v>0</v>
      </c>
      <c r="LW171" s="439">
        <f t="shared" si="60"/>
        <v>0</v>
      </c>
      <c r="LX171" s="439">
        <f t="shared" si="60"/>
        <v>0</v>
      </c>
      <c r="LY171" s="439">
        <f t="shared" si="60"/>
        <v>0</v>
      </c>
      <c r="LZ171" s="439">
        <f t="shared" si="60"/>
        <v>0</v>
      </c>
      <c r="MA171" s="439">
        <f t="shared" si="60"/>
        <v>0</v>
      </c>
      <c r="MB171" s="439">
        <f t="shared" si="60"/>
        <v>0</v>
      </c>
      <c r="MC171" s="439">
        <f t="shared" si="60"/>
        <v>0</v>
      </c>
      <c r="MD171" s="439">
        <f t="shared" si="60"/>
        <v>0</v>
      </c>
      <c r="ME171" s="439">
        <f t="shared" si="60"/>
        <v>0</v>
      </c>
      <c r="MF171" s="439">
        <f t="shared" si="60"/>
        <v>0</v>
      </c>
      <c r="MG171" s="439">
        <f t="shared" si="60"/>
        <v>0</v>
      </c>
      <c r="MH171" s="439">
        <f t="shared" si="60"/>
        <v>0</v>
      </c>
      <c r="MI171" s="439">
        <f t="shared" si="60"/>
        <v>0</v>
      </c>
      <c r="MJ171" s="439">
        <f t="shared" si="60"/>
        <v>0</v>
      </c>
      <c r="MK171" s="439">
        <f t="shared" si="60"/>
        <v>0</v>
      </c>
      <c r="ML171" s="439">
        <f t="shared" si="60"/>
        <v>0</v>
      </c>
      <c r="MM171" s="439">
        <f t="shared" si="60"/>
        <v>0</v>
      </c>
      <c r="MN171" s="439">
        <f t="shared" si="60"/>
        <v>0</v>
      </c>
      <c r="MO171" s="439">
        <f t="shared" si="60"/>
        <v>0</v>
      </c>
      <c r="MP171" s="439">
        <f t="shared" si="60"/>
        <v>0</v>
      </c>
      <c r="MQ171" s="439">
        <f t="shared" si="60"/>
        <v>0</v>
      </c>
      <c r="MR171" s="439">
        <f t="shared" si="60"/>
        <v>0</v>
      </c>
      <c r="MS171" s="439">
        <f t="shared" si="60"/>
        <v>0</v>
      </c>
      <c r="MT171" s="439">
        <f t="shared" si="60"/>
        <v>0</v>
      </c>
      <c r="MU171" s="439">
        <f t="shared" si="60"/>
        <v>0</v>
      </c>
      <c r="MV171" s="439">
        <f t="shared" si="60"/>
        <v>0</v>
      </c>
      <c r="MW171" s="439">
        <f t="shared" si="60"/>
        <v>0</v>
      </c>
      <c r="MX171" s="439">
        <f t="shared" si="60"/>
        <v>0</v>
      </c>
      <c r="MY171" s="439">
        <f t="shared" si="60"/>
        <v>0</v>
      </c>
      <c r="MZ171" s="439">
        <f t="shared" si="60"/>
        <v>0</v>
      </c>
      <c r="NA171" s="439">
        <f t="shared" si="60"/>
        <v>0</v>
      </c>
      <c r="NB171" s="439">
        <f t="shared" si="60"/>
        <v>0</v>
      </c>
      <c r="NC171" s="439">
        <f t="shared" si="60"/>
        <v>0</v>
      </c>
      <c r="ND171" s="439">
        <f t="shared" si="60"/>
        <v>0</v>
      </c>
      <c r="NE171" s="439">
        <f t="shared" si="60"/>
        <v>0</v>
      </c>
      <c r="NF171" s="439">
        <f t="shared" si="60"/>
        <v>0</v>
      </c>
      <c r="NG171" s="439">
        <f t="shared" si="60"/>
        <v>0</v>
      </c>
      <c r="NH171" s="439">
        <f t="shared" si="60"/>
        <v>0</v>
      </c>
      <c r="NI171" s="439">
        <f t="shared" si="60"/>
        <v>0</v>
      </c>
      <c r="NJ171" s="439">
        <f t="shared" si="60"/>
        <v>0</v>
      </c>
      <c r="NK171" s="442">
        <f t="shared" si="60"/>
        <v>0</v>
      </c>
    </row>
    <row r="172" spans="1:375" x14ac:dyDescent="0.15">
      <c r="A172" s="436">
        <f t="shared" si="48"/>
        <v>916390.28948685084</v>
      </c>
      <c r="B172" s="441" t="s">
        <v>745</v>
      </c>
      <c r="C172" s="438" t="s">
        <v>752</v>
      </c>
      <c r="D172" s="439">
        <f t="shared" ref="D172:BO172" si="61">IF(OR(D$165&lt;=EOMONTH($E3,$R3*(1-$O3)),D$165&gt;EOMONTH($E3,$P3*12*(1-$O3)+$Q3*12*$O3+$R3*(1-$O3))),0,FV($W3,ROUNDDOWN(YEARFRAC($D$165,D$165,1),0),0,-($U3*(1-$O3)+$V3*$O3)*$B3/12,0))</f>
        <v>0</v>
      </c>
      <c r="E172" s="439">
        <f t="shared" si="61"/>
        <v>0</v>
      </c>
      <c r="F172" s="439">
        <f t="shared" si="61"/>
        <v>0</v>
      </c>
      <c r="G172" s="439">
        <f t="shared" si="61"/>
        <v>0</v>
      </c>
      <c r="H172" s="439">
        <f t="shared" si="61"/>
        <v>0</v>
      </c>
      <c r="I172" s="439">
        <f t="shared" si="61"/>
        <v>0</v>
      </c>
      <c r="J172" s="439">
        <f t="shared" si="61"/>
        <v>0</v>
      </c>
      <c r="K172" s="439">
        <f t="shared" si="61"/>
        <v>0</v>
      </c>
      <c r="L172" s="439">
        <f t="shared" si="61"/>
        <v>0</v>
      </c>
      <c r="M172" s="439">
        <f t="shared" si="61"/>
        <v>0</v>
      </c>
      <c r="N172" s="439">
        <f t="shared" si="61"/>
        <v>0</v>
      </c>
      <c r="O172" s="439">
        <f t="shared" si="61"/>
        <v>0</v>
      </c>
      <c r="P172" s="439">
        <f t="shared" si="61"/>
        <v>0</v>
      </c>
      <c r="Q172" s="439">
        <f t="shared" si="61"/>
        <v>0</v>
      </c>
      <c r="R172" s="439">
        <f t="shared" si="61"/>
        <v>0</v>
      </c>
      <c r="S172" s="439">
        <f t="shared" si="61"/>
        <v>0</v>
      </c>
      <c r="T172" s="439">
        <f t="shared" si="61"/>
        <v>0</v>
      </c>
      <c r="U172" s="439">
        <f t="shared" si="61"/>
        <v>0</v>
      </c>
      <c r="V172" s="439">
        <f t="shared" si="61"/>
        <v>0</v>
      </c>
      <c r="W172" s="439">
        <f t="shared" si="61"/>
        <v>0</v>
      </c>
      <c r="X172" s="439">
        <f t="shared" si="61"/>
        <v>0</v>
      </c>
      <c r="Y172" s="439">
        <f t="shared" si="61"/>
        <v>0</v>
      </c>
      <c r="Z172" s="439">
        <f t="shared" si="61"/>
        <v>0</v>
      </c>
      <c r="AA172" s="439">
        <f t="shared" si="61"/>
        <v>0</v>
      </c>
      <c r="AB172" s="439">
        <f t="shared" si="61"/>
        <v>0</v>
      </c>
      <c r="AC172" s="439">
        <f t="shared" si="61"/>
        <v>0</v>
      </c>
      <c r="AD172" s="439">
        <f t="shared" si="61"/>
        <v>0</v>
      </c>
      <c r="AE172" s="439">
        <f t="shared" si="61"/>
        <v>0</v>
      </c>
      <c r="AF172" s="439">
        <f t="shared" si="61"/>
        <v>0</v>
      </c>
      <c r="AG172" s="439">
        <f t="shared" si="61"/>
        <v>0</v>
      </c>
      <c r="AH172" s="439">
        <f t="shared" si="61"/>
        <v>0</v>
      </c>
      <c r="AI172" s="439">
        <f t="shared" si="61"/>
        <v>0</v>
      </c>
      <c r="AJ172" s="439">
        <f t="shared" si="61"/>
        <v>0</v>
      </c>
      <c r="AK172" s="439">
        <f t="shared" si="61"/>
        <v>0</v>
      </c>
      <c r="AL172" s="439">
        <f t="shared" si="61"/>
        <v>0</v>
      </c>
      <c r="AM172" s="439">
        <f t="shared" si="61"/>
        <v>0</v>
      </c>
      <c r="AN172" s="439">
        <f t="shared" si="61"/>
        <v>0</v>
      </c>
      <c r="AO172" s="439">
        <f t="shared" si="61"/>
        <v>0</v>
      </c>
      <c r="AP172" s="439">
        <f t="shared" si="61"/>
        <v>0</v>
      </c>
      <c r="AQ172" s="439">
        <f t="shared" si="61"/>
        <v>0</v>
      </c>
      <c r="AR172" s="439">
        <f t="shared" si="61"/>
        <v>0</v>
      </c>
      <c r="AS172" s="439">
        <f t="shared" si="61"/>
        <v>0</v>
      </c>
      <c r="AT172" s="439">
        <f t="shared" si="61"/>
        <v>0</v>
      </c>
      <c r="AU172" s="439">
        <f t="shared" si="61"/>
        <v>0</v>
      </c>
      <c r="AV172" s="439">
        <f t="shared" si="61"/>
        <v>0</v>
      </c>
      <c r="AW172" s="439">
        <f t="shared" si="61"/>
        <v>0</v>
      </c>
      <c r="AX172" s="439">
        <f t="shared" si="61"/>
        <v>0</v>
      </c>
      <c r="AY172" s="439">
        <f t="shared" si="61"/>
        <v>0</v>
      </c>
      <c r="AZ172" s="439">
        <f t="shared" si="61"/>
        <v>0</v>
      </c>
      <c r="BA172" s="439">
        <f t="shared" si="61"/>
        <v>0</v>
      </c>
      <c r="BB172" s="439">
        <f t="shared" si="61"/>
        <v>0</v>
      </c>
      <c r="BC172" s="439">
        <f t="shared" si="61"/>
        <v>0</v>
      </c>
      <c r="BD172" s="439">
        <f t="shared" si="61"/>
        <v>0</v>
      </c>
      <c r="BE172" s="439">
        <f t="shared" si="61"/>
        <v>0</v>
      </c>
      <c r="BF172" s="439">
        <f t="shared" si="61"/>
        <v>0</v>
      </c>
      <c r="BG172" s="439">
        <f t="shared" si="61"/>
        <v>0</v>
      </c>
      <c r="BH172" s="439">
        <f t="shared" si="61"/>
        <v>0</v>
      </c>
      <c r="BI172" s="439">
        <f t="shared" si="61"/>
        <v>0</v>
      </c>
      <c r="BJ172" s="439">
        <f t="shared" si="61"/>
        <v>0</v>
      </c>
      <c r="BK172" s="439">
        <f t="shared" si="61"/>
        <v>9004.0704799999985</v>
      </c>
      <c r="BL172" s="439">
        <f t="shared" si="61"/>
        <v>9004.0704799999985</v>
      </c>
      <c r="BM172" s="439">
        <f t="shared" si="61"/>
        <v>9274.1925943999995</v>
      </c>
      <c r="BN172" s="439">
        <f t="shared" si="61"/>
        <v>9274.1925943999995</v>
      </c>
      <c r="BO172" s="439">
        <f t="shared" si="61"/>
        <v>9274.1925943999995</v>
      </c>
      <c r="BP172" s="439">
        <f t="shared" ref="BP172:EA172" si="62">IF(OR(BP$165&lt;=EOMONTH($E3,$R3*(1-$O3)),BP$165&gt;EOMONTH($E3,$P3*12*(1-$O3)+$Q3*12*$O3+$R3*(1-$O3))),0,FV($W3,ROUNDDOWN(YEARFRAC($D$165,BP$165,1),0),0,-($U3*(1-$O3)+$V3*$O3)*$B3/12,0))</f>
        <v>9274.1925943999995</v>
      </c>
      <c r="BQ172" s="439">
        <f t="shared" si="62"/>
        <v>9274.1925943999995</v>
      </c>
      <c r="BR172" s="439">
        <f t="shared" si="62"/>
        <v>9274.1925943999995</v>
      </c>
      <c r="BS172" s="439">
        <f t="shared" si="62"/>
        <v>9274.1925943999995</v>
      </c>
      <c r="BT172" s="439">
        <f t="shared" si="62"/>
        <v>9274.1925943999995</v>
      </c>
      <c r="BU172" s="439">
        <f t="shared" si="62"/>
        <v>9274.1925943999995</v>
      </c>
      <c r="BV172" s="439">
        <f t="shared" si="62"/>
        <v>9274.1925943999995</v>
      </c>
      <c r="BW172" s="439">
        <f t="shared" si="62"/>
        <v>9274.1925943999995</v>
      </c>
      <c r="BX172" s="439">
        <f t="shared" si="62"/>
        <v>9274.1925943999995</v>
      </c>
      <c r="BY172" s="439">
        <f t="shared" si="62"/>
        <v>9552.4183722319995</v>
      </c>
      <c r="BZ172" s="439">
        <f t="shared" si="62"/>
        <v>9552.4183722319995</v>
      </c>
      <c r="CA172" s="439">
        <f t="shared" si="62"/>
        <v>9552.4183722319995</v>
      </c>
      <c r="CB172" s="439">
        <f t="shared" si="62"/>
        <v>9552.4183722319995</v>
      </c>
      <c r="CC172" s="439">
        <f t="shared" si="62"/>
        <v>9552.4183722319995</v>
      </c>
      <c r="CD172" s="439">
        <f t="shared" si="62"/>
        <v>9552.4183722319995</v>
      </c>
      <c r="CE172" s="439">
        <f t="shared" si="62"/>
        <v>9552.4183722319995</v>
      </c>
      <c r="CF172" s="439">
        <f t="shared" si="62"/>
        <v>9552.4183722319995</v>
      </c>
      <c r="CG172" s="439">
        <f t="shared" si="62"/>
        <v>9552.4183722319995</v>
      </c>
      <c r="CH172" s="439">
        <f t="shared" si="62"/>
        <v>9552.4183722319995</v>
      </c>
      <c r="CI172" s="439">
        <f t="shared" si="62"/>
        <v>9552.4183722319995</v>
      </c>
      <c r="CJ172" s="439">
        <f t="shared" si="62"/>
        <v>9552.4183722319995</v>
      </c>
      <c r="CK172" s="439">
        <f t="shared" si="62"/>
        <v>9838.9909233989601</v>
      </c>
      <c r="CL172" s="439">
        <f t="shared" si="62"/>
        <v>9838.9909233989601</v>
      </c>
      <c r="CM172" s="439">
        <f t="shared" si="62"/>
        <v>9838.9909233989601</v>
      </c>
      <c r="CN172" s="439">
        <f t="shared" si="62"/>
        <v>9838.9909233989601</v>
      </c>
      <c r="CO172" s="439">
        <f t="shared" si="62"/>
        <v>9838.9909233989601</v>
      </c>
      <c r="CP172" s="439">
        <f t="shared" si="62"/>
        <v>9838.9909233989601</v>
      </c>
      <c r="CQ172" s="439">
        <f t="shared" si="62"/>
        <v>9838.9909233989601</v>
      </c>
      <c r="CR172" s="439">
        <f t="shared" si="62"/>
        <v>9838.9909233989601</v>
      </c>
      <c r="CS172" s="439">
        <f t="shared" si="62"/>
        <v>9838.9909233989601</v>
      </c>
      <c r="CT172" s="439">
        <f t="shared" si="62"/>
        <v>9838.9909233989601</v>
      </c>
      <c r="CU172" s="439">
        <f t="shared" si="62"/>
        <v>9838.9909233989601</v>
      </c>
      <c r="CV172" s="439">
        <f t="shared" si="62"/>
        <v>9838.9909233989601</v>
      </c>
      <c r="CW172" s="439">
        <f t="shared" si="62"/>
        <v>10134.160651100927</v>
      </c>
      <c r="CX172" s="439">
        <f t="shared" si="62"/>
        <v>10134.160651100927</v>
      </c>
      <c r="CY172" s="439">
        <f t="shared" si="62"/>
        <v>10134.160651100927</v>
      </c>
      <c r="CZ172" s="439">
        <f t="shared" si="62"/>
        <v>10134.160651100927</v>
      </c>
      <c r="DA172" s="439">
        <f t="shared" si="62"/>
        <v>10134.160651100927</v>
      </c>
      <c r="DB172" s="439">
        <f t="shared" si="62"/>
        <v>10134.160651100927</v>
      </c>
      <c r="DC172" s="439">
        <f t="shared" si="62"/>
        <v>10134.160651100927</v>
      </c>
      <c r="DD172" s="439">
        <f t="shared" si="62"/>
        <v>10134.160651100927</v>
      </c>
      <c r="DE172" s="439">
        <f t="shared" si="62"/>
        <v>10134.160651100927</v>
      </c>
      <c r="DF172" s="439">
        <f t="shared" si="62"/>
        <v>10134.160651100927</v>
      </c>
      <c r="DG172" s="439">
        <f t="shared" si="62"/>
        <v>10134.160651100927</v>
      </c>
      <c r="DH172" s="439">
        <f t="shared" si="62"/>
        <v>10134.160651100927</v>
      </c>
      <c r="DI172" s="439">
        <f t="shared" si="62"/>
        <v>10438.185470633956</v>
      </c>
      <c r="DJ172" s="439">
        <f t="shared" si="62"/>
        <v>10438.185470633956</v>
      </c>
      <c r="DK172" s="439">
        <f t="shared" si="62"/>
        <v>10438.185470633956</v>
      </c>
      <c r="DL172" s="439">
        <f t="shared" si="62"/>
        <v>10438.185470633956</v>
      </c>
      <c r="DM172" s="439">
        <f t="shared" si="62"/>
        <v>10438.185470633956</v>
      </c>
      <c r="DN172" s="439">
        <f t="shared" si="62"/>
        <v>10438.185470633956</v>
      </c>
      <c r="DO172" s="439">
        <f t="shared" si="62"/>
        <v>10438.185470633956</v>
      </c>
      <c r="DP172" s="439">
        <f t="shared" si="62"/>
        <v>10438.185470633956</v>
      </c>
      <c r="DQ172" s="439">
        <f t="shared" si="62"/>
        <v>10438.185470633956</v>
      </c>
      <c r="DR172" s="439">
        <f t="shared" si="62"/>
        <v>10438.185470633956</v>
      </c>
      <c r="DS172" s="439">
        <f t="shared" si="62"/>
        <v>10438.185470633956</v>
      </c>
      <c r="DT172" s="439">
        <f t="shared" si="62"/>
        <v>10438.185470633956</v>
      </c>
      <c r="DU172" s="439">
        <f t="shared" si="62"/>
        <v>10751.331034752975</v>
      </c>
      <c r="DV172" s="439">
        <f t="shared" si="62"/>
        <v>10751.331034752975</v>
      </c>
      <c r="DW172" s="439">
        <f t="shared" si="62"/>
        <v>10751.331034752975</v>
      </c>
      <c r="DX172" s="439">
        <f t="shared" si="62"/>
        <v>10751.331034752975</v>
      </c>
      <c r="DY172" s="439">
        <f t="shared" si="62"/>
        <v>10751.331034752975</v>
      </c>
      <c r="DZ172" s="439">
        <f t="shared" si="62"/>
        <v>10751.331034752975</v>
      </c>
      <c r="EA172" s="439">
        <f t="shared" si="62"/>
        <v>10751.331034752975</v>
      </c>
      <c r="EB172" s="439">
        <f t="shared" ref="EB172:GM172" si="63">IF(OR(EB$165&lt;=EOMONTH($E3,$R3*(1-$O3)),EB$165&gt;EOMONTH($E3,$P3*12*(1-$O3)+$Q3*12*$O3+$R3*(1-$O3))),0,FV($W3,ROUNDDOWN(YEARFRAC($D$165,EB$165,1),0),0,-($U3*(1-$O3)+$V3*$O3)*$B3/12,0))</f>
        <v>10751.331034752975</v>
      </c>
      <c r="EC172" s="439">
        <f t="shared" si="63"/>
        <v>10751.331034752975</v>
      </c>
      <c r="ED172" s="439">
        <f t="shared" si="63"/>
        <v>10751.331034752975</v>
      </c>
      <c r="EE172" s="439">
        <f t="shared" si="63"/>
        <v>10751.331034752975</v>
      </c>
      <c r="EF172" s="439">
        <f t="shared" si="63"/>
        <v>10751.331034752975</v>
      </c>
      <c r="EG172" s="439">
        <f t="shared" si="63"/>
        <v>11073.870965795564</v>
      </c>
      <c r="EH172" s="439">
        <f t="shared" si="63"/>
        <v>11073.870965795564</v>
      </c>
      <c r="EI172" s="439">
        <f t="shared" si="63"/>
        <v>11073.870965795564</v>
      </c>
      <c r="EJ172" s="439">
        <f t="shared" si="63"/>
        <v>11073.870965795564</v>
      </c>
      <c r="EK172" s="439">
        <f t="shared" si="63"/>
        <v>11073.870965795564</v>
      </c>
      <c r="EL172" s="439">
        <f t="shared" si="63"/>
        <v>11073.870965795564</v>
      </c>
      <c r="EM172" s="439">
        <f t="shared" si="63"/>
        <v>11073.870965795564</v>
      </c>
      <c r="EN172" s="439">
        <f t="shared" si="63"/>
        <v>11073.870965795564</v>
      </c>
      <c r="EO172" s="439">
        <f t="shared" si="63"/>
        <v>11073.870965795564</v>
      </c>
      <c r="EP172" s="439">
        <f t="shared" si="63"/>
        <v>11073.870965795564</v>
      </c>
      <c r="EQ172" s="439">
        <f t="shared" si="63"/>
        <v>11073.870965795564</v>
      </c>
      <c r="ER172" s="439">
        <f t="shared" si="63"/>
        <v>11073.870965795564</v>
      </c>
      <c r="ES172" s="439">
        <f t="shared" si="63"/>
        <v>11406.087094769429</v>
      </c>
      <c r="ET172" s="439">
        <f t="shared" si="63"/>
        <v>11406.087094769429</v>
      </c>
      <c r="EU172" s="439">
        <f t="shared" si="63"/>
        <v>11406.087094769429</v>
      </c>
      <c r="EV172" s="439">
        <f t="shared" si="63"/>
        <v>11406.087094769429</v>
      </c>
      <c r="EW172" s="439">
        <f t="shared" si="63"/>
        <v>0</v>
      </c>
      <c r="EX172" s="439">
        <f t="shared" si="63"/>
        <v>0</v>
      </c>
      <c r="EY172" s="439">
        <f t="shared" si="63"/>
        <v>0</v>
      </c>
      <c r="EZ172" s="439">
        <f t="shared" si="63"/>
        <v>0</v>
      </c>
      <c r="FA172" s="439">
        <f t="shared" si="63"/>
        <v>0</v>
      </c>
      <c r="FB172" s="439">
        <f t="shared" si="63"/>
        <v>0</v>
      </c>
      <c r="FC172" s="439">
        <f t="shared" si="63"/>
        <v>0</v>
      </c>
      <c r="FD172" s="439">
        <f t="shared" si="63"/>
        <v>0</v>
      </c>
      <c r="FE172" s="439">
        <f t="shared" si="63"/>
        <v>0</v>
      </c>
      <c r="FF172" s="439">
        <f t="shared" si="63"/>
        <v>0</v>
      </c>
      <c r="FG172" s="439">
        <f t="shared" si="63"/>
        <v>0</v>
      </c>
      <c r="FH172" s="439">
        <f t="shared" si="63"/>
        <v>0</v>
      </c>
      <c r="FI172" s="439">
        <f t="shared" si="63"/>
        <v>0</v>
      </c>
      <c r="FJ172" s="439">
        <f t="shared" si="63"/>
        <v>0</v>
      </c>
      <c r="FK172" s="439">
        <f t="shared" si="63"/>
        <v>0</v>
      </c>
      <c r="FL172" s="439">
        <f t="shared" si="63"/>
        <v>0</v>
      </c>
      <c r="FM172" s="439">
        <f t="shared" si="63"/>
        <v>0</v>
      </c>
      <c r="FN172" s="439">
        <f t="shared" si="63"/>
        <v>0</v>
      </c>
      <c r="FO172" s="439">
        <f t="shared" si="63"/>
        <v>0</v>
      </c>
      <c r="FP172" s="439">
        <f t="shared" si="63"/>
        <v>0</v>
      </c>
      <c r="FQ172" s="439">
        <f t="shared" si="63"/>
        <v>0</v>
      </c>
      <c r="FR172" s="439">
        <f t="shared" si="63"/>
        <v>0</v>
      </c>
      <c r="FS172" s="439">
        <f t="shared" si="63"/>
        <v>0</v>
      </c>
      <c r="FT172" s="439">
        <f t="shared" si="63"/>
        <v>0</v>
      </c>
      <c r="FU172" s="439">
        <f t="shared" si="63"/>
        <v>0</v>
      </c>
      <c r="FV172" s="439">
        <f t="shared" si="63"/>
        <v>0</v>
      </c>
      <c r="FW172" s="439">
        <f t="shared" si="63"/>
        <v>0</v>
      </c>
      <c r="FX172" s="439">
        <f t="shared" si="63"/>
        <v>0</v>
      </c>
      <c r="FY172" s="439">
        <f t="shared" si="63"/>
        <v>0</v>
      </c>
      <c r="FZ172" s="439">
        <f t="shared" si="63"/>
        <v>0</v>
      </c>
      <c r="GA172" s="439">
        <f t="shared" si="63"/>
        <v>0</v>
      </c>
      <c r="GB172" s="439">
        <f t="shared" si="63"/>
        <v>0</v>
      </c>
      <c r="GC172" s="439">
        <f t="shared" si="63"/>
        <v>0</v>
      </c>
      <c r="GD172" s="439">
        <f t="shared" si="63"/>
        <v>0</v>
      </c>
      <c r="GE172" s="439">
        <f t="shared" si="63"/>
        <v>0</v>
      </c>
      <c r="GF172" s="439">
        <f t="shared" si="63"/>
        <v>0</v>
      </c>
      <c r="GG172" s="439">
        <f t="shared" si="63"/>
        <v>0</v>
      </c>
      <c r="GH172" s="439">
        <f t="shared" si="63"/>
        <v>0</v>
      </c>
      <c r="GI172" s="439">
        <f t="shared" si="63"/>
        <v>0</v>
      </c>
      <c r="GJ172" s="439">
        <f t="shared" si="63"/>
        <v>0</v>
      </c>
      <c r="GK172" s="439">
        <f t="shared" si="63"/>
        <v>0</v>
      </c>
      <c r="GL172" s="439">
        <f t="shared" si="63"/>
        <v>0</v>
      </c>
      <c r="GM172" s="439">
        <f t="shared" si="63"/>
        <v>0</v>
      </c>
      <c r="GN172" s="439">
        <f t="shared" ref="GN172:IY172" si="64">IF(OR(GN$165&lt;=EOMONTH($E3,$R3*(1-$O3)),GN$165&gt;EOMONTH($E3,$P3*12*(1-$O3)+$Q3*12*$O3+$R3*(1-$O3))),0,FV($W3,ROUNDDOWN(YEARFRAC($D$165,GN$165,1),0),0,-($U3*(1-$O3)+$V3*$O3)*$B3/12,0))</f>
        <v>0</v>
      </c>
      <c r="GO172" s="439">
        <f t="shared" si="64"/>
        <v>0</v>
      </c>
      <c r="GP172" s="439">
        <f t="shared" si="64"/>
        <v>0</v>
      </c>
      <c r="GQ172" s="439">
        <f t="shared" si="64"/>
        <v>0</v>
      </c>
      <c r="GR172" s="439">
        <f t="shared" si="64"/>
        <v>0</v>
      </c>
      <c r="GS172" s="439">
        <f t="shared" si="64"/>
        <v>0</v>
      </c>
      <c r="GT172" s="439">
        <f t="shared" si="64"/>
        <v>0</v>
      </c>
      <c r="GU172" s="439">
        <f t="shared" si="64"/>
        <v>0</v>
      </c>
      <c r="GV172" s="439">
        <f t="shared" si="64"/>
        <v>0</v>
      </c>
      <c r="GW172" s="439">
        <f t="shared" si="64"/>
        <v>0</v>
      </c>
      <c r="GX172" s="439">
        <f t="shared" si="64"/>
        <v>0</v>
      </c>
      <c r="GY172" s="439">
        <f t="shared" si="64"/>
        <v>0</v>
      </c>
      <c r="GZ172" s="439">
        <f t="shared" si="64"/>
        <v>0</v>
      </c>
      <c r="HA172" s="439">
        <f t="shared" si="64"/>
        <v>0</v>
      </c>
      <c r="HB172" s="439">
        <f t="shared" si="64"/>
        <v>0</v>
      </c>
      <c r="HC172" s="439">
        <f t="shared" si="64"/>
        <v>0</v>
      </c>
      <c r="HD172" s="439">
        <f t="shared" si="64"/>
        <v>0</v>
      </c>
      <c r="HE172" s="439">
        <f t="shared" si="64"/>
        <v>0</v>
      </c>
      <c r="HF172" s="439">
        <f t="shared" si="64"/>
        <v>0</v>
      </c>
      <c r="HG172" s="439">
        <f t="shared" si="64"/>
        <v>0</v>
      </c>
      <c r="HH172" s="439">
        <f t="shared" si="64"/>
        <v>0</v>
      </c>
      <c r="HI172" s="439">
        <f t="shared" si="64"/>
        <v>0</v>
      </c>
      <c r="HJ172" s="439">
        <f t="shared" si="64"/>
        <v>0</v>
      </c>
      <c r="HK172" s="439">
        <f t="shared" si="64"/>
        <v>0</v>
      </c>
      <c r="HL172" s="439">
        <f t="shared" si="64"/>
        <v>0</v>
      </c>
      <c r="HM172" s="439">
        <f t="shared" si="64"/>
        <v>0</v>
      </c>
      <c r="HN172" s="439">
        <f t="shared" si="64"/>
        <v>0</v>
      </c>
      <c r="HO172" s="439">
        <f t="shared" si="64"/>
        <v>0</v>
      </c>
      <c r="HP172" s="439">
        <f t="shared" si="64"/>
        <v>0</v>
      </c>
      <c r="HQ172" s="439">
        <f t="shared" si="64"/>
        <v>0</v>
      </c>
      <c r="HR172" s="439">
        <f t="shared" si="64"/>
        <v>0</v>
      </c>
      <c r="HS172" s="439">
        <f t="shared" si="64"/>
        <v>0</v>
      </c>
      <c r="HT172" s="439">
        <f t="shared" si="64"/>
        <v>0</v>
      </c>
      <c r="HU172" s="439">
        <f t="shared" si="64"/>
        <v>0</v>
      </c>
      <c r="HV172" s="439">
        <f t="shared" si="64"/>
        <v>0</v>
      </c>
      <c r="HW172" s="439">
        <f t="shared" si="64"/>
        <v>0</v>
      </c>
      <c r="HX172" s="439">
        <f t="shared" si="64"/>
        <v>0</v>
      </c>
      <c r="HY172" s="439">
        <f t="shared" si="64"/>
        <v>0</v>
      </c>
      <c r="HZ172" s="439">
        <f t="shared" si="64"/>
        <v>0</v>
      </c>
      <c r="IA172" s="439">
        <f t="shared" si="64"/>
        <v>0</v>
      </c>
      <c r="IB172" s="439">
        <f t="shared" si="64"/>
        <v>0</v>
      </c>
      <c r="IC172" s="439">
        <f t="shared" si="64"/>
        <v>0</v>
      </c>
      <c r="ID172" s="439">
        <f t="shared" si="64"/>
        <v>0</v>
      </c>
      <c r="IE172" s="439">
        <f t="shared" si="64"/>
        <v>0</v>
      </c>
      <c r="IF172" s="439">
        <f t="shared" si="64"/>
        <v>0</v>
      </c>
      <c r="IG172" s="439">
        <f t="shared" si="64"/>
        <v>0</v>
      </c>
      <c r="IH172" s="439">
        <f t="shared" si="64"/>
        <v>0</v>
      </c>
      <c r="II172" s="439">
        <f t="shared" si="64"/>
        <v>0</v>
      </c>
      <c r="IJ172" s="439">
        <f t="shared" si="64"/>
        <v>0</v>
      </c>
      <c r="IK172" s="439">
        <f t="shared" si="64"/>
        <v>0</v>
      </c>
      <c r="IL172" s="439">
        <f t="shared" si="64"/>
        <v>0</v>
      </c>
      <c r="IM172" s="439">
        <f t="shared" si="64"/>
        <v>0</v>
      </c>
      <c r="IN172" s="439">
        <f t="shared" si="64"/>
        <v>0</v>
      </c>
      <c r="IO172" s="439">
        <f t="shared" si="64"/>
        <v>0</v>
      </c>
      <c r="IP172" s="439">
        <f t="shared" si="64"/>
        <v>0</v>
      </c>
      <c r="IQ172" s="439">
        <f t="shared" si="64"/>
        <v>0</v>
      </c>
      <c r="IR172" s="439">
        <f t="shared" si="64"/>
        <v>0</v>
      </c>
      <c r="IS172" s="439">
        <f t="shared" si="64"/>
        <v>0</v>
      </c>
      <c r="IT172" s="439">
        <f t="shared" si="64"/>
        <v>0</v>
      </c>
      <c r="IU172" s="439">
        <f t="shared" si="64"/>
        <v>0</v>
      </c>
      <c r="IV172" s="439">
        <f t="shared" si="64"/>
        <v>0</v>
      </c>
      <c r="IW172" s="439">
        <f t="shared" si="64"/>
        <v>0</v>
      </c>
      <c r="IX172" s="439">
        <f t="shared" si="64"/>
        <v>0</v>
      </c>
      <c r="IY172" s="439">
        <f t="shared" si="64"/>
        <v>0</v>
      </c>
      <c r="IZ172" s="439">
        <f t="shared" ref="IZ172:LK172" si="65">IF(OR(IZ$165&lt;=EOMONTH($E3,$R3*(1-$O3)),IZ$165&gt;EOMONTH($E3,$P3*12*(1-$O3)+$Q3*12*$O3+$R3*(1-$O3))),0,FV($W3,ROUNDDOWN(YEARFRAC($D$165,IZ$165,1),0),0,-($U3*(1-$O3)+$V3*$O3)*$B3/12,0))</f>
        <v>0</v>
      </c>
      <c r="JA172" s="439">
        <f t="shared" si="65"/>
        <v>0</v>
      </c>
      <c r="JB172" s="439">
        <f t="shared" si="65"/>
        <v>0</v>
      </c>
      <c r="JC172" s="439">
        <f t="shared" si="65"/>
        <v>0</v>
      </c>
      <c r="JD172" s="439">
        <f t="shared" si="65"/>
        <v>0</v>
      </c>
      <c r="JE172" s="439">
        <f t="shared" si="65"/>
        <v>0</v>
      </c>
      <c r="JF172" s="439">
        <f t="shared" si="65"/>
        <v>0</v>
      </c>
      <c r="JG172" s="439">
        <f t="shared" si="65"/>
        <v>0</v>
      </c>
      <c r="JH172" s="439">
        <f t="shared" si="65"/>
        <v>0</v>
      </c>
      <c r="JI172" s="439">
        <f t="shared" si="65"/>
        <v>0</v>
      </c>
      <c r="JJ172" s="439">
        <f t="shared" si="65"/>
        <v>0</v>
      </c>
      <c r="JK172" s="439">
        <f t="shared" si="65"/>
        <v>0</v>
      </c>
      <c r="JL172" s="439">
        <f t="shared" si="65"/>
        <v>0</v>
      </c>
      <c r="JM172" s="439">
        <f t="shared" si="65"/>
        <v>0</v>
      </c>
      <c r="JN172" s="439">
        <f t="shared" si="65"/>
        <v>0</v>
      </c>
      <c r="JO172" s="439">
        <f t="shared" si="65"/>
        <v>0</v>
      </c>
      <c r="JP172" s="439">
        <f t="shared" si="65"/>
        <v>0</v>
      </c>
      <c r="JQ172" s="439">
        <f t="shared" si="65"/>
        <v>0</v>
      </c>
      <c r="JR172" s="439">
        <f t="shared" si="65"/>
        <v>0</v>
      </c>
      <c r="JS172" s="439">
        <f t="shared" si="65"/>
        <v>0</v>
      </c>
      <c r="JT172" s="439">
        <f t="shared" si="65"/>
        <v>0</v>
      </c>
      <c r="JU172" s="439">
        <f t="shared" si="65"/>
        <v>0</v>
      </c>
      <c r="JV172" s="439">
        <f t="shared" si="65"/>
        <v>0</v>
      </c>
      <c r="JW172" s="439">
        <f t="shared" si="65"/>
        <v>0</v>
      </c>
      <c r="JX172" s="439">
        <f t="shared" si="65"/>
        <v>0</v>
      </c>
      <c r="JY172" s="439">
        <f t="shared" si="65"/>
        <v>0</v>
      </c>
      <c r="JZ172" s="439">
        <f t="shared" si="65"/>
        <v>0</v>
      </c>
      <c r="KA172" s="439">
        <f t="shared" si="65"/>
        <v>0</v>
      </c>
      <c r="KB172" s="439">
        <f t="shared" si="65"/>
        <v>0</v>
      </c>
      <c r="KC172" s="439">
        <f t="shared" si="65"/>
        <v>0</v>
      </c>
      <c r="KD172" s="439">
        <f t="shared" si="65"/>
        <v>0</v>
      </c>
      <c r="KE172" s="439">
        <f t="shared" si="65"/>
        <v>0</v>
      </c>
      <c r="KF172" s="439">
        <f t="shared" si="65"/>
        <v>0</v>
      </c>
      <c r="KG172" s="439">
        <f t="shared" si="65"/>
        <v>0</v>
      </c>
      <c r="KH172" s="439">
        <f t="shared" si="65"/>
        <v>0</v>
      </c>
      <c r="KI172" s="439">
        <f t="shared" si="65"/>
        <v>0</v>
      </c>
      <c r="KJ172" s="439">
        <f t="shared" si="65"/>
        <v>0</v>
      </c>
      <c r="KK172" s="439">
        <f t="shared" si="65"/>
        <v>0</v>
      </c>
      <c r="KL172" s="439">
        <f t="shared" si="65"/>
        <v>0</v>
      </c>
      <c r="KM172" s="439">
        <f t="shared" si="65"/>
        <v>0</v>
      </c>
      <c r="KN172" s="439">
        <f t="shared" si="65"/>
        <v>0</v>
      </c>
      <c r="KO172" s="439">
        <f t="shared" si="65"/>
        <v>0</v>
      </c>
      <c r="KP172" s="439">
        <f t="shared" si="65"/>
        <v>0</v>
      </c>
      <c r="KQ172" s="439">
        <f t="shared" si="65"/>
        <v>0</v>
      </c>
      <c r="KR172" s="439">
        <f t="shared" si="65"/>
        <v>0</v>
      </c>
      <c r="KS172" s="439">
        <f t="shared" si="65"/>
        <v>0</v>
      </c>
      <c r="KT172" s="439">
        <f t="shared" si="65"/>
        <v>0</v>
      </c>
      <c r="KU172" s="439">
        <f t="shared" si="65"/>
        <v>0</v>
      </c>
      <c r="KV172" s="439">
        <f t="shared" si="65"/>
        <v>0</v>
      </c>
      <c r="KW172" s="439">
        <f t="shared" si="65"/>
        <v>0</v>
      </c>
      <c r="KX172" s="439">
        <f t="shared" si="65"/>
        <v>0</v>
      </c>
      <c r="KY172" s="439">
        <f t="shared" si="65"/>
        <v>0</v>
      </c>
      <c r="KZ172" s="439">
        <f t="shared" si="65"/>
        <v>0</v>
      </c>
      <c r="LA172" s="439">
        <f t="shared" si="65"/>
        <v>0</v>
      </c>
      <c r="LB172" s="439">
        <f t="shared" si="65"/>
        <v>0</v>
      </c>
      <c r="LC172" s="439">
        <f t="shared" si="65"/>
        <v>0</v>
      </c>
      <c r="LD172" s="439">
        <f t="shared" si="65"/>
        <v>0</v>
      </c>
      <c r="LE172" s="439">
        <f t="shared" si="65"/>
        <v>0</v>
      </c>
      <c r="LF172" s="439">
        <f t="shared" si="65"/>
        <v>0</v>
      </c>
      <c r="LG172" s="439">
        <f t="shared" si="65"/>
        <v>0</v>
      </c>
      <c r="LH172" s="439">
        <f t="shared" si="65"/>
        <v>0</v>
      </c>
      <c r="LI172" s="439">
        <f t="shared" si="65"/>
        <v>0</v>
      </c>
      <c r="LJ172" s="439">
        <f t="shared" si="65"/>
        <v>0</v>
      </c>
      <c r="LK172" s="439">
        <f t="shared" si="65"/>
        <v>0</v>
      </c>
      <c r="LL172" s="439">
        <f t="shared" ref="LL172:NK172" si="66">IF(OR(LL$165&lt;=EOMONTH($E3,$R3*(1-$O3)),LL$165&gt;EOMONTH($E3,$P3*12*(1-$O3)+$Q3*12*$O3+$R3*(1-$O3))),0,FV($W3,ROUNDDOWN(YEARFRAC($D$165,LL$165,1),0),0,-($U3*(1-$O3)+$V3*$O3)*$B3/12,0))</f>
        <v>0</v>
      </c>
      <c r="LM172" s="439">
        <f t="shared" si="66"/>
        <v>0</v>
      </c>
      <c r="LN172" s="439">
        <f t="shared" si="66"/>
        <v>0</v>
      </c>
      <c r="LO172" s="439">
        <f t="shared" si="66"/>
        <v>0</v>
      </c>
      <c r="LP172" s="439">
        <f t="shared" si="66"/>
        <v>0</v>
      </c>
      <c r="LQ172" s="439">
        <f t="shared" si="66"/>
        <v>0</v>
      </c>
      <c r="LR172" s="439">
        <f t="shared" si="66"/>
        <v>0</v>
      </c>
      <c r="LS172" s="439">
        <f t="shared" si="66"/>
        <v>0</v>
      </c>
      <c r="LT172" s="439">
        <f t="shared" si="66"/>
        <v>0</v>
      </c>
      <c r="LU172" s="439">
        <f t="shared" si="66"/>
        <v>0</v>
      </c>
      <c r="LV172" s="439">
        <f t="shared" si="66"/>
        <v>0</v>
      </c>
      <c r="LW172" s="439">
        <f t="shared" si="66"/>
        <v>0</v>
      </c>
      <c r="LX172" s="439">
        <f t="shared" si="66"/>
        <v>0</v>
      </c>
      <c r="LY172" s="439">
        <f t="shared" si="66"/>
        <v>0</v>
      </c>
      <c r="LZ172" s="439">
        <f t="shared" si="66"/>
        <v>0</v>
      </c>
      <c r="MA172" s="439">
        <f t="shared" si="66"/>
        <v>0</v>
      </c>
      <c r="MB172" s="439">
        <f t="shared" si="66"/>
        <v>0</v>
      </c>
      <c r="MC172" s="439">
        <f t="shared" si="66"/>
        <v>0</v>
      </c>
      <c r="MD172" s="439">
        <f t="shared" si="66"/>
        <v>0</v>
      </c>
      <c r="ME172" s="439">
        <f t="shared" si="66"/>
        <v>0</v>
      </c>
      <c r="MF172" s="439">
        <f t="shared" si="66"/>
        <v>0</v>
      </c>
      <c r="MG172" s="439">
        <f t="shared" si="66"/>
        <v>0</v>
      </c>
      <c r="MH172" s="439">
        <f t="shared" si="66"/>
        <v>0</v>
      </c>
      <c r="MI172" s="439">
        <f t="shared" si="66"/>
        <v>0</v>
      </c>
      <c r="MJ172" s="439">
        <f t="shared" si="66"/>
        <v>0</v>
      </c>
      <c r="MK172" s="439">
        <f t="shared" si="66"/>
        <v>0</v>
      </c>
      <c r="ML172" s="439">
        <f t="shared" si="66"/>
        <v>0</v>
      </c>
      <c r="MM172" s="439">
        <f t="shared" si="66"/>
        <v>0</v>
      </c>
      <c r="MN172" s="439">
        <f t="shared" si="66"/>
        <v>0</v>
      </c>
      <c r="MO172" s="439">
        <f t="shared" si="66"/>
        <v>0</v>
      </c>
      <c r="MP172" s="439">
        <f t="shared" si="66"/>
        <v>0</v>
      </c>
      <c r="MQ172" s="439">
        <f t="shared" si="66"/>
        <v>0</v>
      </c>
      <c r="MR172" s="439">
        <f t="shared" si="66"/>
        <v>0</v>
      </c>
      <c r="MS172" s="439">
        <f t="shared" si="66"/>
        <v>0</v>
      </c>
      <c r="MT172" s="439">
        <f t="shared" si="66"/>
        <v>0</v>
      </c>
      <c r="MU172" s="439">
        <f t="shared" si="66"/>
        <v>0</v>
      </c>
      <c r="MV172" s="439">
        <f t="shared" si="66"/>
        <v>0</v>
      </c>
      <c r="MW172" s="439">
        <f t="shared" si="66"/>
        <v>0</v>
      </c>
      <c r="MX172" s="439">
        <f t="shared" si="66"/>
        <v>0</v>
      </c>
      <c r="MY172" s="439">
        <f t="shared" si="66"/>
        <v>0</v>
      </c>
      <c r="MZ172" s="439">
        <f t="shared" si="66"/>
        <v>0</v>
      </c>
      <c r="NA172" s="439">
        <f t="shared" si="66"/>
        <v>0</v>
      </c>
      <c r="NB172" s="439">
        <f t="shared" si="66"/>
        <v>0</v>
      </c>
      <c r="NC172" s="439">
        <f t="shared" si="66"/>
        <v>0</v>
      </c>
      <c r="ND172" s="439">
        <f t="shared" si="66"/>
        <v>0</v>
      </c>
      <c r="NE172" s="439">
        <f t="shared" si="66"/>
        <v>0</v>
      </c>
      <c r="NF172" s="439">
        <f t="shared" si="66"/>
        <v>0</v>
      </c>
      <c r="NG172" s="439">
        <f t="shared" si="66"/>
        <v>0</v>
      </c>
      <c r="NH172" s="439">
        <f t="shared" si="66"/>
        <v>0</v>
      </c>
      <c r="NI172" s="439">
        <f t="shared" si="66"/>
        <v>0</v>
      </c>
      <c r="NJ172" s="439">
        <f t="shared" si="66"/>
        <v>0</v>
      </c>
      <c r="NK172" s="442">
        <f t="shared" si="66"/>
        <v>0</v>
      </c>
    </row>
    <row r="173" spans="1:375" x14ac:dyDescent="0.15">
      <c r="A173" s="436">
        <f t="shared" si="48"/>
        <v>-18008.140959999997</v>
      </c>
      <c r="B173" s="441" t="s">
        <v>750</v>
      </c>
      <c r="C173" s="438" t="s">
        <v>753</v>
      </c>
      <c r="D173" s="439">
        <f t="shared" ref="D173:BO173" si="67">IF(AND(D$165&gt;EOMONTH($E3,$R3*(1-$O3)),D$165&lt;=EOMONTH($E3,$R3*(1-$O3)+$S3*(1-$O3)+$T3*$O3)),-D172,0)</f>
        <v>0</v>
      </c>
      <c r="E173" s="439">
        <f t="shared" si="67"/>
        <v>0</v>
      </c>
      <c r="F173" s="439">
        <f t="shared" si="67"/>
        <v>0</v>
      </c>
      <c r="G173" s="439">
        <f t="shared" si="67"/>
        <v>0</v>
      </c>
      <c r="H173" s="439">
        <f t="shared" si="67"/>
        <v>0</v>
      </c>
      <c r="I173" s="439">
        <f t="shared" si="67"/>
        <v>0</v>
      </c>
      <c r="J173" s="439">
        <f t="shared" si="67"/>
        <v>0</v>
      </c>
      <c r="K173" s="439">
        <f t="shared" si="67"/>
        <v>0</v>
      </c>
      <c r="L173" s="439">
        <f t="shared" si="67"/>
        <v>0</v>
      </c>
      <c r="M173" s="439">
        <f t="shared" si="67"/>
        <v>0</v>
      </c>
      <c r="N173" s="439">
        <f t="shared" si="67"/>
        <v>0</v>
      </c>
      <c r="O173" s="439">
        <f t="shared" si="67"/>
        <v>0</v>
      </c>
      <c r="P173" s="439">
        <f t="shared" si="67"/>
        <v>0</v>
      </c>
      <c r="Q173" s="439">
        <f t="shared" si="67"/>
        <v>0</v>
      </c>
      <c r="R173" s="439">
        <f t="shared" si="67"/>
        <v>0</v>
      </c>
      <c r="S173" s="439">
        <f t="shared" si="67"/>
        <v>0</v>
      </c>
      <c r="T173" s="439">
        <f t="shared" si="67"/>
        <v>0</v>
      </c>
      <c r="U173" s="439">
        <f t="shared" si="67"/>
        <v>0</v>
      </c>
      <c r="V173" s="439">
        <f t="shared" si="67"/>
        <v>0</v>
      </c>
      <c r="W173" s="439">
        <f t="shared" si="67"/>
        <v>0</v>
      </c>
      <c r="X173" s="439">
        <f t="shared" si="67"/>
        <v>0</v>
      </c>
      <c r="Y173" s="439">
        <f t="shared" si="67"/>
        <v>0</v>
      </c>
      <c r="Z173" s="439">
        <f t="shared" si="67"/>
        <v>0</v>
      </c>
      <c r="AA173" s="439">
        <f t="shared" si="67"/>
        <v>0</v>
      </c>
      <c r="AB173" s="439">
        <f t="shared" si="67"/>
        <v>0</v>
      </c>
      <c r="AC173" s="439">
        <f t="shared" si="67"/>
        <v>0</v>
      </c>
      <c r="AD173" s="439">
        <f t="shared" si="67"/>
        <v>0</v>
      </c>
      <c r="AE173" s="439">
        <f t="shared" si="67"/>
        <v>0</v>
      </c>
      <c r="AF173" s="439">
        <f t="shared" si="67"/>
        <v>0</v>
      </c>
      <c r="AG173" s="439">
        <f t="shared" si="67"/>
        <v>0</v>
      </c>
      <c r="AH173" s="439">
        <f t="shared" si="67"/>
        <v>0</v>
      </c>
      <c r="AI173" s="439">
        <f t="shared" si="67"/>
        <v>0</v>
      </c>
      <c r="AJ173" s="439">
        <f t="shared" si="67"/>
        <v>0</v>
      </c>
      <c r="AK173" s="439">
        <f t="shared" si="67"/>
        <v>0</v>
      </c>
      <c r="AL173" s="439">
        <f t="shared" si="67"/>
        <v>0</v>
      </c>
      <c r="AM173" s="439">
        <f t="shared" si="67"/>
        <v>0</v>
      </c>
      <c r="AN173" s="439">
        <f t="shared" si="67"/>
        <v>0</v>
      </c>
      <c r="AO173" s="439">
        <f t="shared" si="67"/>
        <v>0</v>
      </c>
      <c r="AP173" s="439">
        <f t="shared" si="67"/>
        <v>0</v>
      </c>
      <c r="AQ173" s="439">
        <f t="shared" si="67"/>
        <v>0</v>
      </c>
      <c r="AR173" s="439">
        <f t="shared" si="67"/>
        <v>0</v>
      </c>
      <c r="AS173" s="439">
        <f t="shared" si="67"/>
        <v>0</v>
      </c>
      <c r="AT173" s="439">
        <f t="shared" si="67"/>
        <v>0</v>
      </c>
      <c r="AU173" s="439">
        <f t="shared" si="67"/>
        <v>0</v>
      </c>
      <c r="AV173" s="439">
        <f t="shared" si="67"/>
        <v>0</v>
      </c>
      <c r="AW173" s="439">
        <f t="shared" si="67"/>
        <v>0</v>
      </c>
      <c r="AX173" s="439">
        <f t="shared" si="67"/>
        <v>0</v>
      </c>
      <c r="AY173" s="439">
        <f t="shared" si="67"/>
        <v>0</v>
      </c>
      <c r="AZ173" s="439">
        <f t="shared" si="67"/>
        <v>0</v>
      </c>
      <c r="BA173" s="439">
        <f t="shared" si="67"/>
        <v>0</v>
      </c>
      <c r="BB173" s="439">
        <f t="shared" si="67"/>
        <v>0</v>
      </c>
      <c r="BC173" s="439">
        <f t="shared" si="67"/>
        <v>0</v>
      </c>
      <c r="BD173" s="439">
        <f t="shared" si="67"/>
        <v>0</v>
      </c>
      <c r="BE173" s="439">
        <f t="shared" si="67"/>
        <v>0</v>
      </c>
      <c r="BF173" s="439">
        <f t="shared" si="67"/>
        <v>0</v>
      </c>
      <c r="BG173" s="439">
        <f t="shared" si="67"/>
        <v>0</v>
      </c>
      <c r="BH173" s="439">
        <f t="shared" si="67"/>
        <v>0</v>
      </c>
      <c r="BI173" s="439">
        <f t="shared" si="67"/>
        <v>0</v>
      </c>
      <c r="BJ173" s="439">
        <f t="shared" si="67"/>
        <v>0</v>
      </c>
      <c r="BK173" s="439">
        <f t="shared" si="67"/>
        <v>-9004.0704799999985</v>
      </c>
      <c r="BL173" s="439">
        <f t="shared" si="67"/>
        <v>-9004.0704799999985</v>
      </c>
      <c r="BM173" s="439">
        <f t="shared" si="67"/>
        <v>0</v>
      </c>
      <c r="BN173" s="439">
        <f t="shared" si="67"/>
        <v>0</v>
      </c>
      <c r="BO173" s="439">
        <f t="shared" si="67"/>
        <v>0</v>
      </c>
      <c r="BP173" s="439">
        <f t="shared" ref="BP173:EA173" si="68">IF(AND(BP$165&gt;EOMONTH($E3,$R3*(1-$O3)),BP$165&lt;=EOMONTH($E3,$R3*(1-$O3)+$S3*(1-$O3)+$T3*$O3)),-BP172,0)</f>
        <v>0</v>
      </c>
      <c r="BQ173" s="439">
        <f t="shared" si="68"/>
        <v>0</v>
      </c>
      <c r="BR173" s="439">
        <f t="shared" si="68"/>
        <v>0</v>
      </c>
      <c r="BS173" s="439">
        <f t="shared" si="68"/>
        <v>0</v>
      </c>
      <c r="BT173" s="439">
        <f t="shared" si="68"/>
        <v>0</v>
      </c>
      <c r="BU173" s="439">
        <f t="shared" si="68"/>
        <v>0</v>
      </c>
      <c r="BV173" s="439">
        <f t="shared" si="68"/>
        <v>0</v>
      </c>
      <c r="BW173" s="439">
        <f t="shared" si="68"/>
        <v>0</v>
      </c>
      <c r="BX173" s="439">
        <f t="shared" si="68"/>
        <v>0</v>
      </c>
      <c r="BY173" s="439">
        <f t="shared" si="68"/>
        <v>0</v>
      </c>
      <c r="BZ173" s="439">
        <f t="shared" si="68"/>
        <v>0</v>
      </c>
      <c r="CA173" s="439">
        <f t="shared" si="68"/>
        <v>0</v>
      </c>
      <c r="CB173" s="439">
        <f t="shared" si="68"/>
        <v>0</v>
      </c>
      <c r="CC173" s="439">
        <f t="shared" si="68"/>
        <v>0</v>
      </c>
      <c r="CD173" s="439">
        <f t="shared" si="68"/>
        <v>0</v>
      </c>
      <c r="CE173" s="439">
        <f t="shared" si="68"/>
        <v>0</v>
      </c>
      <c r="CF173" s="439">
        <f t="shared" si="68"/>
        <v>0</v>
      </c>
      <c r="CG173" s="439">
        <f t="shared" si="68"/>
        <v>0</v>
      </c>
      <c r="CH173" s="439">
        <f t="shared" si="68"/>
        <v>0</v>
      </c>
      <c r="CI173" s="439">
        <f t="shared" si="68"/>
        <v>0</v>
      </c>
      <c r="CJ173" s="439">
        <f t="shared" si="68"/>
        <v>0</v>
      </c>
      <c r="CK173" s="439">
        <f t="shared" si="68"/>
        <v>0</v>
      </c>
      <c r="CL173" s="439">
        <f t="shared" si="68"/>
        <v>0</v>
      </c>
      <c r="CM173" s="439">
        <f t="shared" si="68"/>
        <v>0</v>
      </c>
      <c r="CN173" s="439">
        <f t="shared" si="68"/>
        <v>0</v>
      </c>
      <c r="CO173" s="439">
        <f t="shared" si="68"/>
        <v>0</v>
      </c>
      <c r="CP173" s="439">
        <f t="shared" si="68"/>
        <v>0</v>
      </c>
      <c r="CQ173" s="439">
        <f t="shared" si="68"/>
        <v>0</v>
      </c>
      <c r="CR173" s="439">
        <f t="shared" si="68"/>
        <v>0</v>
      </c>
      <c r="CS173" s="439">
        <f t="shared" si="68"/>
        <v>0</v>
      </c>
      <c r="CT173" s="439">
        <f t="shared" si="68"/>
        <v>0</v>
      </c>
      <c r="CU173" s="439">
        <f t="shared" si="68"/>
        <v>0</v>
      </c>
      <c r="CV173" s="439">
        <f t="shared" si="68"/>
        <v>0</v>
      </c>
      <c r="CW173" s="439">
        <f t="shared" si="68"/>
        <v>0</v>
      </c>
      <c r="CX173" s="439">
        <f t="shared" si="68"/>
        <v>0</v>
      </c>
      <c r="CY173" s="439">
        <f t="shared" si="68"/>
        <v>0</v>
      </c>
      <c r="CZ173" s="439">
        <f t="shared" si="68"/>
        <v>0</v>
      </c>
      <c r="DA173" s="439">
        <f t="shared" si="68"/>
        <v>0</v>
      </c>
      <c r="DB173" s="439">
        <f t="shared" si="68"/>
        <v>0</v>
      </c>
      <c r="DC173" s="439">
        <f t="shared" si="68"/>
        <v>0</v>
      </c>
      <c r="DD173" s="439">
        <f t="shared" si="68"/>
        <v>0</v>
      </c>
      <c r="DE173" s="439">
        <f t="shared" si="68"/>
        <v>0</v>
      </c>
      <c r="DF173" s="439">
        <f t="shared" si="68"/>
        <v>0</v>
      </c>
      <c r="DG173" s="439">
        <f t="shared" si="68"/>
        <v>0</v>
      </c>
      <c r="DH173" s="439">
        <f t="shared" si="68"/>
        <v>0</v>
      </c>
      <c r="DI173" s="439">
        <f t="shared" si="68"/>
        <v>0</v>
      </c>
      <c r="DJ173" s="439">
        <f t="shared" si="68"/>
        <v>0</v>
      </c>
      <c r="DK173" s="439">
        <f t="shared" si="68"/>
        <v>0</v>
      </c>
      <c r="DL173" s="439">
        <f t="shared" si="68"/>
        <v>0</v>
      </c>
      <c r="DM173" s="439">
        <f t="shared" si="68"/>
        <v>0</v>
      </c>
      <c r="DN173" s="439">
        <f t="shared" si="68"/>
        <v>0</v>
      </c>
      <c r="DO173" s="439">
        <f t="shared" si="68"/>
        <v>0</v>
      </c>
      <c r="DP173" s="439">
        <f t="shared" si="68"/>
        <v>0</v>
      </c>
      <c r="DQ173" s="439">
        <f t="shared" si="68"/>
        <v>0</v>
      </c>
      <c r="DR173" s="439">
        <f t="shared" si="68"/>
        <v>0</v>
      </c>
      <c r="DS173" s="439">
        <f t="shared" si="68"/>
        <v>0</v>
      </c>
      <c r="DT173" s="439">
        <f t="shared" si="68"/>
        <v>0</v>
      </c>
      <c r="DU173" s="439">
        <f t="shared" si="68"/>
        <v>0</v>
      </c>
      <c r="DV173" s="439">
        <f t="shared" si="68"/>
        <v>0</v>
      </c>
      <c r="DW173" s="439">
        <f t="shared" si="68"/>
        <v>0</v>
      </c>
      <c r="DX173" s="439">
        <f t="shared" si="68"/>
        <v>0</v>
      </c>
      <c r="DY173" s="439">
        <f t="shared" si="68"/>
        <v>0</v>
      </c>
      <c r="DZ173" s="439">
        <f t="shared" si="68"/>
        <v>0</v>
      </c>
      <c r="EA173" s="439">
        <f t="shared" si="68"/>
        <v>0</v>
      </c>
      <c r="EB173" s="439">
        <f t="shared" ref="EB173:GM173" si="69">IF(AND(EB$165&gt;EOMONTH($E3,$R3*(1-$O3)),EB$165&lt;=EOMONTH($E3,$R3*(1-$O3)+$S3*(1-$O3)+$T3*$O3)),-EB172,0)</f>
        <v>0</v>
      </c>
      <c r="EC173" s="439">
        <f t="shared" si="69"/>
        <v>0</v>
      </c>
      <c r="ED173" s="439">
        <f t="shared" si="69"/>
        <v>0</v>
      </c>
      <c r="EE173" s="439">
        <f t="shared" si="69"/>
        <v>0</v>
      </c>
      <c r="EF173" s="439">
        <f t="shared" si="69"/>
        <v>0</v>
      </c>
      <c r="EG173" s="439">
        <f t="shared" si="69"/>
        <v>0</v>
      </c>
      <c r="EH173" s="439">
        <f t="shared" si="69"/>
        <v>0</v>
      </c>
      <c r="EI173" s="439">
        <f t="shared" si="69"/>
        <v>0</v>
      </c>
      <c r="EJ173" s="439">
        <f t="shared" si="69"/>
        <v>0</v>
      </c>
      <c r="EK173" s="439">
        <f t="shared" si="69"/>
        <v>0</v>
      </c>
      <c r="EL173" s="439">
        <f t="shared" si="69"/>
        <v>0</v>
      </c>
      <c r="EM173" s="439">
        <f t="shared" si="69"/>
        <v>0</v>
      </c>
      <c r="EN173" s="439">
        <f t="shared" si="69"/>
        <v>0</v>
      </c>
      <c r="EO173" s="439">
        <f t="shared" si="69"/>
        <v>0</v>
      </c>
      <c r="EP173" s="439">
        <f t="shared" si="69"/>
        <v>0</v>
      </c>
      <c r="EQ173" s="439">
        <f t="shared" si="69"/>
        <v>0</v>
      </c>
      <c r="ER173" s="439">
        <f t="shared" si="69"/>
        <v>0</v>
      </c>
      <c r="ES173" s="439">
        <f t="shared" si="69"/>
        <v>0</v>
      </c>
      <c r="ET173" s="439">
        <f t="shared" si="69"/>
        <v>0</v>
      </c>
      <c r="EU173" s="439">
        <f t="shared" si="69"/>
        <v>0</v>
      </c>
      <c r="EV173" s="439">
        <f t="shared" si="69"/>
        <v>0</v>
      </c>
      <c r="EW173" s="439">
        <f t="shared" si="69"/>
        <v>0</v>
      </c>
      <c r="EX173" s="439">
        <f t="shared" si="69"/>
        <v>0</v>
      </c>
      <c r="EY173" s="439">
        <f t="shared" si="69"/>
        <v>0</v>
      </c>
      <c r="EZ173" s="439">
        <f t="shared" si="69"/>
        <v>0</v>
      </c>
      <c r="FA173" s="439">
        <f t="shared" si="69"/>
        <v>0</v>
      </c>
      <c r="FB173" s="439">
        <f t="shared" si="69"/>
        <v>0</v>
      </c>
      <c r="FC173" s="439">
        <f t="shared" si="69"/>
        <v>0</v>
      </c>
      <c r="FD173" s="439">
        <f t="shared" si="69"/>
        <v>0</v>
      </c>
      <c r="FE173" s="439">
        <f t="shared" si="69"/>
        <v>0</v>
      </c>
      <c r="FF173" s="439">
        <f t="shared" si="69"/>
        <v>0</v>
      </c>
      <c r="FG173" s="439">
        <f t="shared" si="69"/>
        <v>0</v>
      </c>
      <c r="FH173" s="439">
        <f t="shared" si="69"/>
        <v>0</v>
      </c>
      <c r="FI173" s="439">
        <f t="shared" si="69"/>
        <v>0</v>
      </c>
      <c r="FJ173" s="439">
        <f t="shared" si="69"/>
        <v>0</v>
      </c>
      <c r="FK173" s="439">
        <f t="shared" si="69"/>
        <v>0</v>
      </c>
      <c r="FL173" s="439">
        <f t="shared" si="69"/>
        <v>0</v>
      </c>
      <c r="FM173" s="439">
        <f t="shared" si="69"/>
        <v>0</v>
      </c>
      <c r="FN173" s="439">
        <f t="shared" si="69"/>
        <v>0</v>
      </c>
      <c r="FO173" s="439">
        <f t="shared" si="69"/>
        <v>0</v>
      </c>
      <c r="FP173" s="439">
        <f t="shared" si="69"/>
        <v>0</v>
      </c>
      <c r="FQ173" s="439">
        <f t="shared" si="69"/>
        <v>0</v>
      </c>
      <c r="FR173" s="439">
        <f t="shared" si="69"/>
        <v>0</v>
      </c>
      <c r="FS173" s="439">
        <f t="shared" si="69"/>
        <v>0</v>
      </c>
      <c r="FT173" s="439">
        <f t="shared" si="69"/>
        <v>0</v>
      </c>
      <c r="FU173" s="439">
        <f t="shared" si="69"/>
        <v>0</v>
      </c>
      <c r="FV173" s="439">
        <f t="shared" si="69"/>
        <v>0</v>
      </c>
      <c r="FW173" s="439">
        <f t="shared" si="69"/>
        <v>0</v>
      </c>
      <c r="FX173" s="439">
        <f t="shared" si="69"/>
        <v>0</v>
      </c>
      <c r="FY173" s="439">
        <f t="shared" si="69"/>
        <v>0</v>
      </c>
      <c r="FZ173" s="439">
        <f t="shared" si="69"/>
        <v>0</v>
      </c>
      <c r="GA173" s="439">
        <f t="shared" si="69"/>
        <v>0</v>
      </c>
      <c r="GB173" s="439">
        <f t="shared" si="69"/>
        <v>0</v>
      </c>
      <c r="GC173" s="439">
        <f t="shared" si="69"/>
        <v>0</v>
      </c>
      <c r="GD173" s="439">
        <f t="shared" si="69"/>
        <v>0</v>
      </c>
      <c r="GE173" s="439">
        <f t="shared" si="69"/>
        <v>0</v>
      </c>
      <c r="GF173" s="439">
        <f t="shared" si="69"/>
        <v>0</v>
      </c>
      <c r="GG173" s="439">
        <f t="shared" si="69"/>
        <v>0</v>
      </c>
      <c r="GH173" s="439">
        <f t="shared" si="69"/>
        <v>0</v>
      </c>
      <c r="GI173" s="439">
        <f t="shared" si="69"/>
        <v>0</v>
      </c>
      <c r="GJ173" s="439">
        <f t="shared" si="69"/>
        <v>0</v>
      </c>
      <c r="GK173" s="439">
        <f t="shared" si="69"/>
        <v>0</v>
      </c>
      <c r="GL173" s="439">
        <f t="shared" si="69"/>
        <v>0</v>
      </c>
      <c r="GM173" s="439">
        <f t="shared" si="69"/>
        <v>0</v>
      </c>
      <c r="GN173" s="439">
        <f t="shared" ref="GN173:IY173" si="70">IF(AND(GN$165&gt;EOMONTH($E3,$R3*(1-$O3)),GN$165&lt;=EOMONTH($E3,$R3*(1-$O3)+$S3*(1-$O3)+$T3*$O3)),-GN172,0)</f>
        <v>0</v>
      </c>
      <c r="GO173" s="439">
        <f t="shared" si="70"/>
        <v>0</v>
      </c>
      <c r="GP173" s="439">
        <f t="shared" si="70"/>
        <v>0</v>
      </c>
      <c r="GQ173" s="439">
        <f t="shared" si="70"/>
        <v>0</v>
      </c>
      <c r="GR173" s="439">
        <f t="shared" si="70"/>
        <v>0</v>
      </c>
      <c r="GS173" s="439">
        <f t="shared" si="70"/>
        <v>0</v>
      </c>
      <c r="GT173" s="439">
        <f t="shared" si="70"/>
        <v>0</v>
      </c>
      <c r="GU173" s="439">
        <f t="shared" si="70"/>
        <v>0</v>
      </c>
      <c r="GV173" s="439">
        <f t="shared" si="70"/>
        <v>0</v>
      </c>
      <c r="GW173" s="439">
        <f t="shared" si="70"/>
        <v>0</v>
      </c>
      <c r="GX173" s="439">
        <f t="shared" si="70"/>
        <v>0</v>
      </c>
      <c r="GY173" s="439">
        <f t="shared" si="70"/>
        <v>0</v>
      </c>
      <c r="GZ173" s="439">
        <f t="shared" si="70"/>
        <v>0</v>
      </c>
      <c r="HA173" s="439">
        <f t="shared" si="70"/>
        <v>0</v>
      </c>
      <c r="HB173" s="439">
        <f t="shared" si="70"/>
        <v>0</v>
      </c>
      <c r="HC173" s="439">
        <f t="shared" si="70"/>
        <v>0</v>
      </c>
      <c r="HD173" s="439">
        <f t="shared" si="70"/>
        <v>0</v>
      </c>
      <c r="HE173" s="439">
        <f t="shared" si="70"/>
        <v>0</v>
      </c>
      <c r="HF173" s="439">
        <f t="shared" si="70"/>
        <v>0</v>
      </c>
      <c r="HG173" s="439">
        <f t="shared" si="70"/>
        <v>0</v>
      </c>
      <c r="HH173" s="439">
        <f t="shared" si="70"/>
        <v>0</v>
      </c>
      <c r="HI173" s="439">
        <f t="shared" si="70"/>
        <v>0</v>
      </c>
      <c r="HJ173" s="439">
        <f t="shared" si="70"/>
        <v>0</v>
      </c>
      <c r="HK173" s="439">
        <f t="shared" si="70"/>
        <v>0</v>
      </c>
      <c r="HL173" s="439">
        <f t="shared" si="70"/>
        <v>0</v>
      </c>
      <c r="HM173" s="439">
        <f t="shared" si="70"/>
        <v>0</v>
      </c>
      <c r="HN173" s="439">
        <f t="shared" si="70"/>
        <v>0</v>
      </c>
      <c r="HO173" s="439">
        <f t="shared" si="70"/>
        <v>0</v>
      </c>
      <c r="HP173" s="439">
        <f t="shared" si="70"/>
        <v>0</v>
      </c>
      <c r="HQ173" s="439">
        <f t="shared" si="70"/>
        <v>0</v>
      </c>
      <c r="HR173" s="439">
        <f t="shared" si="70"/>
        <v>0</v>
      </c>
      <c r="HS173" s="439">
        <f t="shared" si="70"/>
        <v>0</v>
      </c>
      <c r="HT173" s="439">
        <f t="shared" si="70"/>
        <v>0</v>
      </c>
      <c r="HU173" s="439">
        <f t="shared" si="70"/>
        <v>0</v>
      </c>
      <c r="HV173" s="439">
        <f t="shared" si="70"/>
        <v>0</v>
      </c>
      <c r="HW173" s="439">
        <f t="shared" si="70"/>
        <v>0</v>
      </c>
      <c r="HX173" s="439">
        <f t="shared" si="70"/>
        <v>0</v>
      </c>
      <c r="HY173" s="439">
        <f t="shared" si="70"/>
        <v>0</v>
      </c>
      <c r="HZ173" s="439">
        <f t="shared" si="70"/>
        <v>0</v>
      </c>
      <c r="IA173" s="439">
        <f t="shared" si="70"/>
        <v>0</v>
      </c>
      <c r="IB173" s="439">
        <f t="shared" si="70"/>
        <v>0</v>
      </c>
      <c r="IC173" s="439">
        <f t="shared" si="70"/>
        <v>0</v>
      </c>
      <c r="ID173" s="439">
        <f t="shared" si="70"/>
        <v>0</v>
      </c>
      <c r="IE173" s="439">
        <f t="shared" si="70"/>
        <v>0</v>
      </c>
      <c r="IF173" s="439">
        <f t="shared" si="70"/>
        <v>0</v>
      </c>
      <c r="IG173" s="439">
        <f t="shared" si="70"/>
        <v>0</v>
      </c>
      <c r="IH173" s="439">
        <f t="shared" si="70"/>
        <v>0</v>
      </c>
      <c r="II173" s="439">
        <f t="shared" si="70"/>
        <v>0</v>
      </c>
      <c r="IJ173" s="439">
        <f t="shared" si="70"/>
        <v>0</v>
      </c>
      <c r="IK173" s="439">
        <f t="shared" si="70"/>
        <v>0</v>
      </c>
      <c r="IL173" s="439">
        <f t="shared" si="70"/>
        <v>0</v>
      </c>
      <c r="IM173" s="439">
        <f t="shared" si="70"/>
        <v>0</v>
      </c>
      <c r="IN173" s="439">
        <f t="shared" si="70"/>
        <v>0</v>
      </c>
      <c r="IO173" s="439">
        <f t="shared" si="70"/>
        <v>0</v>
      </c>
      <c r="IP173" s="439">
        <f t="shared" si="70"/>
        <v>0</v>
      </c>
      <c r="IQ173" s="439">
        <f t="shared" si="70"/>
        <v>0</v>
      </c>
      <c r="IR173" s="439">
        <f t="shared" si="70"/>
        <v>0</v>
      </c>
      <c r="IS173" s="439">
        <f t="shared" si="70"/>
        <v>0</v>
      </c>
      <c r="IT173" s="439">
        <f t="shared" si="70"/>
        <v>0</v>
      </c>
      <c r="IU173" s="439">
        <f t="shared" si="70"/>
        <v>0</v>
      </c>
      <c r="IV173" s="439">
        <f t="shared" si="70"/>
        <v>0</v>
      </c>
      <c r="IW173" s="439">
        <f t="shared" si="70"/>
        <v>0</v>
      </c>
      <c r="IX173" s="439">
        <f t="shared" si="70"/>
        <v>0</v>
      </c>
      <c r="IY173" s="439">
        <f t="shared" si="70"/>
        <v>0</v>
      </c>
      <c r="IZ173" s="439">
        <f t="shared" ref="IZ173:LK173" si="71">IF(AND(IZ$165&gt;EOMONTH($E3,$R3*(1-$O3)),IZ$165&lt;=EOMONTH($E3,$R3*(1-$O3)+$S3*(1-$O3)+$T3*$O3)),-IZ172,0)</f>
        <v>0</v>
      </c>
      <c r="JA173" s="439">
        <f t="shared" si="71"/>
        <v>0</v>
      </c>
      <c r="JB173" s="439">
        <f t="shared" si="71"/>
        <v>0</v>
      </c>
      <c r="JC173" s="439">
        <f t="shared" si="71"/>
        <v>0</v>
      </c>
      <c r="JD173" s="439">
        <f t="shared" si="71"/>
        <v>0</v>
      </c>
      <c r="JE173" s="439">
        <f t="shared" si="71"/>
        <v>0</v>
      </c>
      <c r="JF173" s="439">
        <f t="shared" si="71"/>
        <v>0</v>
      </c>
      <c r="JG173" s="439">
        <f t="shared" si="71"/>
        <v>0</v>
      </c>
      <c r="JH173" s="439">
        <f t="shared" si="71"/>
        <v>0</v>
      </c>
      <c r="JI173" s="439">
        <f t="shared" si="71"/>
        <v>0</v>
      </c>
      <c r="JJ173" s="439">
        <f t="shared" si="71"/>
        <v>0</v>
      </c>
      <c r="JK173" s="439">
        <f t="shared" si="71"/>
        <v>0</v>
      </c>
      <c r="JL173" s="439">
        <f t="shared" si="71"/>
        <v>0</v>
      </c>
      <c r="JM173" s="439">
        <f t="shared" si="71"/>
        <v>0</v>
      </c>
      <c r="JN173" s="439">
        <f t="shared" si="71"/>
        <v>0</v>
      </c>
      <c r="JO173" s="439">
        <f t="shared" si="71"/>
        <v>0</v>
      </c>
      <c r="JP173" s="439">
        <f t="shared" si="71"/>
        <v>0</v>
      </c>
      <c r="JQ173" s="439">
        <f t="shared" si="71"/>
        <v>0</v>
      </c>
      <c r="JR173" s="439">
        <f t="shared" si="71"/>
        <v>0</v>
      </c>
      <c r="JS173" s="439">
        <f t="shared" si="71"/>
        <v>0</v>
      </c>
      <c r="JT173" s="439">
        <f t="shared" si="71"/>
        <v>0</v>
      </c>
      <c r="JU173" s="439">
        <f t="shared" si="71"/>
        <v>0</v>
      </c>
      <c r="JV173" s="439">
        <f t="shared" si="71"/>
        <v>0</v>
      </c>
      <c r="JW173" s="439">
        <f t="shared" si="71"/>
        <v>0</v>
      </c>
      <c r="JX173" s="439">
        <f t="shared" si="71"/>
        <v>0</v>
      </c>
      <c r="JY173" s="439">
        <f t="shared" si="71"/>
        <v>0</v>
      </c>
      <c r="JZ173" s="439">
        <f t="shared" si="71"/>
        <v>0</v>
      </c>
      <c r="KA173" s="439">
        <f t="shared" si="71"/>
        <v>0</v>
      </c>
      <c r="KB173" s="439">
        <f t="shared" si="71"/>
        <v>0</v>
      </c>
      <c r="KC173" s="439">
        <f t="shared" si="71"/>
        <v>0</v>
      </c>
      <c r="KD173" s="439">
        <f t="shared" si="71"/>
        <v>0</v>
      </c>
      <c r="KE173" s="439">
        <f t="shared" si="71"/>
        <v>0</v>
      </c>
      <c r="KF173" s="439">
        <f t="shared" si="71"/>
        <v>0</v>
      </c>
      <c r="KG173" s="439">
        <f t="shared" si="71"/>
        <v>0</v>
      </c>
      <c r="KH173" s="439">
        <f t="shared" si="71"/>
        <v>0</v>
      </c>
      <c r="KI173" s="439">
        <f t="shared" si="71"/>
        <v>0</v>
      </c>
      <c r="KJ173" s="439">
        <f t="shared" si="71"/>
        <v>0</v>
      </c>
      <c r="KK173" s="439">
        <f t="shared" si="71"/>
        <v>0</v>
      </c>
      <c r="KL173" s="439">
        <f t="shared" si="71"/>
        <v>0</v>
      </c>
      <c r="KM173" s="439">
        <f t="shared" si="71"/>
        <v>0</v>
      </c>
      <c r="KN173" s="439">
        <f t="shared" si="71"/>
        <v>0</v>
      </c>
      <c r="KO173" s="439">
        <f t="shared" si="71"/>
        <v>0</v>
      </c>
      <c r="KP173" s="439">
        <f t="shared" si="71"/>
        <v>0</v>
      </c>
      <c r="KQ173" s="439">
        <f t="shared" si="71"/>
        <v>0</v>
      </c>
      <c r="KR173" s="439">
        <f t="shared" si="71"/>
        <v>0</v>
      </c>
      <c r="KS173" s="439">
        <f t="shared" si="71"/>
        <v>0</v>
      </c>
      <c r="KT173" s="439">
        <f t="shared" si="71"/>
        <v>0</v>
      </c>
      <c r="KU173" s="439">
        <f t="shared" si="71"/>
        <v>0</v>
      </c>
      <c r="KV173" s="439">
        <f t="shared" si="71"/>
        <v>0</v>
      </c>
      <c r="KW173" s="439">
        <f t="shared" si="71"/>
        <v>0</v>
      </c>
      <c r="KX173" s="439">
        <f t="shared" si="71"/>
        <v>0</v>
      </c>
      <c r="KY173" s="439">
        <f t="shared" si="71"/>
        <v>0</v>
      </c>
      <c r="KZ173" s="439">
        <f t="shared" si="71"/>
        <v>0</v>
      </c>
      <c r="LA173" s="439">
        <f t="shared" si="71"/>
        <v>0</v>
      </c>
      <c r="LB173" s="439">
        <f t="shared" si="71"/>
        <v>0</v>
      </c>
      <c r="LC173" s="439">
        <f t="shared" si="71"/>
        <v>0</v>
      </c>
      <c r="LD173" s="439">
        <f t="shared" si="71"/>
        <v>0</v>
      </c>
      <c r="LE173" s="439">
        <f t="shared" si="71"/>
        <v>0</v>
      </c>
      <c r="LF173" s="439">
        <f t="shared" si="71"/>
        <v>0</v>
      </c>
      <c r="LG173" s="439">
        <f t="shared" si="71"/>
        <v>0</v>
      </c>
      <c r="LH173" s="439">
        <f t="shared" si="71"/>
        <v>0</v>
      </c>
      <c r="LI173" s="439">
        <f t="shared" si="71"/>
        <v>0</v>
      </c>
      <c r="LJ173" s="439">
        <f t="shared" si="71"/>
        <v>0</v>
      </c>
      <c r="LK173" s="439">
        <f t="shared" si="71"/>
        <v>0</v>
      </c>
      <c r="LL173" s="439">
        <f t="shared" ref="LL173:NK173" si="72">IF(AND(LL$165&gt;EOMONTH($E3,$R3*(1-$O3)),LL$165&lt;=EOMONTH($E3,$R3*(1-$O3)+$S3*(1-$O3)+$T3*$O3)),-LL172,0)</f>
        <v>0</v>
      </c>
      <c r="LM173" s="439">
        <f t="shared" si="72"/>
        <v>0</v>
      </c>
      <c r="LN173" s="439">
        <f t="shared" si="72"/>
        <v>0</v>
      </c>
      <c r="LO173" s="439">
        <f t="shared" si="72"/>
        <v>0</v>
      </c>
      <c r="LP173" s="439">
        <f t="shared" si="72"/>
        <v>0</v>
      </c>
      <c r="LQ173" s="439">
        <f t="shared" si="72"/>
        <v>0</v>
      </c>
      <c r="LR173" s="439">
        <f t="shared" si="72"/>
        <v>0</v>
      </c>
      <c r="LS173" s="439">
        <f t="shared" si="72"/>
        <v>0</v>
      </c>
      <c r="LT173" s="439">
        <f t="shared" si="72"/>
        <v>0</v>
      </c>
      <c r="LU173" s="439">
        <f t="shared" si="72"/>
        <v>0</v>
      </c>
      <c r="LV173" s="439">
        <f t="shared" si="72"/>
        <v>0</v>
      </c>
      <c r="LW173" s="439">
        <f t="shared" si="72"/>
        <v>0</v>
      </c>
      <c r="LX173" s="439">
        <f t="shared" si="72"/>
        <v>0</v>
      </c>
      <c r="LY173" s="439">
        <f t="shared" si="72"/>
        <v>0</v>
      </c>
      <c r="LZ173" s="439">
        <f t="shared" si="72"/>
        <v>0</v>
      </c>
      <c r="MA173" s="439">
        <f t="shared" si="72"/>
        <v>0</v>
      </c>
      <c r="MB173" s="439">
        <f t="shared" si="72"/>
        <v>0</v>
      </c>
      <c r="MC173" s="439">
        <f t="shared" si="72"/>
        <v>0</v>
      </c>
      <c r="MD173" s="439">
        <f t="shared" si="72"/>
        <v>0</v>
      </c>
      <c r="ME173" s="439">
        <f t="shared" si="72"/>
        <v>0</v>
      </c>
      <c r="MF173" s="439">
        <f t="shared" si="72"/>
        <v>0</v>
      </c>
      <c r="MG173" s="439">
        <f t="shared" si="72"/>
        <v>0</v>
      </c>
      <c r="MH173" s="439">
        <f t="shared" si="72"/>
        <v>0</v>
      </c>
      <c r="MI173" s="439">
        <f t="shared" si="72"/>
        <v>0</v>
      </c>
      <c r="MJ173" s="439">
        <f t="shared" si="72"/>
        <v>0</v>
      </c>
      <c r="MK173" s="439">
        <f t="shared" si="72"/>
        <v>0</v>
      </c>
      <c r="ML173" s="439">
        <f t="shared" si="72"/>
        <v>0</v>
      </c>
      <c r="MM173" s="439">
        <f t="shared" si="72"/>
        <v>0</v>
      </c>
      <c r="MN173" s="439">
        <f t="shared" si="72"/>
        <v>0</v>
      </c>
      <c r="MO173" s="439">
        <f t="shared" si="72"/>
        <v>0</v>
      </c>
      <c r="MP173" s="439">
        <f t="shared" si="72"/>
        <v>0</v>
      </c>
      <c r="MQ173" s="439">
        <f t="shared" si="72"/>
        <v>0</v>
      </c>
      <c r="MR173" s="439">
        <f t="shared" si="72"/>
        <v>0</v>
      </c>
      <c r="MS173" s="439">
        <f t="shared" si="72"/>
        <v>0</v>
      </c>
      <c r="MT173" s="439">
        <f t="shared" si="72"/>
        <v>0</v>
      </c>
      <c r="MU173" s="439">
        <f t="shared" si="72"/>
        <v>0</v>
      </c>
      <c r="MV173" s="439">
        <f t="shared" si="72"/>
        <v>0</v>
      </c>
      <c r="MW173" s="439">
        <f t="shared" si="72"/>
        <v>0</v>
      </c>
      <c r="MX173" s="439">
        <f t="shared" si="72"/>
        <v>0</v>
      </c>
      <c r="MY173" s="439">
        <f t="shared" si="72"/>
        <v>0</v>
      </c>
      <c r="MZ173" s="439">
        <f t="shared" si="72"/>
        <v>0</v>
      </c>
      <c r="NA173" s="439">
        <f t="shared" si="72"/>
        <v>0</v>
      </c>
      <c r="NB173" s="439">
        <f t="shared" si="72"/>
        <v>0</v>
      </c>
      <c r="NC173" s="439">
        <f t="shared" si="72"/>
        <v>0</v>
      </c>
      <c r="ND173" s="439">
        <f t="shared" si="72"/>
        <v>0</v>
      </c>
      <c r="NE173" s="439">
        <f t="shared" si="72"/>
        <v>0</v>
      </c>
      <c r="NF173" s="439">
        <f t="shared" si="72"/>
        <v>0</v>
      </c>
      <c r="NG173" s="439">
        <f t="shared" si="72"/>
        <v>0</v>
      </c>
      <c r="NH173" s="439">
        <f t="shared" si="72"/>
        <v>0</v>
      </c>
      <c r="NI173" s="439">
        <f t="shared" si="72"/>
        <v>0</v>
      </c>
      <c r="NJ173" s="439">
        <f t="shared" si="72"/>
        <v>0</v>
      </c>
      <c r="NK173" s="442">
        <f t="shared" si="72"/>
        <v>0</v>
      </c>
    </row>
    <row r="174" spans="1:375" x14ac:dyDescent="0.15">
      <c r="A174" s="436">
        <f t="shared" si="48"/>
        <v>210661.18797074561</v>
      </c>
      <c r="B174" s="441" t="s">
        <v>728</v>
      </c>
      <c r="C174" s="438" t="s">
        <v>754</v>
      </c>
      <c r="D174" s="439">
        <v>0</v>
      </c>
      <c r="E174" s="439">
        <v>0</v>
      </c>
      <c r="F174" s="439">
        <v>0</v>
      </c>
      <c r="G174" s="439">
        <v>0</v>
      </c>
      <c r="H174" s="439">
        <v>0</v>
      </c>
      <c r="I174" s="439">
        <v>0</v>
      </c>
      <c r="J174" s="439">
        <v>0</v>
      </c>
      <c r="K174" s="439">
        <v>0</v>
      </c>
      <c r="L174" s="439">
        <v>0</v>
      </c>
      <c r="M174" s="439">
        <v>0</v>
      </c>
      <c r="N174" s="439">
        <v>0</v>
      </c>
      <c r="O174" s="439">
        <v>0</v>
      </c>
      <c r="P174" s="439">
        <v>0</v>
      </c>
      <c r="Q174" s="439">
        <v>0</v>
      </c>
      <c r="R174" s="439">
        <v>0</v>
      </c>
      <c r="S174" s="439">
        <v>0</v>
      </c>
      <c r="T174" s="439">
        <v>0</v>
      </c>
      <c r="U174" s="439">
        <v>0</v>
      </c>
      <c r="V174" s="439">
        <v>0</v>
      </c>
      <c r="W174" s="439">
        <v>0</v>
      </c>
      <c r="X174" s="439">
        <v>0</v>
      </c>
      <c r="Y174" s="439">
        <v>0</v>
      </c>
      <c r="Z174" s="439">
        <v>0</v>
      </c>
      <c r="AA174" s="439">
        <v>0</v>
      </c>
      <c r="AB174" s="439">
        <v>0</v>
      </c>
      <c r="AC174" s="439">
        <v>0</v>
      </c>
      <c r="AD174" s="439">
        <v>0</v>
      </c>
      <c r="AE174" s="439">
        <v>0</v>
      </c>
      <c r="AF174" s="439">
        <v>0</v>
      </c>
      <c r="AG174" s="439">
        <v>0</v>
      </c>
      <c r="AH174" s="439">
        <v>0</v>
      </c>
      <c r="AI174" s="439">
        <v>0</v>
      </c>
      <c r="AJ174" s="439">
        <v>0</v>
      </c>
      <c r="AK174" s="439">
        <v>0</v>
      </c>
      <c r="AL174" s="439">
        <v>0</v>
      </c>
      <c r="AM174" s="439">
        <v>0</v>
      </c>
      <c r="AN174" s="439">
        <v>0</v>
      </c>
      <c r="AO174" s="439">
        <v>0</v>
      </c>
      <c r="AP174" s="439">
        <v>0</v>
      </c>
      <c r="AQ174" s="439">
        <v>0</v>
      </c>
      <c r="AR174" s="439">
        <v>0</v>
      </c>
      <c r="AS174" s="439">
        <v>0</v>
      </c>
      <c r="AT174" s="439">
        <v>0</v>
      </c>
      <c r="AU174" s="439">
        <v>0</v>
      </c>
      <c r="AV174" s="439">
        <v>0</v>
      </c>
      <c r="AW174" s="439">
        <v>0</v>
      </c>
      <c r="AX174" s="439">
        <v>0</v>
      </c>
      <c r="AY174" s="439">
        <v>0</v>
      </c>
      <c r="AZ174" s="439">
        <v>0</v>
      </c>
      <c r="BA174" s="439">
        <v>0</v>
      </c>
      <c r="BB174" s="439">
        <v>0</v>
      </c>
      <c r="BC174" s="439">
        <v>0</v>
      </c>
      <c r="BD174" s="439">
        <v>0</v>
      </c>
      <c r="BE174" s="439">
        <v>0</v>
      </c>
      <c r="BF174" s="439">
        <v>0</v>
      </c>
      <c r="BG174" s="439">
        <v>0</v>
      </c>
      <c r="BH174" s="439">
        <v>0</v>
      </c>
      <c r="BI174" s="439">
        <v>0</v>
      </c>
      <c r="BJ174" s="439">
        <v>0</v>
      </c>
      <c r="BK174" s="439">
        <v>2048.4441572475284</v>
      </c>
      <c r="BL174" s="439">
        <v>2110.9860920348333</v>
      </c>
      <c r="BM174" s="439">
        <v>2120.7894897925844</v>
      </c>
      <c r="BN174" s="439">
        <v>2134.4501198686639</v>
      </c>
      <c r="BO174" s="439">
        <v>2135.5968247262672</v>
      </c>
      <c r="BP174" s="439">
        <v>2222.349442941294</v>
      </c>
      <c r="BQ174" s="439">
        <v>2224.8081623560615</v>
      </c>
      <c r="BR174" s="439">
        <v>2261.3129691942622</v>
      </c>
      <c r="BS174" s="439">
        <v>2262.639859164216</v>
      </c>
      <c r="BT174" s="439">
        <v>2263.9700216027941</v>
      </c>
      <c r="BU174" s="439">
        <v>2265.3034645807857</v>
      </c>
      <c r="BV174" s="439">
        <v>2266.833392336272</v>
      </c>
      <c r="BW174" s="439">
        <v>2268.1734206851324</v>
      </c>
      <c r="BX174" s="439">
        <v>2301.6175874499027</v>
      </c>
      <c r="BY174" s="439">
        <v>2308.2414108851794</v>
      </c>
      <c r="BZ174" s="439">
        <v>2309.5913783204883</v>
      </c>
      <c r="CA174" s="439">
        <v>2310.9446751396758</v>
      </c>
      <c r="CB174" s="439">
        <v>2312.9230902581257</v>
      </c>
      <c r="CC174" s="439">
        <v>2315.4555712553361</v>
      </c>
      <c r="CD174" s="439">
        <v>2316.8189055741682</v>
      </c>
      <c r="CE174" s="439">
        <v>2318.1856022432207</v>
      </c>
      <c r="CF174" s="439">
        <v>2319.5556695549553</v>
      </c>
      <c r="CG174" s="439">
        <v>2320.9291158222877</v>
      </c>
      <c r="CH174" s="439">
        <v>2322.5049414104383</v>
      </c>
      <c r="CI174" s="439">
        <v>2323.8851706097644</v>
      </c>
      <c r="CJ174" s="439">
        <v>2358.0859933235597</v>
      </c>
      <c r="CK174" s="439">
        <v>2364.9085314618951</v>
      </c>
      <c r="CL174" s="439">
        <v>2366.298997920263</v>
      </c>
      <c r="CM174" s="439">
        <v>2367.6928936440263</v>
      </c>
      <c r="CN174" s="439">
        <v>2369.7306612160291</v>
      </c>
      <c r="CO174" s="439">
        <v>2372.3391166431561</v>
      </c>
      <c r="CP174" s="439">
        <v>2373.7433509915531</v>
      </c>
      <c r="CQ174" s="439">
        <v>2375.1510485606768</v>
      </c>
      <c r="CR174" s="439">
        <v>2376.5622178917642</v>
      </c>
      <c r="CS174" s="439">
        <v>2377.9768675471164</v>
      </c>
      <c r="CT174" s="439">
        <v>2352.9443587673313</v>
      </c>
      <c r="CU174" s="439">
        <v>2354.3271169189738</v>
      </c>
      <c r="CV174" s="439">
        <v>2257.7634905578993</v>
      </c>
      <c r="CW174" s="439">
        <v>2284.1999114585356</v>
      </c>
      <c r="CX174" s="439">
        <v>2285.4498640970605</v>
      </c>
      <c r="CY174" s="439">
        <v>2387.4590123210241</v>
      </c>
      <c r="CZ174" s="439">
        <v>2389.5579129201874</v>
      </c>
      <c r="DA174" s="439">
        <v>2430.6880486931655</v>
      </c>
      <c r="DB174" s="439">
        <v>2432.1344100720148</v>
      </c>
      <c r="DC174" s="439">
        <v>2433.5843385682124</v>
      </c>
      <c r="DD174" s="439">
        <v>2435.0378429792318</v>
      </c>
      <c r="DE174" s="439">
        <v>2436.4949321242443</v>
      </c>
      <c r="DF174" s="439">
        <v>2437.9556148441707</v>
      </c>
      <c r="DG174" s="439">
        <v>2439.4199000017361</v>
      </c>
      <c r="DH174" s="439">
        <v>2473.998753840785</v>
      </c>
      <c r="DI174" s="439">
        <v>2482.6372236666275</v>
      </c>
      <c r="DJ174" s="439">
        <v>2484.112369532309</v>
      </c>
      <c r="DK174" s="439">
        <v>2485.5911535056498</v>
      </c>
      <c r="DL174" s="439">
        <v>2487.7530211227886</v>
      </c>
      <c r="DM174" s="439">
        <v>2490.5203314854266</v>
      </c>
      <c r="DN174" s="439">
        <v>2492.0100837056411</v>
      </c>
      <c r="DO174" s="439">
        <v>2493.5035100567252</v>
      </c>
      <c r="DP174" s="439">
        <v>2495.0006196000754</v>
      </c>
      <c r="DQ174" s="439">
        <v>2496.5014214194389</v>
      </c>
      <c r="DR174" s="439">
        <v>2498.0059246209621</v>
      </c>
      <c r="DS174" s="439">
        <v>2499.5141383332543</v>
      </c>
      <c r="DT174" s="439">
        <v>2534.8685906141041</v>
      </c>
      <c r="DU174" s="439">
        <v>2543.7662145347222</v>
      </c>
      <c r="DV174" s="439">
        <v>2545.2856147763741</v>
      </c>
      <c r="DW174" s="439">
        <v>2546.8087622689154</v>
      </c>
      <c r="DX174" s="439">
        <v>2549.0354859145673</v>
      </c>
      <c r="DY174" s="439">
        <v>2394.109656180789</v>
      </c>
      <c r="DZ174" s="439">
        <v>2395.4210914609412</v>
      </c>
      <c r="EA174" s="439">
        <v>2396.7357610942836</v>
      </c>
      <c r="EB174" s="439">
        <v>2511.1921880411642</v>
      </c>
      <c r="EC174" s="439">
        <v>2512.7380139151082</v>
      </c>
      <c r="ED174" s="439">
        <v>2560.8986594904318</v>
      </c>
      <c r="EE174" s="439">
        <v>2562.4521196140927</v>
      </c>
      <c r="EF174" s="439">
        <v>2179.8620318455564</v>
      </c>
      <c r="EG174" s="439">
        <v>2181.3763299593274</v>
      </c>
      <c r="EH174" s="439">
        <v>2182.894362740763</v>
      </c>
      <c r="EI174" s="439">
        <v>2184.41613940056</v>
      </c>
      <c r="EJ174" s="439">
        <v>2185.941669172134</v>
      </c>
      <c r="EK174" s="439">
        <v>2187.4709613116697</v>
      </c>
      <c r="EL174" s="439">
        <v>2189.0040250981824</v>
      </c>
      <c r="EM174" s="439">
        <v>2190.5408698335714</v>
      </c>
      <c r="EN174" s="439">
        <v>2192.0815048426753</v>
      </c>
      <c r="EO174" s="439">
        <v>2193.6259394733324</v>
      </c>
      <c r="EP174" s="439">
        <v>2195.1741830964343</v>
      </c>
      <c r="EQ174" s="439">
        <v>2196.7262451059842</v>
      </c>
      <c r="ER174" s="439">
        <v>2205.6320492769819</v>
      </c>
      <c r="ES174" s="439">
        <v>2207.1917763341662</v>
      </c>
      <c r="ET174" s="439">
        <v>2208.7553500990443</v>
      </c>
      <c r="EU174" s="439">
        <v>2210.3227800586355</v>
      </c>
      <c r="EV174" s="439">
        <v>2211.8940757233568</v>
      </c>
      <c r="EW174" s="439">
        <v>0</v>
      </c>
      <c r="EX174" s="439">
        <v>0</v>
      </c>
      <c r="EY174" s="439">
        <v>0</v>
      </c>
      <c r="EZ174" s="439">
        <v>0</v>
      </c>
      <c r="FA174" s="439">
        <v>0</v>
      </c>
      <c r="FB174" s="439">
        <v>0</v>
      </c>
      <c r="FC174" s="439">
        <v>0</v>
      </c>
      <c r="FD174" s="439">
        <v>0</v>
      </c>
      <c r="FE174" s="439">
        <v>0</v>
      </c>
      <c r="FF174" s="439">
        <v>0</v>
      </c>
      <c r="FG174" s="439">
        <v>0</v>
      </c>
      <c r="FH174" s="439">
        <v>0</v>
      </c>
      <c r="FI174" s="439">
        <v>0</v>
      </c>
      <c r="FJ174" s="439">
        <v>0</v>
      </c>
      <c r="FK174" s="439">
        <v>0</v>
      </c>
      <c r="FL174" s="439">
        <v>0</v>
      </c>
      <c r="FM174" s="439">
        <v>0</v>
      </c>
      <c r="FN174" s="439">
        <v>0</v>
      </c>
      <c r="FO174" s="439">
        <v>0</v>
      </c>
      <c r="FP174" s="439">
        <v>0</v>
      </c>
      <c r="FQ174" s="439">
        <v>0</v>
      </c>
      <c r="FR174" s="439">
        <v>0</v>
      </c>
      <c r="FS174" s="439">
        <v>0</v>
      </c>
      <c r="FT174" s="439">
        <v>0</v>
      </c>
      <c r="FU174" s="439">
        <v>0</v>
      </c>
      <c r="FV174" s="439">
        <v>0</v>
      </c>
      <c r="FW174" s="439">
        <v>0</v>
      </c>
      <c r="FX174" s="439">
        <v>0</v>
      </c>
      <c r="FY174" s="439">
        <v>0</v>
      </c>
      <c r="FZ174" s="439">
        <v>0</v>
      </c>
      <c r="GA174" s="439">
        <v>0</v>
      </c>
      <c r="GB174" s="439">
        <v>0</v>
      </c>
      <c r="GC174" s="439">
        <v>0</v>
      </c>
      <c r="GD174" s="439">
        <v>0</v>
      </c>
      <c r="GE174" s="439">
        <v>0</v>
      </c>
      <c r="GF174" s="439">
        <v>0</v>
      </c>
      <c r="GG174" s="439">
        <v>0</v>
      </c>
      <c r="GH174" s="439">
        <v>0</v>
      </c>
      <c r="GI174" s="439">
        <v>0</v>
      </c>
      <c r="GJ174" s="439">
        <v>0</v>
      </c>
      <c r="GK174" s="439">
        <v>0</v>
      </c>
      <c r="GL174" s="439">
        <v>0</v>
      </c>
      <c r="GM174" s="439">
        <v>0</v>
      </c>
      <c r="GN174" s="439">
        <v>0</v>
      </c>
      <c r="GO174" s="439">
        <v>0</v>
      </c>
      <c r="GP174" s="439">
        <v>0</v>
      </c>
      <c r="GQ174" s="439">
        <v>0</v>
      </c>
      <c r="GR174" s="439">
        <v>0</v>
      </c>
      <c r="GS174" s="439">
        <v>0</v>
      </c>
      <c r="GT174" s="439">
        <v>0</v>
      </c>
      <c r="GU174" s="439">
        <v>0</v>
      </c>
      <c r="GV174" s="439">
        <v>0</v>
      </c>
      <c r="GW174" s="439">
        <v>0</v>
      </c>
      <c r="GX174" s="439">
        <v>0</v>
      </c>
      <c r="GY174" s="439">
        <v>0</v>
      </c>
      <c r="GZ174" s="439">
        <v>0</v>
      </c>
      <c r="HA174" s="439">
        <v>0</v>
      </c>
      <c r="HB174" s="439">
        <v>0</v>
      </c>
      <c r="HC174" s="439">
        <v>0</v>
      </c>
      <c r="HD174" s="439">
        <v>0</v>
      </c>
      <c r="HE174" s="439">
        <v>0</v>
      </c>
      <c r="HF174" s="439">
        <v>0</v>
      </c>
      <c r="HG174" s="439">
        <v>0</v>
      </c>
      <c r="HH174" s="439">
        <v>0</v>
      </c>
      <c r="HI174" s="439">
        <v>0</v>
      </c>
      <c r="HJ174" s="439">
        <v>0</v>
      </c>
      <c r="HK174" s="439">
        <v>0</v>
      </c>
      <c r="HL174" s="439">
        <v>0</v>
      </c>
      <c r="HM174" s="439">
        <v>0</v>
      </c>
      <c r="HN174" s="439">
        <v>0</v>
      </c>
      <c r="HO174" s="439">
        <v>0</v>
      </c>
      <c r="HP174" s="439">
        <v>0</v>
      </c>
      <c r="HQ174" s="439">
        <v>0</v>
      </c>
      <c r="HR174" s="439">
        <v>0</v>
      </c>
      <c r="HS174" s="439">
        <v>0</v>
      </c>
      <c r="HT174" s="439">
        <v>0</v>
      </c>
      <c r="HU174" s="439">
        <v>0</v>
      </c>
      <c r="HV174" s="439">
        <v>0</v>
      </c>
      <c r="HW174" s="439">
        <v>0</v>
      </c>
      <c r="HX174" s="439">
        <v>0</v>
      </c>
      <c r="HY174" s="439">
        <v>0</v>
      </c>
      <c r="HZ174" s="439">
        <v>0</v>
      </c>
      <c r="IA174" s="439">
        <v>0</v>
      </c>
      <c r="IB174" s="439">
        <v>0</v>
      </c>
      <c r="IC174" s="439">
        <v>0</v>
      </c>
      <c r="ID174" s="439">
        <v>0</v>
      </c>
      <c r="IE174" s="439">
        <v>0</v>
      </c>
      <c r="IF174" s="439">
        <v>0</v>
      </c>
      <c r="IG174" s="439">
        <v>0</v>
      </c>
      <c r="IH174" s="439">
        <v>0</v>
      </c>
      <c r="II174" s="439">
        <v>0</v>
      </c>
      <c r="IJ174" s="439">
        <v>0</v>
      </c>
      <c r="IK174" s="439">
        <v>0</v>
      </c>
      <c r="IL174" s="439">
        <v>0</v>
      </c>
      <c r="IM174" s="439">
        <v>0</v>
      </c>
      <c r="IN174" s="439">
        <v>0</v>
      </c>
      <c r="IO174" s="439">
        <v>0</v>
      </c>
      <c r="IP174" s="439">
        <v>0</v>
      </c>
      <c r="IQ174" s="439">
        <v>0</v>
      </c>
      <c r="IR174" s="439">
        <v>0</v>
      </c>
      <c r="IS174" s="439">
        <v>0</v>
      </c>
      <c r="IT174" s="439">
        <v>0</v>
      </c>
      <c r="IU174" s="439">
        <v>0</v>
      </c>
      <c r="IV174" s="439">
        <v>0</v>
      </c>
      <c r="IW174" s="439">
        <v>0</v>
      </c>
      <c r="IX174" s="439">
        <v>0</v>
      </c>
      <c r="IY174" s="439">
        <v>0</v>
      </c>
      <c r="IZ174" s="439">
        <v>0</v>
      </c>
      <c r="JA174" s="439">
        <v>0</v>
      </c>
      <c r="JB174" s="439">
        <v>0</v>
      </c>
      <c r="JC174" s="439">
        <v>0</v>
      </c>
      <c r="JD174" s="439">
        <v>0</v>
      </c>
      <c r="JE174" s="439">
        <v>0</v>
      </c>
      <c r="JF174" s="439">
        <v>0</v>
      </c>
      <c r="JG174" s="439">
        <v>0</v>
      </c>
      <c r="JH174" s="439">
        <v>0</v>
      </c>
      <c r="JI174" s="439">
        <v>0</v>
      </c>
      <c r="JJ174" s="439">
        <v>0</v>
      </c>
      <c r="JK174" s="439">
        <v>0</v>
      </c>
      <c r="JL174" s="439">
        <v>0</v>
      </c>
      <c r="JM174" s="439">
        <v>0</v>
      </c>
      <c r="JN174" s="439">
        <v>0</v>
      </c>
      <c r="JO174" s="439">
        <v>0</v>
      </c>
      <c r="JP174" s="439">
        <v>0</v>
      </c>
      <c r="JQ174" s="439">
        <v>0</v>
      </c>
      <c r="JR174" s="439">
        <v>0</v>
      </c>
      <c r="JS174" s="439">
        <v>0</v>
      </c>
      <c r="JT174" s="439">
        <v>0</v>
      </c>
      <c r="JU174" s="439">
        <v>0</v>
      </c>
      <c r="JV174" s="439">
        <v>0</v>
      </c>
      <c r="JW174" s="439">
        <v>0</v>
      </c>
      <c r="JX174" s="439">
        <v>0</v>
      </c>
      <c r="JY174" s="439">
        <v>0</v>
      </c>
      <c r="JZ174" s="439">
        <v>0</v>
      </c>
      <c r="KA174" s="439">
        <v>0</v>
      </c>
      <c r="KB174" s="439">
        <v>0</v>
      </c>
      <c r="KC174" s="439">
        <v>0</v>
      </c>
      <c r="KD174" s="439">
        <v>0</v>
      </c>
      <c r="KE174" s="439">
        <v>0</v>
      </c>
      <c r="KF174" s="439">
        <v>0</v>
      </c>
      <c r="KG174" s="439">
        <v>0</v>
      </c>
      <c r="KH174" s="439">
        <v>0</v>
      </c>
      <c r="KI174" s="439">
        <v>0</v>
      </c>
      <c r="KJ174" s="439">
        <v>0</v>
      </c>
      <c r="KK174" s="439">
        <v>0</v>
      </c>
      <c r="KL174" s="439">
        <v>0</v>
      </c>
      <c r="KM174" s="439">
        <v>0</v>
      </c>
      <c r="KN174" s="439">
        <v>0</v>
      </c>
      <c r="KO174" s="439">
        <v>0</v>
      </c>
      <c r="KP174" s="439">
        <v>0</v>
      </c>
      <c r="KQ174" s="439">
        <v>0</v>
      </c>
      <c r="KR174" s="439">
        <v>0</v>
      </c>
      <c r="KS174" s="439">
        <v>0</v>
      </c>
      <c r="KT174" s="439">
        <v>0</v>
      </c>
      <c r="KU174" s="439">
        <v>0</v>
      </c>
      <c r="KV174" s="439">
        <v>0</v>
      </c>
      <c r="KW174" s="439">
        <v>0</v>
      </c>
      <c r="KX174" s="439">
        <v>0</v>
      </c>
      <c r="KY174" s="439">
        <v>0</v>
      </c>
      <c r="KZ174" s="439">
        <v>0</v>
      </c>
      <c r="LA174" s="439">
        <v>0</v>
      </c>
      <c r="LB174" s="439">
        <v>0</v>
      </c>
      <c r="LC174" s="439">
        <v>0</v>
      </c>
      <c r="LD174" s="439">
        <v>0</v>
      </c>
      <c r="LE174" s="439">
        <v>0</v>
      </c>
      <c r="LF174" s="439">
        <v>0</v>
      </c>
      <c r="LG174" s="439">
        <v>0</v>
      </c>
      <c r="LH174" s="439">
        <v>0</v>
      </c>
      <c r="LI174" s="439">
        <v>0</v>
      </c>
      <c r="LJ174" s="439">
        <v>0</v>
      </c>
      <c r="LK174" s="439">
        <v>0</v>
      </c>
      <c r="LL174" s="439">
        <v>0</v>
      </c>
      <c r="LM174" s="439">
        <v>0</v>
      </c>
      <c r="LN174" s="439">
        <v>0</v>
      </c>
      <c r="LO174" s="439">
        <v>0</v>
      </c>
      <c r="LP174" s="439">
        <v>0</v>
      </c>
      <c r="LQ174" s="439">
        <v>0</v>
      </c>
      <c r="LR174" s="439">
        <v>0</v>
      </c>
      <c r="LS174" s="439">
        <v>0</v>
      </c>
      <c r="LT174" s="439">
        <v>0</v>
      </c>
      <c r="LU174" s="439">
        <v>0</v>
      </c>
      <c r="LV174" s="439">
        <v>0</v>
      </c>
      <c r="LW174" s="439">
        <v>0</v>
      </c>
      <c r="LX174" s="439">
        <v>0</v>
      </c>
      <c r="LY174" s="439">
        <v>0</v>
      </c>
      <c r="LZ174" s="439">
        <v>0</v>
      </c>
      <c r="MA174" s="439">
        <v>0</v>
      </c>
      <c r="MB174" s="439">
        <v>0</v>
      </c>
      <c r="MC174" s="439">
        <v>0</v>
      </c>
      <c r="MD174" s="439">
        <v>0</v>
      </c>
      <c r="ME174" s="439">
        <v>0</v>
      </c>
      <c r="MF174" s="439">
        <v>0</v>
      </c>
      <c r="MG174" s="439">
        <v>0</v>
      </c>
      <c r="MH174" s="439">
        <v>0</v>
      </c>
      <c r="MI174" s="439">
        <v>0</v>
      </c>
      <c r="MJ174" s="439">
        <v>0</v>
      </c>
      <c r="MK174" s="439">
        <v>0</v>
      </c>
      <c r="ML174" s="439">
        <v>0</v>
      </c>
      <c r="MM174" s="439">
        <v>0</v>
      </c>
      <c r="MN174" s="439">
        <v>0</v>
      </c>
      <c r="MO174" s="439">
        <v>0</v>
      </c>
      <c r="MP174" s="439">
        <v>0</v>
      </c>
      <c r="MQ174" s="439">
        <v>0</v>
      </c>
      <c r="MR174" s="439">
        <v>0</v>
      </c>
      <c r="MS174" s="439">
        <v>0</v>
      </c>
      <c r="MT174" s="439">
        <v>0</v>
      </c>
      <c r="MU174" s="439">
        <v>0</v>
      </c>
      <c r="MV174" s="439">
        <v>0</v>
      </c>
      <c r="MW174" s="439">
        <v>0</v>
      </c>
      <c r="MX174" s="439">
        <v>0</v>
      </c>
      <c r="MY174" s="439">
        <v>0</v>
      </c>
      <c r="MZ174" s="439">
        <v>0</v>
      </c>
      <c r="NA174" s="439">
        <v>0</v>
      </c>
      <c r="NB174" s="439">
        <v>0</v>
      </c>
      <c r="NC174" s="439">
        <v>0</v>
      </c>
      <c r="ND174" s="439">
        <v>0</v>
      </c>
      <c r="NE174" s="439">
        <v>0</v>
      </c>
      <c r="NF174" s="439">
        <v>0</v>
      </c>
      <c r="NG174" s="439">
        <v>0</v>
      </c>
      <c r="NH174" s="439">
        <v>0</v>
      </c>
      <c r="NI174" s="439">
        <v>0</v>
      </c>
      <c r="NJ174" s="439">
        <v>0</v>
      </c>
      <c r="NK174" s="442">
        <v>0</v>
      </c>
    </row>
    <row r="175" spans="1:375" x14ac:dyDescent="0.15">
      <c r="A175" s="443">
        <f t="shared" si="48"/>
        <v>1423488.4952002871</v>
      </c>
      <c r="B175" s="444"/>
      <c r="C175" s="445" t="s">
        <v>755</v>
      </c>
      <c r="D175" s="446">
        <f>SUM(D168:D174)</f>
        <v>0</v>
      </c>
      <c r="E175" s="446">
        <f t="shared" ref="E175:BP175" si="73">SUM(E168:E174)</f>
        <v>0</v>
      </c>
      <c r="F175" s="446">
        <f t="shared" si="73"/>
        <v>0</v>
      </c>
      <c r="G175" s="446">
        <f t="shared" si="73"/>
        <v>0</v>
      </c>
      <c r="H175" s="446">
        <f t="shared" si="73"/>
        <v>0</v>
      </c>
      <c r="I175" s="446">
        <f t="shared" si="73"/>
        <v>0</v>
      </c>
      <c r="J175" s="446">
        <f t="shared" si="73"/>
        <v>0</v>
      </c>
      <c r="K175" s="446">
        <f t="shared" si="73"/>
        <v>0</v>
      </c>
      <c r="L175" s="446">
        <f t="shared" si="73"/>
        <v>0</v>
      </c>
      <c r="M175" s="446">
        <f t="shared" si="73"/>
        <v>0</v>
      </c>
      <c r="N175" s="446">
        <f t="shared" si="73"/>
        <v>0</v>
      </c>
      <c r="O175" s="446">
        <f t="shared" si="73"/>
        <v>0</v>
      </c>
      <c r="P175" s="446">
        <f t="shared" si="73"/>
        <v>0</v>
      </c>
      <c r="Q175" s="446">
        <f t="shared" si="73"/>
        <v>0</v>
      </c>
      <c r="R175" s="446">
        <f t="shared" si="73"/>
        <v>0</v>
      </c>
      <c r="S175" s="446">
        <f t="shared" si="73"/>
        <v>0</v>
      </c>
      <c r="T175" s="446">
        <f t="shared" si="73"/>
        <v>0</v>
      </c>
      <c r="U175" s="446">
        <f t="shared" si="73"/>
        <v>0</v>
      </c>
      <c r="V175" s="446">
        <f t="shared" si="73"/>
        <v>0</v>
      </c>
      <c r="W175" s="446">
        <f t="shared" si="73"/>
        <v>0</v>
      </c>
      <c r="X175" s="446">
        <f t="shared" si="73"/>
        <v>875.51215123921247</v>
      </c>
      <c r="Y175" s="446">
        <f t="shared" si="73"/>
        <v>901.47448791336683</v>
      </c>
      <c r="Z175" s="446">
        <f t="shared" si="73"/>
        <v>917.3804272043908</v>
      </c>
      <c r="AA175" s="446">
        <f t="shared" si="73"/>
        <v>917.99301296285557</v>
      </c>
      <c r="AB175" s="446">
        <f t="shared" si="73"/>
        <v>1256.1249383617851</v>
      </c>
      <c r="AC175" s="446">
        <f t="shared" si="73"/>
        <v>9186.423741079785</v>
      </c>
      <c r="AD175" s="446">
        <f t="shared" si="73"/>
        <v>9197.7662066833946</v>
      </c>
      <c r="AE175" s="446">
        <f t="shared" si="73"/>
        <v>9204.5371498237291</v>
      </c>
      <c r="AF175" s="446">
        <f t="shared" si="73"/>
        <v>9259.4157117452705</v>
      </c>
      <c r="AG175" s="446">
        <f t="shared" si="73"/>
        <v>9380.7624332363084</v>
      </c>
      <c r="AH175" s="446">
        <f t="shared" si="73"/>
        <v>9415.1664212699161</v>
      </c>
      <c r="AI175" s="446">
        <f t="shared" si="73"/>
        <v>9416.3807135587995</v>
      </c>
      <c r="AJ175" s="446">
        <f t="shared" si="73"/>
        <v>9653.2824659972957</v>
      </c>
      <c r="AK175" s="446">
        <f t="shared" si="73"/>
        <v>9673.7849945198104</v>
      </c>
      <c r="AL175" s="446">
        <f t="shared" si="73"/>
        <v>9710.95190474232</v>
      </c>
      <c r="AM175" s="446">
        <f t="shared" si="73"/>
        <v>9712.1782205090785</v>
      </c>
      <c r="AN175" s="446">
        <f t="shared" si="73"/>
        <v>10115.361647919661</v>
      </c>
      <c r="AO175" s="446">
        <f t="shared" si="73"/>
        <v>10117.589800490961</v>
      </c>
      <c r="AP175" s="446">
        <f t="shared" si="73"/>
        <v>10118.825211929781</v>
      </c>
      <c r="AQ175" s="446">
        <f t="shared" si="73"/>
        <v>10120.063670226489</v>
      </c>
      <c r="AR175" s="446">
        <f t="shared" si="73"/>
        <v>10121.874200320877</v>
      </c>
      <c r="AS175" s="446">
        <f t="shared" si="73"/>
        <v>10124.191779182946</v>
      </c>
      <c r="AT175" s="446">
        <f t="shared" si="73"/>
        <v>10125.439423213735</v>
      </c>
      <c r="AU175" s="446">
        <f t="shared" si="73"/>
        <v>10126.690144271284</v>
      </c>
      <c r="AV175" s="446">
        <f t="shared" si="73"/>
        <v>10370.698949282934</v>
      </c>
      <c r="AW175" s="446">
        <f t="shared" si="73"/>
        <v>10372.280288721795</v>
      </c>
      <c r="AX175" s="446">
        <f t="shared" si="73"/>
        <v>10373.722392365387</v>
      </c>
      <c r="AY175" s="446">
        <f t="shared" si="73"/>
        <v>10374.985497605147</v>
      </c>
      <c r="AZ175" s="446">
        <f t="shared" si="73"/>
        <v>10406.967967661056</v>
      </c>
      <c r="BA175" s="446">
        <f t="shared" si="73"/>
        <v>10409.262964809495</v>
      </c>
      <c r="BB175" s="446">
        <f t="shared" si="73"/>
        <v>10410.53543859148</v>
      </c>
      <c r="BC175" s="446">
        <f t="shared" si="73"/>
        <v>10411.81105063709</v>
      </c>
      <c r="BD175" s="446">
        <f t="shared" si="73"/>
        <v>10413.67589663431</v>
      </c>
      <c r="BE175" s="446">
        <f t="shared" si="73"/>
        <v>10416.063002862238</v>
      </c>
      <c r="BF175" s="446">
        <f t="shared" si="73"/>
        <v>10417.348076213952</v>
      </c>
      <c r="BG175" s="446">
        <f t="shared" si="73"/>
        <v>10418.636318903227</v>
      </c>
      <c r="BH175" s="446">
        <f t="shared" si="73"/>
        <v>0</v>
      </c>
      <c r="BI175" s="446">
        <f t="shared" si="73"/>
        <v>0</v>
      </c>
      <c r="BJ175" s="446">
        <f t="shared" si="73"/>
        <v>0</v>
      </c>
      <c r="BK175" s="446">
        <f t="shared" si="73"/>
        <v>2048.4441572475284</v>
      </c>
      <c r="BL175" s="446">
        <f t="shared" si="73"/>
        <v>2110.9860920348333</v>
      </c>
      <c r="BM175" s="446">
        <f t="shared" si="73"/>
        <v>11394.982084192583</v>
      </c>
      <c r="BN175" s="446">
        <f t="shared" si="73"/>
        <v>11408.642714268663</v>
      </c>
      <c r="BO175" s="446">
        <f t="shared" si="73"/>
        <v>11409.789419126268</v>
      </c>
      <c r="BP175" s="446">
        <f t="shared" si="73"/>
        <v>11496.542037341293</v>
      </c>
      <c r="BQ175" s="446">
        <f t="shared" ref="BQ175:EB175" si="74">SUM(BQ168:BQ174)</f>
        <v>11499.000756756061</v>
      </c>
      <c r="BR175" s="446">
        <f t="shared" si="74"/>
        <v>11535.505563594263</v>
      </c>
      <c r="BS175" s="446">
        <f t="shared" si="74"/>
        <v>11536.832453564215</v>
      </c>
      <c r="BT175" s="446">
        <f t="shared" si="74"/>
        <v>11538.162616002794</v>
      </c>
      <c r="BU175" s="446">
        <f t="shared" si="74"/>
        <v>11539.496058980785</v>
      </c>
      <c r="BV175" s="446">
        <f t="shared" si="74"/>
        <v>11541.025986736271</v>
      </c>
      <c r="BW175" s="446">
        <f t="shared" si="74"/>
        <v>11542.366015085132</v>
      </c>
      <c r="BX175" s="446">
        <f t="shared" si="74"/>
        <v>11575.810181849902</v>
      </c>
      <c r="BY175" s="446">
        <f t="shared" si="74"/>
        <v>11860.659783117178</v>
      </c>
      <c r="BZ175" s="446">
        <f t="shared" si="74"/>
        <v>11862.009750552488</v>
      </c>
      <c r="CA175" s="446">
        <f t="shared" si="74"/>
        <v>11863.363047371675</v>
      </c>
      <c r="CB175" s="446">
        <f t="shared" si="74"/>
        <v>11865.341462490125</v>
      </c>
      <c r="CC175" s="446">
        <f t="shared" si="74"/>
        <v>11867.873943487335</v>
      </c>
      <c r="CD175" s="446">
        <f t="shared" si="74"/>
        <v>11869.237277806167</v>
      </c>
      <c r="CE175" s="446">
        <f t="shared" si="74"/>
        <v>11870.60397447522</v>
      </c>
      <c r="CF175" s="446">
        <f t="shared" si="74"/>
        <v>11871.974041786954</v>
      </c>
      <c r="CG175" s="446">
        <f t="shared" si="74"/>
        <v>11873.347488054287</v>
      </c>
      <c r="CH175" s="446">
        <f t="shared" si="74"/>
        <v>11874.923313642437</v>
      </c>
      <c r="CI175" s="446">
        <f t="shared" si="74"/>
        <v>11876.303542841764</v>
      </c>
      <c r="CJ175" s="446">
        <f t="shared" si="74"/>
        <v>11910.50436555556</v>
      </c>
      <c r="CK175" s="446">
        <f t="shared" si="74"/>
        <v>12203.899454860855</v>
      </c>
      <c r="CL175" s="446">
        <f t="shared" si="74"/>
        <v>12205.289921319223</v>
      </c>
      <c r="CM175" s="446">
        <f t="shared" si="74"/>
        <v>12206.683817042987</v>
      </c>
      <c r="CN175" s="446">
        <f t="shared" si="74"/>
        <v>12208.721584614988</v>
      </c>
      <c r="CO175" s="446">
        <f t="shared" si="74"/>
        <v>12211.330040042116</v>
      </c>
      <c r="CP175" s="446">
        <f t="shared" si="74"/>
        <v>12212.734274390514</v>
      </c>
      <c r="CQ175" s="446">
        <f t="shared" si="74"/>
        <v>12214.141971959638</v>
      </c>
      <c r="CR175" s="446">
        <f t="shared" si="74"/>
        <v>12215.553141290724</v>
      </c>
      <c r="CS175" s="446">
        <f t="shared" si="74"/>
        <v>12216.967790946077</v>
      </c>
      <c r="CT175" s="446">
        <f t="shared" si="74"/>
        <v>12191.935282166291</v>
      </c>
      <c r="CU175" s="446">
        <f t="shared" si="74"/>
        <v>12193.318040317934</v>
      </c>
      <c r="CV175" s="446">
        <f t="shared" si="74"/>
        <v>12096.75441395686</v>
      </c>
      <c r="CW175" s="446">
        <f t="shared" si="74"/>
        <v>12418.360562559463</v>
      </c>
      <c r="CX175" s="446">
        <f t="shared" si="74"/>
        <v>12419.610515197986</v>
      </c>
      <c r="CY175" s="446">
        <f t="shared" si="74"/>
        <v>12521.61966342195</v>
      </c>
      <c r="CZ175" s="446">
        <f t="shared" si="74"/>
        <v>12523.718564021114</v>
      </c>
      <c r="DA175" s="446">
        <f t="shared" si="74"/>
        <v>12564.848699794093</v>
      </c>
      <c r="DB175" s="446">
        <f t="shared" si="74"/>
        <v>12566.295061172941</v>
      </c>
      <c r="DC175" s="446">
        <f t="shared" si="74"/>
        <v>12567.74498966914</v>
      </c>
      <c r="DD175" s="446">
        <f t="shared" si="74"/>
        <v>12569.198494080159</v>
      </c>
      <c r="DE175" s="446">
        <f t="shared" si="74"/>
        <v>12570.655583225171</v>
      </c>
      <c r="DF175" s="446">
        <f t="shared" si="74"/>
        <v>12572.116265945097</v>
      </c>
      <c r="DG175" s="446">
        <f t="shared" si="74"/>
        <v>12573.580551102663</v>
      </c>
      <c r="DH175" s="446">
        <f t="shared" si="74"/>
        <v>12608.159404941711</v>
      </c>
      <c r="DI175" s="446">
        <f t="shared" si="74"/>
        <v>12920.822694300583</v>
      </c>
      <c r="DJ175" s="446">
        <f t="shared" si="74"/>
        <v>12922.297840166266</v>
      </c>
      <c r="DK175" s="446">
        <f t="shared" si="74"/>
        <v>12923.776624139606</v>
      </c>
      <c r="DL175" s="446">
        <f t="shared" si="74"/>
        <v>12925.938491756744</v>
      </c>
      <c r="DM175" s="446">
        <f t="shared" si="74"/>
        <v>12928.705802119382</v>
      </c>
      <c r="DN175" s="446">
        <f t="shared" si="74"/>
        <v>12930.195554339598</v>
      </c>
      <c r="DO175" s="446">
        <f t="shared" si="74"/>
        <v>12931.688980690682</v>
      </c>
      <c r="DP175" s="446">
        <f t="shared" si="74"/>
        <v>12933.186090234032</v>
      </c>
      <c r="DQ175" s="446">
        <f t="shared" si="74"/>
        <v>12934.686892053396</v>
      </c>
      <c r="DR175" s="446">
        <f t="shared" si="74"/>
        <v>12936.191395254918</v>
      </c>
      <c r="DS175" s="446">
        <f t="shared" si="74"/>
        <v>12937.69960896721</v>
      </c>
      <c r="DT175" s="446">
        <f t="shared" si="74"/>
        <v>12973.05406124806</v>
      </c>
      <c r="DU175" s="446">
        <f t="shared" si="74"/>
        <v>13295.097249287697</v>
      </c>
      <c r="DV175" s="446">
        <f t="shared" si="74"/>
        <v>13296.616649529349</v>
      </c>
      <c r="DW175" s="446">
        <f t="shared" si="74"/>
        <v>13298.13979702189</v>
      </c>
      <c r="DX175" s="446">
        <f t="shared" si="74"/>
        <v>13300.366520667543</v>
      </c>
      <c r="DY175" s="446">
        <f t="shared" si="74"/>
        <v>13145.440690933763</v>
      </c>
      <c r="DZ175" s="446">
        <f t="shared" si="74"/>
        <v>13146.752126213916</v>
      </c>
      <c r="EA175" s="446">
        <f t="shared" si="74"/>
        <v>13148.066795847259</v>
      </c>
      <c r="EB175" s="446">
        <f t="shared" si="74"/>
        <v>13262.52322279414</v>
      </c>
      <c r="EC175" s="446">
        <f t="shared" ref="EC175:GN175" si="75">SUM(EC168:EC174)</f>
        <v>13264.069048668083</v>
      </c>
      <c r="ED175" s="446">
        <f t="shared" si="75"/>
        <v>13312.229694243408</v>
      </c>
      <c r="EE175" s="446">
        <f t="shared" si="75"/>
        <v>13313.783154367067</v>
      </c>
      <c r="EF175" s="446">
        <f t="shared" si="75"/>
        <v>12931.193066598531</v>
      </c>
      <c r="EG175" s="446">
        <f t="shared" si="75"/>
        <v>13255.247295754893</v>
      </c>
      <c r="EH175" s="446">
        <f t="shared" si="75"/>
        <v>13256.765328536327</v>
      </c>
      <c r="EI175" s="446">
        <f t="shared" si="75"/>
        <v>13258.287105196125</v>
      </c>
      <c r="EJ175" s="446">
        <f t="shared" si="75"/>
        <v>13259.812634967699</v>
      </c>
      <c r="EK175" s="446">
        <f t="shared" si="75"/>
        <v>13261.341927107234</v>
      </c>
      <c r="EL175" s="446">
        <f t="shared" si="75"/>
        <v>13262.874990893746</v>
      </c>
      <c r="EM175" s="446">
        <f t="shared" si="75"/>
        <v>13264.411835629136</v>
      </c>
      <c r="EN175" s="446">
        <f t="shared" si="75"/>
        <v>13265.95247063824</v>
      </c>
      <c r="EO175" s="446">
        <f t="shared" si="75"/>
        <v>13267.496905268898</v>
      </c>
      <c r="EP175" s="446">
        <f t="shared" si="75"/>
        <v>13269.045148891999</v>
      </c>
      <c r="EQ175" s="446">
        <f t="shared" si="75"/>
        <v>13270.597210901549</v>
      </c>
      <c r="ER175" s="446">
        <f t="shared" si="75"/>
        <v>13279.503015072547</v>
      </c>
      <c r="ES175" s="446">
        <f t="shared" si="75"/>
        <v>13613.278871103596</v>
      </c>
      <c r="ET175" s="446">
        <f t="shared" si="75"/>
        <v>13614.842444868475</v>
      </c>
      <c r="EU175" s="446">
        <f t="shared" si="75"/>
        <v>13616.409874828065</v>
      </c>
      <c r="EV175" s="446">
        <f t="shared" si="75"/>
        <v>13617.981170492785</v>
      </c>
      <c r="EW175" s="446">
        <f t="shared" si="75"/>
        <v>0</v>
      </c>
      <c r="EX175" s="446">
        <f t="shared" si="75"/>
        <v>0</v>
      </c>
      <c r="EY175" s="446">
        <f t="shared" si="75"/>
        <v>0</v>
      </c>
      <c r="EZ175" s="446">
        <f t="shared" si="75"/>
        <v>0</v>
      </c>
      <c r="FA175" s="446">
        <f t="shared" si="75"/>
        <v>0</v>
      </c>
      <c r="FB175" s="446">
        <f t="shared" si="75"/>
        <v>0</v>
      </c>
      <c r="FC175" s="446">
        <f t="shared" si="75"/>
        <v>0</v>
      </c>
      <c r="FD175" s="446">
        <f t="shared" si="75"/>
        <v>0</v>
      </c>
      <c r="FE175" s="446">
        <f t="shared" si="75"/>
        <v>0</v>
      </c>
      <c r="FF175" s="446">
        <f t="shared" si="75"/>
        <v>0</v>
      </c>
      <c r="FG175" s="446">
        <f t="shared" si="75"/>
        <v>0</v>
      </c>
      <c r="FH175" s="446">
        <f t="shared" si="75"/>
        <v>0</v>
      </c>
      <c r="FI175" s="446">
        <f t="shared" si="75"/>
        <v>0</v>
      </c>
      <c r="FJ175" s="446">
        <f t="shared" si="75"/>
        <v>0</v>
      </c>
      <c r="FK175" s="446">
        <f t="shared" si="75"/>
        <v>0</v>
      </c>
      <c r="FL175" s="446">
        <f t="shared" si="75"/>
        <v>0</v>
      </c>
      <c r="FM175" s="446">
        <f t="shared" si="75"/>
        <v>0</v>
      </c>
      <c r="FN175" s="446">
        <f t="shared" si="75"/>
        <v>0</v>
      </c>
      <c r="FO175" s="446">
        <f t="shared" si="75"/>
        <v>0</v>
      </c>
      <c r="FP175" s="446">
        <f t="shared" si="75"/>
        <v>0</v>
      </c>
      <c r="FQ175" s="446">
        <f t="shared" si="75"/>
        <v>0</v>
      </c>
      <c r="FR175" s="446">
        <f t="shared" si="75"/>
        <v>0</v>
      </c>
      <c r="FS175" s="446">
        <f t="shared" si="75"/>
        <v>0</v>
      </c>
      <c r="FT175" s="446">
        <f t="shared" si="75"/>
        <v>0</v>
      </c>
      <c r="FU175" s="446">
        <f t="shared" si="75"/>
        <v>0</v>
      </c>
      <c r="FV175" s="446">
        <f t="shared" si="75"/>
        <v>0</v>
      </c>
      <c r="FW175" s="446">
        <f t="shared" si="75"/>
        <v>0</v>
      </c>
      <c r="FX175" s="446">
        <f t="shared" si="75"/>
        <v>0</v>
      </c>
      <c r="FY175" s="446">
        <f t="shared" si="75"/>
        <v>0</v>
      </c>
      <c r="FZ175" s="446">
        <f t="shared" si="75"/>
        <v>0</v>
      </c>
      <c r="GA175" s="446">
        <f t="shared" si="75"/>
        <v>0</v>
      </c>
      <c r="GB175" s="446">
        <f t="shared" si="75"/>
        <v>0</v>
      </c>
      <c r="GC175" s="446">
        <f t="shared" si="75"/>
        <v>0</v>
      </c>
      <c r="GD175" s="446">
        <f t="shared" si="75"/>
        <v>0</v>
      </c>
      <c r="GE175" s="446">
        <f t="shared" si="75"/>
        <v>0</v>
      </c>
      <c r="GF175" s="446">
        <f t="shared" si="75"/>
        <v>0</v>
      </c>
      <c r="GG175" s="446">
        <f t="shared" si="75"/>
        <v>0</v>
      </c>
      <c r="GH175" s="446">
        <f t="shared" si="75"/>
        <v>0</v>
      </c>
      <c r="GI175" s="446">
        <f t="shared" si="75"/>
        <v>0</v>
      </c>
      <c r="GJ175" s="446">
        <f t="shared" si="75"/>
        <v>0</v>
      </c>
      <c r="GK175" s="446">
        <f t="shared" si="75"/>
        <v>0</v>
      </c>
      <c r="GL175" s="446">
        <f t="shared" si="75"/>
        <v>0</v>
      </c>
      <c r="GM175" s="446">
        <f t="shared" si="75"/>
        <v>0</v>
      </c>
      <c r="GN175" s="446">
        <f t="shared" si="75"/>
        <v>0</v>
      </c>
      <c r="GO175" s="446">
        <f t="shared" ref="GO175:IZ175" si="76">SUM(GO168:GO174)</f>
        <v>0</v>
      </c>
      <c r="GP175" s="446">
        <f t="shared" si="76"/>
        <v>0</v>
      </c>
      <c r="GQ175" s="446">
        <f t="shared" si="76"/>
        <v>0</v>
      </c>
      <c r="GR175" s="446">
        <f t="shared" si="76"/>
        <v>0</v>
      </c>
      <c r="GS175" s="446">
        <f t="shared" si="76"/>
        <v>0</v>
      </c>
      <c r="GT175" s="446">
        <f t="shared" si="76"/>
        <v>0</v>
      </c>
      <c r="GU175" s="446">
        <f t="shared" si="76"/>
        <v>0</v>
      </c>
      <c r="GV175" s="446">
        <f t="shared" si="76"/>
        <v>0</v>
      </c>
      <c r="GW175" s="446">
        <f t="shared" si="76"/>
        <v>0</v>
      </c>
      <c r="GX175" s="446">
        <f t="shared" si="76"/>
        <v>0</v>
      </c>
      <c r="GY175" s="446">
        <f t="shared" si="76"/>
        <v>0</v>
      </c>
      <c r="GZ175" s="446">
        <f t="shared" si="76"/>
        <v>0</v>
      </c>
      <c r="HA175" s="446">
        <f t="shared" si="76"/>
        <v>0</v>
      </c>
      <c r="HB175" s="446">
        <f t="shared" si="76"/>
        <v>0</v>
      </c>
      <c r="HC175" s="446">
        <f t="shared" si="76"/>
        <v>0</v>
      </c>
      <c r="HD175" s="446">
        <f t="shared" si="76"/>
        <v>0</v>
      </c>
      <c r="HE175" s="446">
        <f t="shared" si="76"/>
        <v>0</v>
      </c>
      <c r="HF175" s="446">
        <f t="shared" si="76"/>
        <v>0</v>
      </c>
      <c r="HG175" s="446">
        <f t="shared" si="76"/>
        <v>0</v>
      </c>
      <c r="HH175" s="446">
        <f t="shared" si="76"/>
        <v>0</v>
      </c>
      <c r="HI175" s="446">
        <f t="shared" si="76"/>
        <v>0</v>
      </c>
      <c r="HJ175" s="446">
        <f t="shared" si="76"/>
        <v>0</v>
      </c>
      <c r="HK175" s="446">
        <f t="shared" si="76"/>
        <v>0</v>
      </c>
      <c r="HL175" s="446">
        <f t="shared" si="76"/>
        <v>0</v>
      </c>
      <c r="HM175" s="446">
        <f t="shared" si="76"/>
        <v>0</v>
      </c>
      <c r="HN175" s="446">
        <f t="shared" si="76"/>
        <v>0</v>
      </c>
      <c r="HO175" s="446">
        <f t="shared" si="76"/>
        <v>0</v>
      </c>
      <c r="HP175" s="446">
        <f t="shared" si="76"/>
        <v>0</v>
      </c>
      <c r="HQ175" s="446">
        <f t="shared" si="76"/>
        <v>0</v>
      </c>
      <c r="HR175" s="446">
        <f t="shared" si="76"/>
        <v>0</v>
      </c>
      <c r="HS175" s="446">
        <f t="shared" si="76"/>
        <v>0</v>
      </c>
      <c r="HT175" s="446">
        <f t="shared" si="76"/>
        <v>0</v>
      </c>
      <c r="HU175" s="446">
        <f t="shared" si="76"/>
        <v>0</v>
      </c>
      <c r="HV175" s="446">
        <f t="shared" si="76"/>
        <v>0</v>
      </c>
      <c r="HW175" s="446">
        <f t="shared" si="76"/>
        <v>0</v>
      </c>
      <c r="HX175" s="446">
        <f t="shared" si="76"/>
        <v>0</v>
      </c>
      <c r="HY175" s="446">
        <f t="shared" si="76"/>
        <v>0</v>
      </c>
      <c r="HZ175" s="446">
        <f t="shared" si="76"/>
        <v>0</v>
      </c>
      <c r="IA175" s="446">
        <f t="shared" si="76"/>
        <v>0</v>
      </c>
      <c r="IB175" s="446">
        <f t="shared" si="76"/>
        <v>0</v>
      </c>
      <c r="IC175" s="446">
        <f t="shared" si="76"/>
        <v>0</v>
      </c>
      <c r="ID175" s="446">
        <f t="shared" si="76"/>
        <v>0</v>
      </c>
      <c r="IE175" s="446">
        <f t="shared" si="76"/>
        <v>0</v>
      </c>
      <c r="IF175" s="446">
        <f t="shared" si="76"/>
        <v>0</v>
      </c>
      <c r="IG175" s="446">
        <f t="shared" si="76"/>
        <v>0</v>
      </c>
      <c r="IH175" s="446">
        <f t="shared" si="76"/>
        <v>0</v>
      </c>
      <c r="II175" s="446">
        <f t="shared" si="76"/>
        <v>0</v>
      </c>
      <c r="IJ175" s="446">
        <f t="shared" si="76"/>
        <v>0</v>
      </c>
      <c r="IK175" s="446">
        <f t="shared" si="76"/>
        <v>0</v>
      </c>
      <c r="IL175" s="446">
        <f t="shared" si="76"/>
        <v>0</v>
      </c>
      <c r="IM175" s="446">
        <f t="shared" si="76"/>
        <v>0</v>
      </c>
      <c r="IN175" s="446">
        <f t="shared" si="76"/>
        <v>0</v>
      </c>
      <c r="IO175" s="446">
        <f t="shared" si="76"/>
        <v>0</v>
      </c>
      <c r="IP175" s="446">
        <f t="shared" si="76"/>
        <v>0</v>
      </c>
      <c r="IQ175" s="446">
        <f t="shared" si="76"/>
        <v>0</v>
      </c>
      <c r="IR175" s="446">
        <f t="shared" si="76"/>
        <v>0</v>
      </c>
      <c r="IS175" s="446">
        <f t="shared" si="76"/>
        <v>0</v>
      </c>
      <c r="IT175" s="446">
        <f t="shared" si="76"/>
        <v>0</v>
      </c>
      <c r="IU175" s="446">
        <f t="shared" si="76"/>
        <v>0</v>
      </c>
      <c r="IV175" s="446">
        <f t="shared" si="76"/>
        <v>0</v>
      </c>
      <c r="IW175" s="446">
        <f t="shared" si="76"/>
        <v>0</v>
      </c>
      <c r="IX175" s="446">
        <f t="shared" si="76"/>
        <v>0</v>
      </c>
      <c r="IY175" s="446">
        <f t="shared" si="76"/>
        <v>0</v>
      </c>
      <c r="IZ175" s="446">
        <f t="shared" si="76"/>
        <v>0</v>
      </c>
      <c r="JA175" s="446">
        <f t="shared" ref="JA175:LL175" si="77">SUM(JA168:JA174)</f>
        <v>0</v>
      </c>
      <c r="JB175" s="446">
        <f t="shared" si="77"/>
        <v>0</v>
      </c>
      <c r="JC175" s="446">
        <f t="shared" si="77"/>
        <v>0</v>
      </c>
      <c r="JD175" s="446">
        <f t="shared" si="77"/>
        <v>0</v>
      </c>
      <c r="JE175" s="446">
        <f t="shared" si="77"/>
        <v>0</v>
      </c>
      <c r="JF175" s="446">
        <f t="shared" si="77"/>
        <v>0</v>
      </c>
      <c r="JG175" s="446">
        <f t="shared" si="77"/>
        <v>0</v>
      </c>
      <c r="JH175" s="446">
        <f t="shared" si="77"/>
        <v>0</v>
      </c>
      <c r="JI175" s="446">
        <f t="shared" si="77"/>
        <v>0</v>
      </c>
      <c r="JJ175" s="446">
        <f t="shared" si="77"/>
        <v>0</v>
      </c>
      <c r="JK175" s="446">
        <f t="shared" si="77"/>
        <v>0</v>
      </c>
      <c r="JL175" s="446">
        <f t="shared" si="77"/>
        <v>0</v>
      </c>
      <c r="JM175" s="446">
        <f t="shared" si="77"/>
        <v>0</v>
      </c>
      <c r="JN175" s="446">
        <f t="shared" si="77"/>
        <v>0</v>
      </c>
      <c r="JO175" s="446">
        <f t="shared" si="77"/>
        <v>0</v>
      </c>
      <c r="JP175" s="446">
        <f t="shared" si="77"/>
        <v>0</v>
      </c>
      <c r="JQ175" s="446">
        <f t="shared" si="77"/>
        <v>0</v>
      </c>
      <c r="JR175" s="446">
        <f t="shared" si="77"/>
        <v>0</v>
      </c>
      <c r="JS175" s="446">
        <f t="shared" si="77"/>
        <v>0</v>
      </c>
      <c r="JT175" s="446">
        <f t="shared" si="77"/>
        <v>0</v>
      </c>
      <c r="JU175" s="446">
        <f t="shared" si="77"/>
        <v>0</v>
      </c>
      <c r="JV175" s="446">
        <f t="shared" si="77"/>
        <v>0</v>
      </c>
      <c r="JW175" s="446">
        <f t="shared" si="77"/>
        <v>0</v>
      </c>
      <c r="JX175" s="446">
        <f t="shared" si="77"/>
        <v>0</v>
      </c>
      <c r="JY175" s="446">
        <f t="shared" si="77"/>
        <v>0</v>
      </c>
      <c r="JZ175" s="446">
        <f t="shared" si="77"/>
        <v>0</v>
      </c>
      <c r="KA175" s="446">
        <f t="shared" si="77"/>
        <v>0</v>
      </c>
      <c r="KB175" s="446">
        <f t="shared" si="77"/>
        <v>0</v>
      </c>
      <c r="KC175" s="446">
        <f t="shared" si="77"/>
        <v>0</v>
      </c>
      <c r="KD175" s="446">
        <f t="shared" si="77"/>
        <v>0</v>
      </c>
      <c r="KE175" s="446">
        <f t="shared" si="77"/>
        <v>0</v>
      </c>
      <c r="KF175" s="446">
        <f t="shared" si="77"/>
        <v>0</v>
      </c>
      <c r="KG175" s="446">
        <f t="shared" si="77"/>
        <v>0</v>
      </c>
      <c r="KH175" s="446">
        <f t="shared" si="77"/>
        <v>0</v>
      </c>
      <c r="KI175" s="446">
        <f t="shared" si="77"/>
        <v>0</v>
      </c>
      <c r="KJ175" s="446">
        <f t="shared" si="77"/>
        <v>0</v>
      </c>
      <c r="KK175" s="446">
        <f t="shared" si="77"/>
        <v>0</v>
      </c>
      <c r="KL175" s="446">
        <f t="shared" si="77"/>
        <v>0</v>
      </c>
      <c r="KM175" s="446">
        <f t="shared" si="77"/>
        <v>0</v>
      </c>
      <c r="KN175" s="446">
        <f t="shared" si="77"/>
        <v>0</v>
      </c>
      <c r="KO175" s="446">
        <f t="shared" si="77"/>
        <v>0</v>
      </c>
      <c r="KP175" s="446">
        <f t="shared" si="77"/>
        <v>0</v>
      </c>
      <c r="KQ175" s="446">
        <f t="shared" si="77"/>
        <v>0</v>
      </c>
      <c r="KR175" s="446">
        <f t="shared" si="77"/>
        <v>0</v>
      </c>
      <c r="KS175" s="446">
        <f t="shared" si="77"/>
        <v>0</v>
      </c>
      <c r="KT175" s="446">
        <f t="shared" si="77"/>
        <v>0</v>
      </c>
      <c r="KU175" s="446">
        <f t="shared" si="77"/>
        <v>0</v>
      </c>
      <c r="KV175" s="446">
        <f t="shared" si="77"/>
        <v>0</v>
      </c>
      <c r="KW175" s="446">
        <f t="shared" si="77"/>
        <v>0</v>
      </c>
      <c r="KX175" s="446">
        <f t="shared" si="77"/>
        <v>0</v>
      </c>
      <c r="KY175" s="446">
        <f t="shared" si="77"/>
        <v>0</v>
      </c>
      <c r="KZ175" s="446">
        <f t="shared" si="77"/>
        <v>0</v>
      </c>
      <c r="LA175" s="446">
        <f t="shared" si="77"/>
        <v>0</v>
      </c>
      <c r="LB175" s="446">
        <f t="shared" si="77"/>
        <v>0</v>
      </c>
      <c r="LC175" s="446">
        <f t="shared" si="77"/>
        <v>0</v>
      </c>
      <c r="LD175" s="446">
        <f t="shared" si="77"/>
        <v>0</v>
      </c>
      <c r="LE175" s="446">
        <f t="shared" si="77"/>
        <v>0</v>
      </c>
      <c r="LF175" s="446">
        <f t="shared" si="77"/>
        <v>0</v>
      </c>
      <c r="LG175" s="446">
        <f t="shared" si="77"/>
        <v>0</v>
      </c>
      <c r="LH175" s="446">
        <f t="shared" si="77"/>
        <v>0</v>
      </c>
      <c r="LI175" s="446">
        <f t="shared" si="77"/>
        <v>0</v>
      </c>
      <c r="LJ175" s="446">
        <f t="shared" si="77"/>
        <v>0</v>
      </c>
      <c r="LK175" s="446">
        <f t="shared" si="77"/>
        <v>0</v>
      </c>
      <c r="LL175" s="446">
        <f t="shared" si="77"/>
        <v>0</v>
      </c>
      <c r="LM175" s="446">
        <f t="shared" ref="LM175:NK175" si="78">SUM(LM168:LM174)</f>
        <v>0</v>
      </c>
      <c r="LN175" s="446">
        <f t="shared" si="78"/>
        <v>0</v>
      </c>
      <c r="LO175" s="446">
        <f t="shared" si="78"/>
        <v>0</v>
      </c>
      <c r="LP175" s="446">
        <f t="shared" si="78"/>
        <v>0</v>
      </c>
      <c r="LQ175" s="446">
        <f t="shared" si="78"/>
        <v>0</v>
      </c>
      <c r="LR175" s="446">
        <f t="shared" si="78"/>
        <v>0</v>
      </c>
      <c r="LS175" s="446">
        <f t="shared" si="78"/>
        <v>0</v>
      </c>
      <c r="LT175" s="446">
        <f t="shared" si="78"/>
        <v>0</v>
      </c>
      <c r="LU175" s="446">
        <f t="shared" si="78"/>
        <v>0</v>
      </c>
      <c r="LV175" s="446">
        <f t="shared" si="78"/>
        <v>0</v>
      </c>
      <c r="LW175" s="446">
        <f t="shared" si="78"/>
        <v>0</v>
      </c>
      <c r="LX175" s="446">
        <f t="shared" si="78"/>
        <v>0</v>
      </c>
      <c r="LY175" s="446">
        <f t="shared" si="78"/>
        <v>0</v>
      </c>
      <c r="LZ175" s="446">
        <f t="shared" si="78"/>
        <v>0</v>
      </c>
      <c r="MA175" s="446">
        <f t="shared" si="78"/>
        <v>0</v>
      </c>
      <c r="MB175" s="446">
        <f t="shared" si="78"/>
        <v>0</v>
      </c>
      <c r="MC175" s="446">
        <f t="shared" si="78"/>
        <v>0</v>
      </c>
      <c r="MD175" s="446">
        <f t="shared" si="78"/>
        <v>0</v>
      </c>
      <c r="ME175" s="446">
        <f t="shared" si="78"/>
        <v>0</v>
      </c>
      <c r="MF175" s="446">
        <f t="shared" si="78"/>
        <v>0</v>
      </c>
      <c r="MG175" s="446">
        <f t="shared" si="78"/>
        <v>0</v>
      </c>
      <c r="MH175" s="446">
        <f t="shared" si="78"/>
        <v>0</v>
      </c>
      <c r="MI175" s="446">
        <f t="shared" si="78"/>
        <v>0</v>
      </c>
      <c r="MJ175" s="446">
        <f t="shared" si="78"/>
        <v>0</v>
      </c>
      <c r="MK175" s="446">
        <f t="shared" si="78"/>
        <v>0</v>
      </c>
      <c r="ML175" s="446">
        <f t="shared" si="78"/>
        <v>0</v>
      </c>
      <c r="MM175" s="446">
        <f t="shared" si="78"/>
        <v>0</v>
      </c>
      <c r="MN175" s="446">
        <f t="shared" si="78"/>
        <v>0</v>
      </c>
      <c r="MO175" s="446">
        <f t="shared" si="78"/>
        <v>0</v>
      </c>
      <c r="MP175" s="446">
        <f t="shared" si="78"/>
        <v>0</v>
      </c>
      <c r="MQ175" s="446">
        <f t="shared" si="78"/>
        <v>0</v>
      </c>
      <c r="MR175" s="446">
        <f t="shared" si="78"/>
        <v>0</v>
      </c>
      <c r="MS175" s="446">
        <f t="shared" si="78"/>
        <v>0</v>
      </c>
      <c r="MT175" s="446">
        <f t="shared" si="78"/>
        <v>0</v>
      </c>
      <c r="MU175" s="446">
        <f t="shared" si="78"/>
        <v>0</v>
      </c>
      <c r="MV175" s="446">
        <f t="shared" si="78"/>
        <v>0</v>
      </c>
      <c r="MW175" s="446">
        <f t="shared" si="78"/>
        <v>0</v>
      </c>
      <c r="MX175" s="446">
        <f t="shared" si="78"/>
        <v>0</v>
      </c>
      <c r="MY175" s="446">
        <f t="shared" si="78"/>
        <v>0</v>
      </c>
      <c r="MZ175" s="446">
        <f t="shared" si="78"/>
        <v>0</v>
      </c>
      <c r="NA175" s="446">
        <f t="shared" si="78"/>
        <v>0</v>
      </c>
      <c r="NB175" s="446">
        <f t="shared" si="78"/>
        <v>0</v>
      </c>
      <c r="NC175" s="446">
        <f t="shared" si="78"/>
        <v>0</v>
      </c>
      <c r="ND175" s="446">
        <f t="shared" si="78"/>
        <v>0</v>
      </c>
      <c r="NE175" s="446">
        <f t="shared" si="78"/>
        <v>0</v>
      </c>
      <c r="NF175" s="446">
        <f t="shared" si="78"/>
        <v>0</v>
      </c>
      <c r="NG175" s="446">
        <f t="shared" si="78"/>
        <v>0</v>
      </c>
      <c r="NH175" s="446">
        <f t="shared" si="78"/>
        <v>0</v>
      </c>
      <c r="NI175" s="446">
        <f t="shared" si="78"/>
        <v>0</v>
      </c>
      <c r="NJ175" s="446">
        <f t="shared" si="78"/>
        <v>0</v>
      </c>
      <c r="NK175" s="447">
        <f t="shared" si="78"/>
        <v>0</v>
      </c>
    </row>
    <row r="176" spans="1:375" x14ac:dyDescent="0.15">
      <c r="A176" s="436">
        <f t="shared" si="48"/>
        <v>-77250</v>
      </c>
      <c r="B176" s="441" t="s">
        <v>756</v>
      </c>
      <c r="C176" s="438" t="s">
        <v>757</v>
      </c>
      <c r="D176" s="439">
        <f t="shared" ref="D176:BO176" si="79">IF(D$165=EOMONTH($D3,-1),FV($AE3,ROUNDDOWN(YEARFRAC($D$165,D$165,1),0),0,$AC3*$B3,0),0)</f>
        <v>0</v>
      </c>
      <c r="E176" s="439">
        <f t="shared" si="79"/>
        <v>0</v>
      </c>
      <c r="F176" s="439">
        <f t="shared" si="79"/>
        <v>0</v>
      </c>
      <c r="G176" s="439">
        <f t="shared" si="79"/>
        <v>0</v>
      </c>
      <c r="H176" s="439">
        <f t="shared" si="79"/>
        <v>0</v>
      </c>
      <c r="I176" s="439">
        <f t="shared" si="79"/>
        <v>0</v>
      </c>
      <c r="J176" s="439">
        <f t="shared" si="79"/>
        <v>0</v>
      </c>
      <c r="K176" s="439">
        <f t="shared" si="79"/>
        <v>0</v>
      </c>
      <c r="L176" s="439">
        <f t="shared" si="79"/>
        <v>0</v>
      </c>
      <c r="M176" s="439">
        <f t="shared" si="79"/>
        <v>0</v>
      </c>
      <c r="N176" s="439">
        <f t="shared" si="79"/>
        <v>0</v>
      </c>
      <c r="O176" s="439">
        <f t="shared" si="79"/>
        <v>0</v>
      </c>
      <c r="P176" s="439">
        <f t="shared" si="79"/>
        <v>0</v>
      </c>
      <c r="Q176" s="439">
        <f t="shared" si="79"/>
        <v>0</v>
      </c>
      <c r="R176" s="439">
        <f t="shared" si="79"/>
        <v>0</v>
      </c>
      <c r="S176" s="439">
        <f t="shared" si="79"/>
        <v>0</v>
      </c>
      <c r="T176" s="439">
        <f t="shared" si="79"/>
        <v>0</v>
      </c>
      <c r="U176" s="439">
        <f t="shared" si="79"/>
        <v>0</v>
      </c>
      <c r="V176" s="439">
        <f t="shared" si="79"/>
        <v>0</v>
      </c>
      <c r="W176" s="439">
        <f t="shared" si="79"/>
        <v>-77250</v>
      </c>
      <c r="X176" s="439">
        <f t="shared" si="79"/>
        <v>0</v>
      </c>
      <c r="Y176" s="439">
        <f t="shared" si="79"/>
        <v>0</v>
      </c>
      <c r="Z176" s="439">
        <f t="shared" si="79"/>
        <v>0</v>
      </c>
      <c r="AA176" s="439">
        <f t="shared" si="79"/>
        <v>0</v>
      </c>
      <c r="AB176" s="439">
        <f t="shared" si="79"/>
        <v>0</v>
      </c>
      <c r="AC176" s="439">
        <f t="shared" si="79"/>
        <v>0</v>
      </c>
      <c r="AD176" s="439">
        <f t="shared" si="79"/>
        <v>0</v>
      </c>
      <c r="AE176" s="439">
        <f t="shared" si="79"/>
        <v>0</v>
      </c>
      <c r="AF176" s="439">
        <f t="shared" si="79"/>
        <v>0</v>
      </c>
      <c r="AG176" s="439">
        <f t="shared" si="79"/>
        <v>0</v>
      </c>
      <c r="AH176" s="439">
        <f t="shared" si="79"/>
        <v>0</v>
      </c>
      <c r="AI176" s="439">
        <f t="shared" si="79"/>
        <v>0</v>
      </c>
      <c r="AJ176" s="439">
        <f t="shared" si="79"/>
        <v>0</v>
      </c>
      <c r="AK176" s="439">
        <f t="shared" si="79"/>
        <v>0</v>
      </c>
      <c r="AL176" s="439">
        <f t="shared" si="79"/>
        <v>0</v>
      </c>
      <c r="AM176" s="439">
        <f t="shared" si="79"/>
        <v>0</v>
      </c>
      <c r="AN176" s="439">
        <f t="shared" si="79"/>
        <v>0</v>
      </c>
      <c r="AO176" s="439">
        <f t="shared" si="79"/>
        <v>0</v>
      </c>
      <c r="AP176" s="439">
        <f t="shared" si="79"/>
        <v>0</v>
      </c>
      <c r="AQ176" s="439">
        <f t="shared" si="79"/>
        <v>0</v>
      </c>
      <c r="AR176" s="439">
        <f t="shared" si="79"/>
        <v>0</v>
      </c>
      <c r="AS176" s="439">
        <f t="shared" si="79"/>
        <v>0</v>
      </c>
      <c r="AT176" s="439">
        <f t="shared" si="79"/>
        <v>0</v>
      </c>
      <c r="AU176" s="439">
        <f t="shared" si="79"/>
        <v>0</v>
      </c>
      <c r="AV176" s="439">
        <f t="shared" si="79"/>
        <v>0</v>
      </c>
      <c r="AW176" s="439">
        <f t="shared" si="79"/>
        <v>0</v>
      </c>
      <c r="AX176" s="439">
        <f t="shared" si="79"/>
        <v>0</v>
      </c>
      <c r="AY176" s="439">
        <f t="shared" si="79"/>
        <v>0</v>
      </c>
      <c r="AZ176" s="439">
        <f t="shared" si="79"/>
        <v>0</v>
      </c>
      <c r="BA176" s="439">
        <f t="shared" si="79"/>
        <v>0</v>
      </c>
      <c r="BB176" s="439">
        <f t="shared" si="79"/>
        <v>0</v>
      </c>
      <c r="BC176" s="439">
        <f t="shared" si="79"/>
        <v>0</v>
      </c>
      <c r="BD176" s="439">
        <f t="shared" si="79"/>
        <v>0</v>
      </c>
      <c r="BE176" s="439">
        <f t="shared" si="79"/>
        <v>0</v>
      </c>
      <c r="BF176" s="439">
        <f t="shared" si="79"/>
        <v>0</v>
      </c>
      <c r="BG176" s="439">
        <f t="shared" si="79"/>
        <v>0</v>
      </c>
      <c r="BH176" s="439">
        <f t="shared" si="79"/>
        <v>0</v>
      </c>
      <c r="BI176" s="439">
        <f t="shared" si="79"/>
        <v>0</v>
      </c>
      <c r="BJ176" s="439">
        <f t="shared" si="79"/>
        <v>0</v>
      </c>
      <c r="BK176" s="439">
        <f t="shared" si="79"/>
        <v>0</v>
      </c>
      <c r="BL176" s="439">
        <f t="shared" si="79"/>
        <v>0</v>
      </c>
      <c r="BM176" s="439">
        <f t="shared" si="79"/>
        <v>0</v>
      </c>
      <c r="BN176" s="439">
        <f t="shared" si="79"/>
        <v>0</v>
      </c>
      <c r="BO176" s="439">
        <f t="shared" si="79"/>
        <v>0</v>
      </c>
      <c r="BP176" s="439">
        <f t="shared" ref="BP176:EA176" si="80">IF(BP$165=EOMONTH($D3,-1),FV($AE3,ROUNDDOWN(YEARFRAC($D$165,BP$165,1),0),0,$AC3*$B3,0),0)</f>
        <v>0</v>
      </c>
      <c r="BQ176" s="439">
        <f t="shared" si="80"/>
        <v>0</v>
      </c>
      <c r="BR176" s="439">
        <f t="shared" si="80"/>
        <v>0</v>
      </c>
      <c r="BS176" s="439">
        <f t="shared" si="80"/>
        <v>0</v>
      </c>
      <c r="BT176" s="439">
        <f t="shared" si="80"/>
        <v>0</v>
      </c>
      <c r="BU176" s="439">
        <f t="shared" si="80"/>
        <v>0</v>
      </c>
      <c r="BV176" s="439">
        <f t="shared" si="80"/>
        <v>0</v>
      </c>
      <c r="BW176" s="439">
        <f t="shared" si="80"/>
        <v>0</v>
      </c>
      <c r="BX176" s="439">
        <f t="shared" si="80"/>
        <v>0</v>
      </c>
      <c r="BY176" s="439">
        <f t="shared" si="80"/>
        <v>0</v>
      </c>
      <c r="BZ176" s="439">
        <f t="shared" si="80"/>
        <v>0</v>
      </c>
      <c r="CA176" s="439">
        <f t="shared" si="80"/>
        <v>0</v>
      </c>
      <c r="CB176" s="439">
        <f t="shared" si="80"/>
        <v>0</v>
      </c>
      <c r="CC176" s="439">
        <f t="shared" si="80"/>
        <v>0</v>
      </c>
      <c r="CD176" s="439">
        <f t="shared" si="80"/>
        <v>0</v>
      </c>
      <c r="CE176" s="439">
        <f t="shared" si="80"/>
        <v>0</v>
      </c>
      <c r="CF176" s="439">
        <f t="shared" si="80"/>
        <v>0</v>
      </c>
      <c r="CG176" s="439">
        <f t="shared" si="80"/>
        <v>0</v>
      </c>
      <c r="CH176" s="439">
        <f t="shared" si="80"/>
        <v>0</v>
      </c>
      <c r="CI176" s="439">
        <f t="shared" si="80"/>
        <v>0</v>
      </c>
      <c r="CJ176" s="439">
        <f t="shared" si="80"/>
        <v>0</v>
      </c>
      <c r="CK176" s="439">
        <f t="shared" si="80"/>
        <v>0</v>
      </c>
      <c r="CL176" s="439">
        <f t="shared" si="80"/>
        <v>0</v>
      </c>
      <c r="CM176" s="439">
        <f t="shared" si="80"/>
        <v>0</v>
      </c>
      <c r="CN176" s="439">
        <f t="shared" si="80"/>
        <v>0</v>
      </c>
      <c r="CO176" s="439">
        <f t="shared" si="80"/>
        <v>0</v>
      </c>
      <c r="CP176" s="439">
        <f t="shared" si="80"/>
        <v>0</v>
      </c>
      <c r="CQ176" s="439">
        <f t="shared" si="80"/>
        <v>0</v>
      </c>
      <c r="CR176" s="439">
        <f t="shared" si="80"/>
        <v>0</v>
      </c>
      <c r="CS176" s="439">
        <f t="shared" si="80"/>
        <v>0</v>
      </c>
      <c r="CT176" s="439">
        <f t="shared" si="80"/>
        <v>0</v>
      </c>
      <c r="CU176" s="439">
        <f t="shared" si="80"/>
        <v>0</v>
      </c>
      <c r="CV176" s="439">
        <f t="shared" si="80"/>
        <v>0</v>
      </c>
      <c r="CW176" s="439">
        <f t="shared" si="80"/>
        <v>0</v>
      </c>
      <c r="CX176" s="439">
        <f t="shared" si="80"/>
        <v>0</v>
      </c>
      <c r="CY176" s="439">
        <f t="shared" si="80"/>
        <v>0</v>
      </c>
      <c r="CZ176" s="439">
        <f t="shared" si="80"/>
        <v>0</v>
      </c>
      <c r="DA176" s="439">
        <f t="shared" si="80"/>
        <v>0</v>
      </c>
      <c r="DB176" s="439">
        <f t="shared" si="80"/>
        <v>0</v>
      </c>
      <c r="DC176" s="439">
        <f t="shared" si="80"/>
        <v>0</v>
      </c>
      <c r="DD176" s="439">
        <f t="shared" si="80"/>
        <v>0</v>
      </c>
      <c r="DE176" s="439">
        <f t="shared" si="80"/>
        <v>0</v>
      </c>
      <c r="DF176" s="439">
        <f t="shared" si="80"/>
        <v>0</v>
      </c>
      <c r="DG176" s="439">
        <f t="shared" si="80"/>
        <v>0</v>
      </c>
      <c r="DH176" s="439">
        <f t="shared" si="80"/>
        <v>0</v>
      </c>
      <c r="DI176" s="439">
        <f t="shared" si="80"/>
        <v>0</v>
      </c>
      <c r="DJ176" s="439">
        <f t="shared" si="80"/>
        <v>0</v>
      </c>
      <c r="DK176" s="439">
        <f t="shared" si="80"/>
        <v>0</v>
      </c>
      <c r="DL176" s="439">
        <f t="shared" si="80"/>
        <v>0</v>
      </c>
      <c r="DM176" s="439">
        <f t="shared" si="80"/>
        <v>0</v>
      </c>
      <c r="DN176" s="439">
        <f t="shared" si="80"/>
        <v>0</v>
      </c>
      <c r="DO176" s="439">
        <f t="shared" si="80"/>
        <v>0</v>
      </c>
      <c r="DP176" s="439">
        <f t="shared" si="80"/>
        <v>0</v>
      </c>
      <c r="DQ176" s="439">
        <f t="shared" si="80"/>
        <v>0</v>
      </c>
      <c r="DR176" s="439">
        <f t="shared" si="80"/>
        <v>0</v>
      </c>
      <c r="DS176" s="439">
        <f t="shared" si="80"/>
        <v>0</v>
      </c>
      <c r="DT176" s="439">
        <f t="shared" si="80"/>
        <v>0</v>
      </c>
      <c r="DU176" s="439">
        <f t="shared" si="80"/>
        <v>0</v>
      </c>
      <c r="DV176" s="439">
        <f t="shared" si="80"/>
        <v>0</v>
      </c>
      <c r="DW176" s="439">
        <f t="shared" si="80"/>
        <v>0</v>
      </c>
      <c r="DX176" s="439">
        <f t="shared" si="80"/>
        <v>0</v>
      </c>
      <c r="DY176" s="439">
        <f t="shared" si="80"/>
        <v>0</v>
      </c>
      <c r="DZ176" s="439">
        <f t="shared" si="80"/>
        <v>0</v>
      </c>
      <c r="EA176" s="439">
        <f t="shared" si="80"/>
        <v>0</v>
      </c>
      <c r="EB176" s="439">
        <f t="shared" ref="EB176:GM176" si="81">IF(EB$165=EOMONTH($D3,-1),FV($AE3,ROUNDDOWN(YEARFRAC($D$165,EB$165,1),0),0,$AC3*$B3,0),0)</f>
        <v>0</v>
      </c>
      <c r="EC176" s="439">
        <f t="shared" si="81"/>
        <v>0</v>
      </c>
      <c r="ED176" s="439">
        <f t="shared" si="81"/>
        <v>0</v>
      </c>
      <c r="EE176" s="439">
        <f t="shared" si="81"/>
        <v>0</v>
      </c>
      <c r="EF176" s="439">
        <f t="shared" si="81"/>
        <v>0</v>
      </c>
      <c r="EG176" s="439">
        <f t="shared" si="81"/>
        <v>0</v>
      </c>
      <c r="EH176" s="439">
        <f t="shared" si="81"/>
        <v>0</v>
      </c>
      <c r="EI176" s="439">
        <f t="shared" si="81"/>
        <v>0</v>
      </c>
      <c r="EJ176" s="439">
        <f t="shared" si="81"/>
        <v>0</v>
      </c>
      <c r="EK176" s="439">
        <f t="shared" si="81"/>
        <v>0</v>
      </c>
      <c r="EL176" s="439">
        <f t="shared" si="81"/>
        <v>0</v>
      </c>
      <c r="EM176" s="439">
        <f t="shared" si="81"/>
        <v>0</v>
      </c>
      <c r="EN176" s="439">
        <f t="shared" si="81"/>
        <v>0</v>
      </c>
      <c r="EO176" s="439">
        <f t="shared" si="81"/>
        <v>0</v>
      </c>
      <c r="EP176" s="439">
        <f t="shared" si="81"/>
        <v>0</v>
      </c>
      <c r="EQ176" s="439">
        <f t="shared" si="81"/>
        <v>0</v>
      </c>
      <c r="ER176" s="439">
        <f t="shared" si="81"/>
        <v>0</v>
      </c>
      <c r="ES176" s="439">
        <f t="shared" si="81"/>
        <v>0</v>
      </c>
      <c r="ET176" s="439">
        <f t="shared" si="81"/>
        <v>0</v>
      </c>
      <c r="EU176" s="439">
        <f t="shared" si="81"/>
        <v>0</v>
      </c>
      <c r="EV176" s="439">
        <f t="shared" si="81"/>
        <v>0</v>
      </c>
      <c r="EW176" s="439">
        <f t="shared" si="81"/>
        <v>0</v>
      </c>
      <c r="EX176" s="439">
        <f t="shared" si="81"/>
        <v>0</v>
      </c>
      <c r="EY176" s="439">
        <f t="shared" si="81"/>
        <v>0</v>
      </c>
      <c r="EZ176" s="439">
        <f t="shared" si="81"/>
        <v>0</v>
      </c>
      <c r="FA176" s="439">
        <f t="shared" si="81"/>
        <v>0</v>
      </c>
      <c r="FB176" s="439">
        <f t="shared" si="81"/>
        <v>0</v>
      </c>
      <c r="FC176" s="439">
        <f t="shared" si="81"/>
        <v>0</v>
      </c>
      <c r="FD176" s="439">
        <f t="shared" si="81"/>
        <v>0</v>
      </c>
      <c r="FE176" s="439">
        <f t="shared" si="81"/>
        <v>0</v>
      </c>
      <c r="FF176" s="439">
        <f t="shared" si="81"/>
        <v>0</v>
      </c>
      <c r="FG176" s="439">
        <f t="shared" si="81"/>
        <v>0</v>
      </c>
      <c r="FH176" s="439">
        <f t="shared" si="81"/>
        <v>0</v>
      </c>
      <c r="FI176" s="439">
        <f t="shared" si="81"/>
        <v>0</v>
      </c>
      <c r="FJ176" s="439">
        <f t="shared" si="81"/>
        <v>0</v>
      </c>
      <c r="FK176" s="439">
        <f t="shared" si="81"/>
        <v>0</v>
      </c>
      <c r="FL176" s="439">
        <f t="shared" si="81"/>
        <v>0</v>
      </c>
      <c r="FM176" s="439">
        <f t="shared" si="81"/>
        <v>0</v>
      </c>
      <c r="FN176" s="439">
        <f t="shared" si="81"/>
        <v>0</v>
      </c>
      <c r="FO176" s="439">
        <f t="shared" si="81"/>
        <v>0</v>
      </c>
      <c r="FP176" s="439">
        <f t="shared" si="81"/>
        <v>0</v>
      </c>
      <c r="FQ176" s="439">
        <f t="shared" si="81"/>
        <v>0</v>
      </c>
      <c r="FR176" s="439">
        <f t="shared" si="81"/>
        <v>0</v>
      </c>
      <c r="FS176" s="439">
        <f t="shared" si="81"/>
        <v>0</v>
      </c>
      <c r="FT176" s="439">
        <f t="shared" si="81"/>
        <v>0</v>
      </c>
      <c r="FU176" s="439">
        <f t="shared" si="81"/>
        <v>0</v>
      </c>
      <c r="FV176" s="439">
        <f t="shared" si="81"/>
        <v>0</v>
      </c>
      <c r="FW176" s="439">
        <f t="shared" si="81"/>
        <v>0</v>
      </c>
      <c r="FX176" s="439">
        <f t="shared" si="81"/>
        <v>0</v>
      </c>
      <c r="FY176" s="439">
        <f t="shared" si="81"/>
        <v>0</v>
      </c>
      <c r="FZ176" s="439">
        <f t="shared" si="81"/>
        <v>0</v>
      </c>
      <c r="GA176" s="439">
        <f t="shared" si="81"/>
        <v>0</v>
      </c>
      <c r="GB176" s="439">
        <f t="shared" si="81"/>
        <v>0</v>
      </c>
      <c r="GC176" s="439">
        <f t="shared" si="81"/>
        <v>0</v>
      </c>
      <c r="GD176" s="439">
        <f t="shared" si="81"/>
        <v>0</v>
      </c>
      <c r="GE176" s="439">
        <f t="shared" si="81"/>
        <v>0</v>
      </c>
      <c r="GF176" s="439">
        <f t="shared" si="81"/>
        <v>0</v>
      </c>
      <c r="GG176" s="439">
        <f t="shared" si="81"/>
        <v>0</v>
      </c>
      <c r="GH176" s="439">
        <f t="shared" si="81"/>
        <v>0</v>
      </c>
      <c r="GI176" s="439">
        <f t="shared" si="81"/>
        <v>0</v>
      </c>
      <c r="GJ176" s="439">
        <f t="shared" si="81"/>
        <v>0</v>
      </c>
      <c r="GK176" s="439">
        <f t="shared" si="81"/>
        <v>0</v>
      </c>
      <c r="GL176" s="439">
        <f t="shared" si="81"/>
        <v>0</v>
      </c>
      <c r="GM176" s="439">
        <f t="shared" si="81"/>
        <v>0</v>
      </c>
      <c r="GN176" s="439">
        <f t="shared" ref="GN176:IY176" si="82">IF(GN$165=EOMONTH($D3,-1),FV($AE3,ROUNDDOWN(YEARFRAC($D$165,GN$165,1),0),0,$AC3*$B3,0),0)</f>
        <v>0</v>
      </c>
      <c r="GO176" s="439">
        <f t="shared" si="82"/>
        <v>0</v>
      </c>
      <c r="GP176" s="439">
        <f t="shared" si="82"/>
        <v>0</v>
      </c>
      <c r="GQ176" s="439">
        <f t="shared" si="82"/>
        <v>0</v>
      </c>
      <c r="GR176" s="439">
        <f t="shared" si="82"/>
        <v>0</v>
      </c>
      <c r="GS176" s="439">
        <f t="shared" si="82"/>
        <v>0</v>
      </c>
      <c r="GT176" s="439">
        <f t="shared" si="82"/>
        <v>0</v>
      </c>
      <c r="GU176" s="439">
        <f t="shared" si="82"/>
        <v>0</v>
      </c>
      <c r="GV176" s="439">
        <f t="shared" si="82"/>
        <v>0</v>
      </c>
      <c r="GW176" s="439">
        <f t="shared" si="82"/>
        <v>0</v>
      </c>
      <c r="GX176" s="439">
        <f t="shared" si="82"/>
        <v>0</v>
      </c>
      <c r="GY176" s="439">
        <f t="shared" si="82"/>
        <v>0</v>
      </c>
      <c r="GZ176" s="439">
        <f t="shared" si="82"/>
        <v>0</v>
      </c>
      <c r="HA176" s="439">
        <f t="shared" si="82"/>
        <v>0</v>
      </c>
      <c r="HB176" s="439">
        <f t="shared" si="82"/>
        <v>0</v>
      </c>
      <c r="HC176" s="439">
        <f t="shared" si="82"/>
        <v>0</v>
      </c>
      <c r="HD176" s="439">
        <f t="shared" si="82"/>
        <v>0</v>
      </c>
      <c r="HE176" s="439">
        <f t="shared" si="82"/>
        <v>0</v>
      </c>
      <c r="HF176" s="439">
        <f t="shared" si="82"/>
        <v>0</v>
      </c>
      <c r="HG176" s="439">
        <f t="shared" si="82"/>
        <v>0</v>
      </c>
      <c r="HH176" s="439">
        <f t="shared" si="82"/>
        <v>0</v>
      </c>
      <c r="HI176" s="439">
        <f t="shared" si="82"/>
        <v>0</v>
      </c>
      <c r="HJ176" s="439">
        <f t="shared" si="82"/>
        <v>0</v>
      </c>
      <c r="HK176" s="439">
        <f t="shared" si="82"/>
        <v>0</v>
      </c>
      <c r="HL176" s="439">
        <f t="shared" si="82"/>
        <v>0</v>
      </c>
      <c r="HM176" s="439">
        <f t="shared" si="82"/>
        <v>0</v>
      </c>
      <c r="HN176" s="439">
        <f t="shared" si="82"/>
        <v>0</v>
      </c>
      <c r="HO176" s="439">
        <f t="shared" si="82"/>
        <v>0</v>
      </c>
      <c r="HP176" s="439">
        <f t="shared" si="82"/>
        <v>0</v>
      </c>
      <c r="HQ176" s="439">
        <f t="shared" si="82"/>
        <v>0</v>
      </c>
      <c r="HR176" s="439">
        <f t="shared" si="82"/>
        <v>0</v>
      </c>
      <c r="HS176" s="439">
        <f t="shared" si="82"/>
        <v>0</v>
      </c>
      <c r="HT176" s="439">
        <f t="shared" si="82"/>
        <v>0</v>
      </c>
      <c r="HU176" s="439">
        <f t="shared" si="82"/>
        <v>0</v>
      </c>
      <c r="HV176" s="439">
        <f t="shared" si="82"/>
        <v>0</v>
      </c>
      <c r="HW176" s="439">
        <f t="shared" si="82"/>
        <v>0</v>
      </c>
      <c r="HX176" s="439">
        <f t="shared" si="82"/>
        <v>0</v>
      </c>
      <c r="HY176" s="439">
        <f t="shared" si="82"/>
        <v>0</v>
      </c>
      <c r="HZ176" s="439">
        <f t="shared" si="82"/>
        <v>0</v>
      </c>
      <c r="IA176" s="439">
        <f t="shared" si="82"/>
        <v>0</v>
      </c>
      <c r="IB176" s="439">
        <f t="shared" si="82"/>
        <v>0</v>
      </c>
      <c r="IC176" s="439">
        <f t="shared" si="82"/>
        <v>0</v>
      </c>
      <c r="ID176" s="439">
        <f t="shared" si="82"/>
        <v>0</v>
      </c>
      <c r="IE176" s="439">
        <f t="shared" si="82"/>
        <v>0</v>
      </c>
      <c r="IF176" s="439">
        <f t="shared" si="82"/>
        <v>0</v>
      </c>
      <c r="IG176" s="439">
        <f t="shared" si="82"/>
        <v>0</v>
      </c>
      <c r="IH176" s="439">
        <f t="shared" si="82"/>
        <v>0</v>
      </c>
      <c r="II176" s="439">
        <f t="shared" si="82"/>
        <v>0</v>
      </c>
      <c r="IJ176" s="439">
        <f t="shared" si="82"/>
        <v>0</v>
      </c>
      <c r="IK176" s="439">
        <f t="shared" si="82"/>
        <v>0</v>
      </c>
      <c r="IL176" s="439">
        <f t="shared" si="82"/>
        <v>0</v>
      </c>
      <c r="IM176" s="439">
        <f t="shared" si="82"/>
        <v>0</v>
      </c>
      <c r="IN176" s="439">
        <f t="shared" si="82"/>
        <v>0</v>
      </c>
      <c r="IO176" s="439">
        <f t="shared" si="82"/>
        <v>0</v>
      </c>
      <c r="IP176" s="439">
        <f t="shared" si="82"/>
        <v>0</v>
      </c>
      <c r="IQ176" s="439">
        <f t="shared" si="82"/>
        <v>0</v>
      </c>
      <c r="IR176" s="439">
        <f t="shared" si="82"/>
        <v>0</v>
      </c>
      <c r="IS176" s="439">
        <f t="shared" si="82"/>
        <v>0</v>
      </c>
      <c r="IT176" s="439">
        <f t="shared" si="82"/>
        <v>0</v>
      </c>
      <c r="IU176" s="439">
        <f t="shared" si="82"/>
        <v>0</v>
      </c>
      <c r="IV176" s="439">
        <f t="shared" si="82"/>
        <v>0</v>
      </c>
      <c r="IW176" s="439">
        <f t="shared" si="82"/>
        <v>0</v>
      </c>
      <c r="IX176" s="439">
        <f t="shared" si="82"/>
        <v>0</v>
      </c>
      <c r="IY176" s="439">
        <f t="shared" si="82"/>
        <v>0</v>
      </c>
      <c r="IZ176" s="439">
        <f t="shared" ref="IZ176:LK176" si="83">IF(IZ$165=EOMONTH($D3,-1),FV($AE3,ROUNDDOWN(YEARFRAC($D$165,IZ$165,1),0),0,$AC3*$B3,0),0)</f>
        <v>0</v>
      </c>
      <c r="JA176" s="439">
        <f t="shared" si="83"/>
        <v>0</v>
      </c>
      <c r="JB176" s="439">
        <f t="shared" si="83"/>
        <v>0</v>
      </c>
      <c r="JC176" s="439">
        <f t="shared" si="83"/>
        <v>0</v>
      </c>
      <c r="JD176" s="439">
        <f t="shared" si="83"/>
        <v>0</v>
      </c>
      <c r="JE176" s="439">
        <f t="shared" si="83"/>
        <v>0</v>
      </c>
      <c r="JF176" s="439">
        <f t="shared" si="83"/>
        <v>0</v>
      </c>
      <c r="JG176" s="439">
        <f t="shared" si="83"/>
        <v>0</v>
      </c>
      <c r="JH176" s="439">
        <f t="shared" si="83"/>
        <v>0</v>
      </c>
      <c r="JI176" s="439">
        <f t="shared" si="83"/>
        <v>0</v>
      </c>
      <c r="JJ176" s="439">
        <f t="shared" si="83"/>
        <v>0</v>
      </c>
      <c r="JK176" s="439">
        <f t="shared" si="83"/>
        <v>0</v>
      </c>
      <c r="JL176" s="439">
        <f t="shared" si="83"/>
        <v>0</v>
      </c>
      <c r="JM176" s="439">
        <f t="shared" si="83"/>
        <v>0</v>
      </c>
      <c r="JN176" s="439">
        <f t="shared" si="83"/>
        <v>0</v>
      </c>
      <c r="JO176" s="439">
        <f t="shared" si="83"/>
        <v>0</v>
      </c>
      <c r="JP176" s="439">
        <f t="shared" si="83"/>
        <v>0</v>
      </c>
      <c r="JQ176" s="439">
        <f t="shared" si="83"/>
        <v>0</v>
      </c>
      <c r="JR176" s="439">
        <f t="shared" si="83"/>
        <v>0</v>
      </c>
      <c r="JS176" s="439">
        <f t="shared" si="83"/>
        <v>0</v>
      </c>
      <c r="JT176" s="439">
        <f t="shared" si="83"/>
        <v>0</v>
      </c>
      <c r="JU176" s="439">
        <f t="shared" si="83"/>
        <v>0</v>
      </c>
      <c r="JV176" s="439">
        <f t="shared" si="83"/>
        <v>0</v>
      </c>
      <c r="JW176" s="439">
        <f t="shared" si="83"/>
        <v>0</v>
      </c>
      <c r="JX176" s="439">
        <f t="shared" si="83"/>
        <v>0</v>
      </c>
      <c r="JY176" s="439">
        <f t="shared" si="83"/>
        <v>0</v>
      </c>
      <c r="JZ176" s="439">
        <f t="shared" si="83"/>
        <v>0</v>
      </c>
      <c r="KA176" s="439">
        <f t="shared" si="83"/>
        <v>0</v>
      </c>
      <c r="KB176" s="439">
        <f t="shared" si="83"/>
        <v>0</v>
      </c>
      <c r="KC176" s="439">
        <f t="shared" si="83"/>
        <v>0</v>
      </c>
      <c r="KD176" s="439">
        <f t="shared" si="83"/>
        <v>0</v>
      </c>
      <c r="KE176" s="439">
        <f t="shared" si="83"/>
        <v>0</v>
      </c>
      <c r="KF176" s="439">
        <f t="shared" si="83"/>
        <v>0</v>
      </c>
      <c r="KG176" s="439">
        <f t="shared" si="83"/>
        <v>0</v>
      </c>
      <c r="KH176" s="439">
        <f t="shared" si="83"/>
        <v>0</v>
      </c>
      <c r="KI176" s="439">
        <f t="shared" si="83"/>
        <v>0</v>
      </c>
      <c r="KJ176" s="439">
        <f t="shared" si="83"/>
        <v>0</v>
      </c>
      <c r="KK176" s="439">
        <f t="shared" si="83"/>
        <v>0</v>
      </c>
      <c r="KL176" s="439">
        <f t="shared" si="83"/>
        <v>0</v>
      </c>
      <c r="KM176" s="439">
        <f t="shared" si="83"/>
        <v>0</v>
      </c>
      <c r="KN176" s="439">
        <f t="shared" si="83"/>
        <v>0</v>
      </c>
      <c r="KO176" s="439">
        <f t="shared" si="83"/>
        <v>0</v>
      </c>
      <c r="KP176" s="439">
        <f t="shared" si="83"/>
        <v>0</v>
      </c>
      <c r="KQ176" s="439">
        <f t="shared" si="83"/>
        <v>0</v>
      </c>
      <c r="KR176" s="439">
        <f t="shared" si="83"/>
        <v>0</v>
      </c>
      <c r="KS176" s="439">
        <f t="shared" si="83"/>
        <v>0</v>
      </c>
      <c r="KT176" s="439">
        <f t="shared" si="83"/>
        <v>0</v>
      </c>
      <c r="KU176" s="439">
        <f t="shared" si="83"/>
        <v>0</v>
      </c>
      <c r="KV176" s="439">
        <f t="shared" si="83"/>
        <v>0</v>
      </c>
      <c r="KW176" s="439">
        <f t="shared" si="83"/>
        <v>0</v>
      </c>
      <c r="KX176" s="439">
        <f t="shared" si="83"/>
        <v>0</v>
      </c>
      <c r="KY176" s="439">
        <f t="shared" si="83"/>
        <v>0</v>
      </c>
      <c r="KZ176" s="439">
        <f t="shared" si="83"/>
        <v>0</v>
      </c>
      <c r="LA176" s="439">
        <f t="shared" si="83"/>
        <v>0</v>
      </c>
      <c r="LB176" s="439">
        <f t="shared" si="83"/>
        <v>0</v>
      </c>
      <c r="LC176" s="439">
        <f t="shared" si="83"/>
        <v>0</v>
      </c>
      <c r="LD176" s="439">
        <f t="shared" si="83"/>
        <v>0</v>
      </c>
      <c r="LE176" s="439">
        <f t="shared" si="83"/>
        <v>0</v>
      </c>
      <c r="LF176" s="439">
        <f t="shared" si="83"/>
        <v>0</v>
      </c>
      <c r="LG176" s="439">
        <f t="shared" si="83"/>
        <v>0</v>
      </c>
      <c r="LH176" s="439">
        <f t="shared" si="83"/>
        <v>0</v>
      </c>
      <c r="LI176" s="439">
        <f t="shared" si="83"/>
        <v>0</v>
      </c>
      <c r="LJ176" s="439">
        <f t="shared" si="83"/>
        <v>0</v>
      </c>
      <c r="LK176" s="439">
        <f t="shared" si="83"/>
        <v>0</v>
      </c>
      <c r="LL176" s="439">
        <f t="shared" ref="LL176:NK176" si="84">IF(LL$165=EOMONTH($D3,-1),FV($AE3,ROUNDDOWN(YEARFRAC($D$165,LL$165,1),0),0,$AC3*$B3,0),0)</f>
        <v>0</v>
      </c>
      <c r="LM176" s="439">
        <f t="shared" si="84"/>
        <v>0</v>
      </c>
      <c r="LN176" s="439">
        <f t="shared" si="84"/>
        <v>0</v>
      </c>
      <c r="LO176" s="439">
        <f t="shared" si="84"/>
        <v>0</v>
      </c>
      <c r="LP176" s="439">
        <f t="shared" si="84"/>
        <v>0</v>
      </c>
      <c r="LQ176" s="439">
        <f t="shared" si="84"/>
        <v>0</v>
      </c>
      <c r="LR176" s="439">
        <f t="shared" si="84"/>
        <v>0</v>
      </c>
      <c r="LS176" s="439">
        <f t="shared" si="84"/>
        <v>0</v>
      </c>
      <c r="LT176" s="439">
        <f t="shared" si="84"/>
        <v>0</v>
      </c>
      <c r="LU176" s="439">
        <f t="shared" si="84"/>
        <v>0</v>
      </c>
      <c r="LV176" s="439">
        <f t="shared" si="84"/>
        <v>0</v>
      </c>
      <c r="LW176" s="439">
        <f t="shared" si="84"/>
        <v>0</v>
      </c>
      <c r="LX176" s="439">
        <f t="shared" si="84"/>
        <v>0</v>
      </c>
      <c r="LY176" s="439">
        <f t="shared" si="84"/>
        <v>0</v>
      </c>
      <c r="LZ176" s="439">
        <f t="shared" si="84"/>
        <v>0</v>
      </c>
      <c r="MA176" s="439">
        <f t="shared" si="84"/>
        <v>0</v>
      </c>
      <c r="MB176" s="439">
        <f t="shared" si="84"/>
        <v>0</v>
      </c>
      <c r="MC176" s="439">
        <f t="shared" si="84"/>
        <v>0</v>
      </c>
      <c r="MD176" s="439">
        <f t="shared" si="84"/>
        <v>0</v>
      </c>
      <c r="ME176" s="439">
        <f t="shared" si="84"/>
        <v>0</v>
      </c>
      <c r="MF176" s="439">
        <f t="shared" si="84"/>
        <v>0</v>
      </c>
      <c r="MG176" s="439">
        <f t="shared" si="84"/>
        <v>0</v>
      </c>
      <c r="MH176" s="439">
        <f t="shared" si="84"/>
        <v>0</v>
      </c>
      <c r="MI176" s="439">
        <f t="shared" si="84"/>
        <v>0</v>
      </c>
      <c r="MJ176" s="439">
        <f t="shared" si="84"/>
        <v>0</v>
      </c>
      <c r="MK176" s="439">
        <f t="shared" si="84"/>
        <v>0</v>
      </c>
      <c r="ML176" s="439">
        <f t="shared" si="84"/>
        <v>0</v>
      </c>
      <c r="MM176" s="439">
        <f t="shared" si="84"/>
        <v>0</v>
      </c>
      <c r="MN176" s="439">
        <f t="shared" si="84"/>
        <v>0</v>
      </c>
      <c r="MO176" s="439">
        <f t="shared" si="84"/>
        <v>0</v>
      </c>
      <c r="MP176" s="439">
        <f t="shared" si="84"/>
        <v>0</v>
      </c>
      <c r="MQ176" s="439">
        <f t="shared" si="84"/>
        <v>0</v>
      </c>
      <c r="MR176" s="439">
        <f t="shared" si="84"/>
        <v>0</v>
      </c>
      <c r="MS176" s="439">
        <f t="shared" si="84"/>
        <v>0</v>
      </c>
      <c r="MT176" s="439">
        <f t="shared" si="84"/>
        <v>0</v>
      </c>
      <c r="MU176" s="439">
        <f t="shared" si="84"/>
        <v>0</v>
      </c>
      <c r="MV176" s="439">
        <f t="shared" si="84"/>
        <v>0</v>
      </c>
      <c r="MW176" s="439">
        <f t="shared" si="84"/>
        <v>0</v>
      </c>
      <c r="MX176" s="439">
        <f t="shared" si="84"/>
        <v>0</v>
      </c>
      <c r="MY176" s="439">
        <f t="shared" si="84"/>
        <v>0</v>
      </c>
      <c r="MZ176" s="439">
        <f t="shared" si="84"/>
        <v>0</v>
      </c>
      <c r="NA176" s="439">
        <f t="shared" si="84"/>
        <v>0</v>
      </c>
      <c r="NB176" s="439">
        <f t="shared" si="84"/>
        <v>0</v>
      </c>
      <c r="NC176" s="439">
        <f t="shared" si="84"/>
        <v>0</v>
      </c>
      <c r="ND176" s="439">
        <f t="shared" si="84"/>
        <v>0</v>
      </c>
      <c r="NE176" s="439">
        <f t="shared" si="84"/>
        <v>0</v>
      </c>
      <c r="NF176" s="439">
        <f t="shared" si="84"/>
        <v>0</v>
      </c>
      <c r="NG176" s="439">
        <f t="shared" si="84"/>
        <v>0</v>
      </c>
      <c r="NH176" s="439">
        <f t="shared" si="84"/>
        <v>0</v>
      </c>
      <c r="NI176" s="439">
        <f t="shared" si="84"/>
        <v>0</v>
      </c>
      <c r="NJ176" s="439">
        <f t="shared" si="84"/>
        <v>0</v>
      </c>
      <c r="NK176" s="442">
        <f t="shared" si="84"/>
        <v>0</v>
      </c>
    </row>
    <row r="177" spans="1:375" x14ac:dyDescent="0.15">
      <c r="A177" s="436">
        <f t="shared" si="48"/>
        <v>-14922.222000000003</v>
      </c>
      <c r="B177" s="441" t="s">
        <v>758</v>
      </c>
      <c r="C177" s="438" t="s">
        <v>759</v>
      </c>
      <c r="D177" s="439">
        <f>IF(D$165=EOMONTH($D3,-1),SUMIFS($D168:$NK168,$D$165:$NK$165,"&gt;="&amp;EOMONTH($D3,$S3),$D$165:$NK$165,"&lt;"&amp;EOMONTH($D3,60))*-$AF3+SUMIFS($D168:$NK168,$D$165:$NK$165,"&gt;="&amp;EOMONTH($D3,60),$D$165:$NK$165,"&lt;"&amp;EOMONTH($D3,372))*-$AG3,0)</f>
        <v>0</v>
      </c>
      <c r="E177" s="439">
        <f t="shared" ref="E177:BP177" si="85">IF(E$165=EOMONTH($D3,-1),SUMIFS($D168:$NK168,$D$165:$NK$165,"&gt;="&amp;EOMONTH($D3,$S3),$D$165:$NK$165,"&lt;"&amp;EOMONTH($D3,60))*-$AF3+SUMIFS($D168:$NK168,$D$165:$NK$165,"&gt;="&amp;EOMONTH($D3,60),$D$165:$NK$165,"&lt;"&amp;EOMONTH($D3,372))*-$AG3,0)</f>
        <v>0</v>
      </c>
      <c r="F177" s="439">
        <f t="shared" si="85"/>
        <v>0</v>
      </c>
      <c r="G177" s="439">
        <f t="shared" si="85"/>
        <v>0</v>
      </c>
      <c r="H177" s="439">
        <f t="shared" si="85"/>
        <v>0</v>
      </c>
      <c r="I177" s="439">
        <f t="shared" si="85"/>
        <v>0</v>
      </c>
      <c r="J177" s="439">
        <f t="shared" si="85"/>
        <v>0</v>
      </c>
      <c r="K177" s="439">
        <f t="shared" si="85"/>
        <v>0</v>
      </c>
      <c r="L177" s="439">
        <f t="shared" si="85"/>
        <v>0</v>
      </c>
      <c r="M177" s="439">
        <f t="shared" si="85"/>
        <v>0</v>
      </c>
      <c r="N177" s="439">
        <f t="shared" si="85"/>
        <v>0</v>
      </c>
      <c r="O177" s="439">
        <f t="shared" si="85"/>
        <v>0</v>
      </c>
      <c r="P177" s="439">
        <f t="shared" si="85"/>
        <v>0</v>
      </c>
      <c r="Q177" s="439">
        <f t="shared" si="85"/>
        <v>0</v>
      </c>
      <c r="R177" s="439">
        <f t="shared" si="85"/>
        <v>0</v>
      </c>
      <c r="S177" s="439">
        <f t="shared" si="85"/>
        <v>0</v>
      </c>
      <c r="T177" s="439">
        <f t="shared" si="85"/>
        <v>0</v>
      </c>
      <c r="U177" s="439">
        <f t="shared" si="85"/>
        <v>0</v>
      </c>
      <c r="V177" s="439">
        <f t="shared" si="85"/>
        <v>0</v>
      </c>
      <c r="W177" s="439">
        <f t="shared" si="85"/>
        <v>-14922.222000000003</v>
      </c>
      <c r="X177" s="439">
        <f t="shared" si="85"/>
        <v>0</v>
      </c>
      <c r="Y177" s="439">
        <f t="shared" si="85"/>
        <v>0</v>
      </c>
      <c r="Z177" s="439">
        <f t="shared" si="85"/>
        <v>0</v>
      </c>
      <c r="AA177" s="439">
        <f t="shared" si="85"/>
        <v>0</v>
      </c>
      <c r="AB177" s="439">
        <f t="shared" si="85"/>
        <v>0</v>
      </c>
      <c r="AC177" s="439">
        <f t="shared" si="85"/>
        <v>0</v>
      </c>
      <c r="AD177" s="439">
        <f t="shared" si="85"/>
        <v>0</v>
      </c>
      <c r="AE177" s="439">
        <f t="shared" si="85"/>
        <v>0</v>
      </c>
      <c r="AF177" s="439">
        <f t="shared" si="85"/>
        <v>0</v>
      </c>
      <c r="AG177" s="439">
        <f t="shared" si="85"/>
        <v>0</v>
      </c>
      <c r="AH177" s="439">
        <f t="shared" si="85"/>
        <v>0</v>
      </c>
      <c r="AI177" s="439">
        <f t="shared" si="85"/>
        <v>0</v>
      </c>
      <c r="AJ177" s="439">
        <f t="shared" si="85"/>
        <v>0</v>
      </c>
      <c r="AK177" s="439">
        <f t="shared" si="85"/>
        <v>0</v>
      </c>
      <c r="AL177" s="439">
        <f t="shared" si="85"/>
        <v>0</v>
      </c>
      <c r="AM177" s="439">
        <f t="shared" si="85"/>
        <v>0</v>
      </c>
      <c r="AN177" s="439">
        <f t="shared" si="85"/>
        <v>0</v>
      </c>
      <c r="AO177" s="439">
        <f t="shared" si="85"/>
        <v>0</v>
      </c>
      <c r="AP177" s="439">
        <f t="shared" si="85"/>
        <v>0</v>
      </c>
      <c r="AQ177" s="439">
        <f t="shared" si="85"/>
        <v>0</v>
      </c>
      <c r="AR177" s="439">
        <f t="shared" si="85"/>
        <v>0</v>
      </c>
      <c r="AS177" s="439">
        <f t="shared" si="85"/>
        <v>0</v>
      </c>
      <c r="AT177" s="439">
        <f t="shared" si="85"/>
        <v>0</v>
      </c>
      <c r="AU177" s="439">
        <f t="shared" si="85"/>
        <v>0</v>
      </c>
      <c r="AV177" s="439">
        <f t="shared" si="85"/>
        <v>0</v>
      </c>
      <c r="AW177" s="439">
        <f t="shared" si="85"/>
        <v>0</v>
      </c>
      <c r="AX177" s="439">
        <f t="shared" si="85"/>
        <v>0</v>
      </c>
      <c r="AY177" s="439">
        <f t="shared" si="85"/>
        <v>0</v>
      </c>
      <c r="AZ177" s="439">
        <f t="shared" si="85"/>
        <v>0</v>
      </c>
      <c r="BA177" s="439">
        <f t="shared" si="85"/>
        <v>0</v>
      </c>
      <c r="BB177" s="439">
        <f t="shared" si="85"/>
        <v>0</v>
      </c>
      <c r="BC177" s="439">
        <f t="shared" si="85"/>
        <v>0</v>
      </c>
      <c r="BD177" s="439">
        <f t="shared" si="85"/>
        <v>0</v>
      </c>
      <c r="BE177" s="439">
        <f t="shared" si="85"/>
        <v>0</v>
      </c>
      <c r="BF177" s="439">
        <f t="shared" si="85"/>
        <v>0</v>
      </c>
      <c r="BG177" s="439">
        <f t="shared" si="85"/>
        <v>0</v>
      </c>
      <c r="BH177" s="439">
        <f t="shared" si="85"/>
        <v>0</v>
      </c>
      <c r="BI177" s="439">
        <f t="shared" si="85"/>
        <v>0</v>
      </c>
      <c r="BJ177" s="439">
        <f t="shared" si="85"/>
        <v>0</v>
      </c>
      <c r="BK177" s="439">
        <f t="shared" si="85"/>
        <v>0</v>
      </c>
      <c r="BL177" s="439">
        <f t="shared" si="85"/>
        <v>0</v>
      </c>
      <c r="BM177" s="439">
        <f t="shared" si="85"/>
        <v>0</v>
      </c>
      <c r="BN177" s="439">
        <f t="shared" si="85"/>
        <v>0</v>
      </c>
      <c r="BO177" s="439">
        <f t="shared" si="85"/>
        <v>0</v>
      </c>
      <c r="BP177" s="439">
        <f t="shared" si="85"/>
        <v>0</v>
      </c>
      <c r="BQ177" s="439">
        <f t="shared" ref="BQ177:EB177" si="86">IF(BQ$165=EOMONTH($D3,-1),SUMIFS($D168:$NK168,$D$165:$NK$165,"&gt;="&amp;EOMONTH($D3,$S3),$D$165:$NK$165,"&lt;"&amp;EOMONTH($D3,60))*-$AF3+SUMIFS($D168:$NK168,$D$165:$NK$165,"&gt;="&amp;EOMONTH($D3,60),$D$165:$NK$165,"&lt;"&amp;EOMONTH($D3,372))*-$AG3,0)</f>
        <v>0</v>
      </c>
      <c r="BR177" s="439">
        <f t="shared" si="86"/>
        <v>0</v>
      </c>
      <c r="BS177" s="439">
        <f t="shared" si="86"/>
        <v>0</v>
      </c>
      <c r="BT177" s="439">
        <f t="shared" si="86"/>
        <v>0</v>
      </c>
      <c r="BU177" s="439">
        <f t="shared" si="86"/>
        <v>0</v>
      </c>
      <c r="BV177" s="439">
        <f t="shared" si="86"/>
        <v>0</v>
      </c>
      <c r="BW177" s="439">
        <f t="shared" si="86"/>
        <v>0</v>
      </c>
      <c r="BX177" s="439">
        <f t="shared" si="86"/>
        <v>0</v>
      </c>
      <c r="BY177" s="439">
        <f t="shared" si="86"/>
        <v>0</v>
      </c>
      <c r="BZ177" s="439">
        <f t="shared" si="86"/>
        <v>0</v>
      </c>
      <c r="CA177" s="439">
        <f t="shared" si="86"/>
        <v>0</v>
      </c>
      <c r="CB177" s="439">
        <f t="shared" si="86"/>
        <v>0</v>
      </c>
      <c r="CC177" s="439">
        <f t="shared" si="86"/>
        <v>0</v>
      </c>
      <c r="CD177" s="439">
        <f t="shared" si="86"/>
        <v>0</v>
      </c>
      <c r="CE177" s="439">
        <f t="shared" si="86"/>
        <v>0</v>
      </c>
      <c r="CF177" s="439">
        <f t="shared" si="86"/>
        <v>0</v>
      </c>
      <c r="CG177" s="439">
        <f t="shared" si="86"/>
        <v>0</v>
      </c>
      <c r="CH177" s="439">
        <f t="shared" si="86"/>
        <v>0</v>
      </c>
      <c r="CI177" s="439">
        <f t="shared" si="86"/>
        <v>0</v>
      </c>
      <c r="CJ177" s="439">
        <f t="shared" si="86"/>
        <v>0</v>
      </c>
      <c r="CK177" s="439">
        <f t="shared" si="86"/>
        <v>0</v>
      </c>
      <c r="CL177" s="439">
        <f t="shared" si="86"/>
        <v>0</v>
      </c>
      <c r="CM177" s="439">
        <f t="shared" si="86"/>
        <v>0</v>
      </c>
      <c r="CN177" s="439">
        <f t="shared" si="86"/>
        <v>0</v>
      </c>
      <c r="CO177" s="439">
        <f t="shared" si="86"/>
        <v>0</v>
      </c>
      <c r="CP177" s="439">
        <f t="shared" si="86"/>
        <v>0</v>
      </c>
      <c r="CQ177" s="439">
        <f t="shared" si="86"/>
        <v>0</v>
      </c>
      <c r="CR177" s="439">
        <f t="shared" si="86"/>
        <v>0</v>
      </c>
      <c r="CS177" s="439">
        <f t="shared" si="86"/>
        <v>0</v>
      </c>
      <c r="CT177" s="439">
        <f t="shared" si="86"/>
        <v>0</v>
      </c>
      <c r="CU177" s="439">
        <f t="shared" si="86"/>
        <v>0</v>
      </c>
      <c r="CV177" s="439">
        <f t="shared" si="86"/>
        <v>0</v>
      </c>
      <c r="CW177" s="439">
        <f t="shared" si="86"/>
        <v>0</v>
      </c>
      <c r="CX177" s="439">
        <f t="shared" si="86"/>
        <v>0</v>
      </c>
      <c r="CY177" s="439">
        <f t="shared" si="86"/>
        <v>0</v>
      </c>
      <c r="CZ177" s="439">
        <f t="shared" si="86"/>
        <v>0</v>
      </c>
      <c r="DA177" s="439">
        <f t="shared" si="86"/>
        <v>0</v>
      </c>
      <c r="DB177" s="439">
        <f t="shared" si="86"/>
        <v>0</v>
      </c>
      <c r="DC177" s="439">
        <f t="shared" si="86"/>
        <v>0</v>
      </c>
      <c r="DD177" s="439">
        <f t="shared" si="86"/>
        <v>0</v>
      </c>
      <c r="DE177" s="439">
        <f t="shared" si="86"/>
        <v>0</v>
      </c>
      <c r="DF177" s="439">
        <f t="shared" si="86"/>
        <v>0</v>
      </c>
      <c r="DG177" s="439">
        <f t="shared" si="86"/>
        <v>0</v>
      </c>
      <c r="DH177" s="439">
        <f t="shared" si="86"/>
        <v>0</v>
      </c>
      <c r="DI177" s="439">
        <f t="shared" si="86"/>
        <v>0</v>
      </c>
      <c r="DJ177" s="439">
        <f t="shared" si="86"/>
        <v>0</v>
      </c>
      <c r="DK177" s="439">
        <f t="shared" si="86"/>
        <v>0</v>
      </c>
      <c r="DL177" s="439">
        <f t="shared" si="86"/>
        <v>0</v>
      </c>
      <c r="DM177" s="439">
        <f t="shared" si="86"/>
        <v>0</v>
      </c>
      <c r="DN177" s="439">
        <f t="shared" si="86"/>
        <v>0</v>
      </c>
      <c r="DO177" s="439">
        <f t="shared" si="86"/>
        <v>0</v>
      </c>
      <c r="DP177" s="439">
        <f t="shared" si="86"/>
        <v>0</v>
      </c>
      <c r="DQ177" s="439">
        <f t="shared" si="86"/>
        <v>0</v>
      </c>
      <c r="DR177" s="439">
        <f t="shared" si="86"/>
        <v>0</v>
      </c>
      <c r="DS177" s="439">
        <f t="shared" si="86"/>
        <v>0</v>
      </c>
      <c r="DT177" s="439">
        <f t="shared" si="86"/>
        <v>0</v>
      </c>
      <c r="DU177" s="439">
        <f t="shared" si="86"/>
        <v>0</v>
      </c>
      <c r="DV177" s="439">
        <f t="shared" si="86"/>
        <v>0</v>
      </c>
      <c r="DW177" s="439">
        <f t="shared" si="86"/>
        <v>0</v>
      </c>
      <c r="DX177" s="439">
        <f t="shared" si="86"/>
        <v>0</v>
      </c>
      <c r="DY177" s="439">
        <f t="shared" si="86"/>
        <v>0</v>
      </c>
      <c r="DZ177" s="439">
        <f t="shared" si="86"/>
        <v>0</v>
      </c>
      <c r="EA177" s="439">
        <f t="shared" si="86"/>
        <v>0</v>
      </c>
      <c r="EB177" s="439">
        <f t="shared" si="86"/>
        <v>0</v>
      </c>
      <c r="EC177" s="439">
        <f t="shared" ref="EC177:GN177" si="87">IF(EC$165=EOMONTH($D3,-1),SUMIFS($D168:$NK168,$D$165:$NK$165,"&gt;="&amp;EOMONTH($D3,$S3),$D$165:$NK$165,"&lt;"&amp;EOMONTH($D3,60))*-$AF3+SUMIFS($D168:$NK168,$D$165:$NK$165,"&gt;="&amp;EOMONTH($D3,60),$D$165:$NK$165,"&lt;"&amp;EOMONTH($D3,372))*-$AG3,0)</f>
        <v>0</v>
      </c>
      <c r="ED177" s="439">
        <f t="shared" si="87"/>
        <v>0</v>
      </c>
      <c r="EE177" s="439">
        <f t="shared" si="87"/>
        <v>0</v>
      </c>
      <c r="EF177" s="439">
        <f t="shared" si="87"/>
        <v>0</v>
      </c>
      <c r="EG177" s="439">
        <f t="shared" si="87"/>
        <v>0</v>
      </c>
      <c r="EH177" s="439">
        <f t="shared" si="87"/>
        <v>0</v>
      </c>
      <c r="EI177" s="439">
        <f t="shared" si="87"/>
        <v>0</v>
      </c>
      <c r="EJ177" s="439">
        <f t="shared" si="87"/>
        <v>0</v>
      </c>
      <c r="EK177" s="439">
        <f t="shared" si="87"/>
        <v>0</v>
      </c>
      <c r="EL177" s="439">
        <f t="shared" si="87"/>
        <v>0</v>
      </c>
      <c r="EM177" s="439">
        <f t="shared" si="87"/>
        <v>0</v>
      </c>
      <c r="EN177" s="439">
        <f t="shared" si="87"/>
        <v>0</v>
      </c>
      <c r="EO177" s="439">
        <f t="shared" si="87"/>
        <v>0</v>
      </c>
      <c r="EP177" s="439">
        <f t="shared" si="87"/>
        <v>0</v>
      </c>
      <c r="EQ177" s="439">
        <f t="shared" si="87"/>
        <v>0</v>
      </c>
      <c r="ER177" s="439">
        <f t="shared" si="87"/>
        <v>0</v>
      </c>
      <c r="ES177" s="439">
        <f t="shared" si="87"/>
        <v>0</v>
      </c>
      <c r="ET177" s="439">
        <f t="shared" si="87"/>
        <v>0</v>
      </c>
      <c r="EU177" s="439">
        <f t="shared" si="87"/>
        <v>0</v>
      </c>
      <c r="EV177" s="439">
        <f t="shared" si="87"/>
        <v>0</v>
      </c>
      <c r="EW177" s="439">
        <f t="shared" si="87"/>
        <v>0</v>
      </c>
      <c r="EX177" s="439">
        <f t="shared" si="87"/>
        <v>0</v>
      </c>
      <c r="EY177" s="439">
        <f t="shared" si="87"/>
        <v>0</v>
      </c>
      <c r="EZ177" s="439">
        <f t="shared" si="87"/>
        <v>0</v>
      </c>
      <c r="FA177" s="439">
        <f t="shared" si="87"/>
        <v>0</v>
      </c>
      <c r="FB177" s="439">
        <f t="shared" si="87"/>
        <v>0</v>
      </c>
      <c r="FC177" s="439">
        <f t="shared" si="87"/>
        <v>0</v>
      </c>
      <c r="FD177" s="439">
        <f t="shared" si="87"/>
        <v>0</v>
      </c>
      <c r="FE177" s="439">
        <f t="shared" si="87"/>
        <v>0</v>
      </c>
      <c r="FF177" s="439">
        <f t="shared" si="87"/>
        <v>0</v>
      </c>
      <c r="FG177" s="439">
        <f t="shared" si="87"/>
        <v>0</v>
      </c>
      <c r="FH177" s="439">
        <f t="shared" si="87"/>
        <v>0</v>
      </c>
      <c r="FI177" s="439">
        <f t="shared" si="87"/>
        <v>0</v>
      </c>
      <c r="FJ177" s="439">
        <f t="shared" si="87"/>
        <v>0</v>
      </c>
      <c r="FK177" s="439">
        <f t="shared" si="87"/>
        <v>0</v>
      </c>
      <c r="FL177" s="439">
        <f t="shared" si="87"/>
        <v>0</v>
      </c>
      <c r="FM177" s="439">
        <f t="shared" si="87"/>
        <v>0</v>
      </c>
      <c r="FN177" s="439">
        <f t="shared" si="87"/>
        <v>0</v>
      </c>
      <c r="FO177" s="439">
        <f t="shared" si="87"/>
        <v>0</v>
      </c>
      <c r="FP177" s="439">
        <f t="shared" si="87"/>
        <v>0</v>
      </c>
      <c r="FQ177" s="439">
        <f t="shared" si="87"/>
        <v>0</v>
      </c>
      <c r="FR177" s="439">
        <f t="shared" si="87"/>
        <v>0</v>
      </c>
      <c r="FS177" s="439">
        <f t="shared" si="87"/>
        <v>0</v>
      </c>
      <c r="FT177" s="439">
        <f t="shared" si="87"/>
        <v>0</v>
      </c>
      <c r="FU177" s="439">
        <f t="shared" si="87"/>
        <v>0</v>
      </c>
      <c r="FV177" s="439">
        <f t="shared" si="87"/>
        <v>0</v>
      </c>
      <c r="FW177" s="439">
        <f t="shared" si="87"/>
        <v>0</v>
      </c>
      <c r="FX177" s="439">
        <f t="shared" si="87"/>
        <v>0</v>
      </c>
      <c r="FY177" s="439">
        <f t="shared" si="87"/>
        <v>0</v>
      </c>
      <c r="FZ177" s="439">
        <f t="shared" si="87"/>
        <v>0</v>
      </c>
      <c r="GA177" s="439">
        <f t="shared" si="87"/>
        <v>0</v>
      </c>
      <c r="GB177" s="439">
        <f t="shared" si="87"/>
        <v>0</v>
      </c>
      <c r="GC177" s="439">
        <f t="shared" si="87"/>
        <v>0</v>
      </c>
      <c r="GD177" s="439">
        <f t="shared" si="87"/>
        <v>0</v>
      </c>
      <c r="GE177" s="439">
        <f t="shared" si="87"/>
        <v>0</v>
      </c>
      <c r="GF177" s="439">
        <f t="shared" si="87"/>
        <v>0</v>
      </c>
      <c r="GG177" s="439">
        <f t="shared" si="87"/>
        <v>0</v>
      </c>
      <c r="GH177" s="439">
        <f t="shared" si="87"/>
        <v>0</v>
      </c>
      <c r="GI177" s="439">
        <f t="shared" si="87"/>
        <v>0</v>
      </c>
      <c r="GJ177" s="439">
        <f t="shared" si="87"/>
        <v>0</v>
      </c>
      <c r="GK177" s="439">
        <f t="shared" si="87"/>
        <v>0</v>
      </c>
      <c r="GL177" s="439">
        <f t="shared" si="87"/>
        <v>0</v>
      </c>
      <c r="GM177" s="439">
        <f t="shared" si="87"/>
        <v>0</v>
      </c>
      <c r="GN177" s="439">
        <f t="shared" si="87"/>
        <v>0</v>
      </c>
      <c r="GO177" s="439">
        <f t="shared" ref="GO177:IZ177" si="88">IF(GO$165=EOMONTH($D3,-1),SUMIFS($D168:$NK168,$D$165:$NK$165,"&gt;="&amp;EOMONTH($D3,$S3),$D$165:$NK$165,"&lt;"&amp;EOMONTH($D3,60))*-$AF3+SUMIFS($D168:$NK168,$D$165:$NK$165,"&gt;="&amp;EOMONTH($D3,60),$D$165:$NK$165,"&lt;"&amp;EOMONTH($D3,372))*-$AG3,0)</f>
        <v>0</v>
      </c>
      <c r="GP177" s="439">
        <f t="shared" si="88"/>
        <v>0</v>
      </c>
      <c r="GQ177" s="439">
        <f t="shared" si="88"/>
        <v>0</v>
      </c>
      <c r="GR177" s="439">
        <f t="shared" si="88"/>
        <v>0</v>
      </c>
      <c r="GS177" s="439">
        <f t="shared" si="88"/>
        <v>0</v>
      </c>
      <c r="GT177" s="439">
        <f t="shared" si="88"/>
        <v>0</v>
      </c>
      <c r="GU177" s="439">
        <f t="shared" si="88"/>
        <v>0</v>
      </c>
      <c r="GV177" s="439">
        <f t="shared" si="88"/>
        <v>0</v>
      </c>
      <c r="GW177" s="439">
        <f t="shared" si="88"/>
        <v>0</v>
      </c>
      <c r="GX177" s="439">
        <f t="shared" si="88"/>
        <v>0</v>
      </c>
      <c r="GY177" s="439">
        <f t="shared" si="88"/>
        <v>0</v>
      </c>
      <c r="GZ177" s="439">
        <f t="shared" si="88"/>
        <v>0</v>
      </c>
      <c r="HA177" s="439">
        <f t="shared" si="88"/>
        <v>0</v>
      </c>
      <c r="HB177" s="439">
        <f t="shared" si="88"/>
        <v>0</v>
      </c>
      <c r="HC177" s="439">
        <f t="shared" si="88"/>
        <v>0</v>
      </c>
      <c r="HD177" s="439">
        <f t="shared" si="88"/>
        <v>0</v>
      </c>
      <c r="HE177" s="439">
        <f t="shared" si="88"/>
        <v>0</v>
      </c>
      <c r="HF177" s="439">
        <f t="shared" si="88"/>
        <v>0</v>
      </c>
      <c r="HG177" s="439">
        <f t="shared" si="88"/>
        <v>0</v>
      </c>
      <c r="HH177" s="439">
        <f t="shared" si="88"/>
        <v>0</v>
      </c>
      <c r="HI177" s="439">
        <f t="shared" si="88"/>
        <v>0</v>
      </c>
      <c r="HJ177" s="439">
        <f t="shared" si="88"/>
        <v>0</v>
      </c>
      <c r="HK177" s="439">
        <f t="shared" si="88"/>
        <v>0</v>
      </c>
      <c r="HL177" s="439">
        <f t="shared" si="88"/>
        <v>0</v>
      </c>
      <c r="HM177" s="439">
        <f t="shared" si="88"/>
        <v>0</v>
      </c>
      <c r="HN177" s="439">
        <f t="shared" si="88"/>
        <v>0</v>
      </c>
      <c r="HO177" s="439">
        <f t="shared" si="88"/>
        <v>0</v>
      </c>
      <c r="HP177" s="439">
        <f t="shared" si="88"/>
        <v>0</v>
      </c>
      <c r="HQ177" s="439">
        <f t="shared" si="88"/>
        <v>0</v>
      </c>
      <c r="HR177" s="439">
        <f t="shared" si="88"/>
        <v>0</v>
      </c>
      <c r="HS177" s="439">
        <f t="shared" si="88"/>
        <v>0</v>
      </c>
      <c r="HT177" s="439">
        <f t="shared" si="88"/>
        <v>0</v>
      </c>
      <c r="HU177" s="439">
        <f t="shared" si="88"/>
        <v>0</v>
      </c>
      <c r="HV177" s="439">
        <f t="shared" si="88"/>
        <v>0</v>
      </c>
      <c r="HW177" s="439">
        <f t="shared" si="88"/>
        <v>0</v>
      </c>
      <c r="HX177" s="439">
        <f t="shared" si="88"/>
        <v>0</v>
      </c>
      <c r="HY177" s="439">
        <f t="shared" si="88"/>
        <v>0</v>
      </c>
      <c r="HZ177" s="439">
        <f t="shared" si="88"/>
        <v>0</v>
      </c>
      <c r="IA177" s="439">
        <f t="shared" si="88"/>
        <v>0</v>
      </c>
      <c r="IB177" s="439">
        <f t="shared" si="88"/>
        <v>0</v>
      </c>
      <c r="IC177" s="439">
        <f t="shared" si="88"/>
        <v>0</v>
      </c>
      <c r="ID177" s="439">
        <f t="shared" si="88"/>
        <v>0</v>
      </c>
      <c r="IE177" s="439">
        <f t="shared" si="88"/>
        <v>0</v>
      </c>
      <c r="IF177" s="439">
        <f t="shared" si="88"/>
        <v>0</v>
      </c>
      <c r="IG177" s="439">
        <f t="shared" si="88"/>
        <v>0</v>
      </c>
      <c r="IH177" s="439">
        <f t="shared" si="88"/>
        <v>0</v>
      </c>
      <c r="II177" s="439">
        <f t="shared" si="88"/>
        <v>0</v>
      </c>
      <c r="IJ177" s="439">
        <f t="shared" si="88"/>
        <v>0</v>
      </c>
      <c r="IK177" s="439">
        <f t="shared" si="88"/>
        <v>0</v>
      </c>
      <c r="IL177" s="439">
        <f t="shared" si="88"/>
        <v>0</v>
      </c>
      <c r="IM177" s="439">
        <f t="shared" si="88"/>
        <v>0</v>
      </c>
      <c r="IN177" s="439">
        <f t="shared" si="88"/>
        <v>0</v>
      </c>
      <c r="IO177" s="439">
        <f t="shared" si="88"/>
        <v>0</v>
      </c>
      <c r="IP177" s="439">
        <f t="shared" si="88"/>
        <v>0</v>
      </c>
      <c r="IQ177" s="439">
        <f t="shared" si="88"/>
        <v>0</v>
      </c>
      <c r="IR177" s="439">
        <f t="shared" si="88"/>
        <v>0</v>
      </c>
      <c r="IS177" s="439">
        <f t="shared" si="88"/>
        <v>0</v>
      </c>
      <c r="IT177" s="439">
        <f t="shared" si="88"/>
        <v>0</v>
      </c>
      <c r="IU177" s="439">
        <f t="shared" si="88"/>
        <v>0</v>
      </c>
      <c r="IV177" s="439">
        <f t="shared" si="88"/>
        <v>0</v>
      </c>
      <c r="IW177" s="439">
        <f t="shared" si="88"/>
        <v>0</v>
      </c>
      <c r="IX177" s="439">
        <f t="shared" si="88"/>
        <v>0</v>
      </c>
      <c r="IY177" s="439">
        <f t="shared" si="88"/>
        <v>0</v>
      </c>
      <c r="IZ177" s="439">
        <f t="shared" si="88"/>
        <v>0</v>
      </c>
      <c r="JA177" s="439">
        <f t="shared" ref="JA177:LL177" si="89">IF(JA$165=EOMONTH($D3,-1),SUMIFS($D168:$NK168,$D$165:$NK$165,"&gt;="&amp;EOMONTH($D3,$S3),$D$165:$NK$165,"&lt;"&amp;EOMONTH($D3,60))*-$AF3+SUMIFS($D168:$NK168,$D$165:$NK$165,"&gt;="&amp;EOMONTH($D3,60),$D$165:$NK$165,"&lt;"&amp;EOMONTH($D3,372))*-$AG3,0)</f>
        <v>0</v>
      </c>
      <c r="JB177" s="439">
        <f t="shared" si="89"/>
        <v>0</v>
      </c>
      <c r="JC177" s="439">
        <f t="shared" si="89"/>
        <v>0</v>
      </c>
      <c r="JD177" s="439">
        <f t="shared" si="89"/>
        <v>0</v>
      </c>
      <c r="JE177" s="439">
        <f t="shared" si="89"/>
        <v>0</v>
      </c>
      <c r="JF177" s="439">
        <f t="shared" si="89"/>
        <v>0</v>
      </c>
      <c r="JG177" s="439">
        <f t="shared" si="89"/>
        <v>0</v>
      </c>
      <c r="JH177" s="439">
        <f t="shared" si="89"/>
        <v>0</v>
      </c>
      <c r="JI177" s="439">
        <f t="shared" si="89"/>
        <v>0</v>
      </c>
      <c r="JJ177" s="439">
        <f t="shared" si="89"/>
        <v>0</v>
      </c>
      <c r="JK177" s="439">
        <f t="shared" si="89"/>
        <v>0</v>
      </c>
      <c r="JL177" s="439">
        <f t="shared" si="89"/>
        <v>0</v>
      </c>
      <c r="JM177" s="439">
        <f t="shared" si="89"/>
        <v>0</v>
      </c>
      <c r="JN177" s="439">
        <f t="shared" si="89"/>
        <v>0</v>
      </c>
      <c r="JO177" s="439">
        <f t="shared" si="89"/>
        <v>0</v>
      </c>
      <c r="JP177" s="439">
        <f t="shared" si="89"/>
        <v>0</v>
      </c>
      <c r="JQ177" s="439">
        <f t="shared" si="89"/>
        <v>0</v>
      </c>
      <c r="JR177" s="439">
        <f t="shared" si="89"/>
        <v>0</v>
      </c>
      <c r="JS177" s="439">
        <f t="shared" si="89"/>
        <v>0</v>
      </c>
      <c r="JT177" s="439">
        <f t="shared" si="89"/>
        <v>0</v>
      </c>
      <c r="JU177" s="439">
        <f t="shared" si="89"/>
        <v>0</v>
      </c>
      <c r="JV177" s="439">
        <f t="shared" si="89"/>
        <v>0</v>
      </c>
      <c r="JW177" s="439">
        <f t="shared" si="89"/>
        <v>0</v>
      </c>
      <c r="JX177" s="439">
        <f t="shared" si="89"/>
        <v>0</v>
      </c>
      <c r="JY177" s="439">
        <f t="shared" si="89"/>
        <v>0</v>
      </c>
      <c r="JZ177" s="439">
        <f t="shared" si="89"/>
        <v>0</v>
      </c>
      <c r="KA177" s="439">
        <f t="shared" si="89"/>
        <v>0</v>
      </c>
      <c r="KB177" s="439">
        <f t="shared" si="89"/>
        <v>0</v>
      </c>
      <c r="KC177" s="439">
        <f t="shared" si="89"/>
        <v>0</v>
      </c>
      <c r="KD177" s="439">
        <f t="shared" si="89"/>
        <v>0</v>
      </c>
      <c r="KE177" s="439">
        <f t="shared" si="89"/>
        <v>0</v>
      </c>
      <c r="KF177" s="439">
        <f t="shared" si="89"/>
        <v>0</v>
      </c>
      <c r="KG177" s="439">
        <f t="shared" si="89"/>
        <v>0</v>
      </c>
      <c r="KH177" s="439">
        <f t="shared" si="89"/>
        <v>0</v>
      </c>
      <c r="KI177" s="439">
        <f t="shared" si="89"/>
        <v>0</v>
      </c>
      <c r="KJ177" s="439">
        <f t="shared" si="89"/>
        <v>0</v>
      </c>
      <c r="KK177" s="439">
        <f t="shared" si="89"/>
        <v>0</v>
      </c>
      <c r="KL177" s="439">
        <f t="shared" si="89"/>
        <v>0</v>
      </c>
      <c r="KM177" s="439">
        <f t="shared" si="89"/>
        <v>0</v>
      </c>
      <c r="KN177" s="439">
        <f t="shared" si="89"/>
        <v>0</v>
      </c>
      <c r="KO177" s="439">
        <f t="shared" si="89"/>
        <v>0</v>
      </c>
      <c r="KP177" s="439">
        <f t="shared" si="89"/>
        <v>0</v>
      </c>
      <c r="KQ177" s="439">
        <f t="shared" si="89"/>
        <v>0</v>
      </c>
      <c r="KR177" s="439">
        <f t="shared" si="89"/>
        <v>0</v>
      </c>
      <c r="KS177" s="439">
        <f t="shared" si="89"/>
        <v>0</v>
      </c>
      <c r="KT177" s="439">
        <f t="shared" si="89"/>
        <v>0</v>
      </c>
      <c r="KU177" s="439">
        <f t="shared" si="89"/>
        <v>0</v>
      </c>
      <c r="KV177" s="439">
        <f t="shared" si="89"/>
        <v>0</v>
      </c>
      <c r="KW177" s="439">
        <f t="shared" si="89"/>
        <v>0</v>
      </c>
      <c r="KX177" s="439">
        <f t="shared" si="89"/>
        <v>0</v>
      </c>
      <c r="KY177" s="439">
        <f t="shared" si="89"/>
        <v>0</v>
      </c>
      <c r="KZ177" s="439">
        <f t="shared" si="89"/>
        <v>0</v>
      </c>
      <c r="LA177" s="439">
        <f t="shared" si="89"/>
        <v>0</v>
      </c>
      <c r="LB177" s="439">
        <f t="shared" si="89"/>
        <v>0</v>
      </c>
      <c r="LC177" s="439">
        <f t="shared" si="89"/>
        <v>0</v>
      </c>
      <c r="LD177" s="439">
        <f t="shared" si="89"/>
        <v>0</v>
      </c>
      <c r="LE177" s="439">
        <f t="shared" si="89"/>
        <v>0</v>
      </c>
      <c r="LF177" s="439">
        <f t="shared" si="89"/>
        <v>0</v>
      </c>
      <c r="LG177" s="439">
        <f t="shared" si="89"/>
        <v>0</v>
      </c>
      <c r="LH177" s="439">
        <f t="shared" si="89"/>
        <v>0</v>
      </c>
      <c r="LI177" s="439">
        <f t="shared" si="89"/>
        <v>0</v>
      </c>
      <c r="LJ177" s="439">
        <f t="shared" si="89"/>
        <v>0</v>
      </c>
      <c r="LK177" s="439">
        <f t="shared" si="89"/>
        <v>0</v>
      </c>
      <c r="LL177" s="439">
        <f t="shared" si="89"/>
        <v>0</v>
      </c>
      <c r="LM177" s="439">
        <f t="shared" ref="LM177:NK177" si="90">IF(LM$165=EOMONTH($D3,-1),SUMIFS($D168:$NK168,$D$165:$NK$165,"&gt;="&amp;EOMONTH($D3,$S3),$D$165:$NK$165,"&lt;"&amp;EOMONTH($D3,60))*-$AF3+SUMIFS($D168:$NK168,$D$165:$NK$165,"&gt;="&amp;EOMONTH($D3,60),$D$165:$NK$165,"&lt;"&amp;EOMONTH($D3,372))*-$AG3,0)</f>
        <v>0</v>
      </c>
      <c r="LN177" s="439">
        <f t="shared" si="90"/>
        <v>0</v>
      </c>
      <c r="LO177" s="439">
        <f t="shared" si="90"/>
        <v>0</v>
      </c>
      <c r="LP177" s="439">
        <f t="shared" si="90"/>
        <v>0</v>
      </c>
      <c r="LQ177" s="439">
        <f t="shared" si="90"/>
        <v>0</v>
      </c>
      <c r="LR177" s="439">
        <f t="shared" si="90"/>
        <v>0</v>
      </c>
      <c r="LS177" s="439">
        <f t="shared" si="90"/>
        <v>0</v>
      </c>
      <c r="LT177" s="439">
        <f t="shared" si="90"/>
        <v>0</v>
      </c>
      <c r="LU177" s="439">
        <f t="shared" si="90"/>
        <v>0</v>
      </c>
      <c r="LV177" s="439">
        <f t="shared" si="90"/>
        <v>0</v>
      </c>
      <c r="LW177" s="439">
        <f t="shared" si="90"/>
        <v>0</v>
      </c>
      <c r="LX177" s="439">
        <f t="shared" si="90"/>
        <v>0</v>
      </c>
      <c r="LY177" s="439">
        <f t="shared" si="90"/>
        <v>0</v>
      </c>
      <c r="LZ177" s="439">
        <f t="shared" si="90"/>
        <v>0</v>
      </c>
      <c r="MA177" s="439">
        <f t="shared" si="90"/>
        <v>0</v>
      </c>
      <c r="MB177" s="439">
        <f t="shared" si="90"/>
        <v>0</v>
      </c>
      <c r="MC177" s="439">
        <f t="shared" si="90"/>
        <v>0</v>
      </c>
      <c r="MD177" s="439">
        <f t="shared" si="90"/>
        <v>0</v>
      </c>
      <c r="ME177" s="439">
        <f t="shared" si="90"/>
        <v>0</v>
      </c>
      <c r="MF177" s="439">
        <f t="shared" si="90"/>
        <v>0</v>
      </c>
      <c r="MG177" s="439">
        <f t="shared" si="90"/>
        <v>0</v>
      </c>
      <c r="MH177" s="439">
        <f t="shared" si="90"/>
        <v>0</v>
      </c>
      <c r="MI177" s="439">
        <f t="shared" si="90"/>
        <v>0</v>
      </c>
      <c r="MJ177" s="439">
        <f t="shared" si="90"/>
        <v>0</v>
      </c>
      <c r="MK177" s="439">
        <f t="shared" si="90"/>
        <v>0</v>
      </c>
      <c r="ML177" s="439">
        <f t="shared" si="90"/>
        <v>0</v>
      </c>
      <c r="MM177" s="439">
        <f t="shared" si="90"/>
        <v>0</v>
      </c>
      <c r="MN177" s="439">
        <f t="shared" si="90"/>
        <v>0</v>
      </c>
      <c r="MO177" s="439">
        <f t="shared" si="90"/>
        <v>0</v>
      </c>
      <c r="MP177" s="439">
        <f t="shared" si="90"/>
        <v>0</v>
      </c>
      <c r="MQ177" s="439">
        <f t="shared" si="90"/>
        <v>0</v>
      </c>
      <c r="MR177" s="439">
        <f t="shared" si="90"/>
        <v>0</v>
      </c>
      <c r="MS177" s="439">
        <f t="shared" si="90"/>
        <v>0</v>
      </c>
      <c r="MT177" s="439">
        <f t="shared" si="90"/>
        <v>0</v>
      </c>
      <c r="MU177" s="439">
        <f t="shared" si="90"/>
        <v>0</v>
      </c>
      <c r="MV177" s="439">
        <f t="shared" si="90"/>
        <v>0</v>
      </c>
      <c r="MW177" s="439">
        <f t="shared" si="90"/>
        <v>0</v>
      </c>
      <c r="MX177" s="439">
        <f t="shared" si="90"/>
        <v>0</v>
      </c>
      <c r="MY177" s="439">
        <f t="shared" si="90"/>
        <v>0</v>
      </c>
      <c r="MZ177" s="439">
        <f t="shared" si="90"/>
        <v>0</v>
      </c>
      <c r="NA177" s="439">
        <f t="shared" si="90"/>
        <v>0</v>
      </c>
      <c r="NB177" s="439">
        <f t="shared" si="90"/>
        <v>0</v>
      </c>
      <c r="NC177" s="439">
        <f t="shared" si="90"/>
        <v>0</v>
      </c>
      <c r="ND177" s="439">
        <f t="shared" si="90"/>
        <v>0</v>
      </c>
      <c r="NE177" s="439">
        <f t="shared" si="90"/>
        <v>0</v>
      </c>
      <c r="NF177" s="439">
        <f t="shared" si="90"/>
        <v>0</v>
      </c>
      <c r="NG177" s="439">
        <f t="shared" si="90"/>
        <v>0</v>
      </c>
      <c r="NH177" s="439">
        <f t="shared" si="90"/>
        <v>0</v>
      </c>
      <c r="NI177" s="439">
        <f t="shared" si="90"/>
        <v>0</v>
      </c>
      <c r="NJ177" s="439">
        <f t="shared" si="90"/>
        <v>0</v>
      </c>
      <c r="NK177" s="442">
        <f t="shared" si="90"/>
        <v>0</v>
      </c>
    </row>
    <row r="178" spans="1:375" x14ac:dyDescent="0.15">
      <c r="A178" s="436">
        <f t="shared" si="48"/>
        <v>-67530.528599999991</v>
      </c>
      <c r="B178" s="441" t="s">
        <v>756</v>
      </c>
      <c r="C178" s="438" t="s">
        <v>760</v>
      </c>
      <c r="D178" s="439">
        <f t="shared" ref="D178:BO178" si="91">IF(D$165=EOMONTH($E3,$R3*(1-$O3)),FV($AE3,ROUNDDOWN(YEARFRAC($D$165,D$165,1),0),0,($AC3*(1-$O3)+$AD3*$O3)*$B3,0),0)</f>
        <v>0</v>
      </c>
      <c r="E178" s="439">
        <f t="shared" si="91"/>
        <v>0</v>
      </c>
      <c r="F178" s="439">
        <f t="shared" si="91"/>
        <v>0</v>
      </c>
      <c r="G178" s="439">
        <f t="shared" si="91"/>
        <v>0</v>
      </c>
      <c r="H178" s="439">
        <f t="shared" si="91"/>
        <v>0</v>
      </c>
      <c r="I178" s="439">
        <f t="shared" si="91"/>
        <v>0</v>
      </c>
      <c r="J178" s="439">
        <f t="shared" si="91"/>
        <v>0</v>
      </c>
      <c r="K178" s="439">
        <f t="shared" si="91"/>
        <v>0</v>
      </c>
      <c r="L178" s="439">
        <f t="shared" si="91"/>
        <v>0</v>
      </c>
      <c r="M178" s="439">
        <f t="shared" si="91"/>
        <v>0</v>
      </c>
      <c r="N178" s="439">
        <f t="shared" si="91"/>
        <v>0</v>
      </c>
      <c r="O178" s="439">
        <f t="shared" si="91"/>
        <v>0</v>
      </c>
      <c r="P178" s="439">
        <f t="shared" si="91"/>
        <v>0</v>
      </c>
      <c r="Q178" s="439">
        <f t="shared" si="91"/>
        <v>0</v>
      </c>
      <c r="R178" s="439">
        <f t="shared" si="91"/>
        <v>0</v>
      </c>
      <c r="S178" s="439">
        <f t="shared" si="91"/>
        <v>0</v>
      </c>
      <c r="T178" s="439">
        <f t="shared" si="91"/>
        <v>0</v>
      </c>
      <c r="U178" s="439">
        <f t="shared" si="91"/>
        <v>0</v>
      </c>
      <c r="V178" s="439">
        <f t="shared" si="91"/>
        <v>0</v>
      </c>
      <c r="W178" s="439">
        <f t="shared" si="91"/>
        <v>0</v>
      </c>
      <c r="X178" s="439">
        <f t="shared" si="91"/>
        <v>0</v>
      </c>
      <c r="Y178" s="439">
        <f t="shared" si="91"/>
        <v>0</v>
      </c>
      <c r="Z178" s="439">
        <f t="shared" si="91"/>
        <v>0</v>
      </c>
      <c r="AA178" s="439">
        <f t="shared" si="91"/>
        <v>0</v>
      </c>
      <c r="AB178" s="439">
        <f t="shared" si="91"/>
        <v>0</v>
      </c>
      <c r="AC178" s="439">
        <f t="shared" si="91"/>
        <v>0</v>
      </c>
      <c r="AD178" s="439">
        <f t="shared" si="91"/>
        <v>0</v>
      </c>
      <c r="AE178" s="439">
        <f t="shared" si="91"/>
        <v>0</v>
      </c>
      <c r="AF178" s="439">
        <f t="shared" si="91"/>
        <v>0</v>
      </c>
      <c r="AG178" s="439">
        <f t="shared" si="91"/>
        <v>0</v>
      </c>
      <c r="AH178" s="439">
        <f t="shared" si="91"/>
        <v>0</v>
      </c>
      <c r="AI178" s="439">
        <f t="shared" si="91"/>
        <v>0</v>
      </c>
      <c r="AJ178" s="439">
        <f t="shared" si="91"/>
        <v>0</v>
      </c>
      <c r="AK178" s="439">
        <f t="shared" si="91"/>
        <v>0</v>
      </c>
      <c r="AL178" s="439">
        <f t="shared" si="91"/>
        <v>0</v>
      </c>
      <c r="AM178" s="439">
        <f t="shared" si="91"/>
        <v>0</v>
      </c>
      <c r="AN178" s="439">
        <f t="shared" si="91"/>
        <v>0</v>
      </c>
      <c r="AO178" s="439">
        <f t="shared" si="91"/>
        <v>0</v>
      </c>
      <c r="AP178" s="439">
        <f t="shared" si="91"/>
        <v>0</v>
      </c>
      <c r="AQ178" s="439">
        <f t="shared" si="91"/>
        <v>0</v>
      </c>
      <c r="AR178" s="439">
        <f t="shared" si="91"/>
        <v>0</v>
      </c>
      <c r="AS178" s="439">
        <f t="shared" si="91"/>
        <v>0</v>
      </c>
      <c r="AT178" s="439">
        <f t="shared" si="91"/>
        <v>0</v>
      </c>
      <c r="AU178" s="439">
        <f t="shared" si="91"/>
        <v>0</v>
      </c>
      <c r="AV178" s="439">
        <f t="shared" si="91"/>
        <v>0</v>
      </c>
      <c r="AW178" s="439">
        <f t="shared" si="91"/>
        <v>0</v>
      </c>
      <c r="AX178" s="439">
        <f t="shared" si="91"/>
        <v>0</v>
      </c>
      <c r="AY178" s="439">
        <f t="shared" si="91"/>
        <v>0</v>
      </c>
      <c r="AZ178" s="439">
        <f t="shared" si="91"/>
        <v>0</v>
      </c>
      <c r="BA178" s="439">
        <f t="shared" si="91"/>
        <v>0</v>
      </c>
      <c r="BB178" s="439">
        <f t="shared" si="91"/>
        <v>0</v>
      </c>
      <c r="BC178" s="439">
        <f t="shared" si="91"/>
        <v>0</v>
      </c>
      <c r="BD178" s="439">
        <f t="shared" si="91"/>
        <v>0</v>
      </c>
      <c r="BE178" s="439">
        <f t="shared" si="91"/>
        <v>0</v>
      </c>
      <c r="BF178" s="439">
        <f t="shared" si="91"/>
        <v>0</v>
      </c>
      <c r="BG178" s="439">
        <f t="shared" si="91"/>
        <v>0</v>
      </c>
      <c r="BH178" s="439">
        <f t="shared" si="91"/>
        <v>0</v>
      </c>
      <c r="BI178" s="439">
        <f t="shared" si="91"/>
        <v>0</v>
      </c>
      <c r="BJ178" s="439">
        <f t="shared" si="91"/>
        <v>-67530.528599999991</v>
      </c>
      <c r="BK178" s="439">
        <f t="shared" si="91"/>
        <v>0</v>
      </c>
      <c r="BL178" s="439">
        <f t="shared" si="91"/>
        <v>0</v>
      </c>
      <c r="BM178" s="439">
        <f t="shared" si="91"/>
        <v>0</v>
      </c>
      <c r="BN178" s="439">
        <f t="shared" si="91"/>
        <v>0</v>
      </c>
      <c r="BO178" s="439">
        <f t="shared" si="91"/>
        <v>0</v>
      </c>
      <c r="BP178" s="439">
        <f t="shared" ref="BP178:EA178" si="92">IF(BP$165=EOMONTH($E3,$R3*(1-$O3)),FV($AE3,ROUNDDOWN(YEARFRAC($D$165,BP$165,1),0),0,($AC3*(1-$O3)+$AD3*$O3)*$B3,0),0)</f>
        <v>0</v>
      </c>
      <c r="BQ178" s="439">
        <f t="shared" si="92"/>
        <v>0</v>
      </c>
      <c r="BR178" s="439">
        <f t="shared" si="92"/>
        <v>0</v>
      </c>
      <c r="BS178" s="439">
        <f t="shared" si="92"/>
        <v>0</v>
      </c>
      <c r="BT178" s="439">
        <f t="shared" si="92"/>
        <v>0</v>
      </c>
      <c r="BU178" s="439">
        <f t="shared" si="92"/>
        <v>0</v>
      </c>
      <c r="BV178" s="439">
        <f t="shared" si="92"/>
        <v>0</v>
      </c>
      <c r="BW178" s="439">
        <f t="shared" si="92"/>
        <v>0</v>
      </c>
      <c r="BX178" s="439">
        <f t="shared" si="92"/>
        <v>0</v>
      </c>
      <c r="BY178" s="439">
        <f t="shared" si="92"/>
        <v>0</v>
      </c>
      <c r="BZ178" s="439">
        <f t="shared" si="92"/>
        <v>0</v>
      </c>
      <c r="CA178" s="439">
        <f t="shared" si="92"/>
        <v>0</v>
      </c>
      <c r="CB178" s="439">
        <f t="shared" si="92"/>
        <v>0</v>
      </c>
      <c r="CC178" s="439">
        <f t="shared" si="92"/>
        <v>0</v>
      </c>
      <c r="CD178" s="439">
        <f t="shared" si="92"/>
        <v>0</v>
      </c>
      <c r="CE178" s="439">
        <f t="shared" si="92"/>
        <v>0</v>
      </c>
      <c r="CF178" s="439">
        <f t="shared" si="92"/>
        <v>0</v>
      </c>
      <c r="CG178" s="439">
        <f t="shared" si="92"/>
        <v>0</v>
      </c>
      <c r="CH178" s="439">
        <f t="shared" si="92"/>
        <v>0</v>
      </c>
      <c r="CI178" s="439">
        <f t="shared" si="92"/>
        <v>0</v>
      </c>
      <c r="CJ178" s="439">
        <f t="shared" si="92"/>
        <v>0</v>
      </c>
      <c r="CK178" s="439">
        <f t="shared" si="92"/>
        <v>0</v>
      </c>
      <c r="CL178" s="439">
        <f t="shared" si="92"/>
        <v>0</v>
      </c>
      <c r="CM178" s="439">
        <f t="shared" si="92"/>
        <v>0</v>
      </c>
      <c r="CN178" s="439">
        <f t="shared" si="92"/>
        <v>0</v>
      </c>
      <c r="CO178" s="439">
        <f t="shared" si="92"/>
        <v>0</v>
      </c>
      <c r="CP178" s="439">
        <f t="shared" si="92"/>
        <v>0</v>
      </c>
      <c r="CQ178" s="439">
        <f t="shared" si="92"/>
        <v>0</v>
      </c>
      <c r="CR178" s="439">
        <f t="shared" si="92"/>
        <v>0</v>
      </c>
      <c r="CS178" s="439">
        <f t="shared" si="92"/>
        <v>0</v>
      </c>
      <c r="CT178" s="439">
        <f t="shared" si="92"/>
        <v>0</v>
      </c>
      <c r="CU178" s="439">
        <f t="shared" si="92"/>
        <v>0</v>
      </c>
      <c r="CV178" s="439">
        <f t="shared" si="92"/>
        <v>0</v>
      </c>
      <c r="CW178" s="439">
        <f t="shared" si="92"/>
        <v>0</v>
      </c>
      <c r="CX178" s="439">
        <f t="shared" si="92"/>
        <v>0</v>
      </c>
      <c r="CY178" s="439">
        <f t="shared" si="92"/>
        <v>0</v>
      </c>
      <c r="CZ178" s="439">
        <f t="shared" si="92"/>
        <v>0</v>
      </c>
      <c r="DA178" s="439">
        <f t="shared" si="92"/>
        <v>0</v>
      </c>
      <c r="DB178" s="439">
        <f t="shared" si="92"/>
        <v>0</v>
      </c>
      <c r="DC178" s="439">
        <f t="shared" si="92"/>
        <v>0</v>
      </c>
      <c r="DD178" s="439">
        <f t="shared" si="92"/>
        <v>0</v>
      </c>
      <c r="DE178" s="439">
        <f t="shared" si="92"/>
        <v>0</v>
      </c>
      <c r="DF178" s="439">
        <f t="shared" si="92"/>
        <v>0</v>
      </c>
      <c r="DG178" s="439">
        <f t="shared" si="92"/>
        <v>0</v>
      </c>
      <c r="DH178" s="439">
        <f t="shared" si="92"/>
        <v>0</v>
      </c>
      <c r="DI178" s="439">
        <f t="shared" si="92"/>
        <v>0</v>
      </c>
      <c r="DJ178" s="439">
        <f t="shared" si="92"/>
        <v>0</v>
      </c>
      <c r="DK178" s="439">
        <f t="shared" si="92"/>
        <v>0</v>
      </c>
      <c r="DL178" s="439">
        <f t="shared" si="92"/>
        <v>0</v>
      </c>
      <c r="DM178" s="439">
        <f t="shared" si="92"/>
        <v>0</v>
      </c>
      <c r="DN178" s="439">
        <f t="shared" si="92"/>
        <v>0</v>
      </c>
      <c r="DO178" s="439">
        <f t="shared" si="92"/>
        <v>0</v>
      </c>
      <c r="DP178" s="439">
        <f t="shared" si="92"/>
        <v>0</v>
      </c>
      <c r="DQ178" s="439">
        <f t="shared" si="92"/>
        <v>0</v>
      </c>
      <c r="DR178" s="439">
        <f t="shared" si="92"/>
        <v>0</v>
      </c>
      <c r="DS178" s="439">
        <f t="shared" si="92"/>
        <v>0</v>
      </c>
      <c r="DT178" s="439">
        <f t="shared" si="92"/>
        <v>0</v>
      </c>
      <c r="DU178" s="439">
        <f t="shared" si="92"/>
        <v>0</v>
      </c>
      <c r="DV178" s="439">
        <f t="shared" si="92"/>
        <v>0</v>
      </c>
      <c r="DW178" s="439">
        <f t="shared" si="92"/>
        <v>0</v>
      </c>
      <c r="DX178" s="439">
        <f t="shared" si="92"/>
        <v>0</v>
      </c>
      <c r="DY178" s="439">
        <f t="shared" si="92"/>
        <v>0</v>
      </c>
      <c r="DZ178" s="439">
        <f t="shared" si="92"/>
        <v>0</v>
      </c>
      <c r="EA178" s="439">
        <f t="shared" si="92"/>
        <v>0</v>
      </c>
      <c r="EB178" s="439">
        <f t="shared" ref="EB178:GM178" si="93">IF(EB$165=EOMONTH($E3,$R3*(1-$O3)),FV($AE3,ROUNDDOWN(YEARFRAC($D$165,EB$165,1),0),0,($AC3*(1-$O3)+$AD3*$O3)*$B3,0),0)</f>
        <v>0</v>
      </c>
      <c r="EC178" s="439">
        <f t="shared" si="93"/>
        <v>0</v>
      </c>
      <c r="ED178" s="439">
        <f t="shared" si="93"/>
        <v>0</v>
      </c>
      <c r="EE178" s="439">
        <f t="shared" si="93"/>
        <v>0</v>
      </c>
      <c r="EF178" s="439">
        <f t="shared" si="93"/>
        <v>0</v>
      </c>
      <c r="EG178" s="439">
        <f t="shared" si="93"/>
        <v>0</v>
      </c>
      <c r="EH178" s="439">
        <f t="shared" si="93"/>
        <v>0</v>
      </c>
      <c r="EI178" s="439">
        <f t="shared" si="93"/>
        <v>0</v>
      </c>
      <c r="EJ178" s="439">
        <f t="shared" si="93"/>
        <v>0</v>
      </c>
      <c r="EK178" s="439">
        <f t="shared" si="93"/>
        <v>0</v>
      </c>
      <c r="EL178" s="439">
        <f t="shared" si="93"/>
        <v>0</v>
      </c>
      <c r="EM178" s="439">
        <f t="shared" si="93"/>
        <v>0</v>
      </c>
      <c r="EN178" s="439">
        <f t="shared" si="93"/>
        <v>0</v>
      </c>
      <c r="EO178" s="439">
        <f t="shared" si="93"/>
        <v>0</v>
      </c>
      <c r="EP178" s="439">
        <f t="shared" si="93"/>
        <v>0</v>
      </c>
      <c r="EQ178" s="439">
        <f t="shared" si="93"/>
        <v>0</v>
      </c>
      <c r="ER178" s="439">
        <f t="shared" si="93"/>
        <v>0</v>
      </c>
      <c r="ES178" s="439">
        <f t="shared" si="93"/>
        <v>0</v>
      </c>
      <c r="ET178" s="439">
        <f t="shared" si="93"/>
        <v>0</v>
      </c>
      <c r="EU178" s="439">
        <f t="shared" si="93"/>
        <v>0</v>
      </c>
      <c r="EV178" s="439">
        <f t="shared" si="93"/>
        <v>0</v>
      </c>
      <c r="EW178" s="439">
        <f t="shared" si="93"/>
        <v>0</v>
      </c>
      <c r="EX178" s="439">
        <f t="shared" si="93"/>
        <v>0</v>
      </c>
      <c r="EY178" s="439">
        <f t="shared" si="93"/>
        <v>0</v>
      </c>
      <c r="EZ178" s="439">
        <f t="shared" si="93"/>
        <v>0</v>
      </c>
      <c r="FA178" s="439">
        <f t="shared" si="93"/>
        <v>0</v>
      </c>
      <c r="FB178" s="439">
        <f t="shared" si="93"/>
        <v>0</v>
      </c>
      <c r="FC178" s="439">
        <f t="shared" si="93"/>
        <v>0</v>
      </c>
      <c r="FD178" s="439">
        <f t="shared" si="93"/>
        <v>0</v>
      </c>
      <c r="FE178" s="439">
        <f t="shared" si="93"/>
        <v>0</v>
      </c>
      <c r="FF178" s="439">
        <f t="shared" si="93"/>
        <v>0</v>
      </c>
      <c r="FG178" s="439">
        <f t="shared" si="93"/>
        <v>0</v>
      </c>
      <c r="FH178" s="439">
        <f t="shared" si="93"/>
        <v>0</v>
      </c>
      <c r="FI178" s="439">
        <f t="shared" si="93"/>
        <v>0</v>
      </c>
      <c r="FJ178" s="439">
        <f t="shared" si="93"/>
        <v>0</v>
      </c>
      <c r="FK178" s="439">
        <f t="shared" si="93"/>
        <v>0</v>
      </c>
      <c r="FL178" s="439">
        <f t="shared" si="93"/>
        <v>0</v>
      </c>
      <c r="FM178" s="439">
        <f t="shared" si="93"/>
        <v>0</v>
      </c>
      <c r="FN178" s="439">
        <f t="shared" si="93"/>
        <v>0</v>
      </c>
      <c r="FO178" s="439">
        <f t="shared" si="93"/>
        <v>0</v>
      </c>
      <c r="FP178" s="439">
        <f t="shared" si="93"/>
        <v>0</v>
      </c>
      <c r="FQ178" s="439">
        <f t="shared" si="93"/>
        <v>0</v>
      </c>
      <c r="FR178" s="439">
        <f t="shared" si="93"/>
        <v>0</v>
      </c>
      <c r="FS178" s="439">
        <f t="shared" si="93"/>
        <v>0</v>
      </c>
      <c r="FT178" s="439">
        <f t="shared" si="93"/>
        <v>0</v>
      </c>
      <c r="FU178" s="439">
        <f t="shared" si="93"/>
        <v>0</v>
      </c>
      <c r="FV178" s="439">
        <f t="shared" si="93"/>
        <v>0</v>
      </c>
      <c r="FW178" s="439">
        <f t="shared" si="93"/>
        <v>0</v>
      </c>
      <c r="FX178" s="439">
        <f t="shared" si="93"/>
        <v>0</v>
      </c>
      <c r="FY178" s="439">
        <f t="shared" si="93"/>
        <v>0</v>
      </c>
      <c r="FZ178" s="439">
        <f t="shared" si="93"/>
        <v>0</v>
      </c>
      <c r="GA178" s="439">
        <f t="shared" si="93"/>
        <v>0</v>
      </c>
      <c r="GB178" s="439">
        <f t="shared" si="93"/>
        <v>0</v>
      </c>
      <c r="GC178" s="439">
        <f t="shared" si="93"/>
        <v>0</v>
      </c>
      <c r="GD178" s="439">
        <f t="shared" si="93"/>
        <v>0</v>
      </c>
      <c r="GE178" s="439">
        <f t="shared" si="93"/>
        <v>0</v>
      </c>
      <c r="GF178" s="439">
        <f t="shared" si="93"/>
        <v>0</v>
      </c>
      <c r="GG178" s="439">
        <f t="shared" si="93"/>
        <v>0</v>
      </c>
      <c r="GH178" s="439">
        <f t="shared" si="93"/>
        <v>0</v>
      </c>
      <c r="GI178" s="439">
        <f t="shared" si="93"/>
        <v>0</v>
      </c>
      <c r="GJ178" s="439">
        <f t="shared" si="93"/>
        <v>0</v>
      </c>
      <c r="GK178" s="439">
        <f t="shared" si="93"/>
        <v>0</v>
      </c>
      <c r="GL178" s="439">
        <f t="shared" si="93"/>
        <v>0</v>
      </c>
      <c r="GM178" s="439">
        <f t="shared" si="93"/>
        <v>0</v>
      </c>
      <c r="GN178" s="439">
        <f t="shared" ref="GN178:IY178" si="94">IF(GN$165=EOMONTH($E3,$R3*(1-$O3)),FV($AE3,ROUNDDOWN(YEARFRAC($D$165,GN$165,1),0),0,($AC3*(1-$O3)+$AD3*$O3)*$B3,0),0)</f>
        <v>0</v>
      </c>
      <c r="GO178" s="439">
        <f t="shared" si="94"/>
        <v>0</v>
      </c>
      <c r="GP178" s="439">
        <f t="shared" si="94"/>
        <v>0</v>
      </c>
      <c r="GQ178" s="439">
        <f t="shared" si="94"/>
        <v>0</v>
      </c>
      <c r="GR178" s="439">
        <f t="shared" si="94"/>
        <v>0</v>
      </c>
      <c r="GS178" s="439">
        <f t="shared" si="94"/>
        <v>0</v>
      </c>
      <c r="GT178" s="439">
        <f t="shared" si="94"/>
        <v>0</v>
      </c>
      <c r="GU178" s="439">
        <f t="shared" si="94"/>
        <v>0</v>
      </c>
      <c r="GV178" s="439">
        <f t="shared" si="94"/>
        <v>0</v>
      </c>
      <c r="GW178" s="439">
        <f t="shared" si="94"/>
        <v>0</v>
      </c>
      <c r="GX178" s="439">
        <f t="shared" si="94"/>
        <v>0</v>
      </c>
      <c r="GY178" s="439">
        <f t="shared" si="94"/>
        <v>0</v>
      </c>
      <c r="GZ178" s="439">
        <f t="shared" si="94"/>
        <v>0</v>
      </c>
      <c r="HA178" s="439">
        <f t="shared" si="94"/>
        <v>0</v>
      </c>
      <c r="HB178" s="439">
        <f t="shared" si="94"/>
        <v>0</v>
      </c>
      <c r="HC178" s="439">
        <f t="shared" si="94"/>
        <v>0</v>
      </c>
      <c r="HD178" s="439">
        <f t="shared" si="94"/>
        <v>0</v>
      </c>
      <c r="HE178" s="439">
        <f t="shared" si="94"/>
        <v>0</v>
      </c>
      <c r="HF178" s="439">
        <f t="shared" si="94"/>
        <v>0</v>
      </c>
      <c r="HG178" s="439">
        <f t="shared" si="94"/>
        <v>0</v>
      </c>
      <c r="HH178" s="439">
        <f t="shared" si="94"/>
        <v>0</v>
      </c>
      <c r="HI178" s="439">
        <f t="shared" si="94"/>
        <v>0</v>
      </c>
      <c r="HJ178" s="439">
        <f t="shared" si="94"/>
        <v>0</v>
      </c>
      <c r="HK178" s="439">
        <f t="shared" si="94"/>
        <v>0</v>
      </c>
      <c r="HL178" s="439">
        <f t="shared" si="94"/>
        <v>0</v>
      </c>
      <c r="HM178" s="439">
        <f t="shared" si="94"/>
        <v>0</v>
      </c>
      <c r="HN178" s="439">
        <f t="shared" si="94"/>
        <v>0</v>
      </c>
      <c r="HO178" s="439">
        <f t="shared" si="94"/>
        <v>0</v>
      </c>
      <c r="HP178" s="439">
        <f t="shared" si="94"/>
        <v>0</v>
      </c>
      <c r="HQ178" s="439">
        <f t="shared" si="94"/>
        <v>0</v>
      </c>
      <c r="HR178" s="439">
        <f t="shared" si="94"/>
        <v>0</v>
      </c>
      <c r="HS178" s="439">
        <f t="shared" si="94"/>
        <v>0</v>
      </c>
      <c r="HT178" s="439">
        <f t="shared" si="94"/>
        <v>0</v>
      </c>
      <c r="HU178" s="439">
        <f t="shared" si="94"/>
        <v>0</v>
      </c>
      <c r="HV178" s="439">
        <f t="shared" si="94"/>
        <v>0</v>
      </c>
      <c r="HW178" s="439">
        <f t="shared" si="94"/>
        <v>0</v>
      </c>
      <c r="HX178" s="439">
        <f t="shared" si="94"/>
        <v>0</v>
      </c>
      <c r="HY178" s="439">
        <f t="shared" si="94"/>
        <v>0</v>
      </c>
      <c r="HZ178" s="439">
        <f t="shared" si="94"/>
        <v>0</v>
      </c>
      <c r="IA178" s="439">
        <f t="shared" si="94"/>
        <v>0</v>
      </c>
      <c r="IB178" s="439">
        <f t="shared" si="94"/>
        <v>0</v>
      </c>
      <c r="IC178" s="439">
        <f t="shared" si="94"/>
        <v>0</v>
      </c>
      <c r="ID178" s="439">
        <f t="shared" si="94"/>
        <v>0</v>
      </c>
      <c r="IE178" s="439">
        <f t="shared" si="94"/>
        <v>0</v>
      </c>
      <c r="IF178" s="439">
        <f t="shared" si="94"/>
        <v>0</v>
      </c>
      <c r="IG178" s="439">
        <f t="shared" si="94"/>
        <v>0</v>
      </c>
      <c r="IH178" s="439">
        <f t="shared" si="94"/>
        <v>0</v>
      </c>
      <c r="II178" s="439">
        <f t="shared" si="94"/>
        <v>0</v>
      </c>
      <c r="IJ178" s="439">
        <f t="shared" si="94"/>
        <v>0</v>
      </c>
      <c r="IK178" s="439">
        <f t="shared" si="94"/>
        <v>0</v>
      </c>
      <c r="IL178" s="439">
        <f t="shared" si="94"/>
        <v>0</v>
      </c>
      <c r="IM178" s="439">
        <f t="shared" si="94"/>
        <v>0</v>
      </c>
      <c r="IN178" s="439">
        <f t="shared" si="94"/>
        <v>0</v>
      </c>
      <c r="IO178" s="439">
        <f t="shared" si="94"/>
        <v>0</v>
      </c>
      <c r="IP178" s="439">
        <f t="shared" si="94"/>
        <v>0</v>
      </c>
      <c r="IQ178" s="439">
        <f t="shared" si="94"/>
        <v>0</v>
      </c>
      <c r="IR178" s="439">
        <f t="shared" si="94"/>
        <v>0</v>
      </c>
      <c r="IS178" s="439">
        <f t="shared" si="94"/>
        <v>0</v>
      </c>
      <c r="IT178" s="439">
        <f t="shared" si="94"/>
        <v>0</v>
      </c>
      <c r="IU178" s="439">
        <f t="shared" si="94"/>
        <v>0</v>
      </c>
      <c r="IV178" s="439">
        <f t="shared" si="94"/>
        <v>0</v>
      </c>
      <c r="IW178" s="439">
        <f t="shared" si="94"/>
        <v>0</v>
      </c>
      <c r="IX178" s="439">
        <f t="shared" si="94"/>
        <v>0</v>
      </c>
      <c r="IY178" s="439">
        <f t="shared" si="94"/>
        <v>0</v>
      </c>
      <c r="IZ178" s="439">
        <f t="shared" ref="IZ178:LK178" si="95">IF(IZ$165=EOMONTH($E3,$R3*(1-$O3)),FV($AE3,ROUNDDOWN(YEARFRAC($D$165,IZ$165,1),0),0,($AC3*(1-$O3)+$AD3*$O3)*$B3,0),0)</f>
        <v>0</v>
      </c>
      <c r="JA178" s="439">
        <f t="shared" si="95"/>
        <v>0</v>
      </c>
      <c r="JB178" s="439">
        <f t="shared" si="95"/>
        <v>0</v>
      </c>
      <c r="JC178" s="439">
        <f t="shared" si="95"/>
        <v>0</v>
      </c>
      <c r="JD178" s="439">
        <f t="shared" si="95"/>
        <v>0</v>
      </c>
      <c r="JE178" s="439">
        <f t="shared" si="95"/>
        <v>0</v>
      </c>
      <c r="JF178" s="439">
        <f t="shared" si="95"/>
        <v>0</v>
      </c>
      <c r="JG178" s="439">
        <f t="shared" si="95"/>
        <v>0</v>
      </c>
      <c r="JH178" s="439">
        <f t="shared" si="95"/>
        <v>0</v>
      </c>
      <c r="JI178" s="439">
        <f t="shared" si="95"/>
        <v>0</v>
      </c>
      <c r="JJ178" s="439">
        <f t="shared" si="95"/>
        <v>0</v>
      </c>
      <c r="JK178" s="439">
        <f t="shared" si="95"/>
        <v>0</v>
      </c>
      <c r="JL178" s="439">
        <f t="shared" si="95"/>
        <v>0</v>
      </c>
      <c r="JM178" s="439">
        <f t="shared" si="95"/>
        <v>0</v>
      </c>
      <c r="JN178" s="439">
        <f t="shared" si="95"/>
        <v>0</v>
      </c>
      <c r="JO178" s="439">
        <f t="shared" si="95"/>
        <v>0</v>
      </c>
      <c r="JP178" s="439">
        <f t="shared" si="95"/>
        <v>0</v>
      </c>
      <c r="JQ178" s="439">
        <f t="shared" si="95"/>
        <v>0</v>
      </c>
      <c r="JR178" s="439">
        <f t="shared" si="95"/>
        <v>0</v>
      </c>
      <c r="JS178" s="439">
        <f t="shared" si="95"/>
        <v>0</v>
      </c>
      <c r="JT178" s="439">
        <f t="shared" si="95"/>
        <v>0</v>
      </c>
      <c r="JU178" s="439">
        <f t="shared" si="95"/>
        <v>0</v>
      </c>
      <c r="JV178" s="439">
        <f t="shared" si="95"/>
        <v>0</v>
      </c>
      <c r="JW178" s="439">
        <f t="shared" si="95"/>
        <v>0</v>
      </c>
      <c r="JX178" s="439">
        <f t="shared" si="95"/>
        <v>0</v>
      </c>
      <c r="JY178" s="439">
        <f t="shared" si="95"/>
        <v>0</v>
      </c>
      <c r="JZ178" s="439">
        <f t="shared" si="95"/>
        <v>0</v>
      </c>
      <c r="KA178" s="439">
        <f t="shared" si="95"/>
        <v>0</v>
      </c>
      <c r="KB178" s="439">
        <f t="shared" si="95"/>
        <v>0</v>
      </c>
      <c r="KC178" s="439">
        <f t="shared" si="95"/>
        <v>0</v>
      </c>
      <c r="KD178" s="439">
        <f t="shared" si="95"/>
        <v>0</v>
      </c>
      <c r="KE178" s="439">
        <f t="shared" si="95"/>
        <v>0</v>
      </c>
      <c r="KF178" s="439">
        <f t="shared" si="95"/>
        <v>0</v>
      </c>
      <c r="KG178" s="439">
        <f t="shared" si="95"/>
        <v>0</v>
      </c>
      <c r="KH178" s="439">
        <f t="shared" si="95"/>
        <v>0</v>
      </c>
      <c r="KI178" s="439">
        <f t="shared" si="95"/>
        <v>0</v>
      </c>
      <c r="KJ178" s="439">
        <f t="shared" si="95"/>
        <v>0</v>
      </c>
      <c r="KK178" s="439">
        <f t="shared" si="95"/>
        <v>0</v>
      </c>
      <c r="KL178" s="439">
        <f t="shared" si="95"/>
        <v>0</v>
      </c>
      <c r="KM178" s="439">
        <f t="shared" si="95"/>
        <v>0</v>
      </c>
      <c r="KN178" s="439">
        <f t="shared" si="95"/>
        <v>0</v>
      </c>
      <c r="KO178" s="439">
        <f t="shared" si="95"/>
        <v>0</v>
      </c>
      <c r="KP178" s="439">
        <f t="shared" si="95"/>
        <v>0</v>
      </c>
      <c r="KQ178" s="439">
        <f t="shared" si="95"/>
        <v>0</v>
      </c>
      <c r="KR178" s="439">
        <f t="shared" si="95"/>
        <v>0</v>
      </c>
      <c r="KS178" s="439">
        <f t="shared" si="95"/>
        <v>0</v>
      </c>
      <c r="KT178" s="439">
        <f t="shared" si="95"/>
        <v>0</v>
      </c>
      <c r="KU178" s="439">
        <f t="shared" si="95"/>
        <v>0</v>
      </c>
      <c r="KV178" s="439">
        <f t="shared" si="95"/>
        <v>0</v>
      </c>
      <c r="KW178" s="439">
        <f t="shared" si="95"/>
        <v>0</v>
      </c>
      <c r="KX178" s="439">
        <f t="shared" si="95"/>
        <v>0</v>
      </c>
      <c r="KY178" s="439">
        <f t="shared" si="95"/>
        <v>0</v>
      </c>
      <c r="KZ178" s="439">
        <f t="shared" si="95"/>
        <v>0</v>
      </c>
      <c r="LA178" s="439">
        <f t="shared" si="95"/>
        <v>0</v>
      </c>
      <c r="LB178" s="439">
        <f t="shared" si="95"/>
        <v>0</v>
      </c>
      <c r="LC178" s="439">
        <f t="shared" si="95"/>
        <v>0</v>
      </c>
      <c r="LD178" s="439">
        <f t="shared" si="95"/>
        <v>0</v>
      </c>
      <c r="LE178" s="439">
        <f t="shared" si="95"/>
        <v>0</v>
      </c>
      <c r="LF178" s="439">
        <f t="shared" si="95"/>
        <v>0</v>
      </c>
      <c r="LG178" s="439">
        <f t="shared" si="95"/>
        <v>0</v>
      </c>
      <c r="LH178" s="439">
        <f t="shared" si="95"/>
        <v>0</v>
      </c>
      <c r="LI178" s="439">
        <f t="shared" si="95"/>
        <v>0</v>
      </c>
      <c r="LJ178" s="439">
        <f t="shared" si="95"/>
        <v>0</v>
      </c>
      <c r="LK178" s="439">
        <f t="shared" si="95"/>
        <v>0</v>
      </c>
      <c r="LL178" s="439">
        <f t="shared" ref="LL178:NK178" si="96">IF(LL$165=EOMONTH($E3,$R3*(1-$O3)),FV($AE3,ROUNDDOWN(YEARFRAC($D$165,LL$165,1),0),0,($AC3*(1-$O3)+$AD3*$O3)*$B3,0),0)</f>
        <v>0</v>
      </c>
      <c r="LM178" s="439">
        <f t="shared" si="96"/>
        <v>0</v>
      </c>
      <c r="LN178" s="439">
        <f t="shared" si="96"/>
        <v>0</v>
      </c>
      <c r="LO178" s="439">
        <f t="shared" si="96"/>
        <v>0</v>
      </c>
      <c r="LP178" s="439">
        <f t="shared" si="96"/>
        <v>0</v>
      </c>
      <c r="LQ178" s="439">
        <f t="shared" si="96"/>
        <v>0</v>
      </c>
      <c r="LR178" s="439">
        <f t="shared" si="96"/>
        <v>0</v>
      </c>
      <c r="LS178" s="439">
        <f t="shared" si="96"/>
        <v>0</v>
      </c>
      <c r="LT178" s="439">
        <f t="shared" si="96"/>
        <v>0</v>
      </c>
      <c r="LU178" s="439">
        <f t="shared" si="96"/>
        <v>0</v>
      </c>
      <c r="LV178" s="439">
        <f t="shared" si="96"/>
        <v>0</v>
      </c>
      <c r="LW178" s="439">
        <f t="shared" si="96"/>
        <v>0</v>
      </c>
      <c r="LX178" s="439">
        <f t="shared" si="96"/>
        <v>0</v>
      </c>
      <c r="LY178" s="439">
        <f t="shared" si="96"/>
        <v>0</v>
      </c>
      <c r="LZ178" s="439">
        <f t="shared" si="96"/>
        <v>0</v>
      </c>
      <c r="MA178" s="439">
        <f t="shared" si="96"/>
        <v>0</v>
      </c>
      <c r="MB178" s="439">
        <f t="shared" si="96"/>
        <v>0</v>
      </c>
      <c r="MC178" s="439">
        <f t="shared" si="96"/>
        <v>0</v>
      </c>
      <c r="MD178" s="439">
        <f t="shared" si="96"/>
        <v>0</v>
      </c>
      <c r="ME178" s="439">
        <f t="shared" si="96"/>
        <v>0</v>
      </c>
      <c r="MF178" s="439">
        <f t="shared" si="96"/>
        <v>0</v>
      </c>
      <c r="MG178" s="439">
        <f t="shared" si="96"/>
        <v>0</v>
      </c>
      <c r="MH178" s="439">
        <f t="shared" si="96"/>
        <v>0</v>
      </c>
      <c r="MI178" s="439">
        <f t="shared" si="96"/>
        <v>0</v>
      </c>
      <c r="MJ178" s="439">
        <f t="shared" si="96"/>
        <v>0</v>
      </c>
      <c r="MK178" s="439">
        <f t="shared" si="96"/>
        <v>0</v>
      </c>
      <c r="ML178" s="439">
        <f t="shared" si="96"/>
        <v>0</v>
      </c>
      <c r="MM178" s="439">
        <f t="shared" si="96"/>
        <v>0</v>
      </c>
      <c r="MN178" s="439">
        <f t="shared" si="96"/>
        <v>0</v>
      </c>
      <c r="MO178" s="439">
        <f t="shared" si="96"/>
        <v>0</v>
      </c>
      <c r="MP178" s="439">
        <f t="shared" si="96"/>
        <v>0</v>
      </c>
      <c r="MQ178" s="439">
        <f t="shared" si="96"/>
        <v>0</v>
      </c>
      <c r="MR178" s="439">
        <f t="shared" si="96"/>
        <v>0</v>
      </c>
      <c r="MS178" s="439">
        <f t="shared" si="96"/>
        <v>0</v>
      </c>
      <c r="MT178" s="439">
        <f t="shared" si="96"/>
        <v>0</v>
      </c>
      <c r="MU178" s="439">
        <f t="shared" si="96"/>
        <v>0</v>
      </c>
      <c r="MV178" s="439">
        <f t="shared" si="96"/>
        <v>0</v>
      </c>
      <c r="MW178" s="439">
        <f t="shared" si="96"/>
        <v>0</v>
      </c>
      <c r="MX178" s="439">
        <f t="shared" si="96"/>
        <v>0</v>
      </c>
      <c r="MY178" s="439">
        <f t="shared" si="96"/>
        <v>0</v>
      </c>
      <c r="MZ178" s="439">
        <f t="shared" si="96"/>
        <v>0</v>
      </c>
      <c r="NA178" s="439">
        <f t="shared" si="96"/>
        <v>0</v>
      </c>
      <c r="NB178" s="439">
        <f t="shared" si="96"/>
        <v>0</v>
      </c>
      <c r="NC178" s="439">
        <f t="shared" si="96"/>
        <v>0</v>
      </c>
      <c r="ND178" s="439">
        <f t="shared" si="96"/>
        <v>0</v>
      </c>
      <c r="NE178" s="439">
        <f t="shared" si="96"/>
        <v>0</v>
      </c>
      <c r="NF178" s="439">
        <f t="shared" si="96"/>
        <v>0</v>
      </c>
      <c r="NG178" s="439">
        <f t="shared" si="96"/>
        <v>0</v>
      </c>
      <c r="NH178" s="439">
        <f t="shared" si="96"/>
        <v>0</v>
      </c>
      <c r="NI178" s="439">
        <f t="shared" si="96"/>
        <v>0</v>
      </c>
      <c r="NJ178" s="439">
        <f t="shared" si="96"/>
        <v>0</v>
      </c>
      <c r="NK178" s="442">
        <f t="shared" si="96"/>
        <v>0</v>
      </c>
    </row>
    <row r="179" spans="1:375" x14ac:dyDescent="0.15">
      <c r="A179" s="436">
        <f t="shared" si="48"/>
        <v>-36709.028843169312</v>
      </c>
      <c r="B179" s="441" t="s">
        <v>758</v>
      </c>
      <c r="C179" s="438" t="s">
        <v>761</v>
      </c>
      <c r="D179" s="439">
        <f>IF(D$165=EOMONTH($E3,$R3*(1-$O3)),SUMIFS($D172:$NK172,$D$165:$NK$165,"&gt;"&amp;EOMONTH($E3,$R3*(1-$O3)+$S3*(1-$O3)+$T3*$O3),$D$165:$NK$165,"&lt;="&amp;EOMONTH($E3,$R3*(1-$O3)+60))*-($AF3*(1-$O3)+$AH3*$O3)+SUMIFS($D172:$NK172,$D$165:$NK$165,"&gt;"&amp;EOMONTH($E3,$R3*(1-$O3)+60),$D$165:$NK$165,"&lt;="&amp;EOMONTH($E3,$R3*(1-$O3)+372))*-($AG3*(1-$O3)+$AI3*$O3),0)</f>
        <v>0</v>
      </c>
      <c r="E179" s="439">
        <f t="shared" ref="E179:BP179" si="97">IF(E$165=EOMONTH($E3,$R3*(1-$O3)),SUMIFS($D172:$NK172,$D$165:$NK$165,"&gt;"&amp;EOMONTH($E3,$R3*(1-$O3)+$S3*(1-$O3)+$T3*$O3),$D$165:$NK$165,"&lt;="&amp;EOMONTH($E3,$R3*(1-$O3)+60))*-($AF3*(1-$O3)+$AH3*$O3)+SUMIFS($D172:$NK172,$D$165:$NK$165,"&gt;"&amp;EOMONTH($E3,$R3*(1-$O3)+60),$D$165:$NK$165,"&lt;="&amp;EOMONTH($E3,$R3*(1-$O3)+372))*-($AG3*(1-$O3)+$AI3*$O3),0)</f>
        <v>0</v>
      </c>
      <c r="F179" s="439">
        <f t="shared" si="97"/>
        <v>0</v>
      </c>
      <c r="G179" s="439">
        <f t="shared" si="97"/>
        <v>0</v>
      </c>
      <c r="H179" s="439">
        <f t="shared" si="97"/>
        <v>0</v>
      </c>
      <c r="I179" s="439">
        <f t="shared" si="97"/>
        <v>0</v>
      </c>
      <c r="J179" s="439">
        <f t="shared" si="97"/>
        <v>0</v>
      </c>
      <c r="K179" s="439">
        <f t="shared" si="97"/>
        <v>0</v>
      </c>
      <c r="L179" s="439">
        <f t="shared" si="97"/>
        <v>0</v>
      </c>
      <c r="M179" s="439">
        <f t="shared" si="97"/>
        <v>0</v>
      </c>
      <c r="N179" s="439">
        <f t="shared" si="97"/>
        <v>0</v>
      </c>
      <c r="O179" s="439">
        <f t="shared" si="97"/>
        <v>0</v>
      </c>
      <c r="P179" s="439">
        <f t="shared" si="97"/>
        <v>0</v>
      </c>
      <c r="Q179" s="439">
        <f t="shared" si="97"/>
        <v>0</v>
      </c>
      <c r="R179" s="439">
        <f t="shared" si="97"/>
        <v>0</v>
      </c>
      <c r="S179" s="439">
        <f t="shared" si="97"/>
        <v>0</v>
      </c>
      <c r="T179" s="439">
        <f t="shared" si="97"/>
        <v>0</v>
      </c>
      <c r="U179" s="439">
        <f t="shared" si="97"/>
        <v>0</v>
      </c>
      <c r="V179" s="439">
        <f t="shared" si="97"/>
        <v>0</v>
      </c>
      <c r="W179" s="439">
        <f t="shared" si="97"/>
        <v>0</v>
      </c>
      <c r="X179" s="439">
        <f t="shared" si="97"/>
        <v>0</v>
      </c>
      <c r="Y179" s="439">
        <f t="shared" si="97"/>
        <v>0</v>
      </c>
      <c r="Z179" s="439">
        <f t="shared" si="97"/>
        <v>0</v>
      </c>
      <c r="AA179" s="439">
        <f t="shared" si="97"/>
        <v>0</v>
      </c>
      <c r="AB179" s="439">
        <f t="shared" si="97"/>
        <v>0</v>
      </c>
      <c r="AC179" s="439">
        <f t="shared" si="97"/>
        <v>0</v>
      </c>
      <c r="AD179" s="439">
        <f t="shared" si="97"/>
        <v>0</v>
      </c>
      <c r="AE179" s="439">
        <f t="shared" si="97"/>
        <v>0</v>
      </c>
      <c r="AF179" s="439">
        <f t="shared" si="97"/>
        <v>0</v>
      </c>
      <c r="AG179" s="439">
        <f t="shared" si="97"/>
        <v>0</v>
      </c>
      <c r="AH179" s="439">
        <f t="shared" si="97"/>
        <v>0</v>
      </c>
      <c r="AI179" s="439">
        <f t="shared" si="97"/>
        <v>0</v>
      </c>
      <c r="AJ179" s="439">
        <f t="shared" si="97"/>
        <v>0</v>
      </c>
      <c r="AK179" s="439">
        <f t="shared" si="97"/>
        <v>0</v>
      </c>
      <c r="AL179" s="439">
        <f t="shared" si="97"/>
        <v>0</v>
      </c>
      <c r="AM179" s="439">
        <f t="shared" si="97"/>
        <v>0</v>
      </c>
      <c r="AN179" s="439">
        <f t="shared" si="97"/>
        <v>0</v>
      </c>
      <c r="AO179" s="439">
        <f t="shared" si="97"/>
        <v>0</v>
      </c>
      <c r="AP179" s="439">
        <f t="shared" si="97"/>
        <v>0</v>
      </c>
      <c r="AQ179" s="439">
        <f t="shared" si="97"/>
        <v>0</v>
      </c>
      <c r="AR179" s="439">
        <f t="shared" si="97"/>
        <v>0</v>
      </c>
      <c r="AS179" s="439">
        <f t="shared" si="97"/>
        <v>0</v>
      </c>
      <c r="AT179" s="439">
        <f t="shared" si="97"/>
        <v>0</v>
      </c>
      <c r="AU179" s="439">
        <f t="shared" si="97"/>
        <v>0</v>
      </c>
      <c r="AV179" s="439">
        <f t="shared" si="97"/>
        <v>0</v>
      </c>
      <c r="AW179" s="439">
        <f t="shared" si="97"/>
        <v>0</v>
      </c>
      <c r="AX179" s="439">
        <f t="shared" si="97"/>
        <v>0</v>
      </c>
      <c r="AY179" s="439">
        <f t="shared" si="97"/>
        <v>0</v>
      </c>
      <c r="AZ179" s="439">
        <f t="shared" si="97"/>
        <v>0</v>
      </c>
      <c r="BA179" s="439">
        <f t="shared" si="97"/>
        <v>0</v>
      </c>
      <c r="BB179" s="439">
        <f t="shared" si="97"/>
        <v>0</v>
      </c>
      <c r="BC179" s="439">
        <f t="shared" si="97"/>
        <v>0</v>
      </c>
      <c r="BD179" s="439">
        <f t="shared" si="97"/>
        <v>0</v>
      </c>
      <c r="BE179" s="439">
        <f t="shared" si="97"/>
        <v>0</v>
      </c>
      <c r="BF179" s="439">
        <f t="shared" si="97"/>
        <v>0</v>
      </c>
      <c r="BG179" s="439">
        <f t="shared" si="97"/>
        <v>0</v>
      </c>
      <c r="BH179" s="439">
        <f t="shared" si="97"/>
        <v>0</v>
      </c>
      <c r="BI179" s="439">
        <f t="shared" si="97"/>
        <v>0</v>
      </c>
      <c r="BJ179" s="439">
        <f t="shared" si="97"/>
        <v>-36709.028843169312</v>
      </c>
      <c r="BK179" s="439">
        <f t="shared" si="97"/>
        <v>0</v>
      </c>
      <c r="BL179" s="439">
        <f t="shared" si="97"/>
        <v>0</v>
      </c>
      <c r="BM179" s="439">
        <f t="shared" si="97"/>
        <v>0</v>
      </c>
      <c r="BN179" s="439">
        <f t="shared" si="97"/>
        <v>0</v>
      </c>
      <c r="BO179" s="439">
        <f t="shared" si="97"/>
        <v>0</v>
      </c>
      <c r="BP179" s="439">
        <f t="shared" si="97"/>
        <v>0</v>
      </c>
      <c r="BQ179" s="439">
        <f t="shared" ref="BQ179:EB179" si="98">IF(BQ$165=EOMONTH($E3,$R3*(1-$O3)),SUMIFS($D172:$NK172,$D$165:$NK$165,"&gt;"&amp;EOMONTH($E3,$R3*(1-$O3)+$S3*(1-$O3)+$T3*$O3),$D$165:$NK$165,"&lt;="&amp;EOMONTH($E3,$R3*(1-$O3)+60))*-($AF3*(1-$O3)+$AH3*$O3)+SUMIFS($D172:$NK172,$D$165:$NK$165,"&gt;"&amp;EOMONTH($E3,$R3*(1-$O3)+60),$D$165:$NK$165,"&lt;="&amp;EOMONTH($E3,$R3*(1-$O3)+372))*-($AG3*(1-$O3)+$AI3*$O3),0)</f>
        <v>0</v>
      </c>
      <c r="BR179" s="439">
        <f t="shared" si="98"/>
        <v>0</v>
      </c>
      <c r="BS179" s="439">
        <f t="shared" si="98"/>
        <v>0</v>
      </c>
      <c r="BT179" s="439">
        <f t="shared" si="98"/>
        <v>0</v>
      </c>
      <c r="BU179" s="439">
        <f t="shared" si="98"/>
        <v>0</v>
      </c>
      <c r="BV179" s="439">
        <f t="shared" si="98"/>
        <v>0</v>
      </c>
      <c r="BW179" s="439">
        <f t="shared" si="98"/>
        <v>0</v>
      </c>
      <c r="BX179" s="439">
        <f t="shared" si="98"/>
        <v>0</v>
      </c>
      <c r="BY179" s="439">
        <f t="shared" si="98"/>
        <v>0</v>
      </c>
      <c r="BZ179" s="439">
        <f t="shared" si="98"/>
        <v>0</v>
      </c>
      <c r="CA179" s="439">
        <f t="shared" si="98"/>
        <v>0</v>
      </c>
      <c r="CB179" s="439">
        <f t="shared" si="98"/>
        <v>0</v>
      </c>
      <c r="CC179" s="439">
        <f t="shared" si="98"/>
        <v>0</v>
      </c>
      <c r="CD179" s="439">
        <f t="shared" si="98"/>
        <v>0</v>
      </c>
      <c r="CE179" s="439">
        <f t="shared" si="98"/>
        <v>0</v>
      </c>
      <c r="CF179" s="439">
        <f t="shared" si="98"/>
        <v>0</v>
      </c>
      <c r="CG179" s="439">
        <f t="shared" si="98"/>
        <v>0</v>
      </c>
      <c r="CH179" s="439">
        <f t="shared" si="98"/>
        <v>0</v>
      </c>
      <c r="CI179" s="439">
        <f t="shared" si="98"/>
        <v>0</v>
      </c>
      <c r="CJ179" s="439">
        <f t="shared" si="98"/>
        <v>0</v>
      </c>
      <c r="CK179" s="439">
        <f t="shared" si="98"/>
        <v>0</v>
      </c>
      <c r="CL179" s="439">
        <f t="shared" si="98"/>
        <v>0</v>
      </c>
      <c r="CM179" s="439">
        <f t="shared" si="98"/>
        <v>0</v>
      </c>
      <c r="CN179" s="439">
        <f t="shared" si="98"/>
        <v>0</v>
      </c>
      <c r="CO179" s="439">
        <f t="shared" si="98"/>
        <v>0</v>
      </c>
      <c r="CP179" s="439">
        <f t="shared" si="98"/>
        <v>0</v>
      </c>
      <c r="CQ179" s="439">
        <f t="shared" si="98"/>
        <v>0</v>
      </c>
      <c r="CR179" s="439">
        <f t="shared" si="98"/>
        <v>0</v>
      </c>
      <c r="CS179" s="439">
        <f t="shared" si="98"/>
        <v>0</v>
      </c>
      <c r="CT179" s="439">
        <f t="shared" si="98"/>
        <v>0</v>
      </c>
      <c r="CU179" s="439">
        <f t="shared" si="98"/>
        <v>0</v>
      </c>
      <c r="CV179" s="439">
        <f t="shared" si="98"/>
        <v>0</v>
      </c>
      <c r="CW179" s="439">
        <f t="shared" si="98"/>
        <v>0</v>
      </c>
      <c r="CX179" s="439">
        <f t="shared" si="98"/>
        <v>0</v>
      </c>
      <c r="CY179" s="439">
        <f t="shared" si="98"/>
        <v>0</v>
      </c>
      <c r="CZ179" s="439">
        <f t="shared" si="98"/>
        <v>0</v>
      </c>
      <c r="DA179" s="439">
        <f t="shared" si="98"/>
        <v>0</v>
      </c>
      <c r="DB179" s="439">
        <f t="shared" si="98"/>
        <v>0</v>
      </c>
      <c r="DC179" s="439">
        <f t="shared" si="98"/>
        <v>0</v>
      </c>
      <c r="DD179" s="439">
        <f t="shared" si="98"/>
        <v>0</v>
      </c>
      <c r="DE179" s="439">
        <f t="shared" si="98"/>
        <v>0</v>
      </c>
      <c r="DF179" s="439">
        <f t="shared" si="98"/>
        <v>0</v>
      </c>
      <c r="DG179" s="439">
        <f t="shared" si="98"/>
        <v>0</v>
      </c>
      <c r="DH179" s="439">
        <f t="shared" si="98"/>
        <v>0</v>
      </c>
      <c r="DI179" s="439">
        <f t="shared" si="98"/>
        <v>0</v>
      </c>
      <c r="DJ179" s="439">
        <f t="shared" si="98"/>
        <v>0</v>
      </c>
      <c r="DK179" s="439">
        <f t="shared" si="98"/>
        <v>0</v>
      </c>
      <c r="DL179" s="439">
        <f t="shared" si="98"/>
        <v>0</v>
      </c>
      <c r="DM179" s="439">
        <f t="shared" si="98"/>
        <v>0</v>
      </c>
      <c r="DN179" s="439">
        <f t="shared" si="98"/>
        <v>0</v>
      </c>
      <c r="DO179" s="439">
        <f t="shared" si="98"/>
        <v>0</v>
      </c>
      <c r="DP179" s="439">
        <f t="shared" si="98"/>
        <v>0</v>
      </c>
      <c r="DQ179" s="439">
        <f t="shared" si="98"/>
        <v>0</v>
      </c>
      <c r="DR179" s="439">
        <f t="shared" si="98"/>
        <v>0</v>
      </c>
      <c r="DS179" s="439">
        <f t="shared" si="98"/>
        <v>0</v>
      </c>
      <c r="DT179" s="439">
        <f t="shared" si="98"/>
        <v>0</v>
      </c>
      <c r="DU179" s="439">
        <f t="shared" si="98"/>
        <v>0</v>
      </c>
      <c r="DV179" s="439">
        <f t="shared" si="98"/>
        <v>0</v>
      </c>
      <c r="DW179" s="439">
        <f t="shared" si="98"/>
        <v>0</v>
      </c>
      <c r="DX179" s="439">
        <f t="shared" si="98"/>
        <v>0</v>
      </c>
      <c r="DY179" s="439">
        <f t="shared" si="98"/>
        <v>0</v>
      </c>
      <c r="DZ179" s="439">
        <f t="shared" si="98"/>
        <v>0</v>
      </c>
      <c r="EA179" s="439">
        <f t="shared" si="98"/>
        <v>0</v>
      </c>
      <c r="EB179" s="439">
        <f t="shared" si="98"/>
        <v>0</v>
      </c>
      <c r="EC179" s="439">
        <f t="shared" ref="EC179:GN179" si="99">IF(EC$165=EOMONTH($E3,$R3*(1-$O3)),SUMIFS($D172:$NK172,$D$165:$NK$165,"&gt;"&amp;EOMONTH($E3,$R3*(1-$O3)+$S3*(1-$O3)+$T3*$O3),$D$165:$NK$165,"&lt;="&amp;EOMONTH($E3,$R3*(1-$O3)+60))*-($AF3*(1-$O3)+$AH3*$O3)+SUMIFS($D172:$NK172,$D$165:$NK$165,"&gt;"&amp;EOMONTH($E3,$R3*(1-$O3)+60),$D$165:$NK$165,"&lt;="&amp;EOMONTH($E3,$R3*(1-$O3)+372))*-($AG3*(1-$O3)+$AI3*$O3),0)</f>
        <v>0</v>
      </c>
      <c r="ED179" s="439">
        <f t="shared" si="99"/>
        <v>0</v>
      </c>
      <c r="EE179" s="439">
        <f t="shared" si="99"/>
        <v>0</v>
      </c>
      <c r="EF179" s="439">
        <f t="shared" si="99"/>
        <v>0</v>
      </c>
      <c r="EG179" s="439">
        <f t="shared" si="99"/>
        <v>0</v>
      </c>
      <c r="EH179" s="439">
        <f t="shared" si="99"/>
        <v>0</v>
      </c>
      <c r="EI179" s="439">
        <f t="shared" si="99"/>
        <v>0</v>
      </c>
      <c r="EJ179" s="439">
        <f t="shared" si="99"/>
        <v>0</v>
      </c>
      <c r="EK179" s="439">
        <f t="shared" si="99"/>
        <v>0</v>
      </c>
      <c r="EL179" s="439">
        <f t="shared" si="99"/>
        <v>0</v>
      </c>
      <c r="EM179" s="439">
        <f t="shared" si="99"/>
        <v>0</v>
      </c>
      <c r="EN179" s="439">
        <f t="shared" si="99"/>
        <v>0</v>
      </c>
      <c r="EO179" s="439">
        <f t="shared" si="99"/>
        <v>0</v>
      </c>
      <c r="EP179" s="439">
        <f t="shared" si="99"/>
        <v>0</v>
      </c>
      <c r="EQ179" s="439">
        <f t="shared" si="99"/>
        <v>0</v>
      </c>
      <c r="ER179" s="439">
        <f t="shared" si="99"/>
        <v>0</v>
      </c>
      <c r="ES179" s="439">
        <f t="shared" si="99"/>
        <v>0</v>
      </c>
      <c r="ET179" s="439">
        <f t="shared" si="99"/>
        <v>0</v>
      </c>
      <c r="EU179" s="439">
        <f t="shared" si="99"/>
        <v>0</v>
      </c>
      <c r="EV179" s="439">
        <f t="shared" si="99"/>
        <v>0</v>
      </c>
      <c r="EW179" s="439">
        <f t="shared" si="99"/>
        <v>0</v>
      </c>
      <c r="EX179" s="439">
        <f t="shared" si="99"/>
        <v>0</v>
      </c>
      <c r="EY179" s="439">
        <f t="shared" si="99"/>
        <v>0</v>
      </c>
      <c r="EZ179" s="439">
        <f t="shared" si="99"/>
        <v>0</v>
      </c>
      <c r="FA179" s="439">
        <f t="shared" si="99"/>
        <v>0</v>
      </c>
      <c r="FB179" s="439">
        <f t="shared" si="99"/>
        <v>0</v>
      </c>
      <c r="FC179" s="439">
        <f t="shared" si="99"/>
        <v>0</v>
      </c>
      <c r="FD179" s="439">
        <f t="shared" si="99"/>
        <v>0</v>
      </c>
      <c r="FE179" s="439">
        <f t="shared" si="99"/>
        <v>0</v>
      </c>
      <c r="FF179" s="439">
        <f t="shared" si="99"/>
        <v>0</v>
      </c>
      <c r="FG179" s="439">
        <f t="shared" si="99"/>
        <v>0</v>
      </c>
      <c r="FH179" s="439">
        <f t="shared" si="99"/>
        <v>0</v>
      </c>
      <c r="FI179" s="439">
        <f t="shared" si="99"/>
        <v>0</v>
      </c>
      <c r="FJ179" s="439">
        <f t="shared" si="99"/>
        <v>0</v>
      </c>
      <c r="FK179" s="439">
        <f t="shared" si="99"/>
        <v>0</v>
      </c>
      <c r="FL179" s="439">
        <f t="shared" si="99"/>
        <v>0</v>
      </c>
      <c r="FM179" s="439">
        <f t="shared" si="99"/>
        <v>0</v>
      </c>
      <c r="FN179" s="439">
        <f t="shared" si="99"/>
        <v>0</v>
      </c>
      <c r="FO179" s="439">
        <f t="shared" si="99"/>
        <v>0</v>
      </c>
      <c r="FP179" s="439">
        <f t="shared" si="99"/>
        <v>0</v>
      </c>
      <c r="FQ179" s="439">
        <f t="shared" si="99"/>
        <v>0</v>
      </c>
      <c r="FR179" s="439">
        <f t="shared" si="99"/>
        <v>0</v>
      </c>
      <c r="FS179" s="439">
        <f t="shared" si="99"/>
        <v>0</v>
      </c>
      <c r="FT179" s="439">
        <f t="shared" si="99"/>
        <v>0</v>
      </c>
      <c r="FU179" s="439">
        <f t="shared" si="99"/>
        <v>0</v>
      </c>
      <c r="FV179" s="439">
        <f t="shared" si="99"/>
        <v>0</v>
      </c>
      <c r="FW179" s="439">
        <f t="shared" si="99"/>
        <v>0</v>
      </c>
      <c r="FX179" s="439">
        <f t="shared" si="99"/>
        <v>0</v>
      </c>
      <c r="FY179" s="439">
        <f t="shared" si="99"/>
        <v>0</v>
      </c>
      <c r="FZ179" s="439">
        <f t="shared" si="99"/>
        <v>0</v>
      </c>
      <c r="GA179" s="439">
        <f t="shared" si="99"/>
        <v>0</v>
      </c>
      <c r="GB179" s="439">
        <f t="shared" si="99"/>
        <v>0</v>
      </c>
      <c r="GC179" s="439">
        <f t="shared" si="99"/>
        <v>0</v>
      </c>
      <c r="GD179" s="439">
        <f t="shared" si="99"/>
        <v>0</v>
      </c>
      <c r="GE179" s="439">
        <f t="shared" si="99"/>
        <v>0</v>
      </c>
      <c r="GF179" s="439">
        <f t="shared" si="99"/>
        <v>0</v>
      </c>
      <c r="GG179" s="439">
        <f t="shared" si="99"/>
        <v>0</v>
      </c>
      <c r="GH179" s="439">
        <f t="shared" si="99"/>
        <v>0</v>
      </c>
      <c r="GI179" s="439">
        <f t="shared" si="99"/>
        <v>0</v>
      </c>
      <c r="GJ179" s="439">
        <f t="shared" si="99"/>
        <v>0</v>
      </c>
      <c r="GK179" s="439">
        <f t="shared" si="99"/>
        <v>0</v>
      </c>
      <c r="GL179" s="439">
        <f t="shared" si="99"/>
        <v>0</v>
      </c>
      <c r="GM179" s="439">
        <f t="shared" si="99"/>
        <v>0</v>
      </c>
      <c r="GN179" s="439">
        <f t="shared" si="99"/>
        <v>0</v>
      </c>
      <c r="GO179" s="439">
        <f t="shared" ref="GO179:IZ179" si="100">IF(GO$165=EOMONTH($E3,$R3*(1-$O3)),SUMIFS($D172:$NK172,$D$165:$NK$165,"&gt;"&amp;EOMONTH($E3,$R3*(1-$O3)+$S3*(1-$O3)+$T3*$O3),$D$165:$NK$165,"&lt;="&amp;EOMONTH($E3,$R3*(1-$O3)+60))*-($AF3*(1-$O3)+$AH3*$O3)+SUMIFS($D172:$NK172,$D$165:$NK$165,"&gt;"&amp;EOMONTH($E3,$R3*(1-$O3)+60),$D$165:$NK$165,"&lt;="&amp;EOMONTH($E3,$R3*(1-$O3)+372))*-($AG3*(1-$O3)+$AI3*$O3),0)</f>
        <v>0</v>
      </c>
      <c r="GP179" s="439">
        <f t="shared" si="100"/>
        <v>0</v>
      </c>
      <c r="GQ179" s="439">
        <f t="shared" si="100"/>
        <v>0</v>
      </c>
      <c r="GR179" s="439">
        <f t="shared" si="100"/>
        <v>0</v>
      </c>
      <c r="GS179" s="439">
        <f t="shared" si="100"/>
        <v>0</v>
      </c>
      <c r="GT179" s="439">
        <f t="shared" si="100"/>
        <v>0</v>
      </c>
      <c r="GU179" s="439">
        <f t="shared" si="100"/>
        <v>0</v>
      </c>
      <c r="GV179" s="439">
        <f t="shared" si="100"/>
        <v>0</v>
      </c>
      <c r="GW179" s="439">
        <f t="shared" si="100"/>
        <v>0</v>
      </c>
      <c r="GX179" s="439">
        <f t="shared" si="100"/>
        <v>0</v>
      </c>
      <c r="GY179" s="439">
        <f t="shared" si="100"/>
        <v>0</v>
      </c>
      <c r="GZ179" s="439">
        <f t="shared" si="100"/>
        <v>0</v>
      </c>
      <c r="HA179" s="439">
        <f t="shared" si="100"/>
        <v>0</v>
      </c>
      <c r="HB179" s="439">
        <f t="shared" si="100"/>
        <v>0</v>
      </c>
      <c r="HC179" s="439">
        <f t="shared" si="100"/>
        <v>0</v>
      </c>
      <c r="HD179" s="439">
        <f t="shared" si="100"/>
        <v>0</v>
      </c>
      <c r="HE179" s="439">
        <f t="shared" si="100"/>
        <v>0</v>
      </c>
      <c r="HF179" s="439">
        <f t="shared" si="100"/>
        <v>0</v>
      </c>
      <c r="HG179" s="439">
        <f t="shared" si="100"/>
        <v>0</v>
      </c>
      <c r="HH179" s="439">
        <f t="shared" si="100"/>
        <v>0</v>
      </c>
      <c r="HI179" s="439">
        <f t="shared" si="100"/>
        <v>0</v>
      </c>
      <c r="HJ179" s="439">
        <f t="shared" si="100"/>
        <v>0</v>
      </c>
      <c r="HK179" s="439">
        <f t="shared" si="100"/>
        <v>0</v>
      </c>
      <c r="HL179" s="439">
        <f t="shared" si="100"/>
        <v>0</v>
      </c>
      <c r="HM179" s="439">
        <f t="shared" si="100"/>
        <v>0</v>
      </c>
      <c r="HN179" s="439">
        <f t="shared" si="100"/>
        <v>0</v>
      </c>
      <c r="HO179" s="439">
        <f t="shared" si="100"/>
        <v>0</v>
      </c>
      <c r="HP179" s="439">
        <f t="shared" si="100"/>
        <v>0</v>
      </c>
      <c r="HQ179" s="439">
        <f t="shared" si="100"/>
        <v>0</v>
      </c>
      <c r="HR179" s="439">
        <f t="shared" si="100"/>
        <v>0</v>
      </c>
      <c r="HS179" s="439">
        <f t="shared" si="100"/>
        <v>0</v>
      </c>
      <c r="HT179" s="439">
        <f t="shared" si="100"/>
        <v>0</v>
      </c>
      <c r="HU179" s="439">
        <f t="shared" si="100"/>
        <v>0</v>
      </c>
      <c r="HV179" s="439">
        <f t="shared" si="100"/>
        <v>0</v>
      </c>
      <c r="HW179" s="439">
        <f t="shared" si="100"/>
        <v>0</v>
      </c>
      <c r="HX179" s="439">
        <f t="shared" si="100"/>
        <v>0</v>
      </c>
      <c r="HY179" s="439">
        <f t="shared" si="100"/>
        <v>0</v>
      </c>
      <c r="HZ179" s="439">
        <f t="shared" si="100"/>
        <v>0</v>
      </c>
      <c r="IA179" s="439">
        <f t="shared" si="100"/>
        <v>0</v>
      </c>
      <c r="IB179" s="439">
        <f t="shared" si="100"/>
        <v>0</v>
      </c>
      <c r="IC179" s="439">
        <f t="shared" si="100"/>
        <v>0</v>
      </c>
      <c r="ID179" s="439">
        <f t="shared" si="100"/>
        <v>0</v>
      </c>
      <c r="IE179" s="439">
        <f t="shared" si="100"/>
        <v>0</v>
      </c>
      <c r="IF179" s="439">
        <f t="shared" si="100"/>
        <v>0</v>
      </c>
      <c r="IG179" s="439">
        <f t="shared" si="100"/>
        <v>0</v>
      </c>
      <c r="IH179" s="439">
        <f t="shared" si="100"/>
        <v>0</v>
      </c>
      <c r="II179" s="439">
        <f t="shared" si="100"/>
        <v>0</v>
      </c>
      <c r="IJ179" s="439">
        <f t="shared" si="100"/>
        <v>0</v>
      </c>
      <c r="IK179" s="439">
        <f t="shared" si="100"/>
        <v>0</v>
      </c>
      <c r="IL179" s="439">
        <f t="shared" si="100"/>
        <v>0</v>
      </c>
      <c r="IM179" s="439">
        <f t="shared" si="100"/>
        <v>0</v>
      </c>
      <c r="IN179" s="439">
        <f t="shared" si="100"/>
        <v>0</v>
      </c>
      <c r="IO179" s="439">
        <f t="shared" si="100"/>
        <v>0</v>
      </c>
      <c r="IP179" s="439">
        <f t="shared" si="100"/>
        <v>0</v>
      </c>
      <c r="IQ179" s="439">
        <f t="shared" si="100"/>
        <v>0</v>
      </c>
      <c r="IR179" s="439">
        <f t="shared" si="100"/>
        <v>0</v>
      </c>
      <c r="IS179" s="439">
        <f t="shared" si="100"/>
        <v>0</v>
      </c>
      <c r="IT179" s="439">
        <f t="shared" si="100"/>
        <v>0</v>
      </c>
      <c r="IU179" s="439">
        <f t="shared" si="100"/>
        <v>0</v>
      </c>
      <c r="IV179" s="439">
        <f t="shared" si="100"/>
        <v>0</v>
      </c>
      <c r="IW179" s="439">
        <f t="shared" si="100"/>
        <v>0</v>
      </c>
      <c r="IX179" s="439">
        <f t="shared" si="100"/>
        <v>0</v>
      </c>
      <c r="IY179" s="439">
        <f t="shared" si="100"/>
        <v>0</v>
      </c>
      <c r="IZ179" s="439">
        <f t="shared" si="100"/>
        <v>0</v>
      </c>
      <c r="JA179" s="439">
        <f t="shared" ref="JA179:LL179" si="101">IF(JA$165=EOMONTH($E3,$R3*(1-$O3)),SUMIFS($D172:$NK172,$D$165:$NK$165,"&gt;"&amp;EOMONTH($E3,$R3*(1-$O3)+$S3*(1-$O3)+$T3*$O3),$D$165:$NK$165,"&lt;="&amp;EOMONTH($E3,$R3*(1-$O3)+60))*-($AF3*(1-$O3)+$AH3*$O3)+SUMIFS($D172:$NK172,$D$165:$NK$165,"&gt;"&amp;EOMONTH($E3,$R3*(1-$O3)+60),$D$165:$NK$165,"&lt;="&amp;EOMONTH($E3,$R3*(1-$O3)+372))*-($AG3*(1-$O3)+$AI3*$O3),0)</f>
        <v>0</v>
      </c>
      <c r="JB179" s="439">
        <f t="shared" si="101"/>
        <v>0</v>
      </c>
      <c r="JC179" s="439">
        <f t="shared" si="101"/>
        <v>0</v>
      </c>
      <c r="JD179" s="439">
        <f t="shared" si="101"/>
        <v>0</v>
      </c>
      <c r="JE179" s="439">
        <f t="shared" si="101"/>
        <v>0</v>
      </c>
      <c r="JF179" s="439">
        <f t="shared" si="101"/>
        <v>0</v>
      </c>
      <c r="JG179" s="439">
        <f t="shared" si="101"/>
        <v>0</v>
      </c>
      <c r="JH179" s="439">
        <f t="shared" si="101"/>
        <v>0</v>
      </c>
      <c r="JI179" s="439">
        <f t="shared" si="101"/>
        <v>0</v>
      </c>
      <c r="JJ179" s="439">
        <f t="shared" si="101"/>
        <v>0</v>
      </c>
      <c r="JK179" s="439">
        <f t="shared" si="101"/>
        <v>0</v>
      </c>
      <c r="JL179" s="439">
        <f t="shared" si="101"/>
        <v>0</v>
      </c>
      <c r="JM179" s="439">
        <f t="shared" si="101"/>
        <v>0</v>
      </c>
      <c r="JN179" s="439">
        <f t="shared" si="101"/>
        <v>0</v>
      </c>
      <c r="JO179" s="439">
        <f t="shared" si="101"/>
        <v>0</v>
      </c>
      <c r="JP179" s="439">
        <f t="shared" si="101"/>
        <v>0</v>
      </c>
      <c r="JQ179" s="439">
        <f t="shared" si="101"/>
        <v>0</v>
      </c>
      <c r="JR179" s="439">
        <f t="shared" si="101"/>
        <v>0</v>
      </c>
      <c r="JS179" s="439">
        <f t="shared" si="101"/>
        <v>0</v>
      </c>
      <c r="JT179" s="439">
        <f t="shared" si="101"/>
        <v>0</v>
      </c>
      <c r="JU179" s="439">
        <f t="shared" si="101"/>
        <v>0</v>
      </c>
      <c r="JV179" s="439">
        <f t="shared" si="101"/>
        <v>0</v>
      </c>
      <c r="JW179" s="439">
        <f t="shared" si="101"/>
        <v>0</v>
      </c>
      <c r="JX179" s="439">
        <f t="shared" si="101"/>
        <v>0</v>
      </c>
      <c r="JY179" s="439">
        <f t="shared" si="101"/>
        <v>0</v>
      </c>
      <c r="JZ179" s="439">
        <f t="shared" si="101"/>
        <v>0</v>
      </c>
      <c r="KA179" s="439">
        <f t="shared" si="101"/>
        <v>0</v>
      </c>
      <c r="KB179" s="439">
        <f t="shared" si="101"/>
        <v>0</v>
      </c>
      <c r="KC179" s="439">
        <f t="shared" si="101"/>
        <v>0</v>
      </c>
      <c r="KD179" s="439">
        <f t="shared" si="101"/>
        <v>0</v>
      </c>
      <c r="KE179" s="439">
        <f t="shared" si="101"/>
        <v>0</v>
      </c>
      <c r="KF179" s="439">
        <f t="shared" si="101"/>
        <v>0</v>
      </c>
      <c r="KG179" s="439">
        <f t="shared" si="101"/>
        <v>0</v>
      </c>
      <c r="KH179" s="439">
        <f t="shared" si="101"/>
        <v>0</v>
      </c>
      <c r="KI179" s="439">
        <f t="shared" si="101"/>
        <v>0</v>
      </c>
      <c r="KJ179" s="439">
        <f t="shared" si="101"/>
        <v>0</v>
      </c>
      <c r="KK179" s="439">
        <f t="shared" si="101"/>
        <v>0</v>
      </c>
      <c r="KL179" s="439">
        <f t="shared" si="101"/>
        <v>0</v>
      </c>
      <c r="KM179" s="439">
        <f t="shared" si="101"/>
        <v>0</v>
      </c>
      <c r="KN179" s="439">
        <f t="shared" si="101"/>
        <v>0</v>
      </c>
      <c r="KO179" s="439">
        <f t="shared" si="101"/>
        <v>0</v>
      </c>
      <c r="KP179" s="439">
        <f t="shared" si="101"/>
        <v>0</v>
      </c>
      <c r="KQ179" s="439">
        <f t="shared" si="101"/>
        <v>0</v>
      </c>
      <c r="KR179" s="439">
        <f t="shared" si="101"/>
        <v>0</v>
      </c>
      <c r="KS179" s="439">
        <f t="shared" si="101"/>
        <v>0</v>
      </c>
      <c r="KT179" s="439">
        <f t="shared" si="101"/>
        <v>0</v>
      </c>
      <c r="KU179" s="439">
        <f t="shared" si="101"/>
        <v>0</v>
      </c>
      <c r="KV179" s="439">
        <f t="shared" si="101"/>
        <v>0</v>
      </c>
      <c r="KW179" s="439">
        <f t="shared" si="101"/>
        <v>0</v>
      </c>
      <c r="KX179" s="439">
        <f t="shared" si="101"/>
        <v>0</v>
      </c>
      <c r="KY179" s="439">
        <f t="shared" si="101"/>
        <v>0</v>
      </c>
      <c r="KZ179" s="439">
        <f t="shared" si="101"/>
        <v>0</v>
      </c>
      <c r="LA179" s="439">
        <f t="shared" si="101"/>
        <v>0</v>
      </c>
      <c r="LB179" s="439">
        <f t="shared" si="101"/>
        <v>0</v>
      </c>
      <c r="LC179" s="439">
        <f t="shared" si="101"/>
        <v>0</v>
      </c>
      <c r="LD179" s="439">
        <f t="shared" si="101"/>
        <v>0</v>
      </c>
      <c r="LE179" s="439">
        <f t="shared" si="101"/>
        <v>0</v>
      </c>
      <c r="LF179" s="439">
        <f t="shared" si="101"/>
        <v>0</v>
      </c>
      <c r="LG179" s="439">
        <f t="shared" si="101"/>
        <v>0</v>
      </c>
      <c r="LH179" s="439">
        <f t="shared" si="101"/>
        <v>0</v>
      </c>
      <c r="LI179" s="439">
        <f t="shared" si="101"/>
        <v>0</v>
      </c>
      <c r="LJ179" s="439">
        <f t="shared" si="101"/>
        <v>0</v>
      </c>
      <c r="LK179" s="439">
        <f t="shared" si="101"/>
        <v>0</v>
      </c>
      <c r="LL179" s="439">
        <f t="shared" si="101"/>
        <v>0</v>
      </c>
      <c r="LM179" s="439">
        <f t="shared" ref="LM179:NK179" si="102">IF(LM$165=EOMONTH($E3,$R3*(1-$O3)),SUMIFS($D172:$NK172,$D$165:$NK$165,"&gt;"&amp;EOMONTH($E3,$R3*(1-$O3)+$S3*(1-$O3)+$T3*$O3),$D$165:$NK$165,"&lt;="&amp;EOMONTH($E3,$R3*(1-$O3)+60))*-($AF3*(1-$O3)+$AH3*$O3)+SUMIFS($D172:$NK172,$D$165:$NK$165,"&gt;"&amp;EOMONTH($E3,$R3*(1-$O3)+60),$D$165:$NK$165,"&lt;="&amp;EOMONTH($E3,$R3*(1-$O3)+372))*-($AG3*(1-$O3)+$AI3*$O3),0)</f>
        <v>0</v>
      </c>
      <c r="LN179" s="439">
        <f t="shared" si="102"/>
        <v>0</v>
      </c>
      <c r="LO179" s="439">
        <f t="shared" si="102"/>
        <v>0</v>
      </c>
      <c r="LP179" s="439">
        <f t="shared" si="102"/>
        <v>0</v>
      </c>
      <c r="LQ179" s="439">
        <f t="shared" si="102"/>
        <v>0</v>
      </c>
      <c r="LR179" s="439">
        <f t="shared" si="102"/>
        <v>0</v>
      </c>
      <c r="LS179" s="439">
        <f t="shared" si="102"/>
        <v>0</v>
      </c>
      <c r="LT179" s="439">
        <f t="shared" si="102"/>
        <v>0</v>
      </c>
      <c r="LU179" s="439">
        <f t="shared" si="102"/>
        <v>0</v>
      </c>
      <c r="LV179" s="439">
        <f t="shared" si="102"/>
        <v>0</v>
      </c>
      <c r="LW179" s="439">
        <f t="shared" si="102"/>
        <v>0</v>
      </c>
      <c r="LX179" s="439">
        <f t="shared" si="102"/>
        <v>0</v>
      </c>
      <c r="LY179" s="439">
        <f t="shared" si="102"/>
        <v>0</v>
      </c>
      <c r="LZ179" s="439">
        <f t="shared" si="102"/>
        <v>0</v>
      </c>
      <c r="MA179" s="439">
        <f t="shared" si="102"/>
        <v>0</v>
      </c>
      <c r="MB179" s="439">
        <f t="shared" si="102"/>
        <v>0</v>
      </c>
      <c r="MC179" s="439">
        <f t="shared" si="102"/>
        <v>0</v>
      </c>
      <c r="MD179" s="439">
        <f t="shared" si="102"/>
        <v>0</v>
      </c>
      <c r="ME179" s="439">
        <f t="shared" si="102"/>
        <v>0</v>
      </c>
      <c r="MF179" s="439">
        <f t="shared" si="102"/>
        <v>0</v>
      </c>
      <c r="MG179" s="439">
        <f t="shared" si="102"/>
        <v>0</v>
      </c>
      <c r="MH179" s="439">
        <f t="shared" si="102"/>
        <v>0</v>
      </c>
      <c r="MI179" s="439">
        <f t="shared" si="102"/>
        <v>0</v>
      </c>
      <c r="MJ179" s="439">
        <f t="shared" si="102"/>
        <v>0</v>
      </c>
      <c r="MK179" s="439">
        <f t="shared" si="102"/>
        <v>0</v>
      </c>
      <c r="ML179" s="439">
        <f t="shared" si="102"/>
        <v>0</v>
      </c>
      <c r="MM179" s="439">
        <f t="shared" si="102"/>
        <v>0</v>
      </c>
      <c r="MN179" s="439">
        <f t="shared" si="102"/>
        <v>0</v>
      </c>
      <c r="MO179" s="439">
        <f t="shared" si="102"/>
        <v>0</v>
      </c>
      <c r="MP179" s="439">
        <f t="shared" si="102"/>
        <v>0</v>
      </c>
      <c r="MQ179" s="439">
        <f t="shared" si="102"/>
        <v>0</v>
      </c>
      <c r="MR179" s="439">
        <f t="shared" si="102"/>
        <v>0</v>
      </c>
      <c r="MS179" s="439">
        <f t="shared" si="102"/>
        <v>0</v>
      </c>
      <c r="MT179" s="439">
        <f t="shared" si="102"/>
        <v>0</v>
      </c>
      <c r="MU179" s="439">
        <f t="shared" si="102"/>
        <v>0</v>
      </c>
      <c r="MV179" s="439">
        <f t="shared" si="102"/>
        <v>0</v>
      </c>
      <c r="MW179" s="439">
        <f t="shared" si="102"/>
        <v>0</v>
      </c>
      <c r="MX179" s="439">
        <f t="shared" si="102"/>
        <v>0</v>
      </c>
      <c r="MY179" s="439">
        <f t="shared" si="102"/>
        <v>0</v>
      </c>
      <c r="MZ179" s="439">
        <f t="shared" si="102"/>
        <v>0</v>
      </c>
      <c r="NA179" s="439">
        <f t="shared" si="102"/>
        <v>0</v>
      </c>
      <c r="NB179" s="439">
        <f t="shared" si="102"/>
        <v>0</v>
      </c>
      <c r="NC179" s="439">
        <f t="shared" si="102"/>
        <v>0</v>
      </c>
      <c r="ND179" s="439">
        <f t="shared" si="102"/>
        <v>0</v>
      </c>
      <c r="NE179" s="439">
        <f t="shared" si="102"/>
        <v>0</v>
      </c>
      <c r="NF179" s="439">
        <f t="shared" si="102"/>
        <v>0</v>
      </c>
      <c r="NG179" s="439">
        <f t="shared" si="102"/>
        <v>0</v>
      </c>
      <c r="NH179" s="439">
        <f t="shared" si="102"/>
        <v>0</v>
      </c>
      <c r="NI179" s="439">
        <f t="shared" si="102"/>
        <v>0</v>
      </c>
      <c r="NJ179" s="439">
        <f t="shared" si="102"/>
        <v>0</v>
      </c>
      <c r="NK179" s="442">
        <f t="shared" si="102"/>
        <v>0</v>
      </c>
    </row>
    <row r="180" spans="1:375" x14ac:dyDescent="0.15">
      <c r="A180" s="443">
        <f t="shared" si="48"/>
        <v>1227076.7157571178</v>
      </c>
      <c r="B180" s="448"/>
      <c r="C180" s="445" t="s">
        <v>762</v>
      </c>
      <c r="D180" s="446">
        <f>SUM(D175:D179)</f>
        <v>0</v>
      </c>
      <c r="E180" s="446">
        <f t="shared" ref="E180:BP180" si="103">SUM(E175:E179)</f>
        <v>0</v>
      </c>
      <c r="F180" s="446">
        <f t="shared" si="103"/>
        <v>0</v>
      </c>
      <c r="G180" s="446">
        <f t="shared" si="103"/>
        <v>0</v>
      </c>
      <c r="H180" s="446">
        <f t="shared" si="103"/>
        <v>0</v>
      </c>
      <c r="I180" s="446">
        <f t="shared" si="103"/>
        <v>0</v>
      </c>
      <c r="J180" s="446">
        <f t="shared" si="103"/>
        <v>0</v>
      </c>
      <c r="K180" s="446">
        <f t="shared" si="103"/>
        <v>0</v>
      </c>
      <c r="L180" s="446">
        <f t="shared" si="103"/>
        <v>0</v>
      </c>
      <c r="M180" s="446">
        <f t="shared" si="103"/>
        <v>0</v>
      </c>
      <c r="N180" s="446">
        <f t="shared" si="103"/>
        <v>0</v>
      </c>
      <c r="O180" s="446">
        <f t="shared" si="103"/>
        <v>0</v>
      </c>
      <c r="P180" s="446">
        <f t="shared" si="103"/>
        <v>0</v>
      </c>
      <c r="Q180" s="446">
        <f t="shared" si="103"/>
        <v>0</v>
      </c>
      <c r="R180" s="446">
        <f t="shared" si="103"/>
        <v>0</v>
      </c>
      <c r="S180" s="446">
        <f t="shared" si="103"/>
        <v>0</v>
      </c>
      <c r="T180" s="446">
        <f t="shared" si="103"/>
        <v>0</v>
      </c>
      <c r="U180" s="446">
        <f t="shared" si="103"/>
        <v>0</v>
      </c>
      <c r="V180" s="446">
        <f t="shared" si="103"/>
        <v>0</v>
      </c>
      <c r="W180" s="446">
        <f t="shared" si="103"/>
        <v>-92172.222000000009</v>
      </c>
      <c r="X180" s="446">
        <f t="shared" si="103"/>
        <v>875.51215123921247</v>
      </c>
      <c r="Y180" s="446">
        <f t="shared" si="103"/>
        <v>901.47448791336683</v>
      </c>
      <c r="Z180" s="446">
        <f t="shared" si="103"/>
        <v>917.3804272043908</v>
      </c>
      <c r="AA180" s="446">
        <f t="shared" si="103"/>
        <v>917.99301296285557</v>
      </c>
      <c r="AB180" s="446">
        <f t="shared" si="103"/>
        <v>1256.1249383617851</v>
      </c>
      <c r="AC180" s="446">
        <f t="shared" si="103"/>
        <v>9186.423741079785</v>
      </c>
      <c r="AD180" s="446">
        <f t="shared" si="103"/>
        <v>9197.7662066833946</v>
      </c>
      <c r="AE180" s="446">
        <f t="shared" si="103"/>
        <v>9204.5371498237291</v>
      </c>
      <c r="AF180" s="446">
        <f t="shared" si="103"/>
        <v>9259.4157117452705</v>
      </c>
      <c r="AG180" s="446">
        <f t="shared" si="103"/>
        <v>9380.7624332363084</v>
      </c>
      <c r="AH180" s="446">
        <f t="shared" si="103"/>
        <v>9415.1664212699161</v>
      </c>
      <c r="AI180" s="446">
        <f t="shared" si="103"/>
        <v>9416.3807135587995</v>
      </c>
      <c r="AJ180" s="446">
        <f t="shared" si="103"/>
        <v>9653.2824659972957</v>
      </c>
      <c r="AK180" s="446">
        <f t="shared" si="103"/>
        <v>9673.7849945198104</v>
      </c>
      <c r="AL180" s="446">
        <f t="shared" si="103"/>
        <v>9710.95190474232</v>
      </c>
      <c r="AM180" s="446">
        <f t="shared" si="103"/>
        <v>9712.1782205090785</v>
      </c>
      <c r="AN180" s="446">
        <f t="shared" si="103"/>
        <v>10115.361647919661</v>
      </c>
      <c r="AO180" s="446">
        <f t="shared" si="103"/>
        <v>10117.589800490961</v>
      </c>
      <c r="AP180" s="446">
        <f t="shared" si="103"/>
        <v>10118.825211929781</v>
      </c>
      <c r="AQ180" s="446">
        <f t="shared" si="103"/>
        <v>10120.063670226489</v>
      </c>
      <c r="AR180" s="446">
        <f t="shared" si="103"/>
        <v>10121.874200320877</v>
      </c>
      <c r="AS180" s="446">
        <f t="shared" si="103"/>
        <v>10124.191779182946</v>
      </c>
      <c r="AT180" s="446">
        <f t="shared" si="103"/>
        <v>10125.439423213735</v>
      </c>
      <c r="AU180" s="446">
        <f t="shared" si="103"/>
        <v>10126.690144271284</v>
      </c>
      <c r="AV180" s="446">
        <f t="shared" si="103"/>
        <v>10370.698949282934</v>
      </c>
      <c r="AW180" s="446">
        <f t="shared" si="103"/>
        <v>10372.280288721795</v>
      </c>
      <c r="AX180" s="446">
        <f t="shared" si="103"/>
        <v>10373.722392365387</v>
      </c>
      <c r="AY180" s="446">
        <f t="shared" si="103"/>
        <v>10374.985497605147</v>
      </c>
      <c r="AZ180" s="446">
        <f t="shared" si="103"/>
        <v>10406.967967661056</v>
      </c>
      <c r="BA180" s="446">
        <f t="shared" si="103"/>
        <v>10409.262964809495</v>
      </c>
      <c r="BB180" s="446">
        <f t="shared" si="103"/>
        <v>10410.53543859148</v>
      </c>
      <c r="BC180" s="446">
        <f t="shared" si="103"/>
        <v>10411.81105063709</v>
      </c>
      <c r="BD180" s="446">
        <f t="shared" si="103"/>
        <v>10413.67589663431</v>
      </c>
      <c r="BE180" s="446">
        <f t="shared" si="103"/>
        <v>10416.063002862238</v>
      </c>
      <c r="BF180" s="446">
        <f t="shared" si="103"/>
        <v>10417.348076213952</v>
      </c>
      <c r="BG180" s="446">
        <f t="shared" si="103"/>
        <v>10418.636318903227</v>
      </c>
      <c r="BH180" s="446">
        <f t="shared" si="103"/>
        <v>0</v>
      </c>
      <c r="BI180" s="446">
        <f t="shared" si="103"/>
        <v>0</v>
      </c>
      <c r="BJ180" s="446">
        <f t="shared" si="103"/>
        <v>-104239.55744316929</v>
      </c>
      <c r="BK180" s="446">
        <f t="shared" si="103"/>
        <v>2048.4441572475284</v>
      </c>
      <c r="BL180" s="446">
        <f t="shared" si="103"/>
        <v>2110.9860920348333</v>
      </c>
      <c r="BM180" s="446">
        <f t="shared" si="103"/>
        <v>11394.982084192583</v>
      </c>
      <c r="BN180" s="446">
        <f t="shared" si="103"/>
        <v>11408.642714268663</v>
      </c>
      <c r="BO180" s="446">
        <f t="shared" si="103"/>
        <v>11409.789419126268</v>
      </c>
      <c r="BP180" s="446">
        <f t="shared" si="103"/>
        <v>11496.542037341293</v>
      </c>
      <c r="BQ180" s="446">
        <f t="shared" ref="BQ180:EB180" si="104">SUM(BQ175:BQ179)</f>
        <v>11499.000756756061</v>
      </c>
      <c r="BR180" s="446">
        <f t="shared" si="104"/>
        <v>11535.505563594263</v>
      </c>
      <c r="BS180" s="446">
        <f t="shared" si="104"/>
        <v>11536.832453564215</v>
      </c>
      <c r="BT180" s="446">
        <f t="shared" si="104"/>
        <v>11538.162616002794</v>
      </c>
      <c r="BU180" s="446">
        <f t="shared" si="104"/>
        <v>11539.496058980785</v>
      </c>
      <c r="BV180" s="446">
        <f t="shared" si="104"/>
        <v>11541.025986736271</v>
      </c>
      <c r="BW180" s="446">
        <f t="shared" si="104"/>
        <v>11542.366015085132</v>
      </c>
      <c r="BX180" s="446">
        <f t="shared" si="104"/>
        <v>11575.810181849902</v>
      </c>
      <c r="BY180" s="446">
        <f t="shared" si="104"/>
        <v>11860.659783117178</v>
      </c>
      <c r="BZ180" s="446">
        <f t="shared" si="104"/>
        <v>11862.009750552488</v>
      </c>
      <c r="CA180" s="446">
        <f t="shared" si="104"/>
        <v>11863.363047371675</v>
      </c>
      <c r="CB180" s="446">
        <f t="shared" si="104"/>
        <v>11865.341462490125</v>
      </c>
      <c r="CC180" s="446">
        <f t="shared" si="104"/>
        <v>11867.873943487335</v>
      </c>
      <c r="CD180" s="446">
        <f t="shared" si="104"/>
        <v>11869.237277806167</v>
      </c>
      <c r="CE180" s="446">
        <f t="shared" si="104"/>
        <v>11870.60397447522</v>
      </c>
      <c r="CF180" s="446">
        <f t="shared" si="104"/>
        <v>11871.974041786954</v>
      </c>
      <c r="CG180" s="446">
        <f t="shared" si="104"/>
        <v>11873.347488054287</v>
      </c>
      <c r="CH180" s="446">
        <f t="shared" si="104"/>
        <v>11874.923313642437</v>
      </c>
      <c r="CI180" s="446">
        <f t="shared" si="104"/>
        <v>11876.303542841764</v>
      </c>
      <c r="CJ180" s="446">
        <f t="shared" si="104"/>
        <v>11910.50436555556</v>
      </c>
      <c r="CK180" s="446">
        <f t="shared" si="104"/>
        <v>12203.899454860855</v>
      </c>
      <c r="CL180" s="446">
        <f t="shared" si="104"/>
        <v>12205.289921319223</v>
      </c>
      <c r="CM180" s="446">
        <f t="shared" si="104"/>
        <v>12206.683817042987</v>
      </c>
      <c r="CN180" s="446">
        <f t="shared" si="104"/>
        <v>12208.721584614988</v>
      </c>
      <c r="CO180" s="446">
        <f t="shared" si="104"/>
        <v>12211.330040042116</v>
      </c>
      <c r="CP180" s="446">
        <f t="shared" si="104"/>
        <v>12212.734274390514</v>
      </c>
      <c r="CQ180" s="446">
        <f t="shared" si="104"/>
        <v>12214.141971959638</v>
      </c>
      <c r="CR180" s="446">
        <f t="shared" si="104"/>
        <v>12215.553141290724</v>
      </c>
      <c r="CS180" s="446">
        <f t="shared" si="104"/>
        <v>12216.967790946077</v>
      </c>
      <c r="CT180" s="446">
        <f t="shared" si="104"/>
        <v>12191.935282166291</v>
      </c>
      <c r="CU180" s="446">
        <f t="shared" si="104"/>
        <v>12193.318040317934</v>
      </c>
      <c r="CV180" s="446">
        <f t="shared" si="104"/>
        <v>12096.75441395686</v>
      </c>
      <c r="CW180" s="446">
        <f t="shared" si="104"/>
        <v>12418.360562559463</v>
      </c>
      <c r="CX180" s="446">
        <f t="shared" si="104"/>
        <v>12419.610515197986</v>
      </c>
      <c r="CY180" s="446">
        <f t="shared" si="104"/>
        <v>12521.61966342195</v>
      </c>
      <c r="CZ180" s="446">
        <f t="shared" si="104"/>
        <v>12523.718564021114</v>
      </c>
      <c r="DA180" s="446">
        <f t="shared" si="104"/>
        <v>12564.848699794093</v>
      </c>
      <c r="DB180" s="446">
        <f t="shared" si="104"/>
        <v>12566.295061172941</v>
      </c>
      <c r="DC180" s="446">
        <f t="shared" si="104"/>
        <v>12567.74498966914</v>
      </c>
      <c r="DD180" s="446">
        <f t="shared" si="104"/>
        <v>12569.198494080159</v>
      </c>
      <c r="DE180" s="446">
        <f t="shared" si="104"/>
        <v>12570.655583225171</v>
      </c>
      <c r="DF180" s="446">
        <f t="shared" si="104"/>
        <v>12572.116265945097</v>
      </c>
      <c r="DG180" s="446">
        <f t="shared" si="104"/>
        <v>12573.580551102663</v>
      </c>
      <c r="DH180" s="446">
        <f t="shared" si="104"/>
        <v>12608.159404941711</v>
      </c>
      <c r="DI180" s="446">
        <f t="shared" si="104"/>
        <v>12920.822694300583</v>
      </c>
      <c r="DJ180" s="446">
        <f t="shared" si="104"/>
        <v>12922.297840166266</v>
      </c>
      <c r="DK180" s="446">
        <f t="shared" si="104"/>
        <v>12923.776624139606</v>
      </c>
      <c r="DL180" s="446">
        <f t="shared" si="104"/>
        <v>12925.938491756744</v>
      </c>
      <c r="DM180" s="446">
        <f t="shared" si="104"/>
        <v>12928.705802119382</v>
      </c>
      <c r="DN180" s="446">
        <f t="shared" si="104"/>
        <v>12930.195554339598</v>
      </c>
      <c r="DO180" s="446">
        <f t="shared" si="104"/>
        <v>12931.688980690682</v>
      </c>
      <c r="DP180" s="446">
        <f t="shared" si="104"/>
        <v>12933.186090234032</v>
      </c>
      <c r="DQ180" s="446">
        <f t="shared" si="104"/>
        <v>12934.686892053396</v>
      </c>
      <c r="DR180" s="446">
        <f t="shared" si="104"/>
        <v>12936.191395254918</v>
      </c>
      <c r="DS180" s="446">
        <f t="shared" si="104"/>
        <v>12937.69960896721</v>
      </c>
      <c r="DT180" s="446">
        <f t="shared" si="104"/>
        <v>12973.05406124806</v>
      </c>
      <c r="DU180" s="446">
        <f t="shared" si="104"/>
        <v>13295.097249287697</v>
      </c>
      <c r="DV180" s="446">
        <f t="shared" si="104"/>
        <v>13296.616649529349</v>
      </c>
      <c r="DW180" s="446">
        <f t="shared" si="104"/>
        <v>13298.13979702189</v>
      </c>
      <c r="DX180" s="446">
        <f t="shared" si="104"/>
        <v>13300.366520667543</v>
      </c>
      <c r="DY180" s="446">
        <f t="shared" si="104"/>
        <v>13145.440690933763</v>
      </c>
      <c r="DZ180" s="446">
        <f t="shared" si="104"/>
        <v>13146.752126213916</v>
      </c>
      <c r="EA180" s="446">
        <f t="shared" si="104"/>
        <v>13148.066795847259</v>
      </c>
      <c r="EB180" s="446">
        <f t="shared" si="104"/>
        <v>13262.52322279414</v>
      </c>
      <c r="EC180" s="446">
        <f t="shared" ref="EC180:GN180" si="105">SUM(EC175:EC179)</f>
        <v>13264.069048668083</v>
      </c>
      <c r="ED180" s="446">
        <f t="shared" si="105"/>
        <v>13312.229694243408</v>
      </c>
      <c r="EE180" s="446">
        <f t="shared" si="105"/>
        <v>13313.783154367067</v>
      </c>
      <c r="EF180" s="446">
        <f t="shared" si="105"/>
        <v>12931.193066598531</v>
      </c>
      <c r="EG180" s="446">
        <f t="shared" si="105"/>
        <v>13255.247295754893</v>
      </c>
      <c r="EH180" s="446">
        <f t="shared" si="105"/>
        <v>13256.765328536327</v>
      </c>
      <c r="EI180" s="446">
        <f t="shared" si="105"/>
        <v>13258.287105196125</v>
      </c>
      <c r="EJ180" s="446">
        <f t="shared" si="105"/>
        <v>13259.812634967699</v>
      </c>
      <c r="EK180" s="446">
        <f t="shared" si="105"/>
        <v>13261.341927107234</v>
      </c>
      <c r="EL180" s="446">
        <f t="shared" si="105"/>
        <v>13262.874990893746</v>
      </c>
      <c r="EM180" s="446">
        <f t="shared" si="105"/>
        <v>13264.411835629136</v>
      </c>
      <c r="EN180" s="446">
        <f t="shared" si="105"/>
        <v>13265.95247063824</v>
      </c>
      <c r="EO180" s="446">
        <f t="shared" si="105"/>
        <v>13267.496905268898</v>
      </c>
      <c r="EP180" s="446">
        <f t="shared" si="105"/>
        <v>13269.045148891999</v>
      </c>
      <c r="EQ180" s="446">
        <f t="shared" si="105"/>
        <v>13270.597210901549</v>
      </c>
      <c r="ER180" s="446">
        <f t="shared" si="105"/>
        <v>13279.503015072547</v>
      </c>
      <c r="ES180" s="446">
        <f t="shared" si="105"/>
        <v>13613.278871103596</v>
      </c>
      <c r="ET180" s="446">
        <f t="shared" si="105"/>
        <v>13614.842444868475</v>
      </c>
      <c r="EU180" s="446">
        <f t="shared" si="105"/>
        <v>13616.409874828065</v>
      </c>
      <c r="EV180" s="446">
        <f t="shared" si="105"/>
        <v>13617.981170492785</v>
      </c>
      <c r="EW180" s="446">
        <f t="shared" si="105"/>
        <v>0</v>
      </c>
      <c r="EX180" s="446">
        <f t="shared" si="105"/>
        <v>0</v>
      </c>
      <c r="EY180" s="446">
        <f t="shared" si="105"/>
        <v>0</v>
      </c>
      <c r="EZ180" s="446">
        <f t="shared" si="105"/>
        <v>0</v>
      </c>
      <c r="FA180" s="446">
        <f t="shared" si="105"/>
        <v>0</v>
      </c>
      <c r="FB180" s="446">
        <f t="shared" si="105"/>
        <v>0</v>
      </c>
      <c r="FC180" s="446">
        <f t="shared" si="105"/>
        <v>0</v>
      </c>
      <c r="FD180" s="446">
        <f t="shared" si="105"/>
        <v>0</v>
      </c>
      <c r="FE180" s="446">
        <f t="shared" si="105"/>
        <v>0</v>
      </c>
      <c r="FF180" s="446">
        <f t="shared" si="105"/>
        <v>0</v>
      </c>
      <c r="FG180" s="446">
        <f t="shared" si="105"/>
        <v>0</v>
      </c>
      <c r="FH180" s="446">
        <f t="shared" si="105"/>
        <v>0</v>
      </c>
      <c r="FI180" s="446">
        <f t="shared" si="105"/>
        <v>0</v>
      </c>
      <c r="FJ180" s="446">
        <f t="shared" si="105"/>
        <v>0</v>
      </c>
      <c r="FK180" s="446">
        <f t="shared" si="105"/>
        <v>0</v>
      </c>
      <c r="FL180" s="446">
        <f t="shared" si="105"/>
        <v>0</v>
      </c>
      <c r="FM180" s="446">
        <f t="shared" si="105"/>
        <v>0</v>
      </c>
      <c r="FN180" s="446">
        <f t="shared" si="105"/>
        <v>0</v>
      </c>
      <c r="FO180" s="446">
        <f t="shared" si="105"/>
        <v>0</v>
      </c>
      <c r="FP180" s="446">
        <f t="shared" si="105"/>
        <v>0</v>
      </c>
      <c r="FQ180" s="446">
        <f t="shared" si="105"/>
        <v>0</v>
      </c>
      <c r="FR180" s="446">
        <f t="shared" si="105"/>
        <v>0</v>
      </c>
      <c r="FS180" s="446">
        <f t="shared" si="105"/>
        <v>0</v>
      </c>
      <c r="FT180" s="446">
        <f t="shared" si="105"/>
        <v>0</v>
      </c>
      <c r="FU180" s="446">
        <f t="shared" si="105"/>
        <v>0</v>
      </c>
      <c r="FV180" s="446">
        <f t="shared" si="105"/>
        <v>0</v>
      </c>
      <c r="FW180" s="446">
        <f t="shared" si="105"/>
        <v>0</v>
      </c>
      <c r="FX180" s="446">
        <f t="shared" si="105"/>
        <v>0</v>
      </c>
      <c r="FY180" s="446">
        <f t="shared" si="105"/>
        <v>0</v>
      </c>
      <c r="FZ180" s="446">
        <f t="shared" si="105"/>
        <v>0</v>
      </c>
      <c r="GA180" s="446">
        <f t="shared" si="105"/>
        <v>0</v>
      </c>
      <c r="GB180" s="446">
        <f t="shared" si="105"/>
        <v>0</v>
      </c>
      <c r="GC180" s="446">
        <f t="shared" si="105"/>
        <v>0</v>
      </c>
      <c r="GD180" s="446">
        <f t="shared" si="105"/>
        <v>0</v>
      </c>
      <c r="GE180" s="446">
        <f t="shared" si="105"/>
        <v>0</v>
      </c>
      <c r="GF180" s="446">
        <f t="shared" si="105"/>
        <v>0</v>
      </c>
      <c r="GG180" s="446">
        <f t="shared" si="105"/>
        <v>0</v>
      </c>
      <c r="GH180" s="446">
        <f t="shared" si="105"/>
        <v>0</v>
      </c>
      <c r="GI180" s="446">
        <f t="shared" si="105"/>
        <v>0</v>
      </c>
      <c r="GJ180" s="446">
        <f t="shared" si="105"/>
        <v>0</v>
      </c>
      <c r="GK180" s="446">
        <f t="shared" si="105"/>
        <v>0</v>
      </c>
      <c r="GL180" s="446">
        <f t="shared" si="105"/>
        <v>0</v>
      </c>
      <c r="GM180" s="446">
        <f t="shared" si="105"/>
        <v>0</v>
      </c>
      <c r="GN180" s="446">
        <f t="shared" si="105"/>
        <v>0</v>
      </c>
      <c r="GO180" s="446">
        <f t="shared" ref="GO180:IZ180" si="106">SUM(GO175:GO179)</f>
        <v>0</v>
      </c>
      <c r="GP180" s="446">
        <f t="shared" si="106"/>
        <v>0</v>
      </c>
      <c r="GQ180" s="446">
        <f t="shared" si="106"/>
        <v>0</v>
      </c>
      <c r="GR180" s="446">
        <f t="shared" si="106"/>
        <v>0</v>
      </c>
      <c r="GS180" s="446">
        <f t="shared" si="106"/>
        <v>0</v>
      </c>
      <c r="GT180" s="446">
        <f t="shared" si="106"/>
        <v>0</v>
      </c>
      <c r="GU180" s="446">
        <f t="shared" si="106"/>
        <v>0</v>
      </c>
      <c r="GV180" s="446">
        <f t="shared" si="106"/>
        <v>0</v>
      </c>
      <c r="GW180" s="446">
        <f t="shared" si="106"/>
        <v>0</v>
      </c>
      <c r="GX180" s="446">
        <f t="shared" si="106"/>
        <v>0</v>
      </c>
      <c r="GY180" s="446">
        <f t="shared" si="106"/>
        <v>0</v>
      </c>
      <c r="GZ180" s="446">
        <f t="shared" si="106"/>
        <v>0</v>
      </c>
      <c r="HA180" s="446">
        <f t="shared" si="106"/>
        <v>0</v>
      </c>
      <c r="HB180" s="446">
        <f t="shared" si="106"/>
        <v>0</v>
      </c>
      <c r="HC180" s="446">
        <f t="shared" si="106"/>
        <v>0</v>
      </c>
      <c r="HD180" s="446">
        <f t="shared" si="106"/>
        <v>0</v>
      </c>
      <c r="HE180" s="446">
        <f t="shared" si="106"/>
        <v>0</v>
      </c>
      <c r="HF180" s="446">
        <f t="shared" si="106"/>
        <v>0</v>
      </c>
      <c r="HG180" s="446">
        <f t="shared" si="106"/>
        <v>0</v>
      </c>
      <c r="HH180" s="446">
        <f t="shared" si="106"/>
        <v>0</v>
      </c>
      <c r="HI180" s="446">
        <f t="shared" si="106"/>
        <v>0</v>
      </c>
      <c r="HJ180" s="446">
        <f t="shared" si="106"/>
        <v>0</v>
      </c>
      <c r="HK180" s="446">
        <f t="shared" si="106"/>
        <v>0</v>
      </c>
      <c r="HL180" s="446">
        <f t="shared" si="106"/>
        <v>0</v>
      </c>
      <c r="HM180" s="446">
        <f t="shared" si="106"/>
        <v>0</v>
      </c>
      <c r="HN180" s="446">
        <f t="shared" si="106"/>
        <v>0</v>
      </c>
      <c r="HO180" s="446">
        <f t="shared" si="106"/>
        <v>0</v>
      </c>
      <c r="HP180" s="446">
        <f t="shared" si="106"/>
        <v>0</v>
      </c>
      <c r="HQ180" s="446">
        <f t="shared" si="106"/>
        <v>0</v>
      </c>
      <c r="HR180" s="446">
        <f t="shared" si="106"/>
        <v>0</v>
      </c>
      <c r="HS180" s="446">
        <f t="shared" si="106"/>
        <v>0</v>
      </c>
      <c r="HT180" s="446">
        <f t="shared" si="106"/>
        <v>0</v>
      </c>
      <c r="HU180" s="446">
        <f t="shared" si="106"/>
        <v>0</v>
      </c>
      <c r="HV180" s="446">
        <f t="shared" si="106"/>
        <v>0</v>
      </c>
      <c r="HW180" s="446">
        <f t="shared" si="106"/>
        <v>0</v>
      </c>
      <c r="HX180" s="446">
        <f t="shared" si="106"/>
        <v>0</v>
      </c>
      <c r="HY180" s="446">
        <f t="shared" si="106"/>
        <v>0</v>
      </c>
      <c r="HZ180" s="446">
        <f t="shared" si="106"/>
        <v>0</v>
      </c>
      <c r="IA180" s="446">
        <f t="shared" si="106"/>
        <v>0</v>
      </c>
      <c r="IB180" s="446">
        <f t="shared" si="106"/>
        <v>0</v>
      </c>
      <c r="IC180" s="446">
        <f t="shared" si="106"/>
        <v>0</v>
      </c>
      <c r="ID180" s="446">
        <f t="shared" si="106"/>
        <v>0</v>
      </c>
      <c r="IE180" s="446">
        <f t="shared" si="106"/>
        <v>0</v>
      </c>
      <c r="IF180" s="446">
        <f t="shared" si="106"/>
        <v>0</v>
      </c>
      <c r="IG180" s="446">
        <f t="shared" si="106"/>
        <v>0</v>
      </c>
      <c r="IH180" s="446">
        <f t="shared" si="106"/>
        <v>0</v>
      </c>
      <c r="II180" s="446">
        <f t="shared" si="106"/>
        <v>0</v>
      </c>
      <c r="IJ180" s="446">
        <f t="shared" si="106"/>
        <v>0</v>
      </c>
      <c r="IK180" s="446">
        <f t="shared" si="106"/>
        <v>0</v>
      </c>
      <c r="IL180" s="446">
        <f t="shared" si="106"/>
        <v>0</v>
      </c>
      <c r="IM180" s="446">
        <f t="shared" si="106"/>
        <v>0</v>
      </c>
      <c r="IN180" s="446">
        <f t="shared" si="106"/>
        <v>0</v>
      </c>
      <c r="IO180" s="446">
        <f t="shared" si="106"/>
        <v>0</v>
      </c>
      <c r="IP180" s="446">
        <f t="shared" si="106"/>
        <v>0</v>
      </c>
      <c r="IQ180" s="446">
        <f t="shared" si="106"/>
        <v>0</v>
      </c>
      <c r="IR180" s="446">
        <f t="shared" si="106"/>
        <v>0</v>
      </c>
      <c r="IS180" s="446">
        <f t="shared" si="106"/>
        <v>0</v>
      </c>
      <c r="IT180" s="446">
        <f t="shared" si="106"/>
        <v>0</v>
      </c>
      <c r="IU180" s="446">
        <f t="shared" si="106"/>
        <v>0</v>
      </c>
      <c r="IV180" s="446">
        <f t="shared" si="106"/>
        <v>0</v>
      </c>
      <c r="IW180" s="446">
        <f t="shared" si="106"/>
        <v>0</v>
      </c>
      <c r="IX180" s="446">
        <f t="shared" si="106"/>
        <v>0</v>
      </c>
      <c r="IY180" s="446">
        <f t="shared" si="106"/>
        <v>0</v>
      </c>
      <c r="IZ180" s="446">
        <f t="shared" si="106"/>
        <v>0</v>
      </c>
      <c r="JA180" s="446">
        <f t="shared" ref="JA180:LL180" si="107">SUM(JA175:JA179)</f>
        <v>0</v>
      </c>
      <c r="JB180" s="446">
        <f t="shared" si="107"/>
        <v>0</v>
      </c>
      <c r="JC180" s="446">
        <f t="shared" si="107"/>
        <v>0</v>
      </c>
      <c r="JD180" s="446">
        <f t="shared" si="107"/>
        <v>0</v>
      </c>
      <c r="JE180" s="446">
        <f t="shared" si="107"/>
        <v>0</v>
      </c>
      <c r="JF180" s="446">
        <f t="shared" si="107"/>
        <v>0</v>
      </c>
      <c r="JG180" s="446">
        <f t="shared" si="107"/>
        <v>0</v>
      </c>
      <c r="JH180" s="446">
        <f t="shared" si="107"/>
        <v>0</v>
      </c>
      <c r="JI180" s="446">
        <f t="shared" si="107"/>
        <v>0</v>
      </c>
      <c r="JJ180" s="446">
        <f t="shared" si="107"/>
        <v>0</v>
      </c>
      <c r="JK180" s="446">
        <f t="shared" si="107"/>
        <v>0</v>
      </c>
      <c r="JL180" s="446">
        <f t="shared" si="107"/>
        <v>0</v>
      </c>
      <c r="JM180" s="446">
        <f t="shared" si="107"/>
        <v>0</v>
      </c>
      <c r="JN180" s="446">
        <f t="shared" si="107"/>
        <v>0</v>
      </c>
      <c r="JO180" s="446">
        <f t="shared" si="107"/>
        <v>0</v>
      </c>
      <c r="JP180" s="446">
        <f t="shared" si="107"/>
        <v>0</v>
      </c>
      <c r="JQ180" s="446">
        <f t="shared" si="107"/>
        <v>0</v>
      </c>
      <c r="JR180" s="446">
        <f t="shared" si="107"/>
        <v>0</v>
      </c>
      <c r="JS180" s="446">
        <f t="shared" si="107"/>
        <v>0</v>
      </c>
      <c r="JT180" s="446">
        <f t="shared" si="107"/>
        <v>0</v>
      </c>
      <c r="JU180" s="446">
        <f t="shared" si="107"/>
        <v>0</v>
      </c>
      <c r="JV180" s="446">
        <f t="shared" si="107"/>
        <v>0</v>
      </c>
      <c r="JW180" s="446">
        <f t="shared" si="107"/>
        <v>0</v>
      </c>
      <c r="JX180" s="446">
        <f t="shared" si="107"/>
        <v>0</v>
      </c>
      <c r="JY180" s="446">
        <f t="shared" si="107"/>
        <v>0</v>
      </c>
      <c r="JZ180" s="446">
        <f t="shared" si="107"/>
        <v>0</v>
      </c>
      <c r="KA180" s="446">
        <f t="shared" si="107"/>
        <v>0</v>
      </c>
      <c r="KB180" s="446">
        <f t="shared" si="107"/>
        <v>0</v>
      </c>
      <c r="KC180" s="446">
        <f t="shared" si="107"/>
        <v>0</v>
      </c>
      <c r="KD180" s="446">
        <f t="shared" si="107"/>
        <v>0</v>
      </c>
      <c r="KE180" s="446">
        <f t="shared" si="107"/>
        <v>0</v>
      </c>
      <c r="KF180" s="446">
        <f t="shared" si="107"/>
        <v>0</v>
      </c>
      <c r="KG180" s="446">
        <f t="shared" si="107"/>
        <v>0</v>
      </c>
      <c r="KH180" s="446">
        <f t="shared" si="107"/>
        <v>0</v>
      </c>
      <c r="KI180" s="446">
        <f t="shared" si="107"/>
        <v>0</v>
      </c>
      <c r="KJ180" s="446">
        <f t="shared" si="107"/>
        <v>0</v>
      </c>
      <c r="KK180" s="446">
        <f t="shared" si="107"/>
        <v>0</v>
      </c>
      <c r="KL180" s="446">
        <f t="shared" si="107"/>
        <v>0</v>
      </c>
      <c r="KM180" s="446">
        <f t="shared" si="107"/>
        <v>0</v>
      </c>
      <c r="KN180" s="446">
        <f t="shared" si="107"/>
        <v>0</v>
      </c>
      <c r="KO180" s="446">
        <f t="shared" si="107"/>
        <v>0</v>
      </c>
      <c r="KP180" s="446">
        <f t="shared" si="107"/>
        <v>0</v>
      </c>
      <c r="KQ180" s="446">
        <f t="shared" si="107"/>
        <v>0</v>
      </c>
      <c r="KR180" s="446">
        <f t="shared" si="107"/>
        <v>0</v>
      </c>
      <c r="KS180" s="446">
        <f t="shared" si="107"/>
        <v>0</v>
      </c>
      <c r="KT180" s="446">
        <f t="shared" si="107"/>
        <v>0</v>
      </c>
      <c r="KU180" s="446">
        <f t="shared" si="107"/>
        <v>0</v>
      </c>
      <c r="KV180" s="446">
        <f t="shared" si="107"/>
        <v>0</v>
      </c>
      <c r="KW180" s="446">
        <f t="shared" si="107"/>
        <v>0</v>
      </c>
      <c r="KX180" s="446">
        <f t="shared" si="107"/>
        <v>0</v>
      </c>
      <c r="KY180" s="446">
        <f t="shared" si="107"/>
        <v>0</v>
      </c>
      <c r="KZ180" s="446">
        <f t="shared" si="107"/>
        <v>0</v>
      </c>
      <c r="LA180" s="446">
        <f t="shared" si="107"/>
        <v>0</v>
      </c>
      <c r="LB180" s="446">
        <f t="shared" si="107"/>
        <v>0</v>
      </c>
      <c r="LC180" s="446">
        <f t="shared" si="107"/>
        <v>0</v>
      </c>
      <c r="LD180" s="446">
        <f t="shared" si="107"/>
        <v>0</v>
      </c>
      <c r="LE180" s="446">
        <f t="shared" si="107"/>
        <v>0</v>
      </c>
      <c r="LF180" s="446">
        <f t="shared" si="107"/>
        <v>0</v>
      </c>
      <c r="LG180" s="446">
        <f t="shared" si="107"/>
        <v>0</v>
      </c>
      <c r="LH180" s="446">
        <f t="shared" si="107"/>
        <v>0</v>
      </c>
      <c r="LI180" s="446">
        <f t="shared" si="107"/>
        <v>0</v>
      </c>
      <c r="LJ180" s="446">
        <f t="shared" si="107"/>
        <v>0</v>
      </c>
      <c r="LK180" s="446">
        <f t="shared" si="107"/>
        <v>0</v>
      </c>
      <c r="LL180" s="446">
        <f t="shared" si="107"/>
        <v>0</v>
      </c>
      <c r="LM180" s="446">
        <f t="shared" ref="LM180:NK180" si="108">SUM(LM175:LM179)</f>
        <v>0</v>
      </c>
      <c r="LN180" s="446">
        <f t="shared" si="108"/>
        <v>0</v>
      </c>
      <c r="LO180" s="446">
        <f t="shared" si="108"/>
        <v>0</v>
      </c>
      <c r="LP180" s="446">
        <f t="shared" si="108"/>
        <v>0</v>
      </c>
      <c r="LQ180" s="446">
        <f t="shared" si="108"/>
        <v>0</v>
      </c>
      <c r="LR180" s="446">
        <f t="shared" si="108"/>
        <v>0</v>
      </c>
      <c r="LS180" s="446">
        <f t="shared" si="108"/>
        <v>0</v>
      </c>
      <c r="LT180" s="446">
        <f t="shared" si="108"/>
        <v>0</v>
      </c>
      <c r="LU180" s="446">
        <f t="shared" si="108"/>
        <v>0</v>
      </c>
      <c r="LV180" s="446">
        <f t="shared" si="108"/>
        <v>0</v>
      </c>
      <c r="LW180" s="446">
        <f t="shared" si="108"/>
        <v>0</v>
      </c>
      <c r="LX180" s="446">
        <f t="shared" si="108"/>
        <v>0</v>
      </c>
      <c r="LY180" s="446">
        <f t="shared" si="108"/>
        <v>0</v>
      </c>
      <c r="LZ180" s="446">
        <f t="shared" si="108"/>
        <v>0</v>
      </c>
      <c r="MA180" s="446">
        <f t="shared" si="108"/>
        <v>0</v>
      </c>
      <c r="MB180" s="446">
        <f t="shared" si="108"/>
        <v>0</v>
      </c>
      <c r="MC180" s="446">
        <f t="shared" si="108"/>
        <v>0</v>
      </c>
      <c r="MD180" s="446">
        <f t="shared" si="108"/>
        <v>0</v>
      </c>
      <c r="ME180" s="446">
        <f t="shared" si="108"/>
        <v>0</v>
      </c>
      <c r="MF180" s="446">
        <f t="shared" si="108"/>
        <v>0</v>
      </c>
      <c r="MG180" s="446">
        <f t="shared" si="108"/>
        <v>0</v>
      </c>
      <c r="MH180" s="446">
        <f t="shared" si="108"/>
        <v>0</v>
      </c>
      <c r="MI180" s="446">
        <f t="shared" si="108"/>
        <v>0</v>
      </c>
      <c r="MJ180" s="446">
        <f t="shared" si="108"/>
        <v>0</v>
      </c>
      <c r="MK180" s="446">
        <f t="shared" si="108"/>
        <v>0</v>
      </c>
      <c r="ML180" s="446">
        <f t="shared" si="108"/>
        <v>0</v>
      </c>
      <c r="MM180" s="446">
        <f t="shared" si="108"/>
        <v>0</v>
      </c>
      <c r="MN180" s="446">
        <f t="shared" si="108"/>
        <v>0</v>
      </c>
      <c r="MO180" s="446">
        <f t="shared" si="108"/>
        <v>0</v>
      </c>
      <c r="MP180" s="446">
        <f t="shared" si="108"/>
        <v>0</v>
      </c>
      <c r="MQ180" s="446">
        <f t="shared" si="108"/>
        <v>0</v>
      </c>
      <c r="MR180" s="446">
        <f t="shared" si="108"/>
        <v>0</v>
      </c>
      <c r="MS180" s="446">
        <f t="shared" si="108"/>
        <v>0</v>
      </c>
      <c r="MT180" s="446">
        <f t="shared" si="108"/>
        <v>0</v>
      </c>
      <c r="MU180" s="446">
        <f t="shared" si="108"/>
        <v>0</v>
      </c>
      <c r="MV180" s="446">
        <f t="shared" si="108"/>
        <v>0</v>
      </c>
      <c r="MW180" s="446">
        <f t="shared" si="108"/>
        <v>0</v>
      </c>
      <c r="MX180" s="446">
        <f t="shared" si="108"/>
        <v>0</v>
      </c>
      <c r="MY180" s="446">
        <f t="shared" si="108"/>
        <v>0</v>
      </c>
      <c r="MZ180" s="446">
        <f t="shared" si="108"/>
        <v>0</v>
      </c>
      <c r="NA180" s="446">
        <f t="shared" si="108"/>
        <v>0</v>
      </c>
      <c r="NB180" s="446">
        <f t="shared" si="108"/>
        <v>0</v>
      </c>
      <c r="NC180" s="446">
        <f t="shared" si="108"/>
        <v>0</v>
      </c>
      <c r="ND180" s="446">
        <f t="shared" si="108"/>
        <v>0</v>
      </c>
      <c r="NE180" s="446">
        <f t="shared" si="108"/>
        <v>0</v>
      </c>
      <c r="NF180" s="446">
        <f t="shared" si="108"/>
        <v>0</v>
      </c>
      <c r="NG180" s="446">
        <f t="shared" si="108"/>
        <v>0</v>
      </c>
      <c r="NH180" s="446">
        <f t="shared" si="108"/>
        <v>0</v>
      </c>
      <c r="NI180" s="446">
        <f t="shared" si="108"/>
        <v>0</v>
      </c>
      <c r="NJ180" s="446">
        <f t="shared" si="108"/>
        <v>0</v>
      </c>
      <c r="NK180" s="447">
        <f t="shared" si="108"/>
        <v>0</v>
      </c>
    </row>
    <row r="181" spans="1:375" x14ac:dyDescent="0.15">
      <c r="C181" s="438"/>
      <c r="F181" s="449"/>
      <c r="AR181" s="449"/>
      <c r="AS181" s="449"/>
      <c r="NK181" s="439"/>
    </row>
    <row r="182" spans="1:375" x14ac:dyDescent="0.15">
      <c r="A182" s="427"/>
      <c r="B182" s="428"/>
      <c r="C182" s="429" t="s">
        <v>743</v>
      </c>
      <c r="D182" s="428"/>
      <c r="E182" s="428"/>
      <c r="F182" s="428"/>
      <c r="G182" s="428"/>
      <c r="H182" s="428"/>
      <c r="I182" s="428"/>
      <c r="J182" s="428"/>
      <c r="K182" s="428"/>
      <c r="L182" s="428"/>
      <c r="M182" s="428"/>
      <c r="N182" s="428"/>
      <c r="O182" s="428"/>
      <c r="P182" s="428"/>
      <c r="Q182" s="428"/>
      <c r="R182" s="428"/>
      <c r="S182" s="428"/>
      <c r="T182" s="428"/>
      <c r="U182" s="428"/>
      <c r="V182" s="428"/>
      <c r="W182" s="428"/>
      <c r="X182" s="428"/>
      <c r="Y182" s="428"/>
      <c r="Z182" s="428"/>
      <c r="AA182" s="428"/>
      <c r="AB182" s="428"/>
      <c r="AC182" s="428"/>
      <c r="AD182" s="428"/>
      <c r="AE182" s="428"/>
      <c r="AF182" s="428"/>
      <c r="AG182" s="428"/>
      <c r="AH182" s="428"/>
      <c r="AI182" s="428"/>
      <c r="AJ182" s="428"/>
      <c r="AK182" s="428"/>
      <c r="AL182" s="428"/>
      <c r="AM182" s="428"/>
      <c r="AN182" s="428"/>
      <c r="AO182" s="428"/>
      <c r="AP182" s="428"/>
      <c r="AQ182" s="428"/>
      <c r="AR182" s="428"/>
      <c r="AS182" s="428"/>
      <c r="AT182" s="428"/>
      <c r="AU182" s="428"/>
      <c r="AV182" s="428"/>
      <c r="AW182" s="428"/>
      <c r="AX182" s="428"/>
      <c r="AY182" s="428"/>
      <c r="AZ182" s="428"/>
      <c r="BA182" s="428"/>
      <c r="BB182" s="428"/>
      <c r="BC182" s="428"/>
      <c r="BD182" s="428"/>
      <c r="BE182" s="428"/>
      <c r="BF182" s="428"/>
      <c r="BG182" s="428"/>
      <c r="BH182" s="428"/>
      <c r="BI182" s="428"/>
      <c r="BJ182" s="428"/>
      <c r="BK182" s="428"/>
      <c r="BL182" s="428"/>
      <c r="BM182" s="428"/>
      <c r="BN182" s="428"/>
      <c r="BO182" s="428"/>
      <c r="BP182" s="428"/>
      <c r="BQ182" s="428"/>
      <c r="BR182" s="428"/>
      <c r="BS182" s="428"/>
      <c r="BT182" s="428"/>
      <c r="BU182" s="428"/>
      <c r="BV182" s="428"/>
      <c r="BW182" s="428"/>
      <c r="BX182" s="428"/>
      <c r="BY182" s="428"/>
      <c r="BZ182" s="428"/>
      <c r="CA182" s="428"/>
      <c r="CB182" s="428"/>
      <c r="CC182" s="428"/>
      <c r="CD182" s="428"/>
      <c r="CE182" s="428"/>
      <c r="CF182" s="428"/>
      <c r="CG182" s="428"/>
      <c r="CH182" s="428"/>
      <c r="CI182" s="428"/>
      <c r="CJ182" s="428"/>
      <c r="CK182" s="428"/>
      <c r="CL182" s="428"/>
      <c r="CM182" s="428"/>
      <c r="CN182" s="428"/>
      <c r="CO182" s="428"/>
      <c r="CP182" s="428"/>
      <c r="CQ182" s="428"/>
      <c r="CR182" s="428"/>
      <c r="CS182" s="428"/>
      <c r="CT182" s="428"/>
      <c r="CU182" s="428"/>
      <c r="CV182" s="428"/>
      <c r="CW182" s="428"/>
      <c r="CX182" s="428"/>
      <c r="CY182" s="428"/>
      <c r="CZ182" s="428"/>
      <c r="DA182" s="428"/>
      <c r="DB182" s="428"/>
      <c r="DC182" s="428"/>
      <c r="DD182" s="428"/>
      <c r="DE182" s="428"/>
      <c r="DF182" s="428"/>
      <c r="DG182" s="428"/>
      <c r="DH182" s="428"/>
      <c r="DI182" s="428"/>
      <c r="DJ182" s="428"/>
      <c r="DK182" s="428"/>
      <c r="DL182" s="428"/>
      <c r="DM182" s="428"/>
      <c r="DN182" s="428"/>
      <c r="DO182" s="428"/>
      <c r="DP182" s="428"/>
      <c r="DQ182" s="428"/>
      <c r="DR182" s="428"/>
      <c r="DS182" s="428"/>
      <c r="DT182" s="428"/>
      <c r="DU182" s="428"/>
      <c r="DV182" s="428"/>
      <c r="DW182" s="428"/>
      <c r="DX182" s="428"/>
      <c r="DY182" s="428"/>
      <c r="DZ182" s="428"/>
      <c r="EA182" s="428"/>
      <c r="EB182" s="428"/>
      <c r="EC182" s="428"/>
      <c r="ED182" s="428"/>
      <c r="EE182" s="428"/>
      <c r="EF182" s="428"/>
      <c r="EG182" s="428"/>
      <c r="EH182" s="428"/>
      <c r="EI182" s="428"/>
      <c r="EJ182" s="428"/>
      <c r="EK182" s="428"/>
      <c r="EL182" s="428"/>
      <c r="EM182" s="428"/>
      <c r="EN182" s="428"/>
      <c r="EO182" s="428"/>
      <c r="EP182" s="428"/>
      <c r="EQ182" s="428"/>
      <c r="ER182" s="428"/>
      <c r="ES182" s="428"/>
      <c r="ET182" s="428"/>
      <c r="EU182" s="428"/>
      <c r="EV182" s="428"/>
      <c r="EW182" s="428"/>
      <c r="EX182" s="428"/>
      <c r="EY182" s="428"/>
      <c r="EZ182" s="428"/>
      <c r="FA182" s="428"/>
      <c r="FB182" s="428"/>
      <c r="FC182" s="428"/>
      <c r="FD182" s="428"/>
      <c r="FE182" s="428"/>
      <c r="FF182" s="428"/>
      <c r="FG182" s="428"/>
      <c r="FH182" s="428"/>
      <c r="FI182" s="428"/>
      <c r="FJ182" s="428"/>
      <c r="FK182" s="428"/>
      <c r="FL182" s="428"/>
      <c r="FM182" s="428"/>
      <c r="FN182" s="428"/>
      <c r="FO182" s="428"/>
      <c r="FP182" s="428"/>
      <c r="FQ182" s="428"/>
      <c r="FR182" s="428"/>
      <c r="FS182" s="428"/>
      <c r="FT182" s="428"/>
      <c r="FU182" s="428"/>
      <c r="FV182" s="428"/>
      <c r="FW182" s="428"/>
      <c r="FX182" s="428"/>
      <c r="FY182" s="428"/>
      <c r="FZ182" s="428"/>
      <c r="GA182" s="428"/>
      <c r="GB182" s="428"/>
      <c r="GC182" s="428"/>
      <c r="GD182" s="428"/>
      <c r="GE182" s="428"/>
      <c r="GF182" s="428"/>
      <c r="GG182" s="428"/>
      <c r="GH182" s="428"/>
      <c r="GI182" s="428"/>
      <c r="GJ182" s="428"/>
      <c r="GK182" s="428"/>
      <c r="GL182" s="428"/>
      <c r="GM182" s="428"/>
      <c r="GN182" s="428"/>
      <c r="GO182" s="428"/>
      <c r="GP182" s="428"/>
      <c r="GQ182" s="428"/>
      <c r="GR182" s="428"/>
      <c r="GS182" s="428"/>
      <c r="GT182" s="428"/>
      <c r="GU182" s="428"/>
      <c r="GV182" s="428"/>
      <c r="GW182" s="428"/>
      <c r="GX182" s="428"/>
      <c r="GY182" s="428"/>
      <c r="GZ182" s="428"/>
      <c r="HA182" s="428"/>
      <c r="HB182" s="428"/>
      <c r="HC182" s="428"/>
      <c r="HD182" s="428"/>
      <c r="HE182" s="428"/>
      <c r="HF182" s="428"/>
      <c r="HG182" s="428"/>
      <c r="HH182" s="428"/>
      <c r="HI182" s="428"/>
      <c r="HJ182" s="428"/>
      <c r="HK182" s="428"/>
      <c r="HL182" s="428"/>
      <c r="HM182" s="428"/>
      <c r="HN182" s="428"/>
      <c r="HO182" s="428"/>
      <c r="HP182" s="428"/>
      <c r="HQ182" s="428"/>
      <c r="HR182" s="428"/>
      <c r="HS182" s="428"/>
      <c r="HT182" s="428"/>
      <c r="HU182" s="428"/>
      <c r="HV182" s="428"/>
      <c r="HW182" s="428"/>
      <c r="HX182" s="428"/>
      <c r="HY182" s="428"/>
      <c r="HZ182" s="428"/>
      <c r="IA182" s="428"/>
      <c r="IB182" s="428"/>
      <c r="IC182" s="428"/>
      <c r="ID182" s="428"/>
      <c r="IE182" s="428"/>
      <c r="IF182" s="428"/>
      <c r="IG182" s="428"/>
      <c r="IH182" s="428"/>
      <c r="II182" s="428"/>
      <c r="IJ182" s="428"/>
      <c r="IK182" s="428"/>
      <c r="IL182" s="428"/>
      <c r="IM182" s="428"/>
      <c r="IN182" s="428"/>
      <c r="IO182" s="428"/>
      <c r="IP182" s="428"/>
      <c r="IQ182" s="428"/>
      <c r="IR182" s="428"/>
      <c r="IS182" s="428"/>
      <c r="IT182" s="428"/>
      <c r="IU182" s="428"/>
      <c r="IV182" s="428"/>
      <c r="IW182" s="428"/>
      <c r="IX182" s="428"/>
      <c r="IY182" s="428"/>
      <c r="IZ182" s="428"/>
      <c r="JA182" s="428"/>
      <c r="JB182" s="428"/>
      <c r="JC182" s="428"/>
      <c r="JD182" s="428"/>
      <c r="JE182" s="428"/>
      <c r="JF182" s="428"/>
      <c r="JG182" s="428"/>
      <c r="JH182" s="428"/>
      <c r="JI182" s="428"/>
      <c r="JJ182" s="428"/>
      <c r="JK182" s="428"/>
      <c r="JL182" s="428"/>
      <c r="JM182" s="428"/>
      <c r="JN182" s="428"/>
      <c r="JO182" s="428"/>
      <c r="JP182" s="428"/>
      <c r="JQ182" s="428"/>
      <c r="JR182" s="428"/>
      <c r="JS182" s="428"/>
      <c r="JT182" s="428"/>
      <c r="JU182" s="428"/>
      <c r="JV182" s="428"/>
      <c r="JW182" s="428"/>
      <c r="JX182" s="428"/>
      <c r="JY182" s="428"/>
      <c r="JZ182" s="428"/>
      <c r="KA182" s="428"/>
      <c r="KB182" s="428"/>
      <c r="KC182" s="428"/>
      <c r="KD182" s="428"/>
      <c r="KE182" s="428"/>
      <c r="KF182" s="428"/>
      <c r="KG182" s="428"/>
      <c r="KH182" s="428"/>
      <c r="KI182" s="428"/>
      <c r="KJ182" s="428"/>
      <c r="KK182" s="428"/>
      <c r="KL182" s="428"/>
      <c r="KM182" s="428"/>
      <c r="KN182" s="428"/>
      <c r="KO182" s="428"/>
      <c r="KP182" s="428"/>
      <c r="KQ182" s="428"/>
      <c r="KR182" s="428"/>
      <c r="KS182" s="428"/>
      <c r="KT182" s="428"/>
      <c r="KU182" s="428"/>
      <c r="KV182" s="428"/>
      <c r="KW182" s="428"/>
      <c r="KX182" s="428"/>
      <c r="KY182" s="428"/>
      <c r="KZ182" s="428"/>
      <c r="LA182" s="428"/>
      <c r="LB182" s="428"/>
      <c r="LC182" s="428"/>
      <c r="LD182" s="428"/>
      <c r="LE182" s="428"/>
      <c r="LF182" s="428"/>
      <c r="LG182" s="428"/>
      <c r="LH182" s="428"/>
      <c r="LI182" s="428"/>
      <c r="LJ182" s="428"/>
      <c r="LK182" s="428"/>
      <c r="LL182" s="428"/>
      <c r="LM182" s="428"/>
      <c r="LN182" s="428"/>
      <c r="LO182" s="428"/>
      <c r="LP182" s="428"/>
      <c r="LQ182" s="428"/>
      <c r="LR182" s="428"/>
      <c r="LS182" s="428"/>
      <c r="LT182" s="428"/>
      <c r="LU182" s="428"/>
      <c r="LV182" s="428"/>
      <c r="LW182" s="428"/>
      <c r="LX182" s="428"/>
      <c r="LY182" s="428"/>
      <c r="LZ182" s="428"/>
      <c r="MA182" s="428"/>
      <c r="MB182" s="428"/>
      <c r="MC182" s="428"/>
      <c r="MD182" s="428"/>
      <c r="ME182" s="428"/>
      <c r="MF182" s="428"/>
      <c r="MG182" s="428"/>
      <c r="MH182" s="428"/>
      <c r="MI182" s="428"/>
      <c r="MJ182" s="428"/>
      <c r="MK182" s="428"/>
      <c r="ML182" s="428"/>
      <c r="MM182" s="428"/>
      <c r="MN182" s="428"/>
      <c r="MO182" s="428"/>
      <c r="MP182" s="428"/>
      <c r="MQ182" s="428"/>
      <c r="MR182" s="428"/>
      <c r="MS182" s="428"/>
      <c r="MT182" s="428"/>
      <c r="MU182" s="428"/>
      <c r="MV182" s="428"/>
      <c r="MW182" s="428"/>
      <c r="MX182" s="428"/>
      <c r="MY182" s="428"/>
      <c r="MZ182" s="428"/>
      <c r="NA182" s="428"/>
      <c r="NB182" s="428"/>
      <c r="NC182" s="428"/>
      <c r="ND182" s="428"/>
      <c r="NE182" s="428"/>
      <c r="NF182" s="428"/>
      <c r="NG182" s="428"/>
      <c r="NH182" s="428"/>
      <c r="NI182" s="428"/>
      <c r="NJ182" s="428"/>
      <c r="NK182" s="430"/>
    </row>
    <row r="183" spans="1:375" x14ac:dyDescent="0.15">
      <c r="A183" s="431"/>
      <c r="B183" s="432" t="s">
        <v>744</v>
      </c>
      <c r="C183" s="433" t="str">
        <f>A19&amp;" / "&amp;C19</f>
        <v>200 / Google</v>
      </c>
      <c r="D183" s="434"/>
      <c r="E183" s="434"/>
      <c r="F183" s="434"/>
      <c r="G183" s="434"/>
      <c r="H183" s="434"/>
      <c r="I183" s="434"/>
      <c r="J183" s="434"/>
      <c r="K183" s="434"/>
      <c r="L183" s="434"/>
      <c r="M183" s="434"/>
      <c r="N183" s="434"/>
      <c r="O183" s="434"/>
      <c r="P183" s="434"/>
      <c r="Q183" s="434"/>
      <c r="R183" s="434"/>
      <c r="S183" s="434"/>
      <c r="T183" s="434"/>
      <c r="U183" s="434"/>
      <c r="V183" s="434"/>
      <c r="W183" s="434"/>
      <c r="X183" s="434"/>
      <c r="Y183" s="434"/>
      <c r="Z183" s="434"/>
      <c r="AA183" s="434"/>
      <c r="AB183" s="434"/>
      <c r="AC183" s="434"/>
      <c r="AD183" s="434"/>
      <c r="AE183" s="434"/>
      <c r="AF183" s="434"/>
      <c r="AG183" s="434"/>
      <c r="AH183" s="434"/>
      <c r="AI183" s="434"/>
      <c r="AJ183" s="434"/>
      <c r="AK183" s="434"/>
      <c r="AL183" s="434"/>
      <c r="AM183" s="434"/>
      <c r="AN183" s="434"/>
      <c r="AO183" s="434"/>
      <c r="AP183" s="434"/>
      <c r="AQ183" s="434"/>
      <c r="AR183" s="434"/>
      <c r="AS183" s="434"/>
      <c r="AT183" s="434"/>
      <c r="AU183" s="434"/>
      <c r="AV183" s="434"/>
      <c r="AW183" s="434"/>
      <c r="AX183" s="434"/>
      <c r="AY183" s="434"/>
      <c r="AZ183" s="434"/>
      <c r="BA183" s="434"/>
      <c r="BB183" s="434"/>
      <c r="BC183" s="434"/>
      <c r="BD183" s="434"/>
      <c r="BE183" s="434"/>
      <c r="BF183" s="434"/>
      <c r="BG183" s="434"/>
      <c r="BH183" s="434"/>
      <c r="BI183" s="434"/>
      <c r="BJ183" s="434"/>
      <c r="BK183" s="434"/>
      <c r="BL183" s="434"/>
      <c r="BM183" s="434"/>
      <c r="BN183" s="434"/>
      <c r="BO183" s="434"/>
      <c r="BP183" s="434"/>
      <c r="BQ183" s="434"/>
      <c r="BR183" s="434"/>
      <c r="BS183" s="434"/>
      <c r="BT183" s="434"/>
      <c r="BU183" s="434"/>
      <c r="BV183" s="434"/>
      <c r="BW183" s="434"/>
      <c r="BX183" s="434"/>
      <c r="BY183" s="434"/>
      <c r="BZ183" s="434"/>
      <c r="CA183" s="434"/>
      <c r="CB183" s="434"/>
      <c r="CC183" s="434"/>
      <c r="CD183" s="434"/>
      <c r="CE183" s="434"/>
      <c r="CF183" s="434"/>
      <c r="CG183" s="434"/>
      <c r="CH183" s="434"/>
      <c r="CI183" s="434"/>
      <c r="CJ183" s="434"/>
      <c r="CK183" s="434"/>
      <c r="CL183" s="434"/>
      <c r="CM183" s="434"/>
      <c r="CN183" s="434"/>
      <c r="CO183" s="434"/>
      <c r="CP183" s="434"/>
      <c r="CQ183" s="434"/>
      <c r="CR183" s="434"/>
      <c r="CS183" s="434"/>
      <c r="CT183" s="434"/>
      <c r="CU183" s="434"/>
      <c r="CV183" s="434"/>
      <c r="CW183" s="434"/>
      <c r="CX183" s="434"/>
      <c r="CY183" s="434"/>
      <c r="CZ183" s="434"/>
      <c r="DA183" s="434"/>
      <c r="DB183" s="434"/>
      <c r="DC183" s="434"/>
      <c r="DD183" s="434"/>
      <c r="DE183" s="434"/>
      <c r="DF183" s="434"/>
      <c r="DG183" s="434"/>
      <c r="DH183" s="434"/>
      <c r="DI183" s="434"/>
      <c r="DJ183" s="434"/>
      <c r="DK183" s="434"/>
      <c r="DL183" s="434"/>
      <c r="DM183" s="434"/>
      <c r="DN183" s="434"/>
      <c r="DO183" s="434"/>
      <c r="DP183" s="434"/>
      <c r="DQ183" s="434"/>
      <c r="DR183" s="434"/>
      <c r="DS183" s="434"/>
      <c r="DT183" s="434"/>
      <c r="DU183" s="434"/>
      <c r="DV183" s="434"/>
      <c r="DW183" s="434"/>
      <c r="DX183" s="434"/>
      <c r="DY183" s="434"/>
      <c r="DZ183" s="434"/>
      <c r="EA183" s="434"/>
      <c r="EB183" s="434"/>
      <c r="EC183" s="434"/>
      <c r="ED183" s="434"/>
      <c r="EE183" s="434"/>
      <c r="EF183" s="434"/>
      <c r="EG183" s="434"/>
      <c r="EH183" s="434"/>
      <c r="EI183" s="434"/>
      <c r="EJ183" s="434"/>
      <c r="EK183" s="434"/>
      <c r="EL183" s="434"/>
      <c r="EM183" s="434"/>
      <c r="EN183" s="434"/>
      <c r="EO183" s="434"/>
      <c r="EP183" s="434"/>
      <c r="EQ183" s="434"/>
      <c r="ER183" s="434"/>
      <c r="ES183" s="434"/>
      <c r="ET183" s="434"/>
      <c r="EU183" s="434"/>
      <c r="EV183" s="434"/>
      <c r="EW183" s="434"/>
      <c r="EX183" s="434"/>
      <c r="EY183" s="434"/>
      <c r="EZ183" s="434"/>
      <c r="FA183" s="434"/>
      <c r="FB183" s="434"/>
      <c r="FC183" s="434"/>
      <c r="FD183" s="434"/>
      <c r="FE183" s="434"/>
      <c r="FF183" s="434"/>
      <c r="FG183" s="434"/>
      <c r="FH183" s="434"/>
      <c r="FI183" s="434"/>
      <c r="FJ183" s="434"/>
      <c r="FK183" s="434"/>
      <c r="FL183" s="434"/>
      <c r="FM183" s="434"/>
      <c r="FN183" s="434"/>
      <c r="FO183" s="434"/>
      <c r="FP183" s="434"/>
      <c r="FQ183" s="434"/>
      <c r="FR183" s="434"/>
      <c r="FS183" s="434"/>
      <c r="FT183" s="434"/>
      <c r="FU183" s="434"/>
      <c r="FV183" s="434"/>
      <c r="FW183" s="434"/>
      <c r="FX183" s="434"/>
      <c r="FY183" s="434"/>
      <c r="FZ183" s="434"/>
      <c r="GA183" s="434"/>
      <c r="GB183" s="434"/>
      <c r="GC183" s="434"/>
      <c r="GD183" s="434"/>
      <c r="GE183" s="434"/>
      <c r="GF183" s="434"/>
      <c r="GG183" s="434"/>
      <c r="GH183" s="434"/>
      <c r="GI183" s="434"/>
      <c r="GJ183" s="434"/>
      <c r="GK183" s="434"/>
      <c r="GL183" s="434"/>
      <c r="GM183" s="434"/>
      <c r="GN183" s="434"/>
      <c r="GO183" s="434"/>
      <c r="GP183" s="434"/>
      <c r="GQ183" s="434"/>
      <c r="GR183" s="434"/>
      <c r="GS183" s="434"/>
      <c r="GT183" s="434"/>
      <c r="GU183" s="434"/>
      <c r="GV183" s="434"/>
      <c r="GW183" s="434"/>
      <c r="GX183" s="434"/>
      <c r="GY183" s="434"/>
      <c r="GZ183" s="434"/>
      <c r="HA183" s="434"/>
      <c r="HB183" s="434"/>
      <c r="HC183" s="434"/>
      <c r="HD183" s="434"/>
      <c r="HE183" s="434"/>
      <c r="HF183" s="434"/>
      <c r="HG183" s="434"/>
      <c r="HH183" s="434"/>
      <c r="HI183" s="434"/>
      <c r="HJ183" s="434"/>
      <c r="HK183" s="434"/>
      <c r="HL183" s="434"/>
      <c r="HM183" s="434"/>
      <c r="HN183" s="434"/>
      <c r="HO183" s="434"/>
      <c r="HP183" s="434"/>
      <c r="HQ183" s="434"/>
      <c r="HR183" s="434"/>
      <c r="HS183" s="434"/>
      <c r="HT183" s="434"/>
      <c r="HU183" s="434"/>
      <c r="HV183" s="434"/>
      <c r="HW183" s="434"/>
      <c r="HX183" s="434"/>
      <c r="HY183" s="434"/>
      <c r="HZ183" s="434"/>
      <c r="IA183" s="434"/>
      <c r="IB183" s="434"/>
      <c r="IC183" s="434"/>
      <c r="ID183" s="434"/>
      <c r="IE183" s="434"/>
      <c r="IF183" s="434"/>
      <c r="IG183" s="434"/>
      <c r="IH183" s="434"/>
      <c r="II183" s="434"/>
      <c r="IJ183" s="434"/>
      <c r="IK183" s="434"/>
      <c r="IL183" s="434"/>
      <c r="IM183" s="434"/>
      <c r="IN183" s="434"/>
      <c r="IO183" s="434"/>
      <c r="IP183" s="434"/>
      <c r="IQ183" s="434"/>
      <c r="IR183" s="434"/>
      <c r="IS183" s="434"/>
      <c r="IT183" s="434"/>
      <c r="IU183" s="434"/>
      <c r="IV183" s="434"/>
      <c r="IW183" s="434"/>
      <c r="IX183" s="434"/>
      <c r="IY183" s="434"/>
      <c r="IZ183" s="434"/>
      <c r="JA183" s="434"/>
      <c r="JB183" s="434"/>
      <c r="JC183" s="434"/>
      <c r="JD183" s="434"/>
      <c r="JE183" s="434"/>
      <c r="JF183" s="434"/>
      <c r="JG183" s="434"/>
      <c r="JH183" s="434"/>
      <c r="JI183" s="434"/>
      <c r="JJ183" s="434"/>
      <c r="JK183" s="434"/>
      <c r="JL183" s="434"/>
      <c r="JM183" s="434"/>
      <c r="JN183" s="434"/>
      <c r="JO183" s="434"/>
      <c r="JP183" s="434"/>
      <c r="JQ183" s="434"/>
      <c r="JR183" s="434"/>
      <c r="JS183" s="434"/>
      <c r="JT183" s="434"/>
      <c r="JU183" s="434"/>
      <c r="JV183" s="434"/>
      <c r="JW183" s="434"/>
      <c r="JX183" s="434"/>
      <c r="JY183" s="434"/>
      <c r="JZ183" s="434"/>
      <c r="KA183" s="434"/>
      <c r="KB183" s="434"/>
      <c r="KC183" s="434"/>
      <c r="KD183" s="434"/>
      <c r="KE183" s="434"/>
      <c r="KF183" s="434"/>
      <c r="KG183" s="434"/>
      <c r="KH183" s="434"/>
      <c r="KI183" s="434"/>
      <c r="KJ183" s="434"/>
      <c r="KK183" s="434"/>
      <c r="KL183" s="434"/>
      <c r="KM183" s="434"/>
      <c r="KN183" s="434"/>
      <c r="KO183" s="434"/>
      <c r="KP183" s="434"/>
      <c r="KQ183" s="434"/>
      <c r="KR183" s="434"/>
      <c r="KS183" s="434"/>
      <c r="KT183" s="434"/>
      <c r="KU183" s="434"/>
      <c r="KV183" s="434"/>
      <c r="KW183" s="434"/>
      <c r="KX183" s="434"/>
      <c r="KY183" s="434"/>
      <c r="KZ183" s="434"/>
      <c r="LA183" s="434"/>
      <c r="LB183" s="434"/>
      <c r="LC183" s="434"/>
      <c r="LD183" s="434"/>
      <c r="LE183" s="434"/>
      <c r="LF183" s="434"/>
      <c r="LG183" s="434"/>
      <c r="LH183" s="434"/>
      <c r="LI183" s="434"/>
      <c r="LJ183" s="434"/>
      <c r="LK183" s="434"/>
      <c r="LL183" s="434"/>
      <c r="LM183" s="434"/>
      <c r="LN183" s="434"/>
      <c r="LO183" s="434"/>
      <c r="LP183" s="434"/>
      <c r="LQ183" s="434"/>
      <c r="LR183" s="434"/>
      <c r="LS183" s="434"/>
      <c r="LT183" s="434"/>
      <c r="LU183" s="434"/>
      <c r="LV183" s="434"/>
      <c r="LW183" s="434"/>
      <c r="LX183" s="434"/>
      <c r="LY183" s="434"/>
      <c r="LZ183" s="434"/>
      <c r="MA183" s="434"/>
      <c r="MB183" s="434"/>
      <c r="MC183" s="434"/>
      <c r="MD183" s="434"/>
      <c r="ME183" s="434"/>
      <c r="MF183" s="434"/>
      <c r="MG183" s="434"/>
      <c r="MH183" s="434"/>
      <c r="MI183" s="434"/>
      <c r="MJ183" s="434"/>
      <c r="MK183" s="434"/>
      <c r="ML183" s="434"/>
      <c r="MM183" s="434"/>
      <c r="MN183" s="434"/>
      <c r="MO183" s="434"/>
      <c r="MP183" s="434"/>
      <c r="MQ183" s="434"/>
      <c r="MR183" s="434"/>
      <c r="MS183" s="434"/>
      <c r="MT183" s="434"/>
      <c r="MU183" s="434"/>
      <c r="MV183" s="434"/>
      <c r="MW183" s="434"/>
      <c r="MX183" s="434"/>
      <c r="MY183" s="434"/>
      <c r="MZ183" s="434"/>
      <c r="NA183" s="434"/>
      <c r="NB183" s="434"/>
      <c r="NC183" s="434"/>
      <c r="ND183" s="434"/>
      <c r="NE183" s="434"/>
      <c r="NF183" s="434"/>
      <c r="NG183" s="434"/>
      <c r="NH183" s="434"/>
      <c r="NI183" s="434"/>
      <c r="NJ183" s="434"/>
      <c r="NK183" s="435"/>
    </row>
    <row r="184" spans="1:375" x14ac:dyDescent="0.15">
      <c r="A184" s="436">
        <f>SUM(D184:NK184)</f>
        <v>993442.06930775126</v>
      </c>
      <c r="B184" s="437" t="s">
        <v>745</v>
      </c>
      <c r="C184" s="438" t="s">
        <v>746</v>
      </c>
      <c r="D184" s="439">
        <f t="array" ref="D184">IFERROR(INDEX($N19:$N33,MATCH(1,IF($L19:$L33&lt;=D$165,IF($M19:$M33&gt;=D$165,1)),0))*$B19/12,0)</f>
        <v>0</v>
      </c>
      <c r="E184" s="439">
        <f t="array" ref="E184">IFERROR(INDEX($N19:$N33,MATCH(1,IF($L19:$L33&lt;=E$165,IF($M19:$M33&gt;=E$165,1)),0))*$B19/12,0)</f>
        <v>0</v>
      </c>
      <c r="F184" s="439">
        <f t="array" ref="F184">IFERROR(INDEX($N19:$N33,MATCH(1,IF($L19:$L33&lt;=F$165,IF($M19:$M33&gt;=F$165,1)),0))*$B19/12,0)</f>
        <v>0</v>
      </c>
      <c r="G184" s="439">
        <f t="array" ref="G184">IFERROR(INDEX($N19:$N33,MATCH(1,IF($L19:$L33&lt;=G$165,IF($M19:$M33&gt;=G$165,1)),0))*$B19/12,0)</f>
        <v>0</v>
      </c>
      <c r="H184" s="439">
        <f t="array" ref="H184">IFERROR(INDEX($N19:$N33,MATCH(1,IF($L19:$L33&lt;=H$165,IF($M19:$M33&gt;=H$165,1)),0))*$B19/12,0)</f>
        <v>0</v>
      </c>
      <c r="I184" s="439">
        <f t="array" ref="I184">IFERROR(INDEX($N19:$N33,MATCH(1,IF($L19:$L33&lt;=I$165,IF($M19:$M33&gt;=I$165,1)),0))*$B19/12,0)</f>
        <v>0</v>
      </c>
      <c r="J184" s="439">
        <f t="array" ref="J184">IFERROR(INDEX($N19:$N33,MATCH(1,IF($L19:$L33&lt;=J$165,IF($M19:$M33&gt;=J$165,1)),0))*$B19/12,0)</f>
        <v>0</v>
      </c>
      <c r="K184" s="439">
        <f t="array" ref="K184">IFERROR(INDEX($N19:$N33,MATCH(1,IF($L19:$L33&lt;=K$165,IF($M19:$M33&gt;=K$165,1)),0))*$B19/12,0)</f>
        <v>0</v>
      </c>
      <c r="L184" s="439">
        <f t="array" ref="L184">IFERROR(INDEX($N19:$N33,MATCH(1,IF($L19:$L33&lt;=L$165,IF($M19:$M33&gt;=L$165,1)),0))*$B19/12,0)</f>
        <v>0</v>
      </c>
      <c r="M184" s="439">
        <f t="array" ref="M184">IFERROR(INDEX($N19:$N33,MATCH(1,IF($L19:$L33&lt;=M$165,IF($M19:$M33&gt;=M$165,1)),0))*$B19/12,0)</f>
        <v>0</v>
      </c>
      <c r="N184" s="439">
        <f t="array" ref="N184">IFERROR(INDEX($N19:$N33,MATCH(1,IF($L19:$L33&lt;=N$165,IF($M19:$M33&gt;=N$165,1)),0))*$B19/12,0)</f>
        <v>0</v>
      </c>
      <c r="O184" s="439">
        <f t="array" ref="O184">IFERROR(INDEX($N19:$N33,MATCH(1,IF($L19:$L33&lt;=O$165,IF($M19:$M33&gt;=O$165,1)),0))*$B19/12,0)</f>
        <v>0</v>
      </c>
      <c r="P184" s="439">
        <f t="array" ref="P184">IFERROR(INDEX($N19:$N33,MATCH(1,IF($L19:$L33&lt;=P$165,IF($M19:$M33&gt;=P$165,1)),0))*$B19/12,0)</f>
        <v>0</v>
      </c>
      <c r="Q184" s="439">
        <f t="array" ref="Q184">IFERROR(INDEX($N19:$N33,MATCH(1,IF($L19:$L33&lt;=Q$165,IF($M19:$M33&gt;=Q$165,1)),0))*$B19/12,0)</f>
        <v>0</v>
      </c>
      <c r="R184" s="439">
        <f t="array" ref="R184">IFERROR(INDEX($N19:$N33,MATCH(1,IF($L19:$L33&lt;=R$165,IF($M19:$M33&gt;=R$165,1)),0))*$B19/12,0)</f>
        <v>0</v>
      </c>
      <c r="S184" s="439">
        <f t="array" ref="S184">IFERROR(INDEX($N19:$N33,MATCH(1,IF($L19:$L33&lt;=S$165,IF($M19:$M33&gt;=S$165,1)),0))*$B19/12,0)</f>
        <v>0</v>
      </c>
      <c r="T184" s="439">
        <f t="array" ref="T184">IFERROR(INDEX($N19:$N33,MATCH(1,IF($L19:$L33&lt;=T$165,IF($M19:$M33&gt;=T$165,1)),0))*$B19/12,0)</f>
        <v>0</v>
      </c>
      <c r="U184" s="439">
        <f t="array" ref="U184">IFERROR(INDEX($N19:$N33,MATCH(1,IF($L19:$L33&lt;=U$165,IF($M19:$M33&gt;=U$165,1)),0))*$B19/12,0)</f>
        <v>0</v>
      </c>
      <c r="V184" s="439">
        <f t="array" ref="V184">IFERROR(INDEX($N19:$N33,MATCH(1,IF($L19:$L33&lt;=V$165,IF($M19:$M33&gt;=V$165,1)),0))*$B19/12,0)</f>
        <v>0</v>
      </c>
      <c r="W184" s="439">
        <f t="array" ref="W184">IFERROR(INDEX($N19:$N33,MATCH(1,IF($L19:$L33&lt;=W$165,IF($M19:$M33&gt;=W$165,1)),0))*$B19/12,0)</f>
        <v>0</v>
      </c>
      <c r="X184" s="439">
        <f t="array" ref="X184">IFERROR(INDEX($N19:$N33,MATCH(1,IF($L19:$L33&lt;=X$165,IF($M19:$M33&gt;=X$165,1)),0))*$B19/12,0)</f>
        <v>0</v>
      </c>
      <c r="Y184" s="439">
        <f t="array" ref="Y184">IFERROR(INDEX($N19:$N33,MATCH(1,IF($L19:$L33&lt;=Y$165,IF($M19:$M33&gt;=Y$165,1)),0))*$B19/12,0)</f>
        <v>0</v>
      </c>
      <c r="Z184" s="439">
        <f t="array" ref="Z184">IFERROR(INDEX($N19:$N33,MATCH(1,IF($L19:$L33&lt;=Z$165,IF($M19:$M33&gt;=Z$165,1)),0))*$B19/12,0)</f>
        <v>0</v>
      </c>
      <c r="AA184" s="439">
        <f t="array" ref="AA184">IFERROR(INDEX($N19:$N33,MATCH(1,IF($L19:$L33&lt;=AA$165,IF($M19:$M33&gt;=AA$165,1)),0))*$B19/12,0)</f>
        <v>0</v>
      </c>
      <c r="AB184" s="439">
        <f t="array" ref="AB184">IFERROR(INDEX($N19:$N33,MATCH(1,IF($L19:$L33&lt;=AB$165,IF($M19:$M33&gt;=AB$165,1)),0))*$B19/12,0)</f>
        <v>0</v>
      </c>
      <c r="AC184" s="439">
        <f t="array" ref="AC184">IFERROR(INDEX($N19:$N33,MATCH(1,IF($L19:$L33&lt;=AC$165,IF($M19:$M33&gt;=AC$165,1)),0))*$B19/12,0)</f>
        <v>0</v>
      </c>
      <c r="AD184" s="439">
        <f t="array" ref="AD184">IFERROR(INDEX($N19:$N33,MATCH(1,IF($L19:$L33&lt;=AD$165,IF($M19:$M33&gt;=AD$165,1)),0))*$B19/12,0)</f>
        <v>0</v>
      </c>
      <c r="AE184" s="439">
        <f t="array" ref="AE184">IFERROR(INDEX($N19:$N33,MATCH(1,IF($L19:$L33&lt;=AE$165,IF($M19:$M33&gt;=AE$165,1)),0))*$B19/12,0)</f>
        <v>0</v>
      </c>
      <c r="AF184" s="439">
        <f t="array" ref="AF184">IFERROR(INDEX($N19:$N33,MATCH(1,IF($L19:$L33&lt;=AF$165,IF($M19:$M33&gt;=AF$165,1)),0))*$B19/12,0)</f>
        <v>5833.333333333333</v>
      </c>
      <c r="AG184" s="439">
        <f t="array" ref="AG184">IFERROR(INDEX($N19:$N33,MATCH(1,IF($L19:$L33&lt;=AG$165,IF($M19:$M33&gt;=AG$165,1)),0))*$B19/12,0)</f>
        <v>5833.333333333333</v>
      </c>
      <c r="AH184" s="439">
        <f t="array" ref="AH184">IFERROR(INDEX($N19:$N33,MATCH(1,IF($L19:$L33&lt;=AH$165,IF($M19:$M33&gt;=AH$165,1)),0))*$B19/12,0)</f>
        <v>5833.333333333333</v>
      </c>
      <c r="AI184" s="439">
        <f t="array" ref="AI184">IFERROR(INDEX($N19:$N33,MATCH(1,IF($L19:$L33&lt;=AI$165,IF($M19:$M33&gt;=AI$165,1)),0))*$B19/12,0)</f>
        <v>5833.333333333333</v>
      </c>
      <c r="AJ184" s="439">
        <f t="array" ref="AJ184">IFERROR(INDEX($N19:$N33,MATCH(1,IF($L19:$L33&lt;=AJ$165,IF($M19:$M33&gt;=AJ$165,1)),0))*$B19/12,0)</f>
        <v>5833.333333333333</v>
      </c>
      <c r="AK184" s="439">
        <f t="array" ref="AK184">IFERROR(INDEX($N19:$N33,MATCH(1,IF($L19:$L33&lt;=AK$165,IF($M19:$M33&gt;=AK$165,1)),0))*$B19/12,0)</f>
        <v>5833.333333333333</v>
      </c>
      <c r="AL184" s="439">
        <f t="array" ref="AL184">IFERROR(INDEX($N19:$N33,MATCH(1,IF($L19:$L33&lt;=AL$165,IF($M19:$M33&gt;=AL$165,1)),0))*$B19/12,0)</f>
        <v>5833.333333333333</v>
      </c>
      <c r="AM184" s="439">
        <f t="array" ref="AM184">IFERROR(INDEX($N19:$N33,MATCH(1,IF($L19:$L33&lt;=AM$165,IF($M19:$M33&gt;=AM$165,1)),0))*$B19/12,0)</f>
        <v>5833.333333333333</v>
      </c>
      <c r="AN184" s="439">
        <f t="array" ref="AN184">IFERROR(INDEX($N19:$N33,MATCH(1,IF($L19:$L33&lt;=AN$165,IF($M19:$M33&gt;=AN$165,1)),0))*$B19/12,0)</f>
        <v>5833.333333333333</v>
      </c>
      <c r="AO184" s="439">
        <f t="array" ref="AO184">IFERROR(INDEX($N19:$N33,MATCH(1,IF($L19:$L33&lt;=AO$165,IF($M19:$M33&gt;=AO$165,1)),0))*$B19/12,0)</f>
        <v>5833.333333333333</v>
      </c>
      <c r="AP184" s="439">
        <f t="array" ref="AP184">IFERROR(INDEX($N19:$N33,MATCH(1,IF($L19:$L33&lt;=AP$165,IF($M19:$M33&gt;=AP$165,1)),0))*$B19/12,0)</f>
        <v>5833.333333333333</v>
      </c>
      <c r="AQ184" s="439">
        <f t="array" ref="AQ184">IFERROR(INDEX($N19:$N33,MATCH(1,IF($L19:$L33&lt;=AQ$165,IF($M19:$M33&gt;=AQ$165,1)),0))*$B19/12,0)</f>
        <v>5833.333333333333</v>
      </c>
      <c r="AR184" s="439">
        <f t="array" ref="AR184">IFERROR(INDEX($N19:$N33,MATCH(1,IF($L19:$L33&lt;=AR$165,IF($M19:$M33&gt;=AR$165,1)),0))*$B19/12,0)</f>
        <v>6008.333333333333</v>
      </c>
      <c r="AS184" s="439">
        <f t="array" ref="AS184">IFERROR(INDEX($N19:$N33,MATCH(1,IF($L19:$L33&lt;=AS$165,IF($M19:$M33&gt;=AS$165,1)),0))*$B19/12,0)</f>
        <v>6008.333333333333</v>
      </c>
      <c r="AT184" s="439">
        <f t="array" ref="AT184">IFERROR(INDEX($N19:$N33,MATCH(1,IF($L19:$L33&lt;=AT$165,IF($M19:$M33&gt;=AT$165,1)),0))*$B19/12,0)</f>
        <v>6008.333333333333</v>
      </c>
      <c r="AU184" s="439">
        <f t="array" ref="AU184">IFERROR(INDEX($N19:$N33,MATCH(1,IF($L19:$L33&lt;=AU$165,IF($M19:$M33&gt;=AU$165,1)),0))*$B19/12,0)</f>
        <v>6008.333333333333</v>
      </c>
      <c r="AV184" s="439">
        <f t="array" ref="AV184">IFERROR(INDEX($N19:$N33,MATCH(1,IF($L19:$L33&lt;=AV$165,IF($M19:$M33&gt;=AV$165,1)),0))*$B19/12,0)</f>
        <v>6008.333333333333</v>
      </c>
      <c r="AW184" s="439">
        <f t="array" ref="AW184">IFERROR(INDEX($N19:$N33,MATCH(1,IF($L19:$L33&lt;=AW$165,IF($M19:$M33&gt;=AW$165,1)),0))*$B19/12,0)</f>
        <v>6008.333333333333</v>
      </c>
      <c r="AX184" s="439">
        <f t="array" ref="AX184">IFERROR(INDEX($N19:$N33,MATCH(1,IF($L19:$L33&lt;=AX$165,IF($M19:$M33&gt;=AX$165,1)),0))*$B19/12,0)</f>
        <v>6008.333333333333</v>
      </c>
      <c r="AY184" s="439">
        <f t="array" ref="AY184">IFERROR(INDEX($N19:$N33,MATCH(1,IF($L19:$L33&lt;=AY$165,IF($M19:$M33&gt;=AY$165,1)),0))*$B19/12,0)</f>
        <v>6008.333333333333</v>
      </c>
      <c r="AZ184" s="439">
        <f t="array" ref="AZ184">IFERROR(INDEX($N19:$N33,MATCH(1,IF($L19:$L33&lt;=AZ$165,IF($M19:$M33&gt;=AZ$165,1)),0))*$B19/12,0)</f>
        <v>6008.333333333333</v>
      </c>
      <c r="BA184" s="439">
        <f t="array" ref="BA184">IFERROR(INDEX($N19:$N33,MATCH(1,IF($L19:$L33&lt;=BA$165,IF($M19:$M33&gt;=BA$165,1)),0))*$B19/12,0)</f>
        <v>6008.333333333333</v>
      </c>
      <c r="BB184" s="439">
        <f t="array" ref="BB184">IFERROR(INDEX($N19:$N33,MATCH(1,IF($L19:$L33&lt;=BB$165,IF($M19:$M33&gt;=BB$165,1)),0))*$B19/12,0)</f>
        <v>6008.333333333333</v>
      </c>
      <c r="BC184" s="439">
        <f t="array" ref="BC184">IFERROR(INDEX($N19:$N33,MATCH(1,IF($L19:$L33&lt;=BC$165,IF($M19:$M33&gt;=BC$165,1)),0))*$B19/12,0)</f>
        <v>6008.333333333333</v>
      </c>
      <c r="BD184" s="439">
        <f t="array" ref="BD184">IFERROR(INDEX($N19:$N33,MATCH(1,IF($L19:$L33&lt;=BD$165,IF($M19:$M33&gt;=BD$165,1)),0))*$B19/12,0)</f>
        <v>6188.583333333333</v>
      </c>
      <c r="BE184" s="439">
        <f t="array" ref="BE184">IFERROR(INDEX($N19:$N33,MATCH(1,IF($L19:$L33&lt;=BE$165,IF($M19:$M33&gt;=BE$165,1)),0))*$B19/12,0)</f>
        <v>6188.583333333333</v>
      </c>
      <c r="BF184" s="439">
        <f t="array" ref="BF184">IFERROR(INDEX($N19:$N33,MATCH(1,IF($L19:$L33&lt;=BF$165,IF($M19:$M33&gt;=BF$165,1)),0))*$B19/12,0)</f>
        <v>6188.583333333333</v>
      </c>
      <c r="BG184" s="439">
        <f t="array" ref="BG184">IFERROR(INDEX($N19:$N33,MATCH(1,IF($L19:$L33&lt;=BG$165,IF($M19:$M33&gt;=BG$165,1)),0))*$B19/12,0)</f>
        <v>6188.583333333333</v>
      </c>
      <c r="BH184" s="439">
        <f t="array" ref="BH184">IFERROR(INDEX($N19:$N33,MATCH(1,IF($L19:$L33&lt;=BH$165,IF($M19:$M33&gt;=BH$165,1)),0))*$B19/12,0)</f>
        <v>6188.583333333333</v>
      </c>
      <c r="BI184" s="439">
        <f t="array" ref="BI184">IFERROR(INDEX($N19:$N33,MATCH(1,IF($L19:$L33&lt;=BI$165,IF($M19:$M33&gt;=BI$165,1)),0))*$B19/12,0)</f>
        <v>6188.583333333333</v>
      </c>
      <c r="BJ184" s="439">
        <f t="array" ref="BJ184">IFERROR(INDEX($N19:$N33,MATCH(1,IF($L19:$L33&lt;=BJ$165,IF($M19:$M33&gt;=BJ$165,1)),0))*$B19/12,0)</f>
        <v>6188.583333333333</v>
      </c>
      <c r="BK184" s="439">
        <f t="array" ref="BK184">IFERROR(INDEX($N19:$N33,MATCH(1,IF($L19:$L33&lt;=BK$165,IF($M19:$M33&gt;=BK$165,1)),0))*$B19/12,0)</f>
        <v>6188.583333333333</v>
      </c>
      <c r="BL184" s="439">
        <f t="array" ref="BL184">IFERROR(INDEX($N19:$N33,MATCH(1,IF($L19:$L33&lt;=BL$165,IF($M19:$M33&gt;=BL$165,1)),0))*$B19/12,0)</f>
        <v>6188.583333333333</v>
      </c>
      <c r="BM184" s="439">
        <f t="array" ref="BM184">IFERROR(INDEX($N19:$N33,MATCH(1,IF($L19:$L33&lt;=BM$165,IF($M19:$M33&gt;=BM$165,1)),0))*$B19/12,0)</f>
        <v>6188.583333333333</v>
      </c>
      <c r="BN184" s="439">
        <f t="array" ref="BN184">IFERROR(INDEX($N19:$N33,MATCH(1,IF($L19:$L33&lt;=BN$165,IF($M19:$M33&gt;=BN$165,1)),0))*$B19/12,0)</f>
        <v>6188.583333333333</v>
      </c>
      <c r="BO184" s="439">
        <f t="array" ref="BO184">IFERROR(INDEX($N19:$N33,MATCH(1,IF($L19:$L33&lt;=BO$165,IF($M19:$M33&gt;=BO$165,1)),0))*$B19/12,0)</f>
        <v>6188.583333333333</v>
      </c>
      <c r="BP184" s="439">
        <f t="array" ref="BP184">IFERROR(INDEX($N19:$N33,MATCH(1,IF($L19:$L33&lt;=BP$165,IF($M19:$M33&gt;=BP$165,1)),0))*$B19/12,0)</f>
        <v>6374.2408333333342</v>
      </c>
      <c r="BQ184" s="439">
        <f t="array" ref="BQ184">IFERROR(INDEX($N19:$N33,MATCH(1,IF($L19:$L33&lt;=BQ$165,IF($M19:$M33&gt;=BQ$165,1)),0))*$B19/12,0)</f>
        <v>6374.2408333333342</v>
      </c>
      <c r="BR184" s="439">
        <f t="array" ref="BR184">IFERROR(INDEX($N19:$N33,MATCH(1,IF($L19:$L33&lt;=BR$165,IF($M19:$M33&gt;=BR$165,1)),0))*$B19/12,0)</f>
        <v>6374.2408333333342</v>
      </c>
      <c r="BS184" s="439">
        <f t="array" ref="BS184">IFERROR(INDEX($N19:$N33,MATCH(1,IF($L19:$L33&lt;=BS$165,IF($M19:$M33&gt;=BS$165,1)),0))*$B19/12,0)</f>
        <v>6374.2408333333342</v>
      </c>
      <c r="BT184" s="439">
        <f t="array" ref="BT184">IFERROR(INDEX($N19:$N33,MATCH(1,IF($L19:$L33&lt;=BT$165,IF($M19:$M33&gt;=BT$165,1)),0))*$B19/12,0)</f>
        <v>6374.2408333333342</v>
      </c>
      <c r="BU184" s="439">
        <f t="array" ref="BU184">IFERROR(INDEX($N19:$N33,MATCH(1,IF($L19:$L33&lt;=BU$165,IF($M19:$M33&gt;=BU$165,1)),0))*$B19/12,0)</f>
        <v>6374.2408333333342</v>
      </c>
      <c r="BV184" s="439">
        <f t="array" ref="BV184">IFERROR(INDEX($N19:$N33,MATCH(1,IF($L19:$L33&lt;=BV$165,IF($M19:$M33&gt;=BV$165,1)),0))*$B19/12,0)</f>
        <v>6374.2408333333342</v>
      </c>
      <c r="BW184" s="439">
        <f t="array" ref="BW184">IFERROR(INDEX($N19:$N33,MATCH(1,IF($L19:$L33&lt;=BW$165,IF($M19:$M33&gt;=BW$165,1)),0))*$B19/12,0)</f>
        <v>6374.2408333333342</v>
      </c>
      <c r="BX184" s="439">
        <f t="array" ref="BX184">IFERROR(INDEX($N19:$N33,MATCH(1,IF($L19:$L33&lt;=BX$165,IF($M19:$M33&gt;=BX$165,1)),0))*$B19/12,0)</f>
        <v>6374.2408333333342</v>
      </c>
      <c r="BY184" s="439">
        <f t="array" ref="BY184">IFERROR(INDEX($N19:$N33,MATCH(1,IF($L19:$L33&lt;=BY$165,IF($M19:$M33&gt;=BY$165,1)),0))*$B19/12,0)</f>
        <v>6374.2408333333342</v>
      </c>
      <c r="BZ184" s="439">
        <f t="array" ref="BZ184">IFERROR(INDEX($N19:$N33,MATCH(1,IF($L19:$L33&lt;=BZ$165,IF($M19:$M33&gt;=BZ$165,1)),0))*$B19/12,0)</f>
        <v>6374.2408333333342</v>
      </c>
      <c r="CA184" s="439">
        <f t="array" ref="CA184">IFERROR(INDEX($N19:$N33,MATCH(1,IF($L19:$L33&lt;=CA$165,IF($M19:$M33&gt;=CA$165,1)),0))*$B19/12,0)</f>
        <v>6374.2408333333342</v>
      </c>
      <c r="CB184" s="439">
        <f t="array" ref="CB184">IFERROR(INDEX($N19:$N33,MATCH(1,IF($L19:$L33&lt;=CB$165,IF($M19:$M33&gt;=CB$165,1)),0))*$B19/12,0)</f>
        <v>6565.4680583333347</v>
      </c>
      <c r="CC184" s="439">
        <f t="array" ref="CC184">IFERROR(INDEX($N19:$N33,MATCH(1,IF($L19:$L33&lt;=CC$165,IF($M19:$M33&gt;=CC$165,1)),0))*$B19/12,0)</f>
        <v>6565.4680583333347</v>
      </c>
      <c r="CD184" s="439">
        <f t="array" ref="CD184">IFERROR(INDEX($N19:$N33,MATCH(1,IF($L19:$L33&lt;=CD$165,IF($M19:$M33&gt;=CD$165,1)),0))*$B19/12,0)</f>
        <v>6565.4680583333347</v>
      </c>
      <c r="CE184" s="439">
        <f t="array" ref="CE184">IFERROR(INDEX($N19:$N33,MATCH(1,IF($L19:$L33&lt;=CE$165,IF($M19:$M33&gt;=CE$165,1)),0))*$B19/12,0)</f>
        <v>6565.4680583333347</v>
      </c>
      <c r="CF184" s="439">
        <f t="array" ref="CF184">IFERROR(INDEX($N19:$N33,MATCH(1,IF($L19:$L33&lt;=CF$165,IF($M19:$M33&gt;=CF$165,1)),0))*$B19/12,0)</f>
        <v>6565.4680583333347</v>
      </c>
      <c r="CG184" s="439">
        <f t="array" ref="CG184">IFERROR(INDEX($N19:$N33,MATCH(1,IF($L19:$L33&lt;=CG$165,IF($M19:$M33&gt;=CG$165,1)),0))*$B19/12,0)</f>
        <v>6565.4680583333347</v>
      </c>
      <c r="CH184" s="439">
        <f t="array" ref="CH184">IFERROR(INDEX($N19:$N33,MATCH(1,IF($L19:$L33&lt;=CH$165,IF($M19:$M33&gt;=CH$165,1)),0))*$B19/12,0)</f>
        <v>6565.4680583333347</v>
      </c>
      <c r="CI184" s="439">
        <f t="array" ref="CI184">IFERROR(INDEX($N19:$N33,MATCH(1,IF($L19:$L33&lt;=CI$165,IF($M19:$M33&gt;=CI$165,1)),0))*$B19/12,0)</f>
        <v>6565.4680583333347</v>
      </c>
      <c r="CJ184" s="439">
        <f t="array" ref="CJ184">IFERROR(INDEX($N19:$N33,MATCH(1,IF($L19:$L33&lt;=CJ$165,IF($M19:$M33&gt;=CJ$165,1)),0))*$B19/12,0)</f>
        <v>6565.4680583333347</v>
      </c>
      <c r="CK184" s="439">
        <f t="array" ref="CK184">IFERROR(INDEX($N19:$N33,MATCH(1,IF($L19:$L33&lt;=CK$165,IF($M19:$M33&gt;=CK$165,1)),0))*$B19/12,0)</f>
        <v>6565.4680583333347</v>
      </c>
      <c r="CL184" s="439">
        <f t="array" ref="CL184">IFERROR(INDEX($N19:$N33,MATCH(1,IF($L19:$L33&lt;=CL$165,IF($M19:$M33&gt;=CL$165,1)),0))*$B19/12,0)</f>
        <v>6565.4680583333347</v>
      </c>
      <c r="CM184" s="439">
        <f t="array" ref="CM184">IFERROR(INDEX($N19:$N33,MATCH(1,IF($L19:$L33&lt;=CM$165,IF($M19:$M33&gt;=CM$165,1)),0))*$B19/12,0)</f>
        <v>6565.4680583333347</v>
      </c>
      <c r="CN184" s="439">
        <f t="array" ref="CN184">IFERROR(INDEX($N19:$N33,MATCH(1,IF($L19:$L33&lt;=CN$165,IF($M19:$M33&gt;=CN$165,1)),0))*$B19/12,0)</f>
        <v>6762.4321000833343</v>
      </c>
      <c r="CO184" s="439">
        <f t="array" ref="CO184">IFERROR(INDEX($N19:$N33,MATCH(1,IF($L19:$L33&lt;=CO$165,IF($M19:$M33&gt;=CO$165,1)),0))*$B19/12,0)</f>
        <v>6762.4321000833343</v>
      </c>
      <c r="CP184" s="439">
        <f t="array" ref="CP184">IFERROR(INDEX($N19:$N33,MATCH(1,IF($L19:$L33&lt;=CP$165,IF($M19:$M33&gt;=CP$165,1)),0))*$B19/12,0)</f>
        <v>6762.4321000833343</v>
      </c>
      <c r="CQ184" s="439">
        <f t="array" ref="CQ184">IFERROR(INDEX($N19:$N33,MATCH(1,IF($L19:$L33&lt;=CQ$165,IF($M19:$M33&gt;=CQ$165,1)),0))*$B19/12,0)</f>
        <v>6762.4321000833343</v>
      </c>
      <c r="CR184" s="439">
        <f t="array" ref="CR184">IFERROR(INDEX($N19:$N33,MATCH(1,IF($L19:$L33&lt;=CR$165,IF($M19:$M33&gt;=CR$165,1)),0))*$B19/12,0)</f>
        <v>6762.4321000833343</v>
      </c>
      <c r="CS184" s="439">
        <f t="array" ref="CS184">IFERROR(INDEX($N19:$N33,MATCH(1,IF($L19:$L33&lt;=CS$165,IF($M19:$M33&gt;=CS$165,1)),0))*$B19/12,0)</f>
        <v>6762.4321000833343</v>
      </c>
      <c r="CT184" s="439">
        <f t="array" ref="CT184">IFERROR(INDEX($N19:$N33,MATCH(1,IF($L19:$L33&lt;=CT$165,IF($M19:$M33&gt;=CT$165,1)),0))*$B19/12,0)</f>
        <v>6762.4321000833343</v>
      </c>
      <c r="CU184" s="439">
        <f t="array" ref="CU184">IFERROR(INDEX($N19:$N33,MATCH(1,IF($L19:$L33&lt;=CU$165,IF($M19:$M33&gt;=CU$165,1)),0))*$B19/12,0)</f>
        <v>6762.4321000833343</v>
      </c>
      <c r="CV184" s="439">
        <f t="array" ref="CV184">IFERROR(INDEX($N19:$N33,MATCH(1,IF($L19:$L33&lt;=CV$165,IF($M19:$M33&gt;=CV$165,1)),0))*$B19/12,0)</f>
        <v>6762.4321000833343</v>
      </c>
      <c r="CW184" s="439">
        <f t="array" ref="CW184">IFERROR(INDEX($N19:$N33,MATCH(1,IF($L19:$L33&lt;=CW$165,IF($M19:$M33&gt;=CW$165,1)),0))*$B19/12,0)</f>
        <v>6762.4321000833343</v>
      </c>
      <c r="CX184" s="439">
        <f t="array" ref="CX184">IFERROR(INDEX($N19:$N33,MATCH(1,IF($L19:$L33&lt;=CX$165,IF($M19:$M33&gt;=CX$165,1)),0))*$B19/12,0)</f>
        <v>6762.4321000833343</v>
      </c>
      <c r="CY184" s="439">
        <f t="array" ref="CY184">IFERROR(INDEX($N19:$N33,MATCH(1,IF($L19:$L33&lt;=CY$165,IF($M19:$M33&gt;=CY$165,1)),0))*$B19/12,0)</f>
        <v>6762.4321000833343</v>
      </c>
      <c r="CZ184" s="439">
        <f t="array" ref="CZ184">IFERROR(INDEX($N19:$N33,MATCH(1,IF($L19:$L33&lt;=CZ$165,IF($M19:$M33&gt;=CZ$165,1)),0))*$B19/12,0)</f>
        <v>6965.3050630858343</v>
      </c>
      <c r="DA184" s="439">
        <f t="array" ref="DA184">IFERROR(INDEX($N19:$N33,MATCH(1,IF($L19:$L33&lt;=DA$165,IF($M19:$M33&gt;=DA$165,1)),0))*$B19/12,0)</f>
        <v>6965.3050630858343</v>
      </c>
      <c r="DB184" s="439">
        <f t="array" ref="DB184">IFERROR(INDEX($N19:$N33,MATCH(1,IF($L19:$L33&lt;=DB$165,IF($M19:$M33&gt;=DB$165,1)),0))*$B19/12,0)</f>
        <v>6965.3050630858343</v>
      </c>
      <c r="DC184" s="439">
        <f t="array" ref="DC184">IFERROR(INDEX($N19:$N33,MATCH(1,IF($L19:$L33&lt;=DC$165,IF($M19:$M33&gt;=DC$165,1)),0))*$B19/12,0)</f>
        <v>6965.3050630858343</v>
      </c>
      <c r="DD184" s="439">
        <f t="array" ref="DD184">IFERROR(INDEX($N19:$N33,MATCH(1,IF($L19:$L33&lt;=DD$165,IF($M19:$M33&gt;=DD$165,1)),0))*$B19/12,0)</f>
        <v>6965.3050630858343</v>
      </c>
      <c r="DE184" s="439">
        <f t="array" ref="DE184">IFERROR(INDEX($N19:$N33,MATCH(1,IF($L19:$L33&lt;=DE$165,IF($M19:$M33&gt;=DE$165,1)),0))*$B19/12,0)</f>
        <v>6965.3050630858343</v>
      </c>
      <c r="DF184" s="439">
        <f t="array" ref="DF184">IFERROR(INDEX($N19:$N33,MATCH(1,IF($L19:$L33&lt;=DF$165,IF($M19:$M33&gt;=DF$165,1)),0))*$B19/12,0)</f>
        <v>6965.3050630858343</v>
      </c>
      <c r="DG184" s="439">
        <f t="array" ref="DG184">IFERROR(INDEX($N19:$N33,MATCH(1,IF($L19:$L33&lt;=DG$165,IF($M19:$M33&gt;=DG$165,1)),0))*$B19/12,0)</f>
        <v>6965.3050630858343</v>
      </c>
      <c r="DH184" s="439">
        <f t="array" ref="DH184">IFERROR(INDEX($N19:$N33,MATCH(1,IF($L19:$L33&lt;=DH$165,IF($M19:$M33&gt;=DH$165,1)),0))*$B19/12,0)</f>
        <v>6965.3050630858343</v>
      </c>
      <c r="DI184" s="439">
        <f t="array" ref="DI184">IFERROR(INDEX($N19:$N33,MATCH(1,IF($L19:$L33&lt;=DI$165,IF($M19:$M33&gt;=DI$165,1)),0))*$B19/12,0)</f>
        <v>6965.3050630858343</v>
      </c>
      <c r="DJ184" s="439">
        <f t="array" ref="DJ184">IFERROR(INDEX($N19:$N33,MATCH(1,IF($L19:$L33&lt;=DJ$165,IF($M19:$M33&gt;=DJ$165,1)),0))*$B19/12,0)</f>
        <v>6965.3050630858343</v>
      </c>
      <c r="DK184" s="439">
        <f t="array" ref="DK184">IFERROR(INDEX($N19:$N33,MATCH(1,IF($L19:$L33&lt;=DK$165,IF($M19:$M33&gt;=DK$165,1)),0))*$B19/12,0)</f>
        <v>6965.3050630858343</v>
      </c>
      <c r="DL184" s="439">
        <f t="array" ref="DL184">IFERROR(INDEX($N19:$N33,MATCH(1,IF($L19:$L33&lt;=DL$165,IF($M19:$M33&gt;=DL$165,1)),0))*$B19/12,0)</f>
        <v>7174.2642149784087</v>
      </c>
      <c r="DM184" s="439">
        <f t="array" ref="DM184">IFERROR(INDEX($N19:$N33,MATCH(1,IF($L19:$L33&lt;=DM$165,IF($M19:$M33&gt;=DM$165,1)),0))*$B19/12,0)</f>
        <v>7174.2642149784087</v>
      </c>
      <c r="DN184" s="439">
        <f t="array" ref="DN184">IFERROR(INDEX($N19:$N33,MATCH(1,IF($L19:$L33&lt;=DN$165,IF($M19:$M33&gt;=DN$165,1)),0))*$B19/12,0)</f>
        <v>7174.2642149784087</v>
      </c>
      <c r="DO184" s="439">
        <f t="array" ref="DO184">IFERROR(INDEX($N19:$N33,MATCH(1,IF($L19:$L33&lt;=DO$165,IF($M19:$M33&gt;=DO$165,1)),0))*$B19/12,0)</f>
        <v>7174.2642149784087</v>
      </c>
      <c r="DP184" s="439">
        <f t="array" ref="DP184">IFERROR(INDEX($N19:$N33,MATCH(1,IF($L19:$L33&lt;=DP$165,IF($M19:$M33&gt;=DP$165,1)),0))*$B19/12,0)</f>
        <v>7174.2642149784087</v>
      </c>
      <c r="DQ184" s="439">
        <f t="array" ref="DQ184">IFERROR(INDEX($N19:$N33,MATCH(1,IF($L19:$L33&lt;=DQ$165,IF($M19:$M33&gt;=DQ$165,1)),0))*$B19/12,0)</f>
        <v>7174.2642149784087</v>
      </c>
      <c r="DR184" s="439">
        <f t="array" ref="DR184">IFERROR(INDEX($N19:$N33,MATCH(1,IF($L19:$L33&lt;=DR$165,IF($M19:$M33&gt;=DR$165,1)),0))*$B19/12,0)</f>
        <v>7174.2642149784087</v>
      </c>
      <c r="DS184" s="439">
        <f t="array" ref="DS184">IFERROR(INDEX($N19:$N33,MATCH(1,IF($L19:$L33&lt;=DS$165,IF($M19:$M33&gt;=DS$165,1)),0))*$B19/12,0)</f>
        <v>7174.2642149784087</v>
      </c>
      <c r="DT184" s="439">
        <f t="array" ref="DT184">IFERROR(INDEX($N19:$N33,MATCH(1,IF($L19:$L33&lt;=DT$165,IF($M19:$M33&gt;=DT$165,1)),0))*$B19/12,0)</f>
        <v>7174.2642149784087</v>
      </c>
      <c r="DU184" s="439">
        <f t="array" ref="DU184">IFERROR(INDEX($N19:$N33,MATCH(1,IF($L19:$L33&lt;=DU$165,IF($M19:$M33&gt;=DU$165,1)),0))*$B19/12,0)</f>
        <v>7174.2642149784087</v>
      </c>
      <c r="DV184" s="439">
        <f t="array" ref="DV184">IFERROR(INDEX($N19:$N33,MATCH(1,IF($L19:$L33&lt;=DV$165,IF($M19:$M33&gt;=DV$165,1)),0))*$B19/12,0)</f>
        <v>7174.2642149784087</v>
      </c>
      <c r="DW184" s="439">
        <f t="array" ref="DW184">IFERROR(INDEX($N19:$N33,MATCH(1,IF($L19:$L33&lt;=DW$165,IF($M19:$M33&gt;=DW$165,1)),0))*$B19/12,0)</f>
        <v>7174.2642149784087</v>
      </c>
      <c r="DX184" s="439">
        <f t="array" ref="DX184">IFERROR(INDEX($N19:$N33,MATCH(1,IF($L19:$L33&lt;=DX$165,IF($M19:$M33&gt;=DX$165,1)),0))*$B19/12,0)</f>
        <v>7389.4921414277605</v>
      </c>
      <c r="DY184" s="439">
        <f t="array" ref="DY184">IFERROR(INDEX($N19:$N33,MATCH(1,IF($L19:$L33&lt;=DY$165,IF($M19:$M33&gt;=DY$165,1)),0))*$B19/12,0)</f>
        <v>7389.4921414277605</v>
      </c>
      <c r="DZ184" s="439">
        <f t="array" ref="DZ184">IFERROR(INDEX($N19:$N33,MATCH(1,IF($L19:$L33&lt;=DZ$165,IF($M19:$M33&gt;=DZ$165,1)),0))*$B19/12,0)</f>
        <v>7389.4921414277605</v>
      </c>
      <c r="EA184" s="439">
        <f t="array" ref="EA184">IFERROR(INDEX($N19:$N33,MATCH(1,IF($L19:$L33&lt;=EA$165,IF($M19:$M33&gt;=EA$165,1)),0))*$B19/12,0)</f>
        <v>7389.4921414277605</v>
      </c>
      <c r="EB184" s="439">
        <f t="array" ref="EB184">IFERROR(INDEX($N19:$N33,MATCH(1,IF($L19:$L33&lt;=EB$165,IF($M19:$M33&gt;=EB$165,1)),0))*$B19/12,0)</f>
        <v>7389.4921414277605</v>
      </c>
      <c r="EC184" s="439">
        <f t="array" ref="EC184">IFERROR(INDEX($N19:$N33,MATCH(1,IF($L19:$L33&lt;=EC$165,IF($M19:$M33&gt;=EC$165,1)),0))*$B19/12,0)</f>
        <v>7389.4921414277605</v>
      </c>
      <c r="ED184" s="439">
        <f t="array" ref="ED184">IFERROR(INDEX($N19:$N33,MATCH(1,IF($L19:$L33&lt;=ED$165,IF($M19:$M33&gt;=ED$165,1)),0))*$B19/12,0)</f>
        <v>7389.4921414277605</v>
      </c>
      <c r="EE184" s="439">
        <f t="array" ref="EE184">IFERROR(INDEX($N19:$N33,MATCH(1,IF($L19:$L33&lt;=EE$165,IF($M19:$M33&gt;=EE$165,1)),0))*$B19/12,0)</f>
        <v>7389.4921414277605</v>
      </c>
      <c r="EF184" s="439">
        <f t="array" ref="EF184">IFERROR(INDEX($N19:$N33,MATCH(1,IF($L19:$L33&lt;=EF$165,IF($M19:$M33&gt;=EF$165,1)),0))*$B19/12,0)</f>
        <v>7389.4921414277605</v>
      </c>
      <c r="EG184" s="439">
        <f t="array" ref="EG184">IFERROR(INDEX($N19:$N33,MATCH(1,IF($L19:$L33&lt;=EG$165,IF($M19:$M33&gt;=EG$165,1)),0))*$B19/12,0)</f>
        <v>7389.4921414277605</v>
      </c>
      <c r="EH184" s="439">
        <f t="array" ref="EH184">IFERROR(INDEX($N19:$N33,MATCH(1,IF($L19:$L33&lt;=EH$165,IF($M19:$M33&gt;=EH$165,1)),0))*$B19/12,0)</f>
        <v>7389.4921414277605</v>
      </c>
      <c r="EI184" s="439">
        <f t="array" ref="EI184">IFERROR(INDEX($N19:$N33,MATCH(1,IF($L19:$L33&lt;=EI$165,IF($M19:$M33&gt;=EI$165,1)),0))*$B19/12,0)</f>
        <v>7389.4921414277605</v>
      </c>
      <c r="EJ184" s="439">
        <f t="array" ref="EJ184">IFERROR(INDEX($N19:$N33,MATCH(1,IF($L19:$L33&lt;=EJ$165,IF($M19:$M33&gt;=EJ$165,1)),0))*$B19/12,0)</f>
        <v>7611.1769056705934</v>
      </c>
      <c r="EK184" s="439">
        <f t="array" ref="EK184">IFERROR(INDEX($N19:$N33,MATCH(1,IF($L19:$L33&lt;=EK$165,IF($M19:$M33&gt;=EK$165,1)),0))*$B19/12,0)</f>
        <v>7611.1769056705934</v>
      </c>
      <c r="EL184" s="439">
        <f t="array" ref="EL184">IFERROR(INDEX($N19:$N33,MATCH(1,IF($L19:$L33&lt;=EL$165,IF($M19:$M33&gt;=EL$165,1)),0))*$B19/12,0)</f>
        <v>7611.1769056705934</v>
      </c>
      <c r="EM184" s="439">
        <f t="array" ref="EM184">IFERROR(INDEX($N19:$N33,MATCH(1,IF($L19:$L33&lt;=EM$165,IF($M19:$M33&gt;=EM$165,1)),0))*$B19/12,0)</f>
        <v>7611.1769056705934</v>
      </c>
      <c r="EN184" s="439">
        <f t="array" ref="EN184">IFERROR(INDEX($N19:$N33,MATCH(1,IF($L19:$L33&lt;=EN$165,IF($M19:$M33&gt;=EN$165,1)),0))*$B19/12,0)</f>
        <v>7611.1769056705934</v>
      </c>
      <c r="EO184" s="439">
        <f t="array" ref="EO184">IFERROR(INDEX($N19:$N33,MATCH(1,IF($L19:$L33&lt;=EO$165,IF($M19:$M33&gt;=EO$165,1)),0))*$B19/12,0)</f>
        <v>7611.1769056705934</v>
      </c>
      <c r="EP184" s="439">
        <f t="array" ref="EP184">IFERROR(INDEX($N19:$N33,MATCH(1,IF($L19:$L33&lt;=EP$165,IF($M19:$M33&gt;=EP$165,1)),0))*$B19/12,0)</f>
        <v>7611.1769056705934</v>
      </c>
      <c r="EQ184" s="439">
        <f t="array" ref="EQ184">IFERROR(INDEX($N19:$N33,MATCH(1,IF($L19:$L33&lt;=EQ$165,IF($M19:$M33&gt;=EQ$165,1)),0))*$B19/12,0)</f>
        <v>7611.1769056705934</v>
      </c>
      <c r="ER184" s="439">
        <f t="array" ref="ER184">IFERROR(INDEX($N19:$N33,MATCH(1,IF($L19:$L33&lt;=ER$165,IF($M19:$M33&gt;=ER$165,1)),0))*$B19/12,0)</f>
        <v>7611.1769056705934</v>
      </c>
      <c r="ES184" s="439">
        <f t="array" ref="ES184">IFERROR(INDEX($N19:$N33,MATCH(1,IF($L19:$L33&lt;=ES$165,IF($M19:$M33&gt;=ES$165,1)),0))*$B19/12,0)</f>
        <v>7611.1769056705934</v>
      </c>
      <c r="ET184" s="439">
        <f t="array" ref="ET184">IFERROR(INDEX($N19:$N33,MATCH(1,IF($L19:$L33&lt;=ET$165,IF($M19:$M33&gt;=ET$165,1)),0))*$B19/12,0)</f>
        <v>7611.1769056705934</v>
      </c>
      <c r="EU184" s="439">
        <f t="array" ref="EU184">IFERROR(INDEX($N19:$N33,MATCH(1,IF($L19:$L33&lt;=EU$165,IF($M19:$M33&gt;=EU$165,1)),0))*$B19/12,0)</f>
        <v>7611.1769056705934</v>
      </c>
      <c r="EV184" s="439">
        <f t="array" ref="EV184">IFERROR(INDEX($N19:$N33,MATCH(1,IF($L19:$L33&lt;=EV$165,IF($M19:$M33&gt;=EV$165,1)),0))*$B19/12,0)</f>
        <v>7839.5122128407129</v>
      </c>
      <c r="EW184" s="439">
        <f t="array" ref="EW184">IFERROR(INDEX($N19:$N33,MATCH(1,IF($L19:$L33&lt;=EW$165,IF($M19:$M33&gt;=EW$165,1)),0))*$B19/12,0)</f>
        <v>7839.5122128407129</v>
      </c>
      <c r="EX184" s="439">
        <f t="array" ref="EX184">IFERROR(INDEX($N19:$N33,MATCH(1,IF($L19:$L33&lt;=EX$165,IF($M19:$M33&gt;=EX$165,1)),0))*$B19/12,0)</f>
        <v>7839.5122128407129</v>
      </c>
      <c r="EY184" s="439">
        <f t="array" ref="EY184">IFERROR(INDEX($N19:$N33,MATCH(1,IF($L19:$L33&lt;=EY$165,IF($M19:$M33&gt;=EY$165,1)),0))*$B19/12,0)</f>
        <v>7839.5122128407129</v>
      </c>
      <c r="EZ184" s="439">
        <f t="array" ref="EZ184">IFERROR(INDEX($N19:$N33,MATCH(1,IF($L19:$L33&lt;=EZ$165,IF($M19:$M33&gt;=EZ$165,1)),0))*$B19/12,0)</f>
        <v>7839.5122128407129</v>
      </c>
      <c r="FA184" s="439">
        <f t="array" ref="FA184">IFERROR(INDEX($N19:$N33,MATCH(1,IF($L19:$L33&lt;=FA$165,IF($M19:$M33&gt;=FA$165,1)),0))*$B19/12,0)</f>
        <v>7839.5122128407129</v>
      </c>
      <c r="FB184" s="439">
        <f t="array" ref="FB184">IFERROR(INDEX($N19:$N33,MATCH(1,IF($L19:$L33&lt;=FB$165,IF($M19:$M33&gt;=FB$165,1)),0))*$B19/12,0)</f>
        <v>7839.5122128407129</v>
      </c>
      <c r="FC184" s="439">
        <f t="array" ref="FC184">IFERROR(INDEX($N19:$N33,MATCH(1,IF($L19:$L33&lt;=FC$165,IF($M19:$M33&gt;=FC$165,1)),0))*$B19/12,0)</f>
        <v>7839.5122128407129</v>
      </c>
      <c r="FD184" s="439">
        <f t="array" ref="FD184">IFERROR(INDEX($N19:$N33,MATCH(1,IF($L19:$L33&lt;=FD$165,IF($M19:$M33&gt;=FD$165,1)),0))*$B19/12,0)</f>
        <v>7839.5122128407129</v>
      </c>
      <c r="FE184" s="439">
        <f t="array" ref="FE184">IFERROR(INDEX($N19:$N33,MATCH(1,IF($L19:$L33&lt;=FE$165,IF($M19:$M33&gt;=FE$165,1)),0))*$B19/12,0)</f>
        <v>7839.5122128407129</v>
      </c>
      <c r="FF184" s="439">
        <f t="array" ref="FF184">IFERROR(INDEX($N19:$N33,MATCH(1,IF($L19:$L33&lt;=FF$165,IF($M19:$M33&gt;=FF$165,1)),0))*$B19/12,0)</f>
        <v>7839.5122128407129</v>
      </c>
      <c r="FG184" s="439">
        <f t="array" ref="FG184">IFERROR(INDEX($N19:$N33,MATCH(1,IF($L19:$L33&lt;=FG$165,IF($M19:$M33&gt;=FG$165,1)),0))*$B19/12,0)</f>
        <v>7839.5122128407129</v>
      </c>
      <c r="FH184" s="439">
        <f t="array" ref="FH184">IFERROR(INDEX($N19:$N33,MATCH(1,IF($L19:$L33&lt;=FH$165,IF($M19:$M33&gt;=FH$165,1)),0))*$B19/12,0)</f>
        <v>8074.6975792259354</v>
      </c>
      <c r="FI184" s="439">
        <f t="array" ref="FI184">IFERROR(INDEX($N19:$N33,MATCH(1,IF($L19:$L33&lt;=FI$165,IF($M19:$M33&gt;=FI$165,1)),0))*$B19/12,0)</f>
        <v>8074.6975792259354</v>
      </c>
      <c r="FJ184" s="439">
        <f t="array" ref="FJ184">IFERROR(INDEX($N19:$N33,MATCH(1,IF($L19:$L33&lt;=FJ$165,IF($M19:$M33&gt;=FJ$165,1)),0))*$B19/12,0)</f>
        <v>8074.6975792259354</v>
      </c>
      <c r="FK184" s="439">
        <f t="array" ref="FK184">IFERROR(INDEX($N19:$N33,MATCH(1,IF($L19:$L33&lt;=FK$165,IF($M19:$M33&gt;=FK$165,1)),0))*$B19/12,0)</f>
        <v>8074.6975792259354</v>
      </c>
      <c r="FL184" s="439">
        <f t="array" ref="FL184">IFERROR(INDEX($N19:$N33,MATCH(1,IF($L19:$L33&lt;=FL$165,IF($M19:$M33&gt;=FL$165,1)),0))*$B19/12,0)</f>
        <v>8074.6975792259354</v>
      </c>
      <c r="FM184" s="439">
        <f t="array" ref="FM184">IFERROR(INDEX($N19:$N33,MATCH(1,IF($L19:$L33&lt;=FM$165,IF($M19:$M33&gt;=FM$165,1)),0))*$B19/12,0)</f>
        <v>8074.6975792259354</v>
      </c>
      <c r="FN184" s="439">
        <f t="array" ref="FN184">IFERROR(INDEX($N19:$N33,MATCH(1,IF($L19:$L33&lt;=FN$165,IF($M19:$M33&gt;=FN$165,1)),0))*$B19/12,0)</f>
        <v>8074.6975792259354</v>
      </c>
      <c r="FO184" s="439">
        <f t="array" ref="FO184">IFERROR(INDEX($N19:$N33,MATCH(1,IF($L19:$L33&lt;=FO$165,IF($M19:$M33&gt;=FO$165,1)),0))*$B19/12,0)</f>
        <v>8074.6975792259354</v>
      </c>
      <c r="FP184" s="439">
        <f t="array" ref="FP184">IFERROR(INDEX($N19:$N33,MATCH(1,IF($L19:$L33&lt;=FP$165,IF($M19:$M33&gt;=FP$165,1)),0))*$B19/12,0)</f>
        <v>8074.6975792259354</v>
      </c>
      <c r="FQ184" s="439">
        <f t="array" ref="FQ184">IFERROR(INDEX($N19:$N33,MATCH(1,IF($L19:$L33&lt;=FQ$165,IF($M19:$M33&gt;=FQ$165,1)),0))*$B19/12,0)</f>
        <v>8074.6975792259354</v>
      </c>
      <c r="FR184" s="439">
        <f t="array" ref="FR184">IFERROR(INDEX($N19:$N33,MATCH(1,IF($L19:$L33&lt;=FR$165,IF($M19:$M33&gt;=FR$165,1)),0))*$B19/12,0)</f>
        <v>8074.6975792259354</v>
      </c>
      <c r="FS184" s="439">
        <f t="array" ref="FS184">IFERROR(INDEX($N19:$N33,MATCH(1,IF($L19:$L33&lt;=FS$165,IF($M19:$M33&gt;=FS$165,1)),0))*$B19/12,0)</f>
        <v>8074.6975792259354</v>
      </c>
      <c r="FT184" s="439">
        <f t="array" ref="FT184">IFERROR(INDEX($N19:$N33,MATCH(1,IF($L19:$L33&lt;=FT$165,IF($M19:$M33&gt;=FT$165,1)),0))*$B19/12,0)</f>
        <v>0</v>
      </c>
      <c r="FU184" s="439">
        <f t="array" ref="FU184">IFERROR(INDEX($N19:$N33,MATCH(1,IF($L19:$L33&lt;=FU$165,IF($M19:$M33&gt;=FU$165,1)),0))*$B19/12,0)</f>
        <v>0</v>
      </c>
      <c r="FV184" s="439">
        <f t="array" ref="FV184">IFERROR(INDEX($N19:$N33,MATCH(1,IF($L19:$L33&lt;=FV$165,IF($M19:$M33&gt;=FV$165,1)),0))*$B19/12,0)</f>
        <v>0</v>
      </c>
      <c r="FW184" s="439">
        <f t="array" ref="FW184">IFERROR(INDEX($N19:$N33,MATCH(1,IF($L19:$L33&lt;=FW$165,IF($M19:$M33&gt;=FW$165,1)),0))*$B19/12,0)</f>
        <v>0</v>
      </c>
      <c r="FX184" s="439">
        <f t="array" ref="FX184">IFERROR(INDEX($N19:$N33,MATCH(1,IF($L19:$L33&lt;=FX$165,IF($M19:$M33&gt;=FX$165,1)),0))*$B19/12,0)</f>
        <v>0</v>
      </c>
      <c r="FY184" s="439">
        <f t="array" ref="FY184">IFERROR(INDEX($N19:$N33,MATCH(1,IF($L19:$L33&lt;=FY$165,IF($M19:$M33&gt;=FY$165,1)),0))*$B19/12,0)</f>
        <v>0</v>
      </c>
      <c r="FZ184" s="439">
        <f t="array" ref="FZ184">IFERROR(INDEX($N19:$N33,MATCH(1,IF($L19:$L33&lt;=FZ$165,IF($M19:$M33&gt;=FZ$165,1)),0))*$B19/12,0)</f>
        <v>0</v>
      </c>
      <c r="GA184" s="439">
        <f t="array" ref="GA184">IFERROR(INDEX($N19:$N33,MATCH(1,IF($L19:$L33&lt;=GA$165,IF($M19:$M33&gt;=GA$165,1)),0))*$B19/12,0)</f>
        <v>0</v>
      </c>
      <c r="GB184" s="439">
        <f t="array" ref="GB184">IFERROR(INDEX($N19:$N33,MATCH(1,IF($L19:$L33&lt;=GB$165,IF($M19:$M33&gt;=GB$165,1)),0))*$B19/12,0)</f>
        <v>0</v>
      </c>
      <c r="GC184" s="439">
        <f t="array" ref="GC184">IFERROR(INDEX($N19:$N33,MATCH(1,IF($L19:$L33&lt;=GC$165,IF($M19:$M33&gt;=GC$165,1)),0))*$B19/12,0)</f>
        <v>0</v>
      </c>
      <c r="GD184" s="439">
        <f t="array" ref="GD184">IFERROR(INDEX($N19:$N33,MATCH(1,IF($L19:$L33&lt;=GD$165,IF($M19:$M33&gt;=GD$165,1)),0))*$B19/12,0)</f>
        <v>0</v>
      </c>
      <c r="GE184" s="439">
        <f t="array" ref="GE184">IFERROR(INDEX($N19:$N33,MATCH(1,IF($L19:$L33&lt;=GE$165,IF($M19:$M33&gt;=GE$165,1)),0))*$B19/12,0)</f>
        <v>0</v>
      </c>
      <c r="GF184" s="439">
        <f t="array" ref="GF184">IFERROR(INDEX($N19:$N33,MATCH(1,IF($L19:$L33&lt;=GF$165,IF($M19:$M33&gt;=GF$165,1)),0))*$B19/12,0)</f>
        <v>0</v>
      </c>
      <c r="GG184" s="439">
        <f t="array" ref="GG184">IFERROR(INDEX($N19:$N33,MATCH(1,IF($L19:$L33&lt;=GG$165,IF($M19:$M33&gt;=GG$165,1)),0))*$B19/12,0)</f>
        <v>0</v>
      </c>
      <c r="GH184" s="439">
        <f t="array" ref="GH184">IFERROR(INDEX($N19:$N33,MATCH(1,IF($L19:$L33&lt;=GH$165,IF($M19:$M33&gt;=GH$165,1)),0))*$B19/12,0)</f>
        <v>0</v>
      </c>
      <c r="GI184" s="439">
        <f t="array" ref="GI184">IFERROR(INDEX($N19:$N33,MATCH(1,IF($L19:$L33&lt;=GI$165,IF($M19:$M33&gt;=GI$165,1)),0))*$B19/12,0)</f>
        <v>0</v>
      </c>
      <c r="GJ184" s="439">
        <f t="array" ref="GJ184">IFERROR(INDEX($N19:$N33,MATCH(1,IF($L19:$L33&lt;=GJ$165,IF($M19:$M33&gt;=GJ$165,1)),0))*$B19/12,0)</f>
        <v>0</v>
      </c>
      <c r="GK184" s="439">
        <f t="array" ref="GK184">IFERROR(INDEX($N19:$N33,MATCH(1,IF($L19:$L33&lt;=GK$165,IF($M19:$M33&gt;=GK$165,1)),0))*$B19/12,0)</f>
        <v>0</v>
      </c>
      <c r="GL184" s="439">
        <f t="array" ref="GL184">IFERROR(INDEX($N19:$N33,MATCH(1,IF($L19:$L33&lt;=GL$165,IF($M19:$M33&gt;=GL$165,1)),0))*$B19/12,0)</f>
        <v>0</v>
      </c>
      <c r="GM184" s="439">
        <f t="array" ref="GM184">IFERROR(INDEX($N19:$N33,MATCH(1,IF($L19:$L33&lt;=GM$165,IF($M19:$M33&gt;=GM$165,1)),0))*$B19/12,0)</f>
        <v>0</v>
      </c>
      <c r="GN184" s="439">
        <f t="array" ref="GN184">IFERROR(INDEX($N19:$N33,MATCH(1,IF($L19:$L33&lt;=GN$165,IF($M19:$M33&gt;=GN$165,1)),0))*$B19/12,0)</f>
        <v>0</v>
      </c>
      <c r="GO184" s="439">
        <f t="array" ref="GO184">IFERROR(INDEX($N19:$N33,MATCH(1,IF($L19:$L33&lt;=GO$165,IF($M19:$M33&gt;=GO$165,1)),0))*$B19/12,0)</f>
        <v>0</v>
      </c>
      <c r="GP184" s="439">
        <f t="array" ref="GP184">IFERROR(INDEX($N19:$N33,MATCH(1,IF($L19:$L33&lt;=GP$165,IF($M19:$M33&gt;=GP$165,1)),0))*$B19/12,0)</f>
        <v>0</v>
      </c>
      <c r="GQ184" s="439">
        <f t="array" ref="GQ184">IFERROR(INDEX($N19:$N33,MATCH(1,IF($L19:$L33&lt;=GQ$165,IF($M19:$M33&gt;=GQ$165,1)),0))*$B19/12,0)</f>
        <v>0</v>
      </c>
      <c r="GR184" s="439">
        <f t="array" ref="GR184">IFERROR(INDEX($N19:$N33,MATCH(1,IF($L19:$L33&lt;=GR$165,IF($M19:$M33&gt;=GR$165,1)),0))*$B19/12,0)</f>
        <v>0</v>
      </c>
      <c r="GS184" s="439">
        <f t="array" ref="GS184">IFERROR(INDEX($N19:$N33,MATCH(1,IF($L19:$L33&lt;=GS$165,IF($M19:$M33&gt;=GS$165,1)),0))*$B19/12,0)</f>
        <v>0</v>
      </c>
      <c r="GT184" s="439">
        <f t="array" ref="GT184">IFERROR(INDEX($N19:$N33,MATCH(1,IF($L19:$L33&lt;=GT$165,IF($M19:$M33&gt;=GT$165,1)),0))*$B19/12,0)</f>
        <v>0</v>
      </c>
      <c r="GU184" s="439">
        <f t="array" ref="GU184">IFERROR(INDEX($N19:$N33,MATCH(1,IF($L19:$L33&lt;=GU$165,IF($M19:$M33&gt;=GU$165,1)),0))*$B19/12,0)</f>
        <v>0</v>
      </c>
      <c r="GV184" s="439">
        <f t="array" ref="GV184">IFERROR(INDEX($N19:$N33,MATCH(1,IF($L19:$L33&lt;=GV$165,IF($M19:$M33&gt;=GV$165,1)),0))*$B19/12,0)</f>
        <v>0</v>
      </c>
      <c r="GW184" s="439">
        <f t="array" ref="GW184">IFERROR(INDEX($N19:$N33,MATCH(1,IF($L19:$L33&lt;=GW$165,IF($M19:$M33&gt;=GW$165,1)),0))*$B19/12,0)</f>
        <v>0</v>
      </c>
      <c r="GX184" s="439">
        <f t="array" ref="GX184">IFERROR(INDEX($N19:$N33,MATCH(1,IF($L19:$L33&lt;=GX$165,IF($M19:$M33&gt;=GX$165,1)),0))*$B19/12,0)</f>
        <v>0</v>
      </c>
      <c r="GY184" s="439">
        <f t="array" ref="GY184">IFERROR(INDEX($N19:$N33,MATCH(1,IF($L19:$L33&lt;=GY$165,IF($M19:$M33&gt;=GY$165,1)),0))*$B19/12,0)</f>
        <v>0</v>
      </c>
      <c r="GZ184" s="439">
        <f t="array" ref="GZ184">IFERROR(INDEX($N19:$N33,MATCH(1,IF($L19:$L33&lt;=GZ$165,IF($M19:$M33&gt;=GZ$165,1)),0))*$B19/12,0)</f>
        <v>0</v>
      </c>
      <c r="HA184" s="439">
        <f t="array" ref="HA184">IFERROR(INDEX($N19:$N33,MATCH(1,IF($L19:$L33&lt;=HA$165,IF($M19:$M33&gt;=HA$165,1)),0))*$B19/12,0)</f>
        <v>0</v>
      </c>
      <c r="HB184" s="439">
        <f t="array" ref="HB184">IFERROR(INDEX($N19:$N33,MATCH(1,IF($L19:$L33&lt;=HB$165,IF($M19:$M33&gt;=HB$165,1)),0))*$B19/12,0)</f>
        <v>0</v>
      </c>
      <c r="HC184" s="439">
        <f t="array" ref="HC184">IFERROR(INDEX($N19:$N33,MATCH(1,IF($L19:$L33&lt;=HC$165,IF($M19:$M33&gt;=HC$165,1)),0))*$B19/12,0)</f>
        <v>0</v>
      </c>
      <c r="HD184" s="439">
        <f t="array" ref="HD184">IFERROR(INDEX($N19:$N33,MATCH(1,IF($L19:$L33&lt;=HD$165,IF($M19:$M33&gt;=HD$165,1)),0))*$B19/12,0)</f>
        <v>0</v>
      </c>
      <c r="HE184" s="439">
        <f t="array" ref="HE184">IFERROR(INDEX($N19:$N33,MATCH(1,IF($L19:$L33&lt;=HE$165,IF($M19:$M33&gt;=HE$165,1)),0))*$B19/12,0)</f>
        <v>0</v>
      </c>
      <c r="HF184" s="439">
        <f t="array" ref="HF184">IFERROR(INDEX($N19:$N33,MATCH(1,IF($L19:$L33&lt;=HF$165,IF($M19:$M33&gt;=HF$165,1)),0))*$B19/12,0)</f>
        <v>0</v>
      </c>
      <c r="HG184" s="439">
        <f t="array" ref="HG184">IFERROR(INDEX($N19:$N33,MATCH(1,IF($L19:$L33&lt;=HG$165,IF($M19:$M33&gt;=HG$165,1)),0))*$B19/12,0)</f>
        <v>0</v>
      </c>
      <c r="HH184" s="439">
        <f t="array" ref="HH184">IFERROR(INDEX($N19:$N33,MATCH(1,IF($L19:$L33&lt;=HH$165,IF($M19:$M33&gt;=HH$165,1)),0))*$B19/12,0)</f>
        <v>0</v>
      </c>
      <c r="HI184" s="439">
        <f t="array" ref="HI184">IFERROR(INDEX($N19:$N33,MATCH(1,IF($L19:$L33&lt;=HI$165,IF($M19:$M33&gt;=HI$165,1)),0))*$B19/12,0)</f>
        <v>0</v>
      </c>
      <c r="HJ184" s="439">
        <f t="array" ref="HJ184">IFERROR(INDEX($N19:$N33,MATCH(1,IF($L19:$L33&lt;=HJ$165,IF($M19:$M33&gt;=HJ$165,1)),0))*$B19/12,0)</f>
        <v>0</v>
      </c>
      <c r="HK184" s="439">
        <f t="array" ref="HK184">IFERROR(INDEX($N19:$N33,MATCH(1,IF($L19:$L33&lt;=HK$165,IF($M19:$M33&gt;=HK$165,1)),0))*$B19/12,0)</f>
        <v>0</v>
      </c>
      <c r="HL184" s="439">
        <f t="array" ref="HL184">IFERROR(INDEX($N19:$N33,MATCH(1,IF($L19:$L33&lt;=HL$165,IF($M19:$M33&gt;=HL$165,1)),0))*$B19/12,0)</f>
        <v>0</v>
      </c>
      <c r="HM184" s="439">
        <f t="array" ref="HM184">IFERROR(INDEX($N19:$N33,MATCH(1,IF($L19:$L33&lt;=HM$165,IF($M19:$M33&gt;=HM$165,1)),0))*$B19/12,0)</f>
        <v>0</v>
      </c>
      <c r="HN184" s="439">
        <f t="array" ref="HN184">IFERROR(INDEX($N19:$N33,MATCH(1,IF($L19:$L33&lt;=HN$165,IF($M19:$M33&gt;=HN$165,1)),0))*$B19/12,0)</f>
        <v>0</v>
      </c>
      <c r="HO184" s="439">
        <f t="array" ref="HO184">IFERROR(INDEX($N19:$N33,MATCH(1,IF($L19:$L33&lt;=HO$165,IF($M19:$M33&gt;=HO$165,1)),0))*$B19/12,0)</f>
        <v>0</v>
      </c>
      <c r="HP184" s="439">
        <f t="array" ref="HP184">IFERROR(INDEX($N19:$N33,MATCH(1,IF($L19:$L33&lt;=HP$165,IF($M19:$M33&gt;=HP$165,1)),0))*$B19/12,0)</f>
        <v>0</v>
      </c>
      <c r="HQ184" s="439">
        <f t="array" ref="HQ184">IFERROR(INDEX($N19:$N33,MATCH(1,IF($L19:$L33&lt;=HQ$165,IF($M19:$M33&gt;=HQ$165,1)),0))*$B19/12,0)</f>
        <v>0</v>
      </c>
      <c r="HR184" s="439">
        <f t="array" ref="HR184">IFERROR(INDEX($N19:$N33,MATCH(1,IF($L19:$L33&lt;=HR$165,IF($M19:$M33&gt;=HR$165,1)),0))*$B19/12,0)</f>
        <v>0</v>
      </c>
      <c r="HS184" s="439">
        <f t="array" ref="HS184">IFERROR(INDEX($N19:$N33,MATCH(1,IF($L19:$L33&lt;=HS$165,IF($M19:$M33&gt;=HS$165,1)),0))*$B19/12,0)</f>
        <v>0</v>
      </c>
      <c r="HT184" s="439">
        <f t="array" ref="HT184">IFERROR(INDEX($N19:$N33,MATCH(1,IF($L19:$L33&lt;=HT$165,IF($M19:$M33&gt;=HT$165,1)),0))*$B19/12,0)</f>
        <v>0</v>
      </c>
      <c r="HU184" s="439">
        <f t="array" ref="HU184">IFERROR(INDEX($N19:$N33,MATCH(1,IF($L19:$L33&lt;=HU$165,IF($M19:$M33&gt;=HU$165,1)),0))*$B19/12,0)</f>
        <v>0</v>
      </c>
      <c r="HV184" s="439">
        <f t="array" ref="HV184">IFERROR(INDEX($N19:$N33,MATCH(1,IF($L19:$L33&lt;=HV$165,IF($M19:$M33&gt;=HV$165,1)),0))*$B19/12,0)</f>
        <v>0</v>
      </c>
      <c r="HW184" s="439">
        <f t="array" ref="HW184">IFERROR(INDEX($N19:$N33,MATCH(1,IF($L19:$L33&lt;=HW$165,IF($M19:$M33&gt;=HW$165,1)),0))*$B19/12,0)</f>
        <v>0</v>
      </c>
      <c r="HX184" s="439">
        <f t="array" ref="HX184">IFERROR(INDEX($N19:$N33,MATCH(1,IF($L19:$L33&lt;=HX$165,IF($M19:$M33&gt;=HX$165,1)),0))*$B19/12,0)</f>
        <v>0</v>
      </c>
      <c r="HY184" s="439">
        <f t="array" ref="HY184">IFERROR(INDEX($N19:$N33,MATCH(1,IF($L19:$L33&lt;=HY$165,IF($M19:$M33&gt;=HY$165,1)),0))*$B19/12,0)</f>
        <v>0</v>
      </c>
      <c r="HZ184" s="439">
        <f t="array" ref="HZ184">IFERROR(INDEX($N19:$N33,MATCH(1,IF($L19:$L33&lt;=HZ$165,IF($M19:$M33&gt;=HZ$165,1)),0))*$B19/12,0)</f>
        <v>0</v>
      </c>
      <c r="IA184" s="439">
        <f t="array" ref="IA184">IFERROR(INDEX($N19:$N33,MATCH(1,IF($L19:$L33&lt;=IA$165,IF($M19:$M33&gt;=IA$165,1)),0))*$B19/12,0)</f>
        <v>0</v>
      </c>
      <c r="IB184" s="439">
        <f t="array" ref="IB184">IFERROR(INDEX($N19:$N33,MATCH(1,IF($L19:$L33&lt;=IB$165,IF($M19:$M33&gt;=IB$165,1)),0))*$B19/12,0)</f>
        <v>0</v>
      </c>
      <c r="IC184" s="439">
        <f t="array" ref="IC184">IFERROR(INDEX($N19:$N33,MATCH(1,IF($L19:$L33&lt;=IC$165,IF($M19:$M33&gt;=IC$165,1)),0))*$B19/12,0)</f>
        <v>0</v>
      </c>
      <c r="ID184" s="439">
        <f t="array" ref="ID184">IFERROR(INDEX($N19:$N33,MATCH(1,IF($L19:$L33&lt;=ID$165,IF($M19:$M33&gt;=ID$165,1)),0))*$B19/12,0)</f>
        <v>0</v>
      </c>
      <c r="IE184" s="439">
        <f t="array" ref="IE184">IFERROR(INDEX($N19:$N33,MATCH(1,IF($L19:$L33&lt;=IE$165,IF($M19:$M33&gt;=IE$165,1)),0))*$B19/12,0)</f>
        <v>0</v>
      </c>
      <c r="IF184" s="439">
        <f t="array" ref="IF184">IFERROR(INDEX($N19:$N33,MATCH(1,IF($L19:$L33&lt;=IF$165,IF($M19:$M33&gt;=IF$165,1)),0))*$B19/12,0)</f>
        <v>0</v>
      </c>
      <c r="IG184" s="439">
        <f t="array" ref="IG184">IFERROR(INDEX($N19:$N33,MATCH(1,IF($L19:$L33&lt;=IG$165,IF($M19:$M33&gt;=IG$165,1)),0))*$B19/12,0)</f>
        <v>0</v>
      </c>
      <c r="IH184" s="439">
        <f t="array" ref="IH184">IFERROR(INDEX($N19:$N33,MATCH(1,IF($L19:$L33&lt;=IH$165,IF($M19:$M33&gt;=IH$165,1)),0))*$B19/12,0)</f>
        <v>0</v>
      </c>
      <c r="II184" s="439">
        <f t="array" ref="II184">IFERROR(INDEX($N19:$N33,MATCH(1,IF($L19:$L33&lt;=II$165,IF($M19:$M33&gt;=II$165,1)),0))*$B19/12,0)</f>
        <v>0</v>
      </c>
      <c r="IJ184" s="439">
        <f t="array" ref="IJ184">IFERROR(INDEX($N19:$N33,MATCH(1,IF($L19:$L33&lt;=IJ$165,IF($M19:$M33&gt;=IJ$165,1)),0))*$B19/12,0)</f>
        <v>0</v>
      </c>
      <c r="IK184" s="439">
        <f t="array" ref="IK184">IFERROR(INDEX($N19:$N33,MATCH(1,IF($L19:$L33&lt;=IK$165,IF($M19:$M33&gt;=IK$165,1)),0))*$B19/12,0)</f>
        <v>0</v>
      </c>
      <c r="IL184" s="439">
        <f t="array" ref="IL184">IFERROR(INDEX($N19:$N33,MATCH(1,IF($L19:$L33&lt;=IL$165,IF($M19:$M33&gt;=IL$165,1)),0))*$B19/12,0)</f>
        <v>0</v>
      </c>
      <c r="IM184" s="439">
        <f t="array" ref="IM184">IFERROR(INDEX($N19:$N33,MATCH(1,IF($L19:$L33&lt;=IM$165,IF($M19:$M33&gt;=IM$165,1)),0))*$B19/12,0)</f>
        <v>0</v>
      </c>
      <c r="IN184" s="439">
        <f t="array" ref="IN184">IFERROR(INDEX($N19:$N33,MATCH(1,IF($L19:$L33&lt;=IN$165,IF($M19:$M33&gt;=IN$165,1)),0))*$B19/12,0)</f>
        <v>0</v>
      </c>
      <c r="IO184" s="439">
        <f t="array" ref="IO184">IFERROR(INDEX($N19:$N33,MATCH(1,IF($L19:$L33&lt;=IO$165,IF($M19:$M33&gt;=IO$165,1)),0))*$B19/12,0)</f>
        <v>0</v>
      </c>
      <c r="IP184" s="439">
        <f t="array" ref="IP184">IFERROR(INDEX($N19:$N33,MATCH(1,IF($L19:$L33&lt;=IP$165,IF($M19:$M33&gt;=IP$165,1)),0))*$B19/12,0)</f>
        <v>0</v>
      </c>
      <c r="IQ184" s="439">
        <f t="array" ref="IQ184">IFERROR(INDEX($N19:$N33,MATCH(1,IF($L19:$L33&lt;=IQ$165,IF($M19:$M33&gt;=IQ$165,1)),0))*$B19/12,0)</f>
        <v>0</v>
      </c>
      <c r="IR184" s="439">
        <f t="array" ref="IR184">IFERROR(INDEX($N19:$N33,MATCH(1,IF($L19:$L33&lt;=IR$165,IF($M19:$M33&gt;=IR$165,1)),0))*$B19/12,0)</f>
        <v>0</v>
      </c>
      <c r="IS184" s="439">
        <f t="array" ref="IS184">IFERROR(INDEX($N19:$N33,MATCH(1,IF($L19:$L33&lt;=IS$165,IF($M19:$M33&gt;=IS$165,1)),0))*$B19/12,0)</f>
        <v>0</v>
      </c>
      <c r="IT184" s="439">
        <f t="array" ref="IT184">IFERROR(INDEX($N19:$N33,MATCH(1,IF($L19:$L33&lt;=IT$165,IF($M19:$M33&gt;=IT$165,1)),0))*$B19/12,0)</f>
        <v>0</v>
      </c>
      <c r="IU184" s="439">
        <f t="array" ref="IU184">IFERROR(INDEX($N19:$N33,MATCH(1,IF($L19:$L33&lt;=IU$165,IF($M19:$M33&gt;=IU$165,1)),0))*$B19/12,0)</f>
        <v>0</v>
      </c>
      <c r="IV184" s="439">
        <f t="array" ref="IV184">IFERROR(INDEX($N19:$N33,MATCH(1,IF($L19:$L33&lt;=IV$165,IF($M19:$M33&gt;=IV$165,1)),0))*$B19/12,0)</f>
        <v>0</v>
      </c>
      <c r="IW184" s="439">
        <f t="array" ref="IW184">IFERROR(INDEX($N19:$N33,MATCH(1,IF($L19:$L33&lt;=IW$165,IF($M19:$M33&gt;=IW$165,1)),0))*$B19/12,0)</f>
        <v>0</v>
      </c>
      <c r="IX184" s="439">
        <f t="array" ref="IX184">IFERROR(INDEX($N19:$N33,MATCH(1,IF($L19:$L33&lt;=IX$165,IF($M19:$M33&gt;=IX$165,1)),0))*$B19/12,0)</f>
        <v>0</v>
      </c>
      <c r="IY184" s="439">
        <f t="array" ref="IY184">IFERROR(INDEX($N19:$N33,MATCH(1,IF($L19:$L33&lt;=IY$165,IF($M19:$M33&gt;=IY$165,1)),0))*$B19/12,0)</f>
        <v>0</v>
      </c>
      <c r="IZ184" s="439">
        <f t="array" ref="IZ184">IFERROR(INDEX($N19:$N33,MATCH(1,IF($L19:$L33&lt;=IZ$165,IF($M19:$M33&gt;=IZ$165,1)),0))*$B19/12,0)</f>
        <v>0</v>
      </c>
      <c r="JA184" s="439">
        <f t="array" ref="JA184">IFERROR(INDEX($N19:$N33,MATCH(1,IF($L19:$L33&lt;=JA$165,IF($M19:$M33&gt;=JA$165,1)),0))*$B19/12,0)</f>
        <v>0</v>
      </c>
      <c r="JB184" s="439">
        <f t="array" ref="JB184">IFERROR(INDEX($N19:$N33,MATCH(1,IF($L19:$L33&lt;=JB$165,IF($M19:$M33&gt;=JB$165,1)),0))*$B19/12,0)</f>
        <v>0</v>
      </c>
      <c r="JC184" s="439">
        <f t="array" ref="JC184">IFERROR(INDEX($N19:$N33,MATCH(1,IF($L19:$L33&lt;=JC$165,IF($M19:$M33&gt;=JC$165,1)),0))*$B19/12,0)</f>
        <v>0</v>
      </c>
      <c r="JD184" s="439">
        <f t="array" ref="JD184">IFERROR(INDEX($N19:$N33,MATCH(1,IF($L19:$L33&lt;=JD$165,IF($M19:$M33&gt;=JD$165,1)),0))*$B19/12,0)</f>
        <v>0</v>
      </c>
      <c r="JE184" s="439">
        <f t="array" ref="JE184">IFERROR(INDEX($N19:$N33,MATCH(1,IF($L19:$L33&lt;=JE$165,IF($M19:$M33&gt;=JE$165,1)),0))*$B19/12,0)</f>
        <v>0</v>
      </c>
      <c r="JF184" s="439">
        <f t="array" ref="JF184">IFERROR(INDEX($N19:$N33,MATCH(1,IF($L19:$L33&lt;=JF$165,IF($M19:$M33&gt;=JF$165,1)),0))*$B19/12,0)</f>
        <v>0</v>
      </c>
      <c r="JG184" s="439">
        <f t="array" ref="JG184">IFERROR(INDEX($N19:$N33,MATCH(1,IF($L19:$L33&lt;=JG$165,IF($M19:$M33&gt;=JG$165,1)),0))*$B19/12,0)</f>
        <v>0</v>
      </c>
      <c r="JH184" s="439">
        <f t="array" ref="JH184">IFERROR(INDEX($N19:$N33,MATCH(1,IF($L19:$L33&lt;=JH$165,IF($M19:$M33&gt;=JH$165,1)),0))*$B19/12,0)</f>
        <v>0</v>
      </c>
      <c r="JI184" s="439">
        <f t="array" ref="JI184">IFERROR(INDEX($N19:$N33,MATCH(1,IF($L19:$L33&lt;=JI$165,IF($M19:$M33&gt;=JI$165,1)),0))*$B19/12,0)</f>
        <v>0</v>
      </c>
      <c r="JJ184" s="439">
        <f t="array" ref="JJ184">IFERROR(INDEX($N19:$N33,MATCH(1,IF($L19:$L33&lt;=JJ$165,IF($M19:$M33&gt;=JJ$165,1)),0))*$B19/12,0)</f>
        <v>0</v>
      </c>
      <c r="JK184" s="439">
        <f t="array" ref="JK184">IFERROR(INDEX($N19:$N33,MATCH(1,IF($L19:$L33&lt;=JK$165,IF($M19:$M33&gt;=JK$165,1)),0))*$B19/12,0)</f>
        <v>0</v>
      </c>
      <c r="JL184" s="439">
        <f t="array" ref="JL184">IFERROR(INDEX($N19:$N33,MATCH(1,IF($L19:$L33&lt;=JL$165,IF($M19:$M33&gt;=JL$165,1)),0))*$B19/12,0)</f>
        <v>0</v>
      </c>
      <c r="JM184" s="439">
        <f t="array" ref="JM184">IFERROR(INDEX($N19:$N33,MATCH(1,IF($L19:$L33&lt;=JM$165,IF($M19:$M33&gt;=JM$165,1)),0))*$B19/12,0)</f>
        <v>0</v>
      </c>
      <c r="JN184" s="439">
        <f t="array" ref="JN184">IFERROR(INDEX($N19:$N33,MATCH(1,IF($L19:$L33&lt;=JN$165,IF($M19:$M33&gt;=JN$165,1)),0))*$B19/12,0)</f>
        <v>0</v>
      </c>
      <c r="JO184" s="439">
        <f t="array" ref="JO184">IFERROR(INDEX($N19:$N33,MATCH(1,IF($L19:$L33&lt;=JO$165,IF($M19:$M33&gt;=JO$165,1)),0))*$B19/12,0)</f>
        <v>0</v>
      </c>
      <c r="JP184" s="439">
        <f t="array" ref="JP184">IFERROR(INDEX($N19:$N33,MATCH(1,IF($L19:$L33&lt;=JP$165,IF($M19:$M33&gt;=JP$165,1)),0))*$B19/12,0)</f>
        <v>0</v>
      </c>
      <c r="JQ184" s="439">
        <f t="array" ref="JQ184">IFERROR(INDEX($N19:$N33,MATCH(1,IF($L19:$L33&lt;=JQ$165,IF($M19:$M33&gt;=JQ$165,1)),0))*$B19/12,0)</f>
        <v>0</v>
      </c>
      <c r="JR184" s="439">
        <f t="array" ref="JR184">IFERROR(INDEX($N19:$N33,MATCH(1,IF($L19:$L33&lt;=JR$165,IF($M19:$M33&gt;=JR$165,1)),0))*$B19/12,0)</f>
        <v>0</v>
      </c>
      <c r="JS184" s="439">
        <f t="array" ref="JS184">IFERROR(INDEX($N19:$N33,MATCH(1,IF($L19:$L33&lt;=JS$165,IF($M19:$M33&gt;=JS$165,1)),0))*$B19/12,0)</f>
        <v>0</v>
      </c>
      <c r="JT184" s="439">
        <f t="array" ref="JT184">IFERROR(INDEX($N19:$N33,MATCH(1,IF($L19:$L33&lt;=JT$165,IF($M19:$M33&gt;=JT$165,1)),0))*$B19/12,0)</f>
        <v>0</v>
      </c>
      <c r="JU184" s="439">
        <f t="array" ref="JU184">IFERROR(INDEX($N19:$N33,MATCH(1,IF($L19:$L33&lt;=JU$165,IF($M19:$M33&gt;=JU$165,1)),0))*$B19/12,0)</f>
        <v>0</v>
      </c>
      <c r="JV184" s="439">
        <f t="array" ref="JV184">IFERROR(INDEX($N19:$N33,MATCH(1,IF($L19:$L33&lt;=JV$165,IF($M19:$M33&gt;=JV$165,1)),0))*$B19/12,0)</f>
        <v>0</v>
      </c>
      <c r="JW184" s="439">
        <f t="array" ref="JW184">IFERROR(INDEX($N19:$N33,MATCH(1,IF($L19:$L33&lt;=JW$165,IF($M19:$M33&gt;=JW$165,1)),0))*$B19/12,0)</f>
        <v>0</v>
      </c>
      <c r="JX184" s="439">
        <f t="array" ref="JX184">IFERROR(INDEX($N19:$N33,MATCH(1,IF($L19:$L33&lt;=JX$165,IF($M19:$M33&gt;=JX$165,1)),0))*$B19/12,0)</f>
        <v>0</v>
      </c>
      <c r="JY184" s="439">
        <f t="array" ref="JY184">IFERROR(INDEX($N19:$N33,MATCH(1,IF($L19:$L33&lt;=JY$165,IF($M19:$M33&gt;=JY$165,1)),0))*$B19/12,0)</f>
        <v>0</v>
      </c>
      <c r="JZ184" s="439">
        <f t="array" ref="JZ184">IFERROR(INDEX($N19:$N33,MATCH(1,IF($L19:$L33&lt;=JZ$165,IF($M19:$M33&gt;=JZ$165,1)),0))*$B19/12,0)</f>
        <v>0</v>
      </c>
      <c r="KA184" s="439">
        <f t="array" ref="KA184">IFERROR(INDEX($N19:$N33,MATCH(1,IF($L19:$L33&lt;=KA$165,IF($M19:$M33&gt;=KA$165,1)),0))*$B19/12,0)</f>
        <v>0</v>
      </c>
      <c r="KB184" s="439">
        <f t="array" ref="KB184">IFERROR(INDEX($N19:$N33,MATCH(1,IF($L19:$L33&lt;=KB$165,IF($M19:$M33&gt;=KB$165,1)),0))*$B19/12,0)</f>
        <v>0</v>
      </c>
      <c r="KC184" s="439">
        <f t="array" ref="KC184">IFERROR(INDEX($N19:$N33,MATCH(1,IF($L19:$L33&lt;=KC$165,IF($M19:$M33&gt;=KC$165,1)),0))*$B19/12,0)</f>
        <v>0</v>
      </c>
      <c r="KD184" s="439">
        <f t="array" ref="KD184">IFERROR(INDEX($N19:$N33,MATCH(1,IF($L19:$L33&lt;=KD$165,IF($M19:$M33&gt;=KD$165,1)),0))*$B19/12,0)</f>
        <v>0</v>
      </c>
      <c r="KE184" s="439">
        <f t="array" ref="KE184">IFERROR(INDEX($N19:$N33,MATCH(1,IF($L19:$L33&lt;=KE$165,IF($M19:$M33&gt;=KE$165,1)),0))*$B19/12,0)</f>
        <v>0</v>
      </c>
      <c r="KF184" s="439">
        <f t="array" ref="KF184">IFERROR(INDEX($N19:$N33,MATCH(1,IF($L19:$L33&lt;=KF$165,IF($M19:$M33&gt;=KF$165,1)),0))*$B19/12,0)</f>
        <v>0</v>
      </c>
      <c r="KG184" s="439">
        <f t="array" ref="KG184">IFERROR(INDEX($N19:$N33,MATCH(1,IF($L19:$L33&lt;=KG$165,IF($M19:$M33&gt;=KG$165,1)),0))*$B19/12,0)</f>
        <v>0</v>
      </c>
      <c r="KH184" s="439">
        <f t="array" ref="KH184">IFERROR(INDEX($N19:$N33,MATCH(1,IF($L19:$L33&lt;=KH$165,IF($M19:$M33&gt;=KH$165,1)),0))*$B19/12,0)</f>
        <v>0</v>
      </c>
      <c r="KI184" s="439">
        <f t="array" ref="KI184">IFERROR(INDEX($N19:$N33,MATCH(1,IF($L19:$L33&lt;=KI$165,IF($M19:$M33&gt;=KI$165,1)),0))*$B19/12,0)</f>
        <v>0</v>
      </c>
      <c r="KJ184" s="439">
        <f t="array" ref="KJ184">IFERROR(INDEX($N19:$N33,MATCH(1,IF($L19:$L33&lt;=KJ$165,IF($M19:$M33&gt;=KJ$165,1)),0))*$B19/12,0)</f>
        <v>0</v>
      </c>
      <c r="KK184" s="439">
        <f t="array" ref="KK184">IFERROR(INDEX($N19:$N33,MATCH(1,IF($L19:$L33&lt;=KK$165,IF($M19:$M33&gt;=KK$165,1)),0))*$B19/12,0)</f>
        <v>0</v>
      </c>
      <c r="KL184" s="439">
        <f t="array" ref="KL184">IFERROR(INDEX($N19:$N33,MATCH(1,IF($L19:$L33&lt;=KL$165,IF($M19:$M33&gt;=KL$165,1)),0))*$B19/12,0)</f>
        <v>0</v>
      </c>
      <c r="KM184" s="439">
        <f t="array" ref="KM184">IFERROR(INDEX($N19:$N33,MATCH(1,IF($L19:$L33&lt;=KM$165,IF($M19:$M33&gt;=KM$165,1)),0))*$B19/12,0)</f>
        <v>0</v>
      </c>
      <c r="KN184" s="439">
        <f t="array" ref="KN184">IFERROR(INDEX($N19:$N33,MATCH(1,IF($L19:$L33&lt;=KN$165,IF($M19:$M33&gt;=KN$165,1)),0))*$B19/12,0)</f>
        <v>0</v>
      </c>
      <c r="KO184" s="439">
        <f t="array" ref="KO184">IFERROR(INDEX($N19:$N33,MATCH(1,IF($L19:$L33&lt;=KO$165,IF($M19:$M33&gt;=KO$165,1)),0))*$B19/12,0)</f>
        <v>0</v>
      </c>
      <c r="KP184" s="439">
        <f t="array" ref="KP184">IFERROR(INDEX($N19:$N33,MATCH(1,IF($L19:$L33&lt;=KP$165,IF($M19:$M33&gt;=KP$165,1)),0))*$B19/12,0)</f>
        <v>0</v>
      </c>
      <c r="KQ184" s="439">
        <f t="array" ref="KQ184">IFERROR(INDEX($N19:$N33,MATCH(1,IF($L19:$L33&lt;=KQ$165,IF($M19:$M33&gt;=KQ$165,1)),0))*$B19/12,0)</f>
        <v>0</v>
      </c>
      <c r="KR184" s="439">
        <f t="array" ref="KR184">IFERROR(INDEX($N19:$N33,MATCH(1,IF($L19:$L33&lt;=KR$165,IF($M19:$M33&gt;=KR$165,1)),0))*$B19/12,0)</f>
        <v>0</v>
      </c>
      <c r="KS184" s="439">
        <f t="array" ref="KS184">IFERROR(INDEX($N19:$N33,MATCH(1,IF($L19:$L33&lt;=KS$165,IF($M19:$M33&gt;=KS$165,1)),0))*$B19/12,0)</f>
        <v>0</v>
      </c>
      <c r="KT184" s="439">
        <f t="array" ref="KT184">IFERROR(INDEX($N19:$N33,MATCH(1,IF($L19:$L33&lt;=KT$165,IF($M19:$M33&gt;=KT$165,1)),0))*$B19/12,0)</f>
        <v>0</v>
      </c>
      <c r="KU184" s="439">
        <f t="array" ref="KU184">IFERROR(INDEX($N19:$N33,MATCH(1,IF($L19:$L33&lt;=KU$165,IF($M19:$M33&gt;=KU$165,1)),0))*$B19/12,0)</f>
        <v>0</v>
      </c>
      <c r="KV184" s="439">
        <f t="array" ref="KV184">IFERROR(INDEX($N19:$N33,MATCH(1,IF($L19:$L33&lt;=KV$165,IF($M19:$M33&gt;=KV$165,1)),0))*$B19/12,0)</f>
        <v>0</v>
      </c>
      <c r="KW184" s="439">
        <f t="array" ref="KW184">IFERROR(INDEX($N19:$N33,MATCH(1,IF($L19:$L33&lt;=KW$165,IF($M19:$M33&gt;=KW$165,1)),0))*$B19/12,0)</f>
        <v>0</v>
      </c>
      <c r="KX184" s="439">
        <f t="array" ref="KX184">IFERROR(INDEX($N19:$N33,MATCH(1,IF($L19:$L33&lt;=KX$165,IF($M19:$M33&gt;=KX$165,1)),0))*$B19/12,0)</f>
        <v>0</v>
      </c>
      <c r="KY184" s="439">
        <f t="array" ref="KY184">IFERROR(INDEX($N19:$N33,MATCH(1,IF($L19:$L33&lt;=KY$165,IF($M19:$M33&gt;=KY$165,1)),0))*$B19/12,0)</f>
        <v>0</v>
      </c>
      <c r="KZ184" s="439">
        <f t="array" ref="KZ184">IFERROR(INDEX($N19:$N33,MATCH(1,IF($L19:$L33&lt;=KZ$165,IF($M19:$M33&gt;=KZ$165,1)),0))*$B19/12,0)</f>
        <v>0</v>
      </c>
      <c r="LA184" s="439">
        <f t="array" ref="LA184">IFERROR(INDEX($N19:$N33,MATCH(1,IF($L19:$L33&lt;=LA$165,IF($M19:$M33&gt;=LA$165,1)),0))*$B19/12,0)</f>
        <v>0</v>
      </c>
      <c r="LB184" s="439">
        <f t="array" ref="LB184">IFERROR(INDEX($N19:$N33,MATCH(1,IF($L19:$L33&lt;=LB$165,IF($M19:$M33&gt;=LB$165,1)),0))*$B19/12,0)</f>
        <v>0</v>
      </c>
      <c r="LC184" s="439">
        <f t="array" ref="LC184">IFERROR(INDEX($N19:$N33,MATCH(1,IF($L19:$L33&lt;=LC$165,IF($M19:$M33&gt;=LC$165,1)),0))*$B19/12,0)</f>
        <v>0</v>
      </c>
      <c r="LD184" s="439">
        <f t="array" ref="LD184">IFERROR(INDEX($N19:$N33,MATCH(1,IF($L19:$L33&lt;=LD$165,IF($M19:$M33&gt;=LD$165,1)),0))*$B19/12,0)</f>
        <v>0</v>
      </c>
      <c r="LE184" s="439">
        <f t="array" ref="LE184">IFERROR(INDEX($N19:$N33,MATCH(1,IF($L19:$L33&lt;=LE$165,IF($M19:$M33&gt;=LE$165,1)),0))*$B19/12,0)</f>
        <v>0</v>
      </c>
      <c r="LF184" s="439">
        <f t="array" ref="LF184">IFERROR(INDEX($N19:$N33,MATCH(1,IF($L19:$L33&lt;=LF$165,IF($M19:$M33&gt;=LF$165,1)),0))*$B19/12,0)</f>
        <v>0</v>
      </c>
      <c r="LG184" s="439">
        <f t="array" ref="LG184">IFERROR(INDEX($N19:$N33,MATCH(1,IF($L19:$L33&lt;=LG$165,IF($M19:$M33&gt;=LG$165,1)),0))*$B19/12,0)</f>
        <v>0</v>
      </c>
      <c r="LH184" s="439">
        <f t="array" ref="LH184">IFERROR(INDEX($N19:$N33,MATCH(1,IF($L19:$L33&lt;=LH$165,IF($M19:$M33&gt;=LH$165,1)),0))*$B19/12,0)</f>
        <v>0</v>
      </c>
      <c r="LI184" s="439">
        <f t="array" ref="LI184">IFERROR(INDEX($N19:$N33,MATCH(1,IF($L19:$L33&lt;=LI$165,IF($M19:$M33&gt;=LI$165,1)),0))*$B19/12,0)</f>
        <v>0</v>
      </c>
      <c r="LJ184" s="439">
        <f t="array" ref="LJ184">IFERROR(INDEX($N19:$N33,MATCH(1,IF($L19:$L33&lt;=LJ$165,IF($M19:$M33&gt;=LJ$165,1)),0))*$B19/12,0)</f>
        <v>0</v>
      </c>
      <c r="LK184" s="439">
        <f t="array" ref="LK184">IFERROR(INDEX($N19:$N33,MATCH(1,IF($L19:$L33&lt;=LK$165,IF($M19:$M33&gt;=LK$165,1)),0))*$B19/12,0)</f>
        <v>0</v>
      </c>
      <c r="LL184" s="439">
        <f t="array" ref="LL184">IFERROR(INDEX($N19:$N33,MATCH(1,IF($L19:$L33&lt;=LL$165,IF($M19:$M33&gt;=LL$165,1)),0))*$B19/12,0)</f>
        <v>0</v>
      </c>
      <c r="LM184" s="439">
        <f t="array" ref="LM184">IFERROR(INDEX($N19:$N33,MATCH(1,IF($L19:$L33&lt;=LM$165,IF($M19:$M33&gt;=LM$165,1)),0))*$B19/12,0)</f>
        <v>0</v>
      </c>
      <c r="LN184" s="439">
        <f t="array" ref="LN184">IFERROR(INDEX($N19:$N33,MATCH(1,IF($L19:$L33&lt;=LN$165,IF($M19:$M33&gt;=LN$165,1)),0))*$B19/12,0)</f>
        <v>0</v>
      </c>
      <c r="LO184" s="439">
        <f t="array" ref="LO184">IFERROR(INDEX($N19:$N33,MATCH(1,IF($L19:$L33&lt;=LO$165,IF($M19:$M33&gt;=LO$165,1)),0))*$B19/12,0)</f>
        <v>0</v>
      </c>
      <c r="LP184" s="439">
        <f t="array" ref="LP184">IFERROR(INDEX($N19:$N33,MATCH(1,IF($L19:$L33&lt;=LP$165,IF($M19:$M33&gt;=LP$165,1)),0))*$B19/12,0)</f>
        <v>0</v>
      </c>
      <c r="LQ184" s="439">
        <f t="array" ref="LQ184">IFERROR(INDEX($N19:$N33,MATCH(1,IF($L19:$L33&lt;=LQ$165,IF($M19:$M33&gt;=LQ$165,1)),0))*$B19/12,0)</f>
        <v>0</v>
      </c>
      <c r="LR184" s="439">
        <f t="array" ref="LR184">IFERROR(INDEX($N19:$N33,MATCH(1,IF($L19:$L33&lt;=LR$165,IF($M19:$M33&gt;=LR$165,1)),0))*$B19/12,0)</f>
        <v>0</v>
      </c>
      <c r="LS184" s="439">
        <f t="array" ref="LS184">IFERROR(INDEX($N19:$N33,MATCH(1,IF($L19:$L33&lt;=LS$165,IF($M19:$M33&gt;=LS$165,1)),0))*$B19/12,0)</f>
        <v>0</v>
      </c>
      <c r="LT184" s="439">
        <f t="array" ref="LT184">IFERROR(INDEX($N19:$N33,MATCH(1,IF($L19:$L33&lt;=LT$165,IF($M19:$M33&gt;=LT$165,1)),0))*$B19/12,0)</f>
        <v>0</v>
      </c>
      <c r="LU184" s="439">
        <f t="array" ref="LU184">IFERROR(INDEX($N19:$N33,MATCH(1,IF($L19:$L33&lt;=LU$165,IF($M19:$M33&gt;=LU$165,1)),0))*$B19/12,0)</f>
        <v>0</v>
      </c>
      <c r="LV184" s="439">
        <f t="array" ref="LV184">IFERROR(INDEX($N19:$N33,MATCH(1,IF($L19:$L33&lt;=LV$165,IF($M19:$M33&gt;=LV$165,1)),0))*$B19/12,0)</f>
        <v>0</v>
      </c>
      <c r="LW184" s="439">
        <f t="array" ref="LW184">IFERROR(INDEX($N19:$N33,MATCH(1,IF($L19:$L33&lt;=LW$165,IF($M19:$M33&gt;=LW$165,1)),0))*$B19/12,0)</f>
        <v>0</v>
      </c>
      <c r="LX184" s="439">
        <f t="array" ref="LX184">IFERROR(INDEX($N19:$N33,MATCH(1,IF($L19:$L33&lt;=LX$165,IF($M19:$M33&gt;=LX$165,1)),0))*$B19/12,0)</f>
        <v>0</v>
      </c>
      <c r="LY184" s="439">
        <f t="array" ref="LY184">IFERROR(INDEX($N19:$N33,MATCH(1,IF($L19:$L33&lt;=LY$165,IF($M19:$M33&gt;=LY$165,1)),0))*$B19/12,0)</f>
        <v>0</v>
      </c>
      <c r="LZ184" s="439">
        <f t="array" ref="LZ184">IFERROR(INDEX($N19:$N33,MATCH(1,IF($L19:$L33&lt;=LZ$165,IF($M19:$M33&gt;=LZ$165,1)),0))*$B19/12,0)</f>
        <v>0</v>
      </c>
      <c r="MA184" s="439">
        <f t="array" ref="MA184">IFERROR(INDEX($N19:$N33,MATCH(1,IF($L19:$L33&lt;=MA$165,IF($M19:$M33&gt;=MA$165,1)),0))*$B19/12,0)</f>
        <v>0</v>
      </c>
      <c r="MB184" s="439">
        <f t="array" ref="MB184">IFERROR(INDEX($N19:$N33,MATCH(1,IF($L19:$L33&lt;=MB$165,IF($M19:$M33&gt;=MB$165,1)),0))*$B19/12,0)</f>
        <v>0</v>
      </c>
      <c r="MC184" s="439">
        <f t="array" ref="MC184">IFERROR(INDEX($N19:$N33,MATCH(1,IF($L19:$L33&lt;=MC$165,IF($M19:$M33&gt;=MC$165,1)),0))*$B19/12,0)</f>
        <v>0</v>
      </c>
      <c r="MD184" s="439">
        <f t="array" ref="MD184">IFERROR(INDEX($N19:$N33,MATCH(1,IF($L19:$L33&lt;=MD$165,IF($M19:$M33&gt;=MD$165,1)),0))*$B19/12,0)</f>
        <v>0</v>
      </c>
      <c r="ME184" s="439">
        <f t="array" ref="ME184">IFERROR(INDEX($N19:$N33,MATCH(1,IF($L19:$L33&lt;=ME$165,IF($M19:$M33&gt;=ME$165,1)),0))*$B19/12,0)</f>
        <v>0</v>
      </c>
      <c r="MF184" s="439">
        <f t="array" ref="MF184">IFERROR(INDEX($N19:$N33,MATCH(1,IF($L19:$L33&lt;=MF$165,IF($M19:$M33&gt;=MF$165,1)),0))*$B19/12,0)</f>
        <v>0</v>
      </c>
      <c r="MG184" s="439">
        <f t="array" ref="MG184">IFERROR(INDEX($N19:$N33,MATCH(1,IF($L19:$L33&lt;=MG$165,IF($M19:$M33&gt;=MG$165,1)),0))*$B19/12,0)</f>
        <v>0</v>
      </c>
      <c r="MH184" s="439">
        <f t="array" ref="MH184">IFERROR(INDEX($N19:$N33,MATCH(1,IF($L19:$L33&lt;=MH$165,IF($M19:$M33&gt;=MH$165,1)),0))*$B19/12,0)</f>
        <v>0</v>
      </c>
      <c r="MI184" s="439">
        <f t="array" ref="MI184">IFERROR(INDEX($N19:$N33,MATCH(1,IF($L19:$L33&lt;=MI$165,IF($M19:$M33&gt;=MI$165,1)),0))*$B19/12,0)</f>
        <v>0</v>
      </c>
      <c r="MJ184" s="439">
        <f t="array" ref="MJ184">IFERROR(INDEX($N19:$N33,MATCH(1,IF($L19:$L33&lt;=MJ$165,IF($M19:$M33&gt;=MJ$165,1)),0))*$B19/12,0)</f>
        <v>0</v>
      </c>
      <c r="MK184" s="439">
        <f t="array" ref="MK184">IFERROR(INDEX($N19:$N33,MATCH(1,IF($L19:$L33&lt;=MK$165,IF($M19:$M33&gt;=MK$165,1)),0))*$B19/12,0)</f>
        <v>0</v>
      </c>
      <c r="ML184" s="439">
        <f t="array" ref="ML184">IFERROR(INDEX($N19:$N33,MATCH(1,IF($L19:$L33&lt;=ML$165,IF($M19:$M33&gt;=ML$165,1)),0))*$B19/12,0)</f>
        <v>0</v>
      </c>
      <c r="MM184" s="439">
        <f t="array" ref="MM184">IFERROR(INDEX($N19:$N33,MATCH(1,IF($L19:$L33&lt;=MM$165,IF($M19:$M33&gt;=MM$165,1)),0))*$B19/12,0)</f>
        <v>0</v>
      </c>
      <c r="MN184" s="439">
        <f t="array" ref="MN184">IFERROR(INDEX($N19:$N33,MATCH(1,IF($L19:$L33&lt;=MN$165,IF($M19:$M33&gt;=MN$165,1)),0))*$B19/12,0)</f>
        <v>0</v>
      </c>
      <c r="MO184" s="439">
        <f t="array" ref="MO184">IFERROR(INDEX($N19:$N33,MATCH(1,IF($L19:$L33&lt;=MO$165,IF($M19:$M33&gt;=MO$165,1)),0))*$B19/12,0)</f>
        <v>0</v>
      </c>
      <c r="MP184" s="439">
        <f t="array" ref="MP184">IFERROR(INDEX($N19:$N33,MATCH(1,IF($L19:$L33&lt;=MP$165,IF($M19:$M33&gt;=MP$165,1)),0))*$B19/12,0)</f>
        <v>0</v>
      </c>
      <c r="MQ184" s="439">
        <f t="array" ref="MQ184">IFERROR(INDEX($N19:$N33,MATCH(1,IF($L19:$L33&lt;=MQ$165,IF($M19:$M33&gt;=MQ$165,1)),0))*$B19/12,0)</f>
        <v>0</v>
      </c>
      <c r="MR184" s="439">
        <f t="array" ref="MR184">IFERROR(INDEX($N19:$N33,MATCH(1,IF($L19:$L33&lt;=MR$165,IF($M19:$M33&gt;=MR$165,1)),0))*$B19/12,0)</f>
        <v>0</v>
      </c>
      <c r="MS184" s="439">
        <f t="array" ref="MS184">IFERROR(INDEX($N19:$N33,MATCH(1,IF($L19:$L33&lt;=MS$165,IF($M19:$M33&gt;=MS$165,1)),0))*$B19/12,0)</f>
        <v>0</v>
      </c>
      <c r="MT184" s="439">
        <f t="array" ref="MT184">IFERROR(INDEX($N19:$N33,MATCH(1,IF($L19:$L33&lt;=MT$165,IF($M19:$M33&gt;=MT$165,1)),0))*$B19/12,0)</f>
        <v>0</v>
      </c>
      <c r="MU184" s="439">
        <f t="array" ref="MU184">IFERROR(INDEX($N19:$N33,MATCH(1,IF($L19:$L33&lt;=MU$165,IF($M19:$M33&gt;=MU$165,1)),0))*$B19/12,0)</f>
        <v>0</v>
      </c>
      <c r="MV184" s="439">
        <f t="array" ref="MV184">IFERROR(INDEX($N19:$N33,MATCH(1,IF($L19:$L33&lt;=MV$165,IF($M19:$M33&gt;=MV$165,1)),0))*$B19/12,0)</f>
        <v>0</v>
      </c>
      <c r="MW184" s="439">
        <f t="array" ref="MW184">IFERROR(INDEX($N19:$N33,MATCH(1,IF($L19:$L33&lt;=MW$165,IF($M19:$M33&gt;=MW$165,1)),0))*$B19/12,0)</f>
        <v>0</v>
      </c>
      <c r="MX184" s="439">
        <f t="array" ref="MX184">IFERROR(INDEX($N19:$N33,MATCH(1,IF($L19:$L33&lt;=MX$165,IF($M19:$M33&gt;=MX$165,1)),0))*$B19/12,0)</f>
        <v>0</v>
      </c>
      <c r="MY184" s="439">
        <f t="array" ref="MY184">IFERROR(INDEX($N19:$N33,MATCH(1,IF($L19:$L33&lt;=MY$165,IF($M19:$M33&gt;=MY$165,1)),0))*$B19/12,0)</f>
        <v>0</v>
      </c>
      <c r="MZ184" s="439">
        <f t="array" ref="MZ184">IFERROR(INDEX($N19:$N33,MATCH(1,IF($L19:$L33&lt;=MZ$165,IF($M19:$M33&gt;=MZ$165,1)),0))*$B19/12,0)</f>
        <v>0</v>
      </c>
      <c r="NA184" s="439">
        <f t="array" ref="NA184">IFERROR(INDEX($N19:$N33,MATCH(1,IF($L19:$L33&lt;=NA$165,IF($M19:$M33&gt;=NA$165,1)),0))*$B19/12,0)</f>
        <v>0</v>
      </c>
      <c r="NB184" s="439">
        <f t="array" ref="NB184">IFERROR(INDEX($N19:$N33,MATCH(1,IF($L19:$L33&lt;=NB$165,IF($M19:$M33&gt;=NB$165,1)),0))*$B19/12,0)</f>
        <v>0</v>
      </c>
      <c r="NC184" s="439">
        <f t="array" ref="NC184">IFERROR(INDEX($N19:$N33,MATCH(1,IF($L19:$L33&lt;=NC$165,IF($M19:$M33&gt;=NC$165,1)),0))*$B19/12,0)</f>
        <v>0</v>
      </c>
      <c r="ND184" s="439">
        <f t="array" ref="ND184">IFERROR(INDEX($N19:$N33,MATCH(1,IF($L19:$L33&lt;=ND$165,IF($M19:$M33&gt;=ND$165,1)),0))*$B19/12,0)</f>
        <v>0</v>
      </c>
      <c r="NE184" s="439">
        <f t="array" ref="NE184">IFERROR(INDEX($N19:$N33,MATCH(1,IF($L19:$L33&lt;=NE$165,IF($M19:$M33&gt;=NE$165,1)),0))*$B19/12,0)</f>
        <v>0</v>
      </c>
      <c r="NF184" s="439">
        <f t="array" ref="NF184">IFERROR(INDEX($N19:$N33,MATCH(1,IF($L19:$L33&lt;=NF$165,IF($M19:$M33&gt;=NF$165,1)),0))*$B19/12,0)</f>
        <v>0</v>
      </c>
      <c r="NG184" s="439">
        <f t="array" ref="NG184">IFERROR(INDEX($N19:$N33,MATCH(1,IF($L19:$L33&lt;=NG$165,IF($M19:$M33&gt;=NG$165,1)),0))*$B19/12,0)</f>
        <v>0</v>
      </c>
      <c r="NH184" s="439">
        <f t="array" ref="NH184">IFERROR(INDEX($N19:$N33,MATCH(1,IF($L19:$L33&lt;=NH$165,IF($M19:$M33&gt;=NH$165,1)),0))*$B19/12,0)</f>
        <v>0</v>
      </c>
      <c r="NI184" s="439">
        <f t="array" ref="NI184">IFERROR(INDEX($N19:$N33,MATCH(1,IF($L19:$L33&lt;=NI$165,IF($M19:$M33&gt;=NI$165,1)),0))*$B19/12,0)</f>
        <v>0</v>
      </c>
      <c r="NJ184" s="439">
        <f t="array" ref="NJ184">IFERROR(INDEX($N19:$N33,MATCH(1,IF($L19:$L33&lt;=NJ$165,IF($M19:$M33&gt;=NJ$165,1)),0))*$B19/12,0)</f>
        <v>0</v>
      </c>
      <c r="NK184" s="440">
        <f t="array" ref="NK184">IFERROR(INDEX($N19:$N33,MATCH(1,IF($L19:$L33&lt;=NK$165,IF($M19:$M33&gt;=NK$165,1)),0))*$B19/12,0)</f>
        <v>0</v>
      </c>
    </row>
    <row r="185" spans="1:375" x14ac:dyDescent="0.15">
      <c r="A185" s="436">
        <f t="shared" ref="A185:A191" si="109">SUM(D185:NK185)</f>
        <v>261324.69109957901</v>
      </c>
      <c r="B185" s="441" t="s">
        <v>728</v>
      </c>
      <c r="C185" s="438" t="s">
        <v>747</v>
      </c>
      <c r="D185" s="439">
        <v>0</v>
      </c>
      <c r="E185" s="439">
        <v>0</v>
      </c>
      <c r="F185" s="439">
        <v>0</v>
      </c>
      <c r="G185" s="439">
        <v>0</v>
      </c>
      <c r="H185" s="439">
        <v>0</v>
      </c>
      <c r="I185" s="439">
        <v>0</v>
      </c>
      <c r="J185" s="439">
        <v>0</v>
      </c>
      <c r="K185" s="439">
        <v>0</v>
      </c>
      <c r="L185" s="439">
        <v>0</v>
      </c>
      <c r="M185" s="439">
        <v>0</v>
      </c>
      <c r="N185" s="439">
        <v>0</v>
      </c>
      <c r="O185" s="439">
        <v>0</v>
      </c>
      <c r="P185" s="439">
        <v>0</v>
      </c>
      <c r="Q185" s="439">
        <v>0</v>
      </c>
      <c r="R185" s="439">
        <v>0</v>
      </c>
      <c r="S185" s="439">
        <v>0</v>
      </c>
      <c r="T185" s="439">
        <v>0</v>
      </c>
      <c r="U185" s="439">
        <v>0</v>
      </c>
      <c r="V185" s="439">
        <v>0</v>
      </c>
      <c r="W185" s="439">
        <v>0</v>
      </c>
      <c r="X185" s="439">
        <v>0</v>
      </c>
      <c r="Y185" s="439">
        <v>0</v>
      </c>
      <c r="Z185" s="439">
        <v>0</v>
      </c>
      <c r="AA185" s="439">
        <v>0</v>
      </c>
      <c r="AB185" s="439">
        <v>0</v>
      </c>
      <c r="AC185" s="439">
        <v>0</v>
      </c>
      <c r="AD185" s="439">
        <v>0</v>
      </c>
      <c r="AE185" s="439">
        <v>0</v>
      </c>
      <c r="AF185" s="439">
        <v>1257.8464264543923</v>
      </c>
      <c r="AG185" s="439">
        <v>1358.9686943635897</v>
      </c>
      <c r="AH185" s="439">
        <v>1387.6386843915973</v>
      </c>
      <c r="AI185" s="439">
        <v>1388.6505946323327</v>
      </c>
      <c r="AJ185" s="439">
        <v>1392.3187216644126</v>
      </c>
      <c r="AK185" s="439">
        <v>1409.4041620998423</v>
      </c>
      <c r="AL185" s="439">
        <v>1440.3765872852675</v>
      </c>
      <c r="AM185" s="439">
        <v>1441.3985170908982</v>
      </c>
      <c r="AN185" s="439">
        <v>1777.3847065997172</v>
      </c>
      <c r="AO185" s="439">
        <v>1779.2415004091336</v>
      </c>
      <c r="AP185" s="439">
        <v>1780.2710099414842</v>
      </c>
      <c r="AQ185" s="439">
        <v>1781.3030585220752</v>
      </c>
      <c r="AR185" s="439">
        <v>1782.8118336007315</v>
      </c>
      <c r="AS185" s="439">
        <v>1784.7431493191214</v>
      </c>
      <c r="AT185" s="439">
        <v>1785.782852678112</v>
      </c>
      <c r="AU185" s="439">
        <v>1786.8251202260697</v>
      </c>
      <c r="AV185" s="439">
        <v>1790.6032910691119</v>
      </c>
      <c r="AW185" s="439">
        <v>1791.9210739348289</v>
      </c>
      <c r="AX185" s="439">
        <v>1793.1228269711553</v>
      </c>
      <c r="AY185" s="439">
        <v>1794.1754146709548</v>
      </c>
      <c r="AZ185" s="439">
        <v>1820.8274730508792</v>
      </c>
      <c r="BA185" s="439">
        <v>1822.7399706745782</v>
      </c>
      <c r="BB185" s="439">
        <v>1823.8003654928996</v>
      </c>
      <c r="BC185" s="439">
        <v>1824.8633755309077</v>
      </c>
      <c r="BD185" s="439">
        <v>1826.4174138619237</v>
      </c>
      <c r="BE185" s="439">
        <v>1828.4066690518653</v>
      </c>
      <c r="BF185" s="439">
        <v>1829.4775635116257</v>
      </c>
      <c r="BG185" s="439">
        <v>1830.5510990860218</v>
      </c>
      <c r="BH185" s="439">
        <v>1488.6799501842977</v>
      </c>
      <c r="BI185" s="439">
        <v>1456.0202335861438</v>
      </c>
      <c r="BJ185" s="439">
        <v>1456.7114807776316</v>
      </c>
      <c r="BK185" s="439">
        <v>1707.0367977062735</v>
      </c>
      <c r="BL185" s="439">
        <v>1759.1550766956943</v>
      </c>
      <c r="BM185" s="439">
        <v>1767.3245748271538</v>
      </c>
      <c r="BN185" s="439">
        <v>1778.7084332238867</v>
      </c>
      <c r="BO185" s="439">
        <v>1779.6640206052227</v>
      </c>
      <c r="BP185" s="439">
        <v>1851.9578691177448</v>
      </c>
      <c r="BQ185" s="439">
        <v>1854.0068019633845</v>
      </c>
      <c r="BR185" s="439">
        <v>1884.4274743285519</v>
      </c>
      <c r="BS185" s="439">
        <v>1885.53321597018</v>
      </c>
      <c r="BT185" s="439">
        <v>1886.6416846689949</v>
      </c>
      <c r="BU185" s="439">
        <v>1887.7528871506549</v>
      </c>
      <c r="BV185" s="439">
        <v>1889.0278269468934</v>
      </c>
      <c r="BW185" s="439">
        <v>1890.1445172376104</v>
      </c>
      <c r="BX185" s="439">
        <v>1918.0146562082521</v>
      </c>
      <c r="BY185" s="439">
        <v>1923.5345090709829</v>
      </c>
      <c r="BZ185" s="439">
        <v>1924.6594819337402</v>
      </c>
      <c r="CA185" s="439">
        <v>1925.7872292830632</v>
      </c>
      <c r="CB185" s="439">
        <v>1927.4359085484382</v>
      </c>
      <c r="CC185" s="439">
        <v>1929.5463093794467</v>
      </c>
      <c r="CD185" s="439">
        <v>1930.6824213118068</v>
      </c>
      <c r="CE185" s="439">
        <v>1931.8213352026839</v>
      </c>
      <c r="CF185" s="439">
        <v>1932.9630579624629</v>
      </c>
      <c r="CG185" s="439">
        <v>1934.107596518573</v>
      </c>
      <c r="CH185" s="439">
        <v>1935.4207845086985</v>
      </c>
      <c r="CI185" s="439">
        <v>1936.5709755081371</v>
      </c>
      <c r="CJ185" s="439">
        <v>1965.0716611029666</v>
      </c>
      <c r="CK185" s="439">
        <v>1970.7571095515791</v>
      </c>
      <c r="CL185" s="439">
        <v>1971.915831600219</v>
      </c>
      <c r="CM185" s="439">
        <v>1973.0774113700218</v>
      </c>
      <c r="CN185" s="439">
        <v>1974.7755510133575</v>
      </c>
      <c r="CO185" s="439">
        <v>1976.9492638692968</v>
      </c>
      <c r="CP185" s="439">
        <v>1978.1194591596277</v>
      </c>
      <c r="CQ185" s="439">
        <v>1979.2925404672305</v>
      </c>
      <c r="CR185" s="439">
        <v>1980.4685149098034</v>
      </c>
      <c r="CS185" s="439">
        <v>1981.6473896225968</v>
      </c>
      <c r="CT185" s="439">
        <v>1960.7869656394428</v>
      </c>
      <c r="CU185" s="439">
        <v>1961.939264099145</v>
      </c>
      <c r="CV185" s="439">
        <v>1881.469575464916</v>
      </c>
      <c r="CW185" s="439">
        <v>1903.4999262154465</v>
      </c>
      <c r="CX185" s="439">
        <v>1904.5415534142173</v>
      </c>
      <c r="CY185" s="439">
        <v>1989.5491769341868</v>
      </c>
      <c r="CZ185" s="439">
        <v>1991.2982607668228</v>
      </c>
      <c r="DA185" s="439">
        <v>2025.5733739109712</v>
      </c>
      <c r="DB185" s="439">
        <v>2026.7786750600126</v>
      </c>
      <c r="DC185" s="439">
        <v>2027.9869488068437</v>
      </c>
      <c r="DD185" s="439">
        <v>2029.1982024826932</v>
      </c>
      <c r="DE185" s="439">
        <v>2030.4124434368705</v>
      </c>
      <c r="DF185" s="439">
        <v>2031.629679036809</v>
      </c>
      <c r="DG185" s="439">
        <v>2032.8499166681133</v>
      </c>
      <c r="DH185" s="439">
        <v>2061.6656282006543</v>
      </c>
      <c r="DI185" s="439">
        <v>2068.8643530555228</v>
      </c>
      <c r="DJ185" s="439">
        <v>2070.0936412769242</v>
      </c>
      <c r="DK185" s="439">
        <v>2071.3259612547081</v>
      </c>
      <c r="DL185" s="439">
        <v>2073.1275176023237</v>
      </c>
      <c r="DM185" s="439">
        <v>2075.4336095711888</v>
      </c>
      <c r="DN185" s="439">
        <v>2076.6750697547009</v>
      </c>
      <c r="DO185" s="439">
        <v>2077.9195917139377</v>
      </c>
      <c r="DP185" s="439">
        <v>2079.1671830000628</v>
      </c>
      <c r="DQ185" s="439">
        <v>2080.4178511828654</v>
      </c>
      <c r="DR185" s="439">
        <v>2081.6716038508021</v>
      </c>
      <c r="DS185" s="439">
        <v>2082.928448611045</v>
      </c>
      <c r="DT185" s="439">
        <v>2112.3904921784201</v>
      </c>
      <c r="DU185" s="439">
        <v>2119.805178778935</v>
      </c>
      <c r="DV185" s="439">
        <v>2121.0713456469784</v>
      </c>
      <c r="DW185" s="439">
        <v>2122.3406352240959</v>
      </c>
      <c r="DX185" s="439">
        <v>2124.1962382621396</v>
      </c>
      <c r="DY185" s="439">
        <v>1995.0913801506574</v>
      </c>
      <c r="DZ185" s="439">
        <v>1996.1842428841176</v>
      </c>
      <c r="EA185" s="439">
        <v>1997.2798009119031</v>
      </c>
      <c r="EB185" s="439">
        <v>2092.6601567009702</v>
      </c>
      <c r="EC185" s="439">
        <v>2093.948344929257</v>
      </c>
      <c r="ED185" s="439">
        <v>2134.0822162420263</v>
      </c>
      <c r="EE185" s="439">
        <v>2135.3767663450772</v>
      </c>
      <c r="EF185" s="439">
        <v>1816.5516932046305</v>
      </c>
      <c r="EG185" s="439">
        <v>1817.8136082994395</v>
      </c>
      <c r="EH185" s="439">
        <v>1819.0786356173023</v>
      </c>
      <c r="EI185" s="439">
        <v>1820.3467828337998</v>
      </c>
      <c r="EJ185" s="439">
        <v>1821.6180576434449</v>
      </c>
      <c r="EK185" s="439">
        <v>1822.8924677597247</v>
      </c>
      <c r="EL185" s="439">
        <v>1824.1700209151522</v>
      </c>
      <c r="EM185" s="439">
        <v>1825.4507248613093</v>
      </c>
      <c r="EN185" s="439">
        <v>1826.734587368896</v>
      </c>
      <c r="EO185" s="439">
        <v>1828.021616227777</v>
      </c>
      <c r="EP185" s="439">
        <v>1829.3118192470286</v>
      </c>
      <c r="EQ185" s="439">
        <v>1830.6052042549866</v>
      </c>
      <c r="ER185" s="439">
        <v>1838.0267077308183</v>
      </c>
      <c r="ES185" s="439">
        <v>1839.3264802784718</v>
      </c>
      <c r="ET185" s="439">
        <v>1840.6294584158704</v>
      </c>
      <c r="EU185" s="439">
        <v>1841.935650048863</v>
      </c>
      <c r="EV185" s="439">
        <v>1843.2450631027973</v>
      </c>
      <c r="EW185" s="439">
        <v>1565.7879594831411</v>
      </c>
      <c r="EX185" s="439">
        <v>1539.1213545761889</v>
      </c>
      <c r="EY185" s="439">
        <v>1539.7867539450285</v>
      </c>
      <c r="EZ185" s="439">
        <v>1540.453794368218</v>
      </c>
      <c r="FA185" s="439">
        <v>1541.1224798930405</v>
      </c>
      <c r="FB185" s="439">
        <v>1464.4486088323274</v>
      </c>
      <c r="FC185" s="439">
        <v>1464.9555470801367</v>
      </c>
      <c r="FD185" s="439">
        <v>1470.2092001911483</v>
      </c>
      <c r="FE185" s="439">
        <v>1470.7186420153571</v>
      </c>
      <c r="FF185" s="439">
        <v>1471.2293402605374</v>
      </c>
      <c r="FG185" s="439">
        <v>1471.7412980253623</v>
      </c>
      <c r="FH185" s="439">
        <v>1472.2545184161479</v>
      </c>
      <c r="FI185" s="439">
        <v>1472.7690045468696</v>
      </c>
      <c r="FJ185" s="439">
        <v>1473.2847595391836</v>
      </c>
      <c r="FK185" s="439">
        <v>1473.8017865224451</v>
      </c>
      <c r="FL185" s="439">
        <v>1474.320088633727</v>
      </c>
      <c r="FM185" s="439">
        <v>1474.8396690178386</v>
      </c>
      <c r="FN185" s="439">
        <v>1475.3605308273463</v>
      </c>
      <c r="FO185" s="439">
        <v>1475.8826772225898</v>
      </c>
      <c r="FP185" s="439">
        <v>1481.2939399269317</v>
      </c>
      <c r="FQ185" s="439">
        <v>1481.8186650058667</v>
      </c>
      <c r="FR185" s="439">
        <v>1482.3446841984025</v>
      </c>
      <c r="FS185" s="439">
        <v>1482.8720006961723</v>
      </c>
      <c r="FT185" s="439">
        <v>0</v>
      </c>
      <c r="FU185" s="439">
        <v>0</v>
      </c>
      <c r="FV185" s="439">
        <v>0</v>
      </c>
      <c r="FW185" s="439">
        <v>0</v>
      </c>
      <c r="FX185" s="439">
        <v>0</v>
      </c>
      <c r="FY185" s="439">
        <v>0</v>
      </c>
      <c r="FZ185" s="439">
        <v>0</v>
      </c>
      <c r="GA185" s="439">
        <v>0</v>
      </c>
      <c r="GB185" s="439">
        <v>0</v>
      </c>
      <c r="GC185" s="439">
        <v>0</v>
      </c>
      <c r="GD185" s="439">
        <v>0</v>
      </c>
      <c r="GE185" s="439">
        <v>0</v>
      </c>
      <c r="GF185" s="439">
        <v>0</v>
      </c>
      <c r="GG185" s="439">
        <v>0</v>
      </c>
      <c r="GH185" s="439">
        <v>0</v>
      </c>
      <c r="GI185" s="439">
        <v>0</v>
      </c>
      <c r="GJ185" s="439">
        <v>0</v>
      </c>
      <c r="GK185" s="439">
        <v>0</v>
      </c>
      <c r="GL185" s="439">
        <v>0</v>
      </c>
      <c r="GM185" s="439">
        <v>0</v>
      </c>
      <c r="GN185" s="439">
        <v>0</v>
      </c>
      <c r="GO185" s="439">
        <v>0</v>
      </c>
      <c r="GP185" s="439">
        <v>0</v>
      </c>
      <c r="GQ185" s="439">
        <v>0</v>
      </c>
      <c r="GR185" s="439">
        <v>0</v>
      </c>
      <c r="GS185" s="439">
        <v>0</v>
      </c>
      <c r="GT185" s="439">
        <v>0</v>
      </c>
      <c r="GU185" s="439">
        <v>0</v>
      </c>
      <c r="GV185" s="439">
        <v>0</v>
      </c>
      <c r="GW185" s="439">
        <v>0</v>
      </c>
      <c r="GX185" s="439">
        <v>0</v>
      </c>
      <c r="GY185" s="439">
        <v>0</v>
      </c>
      <c r="GZ185" s="439">
        <v>0</v>
      </c>
      <c r="HA185" s="439">
        <v>0</v>
      </c>
      <c r="HB185" s="439">
        <v>0</v>
      </c>
      <c r="HC185" s="439">
        <v>0</v>
      </c>
      <c r="HD185" s="439">
        <v>0</v>
      </c>
      <c r="HE185" s="439">
        <v>0</v>
      </c>
      <c r="HF185" s="439">
        <v>0</v>
      </c>
      <c r="HG185" s="439">
        <v>0</v>
      </c>
      <c r="HH185" s="439">
        <v>0</v>
      </c>
      <c r="HI185" s="439">
        <v>0</v>
      </c>
      <c r="HJ185" s="439">
        <v>0</v>
      </c>
      <c r="HK185" s="439">
        <v>0</v>
      </c>
      <c r="HL185" s="439">
        <v>0</v>
      </c>
      <c r="HM185" s="439">
        <v>0</v>
      </c>
      <c r="HN185" s="439">
        <v>0</v>
      </c>
      <c r="HO185" s="439">
        <v>0</v>
      </c>
      <c r="HP185" s="439">
        <v>0</v>
      </c>
      <c r="HQ185" s="439">
        <v>0</v>
      </c>
      <c r="HR185" s="439">
        <v>0</v>
      </c>
      <c r="HS185" s="439">
        <v>0</v>
      </c>
      <c r="HT185" s="439">
        <v>0</v>
      </c>
      <c r="HU185" s="439">
        <v>0</v>
      </c>
      <c r="HV185" s="439">
        <v>0</v>
      </c>
      <c r="HW185" s="439">
        <v>0</v>
      </c>
      <c r="HX185" s="439">
        <v>0</v>
      </c>
      <c r="HY185" s="439">
        <v>0</v>
      </c>
      <c r="HZ185" s="439">
        <v>0</v>
      </c>
      <c r="IA185" s="439">
        <v>0</v>
      </c>
      <c r="IB185" s="439">
        <v>0</v>
      </c>
      <c r="IC185" s="439">
        <v>0</v>
      </c>
      <c r="ID185" s="439">
        <v>0</v>
      </c>
      <c r="IE185" s="439">
        <v>0</v>
      </c>
      <c r="IF185" s="439">
        <v>0</v>
      </c>
      <c r="IG185" s="439">
        <v>0</v>
      </c>
      <c r="IH185" s="439">
        <v>0</v>
      </c>
      <c r="II185" s="439">
        <v>0</v>
      </c>
      <c r="IJ185" s="439">
        <v>0</v>
      </c>
      <c r="IK185" s="439">
        <v>0</v>
      </c>
      <c r="IL185" s="439">
        <v>0</v>
      </c>
      <c r="IM185" s="439">
        <v>0</v>
      </c>
      <c r="IN185" s="439">
        <v>0</v>
      </c>
      <c r="IO185" s="439">
        <v>0</v>
      </c>
      <c r="IP185" s="439">
        <v>0</v>
      </c>
      <c r="IQ185" s="439">
        <v>0</v>
      </c>
      <c r="IR185" s="439">
        <v>0</v>
      </c>
      <c r="IS185" s="439">
        <v>0</v>
      </c>
      <c r="IT185" s="439">
        <v>0</v>
      </c>
      <c r="IU185" s="439">
        <v>0</v>
      </c>
      <c r="IV185" s="439">
        <v>0</v>
      </c>
      <c r="IW185" s="439">
        <v>0</v>
      </c>
      <c r="IX185" s="439">
        <v>0</v>
      </c>
      <c r="IY185" s="439">
        <v>0</v>
      </c>
      <c r="IZ185" s="439">
        <v>0</v>
      </c>
      <c r="JA185" s="439">
        <v>0</v>
      </c>
      <c r="JB185" s="439">
        <v>0</v>
      </c>
      <c r="JC185" s="439">
        <v>0</v>
      </c>
      <c r="JD185" s="439">
        <v>0</v>
      </c>
      <c r="JE185" s="439">
        <v>0</v>
      </c>
      <c r="JF185" s="439">
        <v>0</v>
      </c>
      <c r="JG185" s="439">
        <v>0</v>
      </c>
      <c r="JH185" s="439">
        <v>0</v>
      </c>
      <c r="JI185" s="439">
        <v>0</v>
      </c>
      <c r="JJ185" s="439">
        <v>0</v>
      </c>
      <c r="JK185" s="439">
        <v>0</v>
      </c>
      <c r="JL185" s="439">
        <v>0</v>
      </c>
      <c r="JM185" s="439">
        <v>0</v>
      </c>
      <c r="JN185" s="439">
        <v>0</v>
      </c>
      <c r="JO185" s="439">
        <v>0</v>
      </c>
      <c r="JP185" s="439">
        <v>0</v>
      </c>
      <c r="JQ185" s="439">
        <v>0</v>
      </c>
      <c r="JR185" s="439">
        <v>0</v>
      </c>
      <c r="JS185" s="439">
        <v>0</v>
      </c>
      <c r="JT185" s="439">
        <v>0</v>
      </c>
      <c r="JU185" s="439">
        <v>0</v>
      </c>
      <c r="JV185" s="439">
        <v>0</v>
      </c>
      <c r="JW185" s="439">
        <v>0</v>
      </c>
      <c r="JX185" s="439">
        <v>0</v>
      </c>
      <c r="JY185" s="439">
        <v>0</v>
      </c>
      <c r="JZ185" s="439">
        <v>0</v>
      </c>
      <c r="KA185" s="439">
        <v>0</v>
      </c>
      <c r="KB185" s="439">
        <v>0</v>
      </c>
      <c r="KC185" s="439">
        <v>0</v>
      </c>
      <c r="KD185" s="439">
        <v>0</v>
      </c>
      <c r="KE185" s="439">
        <v>0</v>
      </c>
      <c r="KF185" s="439">
        <v>0</v>
      </c>
      <c r="KG185" s="439">
        <v>0</v>
      </c>
      <c r="KH185" s="439">
        <v>0</v>
      </c>
      <c r="KI185" s="439">
        <v>0</v>
      </c>
      <c r="KJ185" s="439">
        <v>0</v>
      </c>
      <c r="KK185" s="439">
        <v>0</v>
      </c>
      <c r="KL185" s="439">
        <v>0</v>
      </c>
      <c r="KM185" s="439">
        <v>0</v>
      </c>
      <c r="KN185" s="439">
        <v>0</v>
      </c>
      <c r="KO185" s="439">
        <v>0</v>
      </c>
      <c r="KP185" s="439">
        <v>0</v>
      </c>
      <c r="KQ185" s="439">
        <v>0</v>
      </c>
      <c r="KR185" s="439">
        <v>0</v>
      </c>
      <c r="KS185" s="439">
        <v>0</v>
      </c>
      <c r="KT185" s="439">
        <v>0</v>
      </c>
      <c r="KU185" s="439">
        <v>0</v>
      </c>
      <c r="KV185" s="439">
        <v>0</v>
      </c>
      <c r="KW185" s="439">
        <v>0</v>
      </c>
      <c r="KX185" s="439">
        <v>0</v>
      </c>
      <c r="KY185" s="439">
        <v>0</v>
      </c>
      <c r="KZ185" s="439">
        <v>0</v>
      </c>
      <c r="LA185" s="439">
        <v>0</v>
      </c>
      <c r="LB185" s="439">
        <v>0</v>
      </c>
      <c r="LC185" s="439">
        <v>0</v>
      </c>
      <c r="LD185" s="439">
        <v>0</v>
      </c>
      <c r="LE185" s="439">
        <v>0</v>
      </c>
      <c r="LF185" s="439">
        <v>0</v>
      </c>
      <c r="LG185" s="439">
        <v>0</v>
      </c>
      <c r="LH185" s="439">
        <v>0</v>
      </c>
      <c r="LI185" s="439">
        <v>0</v>
      </c>
      <c r="LJ185" s="439">
        <v>0</v>
      </c>
      <c r="LK185" s="439">
        <v>0</v>
      </c>
      <c r="LL185" s="439">
        <v>0</v>
      </c>
      <c r="LM185" s="439">
        <v>0</v>
      </c>
      <c r="LN185" s="439">
        <v>0</v>
      </c>
      <c r="LO185" s="439">
        <v>0</v>
      </c>
      <c r="LP185" s="439">
        <v>0</v>
      </c>
      <c r="LQ185" s="439">
        <v>0</v>
      </c>
      <c r="LR185" s="439">
        <v>0</v>
      </c>
      <c r="LS185" s="439">
        <v>0</v>
      </c>
      <c r="LT185" s="439">
        <v>0</v>
      </c>
      <c r="LU185" s="439">
        <v>0</v>
      </c>
      <c r="LV185" s="439">
        <v>0</v>
      </c>
      <c r="LW185" s="439">
        <v>0</v>
      </c>
      <c r="LX185" s="439">
        <v>0</v>
      </c>
      <c r="LY185" s="439">
        <v>0</v>
      </c>
      <c r="LZ185" s="439">
        <v>0</v>
      </c>
      <c r="MA185" s="439">
        <v>0</v>
      </c>
      <c r="MB185" s="439">
        <v>0</v>
      </c>
      <c r="MC185" s="439">
        <v>0</v>
      </c>
      <c r="MD185" s="439">
        <v>0</v>
      </c>
      <c r="ME185" s="439">
        <v>0</v>
      </c>
      <c r="MF185" s="439">
        <v>0</v>
      </c>
      <c r="MG185" s="439">
        <v>0</v>
      </c>
      <c r="MH185" s="439">
        <v>0</v>
      </c>
      <c r="MI185" s="439">
        <v>0</v>
      </c>
      <c r="MJ185" s="439">
        <v>0</v>
      </c>
      <c r="MK185" s="439">
        <v>0</v>
      </c>
      <c r="ML185" s="439">
        <v>0</v>
      </c>
      <c r="MM185" s="439">
        <v>0</v>
      </c>
      <c r="MN185" s="439">
        <v>0</v>
      </c>
      <c r="MO185" s="439">
        <v>0</v>
      </c>
      <c r="MP185" s="439">
        <v>0</v>
      </c>
      <c r="MQ185" s="439">
        <v>0</v>
      </c>
      <c r="MR185" s="439">
        <v>0</v>
      </c>
      <c r="MS185" s="439">
        <v>0</v>
      </c>
      <c r="MT185" s="439">
        <v>0</v>
      </c>
      <c r="MU185" s="439">
        <v>0</v>
      </c>
      <c r="MV185" s="439">
        <v>0</v>
      </c>
      <c r="MW185" s="439">
        <v>0</v>
      </c>
      <c r="MX185" s="439">
        <v>0</v>
      </c>
      <c r="MY185" s="439">
        <v>0</v>
      </c>
      <c r="MZ185" s="439">
        <v>0</v>
      </c>
      <c r="NA185" s="439">
        <v>0</v>
      </c>
      <c r="NB185" s="439">
        <v>0</v>
      </c>
      <c r="NC185" s="439">
        <v>0</v>
      </c>
      <c r="ND185" s="439">
        <v>0</v>
      </c>
      <c r="NE185" s="439">
        <v>0</v>
      </c>
      <c r="NF185" s="439">
        <v>0</v>
      </c>
      <c r="NG185" s="439">
        <v>0</v>
      </c>
      <c r="NH185" s="439">
        <v>0</v>
      </c>
      <c r="NI185" s="439">
        <v>0</v>
      </c>
      <c r="NJ185" s="439">
        <v>0</v>
      </c>
      <c r="NK185" s="442">
        <v>0</v>
      </c>
    </row>
    <row r="186" spans="1:375" x14ac:dyDescent="0.15">
      <c r="A186" s="436">
        <f t="shared" si="109"/>
        <v>0</v>
      </c>
      <c r="B186" s="441" t="s">
        <v>748</v>
      </c>
      <c r="C186" s="438" t="s">
        <v>749</v>
      </c>
      <c r="D186" s="439">
        <f t="shared" ref="D186:BO186" si="110">IF(OR($AL19=0,D$165&gt;$E19,D$165&lt;EOMONTH($D19,0)),0,IF(((($AJ19*((1+$AN19)^(D$163-1))/12))-(D184/$AM19))*$AM19&lt;0,0,((($AJ19*((1+$AN19)^(D$163-1))/12))-(D184/$AM19))*$AM19))</f>
        <v>0</v>
      </c>
      <c r="E186" s="439">
        <f t="shared" si="110"/>
        <v>0</v>
      </c>
      <c r="F186" s="439">
        <f t="shared" si="110"/>
        <v>0</v>
      </c>
      <c r="G186" s="439">
        <f t="shared" si="110"/>
        <v>0</v>
      </c>
      <c r="H186" s="439">
        <f t="shared" si="110"/>
        <v>0</v>
      </c>
      <c r="I186" s="439">
        <f t="shared" si="110"/>
        <v>0</v>
      </c>
      <c r="J186" s="439">
        <f t="shared" si="110"/>
        <v>0</v>
      </c>
      <c r="K186" s="439">
        <f t="shared" si="110"/>
        <v>0</v>
      </c>
      <c r="L186" s="439">
        <f t="shared" si="110"/>
        <v>0</v>
      </c>
      <c r="M186" s="439">
        <f t="shared" si="110"/>
        <v>0</v>
      </c>
      <c r="N186" s="439">
        <f t="shared" si="110"/>
        <v>0</v>
      </c>
      <c r="O186" s="439">
        <f t="shared" si="110"/>
        <v>0</v>
      </c>
      <c r="P186" s="439">
        <f t="shared" si="110"/>
        <v>0</v>
      </c>
      <c r="Q186" s="439">
        <f t="shared" si="110"/>
        <v>0</v>
      </c>
      <c r="R186" s="439">
        <f t="shared" si="110"/>
        <v>0</v>
      </c>
      <c r="S186" s="439">
        <f t="shared" si="110"/>
        <v>0</v>
      </c>
      <c r="T186" s="439">
        <f t="shared" si="110"/>
        <v>0</v>
      </c>
      <c r="U186" s="439">
        <f t="shared" si="110"/>
        <v>0</v>
      </c>
      <c r="V186" s="439">
        <f t="shared" si="110"/>
        <v>0</v>
      </c>
      <c r="W186" s="439">
        <f t="shared" si="110"/>
        <v>0</v>
      </c>
      <c r="X186" s="439">
        <f t="shared" si="110"/>
        <v>0</v>
      </c>
      <c r="Y186" s="439">
        <f t="shared" si="110"/>
        <v>0</v>
      </c>
      <c r="Z186" s="439">
        <f t="shared" si="110"/>
        <v>0</v>
      </c>
      <c r="AA186" s="439">
        <f t="shared" si="110"/>
        <v>0</v>
      </c>
      <c r="AB186" s="439">
        <f t="shared" si="110"/>
        <v>0</v>
      </c>
      <c r="AC186" s="439">
        <f t="shared" si="110"/>
        <v>0</v>
      </c>
      <c r="AD186" s="439">
        <f t="shared" si="110"/>
        <v>0</v>
      </c>
      <c r="AE186" s="439">
        <f t="shared" si="110"/>
        <v>0</v>
      </c>
      <c r="AF186" s="439">
        <f t="shared" si="110"/>
        <v>0</v>
      </c>
      <c r="AG186" s="439">
        <f t="shared" si="110"/>
        <v>0</v>
      </c>
      <c r="AH186" s="439">
        <f t="shared" si="110"/>
        <v>0</v>
      </c>
      <c r="AI186" s="439">
        <f t="shared" si="110"/>
        <v>0</v>
      </c>
      <c r="AJ186" s="439">
        <f t="shared" si="110"/>
        <v>0</v>
      </c>
      <c r="AK186" s="439">
        <f t="shared" si="110"/>
        <v>0</v>
      </c>
      <c r="AL186" s="439">
        <f t="shared" si="110"/>
        <v>0</v>
      </c>
      <c r="AM186" s="439">
        <f t="shared" si="110"/>
        <v>0</v>
      </c>
      <c r="AN186" s="439">
        <f t="shared" si="110"/>
        <v>0</v>
      </c>
      <c r="AO186" s="439">
        <f t="shared" si="110"/>
        <v>0</v>
      </c>
      <c r="AP186" s="439">
        <f t="shared" si="110"/>
        <v>0</v>
      </c>
      <c r="AQ186" s="439">
        <f t="shared" si="110"/>
        <v>0</v>
      </c>
      <c r="AR186" s="439">
        <f t="shared" si="110"/>
        <v>0</v>
      </c>
      <c r="AS186" s="439">
        <f t="shared" si="110"/>
        <v>0</v>
      </c>
      <c r="AT186" s="439">
        <f t="shared" si="110"/>
        <v>0</v>
      </c>
      <c r="AU186" s="439">
        <f t="shared" si="110"/>
        <v>0</v>
      </c>
      <c r="AV186" s="439">
        <f t="shared" si="110"/>
        <v>0</v>
      </c>
      <c r="AW186" s="439">
        <f t="shared" si="110"/>
        <v>0</v>
      </c>
      <c r="AX186" s="439">
        <f t="shared" si="110"/>
        <v>0</v>
      </c>
      <c r="AY186" s="439">
        <f t="shared" si="110"/>
        <v>0</v>
      </c>
      <c r="AZ186" s="439">
        <f t="shared" si="110"/>
        <v>0</v>
      </c>
      <c r="BA186" s="439">
        <f t="shared" si="110"/>
        <v>0</v>
      </c>
      <c r="BB186" s="439">
        <f t="shared" si="110"/>
        <v>0</v>
      </c>
      <c r="BC186" s="439">
        <f t="shared" si="110"/>
        <v>0</v>
      </c>
      <c r="BD186" s="439">
        <f t="shared" si="110"/>
        <v>0</v>
      </c>
      <c r="BE186" s="439">
        <f t="shared" si="110"/>
        <v>0</v>
      </c>
      <c r="BF186" s="439">
        <f t="shared" si="110"/>
        <v>0</v>
      </c>
      <c r="BG186" s="439">
        <f t="shared" si="110"/>
        <v>0</v>
      </c>
      <c r="BH186" s="439">
        <f t="shared" si="110"/>
        <v>0</v>
      </c>
      <c r="BI186" s="439">
        <f t="shared" si="110"/>
        <v>0</v>
      </c>
      <c r="BJ186" s="439">
        <f t="shared" si="110"/>
        <v>0</v>
      </c>
      <c r="BK186" s="439">
        <f t="shared" si="110"/>
        <v>0</v>
      </c>
      <c r="BL186" s="439">
        <f t="shared" si="110"/>
        <v>0</v>
      </c>
      <c r="BM186" s="439">
        <f t="shared" si="110"/>
        <v>0</v>
      </c>
      <c r="BN186" s="439">
        <f t="shared" si="110"/>
        <v>0</v>
      </c>
      <c r="BO186" s="439">
        <f t="shared" si="110"/>
        <v>0</v>
      </c>
      <c r="BP186" s="439">
        <f t="shared" ref="BP186:EA186" si="111">IF(OR($AL19=0,BP$165&gt;$E19,BP$165&lt;EOMONTH($D19,0)),0,IF(((($AJ19*((1+$AN19)^(BP$163-1))/12))-(BP184/$AM19))*$AM19&lt;0,0,((($AJ19*((1+$AN19)^(BP$163-1))/12))-(BP184/$AM19))*$AM19))</f>
        <v>0</v>
      </c>
      <c r="BQ186" s="439">
        <f t="shared" si="111"/>
        <v>0</v>
      </c>
      <c r="BR186" s="439">
        <f t="shared" si="111"/>
        <v>0</v>
      </c>
      <c r="BS186" s="439">
        <f t="shared" si="111"/>
        <v>0</v>
      </c>
      <c r="BT186" s="439">
        <f t="shared" si="111"/>
        <v>0</v>
      </c>
      <c r="BU186" s="439">
        <f t="shared" si="111"/>
        <v>0</v>
      </c>
      <c r="BV186" s="439">
        <f t="shared" si="111"/>
        <v>0</v>
      </c>
      <c r="BW186" s="439">
        <f t="shared" si="111"/>
        <v>0</v>
      </c>
      <c r="BX186" s="439">
        <f t="shared" si="111"/>
        <v>0</v>
      </c>
      <c r="BY186" s="439">
        <f t="shared" si="111"/>
        <v>0</v>
      </c>
      <c r="BZ186" s="439">
        <f t="shared" si="111"/>
        <v>0</v>
      </c>
      <c r="CA186" s="439">
        <f t="shared" si="111"/>
        <v>0</v>
      </c>
      <c r="CB186" s="439">
        <f t="shared" si="111"/>
        <v>0</v>
      </c>
      <c r="CC186" s="439">
        <f t="shared" si="111"/>
        <v>0</v>
      </c>
      <c r="CD186" s="439">
        <f t="shared" si="111"/>
        <v>0</v>
      </c>
      <c r="CE186" s="439">
        <f t="shared" si="111"/>
        <v>0</v>
      </c>
      <c r="CF186" s="439">
        <f t="shared" si="111"/>
        <v>0</v>
      </c>
      <c r="CG186" s="439">
        <f t="shared" si="111"/>
        <v>0</v>
      </c>
      <c r="CH186" s="439">
        <f t="shared" si="111"/>
        <v>0</v>
      </c>
      <c r="CI186" s="439">
        <f t="shared" si="111"/>
        <v>0</v>
      </c>
      <c r="CJ186" s="439">
        <f t="shared" si="111"/>
        <v>0</v>
      </c>
      <c r="CK186" s="439">
        <f t="shared" si="111"/>
        <v>0</v>
      </c>
      <c r="CL186" s="439">
        <f t="shared" si="111"/>
        <v>0</v>
      </c>
      <c r="CM186" s="439">
        <f t="shared" si="111"/>
        <v>0</v>
      </c>
      <c r="CN186" s="439">
        <f t="shared" si="111"/>
        <v>0</v>
      </c>
      <c r="CO186" s="439">
        <f t="shared" si="111"/>
        <v>0</v>
      </c>
      <c r="CP186" s="439">
        <f t="shared" si="111"/>
        <v>0</v>
      </c>
      <c r="CQ186" s="439">
        <f t="shared" si="111"/>
        <v>0</v>
      </c>
      <c r="CR186" s="439">
        <f t="shared" si="111"/>
        <v>0</v>
      </c>
      <c r="CS186" s="439">
        <f t="shared" si="111"/>
        <v>0</v>
      </c>
      <c r="CT186" s="439">
        <f t="shared" si="111"/>
        <v>0</v>
      </c>
      <c r="CU186" s="439">
        <f t="shared" si="111"/>
        <v>0</v>
      </c>
      <c r="CV186" s="439">
        <f t="shared" si="111"/>
        <v>0</v>
      </c>
      <c r="CW186" s="439">
        <f t="shared" si="111"/>
        <v>0</v>
      </c>
      <c r="CX186" s="439">
        <f t="shared" si="111"/>
        <v>0</v>
      </c>
      <c r="CY186" s="439">
        <f t="shared" si="111"/>
        <v>0</v>
      </c>
      <c r="CZ186" s="439">
        <f t="shared" si="111"/>
        <v>0</v>
      </c>
      <c r="DA186" s="439">
        <f t="shared" si="111"/>
        <v>0</v>
      </c>
      <c r="DB186" s="439">
        <f t="shared" si="111"/>
        <v>0</v>
      </c>
      <c r="DC186" s="439">
        <f t="shared" si="111"/>
        <v>0</v>
      </c>
      <c r="DD186" s="439">
        <f t="shared" si="111"/>
        <v>0</v>
      </c>
      <c r="DE186" s="439">
        <f t="shared" si="111"/>
        <v>0</v>
      </c>
      <c r="DF186" s="439">
        <f t="shared" si="111"/>
        <v>0</v>
      </c>
      <c r="DG186" s="439">
        <f t="shared" si="111"/>
        <v>0</v>
      </c>
      <c r="DH186" s="439">
        <f t="shared" si="111"/>
        <v>0</v>
      </c>
      <c r="DI186" s="439">
        <f t="shared" si="111"/>
        <v>0</v>
      </c>
      <c r="DJ186" s="439">
        <f t="shared" si="111"/>
        <v>0</v>
      </c>
      <c r="DK186" s="439">
        <f t="shared" si="111"/>
        <v>0</v>
      </c>
      <c r="DL186" s="439">
        <f t="shared" si="111"/>
        <v>0</v>
      </c>
      <c r="DM186" s="439">
        <f t="shared" si="111"/>
        <v>0</v>
      </c>
      <c r="DN186" s="439">
        <f t="shared" si="111"/>
        <v>0</v>
      </c>
      <c r="DO186" s="439">
        <f t="shared" si="111"/>
        <v>0</v>
      </c>
      <c r="DP186" s="439">
        <f t="shared" si="111"/>
        <v>0</v>
      </c>
      <c r="DQ186" s="439">
        <f t="shared" si="111"/>
        <v>0</v>
      </c>
      <c r="DR186" s="439">
        <f t="shared" si="111"/>
        <v>0</v>
      </c>
      <c r="DS186" s="439">
        <f t="shared" si="111"/>
        <v>0</v>
      </c>
      <c r="DT186" s="439">
        <f t="shared" si="111"/>
        <v>0</v>
      </c>
      <c r="DU186" s="439">
        <f t="shared" si="111"/>
        <v>0</v>
      </c>
      <c r="DV186" s="439">
        <f t="shared" si="111"/>
        <v>0</v>
      </c>
      <c r="DW186" s="439">
        <f t="shared" si="111"/>
        <v>0</v>
      </c>
      <c r="DX186" s="439">
        <f t="shared" si="111"/>
        <v>0</v>
      </c>
      <c r="DY186" s="439">
        <f t="shared" si="111"/>
        <v>0</v>
      </c>
      <c r="DZ186" s="439">
        <f t="shared" si="111"/>
        <v>0</v>
      </c>
      <c r="EA186" s="439">
        <f t="shared" si="111"/>
        <v>0</v>
      </c>
      <c r="EB186" s="439">
        <f t="shared" ref="EB186:GM186" si="112">IF(OR($AL19=0,EB$165&gt;$E19,EB$165&lt;EOMONTH($D19,0)),0,IF(((($AJ19*((1+$AN19)^(EB$163-1))/12))-(EB184/$AM19))*$AM19&lt;0,0,((($AJ19*((1+$AN19)^(EB$163-1))/12))-(EB184/$AM19))*$AM19))</f>
        <v>0</v>
      </c>
      <c r="EC186" s="439">
        <f t="shared" si="112"/>
        <v>0</v>
      </c>
      <c r="ED186" s="439">
        <f t="shared" si="112"/>
        <v>0</v>
      </c>
      <c r="EE186" s="439">
        <f t="shared" si="112"/>
        <v>0</v>
      </c>
      <c r="EF186" s="439">
        <f t="shared" si="112"/>
        <v>0</v>
      </c>
      <c r="EG186" s="439">
        <f t="shared" si="112"/>
        <v>0</v>
      </c>
      <c r="EH186" s="439">
        <f t="shared" si="112"/>
        <v>0</v>
      </c>
      <c r="EI186" s="439">
        <f t="shared" si="112"/>
        <v>0</v>
      </c>
      <c r="EJ186" s="439">
        <f t="shared" si="112"/>
        <v>0</v>
      </c>
      <c r="EK186" s="439">
        <f t="shared" si="112"/>
        <v>0</v>
      </c>
      <c r="EL186" s="439">
        <f t="shared" si="112"/>
        <v>0</v>
      </c>
      <c r="EM186" s="439">
        <f t="shared" si="112"/>
        <v>0</v>
      </c>
      <c r="EN186" s="439">
        <f t="shared" si="112"/>
        <v>0</v>
      </c>
      <c r="EO186" s="439">
        <f t="shared" si="112"/>
        <v>0</v>
      </c>
      <c r="EP186" s="439">
        <f t="shared" si="112"/>
        <v>0</v>
      </c>
      <c r="EQ186" s="439">
        <f t="shared" si="112"/>
        <v>0</v>
      </c>
      <c r="ER186" s="439">
        <f t="shared" si="112"/>
        <v>0</v>
      </c>
      <c r="ES186" s="439">
        <f t="shared" si="112"/>
        <v>0</v>
      </c>
      <c r="ET186" s="439">
        <f t="shared" si="112"/>
        <v>0</v>
      </c>
      <c r="EU186" s="439">
        <f t="shared" si="112"/>
        <v>0</v>
      </c>
      <c r="EV186" s="439">
        <f t="shared" si="112"/>
        <v>0</v>
      </c>
      <c r="EW186" s="439">
        <f t="shared" si="112"/>
        <v>0</v>
      </c>
      <c r="EX186" s="439">
        <f t="shared" si="112"/>
        <v>0</v>
      </c>
      <c r="EY186" s="439">
        <f t="shared" si="112"/>
        <v>0</v>
      </c>
      <c r="EZ186" s="439">
        <f t="shared" si="112"/>
        <v>0</v>
      </c>
      <c r="FA186" s="439">
        <f t="shared" si="112"/>
        <v>0</v>
      </c>
      <c r="FB186" s="439">
        <f t="shared" si="112"/>
        <v>0</v>
      </c>
      <c r="FC186" s="439">
        <f t="shared" si="112"/>
        <v>0</v>
      </c>
      <c r="FD186" s="439">
        <f t="shared" si="112"/>
        <v>0</v>
      </c>
      <c r="FE186" s="439">
        <f t="shared" si="112"/>
        <v>0</v>
      </c>
      <c r="FF186" s="439">
        <f t="shared" si="112"/>
        <v>0</v>
      </c>
      <c r="FG186" s="439">
        <f t="shared" si="112"/>
        <v>0</v>
      </c>
      <c r="FH186" s="439">
        <f t="shared" si="112"/>
        <v>0</v>
      </c>
      <c r="FI186" s="439">
        <f t="shared" si="112"/>
        <v>0</v>
      </c>
      <c r="FJ186" s="439">
        <f t="shared" si="112"/>
        <v>0</v>
      </c>
      <c r="FK186" s="439">
        <f t="shared" si="112"/>
        <v>0</v>
      </c>
      <c r="FL186" s="439">
        <f t="shared" si="112"/>
        <v>0</v>
      </c>
      <c r="FM186" s="439">
        <f t="shared" si="112"/>
        <v>0</v>
      </c>
      <c r="FN186" s="439">
        <f t="shared" si="112"/>
        <v>0</v>
      </c>
      <c r="FO186" s="439">
        <f t="shared" si="112"/>
        <v>0</v>
      </c>
      <c r="FP186" s="439">
        <f t="shared" si="112"/>
        <v>0</v>
      </c>
      <c r="FQ186" s="439">
        <f t="shared" si="112"/>
        <v>0</v>
      </c>
      <c r="FR186" s="439">
        <f t="shared" si="112"/>
        <v>0</v>
      </c>
      <c r="FS186" s="439">
        <f t="shared" si="112"/>
        <v>0</v>
      </c>
      <c r="FT186" s="439">
        <f t="shared" si="112"/>
        <v>0</v>
      </c>
      <c r="FU186" s="439">
        <f t="shared" si="112"/>
        <v>0</v>
      </c>
      <c r="FV186" s="439">
        <f t="shared" si="112"/>
        <v>0</v>
      </c>
      <c r="FW186" s="439">
        <f t="shared" si="112"/>
        <v>0</v>
      </c>
      <c r="FX186" s="439">
        <f t="shared" si="112"/>
        <v>0</v>
      </c>
      <c r="FY186" s="439">
        <f t="shared" si="112"/>
        <v>0</v>
      </c>
      <c r="FZ186" s="439">
        <f t="shared" si="112"/>
        <v>0</v>
      </c>
      <c r="GA186" s="439">
        <f t="shared" si="112"/>
        <v>0</v>
      </c>
      <c r="GB186" s="439">
        <f t="shared" si="112"/>
        <v>0</v>
      </c>
      <c r="GC186" s="439">
        <f t="shared" si="112"/>
        <v>0</v>
      </c>
      <c r="GD186" s="439">
        <f t="shared" si="112"/>
        <v>0</v>
      </c>
      <c r="GE186" s="439">
        <f t="shared" si="112"/>
        <v>0</v>
      </c>
      <c r="GF186" s="439">
        <f t="shared" si="112"/>
        <v>0</v>
      </c>
      <c r="GG186" s="439">
        <f t="shared" si="112"/>
        <v>0</v>
      </c>
      <c r="GH186" s="439">
        <f t="shared" si="112"/>
        <v>0</v>
      </c>
      <c r="GI186" s="439">
        <f t="shared" si="112"/>
        <v>0</v>
      </c>
      <c r="GJ186" s="439">
        <f t="shared" si="112"/>
        <v>0</v>
      </c>
      <c r="GK186" s="439">
        <f t="shared" si="112"/>
        <v>0</v>
      </c>
      <c r="GL186" s="439">
        <f t="shared" si="112"/>
        <v>0</v>
      </c>
      <c r="GM186" s="439">
        <f t="shared" si="112"/>
        <v>0</v>
      </c>
      <c r="GN186" s="439">
        <f t="shared" ref="GN186:IY186" si="113">IF(OR($AL19=0,GN$165&gt;$E19,GN$165&lt;EOMONTH($D19,0)),0,IF(((($AJ19*((1+$AN19)^(GN$163-1))/12))-(GN184/$AM19))*$AM19&lt;0,0,((($AJ19*((1+$AN19)^(GN$163-1))/12))-(GN184/$AM19))*$AM19))</f>
        <v>0</v>
      </c>
      <c r="GO186" s="439">
        <f t="shared" si="113"/>
        <v>0</v>
      </c>
      <c r="GP186" s="439">
        <f t="shared" si="113"/>
        <v>0</v>
      </c>
      <c r="GQ186" s="439">
        <f t="shared" si="113"/>
        <v>0</v>
      </c>
      <c r="GR186" s="439">
        <f t="shared" si="113"/>
        <v>0</v>
      </c>
      <c r="GS186" s="439">
        <f t="shared" si="113"/>
        <v>0</v>
      </c>
      <c r="GT186" s="439">
        <f t="shared" si="113"/>
        <v>0</v>
      </c>
      <c r="GU186" s="439">
        <f t="shared" si="113"/>
        <v>0</v>
      </c>
      <c r="GV186" s="439">
        <f t="shared" si="113"/>
        <v>0</v>
      </c>
      <c r="GW186" s="439">
        <f t="shared" si="113"/>
        <v>0</v>
      </c>
      <c r="GX186" s="439">
        <f t="shared" si="113"/>
        <v>0</v>
      </c>
      <c r="GY186" s="439">
        <f t="shared" si="113"/>
        <v>0</v>
      </c>
      <c r="GZ186" s="439">
        <f t="shared" si="113"/>
        <v>0</v>
      </c>
      <c r="HA186" s="439">
        <f t="shared" si="113"/>
        <v>0</v>
      </c>
      <c r="HB186" s="439">
        <f t="shared" si="113"/>
        <v>0</v>
      </c>
      <c r="HC186" s="439">
        <f t="shared" si="113"/>
        <v>0</v>
      </c>
      <c r="HD186" s="439">
        <f t="shared" si="113"/>
        <v>0</v>
      </c>
      <c r="HE186" s="439">
        <f t="shared" si="113"/>
        <v>0</v>
      </c>
      <c r="HF186" s="439">
        <f t="shared" si="113"/>
        <v>0</v>
      </c>
      <c r="HG186" s="439">
        <f t="shared" si="113"/>
        <v>0</v>
      </c>
      <c r="HH186" s="439">
        <f t="shared" si="113"/>
        <v>0</v>
      </c>
      <c r="HI186" s="439">
        <f t="shared" si="113"/>
        <v>0</v>
      </c>
      <c r="HJ186" s="439">
        <f t="shared" si="113"/>
        <v>0</v>
      </c>
      <c r="HK186" s="439">
        <f t="shared" si="113"/>
        <v>0</v>
      </c>
      <c r="HL186" s="439">
        <f t="shared" si="113"/>
        <v>0</v>
      </c>
      <c r="HM186" s="439">
        <f t="shared" si="113"/>
        <v>0</v>
      </c>
      <c r="HN186" s="439">
        <f t="shared" si="113"/>
        <v>0</v>
      </c>
      <c r="HO186" s="439">
        <f t="shared" si="113"/>
        <v>0</v>
      </c>
      <c r="HP186" s="439">
        <f t="shared" si="113"/>
        <v>0</v>
      </c>
      <c r="HQ186" s="439">
        <f t="shared" si="113"/>
        <v>0</v>
      </c>
      <c r="HR186" s="439">
        <f t="shared" si="113"/>
        <v>0</v>
      </c>
      <c r="HS186" s="439">
        <f t="shared" si="113"/>
        <v>0</v>
      </c>
      <c r="HT186" s="439">
        <f t="shared" si="113"/>
        <v>0</v>
      </c>
      <c r="HU186" s="439">
        <f t="shared" si="113"/>
        <v>0</v>
      </c>
      <c r="HV186" s="439">
        <f t="shared" si="113"/>
        <v>0</v>
      </c>
      <c r="HW186" s="439">
        <f t="shared" si="113"/>
        <v>0</v>
      </c>
      <c r="HX186" s="439">
        <f t="shared" si="113"/>
        <v>0</v>
      </c>
      <c r="HY186" s="439">
        <f t="shared" si="113"/>
        <v>0</v>
      </c>
      <c r="HZ186" s="439">
        <f t="shared" si="113"/>
        <v>0</v>
      </c>
      <c r="IA186" s="439">
        <f t="shared" si="113"/>
        <v>0</v>
      </c>
      <c r="IB186" s="439">
        <f t="shared" si="113"/>
        <v>0</v>
      </c>
      <c r="IC186" s="439">
        <f t="shared" si="113"/>
        <v>0</v>
      </c>
      <c r="ID186" s="439">
        <f t="shared" si="113"/>
        <v>0</v>
      </c>
      <c r="IE186" s="439">
        <f t="shared" si="113"/>
        <v>0</v>
      </c>
      <c r="IF186" s="439">
        <f t="shared" si="113"/>
        <v>0</v>
      </c>
      <c r="IG186" s="439">
        <f t="shared" si="113"/>
        <v>0</v>
      </c>
      <c r="IH186" s="439">
        <f t="shared" si="113"/>
        <v>0</v>
      </c>
      <c r="II186" s="439">
        <f t="shared" si="113"/>
        <v>0</v>
      </c>
      <c r="IJ186" s="439">
        <f t="shared" si="113"/>
        <v>0</v>
      </c>
      <c r="IK186" s="439">
        <f t="shared" si="113"/>
        <v>0</v>
      </c>
      <c r="IL186" s="439">
        <f t="shared" si="113"/>
        <v>0</v>
      </c>
      <c r="IM186" s="439">
        <f t="shared" si="113"/>
        <v>0</v>
      </c>
      <c r="IN186" s="439">
        <f t="shared" si="113"/>
        <v>0</v>
      </c>
      <c r="IO186" s="439">
        <f t="shared" si="113"/>
        <v>0</v>
      </c>
      <c r="IP186" s="439">
        <f t="shared" si="113"/>
        <v>0</v>
      </c>
      <c r="IQ186" s="439">
        <f t="shared" si="113"/>
        <v>0</v>
      </c>
      <c r="IR186" s="439">
        <f t="shared" si="113"/>
        <v>0</v>
      </c>
      <c r="IS186" s="439">
        <f t="shared" si="113"/>
        <v>0</v>
      </c>
      <c r="IT186" s="439">
        <f t="shared" si="113"/>
        <v>0</v>
      </c>
      <c r="IU186" s="439">
        <f t="shared" si="113"/>
        <v>0</v>
      </c>
      <c r="IV186" s="439">
        <f t="shared" si="113"/>
        <v>0</v>
      </c>
      <c r="IW186" s="439">
        <f t="shared" si="113"/>
        <v>0</v>
      </c>
      <c r="IX186" s="439">
        <f t="shared" si="113"/>
        <v>0</v>
      </c>
      <c r="IY186" s="439">
        <f t="shared" si="113"/>
        <v>0</v>
      </c>
      <c r="IZ186" s="439">
        <f t="shared" ref="IZ186:LK186" si="114">IF(OR($AL19=0,IZ$165&gt;$E19,IZ$165&lt;EOMONTH($D19,0)),0,IF(((($AJ19*((1+$AN19)^(IZ$163-1))/12))-(IZ184/$AM19))*$AM19&lt;0,0,((($AJ19*((1+$AN19)^(IZ$163-1))/12))-(IZ184/$AM19))*$AM19))</f>
        <v>0</v>
      </c>
      <c r="JA186" s="439">
        <f t="shared" si="114"/>
        <v>0</v>
      </c>
      <c r="JB186" s="439">
        <f t="shared" si="114"/>
        <v>0</v>
      </c>
      <c r="JC186" s="439">
        <f t="shared" si="114"/>
        <v>0</v>
      </c>
      <c r="JD186" s="439">
        <f t="shared" si="114"/>
        <v>0</v>
      </c>
      <c r="JE186" s="439">
        <f t="shared" si="114"/>
        <v>0</v>
      </c>
      <c r="JF186" s="439">
        <f t="shared" si="114"/>
        <v>0</v>
      </c>
      <c r="JG186" s="439">
        <f t="shared" si="114"/>
        <v>0</v>
      </c>
      <c r="JH186" s="439">
        <f t="shared" si="114"/>
        <v>0</v>
      </c>
      <c r="JI186" s="439">
        <f t="shared" si="114"/>
        <v>0</v>
      </c>
      <c r="JJ186" s="439">
        <f t="shared" si="114"/>
        <v>0</v>
      </c>
      <c r="JK186" s="439">
        <f t="shared" si="114"/>
        <v>0</v>
      </c>
      <c r="JL186" s="439">
        <f t="shared" si="114"/>
        <v>0</v>
      </c>
      <c r="JM186" s="439">
        <f t="shared" si="114"/>
        <v>0</v>
      </c>
      <c r="JN186" s="439">
        <f t="shared" si="114"/>
        <v>0</v>
      </c>
      <c r="JO186" s="439">
        <f t="shared" si="114"/>
        <v>0</v>
      </c>
      <c r="JP186" s="439">
        <f t="shared" si="114"/>
        <v>0</v>
      </c>
      <c r="JQ186" s="439">
        <f t="shared" si="114"/>
        <v>0</v>
      </c>
      <c r="JR186" s="439">
        <f t="shared" si="114"/>
        <v>0</v>
      </c>
      <c r="JS186" s="439">
        <f t="shared" si="114"/>
        <v>0</v>
      </c>
      <c r="JT186" s="439">
        <f t="shared" si="114"/>
        <v>0</v>
      </c>
      <c r="JU186" s="439">
        <f t="shared" si="114"/>
        <v>0</v>
      </c>
      <c r="JV186" s="439">
        <f t="shared" si="114"/>
        <v>0</v>
      </c>
      <c r="JW186" s="439">
        <f t="shared" si="114"/>
        <v>0</v>
      </c>
      <c r="JX186" s="439">
        <f t="shared" si="114"/>
        <v>0</v>
      </c>
      <c r="JY186" s="439">
        <f t="shared" si="114"/>
        <v>0</v>
      </c>
      <c r="JZ186" s="439">
        <f t="shared" si="114"/>
        <v>0</v>
      </c>
      <c r="KA186" s="439">
        <f t="shared" si="114"/>
        <v>0</v>
      </c>
      <c r="KB186" s="439">
        <f t="shared" si="114"/>
        <v>0</v>
      </c>
      <c r="KC186" s="439">
        <f t="shared" si="114"/>
        <v>0</v>
      </c>
      <c r="KD186" s="439">
        <f t="shared" si="114"/>
        <v>0</v>
      </c>
      <c r="KE186" s="439">
        <f t="shared" si="114"/>
        <v>0</v>
      </c>
      <c r="KF186" s="439">
        <f t="shared" si="114"/>
        <v>0</v>
      </c>
      <c r="KG186" s="439">
        <f t="shared" si="114"/>
        <v>0</v>
      </c>
      <c r="KH186" s="439">
        <f t="shared" si="114"/>
        <v>0</v>
      </c>
      <c r="KI186" s="439">
        <f t="shared" si="114"/>
        <v>0</v>
      </c>
      <c r="KJ186" s="439">
        <f t="shared" si="114"/>
        <v>0</v>
      </c>
      <c r="KK186" s="439">
        <f t="shared" si="114"/>
        <v>0</v>
      </c>
      <c r="KL186" s="439">
        <f t="shared" si="114"/>
        <v>0</v>
      </c>
      <c r="KM186" s="439">
        <f t="shared" si="114"/>
        <v>0</v>
      </c>
      <c r="KN186" s="439">
        <f t="shared" si="114"/>
        <v>0</v>
      </c>
      <c r="KO186" s="439">
        <f t="shared" si="114"/>
        <v>0</v>
      </c>
      <c r="KP186" s="439">
        <f t="shared" si="114"/>
        <v>0</v>
      </c>
      <c r="KQ186" s="439">
        <f t="shared" si="114"/>
        <v>0</v>
      </c>
      <c r="KR186" s="439">
        <f t="shared" si="114"/>
        <v>0</v>
      </c>
      <c r="KS186" s="439">
        <f t="shared" si="114"/>
        <v>0</v>
      </c>
      <c r="KT186" s="439">
        <f t="shared" si="114"/>
        <v>0</v>
      </c>
      <c r="KU186" s="439">
        <f t="shared" si="114"/>
        <v>0</v>
      </c>
      <c r="KV186" s="439">
        <f t="shared" si="114"/>
        <v>0</v>
      </c>
      <c r="KW186" s="439">
        <f t="shared" si="114"/>
        <v>0</v>
      </c>
      <c r="KX186" s="439">
        <f t="shared" si="114"/>
        <v>0</v>
      </c>
      <c r="KY186" s="439">
        <f t="shared" si="114"/>
        <v>0</v>
      </c>
      <c r="KZ186" s="439">
        <f t="shared" si="114"/>
        <v>0</v>
      </c>
      <c r="LA186" s="439">
        <f t="shared" si="114"/>
        <v>0</v>
      </c>
      <c r="LB186" s="439">
        <f t="shared" si="114"/>
        <v>0</v>
      </c>
      <c r="LC186" s="439">
        <f t="shared" si="114"/>
        <v>0</v>
      </c>
      <c r="LD186" s="439">
        <f t="shared" si="114"/>
        <v>0</v>
      </c>
      <c r="LE186" s="439">
        <f t="shared" si="114"/>
        <v>0</v>
      </c>
      <c r="LF186" s="439">
        <f t="shared" si="114"/>
        <v>0</v>
      </c>
      <c r="LG186" s="439">
        <f t="shared" si="114"/>
        <v>0</v>
      </c>
      <c r="LH186" s="439">
        <f t="shared" si="114"/>
        <v>0</v>
      </c>
      <c r="LI186" s="439">
        <f t="shared" si="114"/>
        <v>0</v>
      </c>
      <c r="LJ186" s="439">
        <f t="shared" si="114"/>
        <v>0</v>
      </c>
      <c r="LK186" s="439">
        <f t="shared" si="114"/>
        <v>0</v>
      </c>
      <c r="LL186" s="439">
        <f t="shared" ref="LL186:NK186" si="115">IF(OR($AL19=0,LL$165&gt;$E19,LL$165&lt;EOMONTH($D19,0)),0,IF(((($AJ19*((1+$AN19)^(LL$163-1))/12))-(LL184/$AM19))*$AM19&lt;0,0,((($AJ19*((1+$AN19)^(LL$163-1))/12))-(LL184/$AM19))*$AM19))</f>
        <v>0</v>
      </c>
      <c r="LM186" s="439">
        <f t="shared" si="115"/>
        <v>0</v>
      </c>
      <c r="LN186" s="439">
        <f t="shared" si="115"/>
        <v>0</v>
      </c>
      <c r="LO186" s="439">
        <f t="shared" si="115"/>
        <v>0</v>
      </c>
      <c r="LP186" s="439">
        <f t="shared" si="115"/>
        <v>0</v>
      </c>
      <c r="LQ186" s="439">
        <f t="shared" si="115"/>
        <v>0</v>
      </c>
      <c r="LR186" s="439">
        <f t="shared" si="115"/>
        <v>0</v>
      </c>
      <c r="LS186" s="439">
        <f t="shared" si="115"/>
        <v>0</v>
      </c>
      <c r="LT186" s="439">
        <f t="shared" si="115"/>
        <v>0</v>
      </c>
      <c r="LU186" s="439">
        <f t="shared" si="115"/>
        <v>0</v>
      </c>
      <c r="LV186" s="439">
        <f t="shared" si="115"/>
        <v>0</v>
      </c>
      <c r="LW186" s="439">
        <f t="shared" si="115"/>
        <v>0</v>
      </c>
      <c r="LX186" s="439">
        <f t="shared" si="115"/>
        <v>0</v>
      </c>
      <c r="LY186" s="439">
        <f t="shared" si="115"/>
        <v>0</v>
      </c>
      <c r="LZ186" s="439">
        <f t="shared" si="115"/>
        <v>0</v>
      </c>
      <c r="MA186" s="439">
        <f t="shared" si="115"/>
        <v>0</v>
      </c>
      <c r="MB186" s="439">
        <f t="shared" si="115"/>
        <v>0</v>
      </c>
      <c r="MC186" s="439">
        <f t="shared" si="115"/>
        <v>0</v>
      </c>
      <c r="MD186" s="439">
        <f t="shared" si="115"/>
        <v>0</v>
      </c>
      <c r="ME186" s="439">
        <f t="shared" si="115"/>
        <v>0</v>
      </c>
      <c r="MF186" s="439">
        <f t="shared" si="115"/>
        <v>0</v>
      </c>
      <c r="MG186" s="439">
        <f t="shared" si="115"/>
        <v>0</v>
      </c>
      <c r="MH186" s="439">
        <f t="shared" si="115"/>
        <v>0</v>
      </c>
      <c r="MI186" s="439">
        <f t="shared" si="115"/>
        <v>0</v>
      </c>
      <c r="MJ186" s="439">
        <f t="shared" si="115"/>
        <v>0</v>
      </c>
      <c r="MK186" s="439">
        <f t="shared" si="115"/>
        <v>0</v>
      </c>
      <c r="ML186" s="439">
        <f t="shared" si="115"/>
        <v>0</v>
      </c>
      <c r="MM186" s="439">
        <f t="shared" si="115"/>
        <v>0</v>
      </c>
      <c r="MN186" s="439">
        <f t="shared" si="115"/>
        <v>0</v>
      </c>
      <c r="MO186" s="439">
        <f t="shared" si="115"/>
        <v>0</v>
      </c>
      <c r="MP186" s="439">
        <f t="shared" si="115"/>
        <v>0</v>
      </c>
      <c r="MQ186" s="439">
        <f t="shared" si="115"/>
        <v>0</v>
      </c>
      <c r="MR186" s="439">
        <f t="shared" si="115"/>
        <v>0</v>
      </c>
      <c r="MS186" s="439">
        <f t="shared" si="115"/>
        <v>0</v>
      </c>
      <c r="MT186" s="439">
        <f t="shared" si="115"/>
        <v>0</v>
      </c>
      <c r="MU186" s="439">
        <f t="shared" si="115"/>
        <v>0</v>
      </c>
      <c r="MV186" s="439">
        <f t="shared" si="115"/>
        <v>0</v>
      </c>
      <c r="MW186" s="439">
        <f t="shared" si="115"/>
        <v>0</v>
      </c>
      <c r="MX186" s="439">
        <f t="shared" si="115"/>
        <v>0</v>
      </c>
      <c r="MY186" s="439">
        <f t="shared" si="115"/>
        <v>0</v>
      </c>
      <c r="MZ186" s="439">
        <f t="shared" si="115"/>
        <v>0</v>
      </c>
      <c r="NA186" s="439">
        <f t="shared" si="115"/>
        <v>0</v>
      </c>
      <c r="NB186" s="439">
        <f t="shared" si="115"/>
        <v>0</v>
      </c>
      <c r="NC186" s="439">
        <f t="shared" si="115"/>
        <v>0</v>
      </c>
      <c r="ND186" s="439">
        <f t="shared" si="115"/>
        <v>0</v>
      </c>
      <c r="NE186" s="439">
        <f t="shared" si="115"/>
        <v>0</v>
      </c>
      <c r="NF186" s="439">
        <f t="shared" si="115"/>
        <v>0</v>
      </c>
      <c r="NG186" s="439">
        <f t="shared" si="115"/>
        <v>0</v>
      </c>
      <c r="NH186" s="439">
        <f t="shared" si="115"/>
        <v>0</v>
      </c>
      <c r="NI186" s="439">
        <f t="shared" si="115"/>
        <v>0</v>
      </c>
      <c r="NJ186" s="439">
        <f t="shared" si="115"/>
        <v>0</v>
      </c>
      <c r="NK186" s="442">
        <f t="shared" si="115"/>
        <v>0</v>
      </c>
    </row>
    <row r="187" spans="1:375" x14ac:dyDescent="0.15">
      <c r="A187" s="436">
        <f t="shared" si="109"/>
        <v>-29166.666666666664</v>
      </c>
      <c r="B187" s="441" t="s">
        <v>750</v>
      </c>
      <c r="C187" s="438" t="s">
        <v>751</v>
      </c>
      <c r="D187" s="439">
        <f t="shared" ref="D187:BO187" si="116">IF(AND(D$165&gt;=EOMONTH($D19,0),D$165&lt;EOMONTH($D19,$S19)),-D184,0)</f>
        <v>0</v>
      </c>
      <c r="E187" s="439">
        <f t="shared" si="116"/>
        <v>0</v>
      </c>
      <c r="F187" s="439">
        <f t="shared" si="116"/>
        <v>0</v>
      </c>
      <c r="G187" s="439">
        <f t="shared" si="116"/>
        <v>0</v>
      </c>
      <c r="H187" s="439">
        <f t="shared" si="116"/>
        <v>0</v>
      </c>
      <c r="I187" s="439">
        <f t="shared" si="116"/>
        <v>0</v>
      </c>
      <c r="J187" s="439">
        <f t="shared" si="116"/>
        <v>0</v>
      </c>
      <c r="K187" s="439">
        <f t="shared" si="116"/>
        <v>0</v>
      </c>
      <c r="L187" s="439">
        <f t="shared" si="116"/>
        <v>0</v>
      </c>
      <c r="M187" s="439">
        <f t="shared" si="116"/>
        <v>0</v>
      </c>
      <c r="N187" s="439">
        <f t="shared" si="116"/>
        <v>0</v>
      </c>
      <c r="O187" s="439">
        <f t="shared" si="116"/>
        <v>0</v>
      </c>
      <c r="P187" s="439">
        <f t="shared" si="116"/>
        <v>0</v>
      </c>
      <c r="Q187" s="439">
        <f t="shared" si="116"/>
        <v>0</v>
      </c>
      <c r="R187" s="439">
        <f t="shared" si="116"/>
        <v>0</v>
      </c>
      <c r="S187" s="439">
        <f t="shared" si="116"/>
        <v>0</v>
      </c>
      <c r="T187" s="439">
        <f t="shared" si="116"/>
        <v>0</v>
      </c>
      <c r="U187" s="439">
        <f t="shared" si="116"/>
        <v>0</v>
      </c>
      <c r="V187" s="439">
        <f t="shared" si="116"/>
        <v>0</v>
      </c>
      <c r="W187" s="439">
        <f t="shared" si="116"/>
        <v>0</v>
      </c>
      <c r="X187" s="439">
        <f t="shared" si="116"/>
        <v>0</v>
      </c>
      <c r="Y187" s="439">
        <f t="shared" si="116"/>
        <v>0</v>
      </c>
      <c r="Z187" s="439">
        <f t="shared" si="116"/>
        <v>0</v>
      </c>
      <c r="AA187" s="439">
        <f t="shared" si="116"/>
        <v>0</v>
      </c>
      <c r="AB187" s="439">
        <f t="shared" si="116"/>
        <v>0</v>
      </c>
      <c r="AC187" s="439">
        <f t="shared" si="116"/>
        <v>0</v>
      </c>
      <c r="AD187" s="439">
        <f t="shared" si="116"/>
        <v>0</v>
      </c>
      <c r="AE187" s="439">
        <f t="shared" si="116"/>
        <v>0</v>
      </c>
      <c r="AF187" s="439">
        <f t="shared" si="116"/>
        <v>-5833.333333333333</v>
      </c>
      <c r="AG187" s="439">
        <f t="shared" si="116"/>
        <v>-5833.333333333333</v>
      </c>
      <c r="AH187" s="439">
        <f t="shared" si="116"/>
        <v>-5833.333333333333</v>
      </c>
      <c r="AI187" s="439">
        <f t="shared" si="116"/>
        <v>-5833.333333333333</v>
      </c>
      <c r="AJ187" s="439">
        <f t="shared" si="116"/>
        <v>-5833.333333333333</v>
      </c>
      <c r="AK187" s="439">
        <f t="shared" si="116"/>
        <v>0</v>
      </c>
      <c r="AL187" s="439">
        <f t="shared" si="116"/>
        <v>0</v>
      </c>
      <c r="AM187" s="439">
        <f t="shared" si="116"/>
        <v>0</v>
      </c>
      <c r="AN187" s="439">
        <f t="shared" si="116"/>
        <v>0</v>
      </c>
      <c r="AO187" s="439">
        <f t="shared" si="116"/>
        <v>0</v>
      </c>
      <c r="AP187" s="439">
        <f t="shared" si="116"/>
        <v>0</v>
      </c>
      <c r="AQ187" s="439">
        <f t="shared" si="116"/>
        <v>0</v>
      </c>
      <c r="AR187" s="439">
        <f t="shared" si="116"/>
        <v>0</v>
      </c>
      <c r="AS187" s="439">
        <f t="shared" si="116"/>
        <v>0</v>
      </c>
      <c r="AT187" s="439">
        <f t="shared" si="116"/>
        <v>0</v>
      </c>
      <c r="AU187" s="439">
        <f t="shared" si="116"/>
        <v>0</v>
      </c>
      <c r="AV187" s="439">
        <f t="shared" si="116"/>
        <v>0</v>
      </c>
      <c r="AW187" s="439">
        <f t="shared" si="116"/>
        <v>0</v>
      </c>
      <c r="AX187" s="439">
        <f t="shared" si="116"/>
        <v>0</v>
      </c>
      <c r="AY187" s="439">
        <f t="shared" si="116"/>
        <v>0</v>
      </c>
      <c r="AZ187" s="439">
        <f t="shared" si="116"/>
        <v>0</v>
      </c>
      <c r="BA187" s="439">
        <f t="shared" si="116"/>
        <v>0</v>
      </c>
      <c r="BB187" s="439">
        <f t="shared" si="116"/>
        <v>0</v>
      </c>
      <c r="BC187" s="439">
        <f t="shared" si="116"/>
        <v>0</v>
      </c>
      <c r="BD187" s="439">
        <f t="shared" si="116"/>
        <v>0</v>
      </c>
      <c r="BE187" s="439">
        <f t="shared" si="116"/>
        <v>0</v>
      </c>
      <c r="BF187" s="439">
        <f t="shared" si="116"/>
        <v>0</v>
      </c>
      <c r="BG187" s="439">
        <f t="shared" si="116"/>
        <v>0</v>
      </c>
      <c r="BH187" s="439">
        <f t="shared" si="116"/>
        <v>0</v>
      </c>
      <c r="BI187" s="439">
        <f t="shared" si="116"/>
        <v>0</v>
      </c>
      <c r="BJ187" s="439">
        <f t="shared" si="116"/>
        <v>0</v>
      </c>
      <c r="BK187" s="439">
        <f t="shared" si="116"/>
        <v>0</v>
      </c>
      <c r="BL187" s="439">
        <f t="shared" si="116"/>
        <v>0</v>
      </c>
      <c r="BM187" s="439">
        <f t="shared" si="116"/>
        <v>0</v>
      </c>
      <c r="BN187" s="439">
        <f t="shared" si="116"/>
        <v>0</v>
      </c>
      <c r="BO187" s="439">
        <f t="shared" si="116"/>
        <v>0</v>
      </c>
      <c r="BP187" s="439">
        <f t="shared" ref="BP187:EA187" si="117">IF(AND(BP$165&gt;=EOMONTH($D19,0),BP$165&lt;EOMONTH($D19,$S19)),-BP184,0)</f>
        <v>0</v>
      </c>
      <c r="BQ187" s="439">
        <f t="shared" si="117"/>
        <v>0</v>
      </c>
      <c r="BR187" s="439">
        <f t="shared" si="117"/>
        <v>0</v>
      </c>
      <c r="BS187" s="439">
        <f t="shared" si="117"/>
        <v>0</v>
      </c>
      <c r="BT187" s="439">
        <f t="shared" si="117"/>
        <v>0</v>
      </c>
      <c r="BU187" s="439">
        <f t="shared" si="117"/>
        <v>0</v>
      </c>
      <c r="BV187" s="439">
        <f t="shared" si="117"/>
        <v>0</v>
      </c>
      <c r="BW187" s="439">
        <f t="shared" si="117"/>
        <v>0</v>
      </c>
      <c r="BX187" s="439">
        <f t="shared" si="117"/>
        <v>0</v>
      </c>
      <c r="BY187" s="439">
        <f t="shared" si="117"/>
        <v>0</v>
      </c>
      <c r="BZ187" s="439">
        <f t="shared" si="117"/>
        <v>0</v>
      </c>
      <c r="CA187" s="439">
        <f t="shared" si="117"/>
        <v>0</v>
      </c>
      <c r="CB187" s="439">
        <f t="shared" si="117"/>
        <v>0</v>
      </c>
      <c r="CC187" s="439">
        <f t="shared" si="117"/>
        <v>0</v>
      </c>
      <c r="CD187" s="439">
        <f t="shared" si="117"/>
        <v>0</v>
      </c>
      <c r="CE187" s="439">
        <f t="shared" si="117"/>
        <v>0</v>
      </c>
      <c r="CF187" s="439">
        <f t="shared" si="117"/>
        <v>0</v>
      </c>
      <c r="CG187" s="439">
        <f t="shared" si="117"/>
        <v>0</v>
      </c>
      <c r="CH187" s="439">
        <f t="shared" si="117"/>
        <v>0</v>
      </c>
      <c r="CI187" s="439">
        <f t="shared" si="117"/>
        <v>0</v>
      </c>
      <c r="CJ187" s="439">
        <f t="shared" si="117"/>
        <v>0</v>
      </c>
      <c r="CK187" s="439">
        <f t="shared" si="117"/>
        <v>0</v>
      </c>
      <c r="CL187" s="439">
        <f t="shared" si="117"/>
        <v>0</v>
      </c>
      <c r="CM187" s="439">
        <f t="shared" si="117"/>
        <v>0</v>
      </c>
      <c r="CN187" s="439">
        <f t="shared" si="117"/>
        <v>0</v>
      </c>
      <c r="CO187" s="439">
        <f t="shared" si="117"/>
        <v>0</v>
      </c>
      <c r="CP187" s="439">
        <f t="shared" si="117"/>
        <v>0</v>
      </c>
      <c r="CQ187" s="439">
        <f t="shared" si="117"/>
        <v>0</v>
      </c>
      <c r="CR187" s="439">
        <f t="shared" si="117"/>
        <v>0</v>
      </c>
      <c r="CS187" s="439">
        <f t="shared" si="117"/>
        <v>0</v>
      </c>
      <c r="CT187" s="439">
        <f t="shared" si="117"/>
        <v>0</v>
      </c>
      <c r="CU187" s="439">
        <f t="shared" si="117"/>
        <v>0</v>
      </c>
      <c r="CV187" s="439">
        <f t="shared" si="117"/>
        <v>0</v>
      </c>
      <c r="CW187" s="439">
        <f t="shared" si="117"/>
        <v>0</v>
      </c>
      <c r="CX187" s="439">
        <f t="shared" si="117"/>
        <v>0</v>
      </c>
      <c r="CY187" s="439">
        <f t="shared" si="117"/>
        <v>0</v>
      </c>
      <c r="CZ187" s="439">
        <f t="shared" si="117"/>
        <v>0</v>
      </c>
      <c r="DA187" s="439">
        <f t="shared" si="117"/>
        <v>0</v>
      </c>
      <c r="DB187" s="439">
        <f t="shared" si="117"/>
        <v>0</v>
      </c>
      <c r="DC187" s="439">
        <f t="shared" si="117"/>
        <v>0</v>
      </c>
      <c r="DD187" s="439">
        <f t="shared" si="117"/>
        <v>0</v>
      </c>
      <c r="DE187" s="439">
        <f t="shared" si="117"/>
        <v>0</v>
      </c>
      <c r="DF187" s="439">
        <f t="shared" si="117"/>
        <v>0</v>
      </c>
      <c r="DG187" s="439">
        <f t="shared" si="117"/>
        <v>0</v>
      </c>
      <c r="DH187" s="439">
        <f t="shared" si="117"/>
        <v>0</v>
      </c>
      <c r="DI187" s="439">
        <f t="shared" si="117"/>
        <v>0</v>
      </c>
      <c r="DJ187" s="439">
        <f t="shared" si="117"/>
        <v>0</v>
      </c>
      <c r="DK187" s="439">
        <f t="shared" si="117"/>
        <v>0</v>
      </c>
      <c r="DL187" s="439">
        <f t="shared" si="117"/>
        <v>0</v>
      </c>
      <c r="DM187" s="439">
        <f t="shared" si="117"/>
        <v>0</v>
      </c>
      <c r="DN187" s="439">
        <f t="shared" si="117"/>
        <v>0</v>
      </c>
      <c r="DO187" s="439">
        <f t="shared" si="117"/>
        <v>0</v>
      </c>
      <c r="DP187" s="439">
        <f t="shared" si="117"/>
        <v>0</v>
      </c>
      <c r="DQ187" s="439">
        <f t="shared" si="117"/>
        <v>0</v>
      </c>
      <c r="DR187" s="439">
        <f t="shared" si="117"/>
        <v>0</v>
      </c>
      <c r="DS187" s="439">
        <f t="shared" si="117"/>
        <v>0</v>
      </c>
      <c r="DT187" s="439">
        <f t="shared" si="117"/>
        <v>0</v>
      </c>
      <c r="DU187" s="439">
        <f t="shared" si="117"/>
        <v>0</v>
      </c>
      <c r="DV187" s="439">
        <f t="shared" si="117"/>
        <v>0</v>
      </c>
      <c r="DW187" s="439">
        <f t="shared" si="117"/>
        <v>0</v>
      </c>
      <c r="DX187" s="439">
        <f t="shared" si="117"/>
        <v>0</v>
      </c>
      <c r="DY187" s="439">
        <f t="shared" si="117"/>
        <v>0</v>
      </c>
      <c r="DZ187" s="439">
        <f t="shared" si="117"/>
        <v>0</v>
      </c>
      <c r="EA187" s="439">
        <f t="shared" si="117"/>
        <v>0</v>
      </c>
      <c r="EB187" s="439">
        <f t="shared" ref="EB187:GM187" si="118">IF(AND(EB$165&gt;=EOMONTH($D19,0),EB$165&lt;EOMONTH($D19,$S19)),-EB184,0)</f>
        <v>0</v>
      </c>
      <c r="EC187" s="439">
        <f t="shared" si="118"/>
        <v>0</v>
      </c>
      <c r="ED187" s="439">
        <f t="shared" si="118"/>
        <v>0</v>
      </c>
      <c r="EE187" s="439">
        <f t="shared" si="118"/>
        <v>0</v>
      </c>
      <c r="EF187" s="439">
        <f t="shared" si="118"/>
        <v>0</v>
      </c>
      <c r="EG187" s="439">
        <f t="shared" si="118"/>
        <v>0</v>
      </c>
      <c r="EH187" s="439">
        <f t="shared" si="118"/>
        <v>0</v>
      </c>
      <c r="EI187" s="439">
        <f t="shared" si="118"/>
        <v>0</v>
      </c>
      <c r="EJ187" s="439">
        <f t="shared" si="118"/>
        <v>0</v>
      </c>
      <c r="EK187" s="439">
        <f t="shared" si="118"/>
        <v>0</v>
      </c>
      <c r="EL187" s="439">
        <f t="shared" si="118"/>
        <v>0</v>
      </c>
      <c r="EM187" s="439">
        <f t="shared" si="118"/>
        <v>0</v>
      </c>
      <c r="EN187" s="439">
        <f t="shared" si="118"/>
        <v>0</v>
      </c>
      <c r="EO187" s="439">
        <f t="shared" si="118"/>
        <v>0</v>
      </c>
      <c r="EP187" s="439">
        <f t="shared" si="118"/>
        <v>0</v>
      </c>
      <c r="EQ187" s="439">
        <f t="shared" si="118"/>
        <v>0</v>
      </c>
      <c r="ER187" s="439">
        <f t="shared" si="118"/>
        <v>0</v>
      </c>
      <c r="ES187" s="439">
        <f t="shared" si="118"/>
        <v>0</v>
      </c>
      <c r="ET187" s="439">
        <f t="shared" si="118"/>
        <v>0</v>
      </c>
      <c r="EU187" s="439">
        <f t="shared" si="118"/>
        <v>0</v>
      </c>
      <c r="EV187" s="439">
        <f t="shared" si="118"/>
        <v>0</v>
      </c>
      <c r="EW187" s="439">
        <f t="shared" si="118"/>
        <v>0</v>
      </c>
      <c r="EX187" s="439">
        <f t="shared" si="118"/>
        <v>0</v>
      </c>
      <c r="EY187" s="439">
        <f t="shared" si="118"/>
        <v>0</v>
      </c>
      <c r="EZ187" s="439">
        <f t="shared" si="118"/>
        <v>0</v>
      </c>
      <c r="FA187" s="439">
        <f t="shared" si="118"/>
        <v>0</v>
      </c>
      <c r="FB187" s="439">
        <f t="shared" si="118"/>
        <v>0</v>
      </c>
      <c r="FC187" s="439">
        <f t="shared" si="118"/>
        <v>0</v>
      </c>
      <c r="FD187" s="439">
        <f t="shared" si="118"/>
        <v>0</v>
      </c>
      <c r="FE187" s="439">
        <f t="shared" si="118"/>
        <v>0</v>
      </c>
      <c r="FF187" s="439">
        <f t="shared" si="118"/>
        <v>0</v>
      </c>
      <c r="FG187" s="439">
        <f t="shared" si="118"/>
        <v>0</v>
      </c>
      <c r="FH187" s="439">
        <f t="shared" si="118"/>
        <v>0</v>
      </c>
      <c r="FI187" s="439">
        <f t="shared" si="118"/>
        <v>0</v>
      </c>
      <c r="FJ187" s="439">
        <f t="shared" si="118"/>
        <v>0</v>
      </c>
      <c r="FK187" s="439">
        <f t="shared" si="118"/>
        <v>0</v>
      </c>
      <c r="FL187" s="439">
        <f t="shared" si="118"/>
        <v>0</v>
      </c>
      <c r="FM187" s="439">
        <f t="shared" si="118"/>
        <v>0</v>
      </c>
      <c r="FN187" s="439">
        <f t="shared" si="118"/>
        <v>0</v>
      </c>
      <c r="FO187" s="439">
        <f t="shared" si="118"/>
        <v>0</v>
      </c>
      <c r="FP187" s="439">
        <f t="shared" si="118"/>
        <v>0</v>
      </c>
      <c r="FQ187" s="439">
        <f t="shared" si="118"/>
        <v>0</v>
      </c>
      <c r="FR187" s="439">
        <f t="shared" si="118"/>
        <v>0</v>
      </c>
      <c r="FS187" s="439">
        <f t="shared" si="118"/>
        <v>0</v>
      </c>
      <c r="FT187" s="439">
        <f t="shared" si="118"/>
        <v>0</v>
      </c>
      <c r="FU187" s="439">
        <f t="shared" si="118"/>
        <v>0</v>
      </c>
      <c r="FV187" s="439">
        <f t="shared" si="118"/>
        <v>0</v>
      </c>
      <c r="FW187" s="439">
        <f t="shared" si="118"/>
        <v>0</v>
      </c>
      <c r="FX187" s="439">
        <f t="shared" si="118"/>
        <v>0</v>
      </c>
      <c r="FY187" s="439">
        <f t="shared" si="118"/>
        <v>0</v>
      </c>
      <c r="FZ187" s="439">
        <f t="shared" si="118"/>
        <v>0</v>
      </c>
      <c r="GA187" s="439">
        <f t="shared" si="118"/>
        <v>0</v>
      </c>
      <c r="GB187" s="439">
        <f t="shared" si="118"/>
        <v>0</v>
      </c>
      <c r="GC187" s="439">
        <f t="shared" si="118"/>
        <v>0</v>
      </c>
      <c r="GD187" s="439">
        <f t="shared" si="118"/>
        <v>0</v>
      </c>
      <c r="GE187" s="439">
        <f t="shared" si="118"/>
        <v>0</v>
      </c>
      <c r="GF187" s="439">
        <f t="shared" si="118"/>
        <v>0</v>
      </c>
      <c r="GG187" s="439">
        <f t="shared" si="118"/>
        <v>0</v>
      </c>
      <c r="GH187" s="439">
        <f t="shared" si="118"/>
        <v>0</v>
      </c>
      <c r="GI187" s="439">
        <f t="shared" si="118"/>
        <v>0</v>
      </c>
      <c r="GJ187" s="439">
        <f t="shared" si="118"/>
        <v>0</v>
      </c>
      <c r="GK187" s="439">
        <f t="shared" si="118"/>
        <v>0</v>
      </c>
      <c r="GL187" s="439">
        <f t="shared" si="118"/>
        <v>0</v>
      </c>
      <c r="GM187" s="439">
        <f t="shared" si="118"/>
        <v>0</v>
      </c>
      <c r="GN187" s="439">
        <f t="shared" ref="GN187:IY187" si="119">IF(AND(GN$165&gt;=EOMONTH($D19,0),GN$165&lt;EOMONTH($D19,$S19)),-GN184,0)</f>
        <v>0</v>
      </c>
      <c r="GO187" s="439">
        <f t="shared" si="119"/>
        <v>0</v>
      </c>
      <c r="GP187" s="439">
        <f t="shared" si="119"/>
        <v>0</v>
      </c>
      <c r="GQ187" s="439">
        <f t="shared" si="119"/>
        <v>0</v>
      </c>
      <c r="GR187" s="439">
        <f t="shared" si="119"/>
        <v>0</v>
      </c>
      <c r="GS187" s="439">
        <f t="shared" si="119"/>
        <v>0</v>
      </c>
      <c r="GT187" s="439">
        <f t="shared" si="119"/>
        <v>0</v>
      </c>
      <c r="GU187" s="439">
        <f t="shared" si="119"/>
        <v>0</v>
      </c>
      <c r="GV187" s="439">
        <f t="shared" si="119"/>
        <v>0</v>
      </c>
      <c r="GW187" s="439">
        <f t="shared" si="119"/>
        <v>0</v>
      </c>
      <c r="GX187" s="439">
        <f t="shared" si="119"/>
        <v>0</v>
      </c>
      <c r="GY187" s="439">
        <f t="shared" si="119"/>
        <v>0</v>
      </c>
      <c r="GZ187" s="439">
        <f t="shared" si="119"/>
        <v>0</v>
      </c>
      <c r="HA187" s="439">
        <f t="shared" si="119"/>
        <v>0</v>
      </c>
      <c r="HB187" s="439">
        <f t="shared" si="119"/>
        <v>0</v>
      </c>
      <c r="HC187" s="439">
        <f t="shared" si="119"/>
        <v>0</v>
      </c>
      <c r="HD187" s="439">
        <f t="shared" si="119"/>
        <v>0</v>
      </c>
      <c r="HE187" s="439">
        <f t="shared" si="119"/>
        <v>0</v>
      </c>
      <c r="HF187" s="439">
        <f t="shared" si="119"/>
        <v>0</v>
      </c>
      <c r="HG187" s="439">
        <f t="shared" si="119"/>
        <v>0</v>
      </c>
      <c r="HH187" s="439">
        <f t="shared" si="119"/>
        <v>0</v>
      </c>
      <c r="HI187" s="439">
        <f t="shared" si="119"/>
        <v>0</v>
      </c>
      <c r="HJ187" s="439">
        <f t="shared" si="119"/>
        <v>0</v>
      </c>
      <c r="HK187" s="439">
        <f t="shared" si="119"/>
        <v>0</v>
      </c>
      <c r="HL187" s="439">
        <f t="shared" si="119"/>
        <v>0</v>
      </c>
      <c r="HM187" s="439">
        <f t="shared" si="119"/>
        <v>0</v>
      </c>
      <c r="HN187" s="439">
        <f t="shared" si="119"/>
        <v>0</v>
      </c>
      <c r="HO187" s="439">
        <f t="shared" si="119"/>
        <v>0</v>
      </c>
      <c r="HP187" s="439">
        <f t="shared" si="119"/>
        <v>0</v>
      </c>
      <c r="HQ187" s="439">
        <f t="shared" si="119"/>
        <v>0</v>
      </c>
      <c r="HR187" s="439">
        <f t="shared" si="119"/>
        <v>0</v>
      </c>
      <c r="HS187" s="439">
        <f t="shared" si="119"/>
        <v>0</v>
      </c>
      <c r="HT187" s="439">
        <f t="shared" si="119"/>
        <v>0</v>
      </c>
      <c r="HU187" s="439">
        <f t="shared" si="119"/>
        <v>0</v>
      </c>
      <c r="HV187" s="439">
        <f t="shared" si="119"/>
        <v>0</v>
      </c>
      <c r="HW187" s="439">
        <f t="shared" si="119"/>
        <v>0</v>
      </c>
      <c r="HX187" s="439">
        <f t="shared" si="119"/>
        <v>0</v>
      </c>
      <c r="HY187" s="439">
        <f t="shared" si="119"/>
        <v>0</v>
      </c>
      <c r="HZ187" s="439">
        <f t="shared" si="119"/>
        <v>0</v>
      </c>
      <c r="IA187" s="439">
        <f t="shared" si="119"/>
        <v>0</v>
      </c>
      <c r="IB187" s="439">
        <f t="shared" si="119"/>
        <v>0</v>
      </c>
      <c r="IC187" s="439">
        <f t="shared" si="119"/>
        <v>0</v>
      </c>
      <c r="ID187" s="439">
        <f t="shared" si="119"/>
        <v>0</v>
      </c>
      <c r="IE187" s="439">
        <f t="shared" si="119"/>
        <v>0</v>
      </c>
      <c r="IF187" s="439">
        <f t="shared" si="119"/>
        <v>0</v>
      </c>
      <c r="IG187" s="439">
        <f t="shared" si="119"/>
        <v>0</v>
      </c>
      <c r="IH187" s="439">
        <f t="shared" si="119"/>
        <v>0</v>
      </c>
      <c r="II187" s="439">
        <f t="shared" si="119"/>
        <v>0</v>
      </c>
      <c r="IJ187" s="439">
        <f t="shared" si="119"/>
        <v>0</v>
      </c>
      <c r="IK187" s="439">
        <f t="shared" si="119"/>
        <v>0</v>
      </c>
      <c r="IL187" s="439">
        <f t="shared" si="119"/>
        <v>0</v>
      </c>
      <c r="IM187" s="439">
        <f t="shared" si="119"/>
        <v>0</v>
      </c>
      <c r="IN187" s="439">
        <f t="shared" si="119"/>
        <v>0</v>
      </c>
      <c r="IO187" s="439">
        <f t="shared" si="119"/>
        <v>0</v>
      </c>
      <c r="IP187" s="439">
        <f t="shared" si="119"/>
        <v>0</v>
      </c>
      <c r="IQ187" s="439">
        <f t="shared" si="119"/>
        <v>0</v>
      </c>
      <c r="IR187" s="439">
        <f t="shared" si="119"/>
        <v>0</v>
      </c>
      <c r="IS187" s="439">
        <f t="shared" si="119"/>
        <v>0</v>
      </c>
      <c r="IT187" s="439">
        <f t="shared" si="119"/>
        <v>0</v>
      </c>
      <c r="IU187" s="439">
        <f t="shared" si="119"/>
        <v>0</v>
      </c>
      <c r="IV187" s="439">
        <f t="shared" si="119"/>
        <v>0</v>
      </c>
      <c r="IW187" s="439">
        <f t="shared" si="119"/>
        <v>0</v>
      </c>
      <c r="IX187" s="439">
        <f t="shared" si="119"/>
        <v>0</v>
      </c>
      <c r="IY187" s="439">
        <f t="shared" si="119"/>
        <v>0</v>
      </c>
      <c r="IZ187" s="439">
        <f t="shared" ref="IZ187:LK187" si="120">IF(AND(IZ$165&gt;=EOMONTH($D19,0),IZ$165&lt;EOMONTH($D19,$S19)),-IZ184,0)</f>
        <v>0</v>
      </c>
      <c r="JA187" s="439">
        <f t="shared" si="120"/>
        <v>0</v>
      </c>
      <c r="JB187" s="439">
        <f t="shared" si="120"/>
        <v>0</v>
      </c>
      <c r="JC187" s="439">
        <f t="shared" si="120"/>
        <v>0</v>
      </c>
      <c r="JD187" s="439">
        <f t="shared" si="120"/>
        <v>0</v>
      </c>
      <c r="JE187" s="439">
        <f t="shared" si="120"/>
        <v>0</v>
      </c>
      <c r="JF187" s="439">
        <f t="shared" si="120"/>
        <v>0</v>
      </c>
      <c r="JG187" s="439">
        <f t="shared" si="120"/>
        <v>0</v>
      </c>
      <c r="JH187" s="439">
        <f t="shared" si="120"/>
        <v>0</v>
      </c>
      <c r="JI187" s="439">
        <f t="shared" si="120"/>
        <v>0</v>
      </c>
      <c r="JJ187" s="439">
        <f t="shared" si="120"/>
        <v>0</v>
      </c>
      <c r="JK187" s="439">
        <f t="shared" si="120"/>
        <v>0</v>
      </c>
      <c r="JL187" s="439">
        <f t="shared" si="120"/>
        <v>0</v>
      </c>
      <c r="JM187" s="439">
        <f t="shared" si="120"/>
        <v>0</v>
      </c>
      <c r="JN187" s="439">
        <f t="shared" si="120"/>
        <v>0</v>
      </c>
      <c r="JO187" s="439">
        <f t="shared" si="120"/>
        <v>0</v>
      </c>
      <c r="JP187" s="439">
        <f t="shared" si="120"/>
        <v>0</v>
      </c>
      <c r="JQ187" s="439">
        <f t="shared" si="120"/>
        <v>0</v>
      </c>
      <c r="JR187" s="439">
        <f t="shared" si="120"/>
        <v>0</v>
      </c>
      <c r="JS187" s="439">
        <f t="shared" si="120"/>
        <v>0</v>
      </c>
      <c r="JT187" s="439">
        <f t="shared" si="120"/>
        <v>0</v>
      </c>
      <c r="JU187" s="439">
        <f t="shared" si="120"/>
        <v>0</v>
      </c>
      <c r="JV187" s="439">
        <f t="shared" si="120"/>
        <v>0</v>
      </c>
      <c r="JW187" s="439">
        <f t="shared" si="120"/>
        <v>0</v>
      </c>
      <c r="JX187" s="439">
        <f t="shared" si="120"/>
        <v>0</v>
      </c>
      <c r="JY187" s="439">
        <f t="shared" si="120"/>
        <v>0</v>
      </c>
      <c r="JZ187" s="439">
        <f t="shared" si="120"/>
        <v>0</v>
      </c>
      <c r="KA187" s="439">
        <f t="shared" si="120"/>
        <v>0</v>
      </c>
      <c r="KB187" s="439">
        <f t="shared" si="120"/>
        <v>0</v>
      </c>
      <c r="KC187" s="439">
        <f t="shared" si="120"/>
        <v>0</v>
      </c>
      <c r="KD187" s="439">
        <f t="shared" si="120"/>
        <v>0</v>
      </c>
      <c r="KE187" s="439">
        <f t="shared" si="120"/>
        <v>0</v>
      </c>
      <c r="KF187" s="439">
        <f t="shared" si="120"/>
        <v>0</v>
      </c>
      <c r="KG187" s="439">
        <f t="shared" si="120"/>
        <v>0</v>
      </c>
      <c r="KH187" s="439">
        <f t="shared" si="120"/>
        <v>0</v>
      </c>
      <c r="KI187" s="439">
        <f t="shared" si="120"/>
        <v>0</v>
      </c>
      <c r="KJ187" s="439">
        <f t="shared" si="120"/>
        <v>0</v>
      </c>
      <c r="KK187" s="439">
        <f t="shared" si="120"/>
        <v>0</v>
      </c>
      <c r="KL187" s="439">
        <f t="shared" si="120"/>
        <v>0</v>
      </c>
      <c r="KM187" s="439">
        <f t="shared" si="120"/>
        <v>0</v>
      </c>
      <c r="KN187" s="439">
        <f t="shared" si="120"/>
        <v>0</v>
      </c>
      <c r="KO187" s="439">
        <f t="shared" si="120"/>
        <v>0</v>
      </c>
      <c r="KP187" s="439">
        <f t="shared" si="120"/>
        <v>0</v>
      </c>
      <c r="KQ187" s="439">
        <f t="shared" si="120"/>
        <v>0</v>
      </c>
      <c r="KR187" s="439">
        <f t="shared" si="120"/>
        <v>0</v>
      </c>
      <c r="KS187" s="439">
        <f t="shared" si="120"/>
        <v>0</v>
      </c>
      <c r="KT187" s="439">
        <f t="shared" si="120"/>
        <v>0</v>
      </c>
      <c r="KU187" s="439">
        <f t="shared" si="120"/>
        <v>0</v>
      </c>
      <c r="KV187" s="439">
        <f t="shared" si="120"/>
        <v>0</v>
      </c>
      <c r="KW187" s="439">
        <f t="shared" si="120"/>
        <v>0</v>
      </c>
      <c r="KX187" s="439">
        <f t="shared" si="120"/>
        <v>0</v>
      </c>
      <c r="KY187" s="439">
        <f t="shared" si="120"/>
        <v>0</v>
      </c>
      <c r="KZ187" s="439">
        <f t="shared" si="120"/>
        <v>0</v>
      </c>
      <c r="LA187" s="439">
        <f t="shared" si="120"/>
        <v>0</v>
      </c>
      <c r="LB187" s="439">
        <f t="shared" si="120"/>
        <v>0</v>
      </c>
      <c r="LC187" s="439">
        <f t="shared" si="120"/>
        <v>0</v>
      </c>
      <c r="LD187" s="439">
        <f t="shared" si="120"/>
        <v>0</v>
      </c>
      <c r="LE187" s="439">
        <f t="shared" si="120"/>
        <v>0</v>
      </c>
      <c r="LF187" s="439">
        <f t="shared" si="120"/>
        <v>0</v>
      </c>
      <c r="LG187" s="439">
        <f t="shared" si="120"/>
        <v>0</v>
      </c>
      <c r="LH187" s="439">
        <f t="shared" si="120"/>
        <v>0</v>
      </c>
      <c r="LI187" s="439">
        <f t="shared" si="120"/>
        <v>0</v>
      </c>
      <c r="LJ187" s="439">
        <f t="shared" si="120"/>
        <v>0</v>
      </c>
      <c r="LK187" s="439">
        <f t="shared" si="120"/>
        <v>0</v>
      </c>
      <c r="LL187" s="439">
        <f t="shared" ref="LL187:NK187" si="121">IF(AND(LL$165&gt;=EOMONTH($D19,0),LL$165&lt;EOMONTH($D19,$S19)),-LL184,0)</f>
        <v>0</v>
      </c>
      <c r="LM187" s="439">
        <f t="shared" si="121"/>
        <v>0</v>
      </c>
      <c r="LN187" s="439">
        <f t="shared" si="121"/>
        <v>0</v>
      </c>
      <c r="LO187" s="439">
        <f t="shared" si="121"/>
        <v>0</v>
      </c>
      <c r="LP187" s="439">
        <f t="shared" si="121"/>
        <v>0</v>
      </c>
      <c r="LQ187" s="439">
        <f t="shared" si="121"/>
        <v>0</v>
      </c>
      <c r="LR187" s="439">
        <f t="shared" si="121"/>
        <v>0</v>
      </c>
      <c r="LS187" s="439">
        <f t="shared" si="121"/>
        <v>0</v>
      </c>
      <c r="LT187" s="439">
        <f t="shared" si="121"/>
        <v>0</v>
      </c>
      <c r="LU187" s="439">
        <f t="shared" si="121"/>
        <v>0</v>
      </c>
      <c r="LV187" s="439">
        <f t="shared" si="121"/>
        <v>0</v>
      </c>
      <c r="LW187" s="439">
        <f t="shared" si="121"/>
        <v>0</v>
      </c>
      <c r="LX187" s="439">
        <f t="shared" si="121"/>
        <v>0</v>
      </c>
      <c r="LY187" s="439">
        <f t="shared" si="121"/>
        <v>0</v>
      </c>
      <c r="LZ187" s="439">
        <f t="shared" si="121"/>
        <v>0</v>
      </c>
      <c r="MA187" s="439">
        <f t="shared" si="121"/>
        <v>0</v>
      </c>
      <c r="MB187" s="439">
        <f t="shared" si="121"/>
        <v>0</v>
      </c>
      <c r="MC187" s="439">
        <f t="shared" si="121"/>
        <v>0</v>
      </c>
      <c r="MD187" s="439">
        <f t="shared" si="121"/>
        <v>0</v>
      </c>
      <c r="ME187" s="439">
        <f t="shared" si="121"/>
        <v>0</v>
      </c>
      <c r="MF187" s="439">
        <f t="shared" si="121"/>
        <v>0</v>
      </c>
      <c r="MG187" s="439">
        <f t="shared" si="121"/>
        <v>0</v>
      </c>
      <c r="MH187" s="439">
        <f t="shared" si="121"/>
        <v>0</v>
      </c>
      <c r="MI187" s="439">
        <f t="shared" si="121"/>
        <v>0</v>
      </c>
      <c r="MJ187" s="439">
        <f t="shared" si="121"/>
        <v>0</v>
      </c>
      <c r="MK187" s="439">
        <f t="shared" si="121"/>
        <v>0</v>
      </c>
      <c r="ML187" s="439">
        <f t="shared" si="121"/>
        <v>0</v>
      </c>
      <c r="MM187" s="439">
        <f t="shared" si="121"/>
        <v>0</v>
      </c>
      <c r="MN187" s="439">
        <f t="shared" si="121"/>
        <v>0</v>
      </c>
      <c r="MO187" s="439">
        <f t="shared" si="121"/>
        <v>0</v>
      </c>
      <c r="MP187" s="439">
        <f t="shared" si="121"/>
        <v>0</v>
      </c>
      <c r="MQ187" s="439">
        <f t="shared" si="121"/>
        <v>0</v>
      </c>
      <c r="MR187" s="439">
        <f t="shared" si="121"/>
        <v>0</v>
      </c>
      <c r="MS187" s="439">
        <f t="shared" si="121"/>
        <v>0</v>
      </c>
      <c r="MT187" s="439">
        <f t="shared" si="121"/>
        <v>0</v>
      </c>
      <c r="MU187" s="439">
        <f t="shared" si="121"/>
        <v>0</v>
      </c>
      <c r="MV187" s="439">
        <f t="shared" si="121"/>
        <v>0</v>
      </c>
      <c r="MW187" s="439">
        <f t="shared" si="121"/>
        <v>0</v>
      </c>
      <c r="MX187" s="439">
        <f t="shared" si="121"/>
        <v>0</v>
      </c>
      <c r="MY187" s="439">
        <f t="shared" si="121"/>
        <v>0</v>
      </c>
      <c r="MZ187" s="439">
        <f t="shared" si="121"/>
        <v>0</v>
      </c>
      <c r="NA187" s="439">
        <f t="shared" si="121"/>
        <v>0</v>
      </c>
      <c r="NB187" s="439">
        <f t="shared" si="121"/>
        <v>0</v>
      </c>
      <c r="NC187" s="439">
        <f t="shared" si="121"/>
        <v>0</v>
      </c>
      <c r="ND187" s="439">
        <f t="shared" si="121"/>
        <v>0</v>
      </c>
      <c r="NE187" s="439">
        <f t="shared" si="121"/>
        <v>0</v>
      </c>
      <c r="NF187" s="439">
        <f t="shared" si="121"/>
        <v>0</v>
      </c>
      <c r="NG187" s="439">
        <f t="shared" si="121"/>
        <v>0</v>
      </c>
      <c r="NH187" s="439">
        <f t="shared" si="121"/>
        <v>0</v>
      </c>
      <c r="NI187" s="439">
        <f t="shared" si="121"/>
        <v>0</v>
      </c>
      <c r="NJ187" s="439">
        <f t="shared" si="121"/>
        <v>0</v>
      </c>
      <c r="NK187" s="442">
        <f t="shared" si="121"/>
        <v>0</v>
      </c>
    </row>
    <row r="188" spans="1:375" x14ac:dyDescent="0.15">
      <c r="A188" s="436">
        <f t="shared" si="109"/>
        <v>1015532.9016875812</v>
      </c>
      <c r="B188" s="441" t="s">
        <v>745</v>
      </c>
      <c r="C188" s="438" t="s">
        <v>752</v>
      </c>
      <c r="D188" s="439">
        <f t="shared" ref="D188:BO188" si="122">IF(OR(D$165&lt;=EOMONTH($E19,$R19*(1-$O19)),D$165&gt;EOMONTH($E19,$P19*12*(1-$O19)+$Q19*12*$O19+$R19*(1-$O19))),0,FV($W19,ROUNDDOWN(YEARFRAC($D$165,D$165,1),0),0,-($U19*(1-$O19)+$V19*$O19)*$B19/12,0))</f>
        <v>0</v>
      </c>
      <c r="E188" s="439">
        <f t="shared" si="122"/>
        <v>0</v>
      </c>
      <c r="F188" s="439">
        <f t="shared" si="122"/>
        <v>0</v>
      </c>
      <c r="G188" s="439">
        <f t="shared" si="122"/>
        <v>0</v>
      </c>
      <c r="H188" s="439">
        <f t="shared" si="122"/>
        <v>0</v>
      </c>
      <c r="I188" s="439">
        <f t="shared" si="122"/>
        <v>0</v>
      </c>
      <c r="J188" s="439">
        <f t="shared" si="122"/>
        <v>0</v>
      </c>
      <c r="K188" s="439">
        <f t="shared" si="122"/>
        <v>0</v>
      </c>
      <c r="L188" s="439">
        <f t="shared" si="122"/>
        <v>0</v>
      </c>
      <c r="M188" s="439">
        <f t="shared" si="122"/>
        <v>0</v>
      </c>
      <c r="N188" s="439">
        <f t="shared" si="122"/>
        <v>0</v>
      </c>
      <c r="O188" s="439">
        <f t="shared" si="122"/>
        <v>0</v>
      </c>
      <c r="P188" s="439">
        <f t="shared" si="122"/>
        <v>0</v>
      </c>
      <c r="Q188" s="439">
        <f t="shared" si="122"/>
        <v>0</v>
      </c>
      <c r="R188" s="439">
        <f t="shared" si="122"/>
        <v>0</v>
      </c>
      <c r="S188" s="439">
        <f t="shared" si="122"/>
        <v>0</v>
      </c>
      <c r="T188" s="439">
        <f t="shared" si="122"/>
        <v>0</v>
      </c>
      <c r="U188" s="439">
        <f t="shared" si="122"/>
        <v>0</v>
      </c>
      <c r="V188" s="439">
        <f t="shared" si="122"/>
        <v>0</v>
      </c>
      <c r="W188" s="439">
        <f t="shared" si="122"/>
        <v>0</v>
      </c>
      <c r="X188" s="439">
        <f t="shared" si="122"/>
        <v>0</v>
      </c>
      <c r="Y188" s="439">
        <f t="shared" si="122"/>
        <v>0</v>
      </c>
      <c r="Z188" s="439">
        <f t="shared" si="122"/>
        <v>0</v>
      </c>
      <c r="AA188" s="439">
        <f t="shared" si="122"/>
        <v>0</v>
      </c>
      <c r="AB188" s="439">
        <f t="shared" si="122"/>
        <v>0</v>
      </c>
      <c r="AC188" s="439">
        <f t="shared" si="122"/>
        <v>0</v>
      </c>
      <c r="AD188" s="439">
        <f t="shared" si="122"/>
        <v>0</v>
      </c>
      <c r="AE188" s="439">
        <f t="shared" si="122"/>
        <v>0</v>
      </c>
      <c r="AF188" s="439">
        <f t="shared" si="122"/>
        <v>0</v>
      </c>
      <c r="AG188" s="439">
        <f t="shared" si="122"/>
        <v>0</v>
      </c>
      <c r="AH188" s="439">
        <f t="shared" si="122"/>
        <v>0</v>
      </c>
      <c r="AI188" s="439">
        <f t="shared" si="122"/>
        <v>0</v>
      </c>
      <c r="AJ188" s="439">
        <f t="shared" si="122"/>
        <v>0</v>
      </c>
      <c r="AK188" s="439">
        <f t="shared" si="122"/>
        <v>0</v>
      </c>
      <c r="AL188" s="439">
        <f t="shared" si="122"/>
        <v>0</v>
      </c>
      <c r="AM188" s="439">
        <f t="shared" si="122"/>
        <v>0</v>
      </c>
      <c r="AN188" s="439">
        <f t="shared" si="122"/>
        <v>0</v>
      </c>
      <c r="AO188" s="439">
        <f t="shared" si="122"/>
        <v>0</v>
      </c>
      <c r="AP188" s="439">
        <f t="shared" si="122"/>
        <v>0</v>
      </c>
      <c r="AQ188" s="439">
        <f t="shared" si="122"/>
        <v>0</v>
      </c>
      <c r="AR188" s="439">
        <f t="shared" si="122"/>
        <v>0</v>
      </c>
      <c r="AS188" s="439">
        <f t="shared" si="122"/>
        <v>0</v>
      </c>
      <c r="AT188" s="439">
        <f t="shared" si="122"/>
        <v>0</v>
      </c>
      <c r="AU188" s="439">
        <f t="shared" si="122"/>
        <v>0</v>
      </c>
      <c r="AV188" s="439">
        <f t="shared" si="122"/>
        <v>0</v>
      </c>
      <c r="AW188" s="439">
        <f t="shared" si="122"/>
        <v>0</v>
      </c>
      <c r="AX188" s="439">
        <f t="shared" si="122"/>
        <v>0</v>
      </c>
      <c r="AY188" s="439">
        <f t="shared" si="122"/>
        <v>0</v>
      </c>
      <c r="AZ188" s="439">
        <f t="shared" si="122"/>
        <v>0</v>
      </c>
      <c r="BA188" s="439">
        <f t="shared" si="122"/>
        <v>0</v>
      </c>
      <c r="BB188" s="439">
        <f t="shared" si="122"/>
        <v>0</v>
      </c>
      <c r="BC188" s="439">
        <f t="shared" si="122"/>
        <v>0</v>
      </c>
      <c r="BD188" s="439">
        <f t="shared" si="122"/>
        <v>0</v>
      </c>
      <c r="BE188" s="439">
        <f t="shared" si="122"/>
        <v>0</v>
      </c>
      <c r="BF188" s="439">
        <f t="shared" si="122"/>
        <v>0</v>
      </c>
      <c r="BG188" s="439">
        <f t="shared" si="122"/>
        <v>0</v>
      </c>
      <c r="BH188" s="439">
        <f t="shared" si="122"/>
        <v>0</v>
      </c>
      <c r="BI188" s="439">
        <f t="shared" si="122"/>
        <v>0</v>
      </c>
      <c r="BJ188" s="439">
        <f t="shared" si="122"/>
        <v>0</v>
      </c>
      <c r="BK188" s="439">
        <f t="shared" si="122"/>
        <v>0</v>
      </c>
      <c r="BL188" s="439">
        <f t="shared" si="122"/>
        <v>0</v>
      </c>
      <c r="BM188" s="439">
        <f t="shared" si="122"/>
        <v>0</v>
      </c>
      <c r="BN188" s="439">
        <f t="shared" si="122"/>
        <v>0</v>
      </c>
      <c r="BO188" s="439">
        <f t="shared" si="122"/>
        <v>0</v>
      </c>
      <c r="BP188" s="439">
        <f t="shared" ref="BP188:EA188" si="123">IF(OR(BP$165&lt;=EOMONTH($E19,$R19*(1-$O19)),BP$165&gt;EOMONTH($E19,$P19*12*(1-$O19)+$Q19*12*$O19+$R19*(1-$O19))),0,FV($W19,ROUNDDOWN(YEARFRAC($D$165,BP$165,1),0),0,-($U19*(1-$O19)+$V19*$O19)*$B19/12,0))</f>
        <v>0</v>
      </c>
      <c r="BQ188" s="439">
        <f t="shared" si="123"/>
        <v>0</v>
      </c>
      <c r="BR188" s="439">
        <f t="shared" si="123"/>
        <v>0</v>
      </c>
      <c r="BS188" s="439">
        <f t="shared" si="123"/>
        <v>0</v>
      </c>
      <c r="BT188" s="439">
        <f t="shared" si="123"/>
        <v>0</v>
      </c>
      <c r="BU188" s="439">
        <f t="shared" si="123"/>
        <v>0</v>
      </c>
      <c r="BV188" s="439">
        <f t="shared" si="123"/>
        <v>0</v>
      </c>
      <c r="BW188" s="439">
        <f t="shared" si="123"/>
        <v>0</v>
      </c>
      <c r="BX188" s="439">
        <f t="shared" si="123"/>
        <v>0</v>
      </c>
      <c r="BY188" s="439">
        <f t="shared" si="123"/>
        <v>0</v>
      </c>
      <c r="BZ188" s="439">
        <f t="shared" si="123"/>
        <v>0</v>
      </c>
      <c r="CA188" s="439">
        <f t="shared" si="123"/>
        <v>0</v>
      </c>
      <c r="CB188" s="439">
        <f t="shared" si="123"/>
        <v>0</v>
      </c>
      <c r="CC188" s="439">
        <f t="shared" si="123"/>
        <v>0</v>
      </c>
      <c r="CD188" s="439">
        <f t="shared" si="123"/>
        <v>0</v>
      </c>
      <c r="CE188" s="439">
        <f t="shared" si="123"/>
        <v>0</v>
      </c>
      <c r="CF188" s="439">
        <f t="shared" si="123"/>
        <v>0</v>
      </c>
      <c r="CG188" s="439">
        <f t="shared" si="123"/>
        <v>0</v>
      </c>
      <c r="CH188" s="439">
        <f t="shared" si="123"/>
        <v>0</v>
      </c>
      <c r="CI188" s="439">
        <f t="shared" si="123"/>
        <v>0</v>
      </c>
      <c r="CJ188" s="439">
        <f t="shared" si="123"/>
        <v>0</v>
      </c>
      <c r="CK188" s="439">
        <f t="shared" si="123"/>
        <v>0</v>
      </c>
      <c r="CL188" s="439">
        <f t="shared" si="123"/>
        <v>0</v>
      </c>
      <c r="CM188" s="439">
        <f t="shared" si="123"/>
        <v>0</v>
      </c>
      <c r="CN188" s="439">
        <f t="shared" si="123"/>
        <v>0</v>
      </c>
      <c r="CO188" s="439">
        <f t="shared" si="123"/>
        <v>0</v>
      </c>
      <c r="CP188" s="439">
        <f t="shared" si="123"/>
        <v>0</v>
      </c>
      <c r="CQ188" s="439">
        <f t="shared" si="123"/>
        <v>0</v>
      </c>
      <c r="CR188" s="439">
        <f t="shared" si="123"/>
        <v>0</v>
      </c>
      <c r="CS188" s="439">
        <f t="shared" si="123"/>
        <v>0</v>
      </c>
      <c r="CT188" s="439">
        <f t="shared" si="123"/>
        <v>0</v>
      </c>
      <c r="CU188" s="439">
        <f t="shared" si="123"/>
        <v>0</v>
      </c>
      <c r="CV188" s="439">
        <f t="shared" si="123"/>
        <v>0</v>
      </c>
      <c r="CW188" s="439">
        <f t="shared" si="123"/>
        <v>0</v>
      </c>
      <c r="CX188" s="439">
        <f t="shared" si="123"/>
        <v>0</v>
      </c>
      <c r="CY188" s="439">
        <f t="shared" si="123"/>
        <v>0</v>
      </c>
      <c r="CZ188" s="439">
        <f t="shared" si="123"/>
        <v>0</v>
      </c>
      <c r="DA188" s="439">
        <f t="shared" si="123"/>
        <v>0</v>
      </c>
      <c r="DB188" s="439">
        <f t="shared" si="123"/>
        <v>0</v>
      </c>
      <c r="DC188" s="439">
        <f t="shared" si="123"/>
        <v>0</v>
      </c>
      <c r="DD188" s="439">
        <f t="shared" si="123"/>
        <v>0</v>
      </c>
      <c r="DE188" s="439">
        <f t="shared" si="123"/>
        <v>0</v>
      </c>
      <c r="DF188" s="439">
        <f t="shared" si="123"/>
        <v>0</v>
      </c>
      <c r="DG188" s="439">
        <f t="shared" si="123"/>
        <v>0</v>
      </c>
      <c r="DH188" s="439">
        <f t="shared" si="123"/>
        <v>0</v>
      </c>
      <c r="DI188" s="439">
        <f t="shared" si="123"/>
        <v>0</v>
      </c>
      <c r="DJ188" s="439">
        <f t="shared" si="123"/>
        <v>0</v>
      </c>
      <c r="DK188" s="439">
        <f t="shared" si="123"/>
        <v>0</v>
      </c>
      <c r="DL188" s="439">
        <f t="shared" si="123"/>
        <v>0</v>
      </c>
      <c r="DM188" s="439">
        <f t="shared" si="123"/>
        <v>0</v>
      </c>
      <c r="DN188" s="439">
        <f t="shared" si="123"/>
        <v>0</v>
      </c>
      <c r="DO188" s="439">
        <f t="shared" si="123"/>
        <v>0</v>
      </c>
      <c r="DP188" s="439">
        <f t="shared" si="123"/>
        <v>0</v>
      </c>
      <c r="DQ188" s="439">
        <f t="shared" si="123"/>
        <v>0</v>
      </c>
      <c r="DR188" s="439">
        <f t="shared" si="123"/>
        <v>0</v>
      </c>
      <c r="DS188" s="439">
        <f t="shared" si="123"/>
        <v>0</v>
      </c>
      <c r="DT188" s="439">
        <f t="shared" si="123"/>
        <v>0</v>
      </c>
      <c r="DU188" s="439">
        <f t="shared" si="123"/>
        <v>0</v>
      </c>
      <c r="DV188" s="439">
        <f t="shared" si="123"/>
        <v>0</v>
      </c>
      <c r="DW188" s="439">
        <f t="shared" si="123"/>
        <v>0</v>
      </c>
      <c r="DX188" s="439">
        <f t="shared" si="123"/>
        <v>0</v>
      </c>
      <c r="DY188" s="439">
        <f t="shared" si="123"/>
        <v>0</v>
      </c>
      <c r="DZ188" s="439">
        <f t="shared" si="123"/>
        <v>0</v>
      </c>
      <c r="EA188" s="439">
        <f t="shared" si="123"/>
        <v>0</v>
      </c>
      <c r="EB188" s="439">
        <f t="shared" ref="EB188:GM188" si="124">IF(OR(EB$165&lt;=EOMONTH($E19,$R19*(1-$O19)),EB$165&gt;EOMONTH($E19,$P19*12*(1-$O19)+$Q19*12*$O19+$R19*(1-$O19))),0,FV($W19,ROUNDDOWN(YEARFRAC($D$165,EB$165,1),0),0,-($U19*(1-$O19)+$V19*$O19)*$B19/12,0))</f>
        <v>0</v>
      </c>
      <c r="EC188" s="439">
        <f t="shared" si="124"/>
        <v>0</v>
      </c>
      <c r="ED188" s="439">
        <f t="shared" si="124"/>
        <v>0</v>
      </c>
      <c r="EE188" s="439">
        <f t="shared" si="124"/>
        <v>0</v>
      </c>
      <c r="EF188" s="439">
        <f t="shared" si="124"/>
        <v>0</v>
      </c>
      <c r="EG188" s="439">
        <f t="shared" si="124"/>
        <v>0</v>
      </c>
      <c r="EH188" s="439">
        <f t="shared" si="124"/>
        <v>0</v>
      </c>
      <c r="EI188" s="439">
        <f t="shared" si="124"/>
        <v>0</v>
      </c>
      <c r="EJ188" s="439">
        <f t="shared" si="124"/>
        <v>0</v>
      </c>
      <c r="EK188" s="439">
        <f t="shared" si="124"/>
        <v>0</v>
      </c>
      <c r="EL188" s="439">
        <f t="shared" si="124"/>
        <v>0</v>
      </c>
      <c r="EM188" s="439">
        <f t="shared" si="124"/>
        <v>0</v>
      </c>
      <c r="EN188" s="439">
        <f t="shared" si="124"/>
        <v>0</v>
      </c>
      <c r="EO188" s="439">
        <f t="shared" si="124"/>
        <v>0</v>
      </c>
      <c r="EP188" s="439">
        <f t="shared" si="124"/>
        <v>0</v>
      </c>
      <c r="EQ188" s="439">
        <f t="shared" si="124"/>
        <v>0</v>
      </c>
      <c r="ER188" s="439">
        <f t="shared" si="124"/>
        <v>0</v>
      </c>
      <c r="ES188" s="439">
        <f t="shared" si="124"/>
        <v>0</v>
      </c>
      <c r="ET188" s="439">
        <f t="shared" si="124"/>
        <v>0</v>
      </c>
      <c r="EU188" s="439">
        <f t="shared" si="124"/>
        <v>0</v>
      </c>
      <c r="EV188" s="439">
        <f t="shared" si="124"/>
        <v>0</v>
      </c>
      <c r="EW188" s="439">
        <f t="shared" si="124"/>
        <v>0</v>
      </c>
      <c r="EX188" s="439">
        <f t="shared" si="124"/>
        <v>0</v>
      </c>
      <c r="EY188" s="439">
        <f t="shared" si="124"/>
        <v>0</v>
      </c>
      <c r="EZ188" s="439">
        <f t="shared" si="124"/>
        <v>0</v>
      </c>
      <c r="FA188" s="439">
        <f t="shared" si="124"/>
        <v>0</v>
      </c>
      <c r="FB188" s="439">
        <f t="shared" si="124"/>
        <v>0</v>
      </c>
      <c r="FC188" s="439">
        <f t="shared" si="124"/>
        <v>0</v>
      </c>
      <c r="FD188" s="439">
        <f t="shared" si="124"/>
        <v>0</v>
      </c>
      <c r="FE188" s="439">
        <f t="shared" si="124"/>
        <v>0</v>
      </c>
      <c r="FF188" s="439">
        <f t="shared" si="124"/>
        <v>0</v>
      </c>
      <c r="FG188" s="439">
        <f t="shared" si="124"/>
        <v>0</v>
      </c>
      <c r="FH188" s="439">
        <f t="shared" si="124"/>
        <v>0</v>
      </c>
      <c r="FI188" s="439">
        <f t="shared" si="124"/>
        <v>0</v>
      </c>
      <c r="FJ188" s="439">
        <f t="shared" si="124"/>
        <v>0</v>
      </c>
      <c r="FK188" s="439">
        <f t="shared" si="124"/>
        <v>0</v>
      </c>
      <c r="FL188" s="439">
        <f t="shared" si="124"/>
        <v>0</v>
      </c>
      <c r="FM188" s="439">
        <f t="shared" si="124"/>
        <v>0</v>
      </c>
      <c r="FN188" s="439">
        <f t="shared" si="124"/>
        <v>0</v>
      </c>
      <c r="FO188" s="439">
        <f t="shared" si="124"/>
        <v>0</v>
      </c>
      <c r="FP188" s="439">
        <f t="shared" si="124"/>
        <v>0</v>
      </c>
      <c r="FQ188" s="439">
        <f t="shared" si="124"/>
        <v>0</v>
      </c>
      <c r="FR188" s="439">
        <f t="shared" si="124"/>
        <v>0</v>
      </c>
      <c r="FS188" s="439">
        <f t="shared" si="124"/>
        <v>0</v>
      </c>
      <c r="FT188" s="439">
        <f t="shared" si="124"/>
        <v>0</v>
      </c>
      <c r="FU188" s="439">
        <f t="shared" si="124"/>
        <v>0</v>
      </c>
      <c r="FV188" s="439">
        <f t="shared" si="124"/>
        <v>0</v>
      </c>
      <c r="FW188" s="439">
        <f t="shared" si="124"/>
        <v>10083.931499034074</v>
      </c>
      <c r="FX188" s="439">
        <f t="shared" si="124"/>
        <v>10083.931499034074</v>
      </c>
      <c r="FY188" s="439">
        <f t="shared" si="124"/>
        <v>10083.931499034074</v>
      </c>
      <c r="FZ188" s="439">
        <f t="shared" si="124"/>
        <v>10083.931499034074</v>
      </c>
      <c r="GA188" s="439">
        <f t="shared" si="124"/>
        <v>10083.931499034074</v>
      </c>
      <c r="GB188" s="439">
        <f t="shared" si="124"/>
        <v>10083.931499034074</v>
      </c>
      <c r="GC188" s="439">
        <f t="shared" si="124"/>
        <v>10386.449444005097</v>
      </c>
      <c r="GD188" s="439">
        <f t="shared" si="124"/>
        <v>10386.449444005097</v>
      </c>
      <c r="GE188" s="439">
        <f t="shared" si="124"/>
        <v>10386.449444005097</v>
      </c>
      <c r="GF188" s="439">
        <f t="shared" si="124"/>
        <v>10386.449444005097</v>
      </c>
      <c r="GG188" s="439">
        <f t="shared" si="124"/>
        <v>10386.449444005097</v>
      </c>
      <c r="GH188" s="439">
        <f t="shared" si="124"/>
        <v>10386.449444005097</v>
      </c>
      <c r="GI188" s="439">
        <f t="shared" si="124"/>
        <v>10386.449444005097</v>
      </c>
      <c r="GJ188" s="439">
        <f t="shared" si="124"/>
        <v>10386.449444005097</v>
      </c>
      <c r="GK188" s="439">
        <f t="shared" si="124"/>
        <v>10386.449444005097</v>
      </c>
      <c r="GL188" s="439">
        <f t="shared" si="124"/>
        <v>10386.449444005097</v>
      </c>
      <c r="GM188" s="439">
        <f t="shared" si="124"/>
        <v>10386.449444005097</v>
      </c>
      <c r="GN188" s="439">
        <f t="shared" ref="GN188:IY188" si="125">IF(OR(GN$165&lt;=EOMONTH($E19,$R19*(1-$O19)),GN$165&gt;EOMONTH($E19,$P19*12*(1-$O19)+$Q19*12*$O19+$R19*(1-$O19))),0,FV($W19,ROUNDDOWN(YEARFRAC($D$165,GN$165,1),0),0,-($U19*(1-$O19)+$V19*$O19)*$B19/12,0))</f>
        <v>10386.449444005097</v>
      </c>
      <c r="GO188" s="439">
        <f t="shared" si="125"/>
        <v>10698.042927325248</v>
      </c>
      <c r="GP188" s="439">
        <f t="shared" si="125"/>
        <v>10698.042927325248</v>
      </c>
      <c r="GQ188" s="439">
        <f t="shared" si="125"/>
        <v>10698.042927325248</v>
      </c>
      <c r="GR188" s="439">
        <f t="shared" si="125"/>
        <v>10698.042927325248</v>
      </c>
      <c r="GS188" s="439">
        <f t="shared" si="125"/>
        <v>10698.042927325248</v>
      </c>
      <c r="GT188" s="439">
        <f t="shared" si="125"/>
        <v>10698.042927325248</v>
      </c>
      <c r="GU188" s="439">
        <f t="shared" si="125"/>
        <v>10698.042927325248</v>
      </c>
      <c r="GV188" s="439">
        <f t="shared" si="125"/>
        <v>10698.042927325248</v>
      </c>
      <c r="GW188" s="439">
        <f t="shared" si="125"/>
        <v>10698.042927325248</v>
      </c>
      <c r="GX188" s="439">
        <f t="shared" si="125"/>
        <v>10698.042927325248</v>
      </c>
      <c r="GY188" s="439">
        <f t="shared" si="125"/>
        <v>10698.042927325248</v>
      </c>
      <c r="GZ188" s="439">
        <f t="shared" si="125"/>
        <v>10698.042927325248</v>
      </c>
      <c r="HA188" s="439">
        <f t="shared" si="125"/>
        <v>11018.984215145005</v>
      </c>
      <c r="HB188" s="439">
        <f t="shared" si="125"/>
        <v>11018.984215145005</v>
      </c>
      <c r="HC188" s="439">
        <f t="shared" si="125"/>
        <v>11018.984215145005</v>
      </c>
      <c r="HD188" s="439">
        <f t="shared" si="125"/>
        <v>11018.984215145005</v>
      </c>
      <c r="HE188" s="439">
        <f t="shared" si="125"/>
        <v>11018.984215145005</v>
      </c>
      <c r="HF188" s="439">
        <f t="shared" si="125"/>
        <v>11018.984215145005</v>
      </c>
      <c r="HG188" s="439">
        <f t="shared" si="125"/>
        <v>11018.984215145005</v>
      </c>
      <c r="HH188" s="439">
        <f t="shared" si="125"/>
        <v>11018.984215145005</v>
      </c>
      <c r="HI188" s="439">
        <f t="shared" si="125"/>
        <v>11018.984215145005</v>
      </c>
      <c r="HJ188" s="439">
        <f t="shared" si="125"/>
        <v>11018.984215145005</v>
      </c>
      <c r="HK188" s="439">
        <f t="shared" si="125"/>
        <v>11018.984215145005</v>
      </c>
      <c r="HL188" s="439">
        <f t="shared" si="125"/>
        <v>11018.984215145005</v>
      </c>
      <c r="HM188" s="439">
        <f t="shared" si="125"/>
        <v>11349.553741599355</v>
      </c>
      <c r="HN188" s="439">
        <f t="shared" si="125"/>
        <v>11349.553741599355</v>
      </c>
      <c r="HO188" s="439">
        <f t="shared" si="125"/>
        <v>11349.553741599355</v>
      </c>
      <c r="HP188" s="439">
        <f t="shared" si="125"/>
        <v>11349.553741599355</v>
      </c>
      <c r="HQ188" s="439">
        <f t="shared" si="125"/>
        <v>11349.553741599355</v>
      </c>
      <c r="HR188" s="439">
        <f t="shared" si="125"/>
        <v>11349.553741599355</v>
      </c>
      <c r="HS188" s="439">
        <f t="shared" si="125"/>
        <v>11349.553741599355</v>
      </c>
      <c r="HT188" s="439">
        <f t="shared" si="125"/>
        <v>11349.553741599355</v>
      </c>
      <c r="HU188" s="439">
        <f t="shared" si="125"/>
        <v>11349.553741599355</v>
      </c>
      <c r="HV188" s="439">
        <f t="shared" si="125"/>
        <v>11349.553741599355</v>
      </c>
      <c r="HW188" s="439">
        <f t="shared" si="125"/>
        <v>11349.553741599355</v>
      </c>
      <c r="HX188" s="439">
        <f t="shared" si="125"/>
        <v>11349.553741599355</v>
      </c>
      <c r="HY188" s="439">
        <f t="shared" si="125"/>
        <v>11690.040353847337</v>
      </c>
      <c r="HZ188" s="439">
        <f t="shared" si="125"/>
        <v>11690.040353847337</v>
      </c>
      <c r="IA188" s="439">
        <f t="shared" si="125"/>
        <v>11690.040353847337</v>
      </c>
      <c r="IB188" s="439">
        <f t="shared" si="125"/>
        <v>11690.040353847337</v>
      </c>
      <c r="IC188" s="439">
        <f t="shared" si="125"/>
        <v>11690.040353847337</v>
      </c>
      <c r="ID188" s="439">
        <f t="shared" si="125"/>
        <v>11690.040353847337</v>
      </c>
      <c r="IE188" s="439">
        <f t="shared" si="125"/>
        <v>11690.040353847337</v>
      </c>
      <c r="IF188" s="439">
        <f t="shared" si="125"/>
        <v>11690.040353847337</v>
      </c>
      <c r="IG188" s="439">
        <f t="shared" si="125"/>
        <v>11690.040353847337</v>
      </c>
      <c r="IH188" s="439">
        <f t="shared" si="125"/>
        <v>11690.040353847337</v>
      </c>
      <c r="II188" s="439">
        <f t="shared" si="125"/>
        <v>11690.040353847337</v>
      </c>
      <c r="IJ188" s="439">
        <f t="shared" si="125"/>
        <v>11690.040353847337</v>
      </c>
      <c r="IK188" s="439">
        <f t="shared" si="125"/>
        <v>12040.741564462756</v>
      </c>
      <c r="IL188" s="439">
        <f t="shared" si="125"/>
        <v>12040.741564462756</v>
      </c>
      <c r="IM188" s="439">
        <f t="shared" si="125"/>
        <v>12040.741564462756</v>
      </c>
      <c r="IN188" s="439">
        <f t="shared" si="125"/>
        <v>12040.741564462756</v>
      </c>
      <c r="IO188" s="439">
        <f t="shared" si="125"/>
        <v>12040.741564462756</v>
      </c>
      <c r="IP188" s="439">
        <f t="shared" si="125"/>
        <v>12040.741564462756</v>
      </c>
      <c r="IQ188" s="439">
        <f t="shared" si="125"/>
        <v>12040.741564462756</v>
      </c>
      <c r="IR188" s="439">
        <f t="shared" si="125"/>
        <v>12040.741564462756</v>
      </c>
      <c r="IS188" s="439">
        <f t="shared" si="125"/>
        <v>12040.741564462756</v>
      </c>
      <c r="IT188" s="439">
        <f t="shared" si="125"/>
        <v>12040.741564462756</v>
      </c>
      <c r="IU188" s="439">
        <f t="shared" si="125"/>
        <v>12040.741564462756</v>
      </c>
      <c r="IV188" s="439">
        <f t="shared" si="125"/>
        <v>12040.741564462756</v>
      </c>
      <c r="IW188" s="439">
        <f t="shared" si="125"/>
        <v>12401.963811396638</v>
      </c>
      <c r="IX188" s="439">
        <f t="shared" si="125"/>
        <v>12401.963811396638</v>
      </c>
      <c r="IY188" s="439">
        <f t="shared" si="125"/>
        <v>12401.963811396638</v>
      </c>
      <c r="IZ188" s="439">
        <f t="shared" ref="IZ188:LK188" si="126">IF(OR(IZ$165&lt;=EOMONTH($E19,$R19*(1-$O19)),IZ$165&gt;EOMONTH($E19,$P19*12*(1-$O19)+$Q19*12*$O19+$R19*(1-$O19))),0,FV($W19,ROUNDDOWN(YEARFRAC($D$165,IZ$165,1),0),0,-($U19*(1-$O19)+$V19*$O19)*$B19/12,0))</f>
        <v>12401.963811396638</v>
      </c>
      <c r="JA188" s="439">
        <f t="shared" si="126"/>
        <v>12401.963811396638</v>
      </c>
      <c r="JB188" s="439">
        <f t="shared" si="126"/>
        <v>12401.963811396638</v>
      </c>
      <c r="JC188" s="439">
        <f t="shared" si="126"/>
        <v>12401.963811396638</v>
      </c>
      <c r="JD188" s="439">
        <f t="shared" si="126"/>
        <v>12401.963811396638</v>
      </c>
      <c r="JE188" s="439">
        <f t="shared" si="126"/>
        <v>12401.963811396638</v>
      </c>
      <c r="JF188" s="439">
        <f t="shared" si="126"/>
        <v>12401.963811396638</v>
      </c>
      <c r="JG188" s="439">
        <f t="shared" si="126"/>
        <v>12401.963811396638</v>
      </c>
      <c r="JH188" s="439">
        <f t="shared" si="126"/>
        <v>12401.963811396638</v>
      </c>
      <c r="JI188" s="439">
        <f t="shared" si="126"/>
        <v>0</v>
      </c>
      <c r="JJ188" s="439">
        <f t="shared" si="126"/>
        <v>0</v>
      </c>
      <c r="JK188" s="439">
        <f t="shared" si="126"/>
        <v>0</v>
      </c>
      <c r="JL188" s="439">
        <f t="shared" si="126"/>
        <v>0</v>
      </c>
      <c r="JM188" s="439">
        <f t="shared" si="126"/>
        <v>0</v>
      </c>
      <c r="JN188" s="439">
        <f t="shared" si="126"/>
        <v>0</v>
      </c>
      <c r="JO188" s="439">
        <f t="shared" si="126"/>
        <v>0</v>
      </c>
      <c r="JP188" s="439">
        <f t="shared" si="126"/>
        <v>0</v>
      </c>
      <c r="JQ188" s="439">
        <f t="shared" si="126"/>
        <v>0</v>
      </c>
      <c r="JR188" s="439">
        <f t="shared" si="126"/>
        <v>0</v>
      </c>
      <c r="JS188" s="439">
        <f t="shared" si="126"/>
        <v>0</v>
      </c>
      <c r="JT188" s="439">
        <f t="shared" si="126"/>
        <v>0</v>
      </c>
      <c r="JU188" s="439">
        <f t="shared" si="126"/>
        <v>0</v>
      </c>
      <c r="JV188" s="439">
        <f t="shared" si="126"/>
        <v>0</v>
      </c>
      <c r="JW188" s="439">
        <f t="shared" si="126"/>
        <v>0</v>
      </c>
      <c r="JX188" s="439">
        <f t="shared" si="126"/>
        <v>0</v>
      </c>
      <c r="JY188" s="439">
        <f t="shared" si="126"/>
        <v>0</v>
      </c>
      <c r="JZ188" s="439">
        <f t="shared" si="126"/>
        <v>0</v>
      </c>
      <c r="KA188" s="439">
        <f t="shared" si="126"/>
        <v>0</v>
      </c>
      <c r="KB188" s="439">
        <f t="shared" si="126"/>
        <v>0</v>
      </c>
      <c r="KC188" s="439">
        <f t="shared" si="126"/>
        <v>0</v>
      </c>
      <c r="KD188" s="439">
        <f t="shared" si="126"/>
        <v>0</v>
      </c>
      <c r="KE188" s="439">
        <f t="shared" si="126"/>
        <v>0</v>
      </c>
      <c r="KF188" s="439">
        <f t="shared" si="126"/>
        <v>0</v>
      </c>
      <c r="KG188" s="439">
        <f t="shared" si="126"/>
        <v>0</v>
      </c>
      <c r="KH188" s="439">
        <f t="shared" si="126"/>
        <v>0</v>
      </c>
      <c r="KI188" s="439">
        <f t="shared" si="126"/>
        <v>0</v>
      </c>
      <c r="KJ188" s="439">
        <f t="shared" si="126"/>
        <v>0</v>
      </c>
      <c r="KK188" s="439">
        <f t="shared" si="126"/>
        <v>0</v>
      </c>
      <c r="KL188" s="439">
        <f t="shared" si="126"/>
        <v>0</v>
      </c>
      <c r="KM188" s="439">
        <f t="shared" si="126"/>
        <v>0</v>
      </c>
      <c r="KN188" s="439">
        <f t="shared" si="126"/>
        <v>0</v>
      </c>
      <c r="KO188" s="439">
        <f t="shared" si="126"/>
        <v>0</v>
      </c>
      <c r="KP188" s="439">
        <f t="shared" si="126"/>
        <v>0</v>
      </c>
      <c r="KQ188" s="439">
        <f t="shared" si="126"/>
        <v>0</v>
      </c>
      <c r="KR188" s="439">
        <f t="shared" si="126"/>
        <v>0</v>
      </c>
      <c r="KS188" s="439">
        <f t="shared" si="126"/>
        <v>0</v>
      </c>
      <c r="KT188" s="439">
        <f t="shared" si="126"/>
        <v>0</v>
      </c>
      <c r="KU188" s="439">
        <f t="shared" si="126"/>
        <v>0</v>
      </c>
      <c r="KV188" s="439">
        <f t="shared" si="126"/>
        <v>0</v>
      </c>
      <c r="KW188" s="439">
        <f t="shared" si="126"/>
        <v>0</v>
      </c>
      <c r="KX188" s="439">
        <f t="shared" si="126"/>
        <v>0</v>
      </c>
      <c r="KY188" s="439">
        <f t="shared" si="126"/>
        <v>0</v>
      </c>
      <c r="KZ188" s="439">
        <f t="shared" si="126"/>
        <v>0</v>
      </c>
      <c r="LA188" s="439">
        <f t="shared" si="126"/>
        <v>0</v>
      </c>
      <c r="LB188" s="439">
        <f t="shared" si="126"/>
        <v>0</v>
      </c>
      <c r="LC188" s="439">
        <f t="shared" si="126"/>
        <v>0</v>
      </c>
      <c r="LD188" s="439">
        <f t="shared" si="126"/>
        <v>0</v>
      </c>
      <c r="LE188" s="439">
        <f t="shared" si="126"/>
        <v>0</v>
      </c>
      <c r="LF188" s="439">
        <f t="shared" si="126"/>
        <v>0</v>
      </c>
      <c r="LG188" s="439">
        <f t="shared" si="126"/>
        <v>0</v>
      </c>
      <c r="LH188" s="439">
        <f t="shared" si="126"/>
        <v>0</v>
      </c>
      <c r="LI188" s="439">
        <f t="shared" si="126"/>
        <v>0</v>
      </c>
      <c r="LJ188" s="439">
        <f t="shared" si="126"/>
        <v>0</v>
      </c>
      <c r="LK188" s="439">
        <f t="shared" si="126"/>
        <v>0</v>
      </c>
      <c r="LL188" s="439">
        <f t="shared" ref="LL188:NK188" si="127">IF(OR(LL$165&lt;=EOMONTH($E19,$R19*(1-$O19)),LL$165&gt;EOMONTH($E19,$P19*12*(1-$O19)+$Q19*12*$O19+$R19*(1-$O19))),0,FV($W19,ROUNDDOWN(YEARFRAC($D$165,LL$165,1),0),0,-($U19*(1-$O19)+$V19*$O19)*$B19/12,0))</f>
        <v>0</v>
      </c>
      <c r="LM188" s="439">
        <f t="shared" si="127"/>
        <v>0</v>
      </c>
      <c r="LN188" s="439">
        <f t="shared" si="127"/>
        <v>0</v>
      </c>
      <c r="LO188" s="439">
        <f t="shared" si="127"/>
        <v>0</v>
      </c>
      <c r="LP188" s="439">
        <f t="shared" si="127"/>
        <v>0</v>
      </c>
      <c r="LQ188" s="439">
        <f t="shared" si="127"/>
        <v>0</v>
      </c>
      <c r="LR188" s="439">
        <f t="shared" si="127"/>
        <v>0</v>
      </c>
      <c r="LS188" s="439">
        <f t="shared" si="127"/>
        <v>0</v>
      </c>
      <c r="LT188" s="439">
        <f t="shared" si="127"/>
        <v>0</v>
      </c>
      <c r="LU188" s="439">
        <f t="shared" si="127"/>
        <v>0</v>
      </c>
      <c r="LV188" s="439">
        <f t="shared" si="127"/>
        <v>0</v>
      </c>
      <c r="LW188" s="439">
        <f t="shared" si="127"/>
        <v>0</v>
      </c>
      <c r="LX188" s="439">
        <f t="shared" si="127"/>
        <v>0</v>
      </c>
      <c r="LY188" s="439">
        <f t="shared" si="127"/>
        <v>0</v>
      </c>
      <c r="LZ188" s="439">
        <f t="shared" si="127"/>
        <v>0</v>
      </c>
      <c r="MA188" s="439">
        <f t="shared" si="127"/>
        <v>0</v>
      </c>
      <c r="MB188" s="439">
        <f t="shared" si="127"/>
        <v>0</v>
      </c>
      <c r="MC188" s="439">
        <f t="shared" si="127"/>
        <v>0</v>
      </c>
      <c r="MD188" s="439">
        <f t="shared" si="127"/>
        <v>0</v>
      </c>
      <c r="ME188" s="439">
        <f t="shared" si="127"/>
        <v>0</v>
      </c>
      <c r="MF188" s="439">
        <f t="shared" si="127"/>
        <v>0</v>
      </c>
      <c r="MG188" s="439">
        <f t="shared" si="127"/>
        <v>0</v>
      </c>
      <c r="MH188" s="439">
        <f t="shared" si="127"/>
        <v>0</v>
      </c>
      <c r="MI188" s="439">
        <f t="shared" si="127"/>
        <v>0</v>
      </c>
      <c r="MJ188" s="439">
        <f t="shared" si="127"/>
        <v>0</v>
      </c>
      <c r="MK188" s="439">
        <f t="shared" si="127"/>
        <v>0</v>
      </c>
      <c r="ML188" s="439">
        <f t="shared" si="127"/>
        <v>0</v>
      </c>
      <c r="MM188" s="439">
        <f t="shared" si="127"/>
        <v>0</v>
      </c>
      <c r="MN188" s="439">
        <f t="shared" si="127"/>
        <v>0</v>
      </c>
      <c r="MO188" s="439">
        <f t="shared" si="127"/>
        <v>0</v>
      </c>
      <c r="MP188" s="439">
        <f t="shared" si="127"/>
        <v>0</v>
      </c>
      <c r="MQ188" s="439">
        <f t="shared" si="127"/>
        <v>0</v>
      </c>
      <c r="MR188" s="439">
        <f t="shared" si="127"/>
        <v>0</v>
      </c>
      <c r="MS188" s="439">
        <f t="shared" si="127"/>
        <v>0</v>
      </c>
      <c r="MT188" s="439">
        <f t="shared" si="127"/>
        <v>0</v>
      </c>
      <c r="MU188" s="439">
        <f t="shared" si="127"/>
        <v>0</v>
      </c>
      <c r="MV188" s="439">
        <f t="shared" si="127"/>
        <v>0</v>
      </c>
      <c r="MW188" s="439">
        <f t="shared" si="127"/>
        <v>0</v>
      </c>
      <c r="MX188" s="439">
        <f t="shared" si="127"/>
        <v>0</v>
      </c>
      <c r="MY188" s="439">
        <f t="shared" si="127"/>
        <v>0</v>
      </c>
      <c r="MZ188" s="439">
        <f t="shared" si="127"/>
        <v>0</v>
      </c>
      <c r="NA188" s="439">
        <f t="shared" si="127"/>
        <v>0</v>
      </c>
      <c r="NB188" s="439">
        <f t="shared" si="127"/>
        <v>0</v>
      </c>
      <c r="NC188" s="439">
        <f t="shared" si="127"/>
        <v>0</v>
      </c>
      <c r="ND188" s="439">
        <f t="shared" si="127"/>
        <v>0</v>
      </c>
      <c r="NE188" s="439">
        <f t="shared" si="127"/>
        <v>0</v>
      </c>
      <c r="NF188" s="439">
        <f t="shared" si="127"/>
        <v>0</v>
      </c>
      <c r="NG188" s="439">
        <f t="shared" si="127"/>
        <v>0</v>
      </c>
      <c r="NH188" s="439">
        <f t="shared" si="127"/>
        <v>0</v>
      </c>
      <c r="NI188" s="439">
        <f t="shared" si="127"/>
        <v>0</v>
      </c>
      <c r="NJ188" s="439">
        <f t="shared" si="127"/>
        <v>0</v>
      </c>
      <c r="NK188" s="442">
        <f t="shared" si="127"/>
        <v>0</v>
      </c>
    </row>
    <row r="189" spans="1:375" x14ac:dyDescent="0.15">
      <c r="A189" s="436">
        <f t="shared" si="109"/>
        <v>-20167.862998068147</v>
      </c>
      <c r="B189" s="441" t="s">
        <v>750</v>
      </c>
      <c r="C189" s="438" t="s">
        <v>753</v>
      </c>
      <c r="D189" s="439">
        <f t="shared" ref="D189:BO189" si="128">IF(AND(D$165&gt;EOMONTH($E19,$R19*(1-$O19)),D$165&lt;=EOMONTH($E19,$R19*(1-$O19)+$S19*(1-$O19)+$T19*$O19)),-D188,0)</f>
        <v>0</v>
      </c>
      <c r="E189" s="439">
        <f t="shared" si="128"/>
        <v>0</v>
      </c>
      <c r="F189" s="439">
        <f t="shared" si="128"/>
        <v>0</v>
      </c>
      <c r="G189" s="439">
        <f t="shared" si="128"/>
        <v>0</v>
      </c>
      <c r="H189" s="439">
        <f t="shared" si="128"/>
        <v>0</v>
      </c>
      <c r="I189" s="439">
        <f t="shared" si="128"/>
        <v>0</v>
      </c>
      <c r="J189" s="439">
        <f t="shared" si="128"/>
        <v>0</v>
      </c>
      <c r="K189" s="439">
        <f t="shared" si="128"/>
        <v>0</v>
      </c>
      <c r="L189" s="439">
        <f t="shared" si="128"/>
        <v>0</v>
      </c>
      <c r="M189" s="439">
        <f t="shared" si="128"/>
        <v>0</v>
      </c>
      <c r="N189" s="439">
        <f t="shared" si="128"/>
        <v>0</v>
      </c>
      <c r="O189" s="439">
        <f t="shared" si="128"/>
        <v>0</v>
      </c>
      <c r="P189" s="439">
        <f t="shared" si="128"/>
        <v>0</v>
      </c>
      <c r="Q189" s="439">
        <f t="shared" si="128"/>
        <v>0</v>
      </c>
      <c r="R189" s="439">
        <f t="shared" si="128"/>
        <v>0</v>
      </c>
      <c r="S189" s="439">
        <f t="shared" si="128"/>
        <v>0</v>
      </c>
      <c r="T189" s="439">
        <f t="shared" si="128"/>
        <v>0</v>
      </c>
      <c r="U189" s="439">
        <f t="shared" si="128"/>
        <v>0</v>
      </c>
      <c r="V189" s="439">
        <f t="shared" si="128"/>
        <v>0</v>
      </c>
      <c r="W189" s="439">
        <f t="shared" si="128"/>
        <v>0</v>
      </c>
      <c r="X189" s="439">
        <f t="shared" si="128"/>
        <v>0</v>
      </c>
      <c r="Y189" s="439">
        <f t="shared" si="128"/>
        <v>0</v>
      </c>
      <c r="Z189" s="439">
        <f t="shared" si="128"/>
        <v>0</v>
      </c>
      <c r="AA189" s="439">
        <f t="shared" si="128"/>
        <v>0</v>
      </c>
      <c r="AB189" s="439">
        <f t="shared" si="128"/>
        <v>0</v>
      </c>
      <c r="AC189" s="439">
        <f t="shared" si="128"/>
        <v>0</v>
      </c>
      <c r="AD189" s="439">
        <f t="shared" si="128"/>
        <v>0</v>
      </c>
      <c r="AE189" s="439">
        <f t="shared" si="128"/>
        <v>0</v>
      </c>
      <c r="AF189" s="439">
        <f t="shared" si="128"/>
        <v>0</v>
      </c>
      <c r="AG189" s="439">
        <f t="shared" si="128"/>
        <v>0</v>
      </c>
      <c r="AH189" s="439">
        <f t="shared" si="128"/>
        <v>0</v>
      </c>
      <c r="AI189" s="439">
        <f t="shared" si="128"/>
        <v>0</v>
      </c>
      <c r="AJ189" s="439">
        <f t="shared" si="128"/>
        <v>0</v>
      </c>
      <c r="AK189" s="439">
        <f t="shared" si="128"/>
        <v>0</v>
      </c>
      <c r="AL189" s="439">
        <f t="shared" si="128"/>
        <v>0</v>
      </c>
      <c r="AM189" s="439">
        <f t="shared" si="128"/>
        <v>0</v>
      </c>
      <c r="AN189" s="439">
        <f t="shared" si="128"/>
        <v>0</v>
      </c>
      <c r="AO189" s="439">
        <f t="shared" si="128"/>
        <v>0</v>
      </c>
      <c r="AP189" s="439">
        <f t="shared" si="128"/>
        <v>0</v>
      </c>
      <c r="AQ189" s="439">
        <f t="shared" si="128"/>
        <v>0</v>
      </c>
      <c r="AR189" s="439">
        <f t="shared" si="128"/>
        <v>0</v>
      </c>
      <c r="AS189" s="439">
        <f t="shared" si="128"/>
        <v>0</v>
      </c>
      <c r="AT189" s="439">
        <f t="shared" si="128"/>
        <v>0</v>
      </c>
      <c r="AU189" s="439">
        <f t="shared" si="128"/>
        <v>0</v>
      </c>
      <c r="AV189" s="439">
        <f t="shared" si="128"/>
        <v>0</v>
      </c>
      <c r="AW189" s="439">
        <f t="shared" si="128"/>
        <v>0</v>
      </c>
      <c r="AX189" s="439">
        <f t="shared" si="128"/>
        <v>0</v>
      </c>
      <c r="AY189" s="439">
        <f t="shared" si="128"/>
        <v>0</v>
      </c>
      <c r="AZ189" s="439">
        <f t="shared" si="128"/>
        <v>0</v>
      </c>
      <c r="BA189" s="439">
        <f t="shared" si="128"/>
        <v>0</v>
      </c>
      <c r="BB189" s="439">
        <f t="shared" si="128"/>
        <v>0</v>
      </c>
      <c r="BC189" s="439">
        <f t="shared" si="128"/>
        <v>0</v>
      </c>
      <c r="BD189" s="439">
        <f t="shared" si="128"/>
        <v>0</v>
      </c>
      <c r="BE189" s="439">
        <f t="shared" si="128"/>
        <v>0</v>
      </c>
      <c r="BF189" s="439">
        <f t="shared" si="128"/>
        <v>0</v>
      </c>
      <c r="BG189" s="439">
        <f t="shared" si="128"/>
        <v>0</v>
      </c>
      <c r="BH189" s="439">
        <f t="shared" si="128"/>
        <v>0</v>
      </c>
      <c r="BI189" s="439">
        <f t="shared" si="128"/>
        <v>0</v>
      </c>
      <c r="BJ189" s="439">
        <f t="shared" si="128"/>
        <v>0</v>
      </c>
      <c r="BK189" s="439">
        <f t="shared" si="128"/>
        <v>0</v>
      </c>
      <c r="BL189" s="439">
        <f t="shared" si="128"/>
        <v>0</v>
      </c>
      <c r="BM189" s="439">
        <f t="shared" si="128"/>
        <v>0</v>
      </c>
      <c r="BN189" s="439">
        <f t="shared" si="128"/>
        <v>0</v>
      </c>
      <c r="BO189" s="439">
        <f t="shared" si="128"/>
        <v>0</v>
      </c>
      <c r="BP189" s="439">
        <f t="shared" ref="BP189:EA189" si="129">IF(AND(BP$165&gt;EOMONTH($E19,$R19*(1-$O19)),BP$165&lt;=EOMONTH($E19,$R19*(1-$O19)+$S19*(1-$O19)+$T19*$O19)),-BP188,0)</f>
        <v>0</v>
      </c>
      <c r="BQ189" s="439">
        <f t="shared" si="129"/>
        <v>0</v>
      </c>
      <c r="BR189" s="439">
        <f t="shared" si="129"/>
        <v>0</v>
      </c>
      <c r="BS189" s="439">
        <f t="shared" si="129"/>
        <v>0</v>
      </c>
      <c r="BT189" s="439">
        <f t="shared" si="129"/>
        <v>0</v>
      </c>
      <c r="BU189" s="439">
        <f t="shared" si="129"/>
        <v>0</v>
      </c>
      <c r="BV189" s="439">
        <f t="shared" si="129"/>
        <v>0</v>
      </c>
      <c r="BW189" s="439">
        <f t="shared" si="129"/>
        <v>0</v>
      </c>
      <c r="BX189" s="439">
        <f t="shared" si="129"/>
        <v>0</v>
      </c>
      <c r="BY189" s="439">
        <f t="shared" si="129"/>
        <v>0</v>
      </c>
      <c r="BZ189" s="439">
        <f t="shared" si="129"/>
        <v>0</v>
      </c>
      <c r="CA189" s="439">
        <f t="shared" si="129"/>
        <v>0</v>
      </c>
      <c r="CB189" s="439">
        <f t="shared" si="129"/>
        <v>0</v>
      </c>
      <c r="CC189" s="439">
        <f t="shared" si="129"/>
        <v>0</v>
      </c>
      <c r="CD189" s="439">
        <f t="shared" si="129"/>
        <v>0</v>
      </c>
      <c r="CE189" s="439">
        <f t="shared" si="129"/>
        <v>0</v>
      </c>
      <c r="CF189" s="439">
        <f t="shared" si="129"/>
        <v>0</v>
      </c>
      <c r="CG189" s="439">
        <f t="shared" si="129"/>
        <v>0</v>
      </c>
      <c r="CH189" s="439">
        <f t="shared" si="129"/>
        <v>0</v>
      </c>
      <c r="CI189" s="439">
        <f t="shared" si="129"/>
        <v>0</v>
      </c>
      <c r="CJ189" s="439">
        <f t="shared" si="129"/>
        <v>0</v>
      </c>
      <c r="CK189" s="439">
        <f t="shared" si="129"/>
        <v>0</v>
      </c>
      <c r="CL189" s="439">
        <f t="shared" si="129"/>
        <v>0</v>
      </c>
      <c r="CM189" s="439">
        <f t="shared" si="129"/>
        <v>0</v>
      </c>
      <c r="CN189" s="439">
        <f t="shared" si="129"/>
        <v>0</v>
      </c>
      <c r="CO189" s="439">
        <f t="shared" si="129"/>
        <v>0</v>
      </c>
      <c r="CP189" s="439">
        <f t="shared" si="129"/>
        <v>0</v>
      </c>
      <c r="CQ189" s="439">
        <f t="shared" si="129"/>
        <v>0</v>
      </c>
      <c r="CR189" s="439">
        <f t="shared" si="129"/>
        <v>0</v>
      </c>
      <c r="CS189" s="439">
        <f t="shared" si="129"/>
        <v>0</v>
      </c>
      <c r="CT189" s="439">
        <f t="shared" si="129"/>
        <v>0</v>
      </c>
      <c r="CU189" s="439">
        <f t="shared" si="129"/>
        <v>0</v>
      </c>
      <c r="CV189" s="439">
        <f t="shared" si="129"/>
        <v>0</v>
      </c>
      <c r="CW189" s="439">
        <f t="shared" si="129"/>
        <v>0</v>
      </c>
      <c r="CX189" s="439">
        <f t="shared" si="129"/>
        <v>0</v>
      </c>
      <c r="CY189" s="439">
        <f t="shared" si="129"/>
        <v>0</v>
      </c>
      <c r="CZ189" s="439">
        <f t="shared" si="129"/>
        <v>0</v>
      </c>
      <c r="DA189" s="439">
        <f t="shared" si="129"/>
        <v>0</v>
      </c>
      <c r="DB189" s="439">
        <f t="shared" si="129"/>
        <v>0</v>
      </c>
      <c r="DC189" s="439">
        <f t="shared" si="129"/>
        <v>0</v>
      </c>
      <c r="DD189" s="439">
        <f t="shared" si="129"/>
        <v>0</v>
      </c>
      <c r="DE189" s="439">
        <f t="shared" si="129"/>
        <v>0</v>
      </c>
      <c r="DF189" s="439">
        <f t="shared" si="129"/>
        <v>0</v>
      </c>
      <c r="DG189" s="439">
        <f t="shared" si="129"/>
        <v>0</v>
      </c>
      <c r="DH189" s="439">
        <f t="shared" si="129"/>
        <v>0</v>
      </c>
      <c r="DI189" s="439">
        <f t="shared" si="129"/>
        <v>0</v>
      </c>
      <c r="DJ189" s="439">
        <f t="shared" si="129"/>
        <v>0</v>
      </c>
      <c r="DK189" s="439">
        <f t="shared" si="129"/>
        <v>0</v>
      </c>
      <c r="DL189" s="439">
        <f t="shared" si="129"/>
        <v>0</v>
      </c>
      <c r="DM189" s="439">
        <f t="shared" si="129"/>
        <v>0</v>
      </c>
      <c r="DN189" s="439">
        <f t="shared" si="129"/>
        <v>0</v>
      </c>
      <c r="DO189" s="439">
        <f t="shared" si="129"/>
        <v>0</v>
      </c>
      <c r="DP189" s="439">
        <f t="shared" si="129"/>
        <v>0</v>
      </c>
      <c r="DQ189" s="439">
        <f t="shared" si="129"/>
        <v>0</v>
      </c>
      <c r="DR189" s="439">
        <f t="shared" si="129"/>
        <v>0</v>
      </c>
      <c r="DS189" s="439">
        <f t="shared" si="129"/>
        <v>0</v>
      </c>
      <c r="DT189" s="439">
        <f t="shared" si="129"/>
        <v>0</v>
      </c>
      <c r="DU189" s="439">
        <f t="shared" si="129"/>
        <v>0</v>
      </c>
      <c r="DV189" s="439">
        <f t="shared" si="129"/>
        <v>0</v>
      </c>
      <c r="DW189" s="439">
        <f t="shared" si="129"/>
        <v>0</v>
      </c>
      <c r="DX189" s="439">
        <f t="shared" si="129"/>
        <v>0</v>
      </c>
      <c r="DY189" s="439">
        <f t="shared" si="129"/>
        <v>0</v>
      </c>
      <c r="DZ189" s="439">
        <f t="shared" si="129"/>
        <v>0</v>
      </c>
      <c r="EA189" s="439">
        <f t="shared" si="129"/>
        <v>0</v>
      </c>
      <c r="EB189" s="439">
        <f t="shared" ref="EB189:GM189" si="130">IF(AND(EB$165&gt;EOMONTH($E19,$R19*(1-$O19)),EB$165&lt;=EOMONTH($E19,$R19*(1-$O19)+$S19*(1-$O19)+$T19*$O19)),-EB188,0)</f>
        <v>0</v>
      </c>
      <c r="EC189" s="439">
        <f t="shared" si="130"/>
        <v>0</v>
      </c>
      <c r="ED189" s="439">
        <f t="shared" si="130"/>
        <v>0</v>
      </c>
      <c r="EE189" s="439">
        <f t="shared" si="130"/>
        <v>0</v>
      </c>
      <c r="EF189" s="439">
        <f t="shared" si="130"/>
        <v>0</v>
      </c>
      <c r="EG189" s="439">
        <f t="shared" si="130"/>
        <v>0</v>
      </c>
      <c r="EH189" s="439">
        <f t="shared" si="130"/>
        <v>0</v>
      </c>
      <c r="EI189" s="439">
        <f t="shared" si="130"/>
        <v>0</v>
      </c>
      <c r="EJ189" s="439">
        <f t="shared" si="130"/>
        <v>0</v>
      </c>
      <c r="EK189" s="439">
        <f t="shared" si="130"/>
        <v>0</v>
      </c>
      <c r="EL189" s="439">
        <f t="shared" si="130"/>
        <v>0</v>
      </c>
      <c r="EM189" s="439">
        <f t="shared" si="130"/>
        <v>0</v>
      </c>
      <c r="EN189" s="439">
        <f t="shared" si="130"/>
        <v>0</v>
      </c>
      <c r="EO189" s="439">
        <f t="shared" si="130"/>
        <v>0</v>
      </c>
      <c r="EP189" s="439">
        <f t="shared" si="130"/>
        <v>0</v>
      </c>
      <c r="EQ189" s="439">
        <f t="shared" si="130"/>
        <v>0</v>
      </c>
      <c r="ER189" s="439">
        <f t="shared" si="130"/>
        <v>0</v>
      </c>
      <c r="ES189" s="439">
        <f t="shared" si="130"/>
        <v>0</v>
      </c>
      <c r="ET189" s="439">
        <f t="shared" si="130"/>
        <v>0</v>
      </c>
      <c r="EU189" s="439">
        <f t="shared" si="130"/>
        <v>0</v>
      </c>
      <c r="EV189" s="439">
        <f t="shared" si="130"/>
        <v>0</v>
      </c>
      <c r="EW189" s="439">
        <f t="shared" si="130"/>
        <v>0</v>
      </c>
      <c r="EX189" s="439">
        <f t="shared" si="130"/>
        <v>0</v>
      </c>
      <c r="EY189" s="439">
        <f t="shared" si="130"/>
        <v>0</v>
      </c>
      <c r="EZ189" s="439">
        <f t="shared" si="130"/>
        <v>0</v>
      </c>
      <c r="FA189" s="439">
        <f t="shared" si="130"/>
        <v>0</v>
      </c>
      <c r="FB189" s="439">
        <f t="shared" si="130"/>
        <v>0</v>
      </c>
      <c r="FC189" s="439">
        <f t="shared" si="130"/>
        <v>0</v>
      </c>
      <c r="FD189" s="439">
        <f t="shared" si="130"/>
        <v>0</v>
      </c>
      <c r="FE189" s="439">
        <f t="shared" si="130"/>
        <v>0</v>
      </c>
      <c r="FF189" s="439">
        <f t="shared" si="130"/>
        <v>0</v>
      </c>
      <c r="FG189" s="439">
        <f t="shared" si="130"/>
        <v>0</v>
      </c>
      <c r="FH189" s="439">
        <f t="shared" si="130"/>
        <v>0</v>
      </c>
      <c r="FI189" s="439">
        <f t="shared" si="130"/>
        <v>0</v>
      </c>
      <c r="FJ189" s="439">
        <f t="shared" si="130"/>
        <v>0</v>
      </c>
      <c r="FK189" s="439">
        <f t="shared" si="130"/>
        <v>0</v>
      </c>
      <c r="FL189" s="439">
        <f t="shared" si="130"/>
        <v>0</v>
      </c>
      <c r="FM189" s="439">
        <f t="shared" si="130"/>
        <v>0</v>
      </c>
      <c r="FN189" s="439">
        <f t="shared" si="130"/>
        <v>0</v>
      </c>
      <c r="FO189" s="439">
        <f t="shared" si="130"/>
        <v>0</v>
      </c>
      <c r="FP189" s="439">
        <f t="shared" si="130"/>
        <v>0</v>
      </c>
      <c r="FQ189" s="439">
        <f t="shared" si="130"/>
        <v>0</v>
      </c>
      <c r="FR189" s="439">
        <f t="shared" si="130"/>
        <v>0</v>
      </c>
      <c r="FS189" s="439">
        <f t="shared" si="130"/>
        <v>0</v>
      </c>
      <c r="FT189" s="439">
        <f t="shared" si="130"/>
        <v>0</v>
      </c>
      <c r="FU189" s="439">
        <f t="shared" si="130"/>
        <v>0</v>
      </c>
      <c r="FV189" s="439">
        <f t="shared" si="130"/>
        <v>0</v>
      </c>
      <c r="FW189" s="439">
        <f t="shared" si="130"/>
        <v>-10083.931499034074</v>
      </c>
      <c r="FX189" s="439">
        <f t="shared" si="130"/>
        <v>-10083.931499034074</v>
      </c>
      <c r="FY189" s="439">
        <f t="shared" si="130"/>
        <v>0</v>
      </c>
      <c r="FZ189" s="439">
        <f t="shared" si="130"/>
        <v>0</v>
      </c>
      <c r="GA189" s="439">
        <f t="shared" si="130"/>
        <v>0</v>
      </c>
      <c r="GB189" s="439">
        <f t="shared" si="130"/>
        <v>0</v>
      </c>
      <c r="GC189" s="439">
        <f t="shared" si="130"/>
        <v>0</v>
      </c>
      <c r="GD189" s="439">
        <f t="shared" si="130"/>
        <v>0</v>
      </c>
      <c r="GE189" s="439">
        <f t="shared" si="130"/>
        <v>0</v>
      </c>
      <c r="GF189" s="439">
        <f t="shared" si="130"/>
        <v>0</v>
      </c>
      <c r="GG189" s="439">
        <f t="shared" si="130"/>
        <v>0</v>
      </c>
      <c r="GH189" s="439">
        <f t="shared" si="130"/>
        <v>0</v>
      </c>
      <c r="GI189" s="439">
        <f t="shared" si="130"/>
        <v>0</v>
      </c>
      <c r="GJ189" s="439">
        <f t="shared" si="130"/>
        <v>0</v>
      </c>
      <c r="GK189" s="439">
        <f t="shared" si="130"/>
        <v>0</v>
      </c>
      <c r="GL189" s="439">
        <f t="shared" si="130"/>
        <v>0</v>
      </c>
      <c r="GM189" s="439">
        <f t="shared" si="130"/>
        <v>0</v>
      </c>
      <c r="GN189" s="439">
        <f t="shared" ref="GN189:IY189" si="131">IF(AND(GN$165&gt;EOMONTH($E19,$R19*(1-$O19)),GN$165&lt;=EOMONTH($E19,$R19*(1-$O19)+$S19*(1-$O19)+$T19*$O19)),-GN188,0)</f>
        <v>0</v>
      </c>
      <c r="GO189" s="439">
        <f t="shared" si="131"/>
        <v>0</v>
      </c>
      <c r="GP189" s="439">
        <f t="shared" si="131"/>
        <v>0</v>
      </c>
      <c r="GQ189" s="439">
        <f t="shared" si="131"/>
        <v>0</v>
      </c>
      <c r="GR189" s="439">
        <f t="shared" si="131"/>
        <v>0</v>
      </c>
      <c r="GS189" s="439">
        <f t="shared" si="131"/>
        <v>0</v>
      </c>
      <c r="GT189" s="439">
        <f t="shared" si="131"/>
        <v>0</v>
      </c>
      <c r="GU189" s="439">
        <f t="shared" si="131"/>
        <v>0</v>
      </c>
      <c r="GV189" s="439">
        <f t="shared" si="131"/>
        <v>0</v>
      </c>
      <c r="GW189" s="439">
        <f t="shared" si="131"/>
        <v>0</v>
      </c>
      <c r="GX189" s="439">
        <f t="shared" si="131"/>
        <v>0</v>
      </c>
      <c r="GY189" s="439">
        <f t="shared" si="131"/>
        <v>0</v>
      </c>
      <c r="GZ189" s="439">
        <f t="shared" si="131"/>
        <v>0</v>
      </c>
      <c r="HA189" s="439">
        <f t="shared" si="131"/>
        <v>0</v>
      </c>
      <c r="HB189" s="439">
        <f t="shared" si="131"/>
        <v>0</v>
      </c>
      <c r="HC189" s="439">
        <f t="shared" si="131"/>
        <v>0</v>
      </c>
      <c r="HD189" s="439">
        <f t="shared" si="131"/>
        <v>0</v>
      </c>
      <c r="HE189" s="439">
        <f t="shared" si="131"/>
        <v>0</v>
      </c>
      <c r="HF189" s="439">
        <f t="shared" si="131"/>
        <v>0</v>
      </c>
      <c r="HG189" s="439">
        <f t="shared" si="131"/>
        <v>0</v>
      </c>
      <c r="HH189" s="439">
        <f t="shared" si="131"/>
        <v>0</v>
      </c>
      <c r="HI189" s="439">
        <f t="shared" si="131"/>
        <v>0</v>
      </c>
      <c r="HJ189" s="439">
        <f t="shared" si="131"/>
        <v>0</v>
      </c>
      <c r="HK189" s="439">
        <f t="shared" si="131"/>
        <v>0</v>
      </c>
      <c r="HL189" s="439">
        <f t="shared" si="131"/>
        <v>0</v>
      </c>
      <c r="HM189" s="439">
        <f t="shared" si="131"/>
        <v>0</v>
      </c>
      <c r="HN189" s="439">
        <f t="shared" si="131"/>
        <v>0</v>
      </c>
      <c r="HO189" s="439">
        <f t="shared" si="131"/>
        <v>0</v>
      </c>
      <c r="HP189" s="439">
        <f t="shared" si="131"/>
        <v>0</v>
      </c>
      <c r="HQ189" s="439">
        <f t="shared" si="131"/>
        <v>0</v>
      </c>
      <c r="HR189" s="439">
        <f t="shared" si="131"/>
        <v>0</v>
      </c>
      <c r="HS189" s="439">
        <f t="shared" si="131"/>
        <v>0</v>
      </c>
      <c r="HT189" s="439">
        <f t="shared" si="131"/>
        <v>0</v>
      </c>
      <c r="HU189" s="439">
        <f t="shared" si="131"/>
        <v>0</v>
      </c>
      <c r="HV189" s="439">
        <f t="shared" si="131"/>
        <v>0</v>
      </c>
      <c r="HW189" s="439">
        <f t="shared" si="131"/>
        <v>0</v>
      </c>
      <c r="HX189" s="439">
        <f t="shared" si="131"/>
        <v>0</v>
      </c>
      <c r="HY189" s="439">
        <f t="shared" si="131"/>
        <v>0</v>
      </c>
      <c r="HZ189" s="439">
        <f t="shared" si="131"/>
        <v>0</v>
      </c>
      <c r="IA189" s="439">
        <f t="shared" si="131"/>
        <v>0</v>
      </c>
      <c r="IB189" s="439">
        <f t="shared" si="131"/>
        <v>0</v>
      </c>
      <c r="IC189" s="439">
        <f t="shared" si="131"/>
        <v>0</v>
      </c>
      <c r="ID189" s="439">
        <f t="shared" si="131"/>
        <v>0</v>
      </c>
      <c r="IE189" s="439">
        <f t="shared" si="131"/>
        <v>0</v>
      </c>
      <c r="IF189" s="439">
        <f t="shared" si="131"/>
        <v>0</v>
      </c>
      <c r="IG189" s="439">
        <f t="shared" si="131"/>
        <v>0</v>
      </c>
      <c r="IH189" s="439">
        <f t="shared" si="131"/>
        <v>0</v>
      </c>
      <c r="II189" s="439">
        <f t="shared" si="131"/>
        <v>0</v>
      </c>
      <c r="IJ189" s="439">
        <f t="shared" si="131"/>
        <v>0</v>
      </c>
      <c r="IK189" s="439">
        <f t="shared" si="131"/>
        <v>0</v>
      </c>
      <c r="IL189" s="439">
        <f t="shared" si="131"/>
        <v>0</v>
      </c>
      <c r="IM189" s="439">
        <f t="shared" si="131"/>
        <v>0</v>
      </c>
      <c r="IN189" s="439">
        <f t="shared" si="131"/>
        <v>0</v>
      </c>
      <c r="IO189" s="439">
        <f t="shared" si="131"/>
        <v>0</v>
      </c>
      <c r="IP189" s="439">
        <f t="shared" si="131"/>
        <v>0</v>
      </c>
      <c r="IQ189" s="439">
        <f t="shared" si="131"/>
        <v>0</v>
      </c>
      <c r="IR189" s="439">
        <f t="shared" si="131"/>
        <v>0</v>
      </c>
      <c r="IS189" s="439">
        <f t="shared" si="131"/>
        <v>0</v>
      </c>
      <c r="IT189" s="439">
        <f t="shared" si="131"/>
        <v>0</v>
      </c>
      <c r="IU189" s="439">
        <f t="shared" si="131"/>
        <v>0</v>
      </c>
      <c r="IV189" s="439">
        <f t="shared" si="131"/>
        <v>0</v>
      </c>
      <c r="IW189" s="439">
        <f t="shared" si="131"/>
        <v>0</v>
      </c>
      <c r="IX189" s="439">
        <f t="shared" si="131"/>
        <v>0</v>
      </c>
      <c r="IY189" s="439">
        <f t="shared" si="131"/>
        <v>0</v>
      </c>
      <c r="IZ189" s="439">
        <f t="shared" ref="IZ189:LK189" si="132">IF(AND(IZ$165&gt;EOMONTH($E19,$R19*(1-$O19)),IZ$165&lt;=EOMONTH($E19,$R19*(1-$O19)+$S19*(1-$O19)+$T19*$O19)),-IZ188,0)</f>
        <v>0</v>
      </c>
      <c r="JA189" s="439">
        <f t="shared" si="132"/>
        <v>0</v>
      </c>
      <c r="JB189" s="439">
        <f t="shared" si="132"/>
        <v>0</v>
      </c>
      <c r="JC189" s="439">
        <f t="shared" si="132"/>
        <v>0</v>
      </c>
      <c r="JD189" s="439">
        <f t="shared" si="132"/>
        <v>0</v>
      </c>
      <c r="JE189" s="439">
        <f t="shared" si="132"/>
        <v>0</v>
      </c>
      <c r="JF189" s="439">
        <f t="shared" si="132"/>
        <v>0</v>
      </c>
      <c r="JG189" s="439">
        <f t="shared" si="132"/>
        <v>0</v>
      </c>
      <c r="JH189" s="439">
        <f t="shared" si="132"/>
        <v>0</v>
      </c>
      <c r="JI189" s="439">
        <f t="shared" si="132"/>
        <v>0</v>
      </c>
      <c r="JJ189" s="439">
        <f t="shared" si="132"/>
        <v>0</v>
      </c>
      <c r="JK189" s="439">
        <f t="shared" si="132"/>
        <v>0</v>
      </c>
      <c r="JL189" s="439">
        <f t="shared" si="132"/>
        <v>0</v>
      </c>
      <c r="JM189" s="439">
        <f t="shared" si="132"/>
        <v>0</v>
      </c>
      <c r="JN189" s="439">
        <f t="shared" si="132"/>
        <v>0</v>
      </c>
      <c r="JO189" s="439">
        <f t="shared" si="132"/>
        <v>0</v>
      </c>
      <c r="JP189" s="439">
        <f t="shared" si="132"/>
        <v>0</v>
      </c>
      <c r="JQ189" s="439">
        <f t="shared" si="132"/>
        <v>0</v>
      </c>
      <c r="JR189" s="439">
        <f t="shared" si="132"/>
        <v>0</v>
      </c>
      <c r="JS189" s="439">
        <f t="shared" si="132"/>
        <v>0</v>
      </c>
      <c r="JT189" s="439">
        <f t="shared" si="132"/>
        <v>0</v>
      </c>
      <c r="JU189" s="439">
        <f t="shared" si="132"/>
        <v>0</v>
      </c>
      <c r="JV189" s="439">
        <f t="shared" si="132"/>
        <v>0</v>
      </c>
      <c r="JW189" s="439">
        <f t="shared" si="132"/>
        <v>0</v>
      </c>
      <c r="JX189" s="439">
        <f t="shared" si="132"/>
        <v>0</v>
      </c>
      <c r="JY189" s="439">
        <f t="shared" si="132"/>
        <v>0</v>
      </c>
      <c r="JZ189" s="439">
        <f t="shared" si="132"/>
        <v>0</v>
      </c>
      <c r="KA189" s="439">
        <f t="shared" si="132"/>
        <v>0</v>
      </c>
      <c r="KB189" s="439">
        <f t="shared" si="132"/>
        <v>0</v>
      </c>
      <c r="KC189" s="439">
        <f t="shared" si="132"/>
        <v>0</v>
      </c>
      <c r="KD189" s="439">
        <f t="shared" si="132"/>
        <v>0</v>
      </c>
      <c r="KE189" s="439">
        <f t="shared" si="132"/>
        <v>0</v>
      </c>
      <c r="KF189" s="439">
        <f t="shared" si="132"/>
        <v>0</v>
      </c>
      <c r="KG189" s="439">
        <f t="shared" si="132"/>
        <v>0</v>
      </c>
      <c r="KH189" s="439">
        <f t="shared" si="132"/>
        <v>0</v>
      </c>
      <c r="KI189" s="439">
        <f t="shared" si="132"/>
        <v>0</v>
      </c>
      <c r="KJ189" s="439">
        <f t="shared" si="132"/>
        <v>0</v>
      </c>
      <c r="KK189" s="439">
        <f t="shared" si="132"/>
        <v>0</v>
      </c>
      <c r="KL189" s="439">
        <f t="shared" si="132"/>
        <v>0</v>
      </c>
      <c r="KM189" s="439">
        <f t="shared" si="132"/>
        <v>0</v>
      </c>
      <c r="KN189" s="439">
        <f t="shared" si="132"/>
        <v>0</v>
      </c>
      <c r="KO189" s="439">
        <f t="shared" si="132"/>
        <v>0</v>
      </c>
      <c r="KP189" s="439">
        <f t="shared" si="132"/>
        <v>0</v>
      </c>
      <c r="KQ189" s="439">
        <f t="shared" si="132"/>
        <v>0</v>
      </c>
      <c r="KR189" s="439">
        <f t="shared" si="132"/>
        <v>0</v>
      </c>
      <c r="KS189" s="439">
        <f t="shared" si="132"/>
        <v>0</v>
      </c>
      <c r="KT189" s="439">
        <f t="shared" si="132"/>
        <v>0</v>
      </c>
      <c r="KU189" s="439">
        <f t="shared" si="132"/>
        <v>0</v>
      </c>
      <c r="KV189" s="439">
        <f t="shared" si="132"/>
        <v>0</v>
      </c>
      <c r="KW189" s="439">
        <f t="shared" si="132"/>
        <v>0</v>
      </c>
      <c r="KX189" s="439">
        <f t="shared" si="132"/>
        <v>0</v>
      </c>
      <c r="KY189" s="439">
        <f t="shared" si="132"/>
        <v>0</v>
      </c>
      <c r="KZ189" s="439">
        <f t="shared" si="132"/>
        <v>0</v>
      </c>
      <c r="LA189" s="439">
        <f t="shared" si="132"/>
        <v>0</v>
      </c>
      <c r="LB189" s="439">
        <f t="shared" si="132"/>
        <v>0</v>
      </c>
      <c r="LC189" s="439">
        <f t="shared" si="132"/>
        <v>0</v>
      </c>
      <c r="LD189" s="439">
        <f t="shared" si="132"/>
        <v>0</v>
      </c>
      <c r="LE189" s="439">
        <f t="shared" si="132"/>
        <v>0</v>
      </c>
      <c r="LF189" s="439">
        <f t="shared" si="132"/>
        <v>0</v>
      </c>
      <c r="LG189" s="439">
        <f t="shared" si="132"/>
        <v>0</v>
      </c>
      <c r="LH189" s="439">
        <f t="shared" si="132"/>
        <v>0</v>
      </c>
      <c r="LI189" s="439">
        <f t="shared" si="132"/>
        <v>0</v>
      </c>
      <c r="LJ189" s="439">
        <f t="shared" si="132"/>
        <v>0</v>
      </c>
      <c r="LK189" s="439">
        <f t="shared" si="132"/>
        <v>0</v>
      </c>
      <c r="LL189" s="439">
        <f t="shared" ref="LL189:NK189" si="133">IF(AND(LL$165&gt;EOMONTH($E19,$R19*(1-$O19)),LL$165&lt;=EOMONTH($E19,$R19*(1-$O19)+$S19*(1-$O19)+$T19*$O19)),-LL188,0)</f>
        <v>0</v>
      </c>
      <c r="LM189" s="439">
        <f t="shared" si="133"/>
        <v>0</v>
      </c>
      <c r="LN189" s="439">
        <f t="shared" si="133"/>
        <v>0</v>
      </c>
      <c r="LO189" s="439">
        <f t="shared" si="133"/>
        <v>0</v>
      </c>
      <c r="LP189" s="439">
        <f t="shared" si="133"/>
        <v>0</v>
      </c>
      <c r="LQ189" s="439">
        <f t="shared" si="133"/>
        <v>0</v>
      </c>
      <c r="LR189" s="439">
        <f t="shared" si="133"/>
        <v>0</v>
      </c>
      <c r="LS189" s="439">
        <f t="shared" si="133"/>
        <v>0</v>
      </c>
      <c r="LT189" s="439">
        <f t="shared" si="133"/>
        <v>0</v>
      </c>
      <c r="LU189" s="439">
        <f t="shared" si="133"/>
        <v>0</v>
      </c>
      <c r="LV189" s="439">
        <f t="shared" si="133"/>
        <v>0</v>
      </c>
      <c r="LW189" s="439">
        <f t="shared" si="133"/>
        <v>0</v>
      </c>
      <c r="LX189" s="439">
        <f t="shared" si="133"/>
        <v>0</v>
      </c>
      <c r="LY189" s="439">
        <f t="shared" si="133"/>
        <v>0</v>
      </c>
      <c r="LZ189" s="439">
        <f t="shared" si="133"/>
        <v>0</v>
      </c>
      <c r="MA189" s="439">
        <f t="shared" si="133"/>
        <v>0</v>
      </c>
      <c r="MB189" s="439">
        <f t="shared" si="133"/>
        <v>0</v>
      </c>
      <c r="MC189" s="439">
        <f t="shared" si="133"/>
        <v>0</v>
      </c>
      <c r="MD189" s="439">
        <f t="shared" si="133"/>
        <v>0</v>
      </c>
      <c r="ME189" s="439">
        <f t="shared" si="133"/>
        <v>0</v>
      </c>
      <c r="MF189" s="439">
        <f t="shared" si="133"/>
        <v>0</v>
      </c>
      <c r="MG189" s="439">
        <f t="shared" si="133"/>
        <v>0</v>
      </c>
      <c r="MH189" s="439">
        <f t="shared" si="133"/>
        <v>0</v>
      </c>
      <c r="MI189" s="439">
        <f t="shared" si="133"/>
        <v>0</v>
      </c>
      <c r="MJ189" s="439">
        <f t="shared" si="133"/>
        <v>0</v>
      </c>
      <c r="MK189" s="439">
        <f t="shared" si="133"/>
        <v>0</v>
      </c>
      <c r="ML189" s="439">
        <f t="shared" si="133"/>
        <v>0</v>
      </c>
      <c r="MM189" s="439">
        <f t="shared" si="133"/>
        <v>0</v>
      </c>
      <c r="MN189" s="439">
        <f t="shared" si="133"/>
        <v>0</v>
      </c>
      <c r="MO189" s="439">
        <f t="shared" si="133"/>
        <v>0</v>
      </c>
      <c r="MP189" s="439">
        <f t="shared" si="133"/>
        <v>0</v>
      </c>
      <c r="MQ189" s="439">
        <f t="shared" si="133"/>
        <v>0</v>
      </c>
      <c r="MR189" s="439">
        <f t="shared" si="133"/>
        <v>0</v>
      </c>
      <c r="MS189" s="439">
        <f t="shared" si="133"/>
        <v>0</v>
      </c>
      <c r="MT189" s="439">
        <f t="shared" si="133"/>
        <v>0</v>
      </c>
      <c r="MU189" s="439">
        <f t="shared" si="133"/>
        <v>0</v>
      </c>
      <c r="MV189" s="439">
        <f t="shared" si="133"/>
        <v>0</v>
      </c>
      <c r="MW189" s="439">
        <f t="shared" si="133"/>
        <v>0</v>
      </c>
      <c r="MX189" s="439">
        <f t="shared" si="133"/>
        <v>0</v>
      </c>
      <c r="MY189" s="439">
        <f t="shared" si="133"/>
        <v>0</v>
      </c>
      <c r="MZ189" s="439">
        <f t="shared" si="133"/>
        <v>0</v>
      </c>
      <c r="NA189" s="439">
        <f t="shared" si="133"/>
        <v>0</v>
      </c>
      <c r="NB189" s="439">
        <f t="shared" si="133"/>
        <v>0</v>
      </c>
      <c r="NC189" s="439">
        <f t="shared" si="133"/>
        <v>0</v>
      </c>
      <c r="ND189" s="439">
        <f t="shared" si="133"/>
        <v>0</v>
      </c>
      <c r="NE189" s="439">
        <f t="shared" si="133"/>
        <v>0</v>
      </c>
      <c r="NF189" s="439">
        <f t="shared" si="133"/>
        <v>0</v>
      </c>
      <c r="NG189" s="439">
        <f t="shared" si="133"/>
        <v>0</v>
      </c>
      <c r="NH189" s="439">
        <f t="shared" si="133"/>
        <v>0</v>
      </c>
      <c r="NI189" s="439">
        <f t="shared" si="133"/>
        <v>0</v>
      </c>
      <c r="NJ189" s="439">
        <f t="shared" si="133"/>
        <v>0</v>
      </c>
      <c r="NK189" s="442">
        <f t="shared" si="133"/>
        <v>0</v>
      </c>
    </row>
    <row r="190" spans="1:375" x14ac:dyDescent="0.15">
      <c r="A190" s="436">
        <f t="shared" si="109"/>
        <v>124040.37391106632</v>
      </c>
      <c r="B190" s="441" t="s">
        <v>728</v>
      </c>
      <c r="C190" s="438" t="s">
        <v>754</v>
      </c>
      <c r="D190" s="439">
        <v>0</v>
      </c>
      <c r="E190" s="439">
        <v>0</v>
      </c>
      <c r="F190" s="439">
        <v>0</v>
      </c>
      <c r="G190" s="439">
        <v>0</v>
      </c>
      <c r="H190" s="439">
        <v>0</v>
      </c>
      <c r="I190" s="439">
        <v>0</v>
      </c>
      <c r="J190" s="439">
        <v>0</v>
      </c>
      <c r="K190" s="439">
        <v>0</v>
      </c>
      <c r="L190" s="439">
        <v>0</v>
      </c>
      <c r="M190" s="439">
        <v>0</v>
      </c>
      <c r="N190" s="439">
        <v>0</v>
      </c>
      <c r="O190" s="439">
        <v>0</v>
      </c>
      <c r="P190" s="439">
        <v>0</v>
      </c>
      <c r="Q190" s="439">
        <v>0</v>
      </c>
      <c r="R190" s="439">
        <v>0</v>
      </c>
      <c r="S190" s="439">
        <v>0</v>
      </c>
      <c r="T190" s="439">
        <v>0</v>
      </c>
      <c r="U190" s="439">
        <v>0</v>
      </c>
      <c r="V190" s="439">
        <v>0</v>
      </c>
      <c r="W190" s="439">
        <v>0</v>
      </c>
      <c r="X190" s="439">
        <v>0</v>
      </c>
      <c r="Y190" s="439">
        <v>0</v>
      </c>
      <c r="Z190" s="439">
        <v>0</v>
      </c>
      <c r="AA190" s="439">
        <v>0</v>
      </c>
      <c r="AB190" s="439">
        <v>0</v>
      </c>
      <c r="AC190" s="439">
        <v>0</v>
      </c>
      <c r="AD190" s="439">
        <v>0</v>
      </c>
      <c r="AE190" s="439">
        <v>0</v>
      </c>
      <c r="AF190" s="439">
        <v>0</v>
      </c>
      <c r="AG190" s="439">
        <v>0</v>
      </c>
      <c r="AH190" s="439">
        <v>0</v>
      </c>
      <c r="AI190" s="439">
        <v>0</v>
      </c>
      <c r="AJ190" s="439">
        <v>0</v>
      </c>
      <c r="AK190" s="439">
        <v>0</v>
      </c>
      <c r="AL190" s="439">
        <v>0</v>
      </c>
      <c r="AM190" s="439">
        <v>0</v>
      </c>
      <c r="AN190" s="439">
        <v>0</v>
      </c>
      <c r="AO190" s="439">
        <v>0</v>
      </c>
      <c r="AP190" s="439">
        <v>0</v>
      </c>
      <c r="AQ190" s="439">
        <v>0</v>
      </c>
      <c r="AR190" s="439">
        <v>0</v>
      </c>
      <c r="AS190" s="439">
        <v>0</v>
      </c>
      <c r="AT190" s="439">
        <v>0</v>
      </c>
      <c r="AU190" s="439">
        <v>0</v>
      </c>
      <c r="AV190" s="439">
        <v>0</v>
      </c>
      <c r="AW190" s="439">
        <v>0</v>
      </c>
      <c r="AX190" s="439">
        <v>0</v>
      </c>
      <c r="AY190" s="439">
        <v>0</v>
      </c>
      <c r="AZ190" s="439">
        <v>0</v>
      </c>
      <c r="BA190" s="439">
        <v>0</v>
      </c>
      <c r="BB190" s="439">
        <v>0</v>
      </c>
      <c r="BC190" s="439">
        <v>0</v>
      </c>
      <c r="BD190" s="439">
        <v>0</v>
      </c>
      <c r="BE190" s="439">
        <v>0</v>
      </c>
      <c r="BF190" s="439">
        <v>0</v>
      </c>
      <c r="BG190" s="439">
        <v>0</v>
      </c>
      <c r="BH190" s="439">
        <v>0</v>
      </c>
      <c r="BI190" s="439">
        <v>0</v>
      </c>
      <c r="BJ190" s="439">
        <v>0</v>
      </c>
      <c r="BK190" s="439">
        <v>0</v>
      </c>
      <c r="BL190" s="439">
        <v>0</v>
      </c>
      <c r="BM190" s="439">
        <v>0</v>
      </c>
      <c r="BN190" s="439">
        <v>0</v>
      </c>
      <c r="BO190" s="439">
        <v>0</v>
      </c>
      <c r="BP190" s="439">
        <v>0</v>
      </c>
      <c r="BQ190" s="439">
        <v>0</v>
      </c>
      <c r="BR190" s="439">
        <v>0</v>
      </c>
      <c r="BS190" s="439">
        <v>0</v>
      </c>
      <c r="BT190" s="439">
        <v>0</v>
      </c>
      <c r="BU190" s="439">
        <v>0</v>
      </c>
      <c r="BV190" s="439">
        <v>0</v>
      </c>
      <c r="BW190" s="439">
        <v>0</v>
      </c>
      <c r="BX190" s="439">
        <v>0</v>
      </c>
      <c r="BY190" s="439">
        <v>0</v>
      </c>
      <c r="BZ190" s="439">
        <v>0</v>
      </c>
      <c r="CA190" s="439">
        <v>0</v>
      </c>
      <c r="CB190" s="439">
        <v>0</v>
      </c>
      <c r="CC190" s="439">
        <v>0</v>
      </c>
      <c r="CD190" s="439">
        <v>0</v>
      </c>
      <c r="CE190" s="439">
        <v>0</v>
      </c>
      <c r="CF190" s="439">
        <v>0</v>
      </c>
      <c r="CG190" s="439">
        <v>0</v>
      </c>
      <c r="CH190" s="439">
        <v>0</v>
      </c>
      <c r="CI190" s="439">
        <v>0</v>
      </c>
      <c r="CJ190" s="439">
        <v>0</v>
      </c>
      <c r="CK190" s="439">
        <v>0</v>
      </c>
      <c r="CL190" s="439">
        <v>0</v>
      </c>
      <c r="CM190" s="439">
        <v>0</v>
      </c>
      <c r="CN190" s="439">
        <v>0</v>
      </c>
      <c r="CO190" s="439">
        <v>0</v>
      </c>
      <c r="CP190" s="439">
        <v>0</v>
      </c>
      <c r="CQ190" s="439">
        <v>0</v>
      </c>
      <c r="CR190" s="439">
        <v>0</v>
      </c>
      <c r="CS190" s="439">
        <v>0</v>
      </c>
      <c r="CT190" s="439">
        <v>0</v>
      </c>
      <c r="CU190" s="439">
        <v>0</v>
      </c>
      <c r="CV190" s="439">
        <v>0</v>
      </c>
      <c r="CW190" s="439">
        <v>0</v>
      </c>
      <c r="CX190" s="439">
        <v>0</v>
      </c>
      <c r="CY190" s="439">
        <v>0</v>
      </c>
      <c r="CZ190" s="439">
        <v>0</v>
      </c>
      <c r="DA190" s="439">
        <v>0</v>
      </c>
      <c r="DB190" s="439">
        <v>0</v>
      </c>
      <c r="DC190" s="439">
        <v>0</v>
      </c>
      <c r="DD190" s="439">
        <v>0</v>
      </c>
      <c r="DE190" s="439">
        <v>0</v>
      </c>
      <c r="DF190" s="439">
        <v>0</v>
      </c>
      <c r="DG190" s="439">
        <v>0</v>
      </c>
      <c r="DH190" s="439">
        <v>0</v>
      </c>
      <c r="DI190" s="439">
        <v>0</v>
      </c>
      <c r="DJ190" s="439">
        <v>0</v>
      </c>
      <c r="DK190" s="439">
        <v>0</v>
      </c>
      <c r="DL190" s="439">
        <v>0</v>
      </c>
      <c r="DM190" s="439">
        <v>0</v>
      </c>
      <c r="DN190" s="439">
        <v>0</v>
      </c>
      <c r="DO190" s="439">
        <v>0</v>
      </c>
      <c r="DP190" s="439">
        <v>0</v>
      </c>
      <c r="DQ190" s="439">
        <v>0</v>
      </c>
      <c r="DR190" s="439">
        <v>0</v>
      </c>
      <c r="DS190" s="439">
        <v>0</v>
      </c>
      <c r="DT190" s="439">
        <v>0</v>
      </c>
      <c r="DU190" s="439">
        <v>0</v>
      </c>
      <c r="DV190" s="439">
        <v>0</v>
      </c>
      <c r="DW190" s="439">
        <v>0</v>
      </c>
      <c r="DX190" s="439">
        <v>0</v>
      </c>
      <c r="DY190" s="439">
        <v>0</v>
      </c>
      <c r="DZ190" s="439">
        <v>0</v>
      </c>
      <c r="EA190" s="439">
        <v>0</v>
      </c>
      <c r="EB190" s="439">
        <v>0</v>
      </c>
      <c r="EC190" s="439">
        <v>0</v>
      </c>
      <c r="ED190" s="439">
        <v>0</v>
      </c>
      <c r="EE190" s="439">
        <v>0</v>
      </c>
      <c r="EF190" s="439">
        <v>0</v>
      </c>
      <c r="EG190" s="439">
        <v>0</v>
      </c>
      <c r="EH190" s="439">
        <v>0</v>
      </c>
      <c r="EI190" s="439">
        <v>0</v>
      </c>
      <c r="EJ190" s="439">
        <v>0</v>
      </c>
      <c r="EK190" s="439">
        <v>0</v>
      </c>
      <c r="EL190" s="439">
        <v>0</v>
      </c>
      <c r="EM190" s="439">
        <v>0</v>
      </c>
      <c r="EN190" s="439">
        <v>0</v>
      </c>
      <c r="EO190" s="439">
        <v>0</v>
      </c>
      <c r="EP190" s="439">
        <v>0</v>
      </c>
      <c r="EQ190" s="439">
        <v>0</v>
      </c>
      <c r="ER190" s="439">
        <v>0</v>
      </c>
      <c r="ES190" s="439">
        <v>0</v>
      </c>
      <c r="ET190" s="439">
        <v>0</v>
      </c>
      <c r="EU190" s="439">
        <v>0</v>
      </c>
      <c r="EV190" s="439">
        <v>0</v>
      </c>
      <c r="EW190" s="439">
        <v>0</v>
      </c>
      <c r="EX190" s="439">
        <v>0</v>
      </c>
      <c r="EY190" s="439">
        <v>0</v>
      </c>
      <c r="EZ190" s="439">
        <v>0</v>
      </c>
      <c r="FA190" s="439">
        <v>0</v>
      </c>
      <c r="FB190" s="439">
        <v>0</v>
      </c>
      <c r="FC190" s="439">
        <v>0</v>
      </c>
      <c r="FD190" s="439">
        <v>0</v>
      </c>
      <c r="FE190" s="439">
        <v>0</v>
      </c>
      <c r="FF190" s="439">
        <v>0</v>
      </c>
      <c r="FG190" s="439">
        <v>0</v>
      </c>
      <c r="FH190" s="439">
        <v>0</v>
      </c>
      <c r="FI190" s="439">
        <v>0</v>
      </c>
      <c r="FJ190" s="439">
        <v>0</v>
      </c>
      <c r="FK190" s="439">
        <v>0</v>
      </c>
      <c r="FL190" s="439">
        <v>0</v>
      </c>
      <c r="FM190" s="439">
        <v>0</v>
      </c>
      <c r="FN190" s="439">
        <v>0</v>
      </c>
      <c r="FO190" s="439">
        <v>0</v>
      </c>
      <c r="FP190" s="439">
        <v>0</v>
      </c>
      <c r="FQ190" s="439">
        <v>0</v>
      </c>
      <c r="FR190" s="439">
        <v>0</v>
      </c>
      <c r="FS190" s="439">
        <v>0</v>
      </c>
      <c r="FT190" s="439">
        <v>0</v>
      </c>
      <c r="FU190" s="439">
        <v>0</v>
      </c>
      <c r="FV190" s="439">
        <v>0</v>
      </c>
      <c r="FW190" s="439">
        <v>1484.9943038481674</v>
      </c>
      <c r="FX190" s="439">
        <v>1485.5281550227876</v>
      </c>
      <c r="FY190" s="439">
        <v>1486.0633228184229</v>
      </c>
      <c r="FZ190" s="439">
        <v>1486.5998104822156</v>
      </c>
      <c r="GA190" s="439">
        <v>1487.1376212693167</v>
      </c>
      <c r="GB190" s="439">
        <v>1492.7112218547888</v>
      </c>
      <c r="GC190" s="439">
        <v>1493.2516886860917</v>
      </c>
      <c r="GD190" s="439">
        <v>1493.7934884544038</v>
      </c>
      <c r="GE190" s="439">
        <v>1494.3366244471069</v>
      </c>
      <c r="GF190" s="439">
        <v>1494.8810999596908</v>
      </c>
      <c r="GG190" s="439">
        <v>1495.4269182957735</v>
      </c>
      <c r="GH190" s="439">
        <v>1495.9740827671194</v>
      </c>
      <c r="GI190" s="439">
        <v>1478.5273758805968</v>
      </c>
      <c r="GJ190" s="439">
        <v>1479.0388797967444</v>
      </c>
      <c r="GK190" s="439">
        <v>1395.2154538232728</v>
      </c>
      <c r="GL190" s="439">
        <v>1395.5495733497003</v>
      </c>
      <c r="GM190" s="439">
        <v>1395.8845169050155</v>
      </c>
      <c r="GN190" s="439">
        <v>1400.990944050598</v>
      </c>
      <c r="GO190" s="439">
        <v>1401.3275417655348</v>
      </c>
      <c r="GP190" s="439">
        <v>1401.6649696212419</v>
      </c>
      <c r="GQ190" s="439">
        <v>1402.0032296650693</v>
      </c>
      <c r="GR190" s="439">
        <v>1402.3423239494182</v>
      </c>
      <c r="GS190" s="439">
        <v>1402.6822545317507</v>
      </c>
      <c r="GT190" s="439">
        <v>1403.023023474603</v>
      </c>
      <c r="GU190" s="439">
        <v>1403.3646328455982</v>
      </c>
      <c r="GV190" s="439">
        <v>1403.7070847174593</v>
      </c>
      <c r="GW190" s="439">
        <v>1404.0503811680203</v>
      </c>
      <c r="GX190" s="439">
        <v>1404.3945242802401</v>
      </c>
      <c r="GY190" s="439">
        <v>1404.7395161422151</v>
      </c>
      <c r="GZ190" s="439">
        <v>1409.9991361021648</v>
      </c>
      <c r="HA190" s="439">
        <v>1410.3458317485502</v>
      </c>
      <c r="HB190" s="439">
        <v>1410.693382439928</v>
      </c>
      <c r="HC190" s="439">
        <v>1411.0417902850704</v>
      </c>
      <c r="HD190" s="439">
        <v>1411.3910573979497</v>
      </c>
      <c r="HE190" s="439">
        <v>1411.7411858977523</v>
      </c>
      <c r="HF190" s="439">
        <v>1412.0921779088899</v>
      </c>
      <c r="HG190" s="439">
        <v>1412.4440355610152</v>
      </c>
      <c r="HH190" s="439">
        <v>1412.796760989032</v>
      </c>
      <c r="HI190" s="439">
        <v>1413.1503563331096</v>
      </c>
      <c r="HJ190" s="439">
        <v>1413.5048237386964</v>
      </c>
      <c r="HK190" s="439">
        <v>1413.8601653565304</v>
      </c>
      <c r="HL190" s="439">
        <v>1419.2775739152787</v>
      </c>
      <c r="HM190" s="439">
        <v>1419.6346704310556</v>
      </c>
      <c r="HN190" s="439">
        <v>1316.2283529059052</v>
      </c>
      <c r="HO190" s="439">
        <v>1316.3663760137888</v>
      </c>
      <c r="HP190" s="439">
        <v>1316.504739523891</v>
      </c>
      <c r="HQ190" s="439">
        <v>1316.6434442757359</v>
      </c>
      <c r="HR190" s="439">
        <v>1316.7824911109171</v>
      </c>
      <c r="HS190" s="439">
        <v>1316.9218808731052</v>
      </c>
      <c r="HT190" s="439">
        <v>1317.0616144080504</v>
      </c>
      <c r="HU190" s="439">
        <v>1317.2016925635892</v>
      </c>
      <c r="HV190" s="439">
        <v>1317.3421161896483</v>
      </c>
      <c r="HW190" s="439">
        <v>1317.4828861382518</v>
      </c>
      <c r="HX190" s="439">
        <v>1322.4103880155421</v>
      </c>
      <c r="HY190" s="439">
        <v>1322.551853173715</v>
      </c>
      <c r="HZ190" s="439">
        <v>1322.6936672231316</v>
      </c>
      <c r="IA190" s="439">
        <v>1322.8358310242513</v>
      </c>
      <c r="IB190" s="439">
        <v>1322.9783454396566</v>
      </c>
      <c r="IC190" s="439">
        <v>1323.1212113340566</v>
      </c>
      <c r="ID190" s="439">
        <v>1323.2644295742937</v>
      </c>
      <c r="IE190" s="439">
        <v>1323.4080010293474</v>
      </c>
      <c r="IF190" s="439">
        <v>1323.5519265703408</v>
      </c>
      <c r="IG190" s="439">
        <v>1323.6962070705456</v>
      </c>
      <c r="IH190" s="439">
        <v>1323.8408434053867</v>
      </c>
      <c r="II190" s="439">
        <v>1323.9858364524482</v>
      </c>
      <c r="IJ190" s="439">
        <v>1329.0611633860574</v>
      </c>
      <c r="IK190" s="439">
        <v>1329.2068724989756</v>
      </c>
      <c r="IL190" s="439">
        <v>1329.3529409698747</v>
      </c>
      <c r="IM190" s="439">
        <v>1329.4993696850281</v>
      </c>
      <c r="IN190" s="439">
        <v>1329.6461595328956</v>
      </c>
      <c r="IO190" s="439">
        <v>1329.7933114041277</v>
      </c>
      <c r="IP190" s="439">
        <v>1329.9408261915714</v>
      </c>
      <c r="IQ190" s="439">
        <v>1330.088704790277</v>
      </c>
      <c r="IR190" s="439">
        <v>1330.2369480975001</v>
      </c>
      <c r="IS190" s="439">
        <v>1330.3855570127109</v>
      </c>
      <c r="IT190" s="439">
        <v>1330.5345324375974</v>
      </c>
      <c r="IU190" s="439">
        <v>1330.6838752760707</v>
      </c>
      <c r="IV190" s="439">
        <v>1335.9114620176879</v>
      </c>
      <c r="IW190" s="439">
        <v>1336.0615424039941</v>
      </c>
      <c r="IX190" s="439">
        <v>1336.2119929290197</v>
      </c>
      <c r="IY190" s="439">
        <v>1336.362814505628</v>
      </c>
      <c r="IZ190" s="439">
        <v>1336.5140080489311</v>
      </c>
      <c r="JA190" s="439">
        <v>1336.6655744763004</v>
      </c>
      <c r="JB190" s="439">
        <v>1336.8175147073678</v>
      </c>
      <c r="JC190" s="439">
        <v>1336.9698296640343</v>
      </c>
      <c r="JD190" s="439">
        <v>1337.1225202704743</v>
      </c>
      <c r="JE190" s="439">
        <v>1337.2755874531415</v>
      </c>
      <c r="JF190" s="439">
        <v>1337.4290321407743</v>
      </c>
      <c r="JG190" s="439">
        <v>1337.5828552644018</v>
      </c>
      <c r="JH190" s="439">
        <v>1342.9672696082678</v>
      </c>
      <c r="JI190" s="439">
        <v>0</v>
      </c>
      <c r="JJ190" s="439">
        <v>0</v>
      </c>
      <c r="JK190" s="439">
        <v>0</v>
      </c>
      <c r="JL190" s="439">
        <v>0</v>
      </c>
      <c r="JM190" s="439">
        <v>0</v>
      </c>
      <c r="JN190" s="439">
        <v>0</v>
      </c>
      <c r="JO190" s="439">
        <v>0</v>
      </c>
      <c r="JP190" s="439">
        <v>0</v>
      </c>
      <c r="JQ190" s="439">
        <v>0</v>
      </c>
      <c r="JR190" s="439">
        <v>0</v>
      </c>
      <c r="JS190" s="439">
        <v>0</v>
      </c>
      <c r="JT190" s="439">
        <v>0</v>
      </c>
      <c r="JU190" s="439">
        <v>0</v>
      </c>
      <c r="JV190" s="439">
        <v>0</v>
      </c>
      <c r="JW190" s="439">
        <v>0</v>
      </c>
      <c r="JX190" s="439">
        <v>0</v>
      </c>
      <c r="JY190" s="439">
        <v>0</v>
      </c>
      <c r="JZ190" s="439">
        <v>0</v>
      </c>
      <c r="KA190" s="439">
        <v>0</v>
      </c>
      <c r="KB190" s="439">
        <v>0</v>
      </c>
      <c r="KC190" s="439">
        <v>0</v>
      </c>
      <c r="KD190" s="439">
        <v>0</v>
      </c>
      <c r="KE190" s="439">
        <v>0</v>
      </c>
      <c r="KF190" s="439">
        <v>0</v>
      </c>
      <c r="KG190" s="439">
        <v>0</v>
      </c>
      <c r="KH190" s="439">
        <v>0</v>
      </c>
      <c r="KI190" s="439">
        <v>0</v>
      </c>
      <c r="KJ190" s="439">
        <v>0</v>
      </c>
      <c r="KK190" s="439">
        <v>0</v>
      </c>
      <c r="KL190" s="439">
        <v>0</v>
      </c>
      <c r="KM190" s="439">
        <v>0</v>
      </c>
      <c r="KN190" s="439">
        <v>0</v>
      </c>
      <c r="KO190" s="439">
        <v>0</v>
      </c>
      <c r="KP190" s="439">
        <v>0</v>
      </c>
      <c r="KQ190" s="439">
        <v>0</v>
      </c>
      <c r="KR190" s="439">
        <v>0</v>
      </c>
      <c r="KS190" s="439">
        <v>0</v>
      </c>
      <c r="KT190" s="439">
        <v>0</v>
      </c>
      <c r="KU190" s="439">
        <v>0</v>
      </c>
      <c r="KV190" s="439">
        <v>0</v>
      </c>
      <c r="KW190" s="439">
        <v>0</v>
      </c>
      <c r="KX190" s="439">
        <v>0</v>
      </c>
      <c r="KY190" s="439">
        <v>0</v>
      </c>
      <c r="KZ190" s="439">
        <v>0</v>
      </c>
      <c r="LA190" s="439">
        <v>0</v>
      </c>
      <c r="LB190" s="439">
        <v>0</v>
      </c>
      <c r="LC190" s="439">
        <v>0</v>
      </c>
      <c r="LD190" s="439">
        <v>0</v>
      </c>
      <c r="LE190" s="439">
        <v>0</v>
      </c>
      <c r="LF190" s="439">
        <v>0</v>
      </c>
      <c r="LG190" s="439">
        <v>0</v>
      </c>
      <c r="LH190" s="439">
        <v>0</v>
      </c>
      <c r="LI190" s="439">
        <v>0</v>
      </c>
      <c r="LJ190" s="439">
        <v>0</v>
      </c>
      <c r="LK190" s="439">
        <v>0</v>
      </c>
      <c r="LL190" s="439">
        <v>0</v>
      </c>
      <c r="LM190" s="439">
        <v>0</v>
      </c>
      <c r="LN190" s="439">
        <v>0</v>
      </c>
      <c r="LO190" s="439">
        <v>0</v>
      </c>
      <c r="LP190" s="439">
        <v>0</v>
      </c>
      <c r="LQ190" s="439">
        <v>0</v>
      </c>
      <c r="LR190" s="439">
        <v>0</v>
      </c>
      <c r="LS190" s="439">
        <v>0</v>
      </c>
      <c r="LT190" s="439">
        <v>0</v>
      </c>
      <c r="LU190" s="439">
        <v>0</v>
      </c>
      <c r="LV190" s="439">
        <v>0</v>
      </c>
      <c r="LW190" s="439">
        <v>0</v>
      </c>
      <c r="LX190" s="439">
        <v>0</v>
      </c>
      <c r="LY190" s="439">
        <v>0</v>
      </c>
      <c r="LZ190" s="439">
        <v>0</v>
      </c>
      <c r="MA190" s="439">
        <v>0</v>
      </c>
      <c r="MB190" s="439">
        <v>0</v>
      </c>
      <c r="MC190" s="439">
        <v>0</v>
      </c>
      <c r="MD190" s="439">
        <v>0</v>
      </c>
      <c r="ME190" s="439">
        <v>0</v>
      </c>
      <c r="MF190" s="439">
        <v>0</v>
      </c>
      <c r="MG190" s="439">
        <v>0</v>
      </c>
      <c r="MH190" s="439">
        <v>0</v>
      </c>
      <c r="MI190" s="439">
        <v>0</v>
      </c>
      <c r="MJ190" s="439">
        <v>0</v>
      </c>
      <c r="MK190" s="439">
        <v>0</v>
      </c>
      <c r="ML190" s="439">
        <v>0</v>
      </c>
      <c r="MM190" s="439">
        <v>0</v>
      </c>
      <c r="MN190" s="439">
        <v>0</v>
      </c>
      <c r="MO190" s="439">
        <v>0</v>
      </c>
      <c r="MP190" s="439">
        <v>0</v>
      </c>
      <c r="MQ190" s="439">
        <v>0</v>
      </c>
      <c r="MR190" s="439">
        <v>0</v>
      </c>
      <c r="MS190" s="439">
        <v>0</v>
      </c>
      <c r="MT190" s="439">
        <v>0</v>
      </c>
      <c r="MU190" s="439">
        <v>0</v>
      </c>
      <c r="MV190" s="439">
        <v>0</v>
      </c>
      <c r="MW190" s="439">
        <v>0</v>
      </c>
      <c r="MX190" s="439">
        <v>0</v>
      </c>
      <c r="MY190" s="439">
        <v>0</v>
      </c>
      <c r="MZ190" s="439">
        <v>0</v>
      </c>
      <c r="NA190" s="439">
        <v>0</v>
      </c>
      <c r="NB190" s="439">
        <v>0</v>
      </c>
      <c r="NC190" s="439">
        <v>0</v>
      </c>
      <c r="ND190" s="439">
        <v>0</v>
      </c>
      <c r="NE190" s="439">
        <v>0</v>
      </c>
      <c r="NF190" s="439">
        <v>0</v>
      </c>
      <c r="NG190" s="439">
        <v>0</v>
      </c>
      <c r="NH190" s="439">
        <v>0</v>
      </c>
      <c r="NI190" s="439">
        <v>0</v>
      </c>
      <c r="NJ190" s="439">
        <v>0</v>
      </c>
      <c r="NK190" s="442">
        <v>0</v>
      </c>
    </row>
    <row r="191" spans="1:375" x14ac:dyDescent="0.15">
      <c r="A191" s="443">
        <f t="shared" si="109"/>
        <v>2345005.5063412418</v>
      </c>
      <c r="B191" s="444"/>
      <c r="C191" s="445" t="s">
        <v>755</v>
      </c>
      <c r="D191" s="446">
        <f>SUM(D184:D190)</f>
        <v>0</v>
      </c>
      <c r="E191" s="446">
        <f t="shared" ref="E191:BP191" si="134">SUM(E184:E190)</f>
        <v>0</v>
      </c>
      <c r="F191" s="446">
        <f t="shared" si="134"/>
        <v>0</v>
      </c>
      <c r="G191" s="446">
        <f t="shared" si="134"/>
        <v>0</v>
      </c>
      <c r="H191" s="446">
        <f t="shared" si="134"/>
        <v>0</v>
      </c>
      <c r="I191" s="446">
        <f t="shared" si="134"/>
        <v>0</v>
      </c>
      <c r="J191" s="446">
        <f t="shared" si="134"/>
        <v>0</v>
      </c>
      <c r="K191" s="446">
        <f t="shared" si="134"/>
        <v>0</v>
      </c>
      <c r="L191" s="446">
        <f t="shared" si="134"/>
        <v>0</v>
      </c>
      <c r="M191" s="446">
        <f t="shared" si="134"/>
        <v>0</v>
      </c>
      <c r="N191" s="446">
        <f t="shared" si="134"/>
        <v>0</v>
      </c>
      <c r="O191" s="446">
        <f t="shared" si="134"/>
        <v>0</v>
      </c>
      <c r="P191" s="446">
        <f t="shared" si="134"/>
        <v>0</v>
      </c>
      <c r="Q191" s="446">
        <f t="shared" si="134"/>
        <v>0</v>
      </c>
      <c r="R191" s="446">
        <f t="shared" si="134"/>
        <v>0</v>
      </c>
      <c r="S191" s="446">
        <f t="shared" si="134"/>
        <v>0</v>
      </c>
      <c r="T191" s="446">
        <f t="shared" si="134"/>
        <v>0</v>
      </c>
      <c r="U191" s="446">
        <f t="shared" si="134"/>
        <v>0</v>
      </c>
      <c r="V191" s="446">
        <f t="shared" si="134"/>
        <v>0</v>
      </c>
      <c r="W191" s="446">
        <f t="shared" si="134"/>
        <v>0</v>
      </c>
      <c r="X191" s="446">
        <f t="shared" si="134"/>
        <v>0</v>
      </c>
      <c r="Y191" s="446">
        <f t="shared" si="134"/>
        <v>0</v>
      </c>
      <c r="Z191" s="446">
        <f t="shared" si="134"/>
        <v>0</v>
      </c>
      <c r="AA191" s="446">
        <f t="shared" si="134"/>
        <v>0</v>
      </c>
      <c r="AB191" s="446">
        <f t="shared" si="134"/>
        <v>0</v>
      </c>
      <c r="AC191" s="446">
        <f t="shared" si="134"/>
        <v>0</v>
      </c>
      <c r="AD191" s="446">
        <f t="shared" si="134"/>
        <v>0</v>
      </c>
      <c r="AE191" s="446">
        <f t="shared" si="134"/>
        <v>0</v>
      </c>
      <c r="AF191" s="446">
        <f t="shared" si="134"/>
        <v>1257.8464264543918</v>
      </c>
      <c r="AG191" s="446">
        <f t="shared" si="134"/>
        <v>1358.9686943635897</v>
      </c>
      <c r="AH191" s="446">
        <f t="shared" si="134"/>
        <v>1387.6386843915971</v>
      </c>
      <c r="AI191" s="446">
        <f t="shared" si="134"/>
        <v>1388.6505946323332</v>
      </c>
      <c r="AJ191" s="446">
        <f t="shared" si="134"/>
        <v>1392.3187216644128</v>
      </c>
      <c r="AK191" s="446">
        <f t="shared" si="134"/>
        <v>7242.7374954331754</v>
      </c>
      <c r="AL191" s="446">
        <f t="shared" si="134"/>
        <v>7273.7099206186003</v>
      </c>
      <c r="AM191" s="446">
        <f t="shared" si="134"/>
        <v>7274.7318504242312</v>
      </c>
      <c r="AN191" s="446">
        <f t="shared" si="134"/>
        <v>7610.71803993305</v>
      </c>
      <c r="AO191" s="446">
        <f t="shared" si="134"/>
        <v>7612.5748337424666</v>
      </c>
      <c r="AP191" s="446">
        <f t="shared" si="134"/>
        <v>7613.6043432748174</v>
      </c>
      <c r="AQ191" s="446">
        <f t="shared" si="134"/>
        <v>7614.636391855408</v>
      </c>
      <c r="AR191" s="446">
        <f t="shared" si="134"/>
        <v>7791.145166934064</v>
      </c>
      <c r="AS191" s="446">
        <f t="shared" si="134"/>
        <v>7793.0764826524546</v>
      </c>
      <c r="AT191" s="446">
        <f t="shared" si="134"/>
        <v>7794.1161860114453</v>
      </c>
      <c r="AU191" s="446">
        <f t="shared" si="134"/>
        <v>7795.1584535594029</v>
      </c>
      <c r="AV191" s="446">
        <f t="shared" si="134"/>
        <v>7798.936624402445</v>
      </c>
      <c r="AW191" s="446">
        <f t="shared" si="134"/>
        <v>7800.2544072681621</v>
      </c>
      <c r="AX191" s="446">
        <f t="shared" si="134"/>
        <v>7801.4561603044885</v>
      </c>
      <c r="AY191" s="446">
        <f t="shared" si="134"/>
        <v>7802.5087480042876</v>
      </c>
      <c r="AZ191" s="446">
        <f t="shared" si="134"/>
        <v>7829.1608063842123</v>
      </c>
      <c r="BA191" s="446">
        <f t="shared" si="134"/>
        <v>7831.0733040079112</v>
      </c>
      <c r="BB191" s="446">
        <f t="shared" si="134"/>
        <v>7832.1336988262328</v>
      </c>
      <c r="BC191" s="446">
        <f t="shared" si="134"/>
        <v>7833.1967088642405</v>
      </c>
      <c r="BD191" s="446">
        <f t="shared" si="134"/>
        <v>8015.0007471952567</v>
      </c>
      <c r="BE191" s="446">
        <f t="shared" si="134"/>
        <v>8016.9900023851987</v>
      </c>
      <c r="BF191" s="446">
        <f t="shared" si="134"/>
        <v>8018.0608968449587</v>
      </c>
      <c r="BG191" s="446">
        <f t="shared" si="134"/>
        <v>8019.1344324193551</v>
      </c>
      <c r="BH191" s="446">
        <f t="shared" si="134"/>
        <v>7677.263283517631</v>
      </c>
      <c r="BI191" s="446">
        <f t="shared" si="134"/>
        <v>7644.6035669194771</v>
      </c>
      <c r="BJ191" s="446">
        <f t="shared" si="134"/>
        <v>7645.2948141109646</v>
      </c>
      <c r="BK191" s="446">
        <f t="shared" si="134"/>
        <v>7895.6201310396063</v>
      </c>
      <c r="BL191" s="446">
        <f t="shared" si="134"/>
        <v>7947.7384100290274</v>
      </c>
      <c r="BM191" s="446">
        <f t="shared" si="134"/>
        <v>7955.9079081604868</v>
      </c>
      <c r="BN191" s="446">
        <f t="shared" si="134"/>
        <v>7967.2917665572195</v>
      </c>
      <c r="BO191" s="446">
        <f t="shared" si="134"/>
        <v>7968.2473539385555</v>
      </c>
      <c r="BP191" s="446">
        <f t="shared" si="134"/>
        <v>8226.1987024510781</v>
      </c>
      <c r="BQ191" s="446">
        <f t="shared" ref="BQ191:EB191" si="135">SUM(BQ184:BQ190)</f>
        <v>8228.2476352967187</v>
      </c>
      <c r="BR191" s="446">
        <f t="shared" si="135"/>
        <v>8258.6683076618865</v>
      </c>
      <c r="BS191" s="446">
        <f t="shared" si="135"/>
        <v>8259.7740493035144</v>
      </c>
      <c r="BT191" s="446">
        <f t="shared" si="135"/>
        <v>8260.8825180023287</v>
      </c>
      <c r="BU191" s="446">
        <f t="shared" si="135"/>
        <v>8261.9937204839898</v>
      </c>
      <c r="BV191" s="446">
        <f t="shared" si="135"/>
        <v>8263.2686602802278</v>
      </c>
      <c r="BW191" s="446">
        <f t="shared" si="135"/>
        <v>8264.3853505709449</v>
      </c>
      <c r="BX191" s="446">
        <f t="shared" si="135"/>
        <v>8292.2554895415869</v>
      </c>
      <c r="BY191" s="446">
        <f t="shared" si="135"/>
        <v>8297.7753424043167</v>
      </c>
      <c r="BZ191" s="446">
        <f t="shared" si="135"/>
        <v>8298.9003152670739</v>
      </c>
      <c r="CA191" s="446">
        <f t="shared" si="135"/>
        <v>8300.0280626163967</v>
      </c>
      <c r="CB191" s="446">
        <f t="shared" si="135"/>
        <v>8492.9039668817732</v>
      </c>
      <c r="CC191" s="446">
        <f t="shared" si="135"/>
        <v>8495.0143677127817</v>
      </c>
      <c r="CD191" s="446">
        <f t="shared" si="135"/>
        <v>8496.1504796451409</v>
      </c>
      <c r="CE191" s="446">
        <f t="shared" si="135"/>
        <v>8497.2893935360189</v>
      </c>
      <c r="CF191" s="446">
        <f t="shared" si="135"/>
        <v>8498.4311162957983</v>
      </c>
      <c r="CG191" s="446">
        <f t="shared" si="135"/>
        <v>8499.5756548519075</v>
      </c>
      <c r="CH191" s="446">
        <f t="shared" si="135"/>
        <v>8500.8888428420323</v>
      </c>
      <c r="CI191" s="446">
        <f t="shared" si="135"/>
        <v>8502.0390338414727</v>
      </c>
      <c r="CJ191" s="446">
        <f t="shared" si="135"/>
        <v>8530.5397194363013</v>
      </c>
      <c r="CK191" s="446">
        <f t="shared" si="135"/>
        <v>8536.2251678849134</v>
      </c>
      <c r="CL191" s="446">
        <f t="shared" si="135"/>
        <v>8537.3838899335533</v>
      </c>
      <c r="CM191" s="446">
        <f t="shared" si="135"/>
        <v>8538.5454697033565</v>
      </c>
      <c r="CN191" s="446">
        <f t="shared" si="135"/>
        <v>8737.2076510966908</v>
      </c>
      <c r="CO191" s="446">
        <f t="shared" si="135"/>
        <v>8739.3813639526306</v>
      </c>
      <c r="CP191" s="446">
        <f t="shared" si="135"/>
        <v>8740.551559242962</v>
      </c>
      <c r="CQ191" s="446">
        <f t="shared" si="135"/>
        <v>8741.7246405505648</v>
      </c>
      <c r="CR191" s="446">
        <f t="shared" si="135"/>
        <v>8742.9006149931374</v>
      </c>
      <c r="CS191" s="446">
        <f t="shared" si="135"/>
        <v>8744.0794897059313</v>
      </c>
      <c r="CT191" s="446">
        <f t="shared" si="135"/>
        <v>8723.2190657227766</v>
      </c>
      <c r="CU191" s="446">
        <f t="shared" si="135"/>
        <v>8724.3713641824797</v>
      </c>
      <c r="CV191" s="446">
        <f t="shared" si="135"/>
        <v>8643.9016755482498</v>
      </c>
      <c r="CW191" s="446">
        <f t="shared" si="135"/>
        <v>8665.9320262987803</v>
      </c>
      <c r="CX191" s="446">
        <f t="shared" si="135"/>
        <v>8666.9736534975509</v>
      </c>
      <c r="CY191" s="446">
        <f t="shared" si="135"/>
        <v>8751.9812770175213</v>
      </c>
      <c r="CZ191" s="446">
        <f t="shared" si="135"/>
        <v>8956.6033238526579</v>
      </c>
      <c r="DA191" s="446">
        <f t="shared" si="135"/>
        <v>8990.8784369968052</v>
      </c>
      <c r="DB191" s="446">
        <f t="shared" si="135"/>
        <v>8992.0837381458477</v>
      </c>
      <c r="DC191" s="446">
        <f t="shared" si="135"/>
        <v>8993.2920118926777</v>
      </c>
      <c r="DD191" s="446">
        <f t="shared" si="135"/>
        <v>8994.5032655685281</v>
      </c>
      <c r="DE191" s="446">
        <f t="shared" si="135"/>
        <v>8995.7175065227057</v>
      </c>
      <c r="DF191" s="446">
        <f t="shared" si="135"/>
        <v>8996.934742122643</v>
      </c>
      <c r="DG191" s="446">
        <f t="shared" si="135"/>
        <v>8998.1549797539483</v>
      </c>
      <c r="DH191" s="446">
        <f t="shared" si="135"/>
        <v>9026.9706912864895</v>
      </c>
      <c r="DI191" s="446">
        <f t="shared" si="135"/>
        <v>9034.1694161413579</v>
      </c>
      <c r="DJ191" s="446">
        <f t="shared" si="135"/>
        <v>9035.3987043627585</v>
      </c>
      <c r="DK191" s="446">
        <f t="shared" si="135"/>
        <v>9036.6310243405424</v>
      </c>
      <c r="DL191" s="446">
        <f t="shared" si="135"/>
        <v>9247.3917325807324</v>
      </c>
      <c r="DM191" s="446">
        <f t="shared" si="135"/>
        <v>9249.6978245495975</v>
      </c>
      <c r="DN191" s="446">
        <f t="shared" si="135"/>
        <v>9250.9392847331092</v>
      </c>
      <c r="DO191" s="446">
        <f t="shared" si="135"/>
        <v>9252.1838066923465</v>
      </c>
      <c r="DP191" s="446">
        <f t="shared" si="135"/>
        <v>9253.4313979784711</v>
      </c>
      <c r="DQ191" s="446">
        <f t="shared" si="135"/>
        <v>9254.6820661612746</v>
      </c>
      <c r="DR191" s="446">
        <f t="shared" si="135"/>
        <v>9255.9358188292099</v>
      </c>
      <c r="DS191" s="446">
        <f t="shared" si="135"/>
        <v>9257.1926635894542</v>
      </c>
      <c r="DT191" s="446">
        <f t="shared" si="135"/>
        <v>9286.6547071568293</v>
      </c>
      <c r="DU191" s="446">
        <f t="shared" si="135"/>
        <v>9294.0693937573433</v>
      </c>
      <c r="DV191" s="446">
        <f t="shared" si="135"/>
        <v>9295.3355606253863</v>
      </c>
      <c r="DW191" s="446">
        <f t="shared" si="135"/>
        <v>9296.6048502025042</v>
      </c>
      <c r="DX191" s="446">
        <f t="shared" si="135"/>
        <v>9513.6883796899001</v>
      </c>
      <c r="DY191" s="446">
        <f t="shared" si="135"/>
        <v>9384.5835215784173</v>
      </c>
      <c r="DZ191" s="446">
        <f t="shared" si="135"/>
        <v>9385.6763843118788</v>
      </c>
      <c r="EA191" s="446">
        <f t="shared" si="135"/>
        <v>9386.7719423396629</v>
      </c>
      <c r="EB191" s="446">
        <f t="shared" si="135"/>
        <v>9482.1522981287308</v>
      </c>
      <c r="EC191" s="446">
        <f t="shared" ref="EC191:GN191" si="136">SUM(EC184:EC190)</f>
        <v>9483.440486357018</v>
      </c>
      <c r="ED191" s="446">
        <f t="shared" si="136"/>
        <v>9523.574357669786</v>
      </c>
      <c r="EE191" s="446">
        <f t="shared" si="136"/>
        <v>9524.8689077728377</v>
      </c>
      <c r="EF191" s="446">
        <f t="shared" si="136"/>
        <v>9206.0438346323917</v>
      </c>
      <c r="EG191" s="446">
        <f t="shared" si="136"/>
        <v>9207.3057497272002</v>
      </c>
      <c r="EH191" s="446">
        <f t="shared" si="136"/>
        <v>9208.5707770450626</v>
      </c>
      <c r="EI191" s="446">
        <f t="shared" si="136"/>
        <v>9209.8389242615594</v>
      </c>
      <c r="EJ191" s="446">
        <f t="shared" si="136"/>
        <v>9432.7949633140379</v>
      </c>
      <c r="EK191" s="446">
        <f t="shared" si="136"/>
        <v>9434.0693734303186</v>
      </c>
      <c r="EL191" s="446">
        <f t="shared" si="136"/>
        <v>9435.3469265857457</v>
      </c>
      <c r="EM191" s="446">
        <f t="shared" si="136"/>
        <v>9436.6276305319025</v>
      </c>
      <c r="EN191" s="446">
        <f t="shared" si="136"/>
        <v>9437.9114930394899</v>
      </c>
      <c r="EO191" s="446">
        <f t="shared" si="136"/>
        <v>9439.19852189837</v>
      </c>
      <c r="EP191" s="446">
        <f t="shared" si="136"/>
        <v>9440.4887249176227</v>
      </c>
      <c r="EQ191" s="446">
        <f t="shared" si="136"/>
        <v>9441.7821099255798</v>
      </c>
      <c r="ER191" s="446">
        <f t="shared" si="136"/>
        <v>9449.2036134014124</v>
      </c>
      <c r="ES191" s="446">
        <f t="shared" si="136"/>
        <v>9450.503385949065</v>
      </c>
      <c r="ET191" s="446">
        <f t="shared" si="136"/>
        <v>9451.8063640864639</v>
      </c>
      <c r="EU191" s="446">
        <f t="shared" si="136"/>
        <v>9453.1125557194573</v>
      </c>
      <c r="EV191" s="446">
        <f t="shared" si="136"/>
        <v>9682.7572759435097</v>
      </c>
      <c r="EW191" s="446">
        <f t="shared" si="136"/>
        <v>9405.300172323854</v>
      </c>
      <c r="EX191" s="446">
        <f t="shared" si="136"/>
        <v>9378.6335674169022</v>
      </c>
      <c r="EY191" s="446">
        <f t="shared" si="136"/>
        <v>9379.2989667857419</v>
      </c>
      <c r="EZ191" s="446">
        <f t="shared" si="136"/>
        <v>9379.9660072089318</v>
      </c>
      <c r="FA191" s="446">
        <f t="shared" si="136"/>
        <v>9380.6346927337527</v>
      </c>
      <c r="FB191" s="446">
        <f t="shared" si="136"/>
        <v>9303.9608216730412</v>
      </c>
      <c r="FC191" s="446">
        <f t="shared" si="136"/>
        <v>9304.4677599208499</v>
      </c>
      <c r="FD191" s="446">
        <f t="shared" si="136"/>
        <v>9309.7214130318607</v>
      </c>
      <c r="FE191" s="446">
        <f t="shared" si="136"/>
        <v>9310.2308548560704</v>
      </c>
      <c r="FF191" s="446">
        <f t="shared" si="136"/>
        <v>9310.7415531012502</v>
      </c>
      <c r="FG191" s="446">
        <f t="shared" si="136"/>
        <v>9311.2535108660759</v>
      </c>
      <c r="FH191" s="446">
        <f t="shared" si="136"/>
        <v>9546.9520976420827</v>
      </c>
      <c r="FI191" s="446">
        <f t="shared" si="136"/>
        <v>9547.4665837728044</v>
      </c>
      <c r="FJ191" s="446">
        <f t="shared" si="136"/>
        <v>9547.9823387651195</v>
      </c>
      <c r="FK191" s="446">
        <f t="shared" si="136"/>
        <v>9548.499365748381</v>
      </c>
      <c r="FL191" s="446">
        <f t="shared" si="136"/>
        <v>9549.0176678596617</v>
      </c>
      <c r="FM191" s="446">
        <f t="shared" si="136"/>
        <v>9549.5372482437742</v>
      </c>
      <c r="FN191" s="446">
        <f t="shared" si="136"/>
        <v>9550.0581100532818</v>
      </c>
      <c r="FO191" s="446">
        <f t="shared" si="136"/>
        <v>9550.5802564485257</v>
      </c>
      <c r="FP191" s="446">
        <f t="shared" si="136"/>
        <v>9555.9915191528671</v>
      </c>
      <c r="FQ191" s="446">
        <f t="shared" si="136"/>
        <v>9556.5162442318015</v>
      </c>
      <c r="FR191" s="446">
        <f t="shared" si="136"/>
        <v>9557.0422634243387</v>
      </c>
      <c r="FS191" s="446">
        <f t="shared" si="136"/>
        <v>9557.5695799221085</v>
      </c>
      <c r="FT191" s="446">
        <f t="shared" si="136"/>
        <v>0</v>
      </c>
      <c r="FU191" s="446">
        <f t="shared" si="136"/>
        <v>0</v>
      </c>
      <c r="FV191" s="446">
        <f t="shared" si="136"/>
        <v>0</v>
      </c>
      <c r="FW191" s="446">
        <f t="shared" si="136"/>
        <v>1484.9943038481674</v>
      </c>
      <c r="FX191" s="446">
        <f t="shared" si="136"/>
        <v>1485.5281550227876</v>
      </c>
      <c r="FY191" s="446">
        <f t="shared" si="136"/>
        <v>11569.994821852497</v>
      </c>
      <c r="FZ191" s="446">
        <f t="shared" si="136"/>
        <v>11570.531309516289</v>
      </c>
      <c r="GA191" s="446">
        <f t="shared" si="136"/>
        <v>11571.069120303389</v>
      </c>
      <c r="GB191" s="446">
        <f t="shared" si="136"/>
        <v>11576.642720888862</v>
      </c>
      <c r="GC191" s="446">
        <f t="shared" si="136"/>
        <v>11879.701132691189</v>
      </c>
      <c r="GD191" s="446">
        <f t="shared" si="136"/>
        <v>11880.2429324595</v>
      </c>
      <c r="GE191" s="446">
        <f t="shared" si="136"/>
        <v>11880.786068452204</v>
      </c>
      <c r="GF191" s="446">
        <f t="shared" si="136"/>
        <v>11881.330543964788</v>
      </c>
      <c r="GG191" s="446">
        <f t="shared" si="136"/>
        <v>11881.876362300871</v>
      </c>
      <c r="GH191" s="446">
        <f t="shared" si="136"/>
        <v>11882.423526772216</v>
      </c>
      <c r="GI191" s="446">
        <f t="shared" si="136"/>
        <v>11864.976819885693</v>
      </c>
      <c r="GJ191" s="446">
        <f t="shared" si="136"/>
        <v>11865.488323801841</v>
      </c>
      <c r="GK191" s="446">
        <f t="shared" si="136"/>
        <v>11781.66489782837</v>
      </c>
      <c r="GL191" s="446">
        <f t="shared" si="136"/>
        <v>11781.999017354798</v>
      </c>
      <c r="GM191" s="446">
        <f t="shared" si="136"/>
        <v>11782.333960910113</v>
      </c>
      <c r="GN191" s="446">
        <f t="shared" si="136"/>
        <v>11787.440388055695</v>
      </c>
      <c r="GO191" s="446">
        <f t="shared" ref="GO191:IZ191" si="137">SUM(GO184:GO190)</f>
        <v>12099.370469090783</v>
      </c>
      <c r="GP191" s="446">
        <f t="shared" si="137"/>
        <v>12099.707896946491</v>
      </c>
      <c r="GQ191" s="446">
        <f t="shared" si="137"/>
        <v>12100.046156990318</v>
      </c>
      <c r="GR191" s="446">
        <f t="shared" si="137"/>
        <v>12100.385251274667</v>
      </c>
      <c r="GS191" s="446">
        <f t="shared" si="137"/>
        <v>12100.725181856998</v>
      </c>
      <c r="GT191" s="446">
        <f t="shared" si="137"/>
        <v>12101.065950799852</v>
      </c>
      <c r="GU191" s="446">
        <f t="shared" si="137"/>
        <v>12101.407560170846</v>
      </c>
      <c r="GV191" s="446">
        <f t="shared" si="137"/>
        <v>12101.750012042708</v>
      </c>
      <c r="GW191" s="446">
        <f t="shared" si="137"/>
        <v>12102.093308493269</v>
      </c>
      <c r="GX191" s="446">
        <f t="shared" si="137"/>
        <v>12102.437451605489</v>
      </c>
      <c r="GY191" s="446">
        <f t="shared" si="137"/>
        <v>12102.782443467464</v>
      </c>
      <c r="GZ191" s="446">
        <f t="shared" si="137"/>
        <v>12108.042063427412</v>
      </c>
      <c r="HA191" s="446">
        <f t="shared" si="137"/>
        <v>12429.330046893556</v>
      </c>
      <c r="HB191" s="446">
        <f t="shared" si="137"/>
        <v>12429.677597584932</v>
      </c>
      <c r="HC191" s="446">
        <f t="shared" si="137"/>
        <v>12430.026005430074</v>
      </c>
      <c r="HD191" s="446">
        <f t="shared" si="137"/>
        <v>12430.375272542955</v>
      </c>
      <c r="HE191" s="446">
        <f t="shared" si="137"/>
        <v>12430.725401042757</v>
      </c>
      <c r="HF191" s="446">
        <f t="shared" si="137"/>
        <v>12431.076393053894</v>
      </c>
      <c r="HG191" s="446">
        <f t="shared" si="137"/>
        <v>12431.42825070602</v>
      </c>
      <c r="HH191" s="446">
        <f t="shared" si="137"/>
        <v>12431.780976134036</v>
      </c>
      <c r="HI191" s="446">
        <f t="shared" si="137"/>
        <v>12432.134571478115</v>
      </c>
      <c r="HJ191" s="446">
        <f t="shared" si="137"/>
        <v>12432.489038883701</v>
      </c>
      <c r="HK191" s="446">
        <f t="shared" si="137"/>
        <v>12432.844380501536</v>
      </c>
      <c r="HL191" s="446">
        <f t="shared" si="137"/>
        <v>12438.261789060283</v>
      </c>
      <c r="HM191" s="446">
        <f t="shared" si="137"/>
        <v>12769.188412030411</v>
      </c>
      <c r="HN191" s="446">
        <f t="shared" si="137"/>
        <v>12665.782094505261</v>
      </c>
      <c r="HO191" s="446">
        <f t="shared" si="137"/>
        <v>12665.920117613143</v>
      </c>
      <c r="HP191" s="446">
        <f t="shared" si="137"/>
        <v>12666.058481123246</v>
      </c>
      <c r="HQ191" s="446">
        <f t="shared" si="137"/>
        <v>12666.197185875091</v>
      </c>
      <c r="HR191" s="446">
        <f t="shared" si="137"/>
        <v>12666.336232710271</v>
      </c>
      <c r="HS191" s="446">
        <f t="shared" si="137"/>
        <v>12666.475622472461</v>
      </c>
      <c r="HT191" s="446">
        <f t="shared" si="137"/>
        <v>12666.615356007405</v>
      </c>
      <c r="HU191" s="446">
        <f t="shared" si="137"/>
        <v>12666.755434162944</v>
      </c>
      <c r="HV191" s="446">
        <f t="shared" si="137"/>
        <v>12666.895857789003</v>
      </c>
      <c r="HW191" s="446">
        <f t="shared" si="137"/>
        <v>12667.036627737607</v>
      </c>
      <c r="HX191" s="446">
        <f t="shared" si="137"/>
        <v>12671.964129614897</v>
      </c>
      <c r="HY191" s="446">
        <f t="shared" si="137"/>
        <v>13012.592207021051</v>
      </c>
      <c r="HZ191" s="446">
        <f t="shared" si="137"/>
        <v>13012.734021070468</v>
      </c>
      <c r="IA191" s="446">
        <f t="shared" si="137"/>
        <v>13012.876184871588</v>
      </c>
      <c r="IB191" s="446">
        <f t="shared" si="137"/>
        <v>13013.018699286993</v>
      </c>
      <c r="IC191" s="446">
        <f t="shared" si="137"/>
        <v>13013.161565181394</v>
      </c>
      <c r="ID191" s="446">
        <f t="shared" si="137"/>
        <v>13013.30478342163</v>
      </c>
      <c r="IE191" s="446">
        <f t="shared" si="137"/>
        <v>13013.448354876684</v>
      </c>
      <c r="IF191" s="446">
        <f t="shared" si="137"/>
        <v>13013.592280417677</v>
      </c>
      <c r="IG191" s="446">
        <f t="shared" si="137"/>
        <v>13013.736560917881</v>
      </c>
      <c r="IH191" s="446">
        <f t="shared" si="137"/>
        <v>13013.881197252724</v>
      </c>
      <c r="II191" s="446">
        <f t="shared" si="137"/>
        <v>13014.026190299785</v>
      </c>
      <c r="IJ191" s="446">
        <f t="shared" si="137"/>
        <v>13019.101517233394</v>
      </c>
      <c r="IK191" s="446">
        <f t="shared" si="137"/>
        <v>13369.948436961731</v>
      </c>
      <c r="IL191" s="446">
        <f t="shared" si="137"/>
        <v>13370.094505432631</v>
      </c>
      <c r="IM191" s="446">
        <f t="shared" si="137"/>
        <v>13370.240934147785</v>
      </c>
      <c r="IN191" s="446">
        <f t="shared" si="137"/>
        <v>13370.387723995653</v>
      </c>
      <c r="IO191" s="446">
        <f t="shared" si="137"/>
        <v>13370.534875866884</v>
      </c>
      <c r="IP191" s="446">
        <f t="shared" si="137"/>
        <v>13370.682390654329</v>
      </c>
      <c r="IQ191" s="446">
        <f t="shared" si="137"/>
        <v>13370.830269253034</v>
      </c>
      <c r="IR191" s="446">
        <f t="shared" si="137"/>
        <v>13370.978512560256</v>
      </c>
      <c r="IS191" s="446">
        <f t="shared" si="137"/>
        <v>13371.127121475467</v>
      </c>
      <c r="IT191" s="446">
        <f t="shared" si="137"/>
        <v>13371.276096900354</v>
      </c>
      <c r="IU191" s="446">
        <f t="shared" si="137"/>
        <v>13371.425439738827</v>
      </c>
      <c r="IV191" s="446">
        <f t="shared" si="137"/>
        <v>13376.653026480444</v>
      </c>
      <c r="IW191" s="446">
        <f t="shared" si="137"/>
        <v>13738.025353800631</v>
      </c>
      <c r="IX191" s="446">
        <f t="shared" si="137"/>
        <v>13738.175804325658</v>
      </c>
      <c r="IY191" s="446">
        <f t="shared" si="137"/>
        <v>13738.326625902266</v>
      </c>
      <c r="IZ191" s="446">
        <f t="shared" si="137"/>
        <v>13738.477819445568</v>
      </c>
      <c r="JA191" s="446">
        <f t="shared" ref="JA191:LL191" si="138">SUM(JA184:JA190)</f>
        <v>13738.629385872939</v>
      </c>
      <c r="JB191" s="446">
        <f t="shared" si="138"/>
        <v>13738.781326104005</v>
      </c>
      <c r="JC191" s="446">
        <f t="shared" si="138"/>
        <v>13738.933641060672</v>
      </c>
      <c r="JD191" s="446">
        <f t="shared" si="138"/>
        <v>13739.086331667111</v>
      </c>
      <c r="JE191" s="446">
        <f t="shared" si="138"/>
        <v>13739.239398849779</v>
      </c>
      <c r="JF191" s="446">
        <f t="shared" si="138"/>
        <v>13739.392843537411</v>
      </c>
      <c r="JG191" s="446">
        <f t="shared" si="138"/>
        <v>13739.546666661039</v>
      </c>
      <c r="JH191" s="446">
        <f t="shared" si="138"/>
        <v>13744.931081004905</v>
      </c>
      <c r="JI191" s="446">
        <f t="shared" si="138"/>
        <v>0</v>
      </c>
      <c r="JJ191" s="446">
        <f t="shared" si="138"/>
        <v>0</v>
      </c>
      <c r="JK191" s="446">
        <f t="shared" si="138"/>
        <v>0</v>
      </c>
      <c r="JL191" s="446">
        <f t="shared" si="138"/>
        <v>0</v>
      </c>
      <c r="JM191" s="446">
        <f t="shared" si="138"/>
        <v>0</v>
      </c>
      <c r="JN191" s="446">
        <f t="shared" si="138"/>
        <v>0</v>
      </c>
      <c r="JO191" s="446">
        <f t="shared" si="138"/>
        <v>0</v>
      </c>
      <c r="JP191" s="446">
        <f t="shared" si="138"/>
        <v>0</v>
      </c>
      <c r="JQ191" s="446">
        <f t="shared" si="138"/>
        <v>0</v>
      </c>
      <c r="JR191" s="446">
        <f t="shared" si="138"/>
        <v>0</v>
      </c>
      <c r="JS191" s="446">
        <f t="shared" si="138"/>
        <v>0</v>
      </c>
      <c r="JT191" s="446">
        <f t="shared" si="138"/>
        <v>0</v>
      </c>
      <c r="JU191" s="446">
        <f t="shared" si="138"/>
        <v>0</v>
      </c>
      <c r="JV191" s="446">
        <f t="shared" si="138"/>
        <v>0</v>
      </c>
      <c r="JW191" s="446">
        <f t="shared" si="138"/>
        <v>0</v>
      </c>
      <c r="JX191" s="446">
        <f t="shared" si="138"/>
        <v>0</v>
      </c>
      <c r="JY191" s="446">
        <f t="shared" si="138"/>
        <v>0</v>
      </c>
      <c r="JZ191" s="446">
        <f t="shared" si="138"/>
        <v>0</v>
      </c>
      <c r="KA191" s="446">
        <f t="shared" si="138"/>
        <v>0</v>
      </c>
      <c r="KB191" s="446">
        <f t="shared" si="138"/>
        <v>0</v>
      </c>
      <c r="KC191" s="446">
        <f t="shared" si="138"/>
        <v>0</v>
      </c>
      <c r="KD191" s="446">
        <f t="shared" si="138"/>
        <v>0</v>
      </c>
      <c r="KE191" s="446">
        <f t="shared" si="138"/>
        <v>0</v>
      </c>
      <c r="KF191" s="446">
        <f t="shared" si="138"/>
        <v>0</v>
      </c>
      <c r="KG191" s="446">
        <f t="shared" si="138"/>
        <v>0</v>
      </c>
      <c r="KH191" s="446">
        <f t="shared" si="138"/>
        <v>0</v>
      </c>
      <c r="KI191" s="446">
        <f t="shared" si="138"/>
        <v>0</v>
      </c>
      <c r="KJ191" s="446">
        <f t="shared" si="138"/>
        <v>0</v>
      </c>
      <c r="KK191" s="446">
        <f t="shared" si="138"/>
        <v>0</v>
      </c>
      <c r="KL191" s="446">
        <f t="shared" si="138"/>
        <v>0</v>
      </c>
      <c r="KM191" s="446">
        <f t="shared" si="138"/>
        <v>0</v>
      </c>
      <c r="KN191" s="446">
        <f t="shared" si="138"/>
        <v>0</v>
      </c>
      <c r="KO191" s="446">
        <f t="shared" si="138"/>
        <v>0</v>
      </c>
      <c r="KP191" s="446">
        <f t="shared" si="138"/>
        <v>0</v>
      </c>
      <c r="KQ191" s="446">
        <f t="shared" si="138"/>
        <v>0</v>
      </c>
      <c r="KR191" s="446">
        <f t="shared" si="138"/>
        <v>0</v>
      </c>
      <c r="KS191" s="446">
        <f t="shared" si="138"/>
        <v>0</v>
      </c>
      <c r="KT191" s="446">
        <f t="shared" si="138"/>
        <v>0</v>
      </c>
      <c r="KU191" s="446">
        <f t="shared" si="138"/>
        <v>0</v>
      </c>
      <c r="KV191" s="446">
        <f t="shared" si="138"/>
        <v>0</v>
      </c>
      <c r="KW191" s="446">
        <f t="shared" si="138"/>
        <v>0</v>
      </c>
      <c r="KX191" s="446">
        <f t="shared" si="138"/>
        <v>0</v>
      </c>
      <c r="KY191" s="446">
        <f t="shared" si="138"/>
        <v>0</v>
      </c>
      <c r="KZ191" s="446">
        <f t="shared" si="138"/>
        <v>0</v>
      </c>
      <c r="LA191" s="446">
        <f t="shared" si="138"/>
        <v>0</v>
      </c>
      <c r="LB191" s="446">
        <f t="shared" si="138"/>
        <v>0</v>
      </c>
      <c r="LC191" s="446">
        <f t="shared" si="138"/>
        <v>0</v>
      </c>
      <c r="LD191" s="446">
        <f t="shared" si="138"/>
        <v>0</v>
      </c>
      <c r="LE191" s="446">
        <f t="shared" si="138"/>
        <v>0</v>
      </c>
      <c r="LF191" s="446">
        <f t="shared" si="138"/>
        <v>0</v>
      </c>
      <c r="LG191" s="446">
        <f t="shared" si="138"/>
        <v>0</v>
      </c>
      <c r="LH191" s="446">
        <f t="shared" si="138"/>
        <v>0</v>
      </c>
      <c r="LI191" s="446">
        <f t="shared" si="138"/>
        <v>0</v>
      </c>
      <c r="LJ191" s="446">
        <f t="shared" si="138"/>
        <v>0</v>
      </c>
      <c r="LK191" s="446">
        <f t="shared" si="138"/>
        <v>0</v>
      </c>
      <c r="LL191" s="446">
        <f t="shared" si="138"/>
        <v>0</v>
      </c>
      <c r="LM191" s="446">
        <f t="shared" ref="LM191:NK191" si="139">SUM(LM184:LM190)</f>
        <v>0</v>
      </c>
      <c r="LN191" s="446">
        <f t="shared" si="139"/>
        <v>0</v>
      </c>
      <c r="LO191" s="446">
        <f t="shared" si="139"/>
        <v>0</v>
      </c>
      <c r="LP191" s="446">
        <f t="shared" si="139"/>
        <v>0</v>
      </c>
      <c r="LQ191" s="446">
        <f t="shared" si="139"/>
        <v>0</v>
      </c>
      <c r="LR191" s="446">
        <f t="shared" si="139"/>
        <v>0</v>
      </c>
      <c r="LS191" s="446">
        <f t="shared" si="139"/>
        <v>0</v>
      </c>
      <c r="LT191" s="446">
        <f t="shared" si="139"/>
        <v>0</v>
      </c>
      <c r="LU191" s="446">
        <f t="shared" si="139"/>
        <v>0</v>
      </c>
      <c r="LV191" s="446">
        <f t="shared" si="139"/>
        <v>0</v>
      </c>
      <c r="LW191" s="446">
        <f t="shared" si="139"/>
        <v>0</v>
      </c>
      <c r="LX191" s="446">
        <f t="shared" si="139"/>
        <v>0</v>
      </c>
      <c r="LY191" s="446">
        <f t="shared" si="139"/>
        <v>0</v>
      </c>
      <c r="LZ191" s="446">
        <f t="shared" si="139"/>
        <v>0</v>
      </c>
      <c r="MA191" s="446">
        <f t="shared" si="139"/>
        <v>0</v>
      </c>
      <c r="MB191" s="446">
        <f t="shared" si="139"/>
        <v>0</v>
      </c>
      <c r="MC191" s="446">
        <f t="shared" si="139"/>
        <v>0</v>
      </c>
      <c r="MD191" s="446">
        <f t="shared" si="139"/>
        <v>0</v>
      </c>
      <c r="ME191" s="446">
        <f t="shared" si="139"/>
        <v>0</v>
      </c>
      <c r="MF191" s="446">
        <f t="shared" si="139"/>
        <v>0</v>
      </c>
      <c r="MG191" s="446">
        <f t="shared" si="139"/>
        <v>0</v>
      </c>
      <c r="MH191" s="446">
        <f t="shared" si="139"/>
        <v>0</v>
      </c>
      <c r="MI191" s="446">
        <f t="shared" si="139"/>
        <v>0</v>
      </c>
      <c r="MJ191" s="446">
        <f t="shared" si="139"/>
        <v>0</v>
      </c>
      <c r="MK191" s="446">
        <f t="shared" si="139"/>
        <v>0</v>
      </c>
      <c r="ML191" s="446">
        <f t="shared" si="139"/>
        <v>0</v>
      </c>
      <c r="MM191" s="446">
        <f t="shared" si="139"/>
        <v>0</v>
      </c>
      <c r="MN191" s="446">
        <f t="shared" si="139"/>
        <v>0</v>
      </c>
      <c r="MO191" s="446">
        <f t="shared" si="139"/>
        <v>0</v>
      </c>
      <c r="MP191" s="446">
        <f t="shared" si="139"/>
        <v>0</v>
      </c>
      <c r="MQ191" s="446">
        <f t="shared" si="139"/>
        <v>0</v>
      </c>
      <c r="MR191" s="446">
        <f t="shared" si="139"/>
        <v>0</v>
      </c>
      <c r="MS191" s="446">
        <f t="shared" si="139"/>
        <v>0</v>
      </c>
      <c r="MT191" s="446">
        <f t="shared" si="139"/>
        <v>0</v>
      </c>
      <c r="MU191" s="446">
        <f t="shared" si="139"/>
        <v>0</v>
      </c>
      <c r="MV191" s="446">
        <f t="shared" si="139"/>
        <v>0</v>
      </c>
      <c r="MW191" s="446">
        <f t="shared" si="139"/>
        <v>0</v>
      </c>
      <c r="MX191" s="446">
        <f t="shared" si="139"/>
        <v>0</v>
      </c>
      <c r="MY191" s="446">
        <f t="shared" si="139"/>
        <v>0</v>
      </c>
      <c r="MZ191" s="446">
        <f t="shared" si="139"/>
        <v>0</v>
      </c>
      <c r="NA191" s="446">
        <f t="shared" si="139"/>
        <v>0</v>
      </c>
      <c r="NB191" s="446">
        <f t="shared" si="139"/>
        <v>0</v>
      </c>
      <c r="NC191" s="446">
        <f t="shared" si="139"/>
        <v>0</v>
      </c>
      <c r="ND191" s="446">
        <f t="shared" si="139"/>
        <v>0</v>
      </c>
      <c r="NE191" s="446">
        <f t="shared" si="139"/>
        <v>0</v>
      </c>
      <c r="NF191" s="446">
        <f t="shared" si="139"/>
        <v>0</v>
      </c>
      <c r="NG191" s="446">
        <f t="shared" si="139"/>
        <v>0</v>
      </c>
      <c r="NH191" s="446">
        <f t="shared" si="139"/>
        <v>0</v>
      </c>
      <c r="NI191" s="446">
        <f t="shared" si="139"/>
        <v>0</v>
      </c>
      <c r="NJ191" s="446">
        <f t="shared" si="139"/>
        <v>0</v>
      </c>
      <c r="NK191" s="447">
        <f t="shared" si="139"/>
        <v>0</v>
      </c>
    </row>
    <row r="192" spans="1:375" x14ac:dyDescent="0.15">
      <c r="A192" s="436">
        <f t="shared" ref="A192:A195" si="140">SUM(D192:NK192)</f>
        <v>-66306.25</v>
      </c>
      <c r="B192" s="441" t="s">
        <v>756</v>
      </c>
      <c r="C192" s="438" t="s">
        <v>757</v>
      </c>
      <c r="D192" s="439">
        <f t="shared" ref="D192:BO192" si="141">IF(D$165=EOMONTH($D19,-1),FV($AE19,ROUNDDOWN(YEARFRAC($D$165,D$165,1),0),0,$AC19*$B19,0),0)</f>
        <v>0</v>
      </c>
      <c r="E192" s="439">
        <f t="shared" si="141"/>
        <v>0</v>
      </c>
      <c r="F192" s="439">
        <f t="shared" si="141"/>
        <v>0</v>
      </c>
      <c r="G192" s="439">
        <f t="shared" si="141"/>
        <v>0</v>
      </c>
      <c r="H192" s="439">
        <f t="shared" si="141"/>
        <v>0</v>
      </c>
      <c r="I192" s="439">
        <f t="shared" si="141"/>
        <v>0</v>
      </c>
      <c r="J192" s="439">
        <f t="shared" si="141"/>
        <v>0</v>
      </c>
      <c r="K192" s="439">
        <f t="shared" si="141"/>
        <v>0</v>
      </c>
      <c r="L192" s="439">
        <f t="shared" si="141"/>
        <v>0</v>
      </c>
      <c r="M192" s="439">
        <f t="shared" si="141"/>
        <v>0</v>
      </c>
      <c r="N192" s="439">
        <f t="shared" si="141"/>
        <v>0</v>
      </c>
      <c r="O192" s="439">
        <f t="shared" si="141"/>
        <v>0</v>
      </c>
      <c r="P192" s="439">
        <f t="shared" si="141"/>
        <v>0</v>
      </c>
      <c r="Q192" s="439">
        <f t="shared" si="141"/>
        <v>0</v>
      </c>
      <c r="R192" s="439">
        <f t="shared" si="141"/>
        <v>0</v>
      </c>
      <c r="S192" s="439">
        <f t="shared" si="141"/>
        <v>0</v>
      </c>
      <c r="T192" s="439">
        <f t="shared" si="141"/>
        <v>0</v>
      </c>
      <c r="U192" s="439">
        <f t="shared" si="141"/>
        <v>0</v>
      </c>
      <c r="V192" s="439">
        <f t="shared" si="141"/>
        <v>0</v>
      </c>
      <c r="W192" s="439">
        <f t="shared" si="141"/>
        <v>0</v>
      </c>
      <c r="X192" s="439">
        <f t="shared" si="141"/>
        <v>0</v>
      </c>
      <c r="Y192" s="439">
        <f t="shared" si="141"/>
        <v>0</v>
      </c>
      <c r="Z192" s="439">
        <f t="shared" si="141"/>
        <v>0</v>
      </c>
      <c r="AA192" s="439">
        <f t="shared" si="141"/>
        <v>0</v>
      </c>
      <c r="AB192" s="439">
        <f t="shared" si="141"/>
        <v>0</v>
      </c>
      <c r="AC192" s="439">
        <f t="shared" si="141"/>
        <v>0</v>
      </c>
      <c r="AD192" s="439">
        <f t="shared" si="141"/>
        <v>0</v>
      </c>
      <c r="AE192" s="439">
        <f t="shared" si="141"/>
        <v>-66306.25</v>
      </c>
      <c r="AF192" s="439">
        <f t="shared" si="141"/>
        <v>0</v>
      </c>
      <c r="AG192" s="439">
        <f t="shared" si="141"/>
        <v>0</v>
      </c>
      <c r="AH192" s="439">
        <f t="shared" si="141"/>
        <v>0</v>
      </c>
      <c r="AI192" s="439">
        <f t="shared" si="141"/>
        <v>0</v>
      </c>
      <c r="AJ192" s="439">
        <f t="shared" si="141"/>
        <v>0</v>
      </c>
      <c r="AK192" s="439">
        <f t="shared" si="141"/>
        <v>0</v>
      </c>
      <c r="AL192" s="439">
        <f t="shared" si="141"/>
        <v>0</v>
      </c>
      <c r="AM192" s="439">
        <f t="shared" si="141"/>
        <v>0</v>
      </c>
      <c r="AN192" s="439">
        <f t="shared" si="141"/>
        <v>0</v>
      </c>
      <c r="AO192" s="439">
        <f t="shared" si="141"/>
        <v>0</v>
      </c>
      <c r="AP192" s="439">
        <f t="shared" si="141"/>
        <v>0</v>
      </c>
      <c r="AQ192" s="439">
        <f t="shared" si="141"/>
        <v>0</v>
      </c>
      <c r="AR192" s="439">
        <f t="shared" si="141"/>
        <v>0</v>
      </c>
      <c r="AS192" s="439">
        <f t="shared" si="141"/>
        <v>0</v>
      </c>
      <c r="AT192" s="439">
        <f t="shared" si="141"/>
        <v>0</v>
      </c>
      <c r="AU192" s="439">
        <f t="shared" si="141"/>
        <v>0</v>
      </c>
      <c r="AV192" s="439">
        <f t="shared" si="141"/>
        <v>0</v>
      </c>
      <c r="AW192" s="439">
        <f t="shared" si="141"/>
        <v>0</v>
      </c>
      <c r="AX192" s="439">
        <f t="shared" si="141"/>
        <v>0</v>
      </c>
      <c r="AY192" s="439">
        <f t="shared" si="141"/>
        <v>0</v>
      </c>
      <c r="AZ192" s="439">
        <f t="shared" si="141"/>
        <v>0</v>
      </c>
      <c r="BA192" s="439">
        <f t="shared" si="141"/>
        <v>0</v>
      </c>
      <c r="BB192" s="439">
        <f t="shared" si="141"/>
        <v>0</v>
      </c>
      <c r="BC192" s="439">
        <f t="shared" si="141"/>
        <v>0</v>
      </c>
      <c r="BD192" s="439">
        <f t="shared" si="141"/>
        <v>0</v>
      </c>
      <c r="BE192" s="439">
        <f t="shared" si="141"/>
        <v>0</v>
      </c>
      <c r="BF192" s="439">
        <f t="shared" si="141"/>
        <v>0</v>
      </c>
      <c r="BG192" s="439">
        <f t="shared" si="141"/>
        <v>0</v>
      </c>
      <c r="BH192" s="439">
        <f t="shared" si="141"/>
        <v>0</v>
      </c>
      <c r="BI192" s="439">
        <f t="shared" si="141"/>
        <v>0</v>
      </c>
      <c r="BJ192" s="439">
        <f t="shared" si="141"/>
        <v>0</v>
      </c>
      <c r="BK192" s="439">
        <f t="shared" si="141"/>
        <v>0</v>
      </c>
      <c r="BL192" s="439">
        <f t="shared" si="141"/>
        <v>0</v>
      </c>
      <c r="BM192" s="439">
        <f t="shared" si="141"/>
        <v>0</v>
      </c>
      <c r="BN192" s="439">
        <f t="shared" si="141"/>
        <v>0</v>
      </c>
      <c r="BO192" s="439">
        <f t="shared" si="141"/>
        <v>0</v>
      </c>
      <c r="BP192" s="439">
        <f t="shared" ref="BP192:EA192" si="142">IF(BP$165=EOMONTH($D19,-1),FV($AE19,ROUNDDOWN(YEARFRAC($D$165,BP$165,1),0),0,$AC19*$B19,0),0)</f>
        <v>0</v>
      </c>
      <c r="BQ192" s="439">
        <f t="shared" si="142"/>
        <v>0</v>
      </c>
      <c r="BR192" s="439">
        <f t="shared" si="142"/>
        <v>0</v>
      </c>
      <c r="BS192" s="439">
        <f t="shared" si="142"/>
        <v>0</v>
      </c>
      <c r="BT192" s="439">
        <f t="shared" si="142"/>
        <v>0</v>
      </c>
      <c r="BU192" s="439">
        <f t="shared" si="142"/>
        <v>0</v>
      </c>
      <c r="BV192" s="439">
        <f t="shared" si="142"/>
        <v>0</v>
      </c>
      <c r="BW192" s="439">
        <f t="shared" si="142"/>
        <v>0</v>
      </c>
      <c r="BX192" s="439">
        <f t="shared" si="142"/>
        <v>0</v>
      </c>
      <c r="BY192" s="439">
        <f t="shared" si="142"/>
        <v>0</v>
      </c>
      <c r="BZ192" s="439">
        <f t="shared" si="142"/>
        <v>0</v>
      </c>
      <c r="CA192" s="439">
        <f t="shared" si="142"/>
        <v>0</v>
      </c>
      <c r="CB192" s="439">
        <f t="shared" si="142"/>
        <v>0</v>
      </c>
      <c r="CC192" s="439">
        <f t="shared" si="142"/>
        <v>0</v>
      </c>
      <c r="CD192" s="439">
        <f t="shared" si="142"/>
        <v>0</v>
      </c>
      <c r="CE192" s="439">
        <f t="shared" si="142"/>
        <v>0</v>
      </c>
      <c r="CF192" s="439">
        <f t="shared" si="142"/>
        <v>0</v>
      </c>
      <c r="CG192" s="439">
        <f t="shared" si="142"/>
        <v>0</v>
      </c>
      <c r="CH192" s="439">
        <f t="shared" si="142"/>
        <v>0</v>
      </c>
      <c r="CI192" s="439">
        <f t="shared" si="142"/>
        <v>0</v>
      </c>
      <c r="CJ192" s="439">
        <f t="shared" si="142"/>
        <v>0</v>
      </c>
      <c r="CK192" s="439">
        <f t="shared" si="142"/>
        <v>0</v>
      </c>
      <c r="CL192" s="439">
        <f t="shared" si="142"/>
        <v>0</v>
      </c>
      <c r="CM192" s="439">
        <f t="shared" si="142"/>
        <v>0</v>
      </c>
      <c r="CN192" s="439">
        <f t="shared" si="142"/>
        <v>0</v>
      </c>
      <c r="CO192" s="439">
        <f t="shared" si="142"/>
        <v>0</v>
      </c>
      <c r="CP192" s="439">
        <f t="shared" si="142"/>
        <v>0</v>
      </c>
      <c r="CQ192" s="439">
        <f t="shared" si="142"/>
        <v>0</v>
      </c>
      <c r="CR192" s="439">
        <f t="shared" si="142"/>
        <v>0</v>
      </c>
      <c r="CS192" s="439">
        <f t="shared" si="142"/>
        <v>0</v>
      </c>
      <c r="CT192" s="439">
        <f t="shared" si="142"/>
        <v>0</v>
      </c>
      <c r="CU192" s="439">
        <f t="shared" si="142"/>
        <v>0</v>
      </c>
      <c r="CV192" s="439">
        <f t="shared" si="142"/>
        <v>0</v>
      </c>
      <c r="CW192" s="439">
        <f t="shared" si="142"/>
        <v>0</v>
      </c>
      <c r="CX192" s="439">
        <f t="shared" si="142"/>
        <v>0</v>
      </c>
      <c r="CY192" s="439">
        <f t="shared" si="142"/>
        <v>0</v>
      </c>
      <c r="CZ192" s="439">
        <f t="shared" si="142"/>
        <v>0</v>
      </c>
      <c r="DA192" s="439">
        <f t="shared" si="142"/>
        <v>0</v>
      </c>
      <c r="DB192" s="439">
        <f t="shared" si="142"/>
        <v>0</v>
      </c>
      <c r="DC192" s="439">
        <f t="shared" si="142"/>
        <v>0</v>
      </c>
      <c r="DD192" s="439">
        <f t="shared" si="142"/>
        <v>0</v>
      </c>
      <c r="DE192" s="439">
        <f t="shared" si="142"/>
        <v>0</v>
      </c>
      <c r="DF192" s="439">
        <f t="shared" si="142"/>
        <v>0</v>
      </c>
      <c r="DG192" s="439">
        <f t="shared" si="142"/>
        <v>0</v>
      </c>
      <c r="DH192" s="439">
        <f t="shared" si="142"/>
        <v>0</v>
      </c>
      <c r="DI192" s="439">
        <f t="shared" si="142"/>
        <v>0</v>
      </c>
      <c r="DJ192" s="439">
        <f t="shared" si="142"/>
        <v>0</v>
      </c>
      <c r="DK192" s="439">
        <f t="shared" si="142"/>
        <v>0</v>
      </c>
      <c r="DL192" s="439">
        <f t="shared" si="142"/>
        <v>0</v>
      </c>
      <c r="DM192" s="439">
        <f t="shared" si="142"/>
        <v>0</v>
      </c>
      <c r="DN192" s="439">
        <f t="shared" si="142"/>
        <v>0</v>
      </c>
      <c r="DO192" s="439">
        <f t="shared" si="142"/>
        <v>0</v>
      </c>
      <c r="DP192" s="439">
        <f t="shared" si="142"/>
        <v>0</v>
      </c>
      <c r="DQ192" s="439">
        <f t="shared" si="142"/>
        <v>0</v>
      </c>
      <c r="DR192" s="439">
        <f t="shared" si="142"/>
        <v>0</v>
      </c>
      <c r="DS192" s="439">
        <f t="shared" si="142"/>
        <v>0</v>
      </c>
      <c r="DT192" s="439">
        <f t="shared" si="142"/>
        <v>0</v>
      </c>
      <c r="DU192" s="439">
        <f t="shared" si="142"/>
        <v>0</v>
      </c>
      <c r="DV192" s="439">
        <f t="shared" si="142"/>
        <v>0</v>
      </c>
      <c r="DW192" s="439">
        <f t="shared" si="142"/>
        <v>0</v>
      </c>
      <c r="DX192" s="439">
        <f t="shared" si="142"/>
        <v>0</v>
      </c>
      <c r="DY192" s="439">
        <f t="shared" si="142"/>
        <v>0</v>
      </c>
      <c r="DZ192" s="439">
        <f t="shared" si="142"/>
        <v>0</v>
      </c>
      <c r="EA192" s="439">
        <f t="shared" si="142"/>
        <v>0</v>
      </c>
      <c r="EB192" s="439">
        <f t="shared" ref="EB192:GM192" si="143">IF(EB$165=EOMONTH($D19,-1),FV($AE19,ROUNDDOWN(YEARFRAC($D$165,EB$165,1),0),0,$AC19*$B19,0),0)</f>
        <v>0</v>
      </c>
      <c r="EC192" s="439">
        <f t="shared" si="143"/>
        <v>0</v>
      </c>
      <c r="ED192" s="439">
        <f t="shared" si="143"/>
        <v>0</v>
      </c>
      <c r="EE192" s="439">
        <f t="shared" si="143"/>
        <v>0</v>
      </c>
      <c r="EF192" s="439">
        <f t="shared" si="143"/>
        <v>0</v>
      </c>
      <c r="EG192" s="439">
        <f t="shared" si="143"/>
        <v>0</v>
      </c>
      <c r="EH192" s="439">
        <f t="shared" si="143"/>
        <v>0</v>
      </c>
      <c r="EI192" s="439">
        <f t="shared" si="143"/>
        <v>0</v>
      </c>
      <c r="EJ192" s="439">
        <f t="shared" si="143"/>
        <v>0</v>
      </c>
      <c r="EK192" s="439">
        <f t="shared" si="143"/>
        <v>0</v>
      </c>
      <c r="EL192" s="439">
        <f t="shared" si="143"/>
        <v>0</v>
      </c>
      <c r="EM192" s="439">
        <f t="shared" si="143"/>
        <v>0</v>
      </c>
      <c r="EN192" s="439">
        <f t="shared" si="143"/>
        <v>0</v>
      </c>
      <c r="EO192" s="439">
        <f t="shared" si="143"/>
        <v>0</v>
      </c>
      <c r="EP192" s="439">
        <f t="shared" si="143"/>
        <v>0</v>
      </c>
      <c r="EQ192" s="439">
        <f t="shared" si="143"/>
        <v>0</v>
      </c>
      <c r="ER192" s="439">
        <f t="shared" si="143"/>
        <v>0</v>
      </c>
      <c r="ES192" s="439">
        <f t="shared" si="143"/>
        <v>0</v>
      </c>
      <c r="ET192" s="439">
        <f t="shared" si="143"/>
        <v>0</v>
      </c>
      <c r="EU192" s="439">
        <f t="shared" si="143"/>
        <v>0</v>
      </c>
      <c r="EV192" s="439">
        <f t="shared" si="143"/>
        <v>0</v>
      </c>
      <c r="EW192" s="439">
        <f t="shared" si="143"/>
        <v>0</v>
      </c>
      <c r="EX192" s="439">
        <f t="shared" si="143"/>
        <v>0</v>
      </c>
      <c r="EY192" s="439">
        <f t="shared" si="143"/>
        <v>0</v>
      </c>
      <c r="EZ192" s="439">
        <f t="shared" si="143"/>
        <v>0</v>
      </c>
      <c r="FA192" s="439">
        <f t="shared" si="143"/>
        <v>0</v>
      </c>
      <c r="FB192" s="439">
        <f t="shared" si="143"/>
        <v>0</v>
      </c>
      <c r="FC192" s="439">
        <f t="shared" si="143"/>
        <v>0</v>
      </c>
      <c r="FD192" s="439">
        <f t="shared" si="143"/>
        <v>0</v>
      </c>
      <c r="FE192" s="439">
        <f t="shared" si="143"/>
        <v>0</v>
      </c>
      <c r="FF192" s="439">
        <f t="shared" si="143"/>
        <v>0</v>
      </c>
      <c r="FG192" s="439">
        <f t="shared" si="143"/>
        <v>0</v>
      </c>
      <c r="FH192" s="439">
        <f t="shared" si="143"/>
        <v>0</v>
      </c>
      <c r="FI192" s="439">
        <f t="shared" si="143"/>
        <v>0</v>
      </c>
      <c r="FJ192" s="439">
        <f t="shared" si="143"/>
        <v>0</v>
      </c>
      <c r="FK192" s="439">
        <f t="shared" si="143"/>
        <v>0</v>
      </c>
      <c r="FL192" s="439">
        <f t="shared" si="143"/>
        <v>0</v>
      </c>
      <c r="FM192" s="439">
        <f t="shared" si="143"/>
        <v>0</v>
      </c>
      <c r="FN192" s="439">
        <f t="shared" si="143"/>
        <v>0</v>
      </c>
      <c r="FO192" s="439">
        <f t="shared" si="143"/>
        <v>0</v>
      </c>
      <c r="FP192" s="439">
        <f t="shared" si="143"/>
        <v>0</v>
      </c>
      <c r="FQ192" s="439">
        <f t="shared" si="143"/>
        <v>0</v>
      </c>
      <c r="FR192" s="439">
        <f t="shared" si="143"/>
        <v>0</v>
      </c>
      <c r="FS192" s="439">
        <f t="shared" si="143"/>
        <v>0</v>
      </c>
      <c r="FT192" s="439">
        <f t="shared" si="143"/>
        <v>0</v>
      </c>
      <c r="FU192" s="439">
        <f t="shared" si="143"/>
        <v>0</v>
      </c>
      <c r="FV192" s="439">
        <f t="shared" si="143"/>
        <v>0</v>
      </c>
      <c r="FW192" s="439">
        <f t="shared" si="143"/>
        <v>0</v>
      </c>
      <c r="FX192" s="439">
        <f t="shared" si="143"/>
        <v>0</v>
      </c>
      <c r="FY192" s="439">
        <f t="shared" si="143"/>
        <v>0</v>
      </c>
      <c r="FZ192" s="439">
        <f t="shared" si="143"/>
        <v>0</v>
      </c>
      <c r="GA192" s="439">
        <f t="shared" si="143"/>
        <v>0</v>
      </c>
      <c r="GB192" s="439">
        <f t="shared" si="143"/>
        <v>0</v>
      </c>
      <c r="GC192" s="439">
        <f t="shared" si="143"/>
        <v>0</v>
      </c>
      <c r="GD192" s="439">
        <f t="shared" si="143"/>
        <v>0</v>
      </c>
      <c r="GE192" s="439">
        <f t="shared" si="143"/>
        <v>0</v>
      </c>
      <c r="GF192" s="439">
        <f t="shared" si="143"/>
        <v>0</v>
      </c>
      <c r="GG192" s="439">
        <f t="shared" si="143"/>
        <v>0</v>
      </c>
      <c r="GH192" s="439">
        <f t="shared" si="143"/>
        <v>0</v>
      </c>
      <c r="GI192" s="439">
        <f t="shared" si="143"/>
        <v>0</v>
      </c>
      <c r="GJ192" s="439">
        <f t="shared" si="143"/>
        <v>0</v>
      </c>
      <c r="GK192" s="439">
        <f t="shared" si="143"/>
        <v>0</v>
      </c>
      <c r="GL192" s="439">
        <f t="shared" si="143"/>
        <v>0</v>
      </c>
      <c r="GM192" s="439">
        <f t="shared" si="143"/>
        <v>0</v>
      </c>
      <c r="GN192" s="439">
        <f t="shared" ref="GN192:IY192" si="144">IF(GN$165=EOMONTH($D19,-1),FV($AE19,ROUNDDOWN(YEARFRAC($D$165,GN$165,1),0),0,$AC19*$B19,0),0)</f>
        <v>0</v>
      </c>
      <c r="GO192" s="439">
        <f t="shared" si="144"/>
        <v>0</v>
      </c>
      <c r="GP192" s="439">
        <f t="shared" si="144"/>
        <v>0</v>
      </c>
      <c r="GQ192" s="439">
        <f t="shared" si="144"/>
        <v>0</v>
      </c>
      <c r="GR192" s="439">
        <f t="shared" si="144"/>
        <v>0</v>
      </c>
      <c r="GS192" s="439">
        <f t="shared" si="144"/>
        <v>0</v>
      </c>
      <c r="GT192" s="439">
        <f t="shared" si="144"/>
        <v>0</v>
      </c>
      <c r="GU192" s="439">
        <f t="shared" si="144"/>
        <v>0</v>
      </c>
      <c r="GV192" s="439">
        <f t="shared" si="144"/>
        <v>0</v>
      </c>
      <c r="GW192" s="439">
        <f t="shared" si="144"/>
        <v>0</v>
      </c>
      <c r="GX192" s="439">
        <f t="shared" si="144"/>
        <v>0</v>
      </c>
      <c r="GY192" s="439">
        <f t="shared" si="144"/>
        <v>0</v>
      </c>
      <c r="GZ192" s="439">
        <f t="shared" si="144"/>
        <v>0</v>
      </c>
      <c r="HA192" s="439">
        <f t="shared" si="144"/>
        <v>0</v>
      </c>
      <c r="HB192" s="439">
        <f t="shared" si="144"/>
        <v>0</v>
      </c>
      <c r="HC192" s="439">
        <f t="shared" si="144"/>
        <v>0</v>
      </c>
      <c r="HD192" s="439">
        <f t="shared" si="144"/>
        <v>0</v>
      </c>
      <c r="HE192" s="439">
        <f t="shared" si="144"/>
        <v>0</v>
      </c>
      <c r="HF192" s="439">
        <f t="shared" si="144"/>
        <v>0</v>
      </c>
      <c r="HG192" s="439">
        <f t="shared" si="144"/>
        <v>0</v>
      </c>
      <c r="HH192" s="439">
        <f t="shared" si="144"/>
        <v>0</v>
      </c>
      <c r="HI192" s="439">
        <f t="shared" si="144"/>
        <v>0</v>
      </c>
      <c r="HJ192" s="439">
        <f t="shared" si="144"/>
        <v>0</v>
      </c>
      <c r="HK192" s="439">
        <f t="shared" si="144"/>
        <v>0</v>
      </c>
      <c r="HL192" s="439">
        <f t="shared" si="144"/>
        <v>0</v>
      </c>
      <c r="HM192" s="439">
        <f t="shared" si="144"/>
        <v>0</v>
      </c>
      <c r="HN192" s="439">
        <f t="shared" si="144"/>
        <v>0</v>
      </c>
      <c r="HO192" s="439">
        <f t="shared" si="144"/>
        <v>0</v>
      </c>
      <c r="HP192" s="439">
        <f t="shared" si="144"/>
        <v>0</v>
      </c>
      <c r="HQ192" s="439">
        <f t="shared" si="144"/>
        <v>0</v>
      </c>
      <c r="HR192" s="439">
        <f t="shared" si="144"/>
        <v>0</v>
      </c>
      <c r="HS192" s="439">
        <f t="shared" si="144"/>
        <v>0</v>
      </c>
      <c r="HT192" s="439">
        <f t="shared" si="144"/>
        <v>0</v>
      </c>
      <c r="HU192" s="439">
        <f t="shared" si="144"/>
        <v>0</v>
      </c>
      <c r="HV192" s="439">
        <f t="shared" si="144"/>
        <v>0</v>
      </c>
      <c r="HW192" s="439">
        <f t="shared" si="144"/>
        <v>0</v>
      </c>
      <c r="HX192" s="439">
        <f t="shared" si="144"/>
        <v>0</v>
      </c>
      <c r="HY192" s="439">
        <f t="shared" si="144"/>
        <v>0</v>
      </c>
      <c r="HZ192" s="439">
        <f t="shared" si="144"/>
        <v>0</v>
      </c>
      <c r="IA192" s="439">
        <f t="shared" si="144"/>
        <v>0</v>
      </c>
      <c r="IB192" s="439">
        <f t="shared" si="144"/>
        <v>0</v>
      </c>
      <c r="IC192" s="439">
        <f t="shared" si="144"/>
        <v>0</v>
      </c>
      <c r="ID192" s="439">
        <f t="shared" si="144"/>
        <v>0</v>
      </c>
      <c r="IE192" s="439">
        <f t="shared" si="144"/>
        <v>0</v>
      </c>
      <c r="IF192" s="439">
        <f t="shared" si="144"/>
        <v>0</v>
      </c>
      <c r="IG192" s="439">
        <f t="shared" si="144"/>
        <v>0</v>
      </c>
      <c r="IH192" s="439">
        <f t="shared" si="144"/>
        <v>0</v>
      </c>
      <c r="II192" s="439">
        <f t="shared" si="144"/>
        <v>0</v>
      </c>
      <c r="IJ192" s="439">
        <f t="shared" si="144"/>
        <v>0</v>
      </c>
      <c r="IK192" s="439">
        <f t="shared" si="144"/>
        <v>0</v>
      </c>
      <c r="IL192" s="439">
        <f t="shared" si="144"/>
        <v>0</v>
      </c>
      <c r="IM192" s="439">
        <f t="shared" si="144"/>
        <v>0</v>
      </c>
      <c r="IN192" s="439">
        <f t="shared" si="144"/>
        <v>0</v>
      </c>
      <c r="IO192" s="439">
        <f t="shared" si="144"/>
        <v>0</v>
      </c>
      <c r="IP192" s="439">
        <f t="shared" si="144"/>
        <v>0</v>
      </c>
      <c r="IQ192" s="439">
        <f t="shared" si="144"/>
        <v>0</v>
      </c>
      <c r="IR192" s="439">
        <f t="shared" si="144"/>
        <v>0</v>
      </c>
      <c r="IS192" s="439">
        <f t="shared" si="144"/>
        <v>0</v>
      </c>
      <c r="IT192" s="439">
        <f t="shared" si="144"/>
        <v>0</v>
      </c>
      <c r="IU192" s="439">
        <f t="shared" si="144"/>
        <v>0</v>
      </c>
      <c r="IV192" s="439">
        <f t="shared" si="144"/>
        <v>0</v>
      </c>
      <c r="IW192" s="439">
        <f t="shared" si="144"/>
        <v>0</v>
      </c>
      <c r="IX192" s="439">
        <f t="shared" si="144"/>
        <v>0</v>
      </c>
      <c r="IY192" s="439">
        <f t="shared" si="144"/>
        <v>0</v>
      </c>
      <c r="IZ192" s="439">
        <f t="shared" ref="IZ192:LK192" si="145">IF(IZ$165=EOMONTH($D19,-1),FV($AE19,ROUNDDOWN(YEARFRAC($D$165,IZ$165,1),0),0,$AC19*$B19,0),0)</f>
        <v>0</v>
      </c>
      <c r="JA192" s="439">
        <f t="shared" si="145"/>
        <v>0</v>
      </c>
      <c r="JB192" s="439">
        <f t="shared" si="145"/>
        <v>0</v>
      </c>
      <c r="JC192" s="439">
        <f t="shared" si="145"/>
        <v>0</v>
      </c>
      <c r="JD192" s="439">
        <f t="shared" si="145"/>
        <v>0</v>
      </c>
      <c r="JE192" s="439">
        <f t="shared" si="145"/>
        <v>0</v>
      </c>
      <c r="JF192" s="439">
        <f t="shared" si="145"/>
        <v>0</v>
      </c>
      <c r="JG192" s="439">
        <f t="shared" si="145"/>
        <v>0</v>
      </c>
      <c r="JH192" s="439">
        <f t="shared" si="145"/>
        <v>0</v>
      </c>
      <c r="JI192" s="439">
        <f t="shared" si="145"/>
        <v>0</v>
      </c>
      <c r="JJ192" s="439">
        <f t="shared" si="145"/>
        <v>0</v>
      </c>
      <c r="JK192" s="439">
        <f t="shared" si="145"/>
        <v>0</v>
      </c>
      <c r="JL192" s="439">
        <f t="shared" si="145"/>
        <v>0</v>
      </c>
      <c r="JM192" s="439">
        <f t="shared" si="145"/>
        <v>0</v>
      </c>
      <c r="JN192" s="439">
        <f t="shared" si="145"/>
        <v>0</v>
      </c>
      <c r="JO192" s="439">
        <f t="shared" si="145"/>
        <v>0</v>
      </c>
      <c r="JP192" s="439">
        <f t="shared" si="145"/>
        <v>0</v>
      </c>
      <c r="JQ192" s="439">
        <f t="shared" si="145"/>
        <v>0</v>
      </c>
      <c r="JR192" s="439">
        <f t="shared" si="145"/>
        <v>0</v>
      </c>
      <c r="JS192" s="439">
        <f t="shared" si="145"/>
        <v>0</v>
      </c>
      <c r="JT192" s="439">
        <f t="shared" si="145"/>
        <v>0</v>
      </c>
      <c r="JU192" s="439">
        <f t="shared" si="145"/>
        <v>0</v>
      </c>
      <c r="JV192" s="439">
        <f t="shared" si="145"/>
        <v>0</v>
      </c>
      <c r="JW192" s="439">
        <f t="shared" si="145"/>
        <v>0</v>
      </c>
      <c r="JX192" s="439">
        <f t="shared" si="145"/>
        <v>0</v>
      </c>
      <c r="JY192" s="439">
        <f t="shared" si="145"/>
        <v>0</v>
      </c>
      <c r="JZ192" s="439">
        <f t="shared" si="145"/>
        <v>0</v>
      </c>
      <c r="KA192" s="439">
        <f t="shared" si="145"/>
        <v>0</v>
      </c>
      <c r="KB192" s="439">
        <f t="shared" si="145"/>
        <v>0</v>
      </c>
      <c r="KC192" s="439">
        <f t="shared" si="145"/>
        <v>0</v>
      </c>
      <c r="KD192" s="439">
        <f t="shared" si="145"/>
        <v>0</v>
      </c>
      <c r="KE192" s="439">
        <f t="shared" si="145"/>
        <v>0</v>
      </c>
      <c r="KF192" s="439">
        <f t="shared" si="145"/>
        <v>0</v>
      </c>
      <c r="KG192" s="439">
        <f t="shared" si="145"/>
        <v>0</v>
      </c>
      <c r="KH192" s="439">
        <f t="shared" si="145"/>
        <v>0</v>
      </c>
      <c r="KI192" s="439">
        <f t="shared" si="145"/>
        <v>0</v>
      </c>
      <c r="KJ192" s="439">
        <f t="shared" si="145"/>
        <v>0</v>
      </c>
      <c r="KK192" s="439">
        <f t="shared" si="145"/>
        <v>0</v>
      </c>
      <c r="KL192" s="439">
        <f t="shared" si="145"/>
        <v>0</v>
      </c>
      <c r="KM192" s="439">
        <f t="shared" si="145"/>
        <v>0</v>
      </c>
      <c r="KN192" s="439">
        <f t="shared" si="145"/>
        <v>0</v>
      </c>
      <c r="KO192" s="439">
        <f t="shared" si="145"/>
        <v>0</v>
      </c>
      <c r="KP192" s="439">
        <f t="shared" si="145"/>
        <v>0</v>
      </c>
      <c r="KQ192" s="439">
        <f t="shared" si="145"/>
        <v>0</v>
      </c>
      <c r="KR192" s="439">
        <f t="shared" si="145"/>
        <v>0</v>
      </c>
      <c r="KS192" s="439">
        <f t="shared" si="145"/>
        <v>0</v>
      </c>
      <c r="KT192" s="439">
        <f t="shared" si="145"/>
        <v>0</v>
      </c>
      <c r="KU192" s="439">
        <f t="shared" si="145"/>
        <v>0</v>
      </c>
      <c r="KV192" s="439">
        <f t="shared" si="145"/>
        <v>0</v>
      </c>
      <c r="KW192" s="439">
        <f t="shared" si="145"/>
        <v>0</v>
      </c>
      <c r="KX192" s="439">
        <f t="shared" si="145"/>
        <v>0</v>
      </c>
      <c r="KY192" s="439">
        <f t="shared" si="145"/>
        <v>0</v>
      </c>
      <c r="KZ192" s="439">
        <f t="shared" si="145"/>
        <v>0</v>
      </c>
      <c r="LA192" s="439">
        <f t="shared" si="145"/>
        <v>0</v>
      </c>
      <c r="LB192" s="439">
        <f t="shared" si="145"/>
        <v>0</v>
      </c>
      <c r="LC192" s="439">
        <f t="shared" si="145"/>
        <v>0</v>
      </c>
      <c r="LD192" s="439">
        <f t="shared" si="145"/>
        <v>0</v>
      </c>
      <c r="LE192" s="439">
        <f t="shared" si="145"/>
        <v>0</v>
      </c>
      <c r="LF192" s="439">
        <f t="shared" si="145"/>
        <v>0</v>
      </c>
      <c r="LG192" s="439">
        <f t="shared" si="145"/>
        <v>0</v>
      </c>
      <c r="LH192" s="439">
        <f t="shared" si="145"/>
        <v>0</v>
      </c>
      <c r="LI192" s="439">
        <f t="shared" si="145"/>
        <v>0</v>
      </c>
      <c r="LJ192" s="439">
        <f t="shared" si="145"/>
        <v>0</v>
      </c>
      <c r="LK192" s="439">
        <f t="shared" si="145"/>
        <v>0</v>
      </c>
      <c r="LL192" s="439">
        <f t="shared" ref="LL192:NK192" si="146">IF(LL$165=EOMONTH($D19,-1),FV($AE19,ROUNDDOWN(YEARFRAC($D$165,LL$165,1),0),0,$AC19*$B19,0),0)</f>
        <v>0</v>
      </c>
      <c r="LM192" s="439">
        <f t="shared" si="146"/>
        <v>0</v>
      </c>
      <c r="LN192" s="439">
        <f t="shared" si="146"/>
        <v>0</v>
      </c>
      <c r="LO192" s="439">
        <f t="shared" si="146"/>
        <v>0</v>
      </c>
      <c r="LP192" s="439">
        <f t="shared" si="146"/>
        <v>0</v>
      </c>
      <c r="LQ192" s="439">
        <f t="shared" si="146"/>
        <v>0</v>
      </c>
      <c r="LR192" s="439">
        <f t="shared" si="146"/>
        <v>0</v>
      </c>
      <c r="LS192" s="439">
        <f t="shared" si="146"/>
        <v>0</v>
      </c>
      <c r="LT192" s="439">
        <f t="shared" si="146"/>
        <v>0</v>
      </c>
      <c r="LU192" s="439">
        <f t="shared" si="146"/>
        <v>0</v>
      </c>
      <c r="LV192" s="439">
        <f t="shared" si="146"/>
        <v>0</v>
      </c>
      <c r="LW192" s="439">
        <f t="shared" si="146"/>
        <v>0</v>
      </c>
      <c r="LX192" s="439">
        <f t="shared" si="146"/>
        <v>0</v>
      </c>
      <c r="LY192" s="439">
        <f t="shared" si="146"/>
        <v>0</v>
      </c>
      <c r="LZ192" s="439">
        <f t="shared" si="146"/>
        <v>0</v>
      </c>
      <c r="MA192" s="439">
        <f t="shared" si="146"/>
        <v>0</v>
      </c>
      <c r="MB192" s="439">
        <f t="shared" si="146"/>
        <v>0</v>
      </c>
      <c r="MC192" s="439">
        <f t="shared" si="146"/>
        <v>0</v>
      </c>
      <c r="MD192" s="439">
        <f t="shared" si="146"/>
        <v>0</v>
      </c>
      <c r="ME192" s="439">
        <f t="shared" si="146"/>
        <v>0</v>
      </c>
      <c r="MF192" s="439">
        <f t="shared" si="146"/>
        <v>0</v>
      </c>
      <c r="MG192" s="439">
        <f t="shared" si="146"/>
        <v>0</v>
      </c>
      <c r="MH192" s="439">
        <f t="shared" si="146"/>
        <v>0</v>
      </c>
      <c r="MI192" s="439">
        <f t="shared" si="146"/>
        <v>0</v>
      </c>
      <c r="MJ192" s="439">
        <f t="shared" si="146"/>
        <v>0</v>
      </c>
      <c r="MK192" s="439">
        <f t="shared" si="146"/>
        <v>0</v>
      </c>
      <c r="ML192" s="439">
        <f t="shared" si="146"/>
        <v>0</v>
      </c>
      <c r="MM192" s="439">
        <f t="shared" si="146"/>
        <v>0</v>
      </c>
      <c r="MN192" s="439">
        <f t="shared" si="146"/>
        <v>0</v>
      </c>
      <c r="MO192" s="439">
        <f t="shared" si="146"/>
        <v>0</v>
      </c>
      <c r="MP192" s="439">
        <f t="shared" si="146"/>
        <v>0</v>
      </c>
      <c r="MQ192" s="439">
        <f t="shared" si="146"/>
        <v>0</v>
      </c>
      <c r="MR192" s="439">
        <f t="shared" si="146"/>
        <v>0</v>
      </c>
      <c r="MS192" s="439">
        <f t="shared" si="146"/>
        <v>0</v>
      </c>
      <c r="MT192" s="439">
        <f t="shared" si="146"/>
        <v>0</v>
      </c>
      <c r="MU192" s="439">
        <f t="shared" si="146"/>
        <v>0</v>
      </c>
      <c r="MV192" s="439">
        <f t="shared" si="146"/>
        <v>0</v>
      </c>
      <c r="MW192" s="439">
        <f t="shared" si="146"/>
        <v>0</v>
      </c>
      <c r="MX192" s="439">
        <f t="shared" si="146"/>
        <v>0</v>
      </c>
      <c r="MY192" s="439">
        <f t="shared" si="146"/>
        <v>0</v>
      </c>
      <c r="MZ192" s="439">
        <f t="shared" si="146"/>
        <v>0</v>
      </c>
      <c r="NA192" s="439">
        <f t="shared" si="146"/>
        <v>0</v>
      </c>
      <c r="NB192" s="439">
        <f t="shared" si="146"/>
        <v>0</v>
      </c>
      <c r="NC192" s="439">
        <f t="shared" si="146"/>
        <v>0</v>
      </c>
      <c r="ND192" s="439">
        <f t="shared" si="146"/>
        <v>0</v>
      </c>
      <c r="NE192" s="439">
        <f t="shared" si="146"/>
        <v>0</v>
      </c>
      <c r="NF192" s="439">
        <f t="shared" si="146"/>
        <v>0</v>
      </c>
      <c r="NG192" s="439">
        <f t="shared" si="146"/>
        <v>0</v>
      </c>
      <c r="NH192" s="439">
        <f t="shared" si="146"/>
        <v>0</v>
      </c>
      <c r="NI192" s="439">
        <f t="shared" si="146"/>
        <v>0</v>
      </c>
      <c r="NJ192" s="439">
        <f t="shared" si="146"/>
        <v>0</v>
      </c>
      <c r="NK192" s="442">
        <f t="shared" si="146"/>
        <v>0</v>
      </c>
    </row>
    <row r="193" spans="1:375" x14ac:dyDescent="0.15">
      <c r="A193" s="436">
        <f t="shared" si="140"/>
        <v>-39202.447280232562</v>
      </c>
      <c r="B193" s="441" t="s">
        <v>758</v>
      </c>
      <c r="C193" s="438" t="s">
        <v>759</v>
      </c>
      <c r="D193" s="439">
        <f>IF(D$165=EOMONTH($D19,-1),SUMIFS($D184:$NK184,$D$165:$NK$165,"&gt;="&amp;EOMONTH($D19,$S19),$D$165:$NK$165,"&lt;"&amp;EOMONTH($D19,60))*-$AF19+SUMIFS($D184:$NK184,$D$165:$NK$165,"&gt;="&amp;EOMONTH($D19,60),$D$165:$NK$165,"&lt;"&amp;EOMONTH($D19,372))*-$AG19,0)</f>
        <v>0</v>
      </c>
      <c r="E193" s="439">
        <f t="shared" ref="E193:BP193" si="147">IF(E$165=EOMONTH($D19,-1),SUMIFS($D184:$NK184,$D$165:$NK$165,"&gt;="&amp;EOMONTH($D19,$S19),$D$165:$NK$165,"&lt;"&amp;EOMONTH($D19,60))*-$AF19+SUMIFS($D184:$NK184,$D$165:$NK$165,"&gt;="&amp;EOMONTH($D19,60),$D$165:$NK$165,"&lt;"&amp;EOMONTH($D19,372))*-$AG19,0)</f>
        <v>0</v>
      </c>
      <c r="F193" s="439">
        <f t="shared" si="147"/>
        <v>0</v>
      </c>
      <c r="G193" s="439">
        <f t="shared" si="147"/>
        <v>0</v>
      </c>
      <c r="H193" s="439">
        <f t="shared" si="147"/>
        <v>0</v>
      </c>
      <c r="I193" s="439">
        <f t="shared" si="147"/>
        <v>0</v>
      </c>
      <c r="J193" s="439">
        <f t="shared" si="147"/>
        <v>0</v>
      </c>
      <c r="K193" s="439">
        <f t="shared" si="147"/>
        <v>0</v>
      </c>
      <c r="L193" s="439">
        <f t="shared" si="147"/>
        <v>0</v>
      </c>
      <c r="M193" s="439">
        <f t="shared" si="147"/>
        <v>0</v>
      </c>
      <c r="N193" s="439">
        <f t="shared" si="147"/>
        <v>0</v>
      </c>
      <c r="O193" s="439">
        <f t="shared" si="147"/>
        <v>0</v>
      </c>
      <c r="P193" s="439">
        <f t="shared" si="147"/>
        <v>0</v>
      </c>
      <c r="Q193" s="439">
        <f t="shared" si="147"/>
        <v>0</v>
      </c>
      <c r="R193" s="439">
        <f t="shared" si="147"/>
        <v>0</v>
      </c>
      <c r="S193" s="439">
        <f t="shared" si="147"/>
        <v>0</v>
      </c>
      <c r="T193" s="439">
        <f t="shared" si="147"/>
        <v>0</v>
      </c>
      <c r="U193" s="439">
        <f t="shared" si="147"/>
        <v>0</v>
      </c>
      <c r="V193" s="439">
        <f t="shared" si="147"/>
        <v>0</v>
      </c>
      <c r="W193" s="439">
        <f t="shared" si="147"/>
        <v>0</v>
      </c>
      <c r="X193" s="439">
        <f t="shared" si="147"/>
        <v>0</v>
      </c>
      <c r="Y193" s="439">
        <f t="shared" si="147"/>
        <v>0</v>
      </c>
      <c r="Z193" s="439">
        <f t="shared" si="147"/>
        <v>0</v>
      </c>
      <c r="AA193" s="439">
        <f t="shared" si="147"/>
        <v>0</v>
      </c>
      <c r="AB193" s="439">
        <f t="shared" si="147"/>
        <v>0</v>
      </c>
      <c r="AC193" s="439">
        <f t="shared" si="147"/>
        <v>0</v>
      </c>
      <c r="AD193" s="439">
        <f t="shared" si="147"/>
        <v>0</v>
      </c>
      <c r="AE193" s="439">
        <f t="shared" si="147"/>
        <v>-39202.447280232562</v>
      </c>
      <c r="AF193" s="439">
        <f t="shared" si="147"/>
        <v>0</v>
      </c>
      <c r="AG193" s="439">
        <f t="shared" si="147"/>
        <v>0</v>
      </c>
      <c r="AH193" s="439">
        <f t="shared" si="147"/>
        <v>0</v>
      </c>
      <c r="AI193" s="439">
        <f t="shared" si="147"/>
        <v>0</v>
      </c>
      <c r="AJ193" s="439">
        <f t="shared" si="147"/>
        <v>0</v>
      </c>
      <c r="AK193" s="439">
        <f t="shared" si="147"/>
        <v>0</v>
      </c>
      <c r="AL193" s="439">
        <f t="shared" si="147"/>
        <v>0</v>
      </c>
      <c r="AM193" s="439">
        <f t="shared" si="147"/>
        <v>0</v>
      </c>
      <c r="AN193" s="439">
        <f t="shared" si="147"/>
        <v>0</v>
      </c>
      <c r="AO193" s="439">
        <f t="shared" si="147"/>
        <v>0</v>
      </c>
      <c r="AP193" s="439">
        <f t="shared" si="147"/>
        <v>0</v>
      </c>
      <c r="AQ193" s="439">
        <f t="shared" si="147"/>
        <v>0</v>
      </c>
      <c r="AR193" s="439">
        <f t="shared" si="147"/>
        <v>0</v>
      </c>
      <c r="AS193" s="439">
        <f t="shared" si="147"/>
        <v>0</v>
      </c>
      <c r="AT193" s="439">
        <f t="shared" si="147"/>
        <v>0</v>
      </c>
      <c r="AU193" s="439">
        <f t="shared" si="147"/>
        <v>0</v>
      </c>
      <c r="AV193" s="439">
        <f t="shared" si="147"/>
        <v>0</v>
      </c>
      <c r="AW193" s="439">
        <f t="shared" si="147"/>
        <v>0</v>
      </c>
      <c r="AX193" s="439">
        <f t="shared" si="147"/>
        <v>0</v>
      </c>
      <c r="AY193" s="439">
        <f t="shared" si="147"/>
        <v>0</v>
      </c>
      <c r="AZ193" s="439">
        <f t="shared" si="147"/>
        <v>0</v>
      </c>
      <c r="BA193" s="439">
        <f t="shared" si="147"/>
        <v>0</v>
      </c>
      <c r="BB193" s="439">
        <f t="shared" si="147"/>
        <v>0</v>
      </c>
      <c r="BC193" s="439">
        <f t="shared" si="147"/>
        <v>0</v>
      </c>
      <c r="BD193" s="439">
        <f t="shared" si="147"/>
        <v>0</v>
      </c>
      <c r="BE193" s="439">
        <f t="shared" si="147"/>
        <v>0</v>
      </c>
      <c r="BF193" s="439">
        <f t="shared" si="147"/>
        <v>0</v>
      </c>
      <c r="BG193" s="439">
        <f t="shared" si="147"/>
        <v>0</v>
      </c>
      <c r="BH193" s="439">
        <f t="shared" si="147"/>
        <v>0</v>
      </c>
      <c r="BI193" s="439">
        <f t="shared" si="147"/>
        <v>0</v>
      </c>
      <c r="BJ193" s="439">
        <f t="shared" si="147"/>
        <v>0</v>
      </c>
      <c r="BK193" s="439">
        <f t="shared" si="147"/>
        <v>0</v>
      </c>
      <c r="BL193" s="439">
        <f t="shared" si="147"/>
        <v>0</v>
      </c>
      <c r="BM193" s="439">
        <f t="shared" si="147"/>
        <v>0</v>
      </c>
      <c r="BN193" s="439">
        <f t="shared" si="147"/>
        <v>0</v>
      </c>
      <c r="BO193" s="439">
        <f t="shared" si="147"/>
        <v>0</v>
      </c>
      <c r="BP193" s="439">
        <f t="shared" si="147"/>
        <v>0</v>
      </c>
      <c r="BQ193" s="439">
        <f t="shared" ref="BQ193:EB193" si="148">IF(BQ$165=EOMONTH($D19,-1),SUMIFS($D184:$NK184,$D$165:$NK$165,"&gt;="&amp;EOMONTH($D19,$S19),$D$165:$NK$165,"&lt;"&amp;EOMONTH($D19,60))*-$AF19+SUMIFS($D184:$NK184,$D$165:$NK$165,"&gt;="&amp;EOMONTH($D19,60),$D$165:$NK$165,"&lt;"&amp;EOMONTH($D19,372))*-$AG19,0)</f>
        <v>0</v>
      </c>
      <c r="BR193" s="439">
        <f t="shared" si="148"/>
        <v>0</v>
      </c>
      <c r="BS193" s="439">
        <f t="shared" si="148"/>
        <v>0</v>
      </c>
      <c r="BT193" s="439">
        <f t="shared" si="148"/>
        <v>0</v>
      </c>
      <c r="BU193" s="439">
        <f t="shared" si="148"/>
        <v>0</v>
      </c>
      <c r="BV193" s="439">
        <f t="shared" si="148"/>
        <v>0</v>
      </c>
      <c r="BW193" s="439">
        <f t="shared" si="148"/>
        <v>0</v>
      </c>
      <c r="BX193" s="439">
        <f t="shared" si="148"/>
        <v>0</v>
      </c>
      <c r="BY193" s="439">
        <f t="shared" si="148"/>
        <v>0</v>
      </c>
      <c r="BZ193" s="439">
        <f t="shared" si="148"/>
        <v>0</v>
      </c>
      <c r="CA193" s="439">
        <f t="shared" si="148"/>
        <v>0</v>
      </c>
      <c r="CB193" s="439">
        <f t="shared" si="148"/>
        <v>0</v>
      </c>
      <c r="CC193" s="439">
        <f t="shared" si="148"/>
        <v>0</v>
      </c>
      <c r="CD193" s="439">
        <f t="shared" si="148"/>
        <v>0</v>
      </c>
      <c r="CE193" s="439">
        <f t="shared" si="148"/>
        <v>0</v>
      </c>
      <c r="CF193" s="439">
        <f t="shared" si="148"/>
        <v>0</v>
      </c>
      <c r="CG193" s="439">
        <f t="shared" si="148"/>
        <v>0</v>
      </c>
      <c r="CH193" s="439">
        <f t="shared" si="148"/>
        <v>0</v>
      </c>
      <c r="CI193" s="439">
        <f t="shared" si="148"/>
        <v>0</v>
      </c>
      <c r="CJ193" s="439">
        <f t="shared" si="148"/>
        <v>0</v>
      </c>
      <c r="CK193" s="439">
        <f t="shared" si="148"/>
        <v>0</v>
      </c>
      <c r="CL193" s="439">
        <f t="shared" si="148"/>
        <v>0</v>
      </c>
      <c r="CM193" s="439">
        <f t="shared" si="148"/>
        <v>0</v>
      </c>
      <c r="CN193" s="439">
        <f t="shared" si="148"/>
        <v>0</v>
      </c>
      <c r="CO193" s="439">
        <f t="shared" si="148"/>
        <v>0</v>
      </c>
      <c r="CP193" s="439">
        <f t="shared" si="148"/>
        <v>0</v>
      </c>
      <c r="CQ193" s="439">
        <f t="shared" si="148"/>
        <v>0</v>
      </c>
      <c r="CR193" s="439">
        <f t="shared" si="148"/>
        <v>0</v>
      </c>
      <c r="CS193" s="439">
        <f t="shared" si="148"/>
        <v>0</v>
      </c>
      <c r="CT193" s="439">
        <f t="shared" si="148"/>
        <v>0</v>
      </c>
      <c r="CU193" s="439">
        <f t="shared" si="148"/>
        <v>0</v>
      </c>
      <c r="CV193" s="439">
        <f t="shared" si="148"/>
        <v>0</v>
      </c>
      <c r="CW193" s="439">
        <f t="shared" si="148"/>
        <v>0</v>
      </c>
      <c r="CX193" s="439">
        <f t="shared" si="148"/>
        <v>0</v>
      </c>
      <c r="CY193" s="439">
        <f t="shared" si="148"/>
        <v>0</v>
      </c>
      <c r="CZ193" s="439">
        <f t="shared" si="148"/>
        <v>0</v>
      </c>
      <c r="DA193" s="439">
        <f t="shared" si="148"/>
        <v>0</v>
      </c>
      <c r="DB193" s="439">
        <f t="shared" si="148"/>
        <v>0</v>
      </c>
      <c r="DC193" s="439">
        <f t="shared" si="148"/>
        <v>0</v>
      </c>
      <c r="DD193" s="439">
        <f t="shared" si="148"/>
        <v>0</v>
      </c>
      <c r="DE193" s="439">
        <f t="shared" si="148"/>
        <v>0</v>
      </c>
      <c r="DF193" s="439">
        <f t="shared" si="148"/>
        <v>0</v>
      </c>
      <c r="DG193" s="439">
        <f t="shared" si="148"/>
        <v>0</v>
      </c>
      <c r="DH193" s="439">
        <f t="shared" si="148"/>
        <v>0</v>
      </c>
      <c r="DI193" s="439">
        <f t="shared" si="148"/>
        <v>0</v>
      </c>
      <c r="DJ193" s="439">
        <f t="shared" si="148"/>
        <v>0</v>
      </c>
      <c r="DK193" s="439">
        <f t="shared" si="148"/>
        <v>0</v>
      </c>
      <c r="DL193" s="439">
        <f t="shared" si="148"/>
        <v>0</v>
      </c>
      <c r="DM193" s="439">
        <f t="shared" si="148"/>
        <v>0</v>
      </c>
      <c r="DN193" s="439">
        <f t="shared" si="148"/>
        <v>0</v>
      </c>
      <c r="DO193" s="439">
        <f t="shared" si="148"/>
        <v>0</v>
      </c>
      <c r="DP193" s="439">
        <f t="shared" si="148"/>
        <v>0</v>
      </c>
      <c r="DQ193" s="439">
        <f t="shared" si="148"/>
        <v>0</v>
      </c>
      <c r="DR193" s="439">
        <f t="shared" si="148"/>
        <v>0</v>
      </c>
      <c r="DS193" s="439">
        <f t="shared" si="148"/>
        <v>0</v>
      </c>
      <c r="DT193" s="439">
        <f t="shared" si="148"/>
        <v>0</v>
      </c>
      <c r="DU193" s="439">
        <f t="shared" si="148"/>
        <v>0</v>
      </c>
      <c r="DV193" s="439">
        <f t="shared" si="148"/>
        <v>0</v>
      </c>
      <c r="DW193" s="439">
        <f t="shared" si="148"/>
        <v>0</v>
      </c>
      <c r="DX193" s="439">
        <f t="shared" si="148"/>
        <v>0</v>
      </c>
      <c r="DY193" s="439">
        <f t="shared" si="148"/>
        <v>0</v>
      </c>
      <c r="DZ193" s="439">
        <f t="shared" si="148"/>
        <v>0</v>
      </c>
      <c r="EA193" s="439">
        <f t="shared" si="148"/>
        <v>0</v>
      </c>
      <c r="EB193" s="439">
        <f t="shared" si="148"/>
        <v>0</v>
      </c>
      <c r="EC193" s="439">
        <f t="shared" ref="EC193:GN193" si="149">IF(EC$165=EOMONTH($D19,-1),SUMIFS($D184:$NK184,$D$165:$NK$165,"&gt;="&amp;EOMONTH($D19,$S19),$D$165:$NK$165,"&lt;"&amp;EOMONTH($D19,60))*-$AF19+SUMIFS($D184:$NK184,$D$165:$NK$165,"&gt;="&amp;EOMONTH($D19,60),$D$165:$NK$165,"&lt;"&amp;EOMONTH($D19,372))*-$AG19,0)</f>
        <v>0</v>
      </c>
      <c r="ED193" s="439">
        <f t="shared" si="149"/>
        <v>0</v>
      </c>
      <c r="EE193" s="439">
        <f t="shared" si="149"/>
        <v>0</v>
      </c>
      <c r="EF193" s="439">
        <f t="shared" si="149"/>
        <v>0</v>
      </c>
      <c r="EG193" s="439">
        <f t="shared" si="149"/>
        <v>0</v>
      </c>
      <c r="EH193" s="439">
        <f t="shared" si="149"/>
        <v>0</v>
      </c>
      <c r="EI193" s="439">
        <f t="shared" si="149"/>
        <v>0</v>
      </c>
      <c r="EJ193" s="439">
        <f t="shared" si="149"/>
        <v>0</v>
      </c>
      <c r="EK193" s="439">
        <f t="shared" si="149"/>
        <v>0</v>
      </c>
      <c r="EL193" s="439">
        <f t="shared" si="149"/>
        <v>0</v>
      </c>
      <c r="EM193" s="439">
        <f t="shared" si="149"/>
        <v>0</v>
      </c>
      <c r="EN193" s="439">
        <f t="shared" si="149"/>
        <v>0</v>
      </c>
      <c r="EO193" s="439">
        <f t="shared" si="149"/>
        <v>0</v>
      </c>
      <c r="EP193" s="439">
        <f t="shared" si="149"/>
        <v>0</v>
      </c>
      <c r="EQ193" s="439">
        <f t="shared" si="149"/>
        <v>0</v>
      </c>
      <c r="ER193" s="439">
        <f t="shared" si="149"/>
        <v>0</v>
      </c>
      <c r="ES193" s="439">
        <f t="shared" si="149"/>
        <v>0</v>
      </c>
      <c r="ET193" s="439">
        <f t="shared" si="149"/>
        <v>0</v>
      </c>
      <c r="EU193" s="439">
        <f t="shared" si="149"/>
        <v>0</v>
      </c>
      <c r="EV193" s="439">
        <f t="shared" si="149"/>
        <v>0</v>
      </c>
      <c r="EW193" s="439">
        <f t="shared" si="149"/>
        <v>0</v>
      </c>
      <c r="EX193" s="439">
        <f t="shared" si="149"/>
        <v>0</v>
      </c>
      <c r="EY193" s="439">
        <f t="shared" si="149"/>
        <v>0</v>
      </c>
      <c r="EZ193" s="439">
        <f t="shared" si="149"/>
        <v>0</v>
      </c>
      <c r="FA193" s="439">
        <f t="shared" si="149"/>
        <v>0</v>
      </c>
      <c r="FB193" s="439">
        <f t="shared" si="149"/>
        <v>0</v>
      </c>
      <c r="FC193" s="439">
        <f t="shared" si="149"/>
        <v>0</v>
      </c>
      <c r="FD193" s="439">
        <f t="shared" si="149"/>
        <v>0</v>
      </c>
      <c r="FE193" s="439">
        <f t="shared" si="149"/>
        <v>0</v>
      </c>
      <c r="FF193" s="439">
        <f t="shared" si="149"/>
        <v>0</v>
      </c>
      <c r="FG193" s="439">
        <f t="shared" si="149"/>
        <v>0</v>
      </c>
      <c r="FH193" s="439">
        <f t="shared" si="149"/>
        <v>0</v>
      </c>
      <c r="FI193" s="439">
        <f t="shared" si="149"/>
        <v>0</v>
      </c>
      <c r="FJ193" s="439">
        <f t="shared" si="149"/>
        <v>0</v>
      </c>
      <c r="FK193" s="439">
        <f t="shared" si="149"/>
        <v>0</v>
      </c>
      <c r="FL193" s="439">
        <f t="shared" si="149"/>
        <v>0</v>
      </c>
      <c r="FM193" s="439">
        <f t="shared" si="149"/>
        <v>0</v>
      </c>
      <c r="FN193" s="439">
        <f t="shared" si="149"/>
        <v>0</v>
      </c>
      <c r="FO193" s="439">
        <f t="shared" si="149"/>
        <v>0</v>
      </c>
      <c r="FP193" s="439">
        <f t="shared" si="149"/>
        <v>0</v>
      </c>
      <c r="FQ193" s="439">
        <f t="shared" si="149"/>
        <v>0</v>
      </c>
      <c r="FR193" s="439">
        <f t="shared" si="149"/>
        <v>0</v>
      </c>
      <c r="FS193" s="439">
        <f t="shared" si="149"/>
        <v>0</v>
      </c>
      <c r="FT193" s="439">
        <f t="shared" si="149"/>
        <v>0</v>
      </c>
      <c r="FU193" s="439">
        <f t="shared" si="149"/>
        <v>0</v>
      </c>
      <c r="FV193" s="439">
        <f t="shared" si="149"/>
        <v>0</v>
      </c>
      <c r="FW193" s="439">
        <f t="shared" si="149"/>
        <v>0</v>
      </c>
      <c r="FX193" s="439">
        <f t="shared" si="149"/>
        <v>0</v>
      </c>
      <c r="FY193" s="439">
        <f t="shared" si="149"/>
        <v>0</v>
      </c>
      <c r="FZ193" s="439">
        <f t="shared" si="149"/>
        <v>0</v>
      </c>
      <c r="GA193" s="439">
        <f t="shared" si="149"/>
        <v>0</v>
      </c>
      <c r="GB193" s="439">
        <f t="shared" si="149"/>
        <v>0</v>
      </c>
      <c r="GC193" s="439">
        <f t="shared" si="149"/>
        <v>0</v>
      </c>
      <c r="GD193" s="439">
        <f t="shared" si="149"/>
        <v>0</v>
      </c>
      <c r="GE193" s="439">
        <f t="shared" si="149"/>
        <v>0</v>
      </c>
      <c r="GF193" s="439">
        <f t="shared" si="149"/>
        <v>0</v>
      </c>
      <c r="GG193" s="439">
        <f t="shared" si="149"/>
        <v>0</v>
      </c>
      <c r="GH193" s="439">
        <f t="shared" si="149"/>
        <v>0</v>
      </c>
      <c r="GI193" s="439">
        <f t="shared" si="149"/>
        <v>0</v>
      </c>
      <c r="GJ193" s="439">
        <f t="shared" si="149"/>
        <v>0</v>
      </c>
      <c r="GK193" s="439">
        <f t="shared" si="149"/>
        <v>0</v>
      </c>
      <c r="GL193" s="439">
        <f t="shared" si="149"/>
        <v>0</v>
      </c>
      <c r="GM193" s="439">
        <f t="shared" si="149"/>
        <v>0</v>
      </c>
      <c r="GN193" s="439">
        <f t="shared" si="149"/>
        <v>0</v>
      </c>
      <c r="GO193" s="439">
        <f t="shared" ref="GO193:IZ193" si="150">IF(GO$165=EOMONTH($D19,-1),SUMIFS($D184:$NK184,$D$165:$NK$165,"&gt;="&amp;EOMONTH($D19,$S19),$D$165:$NK$165,"&lt;"&amp;EOMONTH($D19,60))*-$AF19+SUMIFS($D184:$NK184,$D$165:$NK$165,"&gt;="&amp;EOMONTH($D19,60),$D$165:$NK$165,"&lt;"&amp;EOMONTH($D19,372))*-$AG19,0)</f>
        <v>0</v>
      </c>
      <c r="GP193" s="439">
        <f t="shared" si="150"/>
        <v>0</v>
      </c>
      <c r="GQ193" s="439">
        <f t="shared" si="150"/>
        <v>0</v>
      </c>
      <c r="GR193" s="439">
        <f t="shared" si="150"/>
        <v>0</v>
      </c>
      <c r="GS193" s="439">
        <f t="shared" si="150"/>
        <v>0</v>
      </c>
      <c r="GT193" s="439">
        <f t="shared" si="150"/>
        <v>0</v>
      </c>
      <c r="GU193" s="439">
        <f t="shared" si="150"/>
        <v>0</v>
      </c>
      <c r="GV193" s="439">
        <f t="shared" si="150"/>
        <v>0</v>
      </c>
      <c r="GW193" s="439">
        <f t="shared" si="150"/>
        <v>0</v>
      </c>
      <c r="GX193" s="439">
        <f t="shared" si="150"/>
        <v>0</v>
      </c>
      <c r="GY193" s="439">
        <f t="shared" si="150"/>
        <v>0</v>
      </c>
      <c r="GZ193" s="439">
        <f t="shared" si="150"/>
        <v>0</v>
      </c>
      <c r="HA193" s="439">
        <f t="shared" si="150"/>
        <v>0</v>
      </c>
      <c r="HB193" s="439">
        <f t="shared" si="150"/>
        <v>0</v>
      </c>
      <c r="HC193" s="439">
        <f t="shared" si="150"/>
        <v>0</v>
      </c>
      <c r="HD193" s="439">
        <f t="shared" si="150"/>
        <v>0</v>
      </c>
      <c r="HE193" s="439">
        <f t="shared" si="150"/>
        <v>0</v>
      </c>
      <c r="HF193" s="439">
        <f t="shared" si="150"/>
        <v>0</v>
      </c>
      <c r="HG193" s="439">
        <f t="shared" si="150"/>
        <v>0</v>
      </c>
      <c r="HH193" s="439">
        <f t="shared" si="150"/>
        <v>0</v>
      </c>
      <c r="HI193" s="439">
        <f t="shared" si="150"/>
        <v>0</v>
      </c>
      <c r="HJ193" s="439">
        <f t="shared" si="150"/>
        <v>0</v>
      </c>
      <c r="HK193" s="439">
        <f t="shared" si="150"/>
        <v>0</v>
      </c>
      <c r="HL193" s="439">
        <f t="shared" si="150"/>
        <v>0</v>
      </c>
      <c r="HM193" s="439">
        <f t="shared" si="150"/>
        <v>0</v>
      </c>
      <c r="HN193" s="439">
        <f t="shared" si="150"/>
        <v>0</v>
      </c>
      <c r="HO193" s="439">
        <f t="shared" si="150"/>
        <v>0</v>
      </c>
      <c r="HP193" s="439">
        <f t="shared" si="150"/>
        <v>0</v>
      </c>
      <c r="HQ193" s="439">
        <f t="shared" si="150"/>
        <v>0</v>
      </c>
      <c r="HR193" s="439">
        <f t="shared" si="150"/>
        <v>0</v>
      </c>
      <c r="HS193" s="439">
        <f t="shared" si="150"/>
        <v>0</v>
      </c>
      <c r="HT193" s="439">
        <f t="shared" si="150"/>
        <v>0</v>
      </c>
      <c r="HU193" s="439">
        <f t="shared" si="150"/>
        <v>0</v>
      </c>
      <c r="HV193" s="439">
        <f t="shared" si="150"/>
        <v>0</v>
      </c>
      <c r="HW193" s="439">
        <f t="shared" si="150"/>
        <v>0</v>
      </c>
      <c r="HX193" s="439">
        <f t="shared" si="150"/>
        <v>0</v>
      </c>
      <c r="HY193" s="439">
        <f t="shared" si="150"/>
        <v>0</v>
      </c>
      <c r="HZ193" s="439">
        <f t="shared" si="150"/>
        <v>0</v>
      </c>
      <c r="IA193" s="439">
        <f t="shared" si="150"/>
        <v>0</v>
      </c>
      <c r="IB193" s="439">
        <f t="shared" si="150"/>
        <v>0</v>
      </c>
      <c r="IC193" s="439">
        <f t="shared" si="150"/>
        <v>0</v>
      </c>
      <c r="ID193" s="439">
        <f t="shared" si="150"/>
        <v>0</v>
      </c>
      <c r="IE193" s="439">
        <f t="shared" si="150"/>
        <v>0</v>
      </c>
      <c r="IF193" s="439">
        <f t="shared" si="150"/>
        <v>0</v>
      </c>
      <c r="IG193" s="439">
        <f t="shared" si="150"/>
        <v>0</v>
      </c>
      <c r="IH193" s="439">
        <f t="shared" si="150"/>
        <v>0</v>
      </c>
      <c r="II193" s="439">
        <f t="shared" si="150"/>
        <v>0</v>
      </c>
      <c r="IJ193" s="439">
        <f t="shared" si="150"/>
        <v>0</v>
      </c>
      <c r="IK193" s="439">
        <f t="shared" si="150"/>
        <v>0</v>
      </c>
      <c r="IL193" s="439">
        <f t="shared" si="150"/>
        <v>0</v>
      </c>
      <c r="IM193" s="439">
        <f t="shared" si="150"/>
        <v>0</v>
      </c>
      <c r="IN193" s="439">
        <f t="shared" si="150"/>
        <v>0</v>
      </c>
      <c r="IO193" s="439">
        <f t="shared" si="150"/>
        <v>0</v>
      </c>
      <c r="IP193" s="439">
        <f t="shared" si="150"/>
        <v>0</v>
      </c>
      <c r="IQ193" s="439">
        <f t="shared" si="150"/>
        <v>0</v>
      </c>
      <c r="IR193" s="439">
        <f t="shared" si="150"/>
        <v>0</v>
      </c>
      <c r="IS193" s="439">
        <f t="shared" si="150"/>
        <v>0</v>
      </c>
      <c r="IT193" s="439">
        <f t="shared" si="150"/>
        <v>0</v>
      </c>
      <c r="IU193" s="439">
        <f t="shared" si="150"/>
        <v>0</v>
      </c>
      <c r="IV193" s="439">
        <f t="shared" si="150"/>
        <v>0</v>
      </c>
      <c r="IW193" s="439">
        <f t="shared" si="150"/>
        <v>0</v>
      </c>
      <c r="IX193" s="439">
        <f t="shared" si="150"/>
        <v>0</v>
      </c>
      <c r="IY193" s="439">
        <f t="shared" si="150"/>
        <v>0</v>
      </c>
      <c r="IZ193" s="439">
        <f t="shared" si="150"/>
        <v>0</v>
      </c>
      <c r="JA193" s="439">
        <f t="shared" ref="JA193:LL193" si="151">IF(JA$165=EOMONTH($D19,-1),SUMIFS($D184:$NK184,$D$165:$NK$165,"&gt;="&amp;EOMONTH($D19,$S19),$D$165:$NK$165,"&lt;"&amp;EOMONTH($D19,60))*-$AF19+SUMIFS($D184:$NK184,$D$165:$NK$165,"&gt;="&amp;EOMONTH($D19,60),$D$165:$NK$165,"&lt;"&amp;EOMONTH($D19,372))*-$AG19,0)</f>
        <v>0</v>
      </c>
      <c r="JB193" s="439">
        <f t="shared" si="151"/>
        <v>0</v>
      </c>
      <c r="JC193" s="439">
        <f t="shared" si="151"/>
        <v>0</v>
      </c>
      <c r="JD193" s="439">
        <f t="shared" si="151"/>
        <v>0</v>
      </c>
      <c r="JE193" s="439">
        <f t="shared" si="151"/>
        <v>0</v>
      </c>
      <c r="JF193" s="439">
        <f t="shared" si="151"/>
        <v>0</v>
      </c>
      <c r="JG193" s="439">
        <f t="shared" si="151"/>
        <v>0</v>
      </c>
      <c r="JH193" s="439">
        <f t="shared" si="151"/>
        <v>0</v>
      </c>
      <c r="JI193" s="439">
        <f t="shared" si="151"/>
        <v>0</v>
      </c>
      <c r="JJ193" s="439">
        <f t="shared" si="151"/>
        <v>0</v>
      </c>
      <c r="JK193" s="439">
        <f t="shared" si="151"/>
        <v>0</v>
      </c>
      <c r="JL193" s="439">
        <f t="shared" si="151"/>
        <v>0</v>
      </c>
      <c r="JM193" s="439">
        <f t="shared" si="151"/>
        <v>0</v>
      </c>
      <c r="JN193" s="439">
        <f t="shared" si="151"/>
        <v>0</v>
      </c>
      <c r="JO193" s="439">
        <f t="shared" si="151"/>
        <v>0</v>
      </c>
      <c r="JP193" s="439">
        <f t="shared" si="151"/>
        <v>0</v>
      </c>
      <c r="JQ193" s="439">
        <f t="shared" si="151"/>
        <v>0</v>
      </c>
      <c r="JR193" s="439">
        <f t="shared" si="151"/>
        <v>0</v>
      </c>
      <c r="JS193" s="439">
        <f t="shared" si="151"/>
        <v>0</v>
      </c>
      <c r="JT193" s="439">
        <f t="shared" si="151"/>
        <v>0</v>
      </c>
      <c r="JU193" s="439">
        <f t="shared" si="151"/>
        <v>0</v>
      </c>
      <c r="JV193" s="439">
        <f t="shared" si="151"/>
        <v>0</v>
      </c>
      <c r="JW193" s="439">
        <f t="shared" si="151"/>
        <v>0</v>
      </c>
      <c r="JX193" s="439">
        <f t="shared" si="151"/>
        <v>0</v>
      </c>
      <c r="JY193" s="439">
        <f t="shared" si="151"/>
        <v>0</v>
      </c>
      <c r="JZ193" s="439">
        <f t="shared" si="151"/>
        <v>0</v>
      </c>
      <c r="KA193" s="439">
        <f t="shared" si="151"/>
        <v>0</v>
      </c>
      <c r="KB193" s="439">
        <f t="shared" si="151"/>
        <v>0</v>
      </c>
      <c r="KC193" s="439">
        <f t="shared" si="151"/>
        <v>0</v>
      </c>
      <c r="KD193" s="439">
        <f t="shared" si="151"/>
        <v>0</v>
      </c>
      <c r="KE193" s="439">
        <f t="shared" si="151"/>
        <v>0</v>
      </c>
      <c r="KF193" s="439">
        <f t="shared" si="151"/>
        <v>0</v>
      </c>
      <c r="KG193" s="439">
        <f t="shared" si="151"/>
        <v>0</v>
      </c>
      <c r="KH193" s="439">
        <f t="shared" si="151"/>
        <v>0</v>
      </c>
      <c r="KI193" s="439">
        <f t="shared" si="151"/>
        <v>0</v>
      </c>
      <c r="KJ193" s="439">
        <f t="shared" si="151"/>
        <v>0</v>
      </c>
      <c r="KK193" s="439">
        <f t="shared" si="151"/>
        <v>0</v>
      </c>
      <c r="KL193" s="439">
        <f t="shared" si="151"/>
        <v>0</v>
      </c>
      <c r="KM193" s="439">
        <f t="shared" si="151"/>
        <v>0</v>
      </c>
      <c r="KN193" s="439">
        <f t="shared" si="151"/>
        <v>0</v>
      </c>
      <c r="KO193" s="439">
        <f t="shared" si="151"/>
        <v>0</v>
      </c>
      <c r="KP193" s="439">
        <f t="shared" si="151"/>
        <v>0</v>
      </c>
      <c r="KQ193" s="439">
        <f t="shared" si="151"/>
        <v>0</v>
      </c>
      <c r="KR193" s="439">
        <f t="shared" si="151"/>
        <v>0</v>
      </c>
      <c r="KS193" s="439">
        <f t="shared" si="151"/>
        <v>0</v>
      </c>
      <c r="KT193" s="439">
        <f t="shared" si="151"/>
        <v>0</v>
      </c>
      <c r="KU193" s="439">
        <f t="shared" si="151"/>
        <v>0</v>
      </c>
      <c r="KV193" s="439">
        <f t="shared" si="151"/>
        <v>0</v>
      </c>
      <c r="KW193" s="439">
        <f t="shared" si="151"/>
        <v>0</v>
      </c>
      <c r="KX193" s="439">
        <f t="shared" si="151"/>
        <v>0</v>
      </c>
      <c r="KY193" s="439">
        <f t="shared" si="151"/>
        <v>0</v>
      </c>
      <c r="KZ193" s="439">
        <f t="shared" si="151"/>
        <v>0</v>
      </c>
      <c r="LA193" s="439">
        <f t="shared" si="151"/>
        <v>0</v>
      </c>
      <c r="LB193" s="439">
        <f t="shared" si="151"/>
        <v>0</v>
      </c>
      <c r="LC193" s="439">
        <f t="shared" si="151"/>
        <v>0</v>
      </c>
      <c r="LD193" s="439">
        <f t="shared" si="151"/>
        <v>0</v>
      </c>
      <c r="LE193" s="439">
        <f t="shared" si="151"/>
        <v>0</v>
      </c>
      <c r="LF193" s="439">
        <f t="shared" si="151"/>
        <v>0</v>
      </c>
      <c r="LG193" s="439">
        <f t="shared" si="151"/>
        <v>0</v>
      </c>
      <c r="LH193" s="439">
        <f t="shared" si="151"/>
        <v>0</v>
      </c>
      <c r="LI193" s="439">
        <f t="shared" si="151"/>
        <v>0</v>
      </c>
      <c r="LJ193" s="439">
        <f t="shared" si="151"/>
        <v>0</v>
      </c>
      <c r="LK193" s="439">
        <f t="shared" si="151"/>
        <v>0</v>
      </c>
      <c r="LL193" s="439">
        <f t="shared" si="151"/>
        <v>0</v>
      </c>
      <c r="LM193" s="439">
        <f t="shared" ref="LM193:NK193" si="152">IF(LM$165=EOMONTH($D19,-1),SUMIFS($D184:$NK184,$D$165:$NK$165,"&gt;="&amp;EOMONTH($D19,$S19),$D$165:$NK$165,"&lt;"&amp;EOMONTH($D19,60))*-$AF19+SUMIFS($D184:$NK184,$D$165:$NK$165,"&gt;="&amp;EOMONTH($D19,60),$D$165:$NK$165,"&lt;"&amp;EOMONTH($D19,372))*-$AG19,0)</f>
        <v>0</v>
      </c>
      <c r="LN193" s="439">
        <f t="shared" si="152"/>
        <v>0</v>
      </c>
      <c r="LO193" s="439">
        <f t="shared" si="152"/>
        <v>0</v>
      </c>
      <c r="LP193" s="439">
        <f t="shared" si="152"/>
        <v>0</v>
      </c>
      <c r="LQ193" s="439">
        <f t="shared" si="152"/>
        <v>0</v>
      </c>
      <c r="LR193" s="439">
        <f t="shared" si="152"/>
        <v>0</v>
      </c>
      <c r="LS193" s="439">
        <f t="shared" si="152"/>
        <v>0</v>
      </c>
      <c r="LT193" s="439">
        <f t="shared" si="152"/>
        <v>0</v>
      </c>
      <c r="LU193" s="439">
        <f t="shared" si="152"/>
        <v>0</v>
      </c>
      <c r="LV193" s="439">
        <f t="shared" si="152"/>
        <v>0</v>
      </c>
      <c r="LW193" s="439">
        <f t="shared" si="152"/>
        <v>0</v>
      </c>
      <c r="LX193" s="439">
        <f t="shared" si="152"/>
        <v>0</v>
      </c>
      <c r="LY193" s="439">
        <f t="shared" si="152"/>
        <v>0</v>
      </c>
      <c r="LZ193" s="439">
        <f t="shared" si="152"/>
        <v>0</v>
      </c>
      <c r="MA193" s="439">
        <f t="shared" si="152"/>
        <v>0</v>
      </c>
      <c r="MB193" s="439">
        <f t="shared" si="152"/>
        <v>0</v>
      </c>
      <c r="MC193" s="439">
        <f t="shared" si="152"/>
        <v>0</v>
      </c>
      <c r="MD193" s="439">
        <f t="shared" si="152"/>
        <v>0</v>
      </c>
      <c r="ME193" s="439">
        <f t="shared" si="152"/>
        <v>0</v>
      </c>
      <c r="MF193" s="439">
        <f t="shared" si="152"/>
        <v>0</v>
      </c>
      <c r="MG193" s="439">
        <f t="shared" si="152"/>
        <v>0</v>
      </c>
      <c r="MH193" s="439">
        <f t="shared" si="152"/>
        <v>0</v>
      </c>
      <c r="MI193" s="439">
        <f t="shared" si="152"/>
        <v>0</v>
      </c>
      <c r="MJ193" s="439">
        <f t="shared" si="152"/>
        <v>0</v>
      </c>
      <c r="MK193" s="439">
        <f t="shared" si="152"/>
        <v>0</v>
      </c>
      <c r="ML193" s="439">
        <f t="shared" si="152"/>
        <v>0</v>
      </c>
      <c r="MM193" s="439">
        <f t="shared" si="152"/>
        <v>0</v>
      </c>
      <c r="MN193" s="439">
        <f t="shared" si="152"/>
        <v>0</v>
      </c>
      <c r="MO193" s="439">
        <f t="shared" si="152"/>
        <v>0</v>
      </c>
      <c r="MP193" s="439">
        <f t="shared" si="152"/>
        <v>0</v>
      </c>
      <c r="MQ193" s="439">
        <f t="shared" si="152"/>
        <v>0</v>
      </c>
      <c r="MR193" s="439">
        <f t="shared" si="152"/>
        <v>0</v>
      </c>
      <c r="MS193" s="439">
        <f t="shared" si="152"/>
        <v>0</v>
      </c>
      <c r="MT193" s="439">
        <f t="shared" si="152"/>
        <v>0</v>
      </c>
      <c r="MU193" s="439">
        <f t="shared" si="152"/>
        <v>0</v>
      </c>
      <c r="MV193" s="439">
        <f t="shared" si="152"/>
        <v>0</v>
      </c>
      <c r="MW193" s="439">
        <f t="shared" si="152"/>
        <v>0</v>
      </c>
      <c r="MX193" s="439">
        <f t="shared" si="152"/>
        <v>0</v>
      </c>
      <c r="MY193" s="439">
        <f t="shared" si="152"/>
        <v>0</v>
      </c>
      <c r="MZ193" s="439">
        <f t="shared" si="152"/>
        <v>0</v>
      </c>
      <c r="NA193" s="439">
        <f t="shared" si="152"/>
        <v>0</v>
      </c>
      <c r="NB193" s="439">
        <f t="shared" si="152"/>
        <v>0</v>
      </c>
      <c r="NC193" s="439">
        <f t="shared" si="152"/>
        <v>0</v>
      </c>
      <c r="ND193" s="439">
        <f t="shared" si="152"/>
        <v>0</v>
      </c>
      <c r="NE193" s="439">
        <f t="shared" si="152"/>
        <v>0</v>
      </c>
      <c r="NF193" s="439">
        <f t="shared" si="152"/>
        <v>0</v>
      </c>
      <c r="NG193" s="439">
        <f t="shared" si="152"/>
        <v>0</v>
      </c>
      <c r="NH193" s="439">
        <f t="shared" si="152"/>
        <v>0</v>
      </c>
      <c r="NI193" s="439">
        <f t="shared" si="152"/>
        <v>0</v>
      </c>
      <c r="NJ193" s="439">
        <f t="shared" si="152"/>
        <v>0</v>
      </c>
      <c r="NK193" s="442">
        <f t="shared" si="152"/>
        <v>0</v>
      </c>
    </row>
    <row r="194" spans="1:375" x14ac:dyDescent="0.15">
      <c r="A194" s="436">
        <f t="shared" si="140"/>
        <v>-75629.486242755549</v>
      </c>
      <c r="B194" s="441" t="s">
        <v>756</v>
      </c>
      <c r="C194" s="438" t="s">
        <v>760</v>
      </c>
      <c r="D194" s="439">
        <f t="shared" ref="D194:BO194" si="153">IF(D$165=EOMONTH($E19,$R19*(1-$O19)),FV($AE19,ROUNDDOWN(YEARFRAC($D$165,D$165,1),0),0,($AC19*(1-$O19)+$AD19*$O19)*$B19,0),0)</f>
        <v>0</v>
      </c>
      <c r="E194" s="439">
        <f t="shared" si="153"/>
        <v>0</v>
      </c>
      <c r="F194" s="439">
        <f t="shared" si="153"/>
        <v>0</v>
      </c>
      <c r="G194" s="439">
        <f t="shared" si="153"/>
        <v>0</v>
      </c>
      <c r="H194" s="439">
        <f t="shared" si="153"/>
        <v>0</v>
      </c>
      <c r="I194" s="439">
        <f t="shared" si="153"/>
        <v>0</v>
      </c>
      <c r="J194" s="439">
        <f t="shared" si="153"/>
        <v>0</v>
      </c>
      <c r="K194" s="439">
        <f t="shared" si="153"/>
        <v>0</v>
      </c>
      <c r="L194" s="439">
        <f t="shared" si="153"/>
        <v>0</v>
      </c>
      <c r="M194" s="439">
        <f t="shared" si="153"/>
        <v>0</v>
      </c>
      <c r="N194" s="439">
        <f t="shared" si="153"/>
        <v>0</v>
      </c>
      <c r="O194" s="439">
        <f t="shared" si="153"/>
        <v>0</v>
      </c>
      <c r="P194" s="439">
        <f t="shared" si="153"/>
        <v>0</v>
      </c>
      <c r="Q194" s="439">
        <f t="shared" si="153"/>
        <v>0</v>
      </c>
      <c r="R194" s="439">
        <f t="shared" si="153"/>
        <v>0</v>
      </c>
      <c r="S194" s="439">
        <f t="shared" si="153"/>
        <v>0</v>
      </c>
      <c r="T194" s="439">
        <f t="shared" si="153"/>
        <v>0</v>
      </c>
      <c r="U194" s="439">
        <f t="shared" si="153"/>
        <v>0</v>
      </c>
      <c r="V194" s="439">
        <f t="shared" si="153"/>
        <v>0</v>
      </c>
      <c r="W194" s="439">
        <f t="shared" si="153"/>
        <v>0</v>
      </c>
      <c r="X194" s="439">
        <f t="shared" si="153"/>
        <v>0</v>
      </c>
      <c r="Y194" s="439">
        <f t="shared" si="153"/>
        <v>0</v>
      </c>
      <c r="Z194" s="439">
        <f t="shared" si="153"/>
        <v>0</v>
      </c>
      <c r="AA194" s="439">
        <f t="shared" si="153"/>
        <v>0</v>
      </c>
      <c r="AB194" s="439">
        <f t="shared" si="153"/>
        <v>0</v>
      </c>
      <c r="AC194" s="439">
        <f t="shared" si="153"/>
        <v>0</v>
      </c>
      <c r="AD194" s="439">
        <f t="shared" si="153"/>
        <v>0</v>
      </c>
      <c r="AE194" s="439">
        <f t="shared" si="153"/>
        <v>0</v>
      </c>
      <c r="AF194" s="439">
        <f t="shared" si="153"/>
        <v>0</v>
      </c>
      <c r="AG194" s="439">
        <f t="shared" si="153"/>
        <v>0</v>
      </c>
      <c r="AH194" s="439">
        <f t="shared" si="153"/>
        <v>0</v>
      </c>
      <c r="AI194" s="439">
        <f t="shared" si="153"/>
        <v>0</v>
      </c>
      <c r="AJ194" s="439">
        <f t="shared" si="153"/>
        <v>0</v>
      </c>
      <c r="AK194" s="439">
        <f t="shared" si="153"/>
        <v>0</v>
      </c>
      <c r="AL194" s="439">
        <f t="shared" si="153"/>
        <v>0</v>
      </c>
      <c r="AM194" s="439">
        <f t="shared" si="153"/>
        <v>0</v>
      </c>
      <c r="AN194" s="439">
        <f t="shared" si="153"/>
        <v>0</v>
      </c>
      <c r="AO194" s="439">
        <f t="shared" si="153"/>
        <v>0</v>
      </c>
      <c r="AP194" s="439">
        <f t="shared" si="153"/>
        <v>0</v>
      </c>
      <c r="AQ194" s="439">
        <f t="shared" si="153"/>
        <v>0</v>
      </c>
      <c r="AR194" s="439">
        <f t="shared" si="153"/>
        <v>0</v>
      </c>
      <c r="AS194" s="439">
        <f t="shared" si="153"/>
        <v>0</v>
      </c>
      <c r="AT194" s="439">
        <f t="shared" si="153"/>
        <v>0</v>
      </c>
      <c r="AU194" s="439">
        <f t="shared" si="153"/>
        <v>0</v>
      </c>
      <c r="AV194" s="439">
        <f t="shared" si="153"/>
        <v>0</v>
      </c>
      <c r="AW194" s="439">
        <f t="shared" si="153"/>
        <v>0</v>
      </c>
      <c r="AX194" s="439">
        <f t="shared" si="153"/>
        <v>0</v>
      </c>
      <c r="AY194" s="439">
        <f t="shared" si="153"/>
        <v>0</v>
      </c>
      <c r="AZ194" s="439">
        <f t="shared" si="153"/>
        <v>0</v>
      </c>
      <c r="BA194" s="439">
        <f t="shared" si="153"/>
        <v>0</v>
      </c>
      <c r="BB194" s="439">
        <f t="shared" si="153"/>
        <v>0</v>
      </c>
      <c r="BC194" s="439">
        <f t="shared" si="153"/>
        <v>0</v>
      </c>
      <c r="BD194" s="439">
        <f t="shared" si="153"/>
        <v>0</v>
      </c>
      <c r="BE194" s="439">
        <f t="shared" si="153"/>
        <v>0</v>
      </c>
      <c r="BF194" s="439">
        <f t="shared" si="153"/>
        <v>0</v>
      </c>
      <c r="BG194" s="439">
        <f t="shared" si="153"/>
        <v>0</v>
      </c>
      <c r="BH194" s="439">
        <f t="shared" si="153"/>
        <v>0</v>
      </c>
      <c r="BI194" s="439">
        <f t="shared" si="153"/>
        <v>0</v>
      </c>
      <c r="BJ194" s="439">
        <f t="shared" si="153"/>
        <v>0</v>
      </c>
      <c r="BK194" s="439">
        <f t="shared" si="153"/>
        <v>0</v>
      </c>
      <c r="BL194" s="439">
        <f t="shared" si="153"/>
        <v>0</v>
      </c>
      <c r="BM194" s="439">
        <f t="shared" si="153"/>
        <v>0</v>
      </c>
      <c r="BN194" s="439">
        <f t="shared" si="153"/>
        <v>0</v>
      </c>
      <c r="BO194" s="439">
        <f t="shared" si="153"/>
        <v>0</v>
      </c>
      <c r="BP194" s="439">
        <f t="shared" ref="BP194:EA194" si="154">IF(BP$165=EOMONTH($E19,$R19*(1-$O19)),FV($AE19,ROUNDDOWN(YEARFRAC($D$165,BP$165,1),0),0,($AC19*(1-$O19)+$AD19*$O19)*$B19,0),0)</f>
        <v>0</v>
      </c>
      <c r="BQ194" s="439">
        <f t="shared" si="154"/>
        <v>0</v>
      </c>
      <c r="BR194" s="439">
        <f t="shared" si="154"/>
        <v>0</v>
      </c>
      <c r="BS194" s="439">
        <f t="shared" si="154"/>
        <v>0</v>
      </c>
      <c r="BT194" s="439">
        <f t="shared" si="154"/>
        <v>0</v>
      </c>
      <c r="BU194" s="439">
        <f t="shared" si="154"/>
        <v>0</v>
      </c>
      <c r="BV194" s="439">
        <f t="shared" si="154"/>
        <v>0</v>
      </c>
      <c r="BW194" s="439">
        <f t="shared" si="154"/>
        <v>0</v>
      </c>
      <c r="BX194" s="439">
        <f t="shared" si="154"/>
        <v>0</v>
      </c>
      <c r="BY194" s="439">
        <f t="shared" si="154"/>
        <v>0</v>
      </c>
      <c r="BZ194" s="439">
        <f t="shared" si="154"/>
        <v>0</v>
      </c>
      <c r="CA194" s="439">
        <f t="shared" si="154"/>
        <v>0</v>
      </c>
      <c r="CB194" s="439">
        <f t="shared" si="154"/>
        <v>0</v>
      </c>
      <c r="CC194" s="439">
        <f t="shared" si="154"/>
        <v>0</v>
      </c>
      <c r="CD194" s="439">
        <f t="shared" si="154"/>
        <v>0</v>
      </c>
      <c r="CE194" s="439">
        <f t="shared" si="154"/>
        <v>0</v>
      </c>
      <c r="CF194" s="439">
        <f t="shared" si="154"/>
        <v>0</v>
      </c>
      <c r="CG194" s="439">
        <f t="shared" si="154"/>
        <v>0</v>
      </c>
      <c r="CH194" s="439">
        <f t="shared" si="154"/>
        <v>0</v>
      </c>
      <c r="CI194" s="439">
        <f t="shared" si="154"/>
        <v>0</v>
      </c>
      <c r="CJ194" s="439">
        <f t="shared" si="154"/>
        <v>0</v>
      </c>
      <c r="CK194" s="439">
        <f t="shared" si="154"/>
        <v>0</v>
      </c>
      <c r="CL194" s="439">
        <f t="shared" si="154"/>
        <v>0</v>
      </c>
      <c r="CM194" s="439">
        <f t="shared" si="154"/>
        <v>0</v>
      </c>
      <c r="CN194" s="439">
        <f t="shared" si="154"/>
        <v>0</v>
      </c>
      <c r="CO194" s="439">
        <f t="shared" si="154"/>
        <v>0</v>
      </c>
      <c r="CP194" s="439">
        <f t="shared" si="154"/>
        <v>0</v>
      </c>
      <c r="CQ194" s="439">
        <f t="shared" si="154"/>
        <v>0</v>
      </c>
      <c r="CR194" s="439">
        <f t="shared" si="154"/>
        <v>0</v>
      </c>
      <c r="CS194" s="439">
        <f t="shared" si="154"/>
        <v>0</v>
      </c>
      <c r="CT194" s="439">
        <f t="shared" si="154"/>
        <v>0</v>
      </c>
      <c r="CU194" s="439">
        <f t="shared" si="154"/>
        <v>0</v>
      </c>
      <c r="CV194" s="439">
        <f t="shared" si="154"/>
        <v>0</v>
      </c>
      <c r="CW194" s="439">
        <f t="shared" si="154"/>
        <v>0</v>
      </c>
      <c r="CX194" s="439">
        <f t="shared" si="154"/>
        <v>0</v>
      </c>
      <c r="CY194" s="439">
        <f t="shared" si="154"/>
        <v>0</v>
      </c>
      <c r="CZ194" s="439">
        <f t="shared" si="154"/>
        <v>0</v>
      </c>
      <c r="DA194" s="439">
        <f t="shared" si="154"/>
        <v>0</v>
      </c>
      <c r="DB194" s="439">
        <f t="shared" si="154"/>
        <v>0</v>
      </c>
      <c r="DC194" s="439">
        <f t="shared" si="154"/>
        <v>0</v>
      </c>
      <c r="DD194" s="439">
        <f t="shared" si="154"/>
        <v>0</v>
      </c>
      <c r="DE194" s="439">
        <f t="shared" si="154"/>
        <v>0</v>
      </c>
      <c r="DF194" s="439">
        <f t="shared" si="154"/>
        <v>0</v>
      </c>
      <c r="DG194" s="439">
        <f t="shared" si="154"/>
        <v>0</v>
      </c>
      <c r="DH194" s="439">
        <f t="shared" si="154"/>
        <v>0</v>
      </c>
      <c r="DI194" s="439">
        <f t="shared" si="154"/>
        <v>0</v>
      </c>
      <c r="DJ194" s="439">
        <f t="shared" si="154"/>
        <v>0</v>
      </c>
      <c r="DK194" s="439">
        <f t="shared" si="154"/>
        <v>0</v>
      </c>
      <c r="DL194" s="439">
        <f t="shared" si="154"/>
        <v>0</v>
      </c>
      <c r="DM194" s="439">
        <f t="shared" si="154"/>
        <v>0</v>
      </c>
      <c r="DN194" s="439">
        <f t="shared" si="154"/>
        <v>0</v>
      </c>
      <c r="DO194" s="439">
        <f t="shared" si="154"/>
        <v>0</v>
      </c>
      <c r="DP194" s="439">
        <f t="shared" si="154"/>
        <v>0</v>
      </c>
      <c r="DQ194" s="439">
        <f t="shared" si="154"/>
        <v>0</v>
      </c>
      <c r="DR194" s="439">
        <f t="shared" si="154"/>
        <v>0</v>
      </c>
      <c r="DS194" s="439">
        <f t="shared" si="154"/>
        <v>0</v>
      </c>
      <c r="DT194" s="439">
        <f t="shared" si="154"/>
        <v>0</v>
      </c>
      <c r="DU194" s="439">
        <f t="shared" si="154"/>
        <v>0</v>
      </c>
      <c r="DV194" s="439">
        <f t="shared" si="154"/>
        <v>0</v>
      </c>
      <c r="DW194" s="439">
        <f t="shared" si="154"/>
        <v>0</v>
      </c>
      <c r="DX194" s="439">
        <f t="shared" si="154"/>
        <v>0</v>
      </c>
      <c r="DY194" s="439">
        <f t="shared" si="154"/>
        <v>0</v>
      </c>
      <c r="DZ194" s="439">
        <f t="shared" si="154"/>
        <v>0</v>
      </c>
      <c r="EA194" s="439">
        <f t="shared" si="154"/>
        <v>0</v>
      </c>
      <c r="EB194" s="439">
        <f t="shared" ref="EB194:GM194" si="155">IF(EB$165=EOMONTH($E19,$R19*(1-$O19)),FV($AE19,ROUNDDOWN(YEARFRAC($D$165,EB$165,1),0),0,($AC19*(1-$O19)+$AD19*$O19)*$B19,0),0)</f>
        <v>0</v>
      </c>
      <c r="EC194" s="439">
        <f t="shared" si="155"/>
        <v>0</v>
      </c>
      <c r="ED194" s="439">
        <f t="shared" si="155"/>
        <v>0</v>
      </c>
      <c r="EE194" s="439">
        <f t="shared" si="155"/>
        <v>0</v>
      </c>
      <c r="EF194" s="439">
        <f t="shared" si="155"/>
        <v>0</v>
      </c>
      <c r="EG194" s="439">
        <f t="shared" si="155"/>
        <v>0</v>
      </c>
      <c r="EH194" s="439">
        <f t="shared" si="155"/>
        <v>0</v>
      </c>
      <c r="EI194" s="439">
        <f t="shared" si="155"/>
        <v>0</v>
      </c>
      <c r="EJ194" s="439">
        <f t="shared" si="155"/>
        <v>0</v>
      </c>
      <c r="EK194" s="439">
        <f t="shared" si="155"/>
        <v>0</v>
      </c>
      <c r="EL194" s="439">
        <f t="shared" si="155"/>
        <v>0</v>
      </c>
      <c r="EM194" s="439">
        <f t="shared" si="155"/>
        <v>0</v>
      </c>
      <c r="EN194" s="439">
        <f t="shared" si="155"/>
        <v>0</v>
      </c>
      <c r="EO194" s="439">
        <f t="shared" si="155"/>
        <v>0</v>
      </c>
      <c r="EP194" s="439">
        <f t="shared" si="155"/>
        <v>0</v>
      </c>
      <c r="EQ194" s="439">
        <f t="shared" si="155"/>
        <v>0</v>
      </c>
      <c r="ER194" s="439">
        <f t="shared" si="155"/>
        <v>0</v>
      </c>
      <c r="ES194" s="439">
        <f t="shared" si="155"/>
        <v>0</v>
      </c>
      <c r="ET194" s="439">
        <f t="shared" si="155"/>
        <v>0</v>
      </c>
      <c r="EU194" s="439">
        <f t="shared" si="155"/>
        <v>0</v>
      </c>
      <c r="EV194" s="439">
        <f t="shared" si="155"/>
        <v>0</v>
      </c>
      <c r="EW194" s="439">
        <f t="shared" si="155"/>
        <v>0</v>
      </c>
      <c r="EX194" s="439">
        <f t="shared" si="155"/>
        <v>0</v>
      </c>
      <c r="EY194" s="439">
        <f t="shared" si="155"/>
        <v>0</v>
      </c>
      <c r="EZ194" s="439">
        <f t="shared" si="155"/>
        <v>0</v>
      </c>
      <c r="FA194" s="439">
        <f t="shared" si="155"/>
        <v>0</v>
      </c>
      <c r="FB194" s="439">
        <f t="shared" si="155"/>
        <v>0</v>
      </c>
      <c r="FC194" s="439">
        <f t="shared" si="155"/>
        <v>0</v>
      </c>
      <c r="FD194" s="439">
        <f t="shared" si="155"/>
        <v>0</v>
      </c>
      <c r="FE194" s="439">
        <f t="shared" si="155"/>
        <v>0</v>
      </c>
      <c r="FF194" s="439">
        <f t="shared" si="155"/>
        <v>0</v>
      </c>
      <c r="FG194" s="439">
        <f t="shared" si="155"/>
        <v>0</v>
      </c>
      <c r="FH194" s="439">
        <f t="shared" si="155"/>
        <v>0</v>
      </c>
      <c r="FI194" s="439">
        <f t="shared" si="155"/>
        <v>0</v>
      </c>
      <c r="FJ194" s="439">
        <f t="shared" si="155"/>
        <v>0</v>
      </c>
      <c r="FK194" s="439">
        <f t="shared" si="155"/>
        <v>0</v>
      </c>
      <c r="FL194" s="439">
        <f t="shared" si="155"/>
        <v>0</v>
      </c>
      <c r="FM194" s="439">
        <f t="shared" si="155"/>
        <v>0</v>
      </c>
      <c r="FN194" s="439">
        <f t="shared" si="155"/>
        <v>0</v>
      </c>
      <c r="FO194" s="439">
        <f t="shared" si="155"/>
        <v>0</v>
      </c>
      <c r="FP194" s="439">
        <f t="shared" si="155"/>
        <v>0</v>
      </c>
      <c r="FQ194" s="439">
        <f t="shared" si="155"/>
        <v>0</v>
      </c>
      <c r="FR194" s="439">
        <f t="shared" si="155"/>
        <v>0</v>
      </c>
      <c r="FS194" s="439">
        <f t="shared" si="155"/>
        <v>0</v>
      </c>
      <c r="FT194" s="439">
        <f t="shared" si="155"/>
        <v>0</v>
      </c>
      <c r="FU194" s="439">
        <f t="shared" si="155"/>
        <v>0</v>
      </c>
      <c r="FV194" s="439">
        <f t="shared" si="155"/>
        <v>-75629.486242755549</v>
      </c>
      <c r="FW194" s="439">
        <f t="shared" si="155"/>
        <v>0</v>
      </c>
      <c r="FX194" s="439">
        <f t="shared" si="155"/>
        <v>0</v>
      </c>
      <c r="FY194" s="439">
        <f t="shared" si="155"/>
        <v>0</v>
      </c>
      <c r="FZ194" s="439">
        <f t="shared" si="155"/>
        <v>0</v>
      </c>
      <c r="GA194" s="439">
        <f t="shared" si="155"/>
        <v>0</v>
      </c>
      <c r="GB194" s="439">
        <f t="shared" si="155"/>
        <v>0</v>
      </c>
      <c r="GC194" s="439">
        <f t="shared" si="155"/>
        <v>0</v>
      </c>
      <c r="GD194" s="439">
        <f t="shared" si="155"/>
        <v>0</v>
      </c>
      <c r="GE194" s="439">
        <f t="shared" si="155"/>
        <v>0</v>
      </c>
      <c r="GF194" s="439">
        <f t="shared" si="155"/>
        <v>0</v>
      </c>
      <c r="GG194" s="439">
        <f t="shared" si="155"/>
        <v>0</v>
      </c>
      <c r="GH194" s="439">
        <f t="shared" si="155"/>
        <v>0</v>
      </c>
      <c r="GI194" s="439">
        <f t="shared" si="155"/>
        <v>0</v>
      </c>
      <c r="GJ194" s="439">
        <f t="shared" si="155"/>
        <v>0</v>
      </c>
      <c r="GK194" s="439">
        <f t="shared" si="155"/>
        <v>0</v>
      </c>
      <c r="GL194" s="439">
        <f t="shared" si="155"/>
        <v>0</v>
      </c>
      <c r="GM194" s="439">
        <f t="shared" si="155"/>
        <v>0</v>
      </c>
      <c r="GN194" s="439">
        <f t="shared" ref="GN194:IY194" si="156">IF(GN$165=EOMONTH($E19,$R19*(1-$O19)),FV($AE19,ROUNDDOWN(YEARFRAC($D$165,GN$165,1),0),0,($AC19*(1-$O19)+$AD19*$O19)*$B19,0),0)</f>
        <v>0</v>
      </c>
      <c r="GO194" s="439">
        <f t="shared" si="156"/>
        <v>0</v>
      </c>
      <c r="GP194" s="439">
        <f t="shared" si="156"/>
        <v>0</v>
      </c>
      <c r="GQ194" s="439">
        <f t="shared" si="156"/>
        <v>0</v>
      </c>
      <c r="GR194" s="439">
        <f t="shared" si="156"/>
        <v>0</v>
      </c>
      <c r="GS194" s="439">
        <f t="shared" si="156"/>
        <v>0</v>
      </c>
      <c r="GT194" s="439">
        <f t="shared" si="156"/>
        <v>0</v>
      </c>
      <c r="GU194" s="439">
        <f t="shared" si="156"/>
        <v>0</v>
      </c>
      <c r="GV194" s="439">
        <f t="shared" si="156"/>
        <v>0</v>
      </c>
      <c r="GW194" s="439">
        <f t="shared" si="156"/>
        <v>0</v>
      </c>
      <c r="GX194" s="439">
        <f t="shared" si="156"/>
        <v>0</v>
      </c>
      <c r="GY194" s="439">
        <f t="shared" si="156"/>
        <v>0</v>
      </c>
      <c r="GZ194" s="439">
        <f t="shared" si="156"/>
        <v>0</v>
      </c>
      <c r="HA194" s="439">
        <f t="shared" si="156"/>
        <v>0</v>
      </c>
      <c r="HB194" s="439">
        <f t="shared" si="156"/>
        <v>0</v>
      </c>
      <c r="HC194" s="439">
        <f t="shared" si="156"/>
        <v>0</v>
      </c>
      <c r="HD194" s="439">
        <f t="shared" si="156"/>
        <v>0</v>
      </c>
      <c r="HE194" s="439">
        <f t="shared" si="156"/>
        <v>0</v>
      </c>
      <c r="HF194" s="439">
        <f t="shared" si="156"/>
        <v>0</v>
      </c>
      <c r="HG194" s="439">
        <f t="shared" si="156"/>
        <v>0</v>
      </c>
      <c r="HH194" s="439">
        <f t="shared" si="156"/>
        <v>0</v>
      </c>
      <c r="HI194" s="439">
        <f t="shared" si="156"/>
        <v>0</v>
      </c>
      <c r="HJ194" s="439">
        <f t="shared" si="156"/>
        <v>0</v>
      </c>
      <c r="HK194" s="439">
        <f t="shared" si="156"/>
        <v>0</v>
      </c>
      <c r="HL194" s="439">
        <f t="shared" si="156"/>
        <v>0</v>
      </c>
      <c r="HM194" s="439">
        <f t="shared" si="156"/>
        <v>0</v>
      </c>
      <c r="HN194" s="439">
        <f t="shared" si="156"/>
        <v>0</v>
      </c>
      <c r="HO194" s="439">
        <f t="shared" si="156"/>
        <v>0</v>
      </c>
      <c r="HP194" s="439">
        <f t="shared" si="156"/>
        <v>0</v>
      </c>
      <c r="HQ194" s="439">
        <f t="shared" si="156"/>
        <v>0</v>
      </c>
      <c r="HR194" s="439">
        <f t="shared" si="156"/>
        <v>0</v>
      </c>
      <c r="HS194" s="439">
        <f t="shared" si="156"/>
        <v>0</v>
      </c>
      <c r="HT194" s="439">
        <f t="shared" si="156"/>
        <v>0</v>
      </c>
      <c r="HU194" s="439">
        <f t="shared" si="156"/>
        <v>0</v>
      </c>
      <c r="HV194" s="439">
        <f t="shared" si="156"/>
        <v>0</v>
      </c>
      <c r="HW194" s="439">
        <f t="shared" si="156"/>
        <v>0</v>
      </c>
      <c r="HX194" s="439">
        <f t="shared" si="156"/>
        <v>0</v>
      </c>
      <c r="HY194" s="439">
        <f t="shared" si="156"/>
        <v>0</v>
      </c>
      <c r="HZ194" s="439">
        <f t="shared" si="156"/>
        <v>0</v>
      </c>
      <c r="IA194" s="439">
        <f t="shared" si="156"/>
        <v>0</v>
      </c>
      <c r="IB194" s="439">
        <f t="shared" si="156"/>
        <v>0</v>
      </c>
      <c r="IC194" s="439">
        <f t="shared" si="156"/>
        <v>0</v>
      </c>
      <c r="ID194" s="439">
        <f t="shared" si="156"/>
        <v>0</v>
      </c>
      <c r="IE194" s="439">
        <f t="shared" si="156"/>
        <v>0</v>
      </c>
      <c r="IF194" s="439">
        <f t="shared" si="156"/>
        <v>0</v>
      </c>
      <c r="IG194" s="439">
        <f t="shared" si="156"/>
        <v>0</v>
      </c>
      <c r="IH194" s="439">
        <f t="shared" si="156"/>
        <v>0</v>
      </c>
      <c r="II194" s="439">
        <f t="shared" si="156"/>
        <v>0</v>
      </c>
      <c r="IJ194" s="439">
        <f t="shared" si="156"/>
        <v>0</v>
      </c>
      <c r="IK194" s="439">
        <f t="shared" si="156"/>
        <v>0</v>
      </c>
      <c r="IL194" s="439">
        <f t="shared" si="156"/>
        <v>0</v>
      </c>
      <c r="IM194" s="439">
        <f t="shared" si="156"/>
        <v>0</v>
      </c>
      <c r="IN194" s="439">
        <f t="shared" si="156"/>
        <v>0</v>
      </c>
      <c r="IO194" s="439">
        <f t="shared" si="156"/>
        <v>0</v>
      </c>
      <c r="IP194" s="439">
        <f t="shared" si="156"/>
        <v>0</v>
      </c>
      <c r="IQ194" s="439">
        <f t="shared" si="156"/>
        <v>0</v>
      </c>
      <c r="IR194" s="439">
        <f t="shared" si="156"/>
        <v>0</v>
      </c>
      <c r="IS194" s="439">
        <f t="shared" si="156"/>
        <v>0</v>
      </c>
      <c r="IT194" s="439">
        <f t="shared" si="156"/>
        <v>0</v>
      </c>
      <c r="IU194" s="439">
        <f t="shared" si="156"/>
        <v>0</v>
      </c>
      <c r="IV194" s="439">
        <f t="shared" si="156"/>
        <v>0</v>
      </c>
      <c r="IW194" s="439">
        <f t="shared" si="156"/>
        <v>0</v>
      </c>
      <c r="IX194" s="439">
        <f t="shared" si="156"/>
        <v>0</v>
      </c>
      <c r="IY194" s="439">
        <f t="shared" si="156"/>
        <v>0</v>
      </c>
      <c r="IZ194" s="439">
        <f t="shared" ref="IZ194:LK194" si="157">IF(IZ$165=EOMONTH($E19,$R19*(1-$O19)),FV($AE19,ROUNDDOWN(YEARFRAC($D$165,IZ$165,1),0),0,($AC19*(1-$O19)+$AD19*$O19)*$B19,0),0)</f>
        <v>0</v>
      </c>
      <c r="JA194" s="439">
        <f t="shared" si="157"/>
        <v>0</v>
      </c>
      <c r="JB194" s="439">
        <f t="shared" si="157"/>
        <v>0</v>
      </c>
      <c r="JC194" s="439">
        <f t="shared" si="157"/>
        <v>0</v>
      </c>
      <c r="JD194" s="439">
        <f t="shared" si="157"/>
        <v>0</v>
      </c>
      <c r="JE194" s="439">
        <f t="shared" si="157"/>
        <v>0</v>
      </c>
      <c r="JF194" s="439">
        <f t="shared" si="157"/>
        <v>0</v>
      </c>
      <c r="JG194" s="439">
        <f t="shared" si="157"/>
        <v>0</v>
      </c>
      <c r="JH194" s="439">
        <f t="shared" si="157"/>
        <v>0</v>
      </c>
      <c r="JI194" s="439">
        <f t="shared" si="157"/>
        <v>0</v>
      </c>
      <c r="JJ194" s="439">
        <f t="shared" si="157"/>
        <v>0</v>
      </c>
      <c r="JK194" s="439">
        <f t="shared" si="157"/>
        <v>0</v>
      </c>
      <c r="JL194" s="439">
        <f t="shared" si="157"/>
        <v>0</v>
      </c>
      <c r="JM194" s="439">
        <f t="shared" si="157"/>
        <v>0</v>
      </c>
      <c r="JN194" s="439">
        <f t="shared" si="157"/>
        <v>0</v>
      </c>
      <c r="JO194" s="439">
        <f t="shared" si="157"/>
        <v>0</v>
      </c>
      <c r="JP194" s="439">
        <f t="shared" si="157"/>
        <v>0</v>
      </c>
      <c r="JQ194" s="439">
        <f t="shared" si="157"/>
        <v>0</v>
      </c>
      <c r="JR194" s="439">
        <f t="shared" si="157"/>
        <v>0</v>
      </c>
      <c r="JS194" s="439">
        <f t="shared" si="157"/>
        <v>0</v>
      </c>
      <c r="JT194" s="439">
        <f t="shared" si="157"/>
        <v>0</v>
      </c>
      <c r="JU194" s="439">
        <f t="shared" si="157"/>
        <v>0</v>
      </c>
      <c r="JV194" s="439">
        <f t="shared" si="157"/>
        <v>0</v>
      </c>
      <c r="JW194" s="439">
        <f t="shared" si="157"/>
        <v>0</v>
      </c>
      <c r="JX194" s="439">
        <f t="shared" si="157"/>
        <v>0</v>
      </c>
      <c r="JY194" s="439">
        <f t="shared" si="157"/>
        <v>0</v>
      </c>
      <c r="JZ194" s="439">
        <f t="shared" si="157"/>
        <v>0</v>
      </c>
      <c r="KA194" s="439">
        <f t="shared" si="157"/>
        <v>0</v>
      </c>
      <c r="KB194" s="439">
        <f t="shared" si="157"/>
        <v>0</v>
      </c>
      <c r="KC194" s="439">
        <f t="shared" si="157"/>
        <v>0</v>
      </c>
      <c r="KD194" s="439">
        <f t="shared" si="157"/>
        <v>0</v>
      </c>
      <c r="KE194" s="439">
        <f t="shared" si="157"/>
        <v>0</v>
      </c>
      <c r="KF194" s="439">
        <f t="shared" si="157"/>
        <v>0</v>
      </c>
      <c r="KG194" s="439">
        <f t="shared" si="157"/>
        <v>0</v>
      </c>
      <c r="KH194" s="439">
        <f t="shared" si="157"/>
        <v>0</v>
      </c>
      <c r="KI194" s="439">
        <f t="shared" si="157"/>
        <v>0</v>
      </c>
      <c r="KJ194" s="439">
        <f t="shared" si="157"/>
        <v>0</v>
      </c>
      <c r="KK194" s="439">
        <f t="shared" si="157"/>
        <v>0</v>
      </c>
      <c r="KL194" s="439">
        <f t="shared" si="157"/>
        <v>0</v>
      </c>
      <c r="KM194" s="439">
        <f t="shared" si="157"/>
        <v>0</v>
      </c>
      <c r="KN194" s="439">
        <f t="shared" si="157"/>
        <v>0</v>
      </c>
      <c r="KO194" s="439">
        <f t="shared" si="157"/>
        <v>0</v>
      </c>
      <c r="KP194" s="439">
        <f t="shared" si="157"/>
        <v>0</v>
      </c>
      <c r="KQ194" s="439">
        <f t="shared" si="157"/>
        <v>0</v>
      </c>
      <c r="KR194" s="439">
        <f t="shared" si="157"/>
        <v>0</v>
      </c>
      <c r="KS194" s="439">
        <f t="shared" si="157"/>
        <v>0</v>
      </c>
      <c r="KT194" s="439">
        <f t="shared" si="157"/>
        <v>0</v>
      </c>
      <c r="KU194" s="439">
        <f t="shared" si="157"/>
        <v>0</v>
      </c>
      <c r="KV194" s="439">
        <f t="shared" si="157"/>
        <v>0</v>
      </c>
      <c r="KW194" s="439">
        <f t="shared" si="157"/>
        <v>0</v>
      </c>
      <c r="KX194" s="439">
        <f t="shared" si="157"/>
        <v>0</v>
      </c>
      <c r="KY194" s="439">
        <f t="shared" si="157"/>
        <v>0</v>
      </c>
      <c r="KZ194" s="439">
        <f t="shared" si="157"/>
        <v>0</v>
      </c>
      <c r="LA194" s="439">
        <f t="shared" si="157"/>
        <v>0</v>
      </c>
      <c r="LB194" s="439">
        <f t="shared" si="157"/>
        <v>0</v>
      </c>
      <c r="LC194" s="439">
        <f t="shared" si="157"/>
        <v>0</v>
      </c>
      <c r="LD194" s="439">
        <f t="shared" si="157"/>
        <v>0</v>
      </c>
      <c r="LE194" s="439">
        <f t="shared" si="157"/>
        <v>0</v>
      </c>
      <c r="LF194" s="439">
        <f t="shared" si="157"/>
        <v>0</v>
      </c>
      <c r="LG194" s="439">
        <f t="shared" si="157"/>
        <v>0</v>
      </c>
      <c r="LH194" s="439">
        <f t="shared" si="157"/>
        <v>0</v>
      </c>
      <c r="LI194" s="439">
        <f t="shared" si="157"/>
        <v>0</v>
      </c>
      <c r="LJ194" s="439">
        <f t="shared" si="157"/>
        <v>0</v>
      </c>
      <c r="LK194" s="439">
        <f t="shared" si="157"/>
        <v>0</v>
      </c>
      <c r="LL194" s="439">
        <f t="shared" ref="LL194:NK194" si="158">IF(LL$165=EOMONTH($E19,$R19*(1-$O19)),FV($AE19,ROUNDDOWN(YEARFRAC($D$165,LL$165,1),0),0,($AC19*(1-$O19)+$AD19*$O19)*$B19,0),0)</f>
        <v>0</v>
      </c>
      <c r="LM194" s="439">
        <f t="shared" si="158"/>
        <v>0</v>
      </c>
      <c r="LN194" s="439">
        <f t="shared" si="158"/>
        <v>0</v>
      </c>
      <c r="LO194" s="439">
        <f t="shared" si="158"/>
        <v>0</v>
      </c>
      <c r="LP194" s="439">
        <f t="shared" si="158"/>
        <v>0</v>
      </c>
      <c r="LQ194" s="439">
        <f t="shared" si="158"/>
        <v>0</v>
      </c>
      <c r="LR194" s="439">
        <f t="shared" si="158"/>
        <v>0</v>
      </c>
      <c r="LS194" s="439">
        <f t="shared" si="158"/>
        <v>0</v>
      </c>
      <c r="LT194" s="439">
        <f t="shared" si="158"/>
        <v>0</v>
      </c>
      <c r="LU194" s="439">
        <f t="shared" si="158"/>
        <v>0</v>
      </c>
      <c r="LV194" s="439">
        <f t="shared" si="158"/>
        <v>0</v>
      </c>
      <c r="LW194" s="439">
        <f t="shared" si="158"/>
        <v>0</v>
      </c>
      <c r="LX194" s="439">
        <f t="shared" si="158"/>
        <v>0</v>
      </c>
      <c r="LY194" s="439">
        <f t="shared" si="158"/>
        <v>0</v>
      </c>
      <c r="LZ194" s="439">
        <f t="shared" si="158"/>
        <v>0</v>
      </c>
      <c r="MA194" s="439">
        <f t="shared" si="158"/>
        <v>0</v>
      </c>
      <c r="MB194" s="439">
        <f t="shared" si="158"/>
        <v>0</v>
      </c>
      <c r="MC194" s="439">
        <f t="shared" si="158"/>
        <v>0</v>
      </c>
      <c r="MD194" s="439">
        <f t="shared" si="158"/>
        <v>0</v>
      </c>
      <c r="ME194" s="439">
        <f t="shared" si="158"/>
        <v>0</v>
      </c>
      <c r="MF194" s="439">
        <f t="shared" si="158"/>
        <v>0</v>
      </c>
      <c r="MG194" s="439">
        <f t="shared" si="158"/>
        <v>0</v>
      </c>
      <c r="MH194" s="439">
        <f t="shared" si="158"/>
        <v>0</v>
      </c>
      <c r="MI194" s="439">
        <f t="shared" si="158"/>
        <v>0</v>
      </c>
      <c r="MJ194" s="439">
        <f t="shared" si="158"/>
        <v>0</v>
      </c>
      <c r="MK194" s="439">
        <f t="shared" si="158"/>
        <v>0</v>
      </c>
      <c r="ML194" s="439">
        <f t="shared" si="158"/>
        <v>0</v>
      </c>
      <c r="MM194" s="439">
        <f t="shared" si="158"/>
        <v>0</v>
      </c>
      <c r="MN194" s="439">
        <f t="shared" si="158"/>
        <v>0</v>
      </c>
      <c r="MO194" s="439">
        <f t="shared" si="158"/>
        <v>0</v>
      </c>
      <c r="MP194" s="439">
        <f t="shared" si="158"/>
        <v>0</v>
      </c>
      <c r="MQ194" s="439">
        <f t="shared" si="158"/>
        <v>0</v>
      </c>
      <c r="MR194" s="439">
        <f t="shared" si="158"/>
        <v>0</v>
      </c>
      <c r="MS194" s="439">
        <f t="shared" si="158"/>
        <v>0</v>
      </c>
      <c r="MT194" s="439">
        <f t="shared" si="158"/>
        <v>0</v>
      </c>
      <c r="MU194" s="439">
        <f t="shared" si="158"/>
        <v>0</v>
      </c>
      <c r="MV194" s="439">
        <f t="shared" si="158"/>
        <v>0</v>
      </c>
      <c r="MW194" s="439">
        <f t="shared" si="158"/>
        <v>0</v>
      </c>
      <c r="MX194" s="439">
        <f t="shared" si="158"/>
        <v>0</v>
      </c>
      <c r="MY194" s="439">
        <f t="shared" si="158"/>
        <v>0</v>
      </c>
      <c r="MZ194" s="439">
        <f t="shared" si="158"/>
        <v>0</v>
      </c>
      <c r="NA194" s="439">
        <f t="shared" si="158"/>
        <v>0</v>
      </c>
      <c r="NB194" s="439">
        <f t="shared" si="158"/>
        <v>0</v>
      </c>
      <c r="NC194" s="439">
        <f t="shared" si="158"/>
        <v>0</v>
      </c>
      <c r="ND194" s="439">
        <f t="shared" si="158"/>
        <v>0</v>
      </c>
      <c r="NE194" s="439">
        <f t="shared" si="158"/>
        <v>0</v>
      </c>
      <c r="NF194" s="439">
        <f t="shared" si="158"/>
        <v>0</v>
      </c>
      <c r="NG194" s="439">
        <f t="shared" si="158"/>
        <v>0</v>
      </c>
      <c r="NH194" s="439">
        <f t="shared" si="158"/>
        <v>0</v>
      </c>
      <c r="NI194" s="439">
        <f t="shared" si="158"/>
        <v>0</v>
      </c>
      <c r="NJ194" s="439">
        <f t="shared" si="158"/>
        <v>0</v>
      </c>
      <c r="NK194" s="442">
        <f t="shared" si="158"/>
        <v>0</v>
      </c>
    </row>
    <row r="195" spans="1:375" x14ac:dyDescent="0.15">
      <c r="A195" s="436">
        <f t="shared" si="140"/>
        <v>-40681.93426864074</v>
      </c>
      <c r="B195" s="441" t="s">
        <v>758</v>
      </c>
      <c r="C195" s="438" t="s">
        <v>761</v>
      </c>
      <c r="D195" s="439">
        <f>IF(D$165=EOMONTH($E19,$R19*(1-$O19)),SUMIFS($D188:$NK188,$D$165:$NK$165,"&gt;"&amp;EOMONTH($E19,$R19*(1-$O19)+$S19*(1-$O19)+$T19*$O19),$D$165:$NK$165,"&lt;="&amp;EOMONTH($E19,$R19*(1-$O19)+60))*-($AF19*(1-$O19)+$AH19*$O19)+SUMIFS($D188:$NK188,$D$165:$NK$165,"&gt;"&amp;EOMONTH($E19,$R19*(1-$O19)+60),$D$165:$NK$165,"&lt;="&amp;EOMONTH($E19,$R19*(1-$O19)+372))*-($AG19*(1-$O19)+$AI19*$O19),0)</f>
        <v>0</v>
      </c>
      <c r="E195" s="439">
        <f t="shared" ref="E195:BP195" si="159">IF(E$165=EOMONTH($E19,$R19*(1-$O19)),SUMIFS($D188:$NK188,$D$165:$NK$165,"&gt;"&amp;EOMONTH($E19,$R19*(1-$O19)+$S19*(1-$O19)+$T19*$O19),$D$165:$NK$165,"&lt;="&amp;EOMONTH($E19,$R19*(1-$O19)+60))*-($AF19*(1-$O19)+$AH19*$O19)+SUMIFS($D188:$NK188,$D$165:$NK$165,"&gt;"&amp;EOMONTH($E19,$R19*(1-$O19)+60),$D$165:$NK$165,"&lt;="&amp;EOMONTH($E19,$R19*(1-$O19)+372))*-($AG19*(1-$O19)+$AI19*$O19),0)</f>
        <v>0</v>
      </c>
      <c r="F195" s="439">
        <f t="shared" si="159"/>
        <v>0</v>
      </c>
      <c r="G195" s="439">
        <f t="shared" si="159"/>
        <v>0</v>
      </c>
      <c r="H195" s="439">
        <f t="shared" si="159"/>
        <v>0</v>
      </c>
      <c r="I195" s="439">
        <f t="shared" si="159"/>
        <v>0</v>
      </c>
      <c r="J195" s="439">
        <f t="shared" si="159"/>
        <v>0</v>
      </c>
      <c r="K195" s="439">
        <f t="shared" si="159"/>
        <v>0</v>
      </c>
      <c r="L195" s="439">
        <f t="shared" si="159"/>
        <v>0</v>
      </c>
      <c r="M195" s="439">
        <f t="shared" si="159"/>
        <v>0</v>
      </c>
      <c r="N195" s="439">
        <f t="shared" si="159"/>
        <v>0</v>
      </c>
      <c r="O195" s="439">
        <f t="shared" si="159"/>
        <v>0</v>
      </c>
      <c r="P195" s="439">
        <f t="shared" si="159"/>
        <v>0</v>
      </c>
      <c r="Q195" s="439">
        <f t="shared" si="159"/>
        <v>0</v>
      </c>
      <c r="R195" s="439">
        <f t="shared" si="159"/>
        <v>0</v>
      </c>
      <c r="S195" s="439">
        <f t="shared" si="159"/>
        <v>0</v>
      </c>
      <c r="T195" s="439">
        <f t="shared" si="159"/>
        <v>0</v>
      </c>
      <c r="U195" s="439">
        <f t="shared" si="159"/>
        <v>0</v>
      </c>
      <c r="V195" s="439">
        <f t="shared" si="159"/>
        <v>0</v>
      </c>
      <c r="W195" s="439">
        <f t="shared" si="159"/>
        <v>0</v>
      </c>
      <c r="X195" s="439">
        <f t="shared" si="159"/>
        <v>0</v>
      </c>
      <c r="Y195" s="439">
        <f t="shared" si="159"/>
        <v>0</v>
      </c>
      <c r="Z195" s="439">
        <f t="shared" si="159"/>
        <v>0</v>
      </c>
      <c r="AA195" s="439">
        <f t="shared" si="159"/>
        <v>0</v>
      </c>
      <c r="AB195" s="439">
        <f t="shared" si="159"/>
        <v>0</v>
      </c>
      <c r="AC195" s="439">
        <f t="shared" si="159"/>
        <v>0</v>
      </c>
      <c r="AD195" s="439">
        <f t="shared" si="159"/>
        <v>0</v>
      </c>
      <c r="AE195" s="439">
        <f t="shared" si="159"/>
        <v>0</v>
      </c>
      <c r="AF195" s="439">
        <f t="shared" si="159"/>
        <v>0</v>
      </c>
      <c r="AG195" s="439">
        <f t="shared" si="159"/>
        <v>0</v>
      </c>
      <c r="AH195" s="439">
        <f t="shared" si="159"/>
        <v>0</v>
      </c>
      <c r="AI195" s="439">
        <f t="shared" si="159"/>
        <v>0</v>
      </c>
      <c r="AJ195" s="439">
        <f t="shared" si="159"/>
        <v>0</v>
      </c>
      <c r="AK195" s="439">
        <f t="shared" si="159"/>
        <v>0</v>
      </c>
      <c r="AL195" s="439">
        <f t="shared" si="159"/>
        <v>0</v>
      </c>
      <c r="AM195" s="439">
        <f t="shared" si="159"/>
        <v>0</v>
      </c>
      <c r="AN195" s="439">
        <f t="shared" si="159"/>
        <v>0</v>
      </c>
      <c r="AO195" s="439">
        <f t="shared" si="159"/>
        <v>0</v>
      </c>
      <c r="AP195" s="439">
        <f t="shared" si="159"/>
        <v>0</v>
      </c>
      <c r="AQ195" s="439">
        <f t="shared" si="159"/>
        <v>0</v>
      </c>
      <c r="AR195" s="439">
        <f t="shared" si="159"/>
        <v>0</v>
      </c>
      <c r="AS195" s="439">
        <f t="shared" si="159"/>
        <v>0</v>
      </c>
      <c r="AT195" s="439">
        <f t="shared" si="159"/>
        <v>0</v>
      </c>
      <c r="AU195" s="439">
        <f t="shared" si="159"/>
        <v>0</v>
      </c>
      <c r="AV195" s="439">
        <f t="shared" si="159"/>
        <v>0</v>
      </c>
      <c r="AW195" s="439">
        <f t="shared" si="159"/>
        <v>0</v>
      </c>
      <c r="AX195" s="439">
        <f t="shared" si="159"/>
        <v>0</v>
      </c>
      <c r="AY195" s="439">
        <f t="shared" si="159"/>
        <v>0</v>
      </c>
      <c r="AZ195" s="439">
        <f t="shared" si="159"/>
        <v>0</v>
      </c>
      <c r="BA195" s="439">
        <f t="shared" si="159"/>
        <v>0</v>
      </c>
      <c r="BB195" s="439">
        <f t="shared" si="159"/>
        <v>0</v>
      </c>
      <c r="BC195" s="439">
        <f t="shared" si="159"/>
        <v>0</v>
      </c>
      <c r="BD195" s="439">
        <f t="shared" si="159"/>
        <v>0</v>
      </c>
      <c r="BE195" s="439">
        <f t="shared" si="159"/>
        <v>0</v>
      </c>
      <c r="BF195" s="439">
        <f t="shared" si="159"/>
        <v>0</v>
      </c>
      <c r="BG195" s="439">
        <f t="shared" si="159"/>
        <v>0</v>
      </c>
      <c r="BH195" s="439">
        <f t="shared" si="159"/>
        <v>0</v>
      </c>
      <c r="BI195" s="439">
        <f t="shared" si="159"/>
        <v>0</v>
      </c>
      <c r="BJ195" s="439">
        <f t="shared" si="159"/>
        <v>0</v>
      </c>
      <c r="BK195" s="439">
        <f t="shared" si="159"/>
        <v>0</v>
      </c>
      <c r="BL195" s="439">
        <f t="shared" si="159"/>
        <v>0</v>
      </c>
      <c r="BM195" s="439">
        <f t="shared" si="159"/>
        <v>0</v>
      </c>
      <c r="BN195" s="439">
        <f t="shared" si="159"/>
        <v>0</v>
      </c>
      <c r="BO195" s="439">
        <f t="shared" si="159"/>
        <v>0</v>
      </c>
      <c r="BP195" s="439">
        <f t="shared" si="159"/>
        <v>0</v>
      </c>
      <c r="BQ195" s="439">
        <f t="shared" ref="BQ195:EB195" si="160">IF(BQ$165=EOMONTH($E19,$R19*(1-$O19)),SUMIFS($D188:$NK188,$D$165:$NK$165,"&gt;"&amp;EOMONTH($E19,$R19*(1-$O19)+$S19*(1-$O19)+$T19*$O19),$D$165:$NK$165,"&lt;="&amp;EOMONTH($E19,$R19*(1-$O19)+60))*-($AF19*(1-$O19)+$AH19*$O19)+SUMIFS($D188:$NK188,$D$165:$NK$165,"&gt;"&amp;EOMONTH($E19,$R19*(1-$O19)+60),$D$165:$NK$165,"&lt;="&amp;EOMONTH($E19,$R19*(1-$O19)+372))*-($AG19*(1-$O19)+$AI19*$O19),0)</f>
        <v>0</v>
      </c>
      <c r="BR195" s="439">
        <f t="shared" si="160"/>
        <v>0</v>
      </c>
      <c r="BS195" s="439">
        <f t="shared" si="160"/>
        <v>0</v>
      </c>
      <c r="BT195" s="439">
        <f t="shared" si="160"/>
        <v>0</v>
      </c>
      <c r="BU195" s="439">
        <f t="shared" si="160"/>
        <v>0</v>
      </c>
      <c r="BV195" s="439">
        <f t="shared" si="160"/>
        <v>0</v>
      </c>
      <c r="BW195" s="439">
        <f t="shared" si="160"/>
        <v>0</v>
      </c>
      <c r="BX195" s="439">
        <f t="shared" si="160"/>
        <v>0</v>
      </c>
      <c r="BY195" s="439">
        <f t="shared" si="160"/>
        <v>0</v>
      </c>
      <c r="BZ195" s="439">
        <f t="shared" si="160"/>
        <v>0</v>
      </c>
      <c r="CA195" s="439">
        <f t="shared" si="160"/>
        <v>0</v>
      </c>
      <c r="CB195" s="439">
        <f t="shared" si="160"/>
        <v>0</v>
      </c>
      <c r="CC195" s="439">
        <f t="shared" si="160"/>
        <v>0</v>
      </c>
      <c r="CD195" s="439">
        <f t="shared" si="160"/>
        <v>0</v>
      </c>
      <c r="CE195" s="439">
        <f t="shared" si="160"/>
        <v>0</v>
      </c>
      <c r="CF195" s="439">
        <f t="shared" si="160"/>
        <v>0</v>
      </c>
      <c r="CG195" s="439">
        <f t="shared" si="160"/>
        <v>0</v>
      </c>
      <c r="CH195" s="439">
        <f t="shared" si="160"/>
        <v>0</v>
      </c>
      <c r="CI195" s="439">
        <f t="shared" si="160"/>
        <v>0</v>
      </c>
      <c r="CJ195" s="439">
        <f t="shared" si="160"/>
        <v>0</v>
      </c>
      <c r="CK195" s="439">
        <f t="shared" si="160"/>
        <v>0</v>
      </c>
      <c r="CL195" s="439">
        <f t="shared" si="160"/>
        <v>0</v>
      </c>
      <c r="CM195" s="439">
        <f t="shared" si="160"/>
        <v>0</v>
      </c>
      <c r="CN195" s="439">
        <f t="shared" si="160"/>
        <v>0</v>
      </c>
      <c r="CO195" s="439">
        <f t="shared" si="160"/>
        <v>0</v>
      </c>
      <c r="CP195" s="439">
        <f t="shared" si="160"/>
        <v>0</v>
      </c>
      <c r="CQ195" s="439">
        <f t="shared" si="160"/>
        <v>0</v>
      </c>
      <c r="CR195" s="439">
        <f t="shared" si="160"/>
        <v>0</v>
      </c>
      <c r="CS195" s="439">
        <f t="shared" si="160"/>
        <v>0</v>
      </c>
      <c r="CT195" s="439">
        <f t="shared" si="160"/>
        <v>0</v>
      </c>
      <c r="CU195" s="439">
        <f t="shared" si="160"/>
        <v>0</v>
      </c>
      <c r="CV195" s="439">
        <f t="shared" si="160"/>
        <v>0</v>
      </c>
      <c r="CW195" s="439">
        <f t="shared" si="160"/>
        <v>0</v>
      </c>
      <c r="CX195" s="439">
        <f t="shared" si="160"/>
        <v>0</v>
      </c>
      <c r="CY195" s="439">
        <f t="shared" si="160"/>
        <v>0</v>
      </c>
      <c r="CZ195" s="439">
        <f t="shared" si="160"/>
        <v>0</v>
      </c>
      <c r="DA195" s="439">
        <f t="shared" si="160"/>
        <v>0</v>
      </c>
      <c r="DB195" s="439">
        <f t="shared" si="160"/>
        <v>0</v>
      </c>
      <c r="DC195" s="439">
        <f t="shared" si="160"/>
        <v>0</v>
      </c>
      <c r="DD195" s="439">
        <f t="shared" si="160"/>
        <v>0</v>
      </c>
      <c r="DE195" s="439">
        <f t="shared" si="160"/>
        <v>0</v>
      </c>
      <c r="DF195" s="439">
        <f t="shared" si="160"/>
        <v>0</v>
      </c>
      <c r="DG195" s="439">
        <f t="shared" si="160"/>
        <v>0</v>
      </c>
      <c r="DH195" s="439">
        <f t="shared" si="160"/>
        <v>0</v>
      </c>
      <c r="DI195" s="439">
        <f t="shared" si="160"/>
        <v>0</v>
      </c>
      <c r="DJ195" s="439">
        <f t="shared" si="160"/>
        <v>0</v>
      </c>
      <c r="DK195" s="439">
        <f t="shared" si="160"/>
        <v>0</v>
      </c>
      <c r="DL195" s="439">
        <f t="shared" si="160"/>
        <v>0</v>
      </c>
      <c r="DM195" s="439">
        <f t="shared" si="160"/>
        <v>0</v>
      </c>
      <c r="DN195" s="439">
        <f t="shared" si="160"/>
        <v>0</v>
      </c>
      <c r="DO195" s="439">
        <f t="shared" si="160"/>
        <v>0</v>
      </c>
      <c r="DP195" s="439">
        <f t="shared" si="160"/>
        <v>0</v>
      </c>
      <c r="DQ195" s="439">
        <f t="shared" si="160"/>
        <v>0</v>
      </c>
      <c r="DR195" s="439">
        <f t="shared" si="160"/>
        <v>0</v>
      </c>
      <c r="DS195" s="439">
        <f t="shared" si="160"/>
        <v>0</v>
      </c>
      <c r="DT195" s="439">
        <f t="shared" si="160"/>
        <v>0</v>
      </c>
      <c r="DU195" s="439">
        <f t="shared" si="160"/>
        <v>0</v>
      </c>
      <c r="DV195" s="439">
        <f t="shared" si="160"/>
        <v>0</v>
      </c>
      <c r="DW195" s="439">
        <f t="shared" si="160"/>
        <v>0</v>
      </c>
      <c r="DX195" s="439">
        <f t="shared" si="160"/>
        <v>0</v>
      </c>
      <c r="DY195" s="439">
        <f t="shared" si="160"/>
        <v>0</v>
      </c>
      <c r="DZ195" s="439">
        <f t="shared" si="160"/>
        <v>0</v>
      </c>
      <c r="EA195" s="439">
        <f t="shared" si="160"/>
        <v>0</v>
      </c>
      <c r="EB195" s="439">
        <f t="shared" si="160"/>
        <v>0</v>
      </c>
      <c r="EC195" s="439">
        <f t="shared" ref="EC195:GN195" si="161">IF(EC$165=EOMONTH($E19,$R19*(1-$O19)),SUMIFS($D188:$NK188,$D$165:$NK$165,"&gt;"&amp;EOMONTH($E19,$R19*(1-$O19)+$S19*(1-$O19)+$T19*$O19),$D$165:$NK$165,"&lt;="&amp;EOMONTH($E19,$R19*(1-$O19)+60))*-($AF19*(1-$O19)+$AH19*$O19)+SUMIFS($D188:$NK188,$D$165:$NK$165,"&gt;"&amp;EOMONTH($E19,$R19*(1-$O19)+60),$D$165:$NK$165,"&lt;="&amp;EOMONTH($E19,$R19*(1-$O19)+372))*-($AG19*(1-$O19)+$AI19*$O19),0)</f>
        <v>0</v>
      </c>
      <c r="ED195" s="439">
        <f t="shared" si="161"/>
        <v>0</v>
      </c>
      <c r="EE195" s="439">
        <f t="shared" si="161"/>
        <v>0</v>
      </c>
      <c r="EF195" s="439">
        <f t="shared" si="161"/>
        <v>0</v>
      </c>
      <c r="EG195" s="439">
        <f t="shared" si="161"/>
        <v>0</v>
      </c>
      <c r="EH195" s="439">
        <f t="shared" si="161"/>
        <v>0</v>
      </c>
      <c r="EI195" s="439">
        <f t="shared" si="161"/>
        <v>0</v>
      </c>
      <c r="EJ195" s="439">
        <f t="shared" si="161"/>
        <v>0</v>
      </c>
      <c r="EK195" s="439">
        <f t="shared" si="161"/>
        <v>0</v>
      </c>
      <c r="EL195" s="439">
        <f t="shared" si="161"/>
        <v>0</v>
      </c>
      <c r="EM195" s="439">
        <f t="shared" si="161"/>
        <v>0</v>
      </c>
      <c r="EN195" s="439">
        <f t="shared" si="161"/>
        <v>0</v>
      </c>
      <c r="EO195" s="439">
        <f t="shared" si="161"/>
        <v>0</v>
      </c>
      <c r="EP195" s="439">
        <f t="shared" si="161"/>
        <v>0</v>
      </c>
      <c r="EQ195" s="439">
        <f t="shared" si="161"/>
        <v>0</v>
      </c>
      <c r="ER195" s="439">
        <f t="shared" si="161"/>
        <v>0</v>
      </c>
      <c r="ES195" s="439">
        <f t="shared" si="161"/>
        <v>0</v>
      </c>
      <c r="ET195" s="439">
        <f t="shared" si="161"/>
        <v>0</v>
      </c>
      <c r="EU195" s="439">
        <f t="shared" si="161"/>
        <v>0</v>
      </c>
      <c r="EV195" s="439">
        <f t="shared" si="161"/>
        <v>0</v>
      </c>
      <c r="EW195" s="439">
        <f t="shared" si="161"/>
        <v>0</v>
      </c>
      <c r="EX195" s="439">
        <f t="shared" si="161"/>
        <v>0</v>
      </c>
      <c r="EY195" s="439">
        <f t="shared" si="161"/>
        <v>0</v>
      </c>
      <c r="EZ195" s="439">
        <f t="shared" si="161"/>
        <v>0</v>
      </c>
      <c r="FA195" s="439">
        <f t="shared" si="161"/>
        <v>0</v>
      </c>
      <c r="FB195" s="439">
        <f t="shared" si="161"/>
        <v>0</v>
      </c>
      <c r="FC195" s="439">
        <f t="shared" si="161"/>
        <v>0</v>
      </c>
      <c r="FD195" s="439">
        <f t="shared" si="161"/>
        <v>0</v>
      </c>
      <c r="FE195" s="439">
        <f t="shared" si="161"/>
        <v>0</v>
      </c>
      <c r="FF195" s="439">
        <f t="shared" si="161"/>
        <v>0</v>
      </c>
      <c r="FG195" s="439">
        <f t="shared" si="161"/>
        <v>0</v>
      </c>
      <c r="FH195" s="439">
        <f t="shared" si="161"/>
        <v>0</v>
      </c>
      <c r="FI195" s="439">
        <f t="shared" si="161"/>
        <v>0</v>
      </c>
      <c r="FJ195" s="439">
        <f t="shared" si="161"/>
        <v>0</v>
      </c>
      <c r="FK195" s="439">
        <f t="shared" si="161"/>
        <v>0</v>
      </c>
      <c r="FL195" s="439">
        <f t="shared" si="161"/>
        <v>0</v>
      </c>
      <c r="FM195" s="439">
        <f t="shared" si="161"/>
        <v>0</v>
      </c>
      <c r="FN195" s="439">
        <f t="shared" si="161"/>
        <v>0</v>
      </c>
      <c r="FO195" s="439">
        <f t="shared" si="161"/>
        <v>0</v>
      </c>
      <c r="FP195" s="439">
        <f t="shared" si="161"/>
        <v>0</v>
      </c>
      <c r="FQ195" s="439">
        <f t="shared" si="161"/>
        <v>0</v>
      </c>
      <c r="FR195" s="439">
        <f t="shared" si="161"/>
        <v>0</v>
      </c>
      <c r="FS195" s="439">
        <f t="shared" si="161"/>
        <v>0</v>
      </c>
      <c r="FT195" s="439">
        <f t="shared" si="161"/>
        <v>0</v>
      </c>
      <c r="FU195" s="439">
        <f t="shared" si="161"/>
        <v>0</v>
      </c>
      <c r="FV195" s="439">
        <f t="shared" si="161"/>
        <v>-40681.93426864074</v>
      </c>
      <c r="FW195" s="439">
        <f t="shared" si="161"/>
        <v>0</v>
      </c>
      <c r="FX195" s="439">
        <f t="shared" si="161"/>
        <v>0</v>
      </c>
      <c r="FY195" s="439">
        <f t="shared" si="161"/>
        <v>0</v>
      </c>
      <c r="FZ195" s="439">
        <f t="shared" si="161"/>
        <v>0</v>
      </c>
      <c r="GA195" s="439">
        <f t="shared" si="161"/>
        <v>0</v>
      </c>
      <c r="GB195" s="439">
        <f t="shared" si="161"/>
        <v>0</v>
      </c>
      <c r="GC195" s="439">
        <f t="shared" si="161"/>
        <v>0</v>
      </c>
      <c r="GD195" s="439">
        <f t="shared" si="161"/>
        <v>0</v>
      </c>
      <c r="GE195" s="439">
        <f t="shared" si="161"/>
        <v>0</v>
      </c>
      <c r="GF195" s="439">
        <f t="shared" si="161"/>
        <v>0</v>
      </c>
      <c r="GG195" s="439">
        <f t="shared" si="161"/>
        <v>0</v>
      </c>
      <c r="GH195" s="439">
        <f t="shared" si="161"/>
        <v>0</v>
      </c>
      <c r="GI195" s="439">
        <f t="shared" si="161"/>
        <v>0</v>
      </c>
      <c r="GJ195" s="439">
        <f t="shared" si="161"/>
        <v>0</v>
      </c>
      <c r="GK195" s="439">
        <f t="shared" si="161"/>
        <v>0</v>
      </c>
      <c r="GL195" s="439">
        <f t="shared" si="161"/>
        <v>0</v>
      </c>
      <c r="GM195" s="439">
        <f t="shared" si="161"/>
        <v>0</v>
      </c>
      <c r="GN195" s="439">
        <f t="shared" si="161"/>
        <v>0</v>
      </c>
      <c r="GO195" s="439">
        <f t="shared" ref="GO195:IZ195" si="162">IF(GO$165=EOMONTH($E19,$R19*(1-$O19)),SUMIFS($D188:$NK188,$D$165:$NK$165,"&gt;"&amp;EOMONTH($E19,$R19*(1-$O19)+$S19*(1-$O19)+$T19*$O19),$D$165:$NK$165,"&lt;="&amp;EOMONTH($E19,$R19*(1-$O19)+60))*-($AF19*(1-$O19)+$AH19*$O19)+SUMIFS($D188:$NK188,$D$165:$NK$165,"&gt;"&amp;EOMONTH($E19,$R19*(1-$O19)+60),$D$165:$NK$165,"&lt;="&amp;EOMONTH($E19,$R19*(1-$O19)+372))*-($AG19*(1-$O19)+$AI19*$O19),0)</f>
        <v>0</v>
      </c>
      <c r="GP195" s="439">
        <f t="shared" si="162"/>
        <v>0</v>
      </c>
      <c r="GQ195" s="439">
        <f t="shared" si="162"/>
        <v>0</v>
      </c>
      <c r="GR195" s="439">
        <f t="shared" si="162"/>
        <v>0</v>
      </c>
      <c r="GS195" s="439">
        <f t="shared" si="162"/>
        <v>0</v>
      </c>
      <c r="GT195" s="439">
        <f t="shared" si="162"/>
        <v>0</v>
      </c>
      <c r="GU195" s="439">
        <f t="shared" si="162"/>
        <v>0</v>
      </c>
      <c r="GV195" s="439">
        <f t="shared" si="162"/>
        <v>0</v>
      </c>
      <c r="GW195" s="439">
        <f t="shared" si="162"/>
        <v>0</v>
      </c>
      <c r="GX195" s="439">
        <f t="shared" si="162"/>
        <v>0</v>
      </c>
      <c r="GY195" s="439">
        <f t="shared" si="162"/>
        <v>0</v>
      </c>
      <c r="GZ195" s="439">
        <f t="shared" si="162"/>
        <v>0</v>
      </c>
      <c r="HA195" s="439">
        <f t="shared" si="162"/>
        <v>0</v>
      </c>
      <c r="HB195" s="439">
        <f t="shared" si="162"/>
        <v>0</v>
      </c>
      <c r="HC195" s="439">
        <f t="shared" si="162"/>
        <v>0</v>
      </c>
      <c r="HD195" s="439">
        <f t="shared" si="162"/>
        <v>0</v>
      </c>
      <c r="HE195" s="439">
        <f t="shared" si="162"/>
        <v>0</v>
      </c>
      <c r="HF195" s="439">
        <f t="shared" si="162"/>
        <v>0</v>
      </c>
      <c r="HG195" s="439">
        <f t="shared" si="162"/>
        <v>0</v>
      </c>
      <c r="HH195" s="439">
        <f t="shared" si="162"/>
        <v>0</v>
      </c>
      <c r="HI195" s="439">
        <f t="shared" si="162"/>
        <v>0</v>
      </c>
      <c r="HJ195" s="439">
        <f t="shared" si="162"/>
        <v>0</v>
      </c>
      <c r="HK195" s="439">
        <f t="shared" si="162"/>
        <v>0</v>
      </c>
      <c r="HL195" s="439">
        <f t="shared" si="162"/>
        <v>0</v>
      </c>
      <c r="HM195" s="439">
        <f t="shared" si="162"/>
        <v>0</v>
      </c>
      <c r="HN195" s="439">
        <f t="shared" si="162"/>
        <v>0</v>
      </c>
      <c r="HO195" s="439">
        <f t="shared" si="162"/>
        <v>0</v>
      </c>
      <c r="HP195" s="439">
        <f t="shared" si="162"/>
        <v>0</v>
      </c>
      <c r="HQ195" s="439">
        <f t="shared" si="162"/>
        <v>0</v>
      </c>
      <c r="HR195" s="439">
        <f t="shared" si="162"/>
        <v>0</v>
      </c>
      <c r="HS195" s="439">
        <f t="shared" si="162"/>
        <v>0</v>
      </c>
      <c r="HT195" s="439">
        <f t="shared" si="162"/>
        <v>0</v>
      </c>
      <c r="HU195" s="439">
        <f t="shared" si="162"/>
        <v>0</v>
      </c>
      <c r="HV195" s="439">
        <f t="shared" si="162"/>
        <v>0</v>
      </c>
      <c r="HW195" s="439">
        <f t="shared" si="162"/>
        <v>0</v>
      </c>
      <c r="HX195" s="439">
        <f t="shared" si="162"/>
        <v>0</v>
      </c>
      <c r="HY195" s="439">
        <f t="shared" si="162"/>
        <v>0</v>
      </c>
      <c r="HZ195" s="439">
        <f t="shared" si="162"/>
        <v>0</v>
      </c>
      <c r="IA195" s="439">
        <f t="shared" si="162"/>
        <v>0</v>
      </c>
      <c r="IB195" s="439">
        <f t="shared" si="162"/>
        <v>0</v>
      </c>
      <c r="IC195" s="439">
        <f t="shared" si="162"/>
        <v>0</v>
      </c>
      <c r="ID195" s="439">
        <f t="shared" si="162"/>
        <v>0</v>
      </c>
      <c r="IE195" s="439">
        <f t="shared" si="162"/>
        <v>0</v>
      </c>
      <c r="IF195" s="439">
        <f t="shared" si="162"/>
        <v>0</v>
      </c>
      <c r="IG195" s="439">
        <f t="shared" si="162"/>
        <v>0</v>
      </c>
      <c r="IH195" s="439">
        <f t="shared" si="162"/>
        <v>0</v>
      </c>
      <c r="II195" s="439">
        <f t="shared" si="162"/>
        <v>0</v>
      </c>
      <c r="IJ195" s="439">
        <f t="shared" si="162"/>
        <v>0</v>
      </c>
      <c r="IK195" s="439">
        <f t="shared" si="162"/>
        <v>0</v>
      </c>
      <c r="IL195" s="439">
        <f t="shared" si="162"/>
        <v>0</v>
      </c>
      <c r="IM195" s="439">
        <f t="shared" si="162"/>
        <v>0</v>
      </c>
      <c r="IN195" s="439">
        <f t="shared" si="162"/>
        <v>0</v>
      </c>
      <c r="IO195" s="439">
        <f t="shared" si="162"/>
        <v>0</v>
      </c>
      <c r="IP195" s="439">
        <f t="shared" si="162"/>
        <v>0</v>
      </c>
      <c r="IQ195" s="439">
        <f t="shared" si="162"/>
        <v>0</v>
      </c>
      <c r="IR195" s="439">
        <f t="shared" si="162"/>
        <v>0</v>
      </c>
      <c r="IS195" s="439">
        <f t="shared" si="162"/>
        <v>0</v>
      </c>
      <c r="IT195" s="439">
        <f t="shared" si="162"/>
        <v>0</v>
      </c>
      <c r="IU195" s="439">
        <f t="shared" si="162"/>
        <v>0</v>
      </c>
      <c r="IV195" s="439">
        <f t="shared" si="162"/>
        <v>0</v>
      </c>
      <c r="IW195" s="439">
        <f t="shared" si="162"/>
        <v>0</v>
      </c>
      <c r="IX195" s="439">
        <f t="shared" si="162"/>
        <v>0</v>
      </c>
      <c r="IY195" s="439">
        <f t="shared" si="162"/>
        <v>0</v>
      </c>
      <c r="IZ195" s="439">
        <f t="shared" si="162"/>
        <v>0</v>
      </c>
      <c r="JA195" s="439">
        <f t="shared" ref="JA195:LL195" si="163">IF(JA$165=EOMONTH($E19,$R19*(1-$O19)),SUMIFS($D188:$NK188,$D$165:$NK$165,"&gt;"&amp;EOMONTH($E19,$R19*(1-$O19)+$S19*(1-$O19)+$T19*$O19),$D$165:$NK$165,"&lt;="&amp;EOMONTH($E19,$R19*(1-$O19)+60))*-($AF19*(1-$O19)+$AH19*$O19)+SUMIFS($D188:$NK188,$D$165:$NK$165,"&gt;"&amp;EOMONTH($E19,$R19*(1-$O19)+60),$D$165:$NK$165,"&lt;="&amp;EOMONTH($E19,$R19*(1-$O19)+372))*-($AG19*(1-$O19)+$AI19*$O19),0)</f>
        <v>0</v>
      </c>
      <c r="JB195" s="439">
        <f t="shared" si="163"/>
        <v>0</v>
      </c>
      <c r="JC195" s="439">
        <f t="shared" si="163"/>
        <v>0</v>
      </c>
      <c r="JD195" s="439">
        <f t="shared" si="163"/>
        <v>0</v>
      </c>
      <c r="JE195" s="439">
        <f t="shared" si="163"/>
        <v>0</v>
      </c>
      <c r="JF195" s="439">
        <f t="shared" si="163"/>
        <v>0</v>
      </c>
      <c r="JG195" s="439">
        <f t="shared" si="163"/>
        <v>0</v>
      </c>
      <c r="JH195" s="439">
        <f t="shared" si="163"/>
        <v>0</v>
      </c>
      <c r="JI195" s="439">
        <f t="shared" si="163"/>
        <v>0</v>
      </c>
      <c r="JJ195" s="439">
        <f t="shared" si="163"/>
        <v>0</v>
      </c>
      <c r="JK195" s="439">
        <f t="shared" si="163"/>
        <v>0</v>
      </c>
      <c r="JL195" s="439">
        <f t="shared" si="163"/>
        <v>0</v>
      </c>
      <c r="JM195" s="439">
        <f t="shared" si="163"/>
        <v>0</v>
      </c>
      <c r="JN195" s="439">
        <f t="shared" si="163"/>
        <v>0</v>
      </c>
      <c r="JO195" s="439">
        <f t="shared" si="163"/>
        <v>0</v>
      </c>
      <c r="JP195" s="439">
        <f t="shared" si="163"/>
        <v>0</v>
      </c>
      <c r="JQ195" s="439">
        <f t="shared" si="163"/>
        <v>0</v>
      </c>
      <c r="JR195" s="439">
        <f t="shared" si="163"/>
        <v>0</v>
      </c>
      <c r="JS195" s="439">
        <f t="shared" si="163"/>
        <v>0</v>
      </c>
      <c r="JT195" s="439">
        <f t="shared" si="163"/>
        <v>0</v>
      </c>
      <c r="JU195" s="439">
        <f t="shared" si="163"/>
        <v>0</v>
      </c>
      <c r="JV195" s="439">
        <f t="shared" si="163"/>
        <v>0</v>
      </c>
      <c r="JW195" s="439">
        <f t="shared" si="163"/>
        <v>0</v>
      </c>
      <c r="JX195" s="439">
        <f t="shared" si="163"/>
        <v>0</v>
      </c>
      <c r="JY195" s="439">
        <f t="shared" si="163"/>
        <v>0</v>
      </c>
      <c r="JZ195" s="439">
        <f t="shared" si="163"/>
        <v>0</v>
      </c>
      <c r="KA195" s="439">
        <f t="shared" si="163"/>
        <v>0</v>
      </c>
      <c r="KB195" s="439">
        <f t="shared" si="163"/>
        <v>0</v>
      </c>
      <c r="KC195" s="439">
        <f t="shared" si="163"/>
        <v>0</v>
      </c>
      <c r="KD195" s="439">
        <f t="shared" si="163"/>
        <v>0</v>
      </c>
      <c r="KE195" s="439">
        <f t="shared" si="163"/>
        <v>0</v>
      </c>
      <c r="KF195" s="439">
        <f t="shared" si="163"/>
        <v>0</v>
      </c>
      <c r="KG195" s="439">
        <f t="shared" si="163"/>
        <v>0</v>
      </c>
      <c r="KH195" s="439">
        <f t="shared" si="163"/>
        <v>0</v>
      </c>
      <c r="KI195" s="439">
        <f t="shared" si="163"/>
        <v>0</v>
      </c>
      <c r="KJ195" s="439">
        <f t="shared" si="163"/>
        <v>0</v>
      </c>
      <c r="KK195" s="439">
        <f t="shared" si="163"/>
        <v>0</v>
      </c>
      <c r="KL195" s="439">
        <f t="shared" si="163"/>
        <v>0</v>
      </c>
      <c r="KM195" s="439">
        <f t="shared" si="163"/>
        <v>0</v>
      </c>
      <c r="KN195" s="439">
        <f t="shared" si="163"/>
        <v>0</v>
      </c>
      <c r="KO195" s="439">
        <f t="shared" si="163"/>
        <v>0</v>
      </c>
      <c r="KP195" s="439">
        <f t="shared" si="163"/>
        <v>0</v>
      </c>
      <c r="KQ195" s="439">
        <f t="shared" si="163"/>
        <v>0</v>
      </c>
      <c r="KR195" s="439">
        <f t="shared" si="163"/>
        <v>0</v>
      </c>
      <c r="KS195" s="439">
        <f t="shared" si="163"/>
        <v>0</v>
      </c>
      <c r="KT195" s="439">
        <f t="shared" si="163"/>
        <v>0</v>
      </c>
      <c r="KU195" s="439">
        <f t="shared" si="163"/>
        <v>0</v>
      </c>
      <c r="KV195" s="439">
        <f t="shared" si="163"/>
        <v>0</v>
      </c>
      <c r="KW195" s="439">
        <f t="shared" si="163"/>
        <v>0</v>
      </c>
      <c r="KX195" s="439">
        <f t="shared" si="163"/>
        <v>0</v>
      </c>
      <c r="KY195" s="439">
        <f t="shared" si="163"/>
        <v>0</v>
      </c>
      <c r="KZ195" s="439">
        <f t="shared" si="163"/>
        <v>0</v>
      </c>
      <c r="LA195" s="439">
        <f t="shared" si="163"/>
        <v>0</v>
      </c>
      <c r="LB195" s="439">
        <f t="shared" si="163"/>
        <v>0</v>
      </c>
      <c r="LC195" s="439">
        <f t="shared" si="163"/>
        <v>0</v>
      </c>
      <c r="LD195" s="439">
        <f t="shared" si="163"/>
        <v>0</v>
      </c>
      <c r="LE195" s="439">
        <f t="shared" si="163"/>
        <v>0</v>
      </c>
      <c r="LF195" s="439">
        <f t="shared" si="163"/>
        <v>0</v>
      </c>
      <c r="LG195" s="439">
        <f t="shared" si="163"/>
        <v>0</v>
      </c>
      <c r="LH195" s="439">
        <f t="shared" si="163"/>
        <v>0</v>
      </c>
      <c r="LI195" s="439">
        <f t="shared" si="163"/>
        <v>0</v>
      </c>
      <c r="LJ195" s="439">
        <f t="shared" si="163"/>
        <v>0</v>
      </c>
      <c r="LK195" s="439">
        <f t="shared" si="163"/>
        <v>0</v>
      </c>
      <c r="LL195" s="439">
        <f t="shared" si="163"/>
        <v>0</v>
      </c>
      <c r="LM195" s="439">
        <f t="shared" ref="LM195:NK195" si="164">IF(LM$165=EOMONTH($E19,$R19*(1-$O19)),SUMIFS($D188:$NK188,$D$165:$NK$165,"&gt;"&amp;EOMONTH($E19,$R19*(1-$O19)+$S19*(1-$O19)+$T19*$O19),$D$165:$NK$165,"&lt;="&amp;EOMONTH($E19,$R19*(1-$O19)+60))*-($AF19*(1-$O19)+$AH19*$O19)+SUMIFS($D188:$NK188,$D$165:$NK$165,"&gt;"&amp;EOMONTH($E19,$R19*(1-$O19)+60),$D$165:$NK$165,"&lt;="&amp;EOMONTH($E19,$R19*(1-$O19)+372))*-($AG19*(1-$O19)+$AI19*$O19),0)</f>
        <v>0</v>
      </c>
      <c r="LN195" s="439">
        <f t="shared" si="164"/>
        <v>0</v>
      </c>
      <c r="LO195" s="439">
        <f t="shared" si="164"/>
        <v>0</v>
      </c>
      <c r="LP195" s="439">
        <f t="shared" si="164"/>
        <v>0</v>
      </c>
      <c r="LQ195" s="439">
        <f t="shared" si="164"/>
        <v>0</v>
      </c>
      <c r="LR195" s="439">
        <f t="shared" si="164"/>
        <v>0</v>
      </c>
      <c r="LS195" s="439">
        <f t="shared" si="164"/>
        <v>0</v>
      </c>
      <c r="LT195" s="439">
        <f t="shared" si="164"/>
        <v>0</v>
      </c>
      <c r="LU195" s="439">
        <f t="shared" si="164"/>
        <v>0</v>
      </c>
      <c r="LV195" s="439">
        <f t="shared" si="164"/>
        <v>0</v>
      </c>
      <c r="LW195" s="439">
        <f t="shared" si="164"/>
        <v>0</v>
      </c>
      <c r="LX195" s="439">
        <f t="shared" si="164"/>
        <v>0</v>
      </c>
      <c r="LY195" s="439">
        <f t="shared" si="164"/>
        <v>0</v>
      </c>
      <c r="LZ195" s="439">
        <f t="shared" si="164"/>
        <v>0</v>
      </c>
      <c r="MA195" s="439">
        <f t="shared" si="164"/>
        <v>0</v>
      </c>
      <c r="MB195" s="439">
        <f t="shared" si="164"/>
        <v>0</v>
      </c>
      <c r="MC195" s="439">
        <f t="shared" si="164"/>
        <v>0</v>
      </c>
      <c r="MD195" s="439">
        <f t="shared" si="164"/>
        <v>0</v>
      </c>
      <c r="ME195" s="439">
        <f t="shared" si="164"/>
        <v>0</v>
      </c>
      <c r="MF195" s="439">
        <f t="shared" si="164"/>
        <v>0</v>
      </c>
      <c r="MG195" s="439">
        <f t="shared" si="164"/>
        <v>0</v>
      </c>
      <c r="MH195" s="439">
        <f t="shared" si="164"/>
        <v>0</v>
      </c>
      <c r="MI195" s="439">
        <f t="shared" si="164"/>
        <v>0</v>
      </c>
      <c r="MJ195" s="439">
        <f t="shared" si="164"/>
        <v>0</v>
      </c>
      <c r="MK195" s="439">
        <f t="shared" si="164"/>
        <v>0</v>
      </c>
      <c r="ML195" s="439">
        <f t="shared" si="164"/>
        <v>0</v>
      </c>
      <c r="MM195" s="439">
        <f t="shared" si="164"/>
        <v>0</v>
      </c>
      <c r="MN195" s="439">
        <f t="shared" si="164"/>
        <v>0</v>
      </c>
      <c r="MO195" s="439">
        <f t="shared" si="164"/>
        <v>0</v>
      </c>
      <c r="MP195" s="439">
        <f t="shared" si="164"/>
        <v>0</v>
      </c>
      <c r="MQ195" s="439">
        <f t="shared" si="164"/>
        <v>0</v>
      </c>
      <c r="MR195" s="439">
        <f t="shared" si="164"/>
        <v>0</v>
      </c>
      <c r="MS195" s="439">
        <f t="shared" si="164"/>
        <v>0</v>
      </c>
      <c r="MT195" s="439">
        <f t="shared" si="164"/>
        <v>0</v>
      </c>
      <c r="MU195" s="439">
        <f t="shared" si="164"/>
        <v>0</v>
      </c>
      <c r="MV195" s="439">
        <f t="shared" si="164"/>
        <v>0</v>
      </c>
      <c r="MW195" s="439">
        <f t="shared" si="164"/>
        <v>0</v>
      </c>
      <c r="MX195" s="439">
        <f t="shared" si="164"/>
        <v>0</v>
      </c>
      <c r="MY195" s="439">
        <f t="shared" si="164"/>
        <v>0</v>
      </c>
      <c r="MZ195" s="439">
        <f t="shared" si="164"/>
        <v>0</v>
      </c>
      <c r="NA195" s="439">
        <f t="shared" si="164"/>
        <v>0</v>
      </c>
      <c r="NB195" s="439">
        <f t="shared" si="164"/>
        <v>0</v>
      </c>
      <c r="NC195" s="439">
        <f t="shared" si="164"/>
        <v>0</v>
      </c>
      <c r="ND195" s="439">
        <f t="shared" si="164"/>
        <v>0</v>
      </c>
      <c r="NE195" s="439">
        <f t="shared" si="164"/>
        <v>0</v>
      </c>
      <c r="NF195" s="439">
        <f t="shared" si="164"/>
        <v>0</v>
      </c>
      <c r="NG195" s="439">
        <f t="shared" si="164"/>
        <v>0</v>
      </c>
      <c r="NH195" s="439">
        <f t="shared" si="164"/>
        <v>0</v>
      </c>
      <c r="NI195" s="439">
        <f t="shared" si="164"/>
        <v>0</v>
      </c>
      <c r="NJ195" s="439">
        <f t="shared" si="164"/>
        <v>0</v>
      </c>
      <c r="NK195" s="442">
        <f t="shared" si="164"/>
        <v>0</v>
      </c>
    </row>
    <row r="196" spans="1:375" x14ac:dyDescent="0.15">
      <c r="A196" s="443">
        <f t="shared" ref="A196" si="165">SUM(D196:NK196)</f>
        <v>2123185.3885496142</v>
      </c>
      <c r="B196" s="448"/>
      <c r="C196" s="445" t="s">
        <v>762</v>
      </c>
      <c r="D196" s="446">
        <f>SUM(D191:D195)</f>
        <v>0</v>
      </c>
      <c r="E196" s="446">
        <f t="shared" ref="E196:BP196" si="166">SUM(E191:E195)</f>
        <v>0</v>
      </c>
      <c r="F196" s="446">
        <f t="shared" si="166"/>
        <v>0</v>
      </c>
      <c r="G196" s="446">
        <f t="shared" si="166"/>
        <v>0</v>
      </c>
      <c r="H196" s="446">
        <f t="shared" si="166"/>
        <v>0</v>
      </c>
      <c r="I196" s="446">
        <f t="shared" si="166"/>
        <v>0</v>
      </c>
      <c r="J196" s="446">
        <f t="shared" si="166"/>
        <v>0</v>
      </c>
      <c r="K196" s="446">
        <f t="shared" si="166"/>
        <v>0</v>
      </c>
      <c r="L196" s="446">
        <f t="shared" si="166"/>
        <v>0</v>
      </c>
      <c r="M196" s="446">
        <f t="shared" si="166"/>
        <v>0</v>
      </c>
      <c r="N196" s="446">
        <f t="shared" si="166"/>
        <v>0</v>
      </c>
      <c r="O196" s="446">
        <f t="shared" si="166"/>
        <v>0</v>
      </c>
      <c r="P196" s="446">
        <f t="shared" si="166"/>
        <v>0</v>
      </c>
      <c r="Q196" s="446">
        <f t="shared" si="166"/>
        <v>0</v>
      </c>
      <c r="R196" s="446">
        <f t="shared" si="166"/>
        <v>0</v>
      </c>
      <c r="S196" s="446">
        <f t="shared" si="166"/>
        <v>0</v>
      </c>
      <c r="T196" s="446">
        <f t="shared" si="166"/>
        <v>0</v>
      </c>
      <c r="U196" s="446">
        <f t="shared" si="166"/>
        <v>0</v>
      </c>
      <c r="V196" s="446">
        <f t="shared" si="166"/>
        <v>0</v>
      </c>
      <c r="W196" s="446">
        <f t="shared" si="166"/>
        <v>0</v>
      </c>
      <c r="X196" s="446">
        <f t="shared" si="166"/>
        <v>0</v>
      </c>
      <c r="Y196" s="446">
        <f t="shared" si="166"/>
        <v>0</v>
      </c>
      <c r="Z196" s="446">
        <f t="shared" si="166"/>
        <v>0</v>
      </c>
      <c r="AA196" s="446">
        <f t="shared" si="166"/>
        <v>0</v>
      </c>
      <c r="AB196" s="446">
        <f t="shared" si="166"/>
        <v>0</v>
      </c>
      <c r="AC196" s="446">
        <f t="shared" si="166"/>
        <v>0</v>
      </c>
      <c r="AD196" s="446">
        <f t="shared" si="166"/>
        <v>0</v>
      </c>
      <c r="AE196" s="446">
        <f t="shared" si="166"/>
        <v>-105508.69728023256</v>
      </c>
      <c r="AF196" s="446">
        <f t="shared" si="166"/>
        <v>1257.8464264543918</v>
      </c>
      <c r="AG196" s="446">
        <f t="shared" si="166"/>
        <v>1358.9686943635897</v>
      </c>
      <c r="AH196" s="446">
        <f t="shared" si="166"/>
        <v>1387.6386843915971</v>
      </c>
      <c r="AI196" s="446">
        <f t="shared" si="166"/>
        <v>1388.6505946323332</v>
      </c>
      <c r="AJ196" s="446">
        <f t="shared" si="166"/>
        <v>1392.3187216644128</v>
      </c>
      <c r="AK196" s="446">
        <f t="shared" si="166"/>
        <v>7242.7374954331754</v>
      </c>
      <c r="AL196" s="446">
        <f t="shared" si="166"/>
        <v>7273.7099206186003</v>
      </c>
      <c r="AM196" s="446">
        <f t="shared" si="166"/>
        <v>7274.7318504242312</v>
      </c>
      <c r="AN196" s="446">
        <f t="shared" si="166"/>
        <v>7610.71803993305</v>
      </c>
      <c r="AO196" s="446">
        <f t="shared" si="166"/>
        <v>7612.5748337424666</v>
      </c>
      <c r="AP196" s="446">
        <f t="shared" si="166"/>
        <v>7613.6043432748174</v>
      </c>
      <c r="AQ196" s="446">
        <f t="shared" si="166"/>
        <v>7614.636391855408</v>
      </c>
      <c r="AR196" s="446">
        <f t="shared" si="166"/>
        <v>7791.145166934064</v>
      </c>
      <c r="AS196" s="446">
        <f t="shared" si="166"/>
        <v>7793.0764826524546</v>
      </c>
      <c r="AT196" s="446">
        <f t="shared" si="166"/>
        <v>7794.1161860114453</v>
      </c>
      <c r="AU196" s="446">
        <f t="shared" si="166"/>
        <v>7795.1584535594029</v>
      </c>
      <c r="AV196" s="446">
        <f t="shared" si="166"/>
        <v>7798.936624402445</v>
      </c>
      <c r="AW196" s="446">
        <f t="shared" si="166"/>
        <v>7800.2544072681621</v>
      </c>
      <c r="AX196" s="446">
        <f t="shared" si="166"/>
        <v>7801.4561603044885</v>
      </c>
      <c r="AY196" s="446">
        <f t="shared" si="166"/>
        <v>7802.5087480042876</v>
      </c>
      <c r="AZ196" s="446">
        <f t="shared" si="166"/>
        <v>7829.1608063842123</v>
      </c>
      <c r="BA196" s="446">
        <f t="shared" si="166"/>
        <v>7831.0733040079112</v>
      </c>
      <c r="BB196" s="446">
        <f t="shared" si="166"/>
        <v>7832.1336988262328</v>
      </c>
      <c r="BC196" s="446">
        <f t="shared" si="166"/>
        <v>7833.1967088642405</v>
      </c>
      <c r="BD196" s="446">
        <f t="shared" si="166"/>
        <v>8015.0007471952567</v>
      </c>
      <c r="BE196" s="446">
        <f t="shared" si="166"/>
        <v>8016.9900023851987</v>
      </c>
      <c r="BF196" s="446">
        <f t="shared" si="166"/>
        <v>8018.0608968449587</v>
      </c>
      <c r="BG196" s="446">
        <f t="shared" si="166"/>
        <v>8019.1344324193551</v>
      </c>
      <c r="BH196" s="446">
        <f t="shared" si="166"/>
        <v>7677.263283517631</v>
      </c>
      <c r="BI196" s="446">
        <f t="shared" si="166"/>
        <v>7644.6035669194771</v>
      </c>
      <c r="BJ196" s="446">
        <f t="shared" si="166"/>
        <v>7645.2948141109646</v>
      </c>
      <c r="BK196" s="446">
        <f t="shared" si="166"/>
        <v>7895.6201310396063</v>
      </c>
      <c r="BL196" s="446">
        <f t="shared" si="166"/>
        <v>7947.7384100290274</v>
      </c>
      <c r="BM196" s="446">
        <f t="shared" si="166"/>
        <v>7955.9079081604868</v>
      </c>
      <c r="BN196" s="446">
        <f t="shared" si="166"/>
        <v>7967.2917665572195</v>
      </c>
      <c r="BO196" s="446">
        <f t="shared" si="166"/>
        <v>7968.2473539385555</v>
      </c>
      <c r="BP196" s="446">
        <f t="shared" si="166"/>
        <v>8226.1987024510781</v>
      </c>
      <c r="BQ196" s="446">
        <f t="shared" ref="BQ196:EB196" si="167">SUM(BQ191:BQ195)</f>
        <v>8228.2476352967187</v>
      </c>
      <c r="BR196" s="446">
        <f t="shared" si="167"/>
        <v>8258.6683076618865</v>
      </c>
      <c r="BS196" s="446">
        <f t="shared" si="167"/>
        <v>8259.7740493035144</v>
      </c>
      <c r="BT196" s="446">
        <f t="shared" si="167"/>
        <v>8260.8825180023287</v>
      </c>
      <c r="BU196" s="446">
        <f t="shared" si="167"/>
        <v>8261.9937204839898</v>
      </c>
      <c r="BV196" s="446">
        <f t="shared" si="167"/>
        <v>8263.2686602802278</v>
      </c>
      <c r="BW196" s="446">
        <f t="shared" si="167"/>
        <v>8264.3853505709449</v>
      </c>
      <c r="BX196" s="446">
        <f t="shared" si="167"/>
        <v>8292.2554895415869</v>
      </c>
      <c r="BY196" s="446">
        <f t="shared" si="167"/>
        <v>8297.7753424043167</v>
      </c>
      <c r="BZ196" s="446">
        <f t="shared" si="167"/>
        <v>8298.9003152670739</v>
      </c>
      <c r="CA196" s="446">
        <f t="shared" si="167"/>
        <v>8300.0280626163967</v>
      </c>
      <c r="CB196" s="446">
        <f t="shared" si="167"/>
        <v>8492.9039668817732</v>
      </c>
      <c r="CC196" s="446">
        <f t="shared" si="167"/>
        <v>8495.0143677127817</v>
      </c>
      <c r="CD196" s="446">
        <f t="shared" si="167"/>
        <v>8496.1504796451409</v>
      </c>
      <c r="CE196" s="446">
        <f t="shared" si="167"/>
        <v>8497.2893935360189</v>
      </c>
      <c r="CF196" s="446">
        <f t="shared" si="167"/>
        <v>8498.4311162957983</v>
      </c>
      <c r="CG196" s="446">
        <f t="shared" si="167"/>
        <v>8499.5756548519075</v>
      </c>
      <c r="CH196" s="446">
        <f t="shared" si="167"/>
        <v>8500.8888428420323</v>
      </c>
      <c r="CI196" s="446">
        <f t="shared" si="167"/>
        <v>8502.0390338414727</v>
      </c>
      <c r="CJ196" s="446">
        <f t="shared" si="167"/>
        <v>8530.5397194363013</v>
      </c>
      <c r="CK196" s="446">
        <f t="shared" si="167"/>
        <v>8536.2251678849134</v>
      </c>
      <c r="CL196" s="446">
        <f t="shared" si="167"/>
        <v>8537.3838899335533</v>
      </c>
      <c r="CM196" s="446">
        <f t="shared" si="167"/>
        <v>8538.5454697033565</v>
      </c>
      <c r="CN196" s="446">
        <f t="shared" si="167"/>
        <v>8737.2076510966908</v>
      </c>
      <c r="CO196" s="446">
        <f t="shared" si="167"/>
        <v>8739.3813639526306</v>
      </c>
      <c r="CP196" s="446">
        <f t="shared" si="167"/>
        <v>8740.551559242962</v>
      </c>
      <c r="CQ196" s="446">
        <f t="shared" si="167"/>
        <v>8741.7246405505648</v>
      </c>
      <c r="CR196" s="446">
        <f t="shared" si="167"/>
        <v>8742.9006149931374</v>
      </c>
      <c r="CS196" s="446">
        <f t="shared" si="167"/>
        <v>8744.0794897059313</v>
      </c>
      <c r="CT196" s="446">
        <f t="shared" si="167"/>
        <v>8723.2190657227766</v>
      </c>
      <c r="CU196" s="446">
        <f t="shared" si="167"/>
        <v>8724.3713641824797</v>
      </c>
      <c r="CV196" s="446">
        <f t="shared" si="167"/>
        <v>8643.9016755482498</v>
      </c>
      <c r="CW196" s="446">
        <f t="shared" si="167"/>
        <v>8665.9320262987803</v>
      </c>
      <c r="CX196" s="446">
        <f t="shared" si="167"/>
        <v>8666.9736534975509</v>
      </c>
      <c r="CY196" s="446">
        <f t="shared" si="167"/>
        <v>8751.9812770175213</v>
      </c>
      <c r="CZ196" s="446">
        <f t="shared" si="167"/>
        <v>8956.6033238526579</v>
      </c>
      <c r="DA196" s="446">
        <f t="shared" si="167"/>
        <v>8990.8784369968052</v>
      </c>
      <c r="DB196" s="446">
        <f t="shared" si="167"/>
        <v>8992.0837381458477</v>
      </c>
      <c r="DC196" s="446">
        <f t="shared" si="167"/>
        <v>8993.2920118926777</v>
      </c>
      <c r="DD196" s="446">
        <f t="shared" si="167"/>
        <v>8994.5032655685281</v>
      </c>
      <c r="DE196" s="446">
        <f t="shared" si="167"/>
        <v>8995.7175065227057</v>
      </c>
      <c r="DF196" s="446">
        <f t="shared" si="167"/>
        <v>8996.934742122643</v>
      </c>
      <c r="DG196" s="446">
        <f t="shared" si="167"/>
        <v>8998.1549797539483</v>
      </c>
      <c r="DH196" s="446">
        <f t="shared" si="167"/>
        <v>9026.9706912864895</v>
      </c>
      <c r="DI196" s="446">
        <f t="shared" si="167"/>
        <v>9034.1694161413579</v>
      </c>
      <c r="DJ196" s="446">
        <f t="shared" si="167"/>
        <v>9035.3987043627585</v>
      </c>
      <c r="DK196" s="446">
        <f t="shared" si="167"/>
        <v>9036.6310243405424</v>
      </c>
      <c r="DL196" s="446">
        <f t="shared" si="167"/>
        <v>9247.3917325807324</v>
      </c>
      <c r="DM196" s="446">
        <f t="shared" si="167"/>
        <v>9249.6978245495975</v>
      </c>
      <c r="DN196" s="446">
        <f t="shared" si="167"/>
        <v>9250.9392847331092</v>
      </c>
      <c r="DO196" s="446">
        <f t="shared" si="167"/>
        <v>9252.1838066923465</v>
      </c>
      <c r="DP196" s="446">
        <f t="shared" si="167"/>
        <v>9253.4313979784711</v>
      </c>
      <c r="DQ196" s="446">
        <f t="shared" si="167"/>
        <v>9254.6820661612746</v>
      </c>
      <c r="DR196" s="446">
        <f t="shared" si="167"/>
        <v>9255.9358188292099</v>
      </c>
      <c r="DS196" s="446">
        <f t="shared" si="167"/>
        <v>9257.1926635894542</v>
      </c>
      <c r="DT196" s="446">
        <f t="shared" si="167"/>
        <v>9286.6547071568293</v>
      </c>
      <c r="DU196" s="446">
        <f t="shared" si="167"/>
        <v>9294.0693937573433</v>
      </c>
      <c r="DV196" s="446">
        <f t="shared" si="167"/>
        <v>9295.3355606253863</v>
      </c>
      <c r="DW196" s="446">
        <f t="shared" si="167"/>
        <v>9296.6048502025042</v>
      </c>
      <c r="DX196" s="446">
        <f t="shared" si="167"/>
        <v>9513.6883796899001</v>
      </c>
      <c r="DY196" s="446">
        <f t="shared" si="167"/>
        <v>9384.5835215784173</v>
      </c>
      <c r="DZ196" s="446">
        <f t="shared" si="167"/>
        <v>9385.6763843118788</v>
      </c>
      <c r="EA196" s="446">
        <f t="shared" si="167"/>
        <v>9386.7719423396629</v>
      </c>
      <c r="EB196" s="446">
        <f t="shared" si="167"/>
        <v>9482.1522981287308</v>
      </c>
      <c r="EC196" s="446">
        <f t="shared" ref="EC196:GN196" si="168">SUM(EC191:EC195)</f>
        <v>9483.440486357018</v>
      </c>
      <c r="ED196" s="446">
        <f t="shared" si="168"/>
        <v>9523.574357669786</v>
      </c>
      <c r="EE196" s="446">
        <f t="shared" si="168"/>
        <v>9524.8689077728377</v>
      </c>
      <c r="EF196" s="446">
        <f t="shared" si="168"/>
        <v>9206.0438346323917</v>
      </c>
      <c r="EG196" s="446">
        <f t="shared" si="168"/>
        <v>9207.3057497272002</v>
      </c>
      <c r="EH196" s="446">
        <f t="shared" si="168"/>
        <v>9208.5707770450626</v>
      </c>
      <c r="EI196" s="446">
        <f t="shared" si="168"/>
        <v>9209.8389242615594</v>
      </c>
      <c r="EJ196" s="446">
        <f t="shared" si="168"/>
        <v>9432.7949633140379</v>
      </c>
      <c r="EK196" s="446">
        <f t="shared" si="168"/>
        <v>9434.0693734303186</v>
      </c>
      <c r="EL196" s="446">
        <f t="shared" si="168"/>
        <v>9435.3469265857457</v>
      </c>
      <c r="EM196" s="446">
        <f t="shared" si="168"/>
        <v>9436.6276305319025</v>
      </c>
      <c r="EN196" s="446">
        <f t="shared" si="168"/>
        <v>9437.9114930394899</v>
      </c>
      <c r="EO196" s="446">
        <f t="shared" si="168"/>
        <v>9439.19852189837</v>
      </c>
      <c r="EP196" s="446">
        <f t="shared" si="168"/>
        <v>9440.4887249176227</v>
      </c>
      <c r="EQ196" s="446">
        <f t="shared" si="168"/>
        <v>9441.7821099255798</v>
      </c>
      <c r="ER196" s="446">
        <f t="shared" si="168"/>
        <v>9449.2036134014124</v>
      </c>
      <c r="ES196" s="446">
        <f t="shared" si="168"/>
        <v>9450.503385949065</v>
      </c>
      <c r="ET196" s="446">
        <f t="shared" si="168"/>
        <v>9451.8063640864639</v>
      </c>
      <c r="EU196" s="446">
        <f t="shared" si="168"/>
        <v>9453.1125557194573</v>
      </c>
      <c r="EV196" s="446">
        <f t="shared" si="168"/>
        <v>9682.7572759435097</v>
      </c>
      <c r="EW196" s="446">
        <f t="shared" si="168"/>
        <v>9405.300172323854</v>
      </c>
      <c r="EX196" s="446">
        <f t="shared" si="168"/>
        <v>9378.6335674169022</v>
      </c>
      <c r="EY196" s="446">
        <f t="shared" si="168"/>
        <v>9379.2989667857419</v>
      </c>
      <c r="EZ196" s="446">
        <f t="shared" si="168"/>
        <v>9379.9660072089318</v>
      </c>
      <c r="FA196" s="446">
        <f t="shared" si="168"/>
        <v>9380.6346927337527</v>
      </c>
      <c r="FB196" s="446">
        <f t="shared" si="168"/>
        <v>9303.9608216730412</v>
      </c>
      <c r="FC196" s="446">
        <f t="shared" si="168"/>
        <v>9304.4677599208499</v>
      </c>
      <c r="FD196" s="446">
        <f t="shared" si="168"/>
        <v>9309.7214130318607</v>
      </c>
      <c r="FE196" s="446">
        <f t="shared" si="168"/>
        <v>9310.2308548560704</v>
      </c>
      <c r="FF196" s="446">
        <f t="shared" si="168"/>
        <v>9310.7415531012502</v>
      </c>
      <c r="FG196" s="446">
        <f t="shared" si="168"/>
        <v>9311.2535108660759</v>
      </c>
      <c r="FH196" s="446">
        <f t="shared" si="168"/>
        <v>9546.9520976420827</v>
      </c>
      <c r="FI196" s="446">
        <f t="shared" si="168"/>
        <v>9547.4665837728044</v>
      </c>
      <c r="FJ196" s="446">
        <f t="shared" si="168"/>
        <v>9547.9823387651195</v>
      </c>
      <c r="FK196" s="446">
        <f t="shared" si="168"/>
        <v>9548.499365748381</v>
      </c>
      <c r="FL196" s="446">
        <f t="shared" si="168"/>
        <v>9549.0176678596617</v>
      </c>
      <c r="FM196" s="446">
        <f t="shared" si="168"/>
        <v>9549.5372482437742</v>
      </c>
      <c r="FN196" s="446">
        <f t="shared" si="168"/>
        <v>9550.0581100532818</v>
      </c>
      <c r="FO196" s="446">
        <f t="shared" si="168"/>
        <v>9550.5802564485257</v>
      </c>
      <c r="FP196" s="446">
        <f t="shared" si="168"/>
        <v>9555.9915191528671</v>
      </c>
      <c r="FQ196" s="446">
        <f t="shared" si="168"/>
        <v>9556.5162442318015</v>
      </c>
      <c r="FR196" s="446">
        <f t="shared" si="168"/>
        <v>9557.0422634243387</v>
      </c>
      <c r="FS196" s="446">
        <f t="shared" si="168"/>
        <v>9557.5695799221085</v>
      </c>
      <c r="FT196" s="446">
        <f t="shared" si="168"/>
        <v>0</v>
      </c>
      <c r="FU196" s="446">
        <f t="shared" si="168"/>
        <v>0</v>
      </c>
      <c r="FV196" s="446">
        <f t="shared" si="168"/>
        <v>-116311.42051139628</v>
      </c>
      <c r="FW196" s="446">
        <f t="shared" si="168"/>
        <v>1484.9943038481674</v>
      </c>
      <c r="FX196" s="446">
        <f t="shared" si="168"/>
        <v>1485.5281550227876</v>
      </c>
      <c r="FY196" s="446">
        <f t="shared" si="168"/>
        <v>11569.994821852497</v>
      </c>
      <c r="FZ196" s="446">
        <f t="shared" si="168"/>
        <v>11570.531309516289</v>
      </c>
      <c r="GA196" s="446">
        <f t="shared" si="168"/>
        <v>11571.069120303389</v>
      </c>
      <c r="GB196" s="446">
        <f t="shared" si="168"/>
        <v>11576.642720888862</v>
      </c>
      <c r="GC196" s="446">
        <f t="shared" si="168"/>
        <v>11879.701132691189</v>
      </c>
      <c r="GD196" s="446">
        <f t="shared" si="168"/>
        <v>11880.2429324595</v>
      </c>
      <c r="GE196" s="446">
        <f t="shared" si="168"/>
        <v>11880.786068452204</v>
      </c>
      <c r="GF196" s="446">
        <f t="shared" si="168"/>
        <v>11881.330543964788</v>
      </c>
      <c r="GG196" s="446">
        <f t="shared" si="168"/>
        <v>11881.876362300871</v>
      </c>
      <c r="GH196" s="446">
        <f t="shared" si="168"/>
        <v>11882.423526772216</v>
      </c>
      <c r="GI196" s="446">
        <f t="shared" si="168"/>
        <v>11864.976819885693</v>
      </c>
      <c r="GJ196" s="446">
        <f t="shared" si="168"/>
        <v>11865.488323801841</v>
      </c>
      <c r="GK196" s="446">
        <f t="shared" si="168"/>
        <v>11781.66489782837</v>
      </c>
      <c r="GL196" s="446">
        <f t="shared" si="168"/>
        <v>11781.999017354798</v>
      </c>
      <c r="GM196" s="446">
        <f t="shared" si="168"/>
        <v>11782.333960910113</v>
      </c>
      <c r="GN196" s="446">
        <f t="shared" si="168"/>
        <v>11787.440388055695</v>
      </c>
      <c r="GO196" s="446">
        <f t="shared" ref="GO196:IZ196" si="169">SUM(GO191:GO195)</f>
        <v>12099.370469090783</v>
      </c>
      <c r="GP196" s="446">
        <f t="shared" si="169"/>
        <v>12099.707896946491</v>
      </c>
      <c r="GQ196" s="446">
        <f t="shared" si="169"/>
        <v>12100.046156990318</v>
      </c>
      <c r="GR196" s="446">
        <f t="shared" si="169"/>
        <v>12100.385251274667</v>
      </c>
      <c r="GS196" s="446">
        <f t="shared" si="169"/>
        <v>12100.725181856998</v>
      </c>
      <c r="GT196" s="446">
        <f t="shared" si="169"/>
        <v>12101.065950799852</v>
      </c>
      <c r="GU196" s="446">
        <f t="shared" si="169"/>
        <v>12101.407560170846</v>
      </c>
      <c r="GV196" s="446">
        <f t="shared" si="169"/>
        <v>12101.750012042708</v>
      </c>
      <c r="GW196" s="446">
        <f t="shared" si="169"/>
        <v>12102.093308493269</v>
      </c>
      <c r="GX196" s="446">
        <f t="shared" si="169"/>
        <v>12102.437451605489</v>
      </c>
      <c r="GY196" s="446">
        <f t="shared" si="169"/>
        <v>12102.782443467464</v>
      </c>
      <c r="GZ196" s="446">
        <f t="shared" si="169"/>
        <v>12108.042063427412</v>
      </c>
      <c r="HA196" s="446">
        <f t="shared" si="169"/>
        <v>12429.330046893556</v>
      </c>
      <c r="HB196" s="446">
        <f t="shared" si="169"/>
        <v>12429.677597584932</v>
      </c>
      <c r="HC196" s="446">
        <f t="shared" si="169"/>
        <v>12430.026005430074</v>
      </c>
      <c r="HD196" s="446">
        <f t="shared" si="169"/>
        <v>12430.375272542955</v>
      </c>
      <c r="HE196" s="446">
        <f t="shared" si="169"/>
        <v>12430.725401042757</v>
      </c>
      <c r="HF196" s="446">
        <f t="shared" si="169"/>
        <v>12431.076393053894</v>
      </c>
      <c r="HG196" s="446">
        <f t="shared" si="169"/>
        <v>12431.42825070602</v>
      </c>
      <c r="HH196" s="446">
        <f t="shared" si="169"/>
        <v>12431.780976134036</v>
      </c>
      <c r="HI196" s="446">
        <f t="shared" si="169"/>
        <v>12432.134571478115</v>
      </c>
      <c r="HJ196" s="446">
        <f t="shared" si="169"/>
        <v>12432.489038883701</v>
      </c>
      <c r="HK196" s="446">
        <f t="shared" si="169"/>
        <v>12432.844380501536</v>
      </c>
      <c r="HL196" s="446">
        <f t="shared" si="169"/>
        <v>12438.261789060283</v>
      </c>
      <c r="HM196" s="446">
        <f t="shared" si="169"/>
        <v>12769.188412030411</v>
      </c>
      <c r="HN196" s="446">
        <f t="shared" si="169"/>
        <v>12665.782094505261</v>
      </c>
      <c r="HO196" s="446">
        <f t="shared" si="169"/>
        <v>12665.920117613143</v>
      </c>
      <c r="HP196" s="446">
        <f t="shared" si="169"/>
        <v>12666.058481123246</v>
      </c>
      <c r="HQ196" s="446">
        <f t="shared" si="169"/>
        <v>12666.197185875091</v>
      </c>
      <c r="HR196" s="446">
        <f t="shared" si="169"/>
        <v>12666.336232710271</v>
      </c>
      <c r="HS196" s="446">
        <f t="shared" si="169"/>
        <v>12666.475622472461</v>
      </c>
      <c r="HT196" s="446">
        <f t="shared" si="169"/>
        <v>12666.615356007405</v>
      </c>
      <c r="HU196" s="446">
        <f t="shared" si="169"/>
        <v>12666.755434162944</v>
      </c>
      <c r="HV196" s="446">
        <f t="shared" si="169"/>
        <v>12666.895857789003</v>
      </c>
      <c r="HW196" s="446">
        <f t="shared" si="169"/>
        <v>12667.036627737607</v>
      </c>
      <c r="HX196" s="446">
        <f t="shared" si="169"/>
        <v>12671.964129614897</v>
      </c>
      <c r="HY196" s="446">
        <f t="shared" si="169"/>
        <v>13012.592207021051</v>
      </c>
      <c r="HZ196" s="446">
        <f t="shared" si="169"/>
        <v>13012.734021070468</v>
      </c>
      <c r="IA196" s="446">
        <f t="shared" si="169"/>
        <v>13012.876184871588</v>
      </c>
      <c r="IB196" s="446">
        <f t="shared" si="169"/>
        <v>13013.018699286993</v>
      </c>
      <c r="IC196" s="446">
        <f t="shared" si="169"/>
        <v>13013.161565181394</v>
      </c>
      <c r="ID196" s="446">
        <f t="shared" si="169"/>
        <v>13013.30478342163</v>
      </c>
      <c r="IE196" s="446">
        <f t="shared" si="169"/>
        <v>13013.448354876684</v>
      </c>
      <c r="IF196" s="446">
        <f t="shared" si="169"/>
        <v>13013.592280417677</v>
      </c>
      <c r="IG196" s="446">
        <f t="shared" si="169"/>
        <v>13013.736560917881</v>
      </c>
      <c r="IH196" s="446">
        <f t="shared" si="169"/>
        <v>13013.881197252724</v>
      </c>
      <c r="II196" s="446">
        <f t="shared" si="169"/>
        <v>13014.026190299785</v>
      </c>
      <c r="IJ196" s="446">
        <f t="shared" si="169"/>
        <v>13019.101517233394</v>
      </c>
      <c r="IK196" s="446">
        <f t="shared" si="169"/>
        <v>13369.948436961731</v>
      </c>
      <c r="IL196" s="446">
        <f t="shared" si="169"/>
        <v>13370.094505432631</v>
      </c>
      <c r="IM196" s="446">
        <f t="shared" si="169"/>
        <v>13370.240934147785</v>
      </c>
      <c r="IN196" s="446">
        <f t="shared" si="169"/>
        <v>13370.387723995653</v>
      </c>
      <c r="IO196" s="446">
        <f t="shared" si="169"/>
        <v>13370.534875866884</v>
      </c>
      <c r="IP196" s="446">
        <f t="shared" si="169"/>
        <v>13370.682390654329</v>
      </c>
      <c r="IQ196" s="446">
        <f t="shared" si="169"/>
        <v>13370.830269253034</v>
      </c>
      <c r="IR196" s="446">
        <f t="shared" si="169"/>
        <v>13370.978512560256</v>
      </c>
      <c r="IS196" s="446">
        <f t="shared" si="169"/>
        <v>13371.127121475467</v>
      </c>
      <c r="IT196" s="446">
        <f t="shared" si="169"/>
        <v>13371.276096900354</v>
      </c>
      <c r="IU196" s="446">
        <f t="shared" si="169"/>
        <v>13371.425439738827</v>
      </c>
      <c r="IV196" s="446">
        <f t="shared" si="169"/>
        <v>13376.653026480444</v>
      </c>
      <c r="IW196" s="446">
        <f t="shared" si="169"/>
        <v>13738.025353800631</v>
      </c>
      <c r="IX196" s="446">
        <f t="shared" si="169"/>
        <v>13738.175804325658</v>
      </c>
      <c r="IY196" s="446">
        <f t="shared" si="169"/>
        <v>13738.326625902266</v>
      </c>
      <c r="IZ196" s="446">
        <f t="shared" si="169"/>
        <v>13738.477819445568</v>
      </c>
      <c r="JA196" s="446">
        <f t="shared" ref="JA196:LL196" si="170">SUM(JA191:JA195)</f>
        <v>13738.629385872939</v>
      </c>
      <c r="JB196" s="446">
        <f t="shared" si="170"/>
        <v>13738.781326104005</v>
      </c>
      <c r="JC196" s="446">
        <f t="shared" si="170"/>
        <v>13738.933641060672</v>
      </c>
      <c r="JD196" s="446">
        <f t="shared" si="170"/>
        <v>13739.086331667111</v>
      </c>
      <c r="JE196" s="446">
        <f t="shared" si="170"/>
        <v>13739.239398849779</v>
      </c>
      <c r="JF196" s="446">
        <f t="shared" si="170"/>
        <v>13739.392843537411</v>
      </c>
      <c r="JG196" s="446">
        <f t="shared" si="170"/>
        <v>13739.546666661039</v>
      </c>
      <c r="JH196" s="446">
        <f t="shared" si="170"/>
        <v>13744.931081004905</v>
      </c>
      <c r="JI196" s="446">
        <f t="shared" si="170"/>
        <v>0</v>
      </c>
      <c r="JJ196" s="446">
        <f t="shared" si="170"/>
        <v>0</v>
      </c>
      <c r="JK196" s="446">
        <f t="shared" si="170"/>
        <v>0</v>
      </c>
      <c r="JL196" s="446">
        <f t="shared" si="170"/>
        <v>0</v>
      </c>
      <c r="JM196" s="446">
        <f t="shared" si="170"/>
        <v>0</v>
      </c>
      <c r="JN196" s="446">
        <f t="shared" si="170"/>
        <v>0</v>
      </c>
      <c r="JO196" s="446">
        <f t="shared" si="170"/>
        <v>0</v>
      </c>
      <c r="JP196" s="446">
        <f t="shared" si="170"/>
        <v>0</v>
      </c>
      <c r="JQ196" s="446">
        <f t="shared" si="170"/>
        <v>0</v>
      </c>
      <c r="JR196" s="446">
        <f t="shared" si="170"/>
        <v>0</v>
      </c>
      <c r="JS196" s="446">
        <f t="shared" si="170"/>
        <v>0</v>
      </c>
      <c r="JT196" s="446">
        <f t="shared" si="170"/>
        <v>0</v>
      </c>
      <c r="JU196" s="446">
        <f t="shared" si="170"/>
        <v>0</v>
      </c>
      <c r="JV196" s="446">
        <f t="shared" si="170"/>
        <v>0</v>
      </c>
      <c r="JW196" s="446">
        <f t="shared" si="170"/>
        <v>0</v>
      </c>
      <c r="JX196" s="446">
        <f t="shared" si="170"/>
        <v>0</v>
      </c>
      <c r="JY196" s="446">
        <f t="shared" si="170"/>
        <v>0</v>
      </c>
      <c r="JZ196" s="446">
        <f t="shared" si="170"/>
        <v>0</v>
      </c>
      <c r="KA196" s="446">
        <f t="shared" si="170"/>
        <v>0</v>
      </c>
      <c r="KB196" s="446">
        <f t="shared" si="170"/>
        <v>0</v>
      </c>
      <c r="KC196" s="446">
        <f t="shared" si="170"/>
        <v>0</v>
      </c>
      <c r="KD196" s="446">
        <f t="shared" si="170"/>
        <v>0</v>
      </c>
      <c r="KE196" s="446">
        <f t="shared" si="170"/>
        <v>0</v>
      </c>
      <c r="KF196" s="446">
        <f t="shared" si="170"/>
        <v>0</v>
      </c>
      <c r="KG196" s="446">
        <f t="shared" si="170"/>
        <v>0</v>
      </c>
      <c r="KH196" s="446">
        <f t="shared" si="170"/>
        <v>0</v>
      </c>
      <c r="KI196" s="446">
        <f t="shared" si="170"/>
        <v>0</v>
      </c>
      <c r="KJ196" s="446">
        <f t="shared" si="170"/>
        <v>0</v>
      </c>
      <c r="KK196" s="446">
        <f t="shared" si="170"/>
        <v>0</v>
      </c>
      <c r="KL196" s="446">
        <f t="shared" si="170"/>
        <v>0</v>
      </c>
      <c r="KM196" s="446">
        <f t="shared" si="170"/>
        <v>0</v>
      </c>
      <c r="KN196" s="446">
        <f t="shared" si="170"/>
        <v>0</v>
      </c>
      <c r="KO196" s="446">
        <f t="shared" si="170"/>
        <v>0</v>
      </c>
      <c r="KP196" s="446">
        <f t="shared" si="170"/>
        <v>0</v>
      </c>
      <c r="KQ196" s="446">
        <f t="shared" si="170"/>
        <v>0</v>
      </c>
      <c r="KR196" s="446">
        <f t="shared" si="170"/>
        <v>0</v>
      </c>
      <c r="KS196" s="446">
        <f t="shared" si="170"/>
        <v>0</v>
      </c>
      <c r="KT196" s="446">
        <f t="shared" si="170"/>
        <v>0</v>
      </c>
      <c r="KU196" s="446">
        <f t="shared" si="170"/>
        <v>0</v>
      </c>
      <c r="KV196" s="446">
        <f t="shared" si="170"/>
        <v>0</v>
      </c>
      <c r="KW196" s="446">
        <f t="shared" si="170"/>
        <v>0</v>
      </c>
      <c r="KX196" s="446">
        <f t="shared" si="170"/>
        <v>0</v>
      </c>
      <c r="KY196" s="446">
        <f t="shared" si="170"/>
        <v>0</v>
      </c>
      <c r="KZ196" s="446">
        <f t="shared" si="170"/>
        <v>0</v>
      </c>
      <c r="LA196" s="446">
        <f t="shared" si="170"/>
        <v>0</v>
      </c>
      <c r="LB196" s="446">
        <f t="shared" si="170"/>
        <v>0</v>
      </c>
      <c r="LC196" s="446">
        <f t="shared" si="170"/>
        <v>0</v>
      </c>
      <c r="LD196" s="446">
        <f t="shared" si="170"/>
        <v>0</v>
      </c>
      <c r="LE196" s="446">
        <f t="shared" si="170"/>
        <v>0</v>
      </c>
      <c r="LF196" s="446">
        <f t="shared" si="170"/>
        <v>0</v>
      </c>
      <c r="LG196" s="446">
        <f t="shared" si="170"/>
        <v>0</v>
      </c>
      <c r="LH196" s="446">
        <f t="shared" si="170"/>
        <v>0</v>
      </c>
      <c r="LI196" s="446">
        <f t="shared" si="170"/>
        <v>0</v>
      </c>
      <c r="LJ196" s="446">
        <f t="shared" si="170"/>
        <v>0</v>
      </c>
      <c r="LK196" s="446">
        <f t="shared" si="170"/>
        <v>0</v>
      </c>
      <c r="LL196" s="446">
        <f t="shared" si="170"/>
        <v>0</v>
      </c>
      <c r="LM196" s="446">
        <f t="shared" ref="LM196:NK196" si="171">SUM(LM191:LM195)</f>
        <v>0</v>
      </c>
      <c r="LN196" s="446">
        <f t="shared" si="171"/>
        <v>0</v>
      </c>
      <c r="LO196" s="446">
        <f t="shared" si="171"/>
        <v>0</v>
      </c>
      <c r="LP196" s="446">
        <f t="shared" si="171"/>
        <v>0</v>
      </c>
      <c r="LQ196" s="446">
        <f t="shared" si="171"/>
        <v>0</v>
      </c>
      <c r="LR196" s="446">
        <f t="shared" si="171"/>
        <v>0</v>
      </c>
      <c r="LS196" s="446">
        <f t="shared" si="171"/>
        <v>0</v>
      </c>
      <c r="LT196" s="446">
        <f t="shared" si="171"/>
        <v>0</v>
      </c>
      <c r="LU196" s="446">
        <f t="shared" si="171"/>
        <v>0</v>
      </c>
      <c r="LV196" s="446">
        <f t="shared" si="171"/>
        <v>0</v>
      </c>
      <c r="LW196" s="446">
        <f t="shared" si="171"/>
        <v>0</v>
      </c>
      <c r="LX196" s="446">
        <f t="shared" si="171"/>
        <v>0</v>
      </c>
      <c r="LY196" s="446">
        <f t="shared" si="171"/>
        <v>0</v>
      </c>
      <c r="LZ196" s="446">
        <f t="shared" si="171"/>
        <v>0</v>
      </c>
      <c r="MA196" s="446">
        <f t="shared" si="171"/>
        <v>0</v>
      </c>
      <c r="MB196" s="446">
        <f t="shared" si="171"/>
        <v>0</v>
      </c>
      <c r="MC196" s="446">
        <f t="shared" si="171"/>
        <v>0</v>
      </c>
      <c r="MD196" s="446">
        <f t="shared" si="171"/>
        <v>0</v>
      </c>
      <c r="ME196" s="446">
        <f t="shared" si="171"/>
        <v>0</v>
      </c>
      <c r="MF196" s="446">
        <f t="shared" si="171"/>
        <v>0</v>
      </c>
      <c r="MG196" s="446">
        <f t="shared" si="171"/>
        <v>0</v>
      </c>
      <c r="MH196" s="446">
        <f t="shared" si="171"/>
        <v>0</v>
      </c>
      <c r="MI196" s="446">
        <f t="shared" si="171"/>
        <v>0</v>
      </c>
      <c r="MJ196" s="446">
        <f t="shared" si="171"/>
        <v>0</v>
      </c>
      <c r="MK196" s="446">
        <f t="shared" si="171"/>
        <v>0</v>
      </c>
      <c r="ML196" s="446">
        <f t="shared" si="171"/>
        <v>0</v>
      </c>
      <c r="MM196" s="446">
        <f t="shared" si="171"/>
        <v>0</v>
      </c>
      <c r="MN196" s="446">
        <f t="shared" si="171"/>
        <v>0</v>
      </c>
      <c r="MO196" s="446">
        <f t="shared" si="171"/>
        <v>0</v>
      </c>
      <c r="MP196" s="446">
        <f t="shared" si="171"/>
        <v>0</v>
      </c>
      <c r="MQ196" s="446">
        <f t="shared" si="171"/>
        <v>0</v>
      </c>
      <c r="MR196" s="446">
        <f t="shared" si="171"/>
        <v>0</v>
      </c>
      <c r="MS196" s="446">
        <f t="shared" si="171"/>
        <v>0</v>
      </c>
      <c r="MT196" s="446">
        <f t="shared" si="171"/>
        <v>0</v>
      </c>
      <c r="MU196" s="446">
        <f t="shared" si="171"/>
        <v>0</v>
      </c>
      <c r="MV196" s="446">
        <f t="shared" si="171"/>
        <v>0</v>
      </c>
      <c r="MW196" s="446">
        <f t="shared" si="171"/>
        <v>0</v>
      </c>
      <c r="MX196" s="446">
        <f t="shared" si="171"/>
        <v>0</v>
      </c>
      <c r="MY196" s="446">
        <f t="shared" si="171"/>
        <v>0</v>
      </c>
      <c r="MZ196" s="446">
        <f t="shared" si="171"/>
        <v>0</v>
      </c>
      <c r="NA196" s="446">
        <f t="shared" si="171"/>
        <v>0</v>
      </c>
      <c r="NB196" s="446">
        <f t="shared" si="171"/>
        <v>0</v>
      </c>
      <c r="NC196" s="446">
        <f t="shared" si="171"/>
        <v>0</v>
      </c>
      <c r="ND196" s="446">
        <f t="shared" si="171"/>
        <v>0</v>
      </c>
      <c r="NE196" s="446">
        <f t="shared" si="171"/>
        <v>0</v>
      </c>
      <c r="NF196" s="446">
        <f t="shared" si="171"/>
        <v>0</v>
      </c>
      <c r="NG196" s="446">
        <f t="shared" si="171"/>
        <v>0</v>
      </c>
      <c r="NH196" s="446">
        <f t="shared" si="171"/>
        <v>0</v>
      </c>
      <c r="NI196" s="446">
        <f t="shared" si="171"/>
        <v>0</v>
      </c>
      <c r="NJ196" s="446">
        <f t="shared" si="171"/>
        <v>0</v>
      </c>
      <c r="NK196" s="447">
        <f t="shared" si="171"/>
        <v>0</v>
      </c>
    </row>
    <row r="197" spans="1:375" x14ac:dyDescent="0.15">
      <c r="C197" s="438"/>
      <c r="NK197" s="439"/>
    </row>
    <row r="198" spans="1:375" x14ac:dyDescent="0.15">
      <c r="A198" s="427"/>
      <c r="B198" s="428"/>
      <c r="C198" s="429" t="s">
        <v>743</v>
      </c>
      <c r="D198" s="428"/>
      <c r="E198" s="428"/>
      <c r="F198" s="428"/>
      <c r="G198" s="428"/>
      <c r="H198" s="428"/>
      <c r="I198" s="428"/>
      <c r="J198" s="428"/>
      <c r="K198" s="428"/>
      <c r="L198" s="428"/>
      <c r="M198" s="428"/>
      <c r="N198" s="428"/>
      <c r="O198" s="428"/>
      <c r="P198" s="428"/>
      <c r="Q198" s="428"/>
      <c r="R198" s="428"/>
      <c r="S198" s="428"/>
      <c r="T198" s="428"/>
      <c r="U198" s="428"/>
      <c r="V198" s="428"/>
      <c r="W198" s="428"/>
      <c r="X198" s="428"/>
      <c r="Y198" s="428"/>
      <c r="Z198" s="428"/>
      <c r="AA198" s="428"/>
      <c r="AB198" s="428"/>
      <c r="AC198" s="428"/>
      <c r="AD198" s="428"/>
      <c r="AE198" s="428"/>
      <c r="AF198" s="428"/>
      <c r="AG198" s="428"/>
      <c r="AH198" s="428"/>
      <c r="AI198" s="428"/>
      <c r="AJ198" s="428"/>
      <c r="AK198" s="428"/>
      <c r="AL198" s="428"/>
      <c r="AM198" s="428"/>
      <c r="AN198" s="428"/>
      <c r="AO198" s="428"/>
      <c r="AP198" s="428"/>
      <c r="AQ198" s="428"/>
      <c r="AR198" s="428"/>
      <c r="AS198" s="428"/>
      <c r="AT198" s="428"/>
      <c r="AU198" s="428"/>
      <c r="AV198" s="428"/>
      <c r="AW198" s="428"/>
      <c r="AX198" s="428"/>
      <c r="AY198" s="428"/>
      <c r="AZ198" s="428"/>
      <c r="BA198" s="428"/>
      <c r="BB198" s="428"/>
      <c r="BC198" s="428"/>
      <c r="BD198" s="428"/>
      <c r="BE198" s="428"/>
      <c r="BF198" s="428"/>
      <c r="BG198" s="428"/>
      <c r="BH198" s="428"/>
      <c r="BI198" s="428"/>
      <c r="BJ198" s="428"/>
      <c r="BK198" s="428"/>
      <c r="BL198" s="428"/>
      <c r="BM198" s="428"/>
      <c r="BN198" s="428"/>
      <c r="BO198" s="428"/>
      <c r="BP198" s="428"/>
      <c r="BQ198" s="428"/>
      <c r="BR198" s="428"/>
      <c r="BS198" s="428"/>
      <c r="BT198" s="428"/>
      <c r="BU198" s="428"/>
      <c r="BV198" s="428"/>
      <c r="BW198" s="428"/>
      <c r="BX198" s="428"/>
      <c r="BY198" s="428"/>
      <c r="BZ198" s="428"/>
      <c r="CA198" s="428"/>
      <c r="CB198" s="428"/>
      <c r="CC198" s="428"/>
      <c r="CD198" s="428"/>
      <c r="CE198" s="428"/>
      <c r="CF198" s="428"/>
      <c r="CG198" s="428"/>
      <c r="CH198" s="428"/>
      <c r="CI198" s="428"/>
      <c r="CJ198" s="428"/>
      <c r="CK198" s="428"/>
      <c r="CL198" s="428"/>
      <c r="CM198" s="428"/>
      <c r="CN198" s="428"/>
      <c r="CO198" s="428"/>
      <c r="CP198" s="428"/>
      <c r="CQ198" s="428"/>
      <c r="CR198" s="428"/>
      <c r="CS198" s="428"/>
      <c r="CT198" s="428"/>
      <c r="CU198" s="428"/>
      <c r="CV198" s="428"/>
      <c r="CW198" s="428"/>
      <c r="CX198" s="428"/>
      <c r="CY198" s="428"/>
      <c r="CZ198" s="428"/>
      <c r="DA198" s="428"/>
      <c r="DB198" s="428"/>
      <c r="DC198" s="428"/>
      <c r="DD198" s="428"/>
      <c r="DE198" s="428"/>
      <c r="DF198" s="428"/>
      <c r="DG198" s="428"/>
      <c r="DH198" s="428"/>
      <c r="DI198" s="428"/>
      <c r="DJ198" s="428"/>
      <c r="DK198" s="428"/>
      <c r="DL198" s="428"/>
      <c r="DM198" s="428"/>
      <c r="DN198" s="428"/>
      <c r="DO198" s="428"/>
      <c r="DP198" s="428"/>
      <c r="DQ198" s="428"/>
      <c r="DR198" s="428"/>
      <c r="DS198" s="428"/>
      <c r="DT198" s="428"/>
      <c r="DU198" s="428"/>
      <c r="DV198" s="428"/>
      <c r="DW198" s="428"/>
      <c r="DX198" s="428"/>
      <c r="DY198" s="428"/>
      <c r="DZ198" s="428"/>
      <c r="EA198" s="428"/>
      <c r="EB198" s="428"/>
      <c r="EC198" s="428"/>
      <c r="ED198" s="428"/>
      <c r="EE198" s="428"/>
      <c r="EF198" s="428"/>
      <c r="EG198" s="428"/>
      <c r="EH198" s="428"/>
      <c r="EI198" s="428"/>
      <c r="EJ198" s="428"/>
      <c r="EK198" s="428"/>
      <c r="EL198" s="428"/>
      <c r="EM198" s="428"/>
      <c r="EN198" s="428"/>
      <c r="EO198" s="428"/>
      <c r="EP198" s="428"/>
      <c r="EQ198" s="428"/>
      <c r="ER198" s="428"/>
      <c r="ES198" s="428"/>
      <c r="ET198" s="428"/>
      <c r="EU198" s="428"/>
      <c r="EV198" s="428"/>
      <c r="EW198" s="428"/>
      <c r="EX198" s="428"/>
      <c r="EY198" s="428"/>
      <c r="EZ198" s="428"/>
      <c r="FA198" s="428"/>
      <c r="FB198" s="428"/>
      <c r="FC198" s="428"/>
      <c r="FD198" s="428"/>
      <c r="FE198" s="428"/>
      <c r="FF198" s="428"/>
      <c r="FG198" s="428"/>
      <c r="FH198" s="428"/>
      <c r="FI198" s="428"/>
      <c r="FJ198" s="428"/>
      <c r="FK198" s="428"/>
      <c r="FL198" s="428"/>
      <c r="FM198" s="428"/>
      <c r="FN198" s="428"/>
      <c r="FO198" s="428"/>
      <c r="FP198" s="428"/>
      <c r="FQ198" s="428"/>
      <c r="FR198" s="428"/>
      <c r="FS198" s="428"/>
      <c r="FT198" s="428"/>
      <c r="FU198" s="428"/>
      <c r="FV198" s="428"/>
      <c r="FW198" s="428"/>
      <c r="FX198" s="428"/>
      <c r="FY198" s="428"/>
      <c r="FZ198" s="428"/>
      <c r="GA198" s="428"/>
      <c r="GB198" s="428"/>
      <c r="GC198" s="428"/>
      <c r="GD198" s="428"/>
      <c r="GE198" s="428"/>
      <c r="GF198" s="428"/>
      <c r="GG198" s="428"/>
      <c r="GH198" s="428"/>
      <c r="GI198" s="428"/>
      <c r="GJ198" s="428"/>
      <c r="GK198" s="428"/>
      <c r="GL198" s="428"/>
      <c r="GM198" s="428"/>
      <c r="GN198" s="428"/>
      <c r="GO198" s="428"/>
      <c r="GP198" s="428"/>
      <c r="GQ198" s="428"/>
      <c r="GR198" s="428"/>
      <c r="GS198" s="428"/>
      <c r="GT198" s="428"/>
      <c r="GU198" s="428"/>
      <c r="GV198" s="428"/>
      <c r="GW198" s="428"/>
      <c r="GX198" s="428"/>
      <c r="GY198" s="428"/>
      <c r="GZ198" s="428"/>
      <c r="HA198" s="428"/>
      <c r="HB198" s="428"/>
      <c r="HC198" s="428"/>
      <c r="HD198" s="428"/>
      <c r="HE198" s="428"/>
      <c r="HF198" s="428"/>
      <c r="HG198" s="428"/>
      <c r="HH198" s="428"/>
      <c r="HI198" s="428"/>
      <c r="HJ198" s="428"/>
      <c r="HK198" s="428"/>
      <c r="HL198" s="428"/>
      <c r="HM198" s="428"/>
      <c r="HN198" s="428"/>
      <c r="HO198" s="428"/>
      <c r="HP198" s="428"/>
      <c r="HQ198" s="428"/>
      <c r="HR198" s="428"/>
      <c r="HS198" s="428"/>
      <c r="HT198" s="428"/>
      <c r="HU198" s="428"/>
      <c r="HV198" s="428"/>
      <c r="HW198" s="428"/>
      <c r="HX198" s="428"/>
      <c r="HY198" s="428"/>
      <c r="HZ198" s="428"/>
      <c r="IA198" s="428"/>
      <c r="IB198" s="428"/>
      <c r="IC198" s="428"/>
      <c r="ID198" s="428"/>
      <c r="IE198" s="428"/>
      <c r="IF198" s="428"/>
      <c r="IG198" s="428"/>
      <c r="IH198" s="428"/>
      <c r="II198" s="428"/>
      <c r="IJ198" s="428"/>
      <c r="IK198" s="428"/>
      <c r="IL198" s="428"/>
      <c r="IM198" s="428"/>
      <c r="IN198" s="428"/>
      <c r="IO198" s="428"/>
      <c r="IP198" s="428"/>
      <c r="IQ198" s="428"/>
      <c r="IR198" s="428"/>
      <c r="IS198" s="428"/>
      <c r="IT198" s="428"/>
      <c r="IU198" s="428"/>
      <c r="IV198" s="428"/>
      <c r="IW198" s="428"/>
      <c r="IX198" s="428"/>
      <c r="IY198" s="428"/>
      <c r="IZ198" s="428"/>
      <c r="JA198" s="428"/>
      <c r="JB198" s="428"/>
      <c r="JC198" s="428"/>
      <c r="JD198" s="428"/>
      <c r="JE198" s="428"/>
      <c r="JF198" s="428"/>
      <c r="JG198" s="428"/>
      <c r="JH198" s="428"/>
      <c r="JI198" s="428"/>
      <c r="JJ198" s="428"/>
      <c r="JK198" s="428"/>
      <c r="JL198" s="428"/>
      <c r="JM198" s="428"/>
      <c r="JN198" s="428"/>
      <c r="JO198" s="428"/>
      <c r="JP198" s="428"/>
      <c r="JQ198" s="428"/>
      <c r="JR198" s="428"/>
      <c r="JS198" s="428"/>
      <c r="JT198" s="428"/>
      <c r="JU198" s="428"/>
      <c r="JV198" s="428"/>
      <c r="JW198" s="428"/>
      <c r="JX198" s="428"/>
      <c r="JY198" s="428"/>
      <c r="JZ198" s="428"/>
      <c r="KA198" s="428"/>
      <c r="KB198" s="428"/>
      <c r="KC198" s="428"/>
      <c r="KD198" s="428"/>
      <c r="KE198" s="428"/>
      <c r="KF198" s="428"/>
      <c r="KG198" s="428"/>
      <c r="KH198" s="428"/>
      <c r="KI198" s="428"/>
      <c r="KJ198" s="428"/>
      <c r="KK198" s="428"/>
      <c r="KL198" s="428"/>
      <c r="KM198" s="428"/>
      <c r="KN198" s="428"/>
      <c r="KO198" s="428"/>
      <c r="KP198" s="428"/>
      <c r="KQ198" s="428"/>
      <c r="KR198" s="428"/>
      <c r="KS198" s="428"/>
      <c r="KT198" s="428"/>
      <c r="KU198" s="428"/>
      <c r="KV198" s="428"/>
      <c r="KW198" s="428"/>
      <c r="KX198" s="428"/>
      <c r="KY198" s="428"/>
      <c r="KZ198" s="428"/>
      <c r="LA198" s="428"/>
      <c r="LB198" s="428"/>
      <c r="LC198" s="428"/>
      <c r="LD198" s="428"/>
      <c r="LE198" s="428"/>
      <c r="LF198" s="428"/>
      <c r="LG198" s="428"/>
      <c r="LH198" s="428"/>
      <c r="LI198" s="428"/>
      <c r="LJ198" s="428"/>
      <c r="LK198" s="428"/>
      <c r="LL198" s="428"/>
      <c r="LM198" s="428"/>
      <c r="LN198" s="428"/>
      <c r="LO198" s="428"/>
      <c r="LP198" s="428"/>
      <c r="LQ198" s="428"/>
      <c r="LR198" s="428"/>
      <c r="LS198" s="428"/>
      <c r="LT198" s="428"/>
      <c r="LU198" s="428"/>
      <c r="LV198" s="428"/>
      <c r="LW198" s="428"/>
      <c r="LX198" s="428"/>
      <c r="LY198" s="428"/>
      <c r="LZ198" s="428"/>
      <c r="MA198" s="428"/>
      <c r="MB198" s="428"/>
      <c r="MC198" s="428"/>
      <c r="MD198" s="428"/>
      <c r="ME198" s="428"/>
      <c r="MF198" s="428"/>
      <c r="MG198" s="428"/>
      <c r="MH198" s="428"/>
      <c r="MI198" s="428"/>
      <c r="MJ198" s="428"/>
      <c r="MK198" s="428"/>
      <c r="ML198" s="428"/>
      <c r="MM198" s="428"/>
      <c r="MN198" s="428"/>
      <c r="MO198" s="428"/>
      <c r="MP198" s="428"/>
      <c r="MQ198" s="428"/>
      <c r="MR198" s="428"/>
      <c r="MS198" s="428"/>
      <c r="MT198" s="428"/>
      <c r="MU198" s="428"/>
      <c r="MV198" s="428"/>
      <c r="MW198" s="428"/>
      <c r="MX198" s="428"/>
      <c r="MY198" s="428"/>
      <c r="MZ198" s="428"/>
      <c r="NA198" s="428"/>
      <c r="NB198" s="428"/>
      <c r="NC198" s="428"/>
      <c r="ND198" s="428"/>
      <c r="NE198" s="428"/>
      <c r="NF198" s="428"/>
      <c r="NG198" s="428"/>
      <c r="NH198" s="428"/>
      <c r="NI198" s="428"/>
      <c r="NJ198" s="428"/>
      <c r="NK198" s="430"/>
    </row>
    <row r="199" spans="1:375" x14ac:dyDescent="0.15">
      <c r="A199" s="431"/>
      <c r="B199" s="432" t="s">
        <v>744</v>
      </c>
      <c r="C199" s="433" t="str">
        <f>A35&amp;" / "&amp;C35</f>
        <v>300 / Twitter</v>
      </c>
      <c r="D199" s="434"/>
      <c r="E199" s="434"/>
      <c r="F199" s="434"/>
      <c r="G199" s="434"/>
      <c r="H199" s="434"/>
      <c r="I199" s="434"/>
      <c r="J199" s="434"/>
      <c r="K199" s="434"/>
      <c r="L199" s="434"/>
      <c r="M199" s="434"/>
      <c r="N199" s="434"/>
      <c r="O199" s="434"/>
      <c r="P199" s="434"/>
      <c r="Q199" s="434"/>
      <c r="R199" s="434"/>
      <c r="S199" s="434"/>
      <c r="T199" s="434"/>
      <c r="U199" s="434"/>
      <c r="V199" s="434"/>
      <c r="W199" s="434"/>
      <c r="X199" s="434"/>
      <c r="Y199" s="434"/>
      <c r="Z199" s="434"/>
      <c r="AA199" s="434"/>
      <c r="AB199" s="434"/>
      <c r="AC199" s="434"/>
      <c r="AD199" s="434"/>
      <c r="AE199" s="434"/>
      <c r="AF199" s="434"/>
      <c r="AG199" s="434"/>
      <c r="AH199" s="434"/>
      <c r="AI199" s="434"/>
      <c r="AJ199" s="434"/>
      <c r="AK199" s="434"/>
      <c r="AL199" s="434"/>
      <c r="AM199" s="434"/>
      <c r="AN199" s="434"/>
      <c r="AO199" s="434"/>
      <c r="AP199" s="434"/>
      <c r="AQ199" s="434"/>
      <c r="AR199" s="434"/>
      <c r="AS199" s="434"/>
      <c r="AT199" s="434"/>
      <c r="AU199" s="434"/>
      <c r="AV199" s="434"/>
      <c r="AW199" s="434"/>
      <c r="AX199" s="434"/>
      <c r="AY199" s="434"/>
      <c r="AZ199" s="434"/>
      <c r="BA199" s="434"/>
      <c r="BB199" s="434"/>
      <c r="BC199" s="434"/>
      <c r="BD199" s="434"/>
      <c r="BE199" s="434"/>
      <c r="BF199" s="434"/>
      <c r="BG199" s="434"/>
      <c r="BH199" s="434"/>
      <c r="BI199" s="434"/>
      <c r="BJ199" s="434"/>
      <c r="BK199" s="434"/>
      <c r="BL199" s="434"/>
      <c r="BM199" s="434"/>
      <c r="BN199" s="434"/>
      <c r="BO199" s="434"/>
      <c r="BP199" s="434"/>
      <c r="BQ199" s="434"/>
      <c r="BR199" s="434"/>
      <c r="BS199" s="434"/>
      <c r="BT199" s="434"/>
      <c r="BU199" s="434"/>
      <c r="BV199" s="434"/>
      <c r="BW199" s="434"/>
      <c r="BX199" s="434"/>
      <c r="BY199" s="434"/>
      <c r="BZ199" s="434"/>
      <c r="CA199" s="434"/>
      <c r="CB199" s="434"/>
      <c r="CC199" s="434"/>
      <c r="CD199" s="434"/>
      <c r="CE199" s="434"/>
      <c r="CF199" s="434"/>
      <c r="CG199" s="434"/>
      <c r="CH199" s="434"/>
      <c r="CI199" s="434"/>
      <c r="CJ199" s="434"/>
      <c r="CK199" s="434"/>
      <c r="CL199" s="434"/>
      <c r="CM199" s="434"/>
      <c r="CN199" s="434"/>
      <c r="CO199" s="434"/>
      <c r="CP199" s="434"/>
      <c r="CQ199" s="434"/>
      <c r="CR199" s="434"/>
      <c r="CS199" s="434"/>
      <c r="CT199" s="434"/>
      <c r="CU199" s="434"/>
      <c r="CV199" s="434"/>
      <c r="CW199" s="434"/>
      <c r="CX199" s="434"/>
      <c r="CY199" s="434"/>
      <c r="CZ199" s="434"/>
      <c r="DA199" s="434"/>
      <c r="DB199" s="434"/>
      <c r="DC199" s="434"/>
      <c r="DD199" s="434"/>
      <c r="DE199" s="434"/>
      <c r="DF199" s="434"/>
      <c r="DG199" s="434"/>
      <c r="DH199" s="434"/>
      <c r="DI199" s="434"/>
      <c r="DJ199" s="434"/>
      <c r="DK199" s="434"/>
      <c r="DL199" s="434"/>
      <c r="DM199" s="434"/>
      <c r="DN199" s="434"/>
      <c r="DO199" s="434"/>
      <c r="DP199" s="434"/>
      <c r="DQ199" s="434"/>
      <c r="DR199" s="434"/>
      <c r="DS199" s="434"/>
      <c r="DT199" s="434"/>
      <c r="DU199" s="434"/>
      <c r="DV199" s="434"/>
      <c r="DW199" s="434"/>
      <c r="DX199" s="434"/>
      <c r="DY199" s="434"/>
      <c r="DZ199" s="434"/>
      <c r="EA199" s="434"/>
      <c r="EB199" s="434"/>
      <c r="EC199" s="434"/>
      <c r="ED199" s="434"/>
      <c r="EE199" s="434"/>
      <c r="EF199" s="434"/>
      <c r="EG199" s="434"/>
      <c r="EH199" s="434"/>
      <c r="EI199" s="434"/>
      <c r="EJ199" s="434"/>
      <c r="EK199" s="434"/>
      <c r="EL199" s="434"/>
      <c r="EM199" s="434"/>
      <c r="EN199" s="434"/>
      <c r="EO199" s="434"/>
      <c r="EP199" s="434"/>
      <c r="EQ199" s="434"/>
      <c r="ER199" s="434"/>
      <c r="ES199" s="434"/>
      <c r="ET199" s="434"/>
      <c r="EU199" s="434"/>
      <c r="EV199" s="434"/>
      <c r="EW199" s="434"/>
      <c r="EX199" s="434"/>
      <c r="EY199" s="434"/>
      <c r="EZ199" s="434"/>
      <c r="FA199" s="434"/>
      <c r="FB199" s="434"/>
      <c r="FC199" s="434"/>
      <c r="FD199" s="434"/>
      <c r="FE199" s="434"/>
      <c r="FF199" s="434"/>
      <c r="FG199" s="434"/>
      <c r="FH199" s="434"/>
      <c r="FI199" s="434"/>
      <c r="FJ199" s="434"/>
      <c r="FK199" s="434"/>
      <c r="FL199" s="434"/>
      <c r="FM199" s="434"/>
      <c r="FN199" s="434"/>
      <c r="FO199" s="434"/>
      <c r="FP199" s="434"/>
      <c r="FQ199" s="434"/>
      <c r="FR199" s="434"/>
      <c r="FS199" s="434"/>
      <c r="FT199" s="434"/>
      <c r="FU199" s="434"/>
      <c r="FV199" s="434"/>
      <c r="FW199" s="434"/>
      <c r="FX199" s="434"/>
      <c r="FY199" s="434"/>
      <c r="FZ199" s="434"/>
      <c r="GA199" s="434"/>
      <c r="GB199" s="434"/>
      <c r="GC199" s="434"/>
      <c r="GD199" s="434"/>
      <c r="GE199" s="434"/>
      <c r="GF199" s="434"/>
      <c r="GG199" s="434"/>
      <c r="GH199" s="434"/>
      <c r="GI199" s="434"/>
      <c r="GJ199" s="434"/>
      <c r="GK199" s="434"/>
      <c r="GL199" s="434"/>
      <c r="GM199" s="434"/>
      <c r="GN199" s="434"/>
      <c r="GO199" s="434"/>
      <c r="GP199" s="434"/>
      <c r="GQ199" s="434"/>
      <c r="GR199" s="434"/>
      <c r="GS199" s="434"/>
      <c r="GT199" s="434"/>
      <c r="GU199" s="434"/>
      <c r="GV199" s="434"/>
      <c r="GW199" s="434"/>
      <c r="GX199" s="434"/>
      <c r="GY199" s="434"/>
      <c r="GZ199" s="434"/>
      <c r="HA199" s="434"/>
      <c r="HB199" s="434"/>
      <c r="HC199" s="434"/>
      <c r="HD199" s="434"/>
      <c r="HE199" s="434"/>
      <c r="HF199" s="434"/>
      <c r="HG199" s="434"/>
      <c r="HH199" s="434"/>
      <c r="HI199" s="434"/>
      <c r="HJ199" s="434"/>
      <c r="HK199" s="434"/>
      <c r="HL199" s="434"/>
      <c r="HM199" s="434"/>
      <c r="HN199" s="434"/>
      <c r="HO199" s="434"/>
      <c r="HP199" s="434"/>
      <c r="HQ199" s="434"/>
      <c r="HR199" s="434"/>
      <c r="HS199" s="434"/>
      <c r="HT199" s="434"/>
      <c r="HU199" s="434"/>
      <c r="HV199" s="434"/>
      <c r="HW199" s="434"/>
      <c r="HX199" s="434"/>
      <c r="HY199" s="434"/>
      <c r="HZ199" s="434"/>
      <c r="IA199" s="434"/>
      <c r="IB199" s="434"/>
      <c r="IC199" s="434"/>
      <c r="ID199" s="434"/>
      <c r="IE199" s="434"/>
      <c r="IF199" s="434"/>
      <c r="IG199" s="434"/>
      <c r="IH199" s="434"/>
      <c r="II199" s="434"/>
      <c r="IJ199" s="434"/>
      <c r="IK199" s="434"/>
      <c r="IL199" s="434"/>
      <c r="IM199" s="434"/>
      <c r="IN199" s="434"/>
      <c r="IO199" s="434"/>
      <c r="IP199" s="434"/>
      <c r="IQ199" s="434"/>
      <c r="IR199" s="434"/>
      <c r="IS199" s="434"/>
      <c r="IT199" s="434"/>
      <c r="IU199" s="434"/>
      <c r="IV199" s="434"/>
      <c r="IW199" s="434"/>
      <c r="IX199" s="434"/>
      <c r="IY199" s="434"/>
      <c r="IZ199" s="434"/>
      <c r="JA199" s="434"/>
      <c r="JB199" s="434"/>
      <c r="JC199" s="434"/>
      <c r="JD199" s="434"/>
      <c r="JE199" s="434"/>
      <c r="JF199" s="434"/>
      <c r="JG199" s="434"/>
      <c r="JH199" s="434"/>
      <c r="JI199" s="434"/>
      <c r="JJ199" s="434"/>
      <c r="JK199" s="434"/>
      <c r="JL199" s="434"/>
      <c r="JM199" s="434"/>
      <c r="JN199" s="434"/>
      <c r="JO199" s="434"/>
      <c r="JP199" s="434"/>
      <c r="JQ199" s="434"/>
      <c r="JR199" s="434"/>
      <c r="JS199" s="434"/>
      <c r="JT199" s="434"/>
      <c r="JU199" s="434"/>
      <c r="JV199" s="434"/>
      <c r="JW199" s="434"/>
      <c r="JX199" s="434"/>
      <c r="JY199" s="434"/>
      <c r="JZ199" s="434"/>
      <c r="KA199" s="434"/>
      <c r="KB199" s="434"/>
      <c r="KC199" s="434"/>
      <c r="KD199" s="434"/>
      <c r="KE199" s="434"/>
      <c r="KF199" s="434"/>
      <c r="KG199" s="434"/>
      <c r="KH199" s="434"/>
      <c r="KI199" s="434"/>
      <c r="KJ199" s="434"/>
      <c r="KK199" s="434"/>
      <c r="KL199" s="434"/>
      <c r="KM199" s="434"/>
      <c r="KN199" s="434"/>
      <c r="KO199" s="434"/>
      <c r="KP199" s="434"/>
      <c r="KQ199" s="434"/>
      <c r="KR199" s="434"/>
      <c r="KS199" s="434"/>
      <c r="KT199" s="434"/>
      <c r="KU199" s="434"/>
      <c r="KV199" s="434"/>
      <c r="KW199" s="434"/>
      <c r="KX199" s="434"/>
      <c r="KY199" s="434"/>
      <c r="KZ199" s="434"/>
      <c r="LA199" s="434"/>
      <c r="LB199" s="434"/>
      <c r="LC199" s="434"/>
      <c r="LD199" s="434"/>
      <c r="LE199" s="434"/>
      <c r="LF199" s="434"/>
      <c r="LG199" s="434"/>
      <c r="LH199" s="434"/>
      <c r="LI199" s="434"/>
      <c r="LJ199" s="434"/>
      <c r="LK199" s="434"/>
      <c r="LL199" s="434"/>
      <c r="LM199" s="434"/>
      <c r="LN199" s="434"/>
      <c r="LO199" s="434"/>
      <c r="LP199" s="434"/>
      <c r="LQ199" s="434"/>
      <c r="LR199" s="434"/>
      <c r="LS199" s="434"/>
      <c r="LT199" s="434"/>
      <c r="LU199" s="434"/>
      <c r="LV199" s="434"/>
      <c r="LW199" s="434"/>
      <c r="LX199" s="434"/>
      <c r="LY199" s="434"/>
      <c r="LZ199" s="434"/>
      <c r="MA199" s="434"/>
      <c r="MB199" s="434"/>
      <c r="MC199" s="434"/>
      <c r="MD199" s="434"/>
      <c r="ME199" s="434"/>
      <c r="MF199" s="434"/>
      <c r="MG199" s="434"/>
      <c r="MH199" s="434"/>
      <c r="MI199" s="434"/>
      <c r="MJ199" s="434"/>
      <c r="MK199" s="434"/>
      <c r="ML199" s="434"/>
      <c r="MM199" s="434"/>
      <c r="MN199" s="434"/>
      <c r="MO199" s="434"/>
      <c r="MP199" s="434"/>
      <c r="MQ199" s="434"/>
      <c r="MR199" s="434"/>
      <c r="MS199" s="434"/>
      <c r="MT199" s="434"/>
      <c r="MU199" s="434"/>
      <c r="MV199" s="434"/>
      <c r="MW199" s="434"/>
      <c r="MX199" s="434"/>
      <c r="MY199" s="434"/>
      <c r="MZ199" s="434"/>
      <c r="NA199" s="434"/>
      <c r="NB199" s="434"/>
      <c r="NC199" s="434"/>
      <c r="ND199" s="434"/>
      <c r="NE199" s="434"/>
      <c r="NF199" s="434"/>
      <c r="NG199" s="434"/>
      <c r="NH199" s="434"/>
      <c r="NI199" s="434"/>
      <c r="NJ199" s="434"/>
      <c r="NK199" s="435"/>
    </row>
    <row r="200" spans="1:375" x14ac:dyDescent="0.15">
      <c r="A200" s="436">
        <f>SUM(D200:NK200)</f>
        <v>1173788.3581055095</v>
      </c>
      <c r="B200" s="437" t="s">
        <v>745</v>
      </c>
      <c r="C200" s="438" t="s">
        <v>746</v>
      </c>
      <c r="D200" s="439">
        <f t="array" ref="D200">IFERROR(INDEX($N35:$N49,MATCH(1,IF($L35:$L49&lt;=D$165,IF($M35:$M49&gt;=D$165,1)),0))*$B35/12,0)</f>
        <v>0</v>
      </c>
      <c r="E200" s="439">
        <f t="array" ref="E200">IFERROR(INDEX($N35:$N49,MATCH(1,IF($L35:$L49&lt;=E$165,IF($M35:$M49&gt;=E$165,1)),0))*$B35/12,0)</f>
        <v>0</v>
      </c>
      <c r="F200" s="439">
        <f t="array" ref="F200">IFERROR(INDEX($N35:$N49,MATCH(1,IF($L35:$L49&lt;=F$165,IF($M35:$M49&gt;=F$165,1)),0))*$B35/12,0)</f>
        <v>0</v>
      </c>
      <c r="G200" s="439">
        <f t="array" ref="G200">IFERROR(INDEX($N35:$N49,MATCH(1,IF($L35:$L49&lt;=G$165,IF($M35:$M49&gt;=G$165,1)),0))*$B35/12,0)</f>
        <v>0</v>
      </c>
      <c r="H200" s="439">
        <f t="array" ref="H200">IFERROR(INDEX($N35:$N49,MATCH(1,IF($L35:$L49&lt;=H$165,IF($M35:$M49&gt;=H$165,1)),0))*$B35/12,0)</f>
        <v>0</v>
      </c>
      <c r="I200" s="439">
        <f t="array" ref="I200">IFERROR(INDEX($N35:$N49,MATCH(1,IF($L35:$L49&lt;=I$165,IF($M35:$M49&gt;=I$165,1)),0))*$B35/12,0)</f>
        <v>0</v>
      </c>
      <c r="J200" s="439">
        <f t="array" ref="J200">IFERROR(INDEX($N35:$N49,MATCH(1,IF($L35:$L49&lt;=J$165,IF($M35:$M49&gt;=J$165,1)),0))*$B35/12,0)</f>
        <v>0</v>
      </c>
      <c r="K200" s="439">
        <f t="array" ref="K200">IFERROR(INDEX($N35:$N49,MATCH(1,IF($L35:$L49&lt;=K$165,IF($M35:$M49&gt;=K$165,1)),0))*$B35/12,0)</f>
        <v>0</v>
      </c>
      <c r="L200" s="439">
        <f t="array" ref="L200">IFERROR(INDEX($N35:$N49,MATCH(1,IF($L35:$L49&lt;=L$165,IF($M35:$M49&gt;=L$165,1)),0))*$B35/12,0)</f>
        <v>0</v>
      </c>
      <c r="M200" s="439">
        <f t="array" ref="M200">IFERROR(INDEX($N35:$N49,MATCH(1,IF($L35:$L49&lt;=M$165,IF($M35:$M49&gt;=M$165,1)),0))*$B35/12,0)</f>
        <v>0</v>
      </c>
      <c r="N200" s="439">
        <f t="array" ref="N200">IFERROR(INDEX($N35:$N49,MATCH(1,IF($L35:$L49&lt;=N$165,IF($M35:$M49&gt;=N$165,1)),0))*$B35/12,0)</f>
        <v>0</v>
      </c>
      <c r="O200" s="439">
        <f t="array" ref="O200">IFERROR(INDEX($N35:$N49,MATCH(1,IF($L35:$L49&lt;=O$165,IF($M35:$M49&gt;=O$165,1)),0))*$B35/12,0)</f>
        <v>0</v>
      </c>
      <c r="P200" s="439">
        <f t="array" ref="P200">IFERROR(INDEX($N35:$N49,MATCH(1,IF($L35:$L49&lt;=P$165,IF($M35:$M49&gt;=P$165,1)),0))*$B35/12,0)</f>
        <v>0</v>
      </c>
      <c r="Q200" s="439">
        <f t="array" ref="Q200">IFERROR(INDEX($N35:$N49,MATCH(1,IF($L35:$L49&lt;=Q$165,IF($M35:$M49&gt;=Q$165,1)),0))*$B35/12,0)</f>
        <v>0</v>
      </c>
      <c r="R200" s="439">
        <f t="array" ref="R200">IFERROR(INDEX($N35:$N49,MATCH(1,IF($L35:$L49&lt;=R$165,IF($M35:$M49&gt;=R$165,1)),0))*$B35/12,0)</f>
        <v>0</v>
      </c>
      <c r="S200" s="439">
        <f t="array" ref="S200">IFERROR(INDEX($N35:$N49,MATCH(1,IF($L35:$L49&lt;=S$165,IF($M35:$M49&gt;=S$165,1)),0))*$B35/12,0)</f>
        <v>0</v>
      </c>
      <c r="T200" s="439">
        <f t="array" ref="T200">IFERROR(INDEX($N35:$N49,MATCH(1,IF($L35:$L49&lt;=T$165,IF($M35:$M49&gt;=T$165,1)),0))*$B35/12,0)</f>
        <v>0</v>
      </c>
      <c r="U200" s="439">
        <f t="array" ref="U200">IFERROR(INDEX($N35:$N49,MATCH(1,IF($L35:$L49&lt;=U$165,IF($M35:$M49&gt;=U$165,1)),0))*$B35/12,0)</f>
        <v>0</v>
      </c>
      <c r="V200" s="439">
        <f t="array" ref="V200">IFERROR(INDEX($N35:$N49,MATCH(1,IF($L35:$L49&lt;=V$165,IF($M35:$M49&gt;=V$165,1)),0))*$B35/12,0)</f>
        <v>0</v>
      </c>
      <c r="W200" s="439">
        <f t="array" ref="W200">IFERROR(INDEX($N35:$N49,MATCH(1,IF($L35:$L49&lt;=W$165,IF($M35:$M49&gt;=W$165,1)),0))*$B35/12,0)</f>
        <v>0</v>
      </c>
      <c r="X200" s="439">
        <f t="array" ref="X200">IFERROR(INDEX($N35:$N49,MATCH(1,IF($L35:$L49&lt;=X$165,IF($M35:$M49&gt;=X$165,1)),0))*$B35/12,0)</f>
        <v>0</v>
      </c>
      <c r="Y200" s="439">
        <f t="array" ref="Y200">IFERROR(INDEX($N35:$N49,MATCH(1,IF($L35:$L49&lt;=Y$165,IF($M35:$M49&gt;=Y$165,1)),0))*$B35/12,0)</f>
        <v>0</v>
      </c>
      <c r="Z200" s="439">
        <f t="array" ref="Z200">IFERROR(INDEX($N35:$N49,MATCH(1,IF($L35:$L49&lt;=Z$165,IF($M35:$M49&gt;=Z$165,1)),0))*$B35/12,0)</f>
        <v>0</v>
      </c>
      <c r="AA200" s="439">
        <f t="array" ref="AA200">IFERROR(INDEX($N35:$N49,MATCH(1,IF($L35:$L49&lt;=AA$165,IF($M35:$M49&gt;=AA$165,1)),0))*$B35/12,0)</f>
        <v>0</v>
      </c>
      <c r="AB200" s="439">
        <f t="array" ref="AB200">IFERROR(INDEX($N35:$N49,MATCH(1,IF($L35:$L49&lt;=AB$165,IF($M35:$M49&gt;=AB$165,1)),0))*$B35/12,0)</f>
        <v>0</v>
      </c>
      <c r="AC200" s="439">
        <f t="array" ref="AC200">IFERROR(INDEX($N35:$N49,MATCH(1,IF($L35:$L49&lt;=AC$165,IF($M35:$M49&gt;=AC$165,1)),0))*$B35/12,0)</f>
        <v>0</v>
      </c>
      <c r="AD200" s="439">
        <f t="array" ref="AD200">IFERROR(INDEX($N35:$N49,MATCH(1,IF($L35:$L49&lt;=AD$165,IF($M35:$M49&gt;=AD$165,1)),0))*$B35/12,0)</f>
        <v>0</v>
      </c>
      <c r="AE200" s="439">
        <f t="array" ref="AE200">IFERROR(INDEX($N35:$N49,MATCH(1,IF($L35:$L49&lt;=AE$165,IF($M35:$M49&gt;=AE$165,1)),0))*$B35/12,0)</f>
        <v>0</v>
      </c>
      <c r="AF200" s="439">
        <f t="array" ref="AF200">IFERROR(INDEX($N35:$N49,MATCH(1,IF($L35:$L49&lt;=AF$165,IF($M35:$M49&gt;=AF$165,1)),0))*$B35/12,0)</f>
        <v>0</v>
      </c>
      <c r="AG200" s="439">
        <f t="array" ref="AG200">IFERROR(INDEX($N35:$N49,MATCH(1,IF($L35:$L49&lt;=AG$165,IF($M35:$M49&gt;=AG$165,1)),0))*$B35/12,0)</f>
        <v>11000</v>
      </c>
      <c r="AH200" s="439">
        <f t="array" ref="AH200">IFERROR(INDEX($N35:$N49,MATCH(1,IF($L35:$L49&lt;=AH$165,IF($M35:$M49&gt;=AH$165,1)),0))*$B35/12,0)</f>
        <v>11000</v>
      </c>
      <c r="AI200" s="439">
        <f t="array" ref="AI200">IFERROR(INDEX($N35:$N49,MATCH(1,IF($L35:$L49&lt;=AI$165,IF($M35:$M49&gt;=AI$165,1)),0))*$B35/12,0)</f>
        <v>11000</v>
      </c>
      <c r="AJ200" s="439">
        <f t="array" ref="AJ200">IFERROR(INDEX($N35:$N49,MATCH(1,IF($L35:$L49&lt;=AJ$165,IF($M35:$M49&gt;=AJ$165,1)),0))*$B35/12,0)</f>
        <v>11000</v>
      </c>
      <c r="AK200" s="439">
        <f t="array" ref="AK200">IFERROR(INDEX($N35:$N49,MATCH(1,IF($L35:$L49&lt;=AK$165,IF($M35:$M49&gt;=AK$165,1)),0))*$B35/12,0)</f>
        <v>11000</v>
      </c>
      <c r="AL200" s="439">
        <f t="array" ref="AL200">IFERROR(INDEX($N35:$N49,MATCH(1,IF($L35:$L49&lt;=AL$165,IF($M35:$M49&gt;=AL$165,1)),0))*$B35/12,0)</f>
        <v>11000</v>
      </c>
      <c r="AM200" s="439">
        <f t="array" ref="AM200">IFERROR(INDEX($N35:$N49,MATCH(1,IF($L35:$L49&lt;=AM$165,IF($M35:$M49&gt;=AM$165,1)),0))*$B35/12,0)</f>
        <v>11000</v>
      </c>
      <c r="AN200" s="439">
        <f t="array" ref="AN200">IFERROR(INDEX($N35:$N49,MATCH(1,IF($L35:$L49&lt;=AN$165,IF($M35:$M49&gt;=AN$165,1)),0))*$B35/12,0)</f>
        <v>11000</v>
      </c>
      <c r="AO200" s="439">
        <f t="array" ref="AO200">IFERROR(INDEX($N35:$N49,MATCH(1,IF($L35:$L49&lt;=AO$165,IF($M35:$M49&gt;=AO$165,1)),0))*$B35/12,0)</f>
        <v>11000</v>
      </c>
      <c r="AP200" s="439">
        <f t="array" ref="AP200">IFERROR(INDEX($N35:$N49,MATCH(1,IF($L35:$L49&lt;=AP$165,IF($M35:$M49&gt;=AP$165,1)),0))*$B35/12,0)</f>
        <v>11000</v>
      </c>
      <c r="AQ200" s="439">
        <f t="array" ref="AQ200">IFERROR(INDEX($N35:$N49,MATCH(1,IF($L35:$L49&lt;=AQ$165,IF($M35:$M49&gt;=AQ$165,1)),0))*$B35/12,0)</f>
        <v>11000</v>
      </c>
      <c r="AR200" s="439">
        <f t="array" ref="AR200">IFERROR(INDEX($N35:$N49,MATCH(1,IF($L35:$L49&lt;=AR$165,IF($M35:$M49&gt;=AR$165,1)),0))*$B35/12,0)</f>
        <v>11000</v>
      </c>
      <c r="AS200" s="439">
        <f t="array" ref="AS200">IFERROR(INDEX($N35:$N49,MATCH(1,IF($L35:$L49&lt;=AS$165,IF($M35:$M49&gt;=AS$165,1)),0))*$B35/12,0)</f>
        <v>11330</v>
      </c>
      <c r="AT200" s="439">
        <f t="array" ref="AT200">IFERROR(INDEX($N35:$N49,MATCH(1,IF($L35:$L49&lt;=AT$165,IF($M35:$M49&gt;=AT$165,1)),0))*$B35/12,0)</f>
        <v>11330</v>
      </c>
      <c r="AU200" s="439">
        <f t="array" ref="AU200">IFERROR(INDEX($N35:$N49,MATCH(1,IF($L35:$L49&lt;=AU$165,IF($M35:$M49&gt;=AU$165,1)),0))*$B35/12,0)</f>
        <v>11330</v>
      </c>
      <c r="AV200" s="439">
        <f t="array" ref="AV200">IFERROR(INDEX($N35:$N49,MATCH(1,IF($L35:$L49&lt;=AV$165,IF($M35:$M49&gt;=AV$165,1)),0))*$B35/12,0)</f>
        <v>11330</v>
      </c>
      <c r="AW200" s="439">
        <f t="array" ref="AW200">IFERROR(INDEX($N35:$N49,MATCH(1,IF($L35:$L49&lt;=AW$165,IF($M35:$M49&gt;=AW$165,1)),0))*$B35/12,0)</f>
        <v>11330</v>
      </c>
      <c r="AX200" s="439">
        <f t="array" ref="AX200">IFERROR(INDEX($N35:$N49,MATCH(1,IF($L35:$L49&lt;=AX$165,IF($M35:$M49&gt;=AX$165,1)),0))*$B35/12,0)</f>
        <v>11330</v>
      </c>
      <c r="AY200" s="439">
        <f t="array" ref="AY200">IFERROR(INDEX($N35:$N49,MATCH(1,IF($L35:$L49&lt;=AY$165,IF($M35:$M49&gt;=AY$165,1)),0))*$B35/12,0)</f>
        <v>11330</v>
      </c>
      <c r="AZ200" s="439">
        <f t="array" ref="AZ200">IFERROR(INDEX($N35:$N49,MATCH(1,IF($L35:$L49&lt;=AZ$165,IF($M35:$M49&gt;=AZ$165,1)),0))*$B35/12,0)</f>
        <v>11330</v>
      </c>
      <c r="BA200" s="439">
        <f t="array" ref="BA200">IFERROR(INDEX($N35:$N49,MATCH(1,IF($L35:$L49&lt;=BA$165,IF($M35:$M49&gt;=BA$165,1)),0))*$B35/12,0)</f>
        <v>11330</v>
      </c>
      <c r="BB200" s="439">
        <f t="array" ref="BB200">IFERROR(INDEX($N35:$N49,MATCH(1,IF($L35:$L49&lt;=BB$165,IF($M35:$M49&gt;=BB$165,1)),0))*$B35/12,0)</f>
        <v>11330</v>
      </c>
      <c r="BC200" s="439">
        <f t="array" ref="BC200">IFERROR(INDEX($N35:$N49,MATCH(1,IF($L35:$L49&lt;=BC$165,IF($M35:$M49&gt;=BC$165,1)),0))*$B35/12,0)</f>
        <v>11330</v>
      </c>
      <c r="BD200" s="439">
        <f t="array" ref="BD200">IFERROR(INDEX($N35:$N49,MATCH(1,IF($L35:$L49&lt;=BD$165,IF($M35:$M49&gt;=BD$165,1)),0))*$B35/12,0)</f>
        <v>11330</v>
      </c>
      <c r="BE200" s="439">
        <f t="array" ref="BE200">IFERROR(INDEX($N35:$N49,MATCH(1,IF($L35:$L49&lt;=BE$165,IF($M35:$M49&gt;=BE$165,1)),0))*$B35/12,0)</f>
        <v>11669.900000000001</v>
      </c>
      <c r="BF200" s="439">
        <f t="array" ref="BF200">IFERROR(INDEX($N35:$N49,MATCH(1,IF($L35:$L49&lt;=BF$165,IF($M35:$M49&gt;=BF$165,1)),0))*$B35/12,0)</f>
        <v>11669.900000000001</v>
      </c>
      <c r="BG200" s="439">
        <f t="array" ref="BG200">IFERROR(INDEX($N35:$N49,MATCH(1,IF($L35:$L49&lt;=BG$165,IF($M35:$M49&gt;=BG$165,1)),0))*$B35/12,0)</f>
        <v>11669.900000000001</v>
      </c>
      <c r="BH200" s="439">
        <f t="array" ref="BH200">IFERROR(INDEX($N35:$N49,MATCH(1,IF($L35:$L49&lt;=BH$165,IF($M35:$M49&gt;=BH$165,1)),0))*$B35/12,0)</f>
        <v>11669.900000000001</v>
      </c>
      <c r="BI200" s="439">
        <f t="array" ref="BI200">IFERROR(INDEX($N35:$N49,MATCH(1,IF($L35:$L49&lt;=BI$165,IF($M35:$M49&gt;=BI$165,1)),0))*$B35/12,0)</f>
        <v>11669.900000000001</v>
      </c>
      <c r="BJ200" s="439">
        <f t="array" ref="BJ200">IFERROR(INDEX($N35:$N49,MATCH(1,IF($L35:$L49&lt;=BJ$165,IF($M35:$M49&gt;=BJ$165,1)),0))*$B35/12,0)</f>
        <v>11669.900000000001</v>
      </c>
      <c r="BK200" s="439">
        <f t="array" ref="BK200">IFERROR(INDEX($N35:$N49,MATCH(1,IF($L35:$L49&lt;=BK$165,IF($M35:$M49&gt;=BK$165,1)),0))*$B35/12,0)</f>
        <v>11669.900000000001</v>
      </c>
      <c r="BL200" s="439">
        <f t="array" ref="BL200">IFERROR(INDEX($N35:$N49,MATCH(1,IF($L35:$L49&lt;=BL$165,IF($M35:$M49&gt;=BL$165,1)),0))*$B35/12,0)</f>
        <v>11669.900000000001</v>
      </c>
      <c r="BM200" s="439">
        <f t="array" ref="BM200">IFERROR(INDEX($N35:$N49,MATCH(1,IF($L35:$L49&lt;=BM$165,IF($M35:$M49&gt;=BM$165,1)),0))*$B35/12,0)</f>
        <v>11669.900000000001</v>
      </c>
      <c r="BN200" s="439">
        <f t="array" ref="BN200">IFERROR(INDEX($N35:$N49,MATCH(1,IF($L35:$L49&lt;=BN$165,IF($M35:$M49&gt;=BN$165,1)),0))*$B35/12,0)</f>
        <v>11669.900000000001</v>
      </c>
      <c r="BO200" s="439">
        <f t="array" ref="BO200">IFERROR(INDEX($N35:$N49,MATCH(1,IF($L35:$L49&lt;=BO$165,IF($M35:$M49&gt;=BO$165,1)),0))*$B35/12,0)</f>
        <v>11669.900000000001</v>
      </c>
      <c r="BP200" s="439">
        <f t="array" ref="BP200">IFERROR(INDEX($N35:$N49,MATCH(1,IF($L35:$L49&lt;=BP$165,IF($M35:$M49&gt;=BP$165,1)),0))*$B35/12,0)</f>
        <v>11669.900000000001</v>
      </c>
      <c r="BQ200" s="439">
        <f t="array" ref="BQ200">IFERROR(INDEX($N35:$N49,MATCH(1,IF($L35:$L49&lt;=BQ$165,IF($M35:$M49&gt;=BQ$165,1)),0))*$B35/12,0)</f>
        <v>12019.997000000001</v>
      </c>
      <c r="BR200" s="439">
        <f t="array" ref="BR200">IFERROR(INDEX($N35:$N49,MATCH(1,IF($L35:$L49&lt;=BR$165,IF($M35:$M49&gt;=BR$165,1)),0))*$B35/12,0)</f>
        <v>12019.997000000001</v>
      </c>
      <c r="BS200" s="439">
        <f t="array" ref="BS200">IFERROR(INDEX($N35:$N49,MATCH(1,IF($L35:$L49&lt;=BS$165,IF($M35:$M49&gt;=BS$165,1)),0))*$B35/12,0)</f>
        <v>12019.997000000001</v>
      </c>
      <c r="BT200" s="439">
        <f t="array" ref="BT200">IFERROR(INDEX($N35:$N49,MATCH(1,IF($L35:$L49&lt;=BT$165,IF($M35:$M49&gt;=BT$165,1)),0))*$B35/12,0)</f>
        <v>12019.997000000001</v>
      </c>
      <c r="BU200" s="439">
        <f t="array" ref="BU200">IFERROR(INDEX($N35:$N49,MATCH(1,IF($L35:$L49&lt;=BU$165,IF($M35:$M49&gt;=BU$165,1)),0))*$B35/12,0)</f>
        <v>12019.997000000001</v>
      </c>
      <c r="BV200" s="439">
        <f t="array" ref="BV200">IFERROR(INDEX($N35:$N49,MATCH(1,IF($L35:$L49&lt;=BV$165,IF($M35:$M49&gt;=BV$165,1)),0))*$B35/12,0)</f>
        <v>12019.997000000001</v>
      </c>
      <c r="BW200" s="439">
        <f t="array" ref="BW200">IFERROR(INDEX($N35:$N49,MATCH(1,IF($L35:$L49&lt;=BW$165,IF($M35:$M49&gt;=BW$165,1)),0))*$B35/12,0)</f>
        <v>12019.997000000001</v>
      </c>
      <c r="BX200" s="439">
        <f t="array" ref="BX200">IFERROR(INDEX($N35:$N49,MATCH(1,IF($L35:$L49&lt;=BX$165,IF($M35:$M49&gt;=BX$165,1)),0))*$B35/12,0)</f>
        <v>12019.997000000001</v>
      </c>
      <c r="BY200" s="439">
        <f t="array" ref="BY200">IFERROR(INDEX($N35:$N49,MATCH(1,IF($L35:$L49&lt;=BY$165,IF($M35:$M49&gt;=BY$165,1)),0))*$B35/12,0)</f>
        <v>12019.997000000001</v>
      </c>
      <c r="BZ200" s="439">
        <f t="array" ref="BZ200">IFERROR(INDEX($N35:$N49,MATCH(1,IF($L35:$L49&lt;=BZ$165,IF($M35:$M49&gt;=BZ$165,1)),0))*$B35/12,0)</f>
        <v>12019.997000000001</v>
      </c>
      <c r="CA200" s="439">
        <f t="array" ref="CA200">IFERROR(INDEX($N35:$N49,MATCH(1,IF($L35:$L49&lt;=CA$165,IF($M35:$M49&gt;=CA$165,1)),0))*$B35/12,0)</f>
        <v>12019.997000000001</v>
      </c>
      <c r="CB200" s="439">
        <f t="array" ref="CB200">IFERROR(INDEX($N35:$N49,MATCH(1,IF($L35:$L49&lt;=CB$165,IF($M35:$M49&gt;=CB$165,1)),0))*$B35/12,0)</f>
        <v>12019.997000000001</v>
      </c>
      <c r="CC200" s="439">
        <f t="array" ref="CC200">IFERROR(INDEX($N35:$N49,MATCH(1,IF($L35:$L49&lt;=CC$165,IF($M35:$M49&gt;=CC$165,1)),0))*$B35/12,0)</f>
        <v>12380.59691</v>
      </c>
      <c r="CD200" s="439">
        <f t="array" ref="CD200">IFERROR(INDEX($N35:$N49,MATCH(1,IF($L35:$L49&lt;=CD$165,IF($M35:$M49&gt;=CD$165,1)),0))*$B35/12,0)</f>
        <v>12380.59691</v>
      </c>
      <c r="CE200" s="439">
        <f t="array" ref="CE200">IFERROR(INDEX($N35:$N49,MATCH(1,IF($L35:$L49&lt;=CE$165,IF($M35:$M49&gt;=CE$165,1)),0))*$B35/12,0)</f>
        <v>12380.59691</v>
      </c>
      <c r="CF200" s="439">
        <f t="array" ref="CF200">IFERROR(INDEX($N35:$N49,MATCH(1,IF($L35:$L49&lt;=CF$165,IF($M35:$M49&gt;=CF$165,1)),0))*$B35/12,0)</f>
        <v>12380.59691</v>
      </c>
      <c r="CG200" s="439">
        <f t="array" ref="CG200">IFERROR(INDEX($N35:$N49,MATCH(1,IF($L35:$L49&lt;=CG$165,IF($M35:$M49&gt;=CG$165,1)),0))*$B35/12,0)</f>
        <v>12380.59691</v>
      </c>
      <c r="CH200" s="439">
        <f t="array" ref="CH200">IFERROR(INDEX($N35:$N49,MATCH(1,IF($L35:$L49&lt;=CH$165,IF($M35:$M49&gt;=CH$165,1)),0))*$B35/12,0)</f>
        <v>12380.59691</v>
      </c>
      <c r="CI200" s="439">
        <f t="array" ref="CI200">IFERROR(INDEX($N35:$N49,MATCH(1,IF($L35:$L49&lt;=CI$165,IF($M35:$M49&gt;=CI$165,1)),0))*$B35/12,0)</f>
        <v>12380.59691</v>
      </c>
      <c r="CJ200" s="439">
        <f t="array" ref="CJ200">IFERROR(INDEX($N35:$N49,MATCH(1,IF($L35:$L49&lt;=CJ$165,IF($M35:$M49&gt;=CJ$165,1)),0))*$B35/12,0)</f>
        <v>12380.59691</v>
      </c>
      <c r="CK200" s="439">
        <f t="array" ref="CK200">IFERROR(INDEX($N35:$N49,MATCH(1,IF($L35:$L49&lt;=CK$165,IF($M35:$M49&gt;=CK$165,1)),0))*$B35/12,0)</f>
        <v>12380.59691</v>
      </c>
      <c r="CL200" s="439">
        <f t="array" ref="CL200">IFERROR(INDEX($N35:$N49,MATCH(1,IF($L35:$L49&lt;=CL$165,IF($M35:$M49&gt;=CL$165,1)),0))*$B35/12,0)</f>
        <v>12380.59691</v>
      </c>
      <c r="CM200" s="439">
        <f t="array" ref="CM200">IFERROR(INDEX($N35:$N49,MATCH(1,IF($L35:$L49&lt;=CM$165,IF($M35:$M49&gt;=CM$165,1)),0))*$B35/12,0)</f>
        <v>12380.59691</v>
      </c>
      <c r="CN200" s="439">
        <f t="array" ref="CN200">IFERROR(INDEX($N35:$N49,MATCH(1,IF($L35:$L49&lt;=CN$165,IF($M35:$M49&gt;=CN$165,1)),0))*$B35/12,0)</f>
        <v>12380.59691</v>
      </c>
      <c r="CO200" s="439">
        <f t="array" ref="CO200">IFERROR(INDEX($N35:$N49,MATCH(1,IF($L35:$L49&lt;=CO$165,IF($M35:$M49&gt;=CO$165,1)),0))*$B35/12,0)</f>
        <v>12752.0148173</v>
      </c>
      <c r="CP200" s="439">
        <f t="array" ref="CP200">IFERROR(INDEX($N35:$N49,MATCH(1,IF($L35:$L49&lt;=CP$165,IF($M35:$M49&gt;=CP$165,1)),0))*$B35/12,0)</f>
        <v>12752.0148173</v>
      </c>
      <c r="CQ200" s="439">
        <f t="array" ref="CQ200">IFERROR(INDEX($N35:$N49,MATCH(1,IF($L35:$L49&lt;=CQ$165,IF($M35:$M49&gt;=CQ$165,1)),0))*$B35/12,0)</f>
        <v>12752.0148173</v>
      </c>
      <c r="CR200" s="439">
        <f t="array" ref="CR200">IFERROR(INDEX($N35:$N49,MATCH(1,IF($L35:$L49&lt;=CR$165,IF($M35:$M49&gt;=CR$165,1)),0))*$B35/12,0)</f>
        <v>12752.0148173</v>
      </c>
      <c r="CS200" s="439">
        <f t="array" ref="CS200">IFERROR(INDEX($N35:$N49,MATCH(1,IF($L35:$L49&lt;=CS$165,IF($M35:$M49&gt;=CS$165,1)),0))*$B35/12,0)</f>
        <v>12752.0148173</v>
      </c>
      <c r="CT200" s="439">
        <f t="array" ref="CT200">IFERROR(INDEX($N35:$N49,MATCH(1,IF($L35:$L49&lt;=CT$165,IF($M35:$M49&gt;=CT$165,1)),0))*$B35/12,0)</f>
        <v>12752.0148173</v>
      </c>
      <c r="CU200" s="439">
        <f t="array" ref="CU200">IFERROR(INDEX($N35:$N49,MATCH(1,IF($L35:$L49&lt;=CU$165,IF($M35:$M49&gt;=CU$165,1)),0))*$B35/12,0)</f>
        <v>12752.0148173</v>
      </c>
      <c r="CV200" s="439">
        <f t="array" ref="CV200">IFERROR(INDEX($N35:$N49,MATCH(1,IF($L35:$L49&lt;=CV$165,IF($M35:$M49&gt;=CV$165,1)),0))*$B35/12,0)</f>
        <v>12752.0148173</v>
      </c>
      <c r="CW200" s="439">
        <f t="array" ref="CW200">IFERROR(INDEX($N35:$N49,MATCH(1,IF($L35:$L49&lt;=CW$165,IF($M35:$M49&gt;=CW$165,1)),0))*$B35/12,0)</f>
        <v>12752.0148173</v>
      </c>
      <c r="CX200" s="439">
        <f t="array" ref="CX200">IFERROR(INDEX($N35:$N49,MATCH(1,IF($L35:$L49&lt;=CX$165,IF($M35:$M49&gt;=CX$165,1)),0))*$B35/12,0)</f>
        <v>12752.0148173</v>
      </c>
      <c r="CY200" s="439">
        <f t="array" ref="CY200">IFERROR(INDEX($N35:$N49,MATCH(1,IF($L35:$L49&lt;=CY$165,IF($M35:$M49&gt;=CY$165,1)),0))*$B35/12,0)</f>
        <v>12752.0148173</v>
      </c>
      <c r="CZ200" s="439">
        <f t="array" ref="CZ200">IFERROR(INDEX($N35:$N49,MATCH(1,IF($L35:$L49&lt;=CZ$165,IF($M35:$M49&gt;=CZ$165,1)),0))*$B35/12,0)</f>
        <v>12752.0148173</v>
      </c>
      <c r="DA200" s="439">
        <f t="array" ref="DA200">IFERROR(INDEX($N35:$N49,MATCH(1,IF($L35:$L49&lt;=DA$165,IF($M35:$M49&gt;=DA$165,1)),0))*$B35/12,0)</f>
        <v>13134.575261819002</v>
      </c>
      <c r="DB200" s="439">
        <f t="array" ref="DB200">IFERROR(INDEX($N35:$N49,MATCH(1,IF($L35:$L49&lt;=DB$165,IF($M35:$M49&gt;=DB$165,1)),0))*$B35/12,0)</f>
        <v>13134.575261819002</v>
      </c>
      <c r="DC200" s="439">
        <f t="array" ref="DC200">IFERROR(INDEX($N35:$N49,MATCH(1,IF($L35:$L49&lt;=DC$165,IF($M35:$M49&gt;=DC$165,1)),0))*$B35/12,0)</f>
        <v>13134.575261819002</v>
      </c>
      <c r="DD200" s="439">
        <f t="array" ref="DD200">IFERROR(INDEX($N35:$N49,MATCH(1,IF($L35:$L49&lt;=DD$165,IF($M35:$M49&gt;=DD$165,1)),0))*$B35/12,0)</f>
        <v>13134.575261819002</v>
      </c>
      <c r="DE200" s="439">
        <f t="array" ref="DE200">IFERROR(INDEX($N35:$N49,MATCH(1,IF($L35:$L49&lt;=DE$165,IF($M35:$M49&gt;=DE$165,1)),0))*$B35/12,0)</f>
        <v>13134.575261819002</v>
      </c>
      <c r="DF200" s="439">
        <f t="array" ref="DF200">IFERROR(INDEX($N35:$N49,MATCH(1,IF($L35:$L49&lt;=DF$165,IF($M35:$M49&gt;=DF$165,1)),0))*$B35/12,0)</f>
        <v>13134.575261819002</v>
      </c>
      <c r="DG200" s="439">
        <f t="array" ref="DG200">IFERROR(INDEX($N35:$N49,MATCH(1,IF($L35:$L49&lt;=DG$165,IF($M35:$M49&gt;=DG$165,1)),0))*$B35/12,0)</f>
        <v>13134.575261819002</v>
      </c>
      <c r="DH200" s="439">
        <f t="array" ref="DH200">IFERROR(INDEX($N35:$N49,MATCH(1,IF($L35:$L49&lt;=DH$165,IF($M35:$M49&gt;=DH$165,1)),0))*$B35/12,0)</f>
        <v>13134.575261819002</v>
      </c>
      <c r="DI200" s="439">
        <f t="array" ref="DI200">IFERROR(INDEX($N35:$N49,MATCH(1,IF($L35:$L49&lt;=DI$165,IF($M35:$M49&gt;=DI$165,1)),0))*$B35/12,0)</f>
        <v>13134.575261819002</v>
      </c>
      <c r="DJ200" s="439">
        <f t="array" ref="DJ200">IFERROR(INDEX($N35:$N49,MATCH(1,IF($L35:$L49&lt;=DJ$165,IF($M35:$M49&gt;=DJ$165,1)),0))*$B35/12,0)</f>
        <v>13134.575261819002</v>
      </c>
      <c r="DK200" s="439">
        <f t="array" ref="DK200">IFERROR(INDEX($N35:$N49,MATCH(1,IF($L35:$L49&lt;=DK$165,IF($M35:$M49&gt;=DK$165,1)),0))*$B35/12,0)</f>
        <v>13134.575261819002</v>
      </c>
      <c r="DL200" s="439">
        <f t="array" ref="DL200">IFERROR(INDEX($N35:$N49,MATCH(1,IF($L35:$L49&lt;=DL$165,IF($M35:$M49&gt;=DL$165,1)),0))*$B35/12,0)</f>
        <v>13134.575261819002</v>
      </c>
      <c r="DM200" s="439">
        <f t="array" ref="DM200">IFERROR(INDEX($N35:$N49,MATCH(1,IF($L35:$L49&lt;=DM$165,IF($M35:$M49&gt;=DM$165,1)),0))*$B35/12,0)</f>
        <v>13528.612519673572</v>
      </c>
      <c r="DN200" s="439">
        <f t="array" ref="DN200">IFERROR(INDEX($N35:$N49,MATCH(1,IF($L35:$L49&lt;=DN$165,IF($M35:$M49&gt;=DN$165,1)),0))*$B35/12,0)</f>
        <v>13528.612519673572</v>
      </c>
      <c r="DO200" s="439">
        <f t="array" ref="DO200">IFERROR(INDEX($N35:$N49,MATCH(1,IF($L35:$L49&lt;=DO$165,IF($M35:$M49&gt;=DO$165,1)),0))*$B35/12,0)</f>
        <v>13528.612519673572</v>
      </c>
      <c r="DP200" s="439">
        <f t="array" ref="DP200">IFERROR(INDEX($N35:$N49,MATCH(1,IF($L35:$L49&lt;=DP$165,IF($M35:$M49&gt;=DP$165,1)),0))*$B35/12,0)</f>
        <v>13528.612519673572</v>
      </c>
      <c r="DQ200" s="439">
        <f t="array" ref="DQ200">IFERROR(INDEX($N35:$N49,MATCH(1,IF($L35:$L49&lt;=DQ$165,IF($M35:$M49&gt;=DQ$165,1)),0))*$B35/12,0)</f>
        <v>13528.612519673572</v>
      </c>
      <c r="DR200" s="439">
        <f t="array" ref="DR200">IFERROR(INDEX($N35:$N49,MATCH(1,IF($L35:$L49&lt;=DR$165,IF($M35:$M49&gt;=DR$165,1)),0))*$B35/12,0)</f>
        <v>13528.612519673572</v>
      </c>
      <c r="DS200" s="439">
        <f t="array" ref="DS200">IFERROR(INDEX($N35:$N49,MATCH(1,IF($L35:$L49&lt;=DS$165,IF($M35:$M49&gt;=DS$165,1)),0))*$B35/12,0)</f>
        <v>13528.612519673572</v>
      </c>
      <c r="DT200" s="439">
        <f t="array" ref="DT200">IFERROR(INDEX($N35:$N49,MATCH(1,IF($L35:$L49&lt;=DT$165,IF($M35:$M49&gt;=DT$165,1)),0))*$B35/12,0)</f>
        <v>13528.612519673572</v>
      </c>
      <c r="DU200" s="439">
        <f t="array" ref="DU200">IFERROR(INDEX($N35:$N49,MATCH(1,IF($L35:$L49&lt;=DU$165,IF($M35:$M49&gt;=DU$165,1)),0))*$B35/12,0)</f>
        <v>13528.612519673572</v>
      </c>
      <c r="DV200" s="439">
        <f t="array" ref="DV200">IFERROR(INDEX($N35:$N49,MATCH(1,IF($L35:$L49&lt;=DV$165,IF($M35:$M49&gt;=DV$165,1)),0))*$B35/12,0)</f>
        <v>13528.612519673572</v>
      </c>
      <c r="DW200" s="439">
        <f t="array" ref="DW200">IFERROR(INDEX($N35:$N49,MATCH(1,IF($L35:$L49&lt;=DW$165,IF($M35:$M49&gt;=DW$165,1)),0))*$B35/12,0)</f>
        <v>13528.612519673572</v>
      </c>
      <c r="DX200" s="439">
        <f t="array" ref="DX200">IFERROR(INDEX($N35:$N49,MATCH(1,IF($L35:$L49&lt;=DX$165,IF($M35:$M49&gt;=DX$165,1)),0))*$B35/12,0)</f>
        <v>13528.612519673572</v>
      </c>
      <c r="DY200" s="439">
        <f t="array" ref="DY200">IFERROR(INDEX($N35:$N49,MATCH(1,IF($L35:$L49&lt;=DY$165,IF($M35:$M49&gt;=DY$165,1)),0))*$B35/12,0)</f>
        <v>0</v>
      </c>
      <c r="DZ200" s="439">
        <f t="array" ref="DZ200">IFERROR(INDEX($N35:$N49,MATCH(1,IF($L35:$L49&lt;=DZ$165,IF($M35:$M49&gt;=DZ$165,1)),0))*$B35/12,0)</f>
        <v>0</v>
      </c>
      <c r="EA200" s="439">
        <f t="array" ref="EA200">IFERROR(INDEX($N35:$N49,MATCH(1,IF($L35:$L49&lt;=EA$165,IF($M35:$M49&gt;=EA$165,1)),0))*$B35/12,0)</f>
        <v>0</v>
      </c>
      <c r="EB200" s="439">
        <f t="array" ref="EB200">IFERROR(INDEX($N35:$N49,MATCH(1,IF($L35:$L49&lt;=EB$165,IF($M35:$M49&gt;=EB$165,1)),0))*$B35/12,0)</f>
        <v>0</v>
      </c>
      <c r="EC200" s="439">
        <f t="array" ref="EC200">IFERROR(INDEX($N35:$N49,MATCH(1,IF($L35:$L49&lt;=EC$165,IF($M35:$M49&gt;=EC$165,1)),0))*$B35/12,0)</f>
        <v>0</v>
      </c>
      <c r="ED200" s="439">
        <f t="array" ref="ED200">IFERROR(INDEX($N35:$N49,MATCH(1,IF($L35:$L49&lt;=ED$165,IF($M35:$M49&gt;=ED$165,1)),0))*$B35/12,0)</f>
        <v>0</v>
      </c>
      <c r="EE200" s="439">
        <f t="array" ref="EE200">IFERROR(INDEX($N35:$N49,MATCH(1,IF($L35:$L49&lt;=EE$165,IF($M35:$M49&gt;=EE$165,1)),0))*$B35/12,0)</f>
        <v>0</v>
      </c>
      <c r="EF200" s="439">
        <f t="array" ref="EF200">IFERROR(INDEX($N35:$N49,MATCH(1,IF($L35:$L49&lt;=EF$165,IF($M35:$M49&gt;=EF$165,1)),0))*$B35/12,0)</f>
        <v>0</v>
      </c>
      <c r="EG200" s="439">
        <f t="array" ref="EG200">IFERROR(INDEX($N35:$N49,MATCH(1,IF($L35:$L49&lt;=EG$165,IF($M35:$M49&gt;=EG$165,1)),0))*$B35/12,0)</f>
        <v>0</v>
      </c>
      <c r="EH200" s="439">
        <f t="array" ref="EH200">IFERROR(INDEX($N35:$N49,MATCH(1,IF($L35:$L49&lt;=EH$165,IF($M35:$M49&gt;=EH$165,1)),0))*$B35/12,0)</f>
        <v>0</v>
      </c>
      <c r="EI200" s="439">
        <f t="array" ref="EI200">IFERROR(INDEX($N35:$N49,MATCH(1,IF($L35:$L49&lt;=EI$165,IF($M35:$M49&gt;=EI$165,1)),0))*$B35/12,0)</f>
        <v>0</v>
      </c>
      <c r="EJ200" s="439">
        <f t="array" ref="EJ200">IFERROR(INDEX($N35:$N49,MATCH(1,IF($L35:$L49&lt;=EJ$165,IF($M35:$M49&gt;=EJ$165,1)),0))*$B35/12,0)</f>
        <v>0</v>
      </c>
      <c r="EK200" s="439">
        <f t="array" ref="EK200">IFERROR(INDEX($N35:$N49,MATCH(1,IF($L35:$L49&lt;=EK$165,IF($M35:$M49&gt;=EK$165,1)),0))*$B35/12,0)</f>
        <v>0</v>
      </c>
      <c r="EL200" s="439">
        <f t="array" ref="EL200">IFERROR(INDEX($N35:$N49,MATCH(1,IF($L35:$L49&lt;=EL$165,IF($M35:$M49&gt;=EL$165,1)),0))*$B35/12,0)</f>
        <v>0</v>
      </c>
      <c r="EM200" s="439">
        <f t="array" ref="EM200">IFERROR(INDEX($N35:$N49,MATCH(1,IF($L35:$L49&lt;=EM$165,IF($M35:$M49&gt;=EM$165,1)),0))*$B35/12,0)</f>
        <v>0</v>
      </c>
      <c r="EN200" s="439">
        <f t="array" ref="EN200">IFERROR(INDEX($N35:$N49,MATCH(1,IF($L35:$L49&lt;=EN$165,IF($M35:$M49&gt;=EN$165,1)),0))*$B35/12,0)</f>
        <v>0</v>
      </c>
      <c r="EO200" s="439">
        <f t="array" ref="EO200">IFERROR(INDEX($N35:$N49,MATCH(1,IF($L35:$L49&lt;=EO$165,IF($M35:$M49&gt;=EO$165,1)),0))*$B35/12,0)</f>
        <v>0</v>
      </c>
      <c r="EP200" s="439">
        <f t="array" ref="EP200">IFERROR(INDEX($N35:$N49,MATCH(1,IF($L35:$L49&lt;=EP$165,IF($M35:$M49&gt;=EP$165,1)),0))*$B35/12,0)</f>
        <v>0</v>
      </c>
      <c r="EQ200" s="439">
        <f t="array" ref="EQ200">IFERROR(INDEX($N35:$N49,MATCH(1,IF($L35:$L49&lt;=EQ$165,IF($M35:$M49&gt;=EQ$165,1)),0))*$B35/12,0)</f>
        <v>0</v>
      </c>
      <c r="ER200" s="439">
        <f t="array" ref="ER200">IFERROR(INDEX($N35:$N49,MATCH(1,IF($L35:$L49&lt;=ER$165,IF($M35:$M49&gt;=ER$165,1)),0))*$B35/12,0)</f>
        <v>0</v>
      </c>
      <c r="ES200" s="439">
        <f t="array" ref="ES200">IFERROR(INDEX($N35:$N49,MATCH(1,IF($L35:$L49&lt;=ES$165,IF($M35:$M49&gt;=ES$165,1)),0))*$B35/12,0)</f>
        <v>0</v>
      </c>
      <c r="ET200" s="439">
        <f t="array" ref="ET200">IFERROR(INDEX($N35:$N49,MATCH(1,IF($L35:$L49&lt;=ET$165,IF($M35:$M49&gt;=ET$165,1)),0))*$B35/12,0)</f>
        <v>0</v>
      </c>
      <c r="EU200" s="439">
        <f t="array" ref="EU200">IFERROR(INDEX($N35:$N49,MATCH(1,IF($L35:$L49&lt;=EU$165,IF($M35:$M49&gt;=EU$165,1)),0))*$B35/12,0)</f>
        <v>0</v>
      </c>
      <c r="EV200" s="439">
        <f t="array" ref="EV200">IFERROR(INDEX($N35:$N49,MATCH(1,IF($L35:$L49&lt;=EV$165,IF($M35:$M49&gt;=EV$165,1)),0))*$B35/12,0)</f>
        <v>0</v>
      </c>
      <c r="EW200" s="439">
        <f t="array" ref="EW200">IFERROR(INDEX($N35:$N49,MATCH(1,IF($L35:$L49&lt;=EW$165,IF($M35:$M49&gt;=EW$165,1)),0))*$B35/12,0)</f>
        <v>0</v>
      </c>
      <c r="EX200" s="439">
        <f t="array" ref="EX200">IFERROR(INDEX($N35:$N49,MATCH(1,IF($L35:$L49&lt;=EX$165,IF($M35:$M49&gt;=EX$165,1)),0))*$B35/12,0)</f>
        <v>0</v>
      </c>
      <c r="EY200" s="439">
        <f t="array" ref="EY200">IFERROR(INDEX($N35:$N49,MATCH(1,IF($L35:$L49&lt;=EY$165,IF($M35:$M49&gt;=EY$165,1)),0))*$B35/12,0)</f>
        <v>0</v>
      </c>
      <c r="EZ200" s="439">
        <f t="array" ref="EZ200">IFERROR(INDEX($N35:$N49,MATCH(1,IF($L35:$L49&lt;=EZ$165,IF($M35:$M49&gt;=EZ$165,1)),0))*$B35/12,0)</f>
        <v>0</v>
      </c>
      <c r="FA200" s="439">
        <f t="array" ref="FA200">IFERROR(INDEX($N35:$N49,MATCH(1,IF($L35:$L49&lt;=FA$165,IF($M35:$M49&gt;=FA$165,1)),0))*$B35/12,0)</f>
        <v>0</v>
      </c>
      <c r="FB200" s="439">
        <f t="array" ref="FB200">IFERROR(INDEX($N35:$N49,MATCH(1,IF($L35:$L49&lt;=FB$165,IF($M35:$M49&gt;=FB$165,1)),0))*$B35/12,0)</f>
        <v>0</v>
      </c>
      <c r="FC200" s="439">
        <f t="array" ref="FC200">IFERROR(INDEX($N35:$N49,MATCH(1,IF($L35:$L49&lt;=FC$165,IF($M35:$M49&gt;=FC$165,1)),0))*$B35/12,0)</f>
        <v>0</v>
      </c>
      <c r="FD200" s="439">
        <f t="array" ref="FD200">IFERROR(INDEX($N35:$N49,MATCH(1,IF($L35:$L49&lt;=FD$165,IF($M35:$M49&gt;=FD$165,1)),0))*$B35/12,0)</f>
        <v>0</v>
      </c>
      <c r="FE200" s="439">
        <f t="array" ref="FE200">IFERROR(INDEX($N35:$N49,MATCH(1,IF($L35:$L49&lt;=FE$165,IF($M35:$M49&gt;=FE$165,1)),0))*$B35/12,0)</f>
        <v>0</v>
      </c>
      <c r="FF200" s="439">
        <f t="array" ref="FF200">IFERROR(INDEX($N35:$N49,MATCH(1,IF($L35:$L49&lt;=FF$165,IF($M35:$M49&gt;=FF$165,1)),0))*$B35/12,0)</f>
        <v>0</v>
      </c>
      <c r="FG200" s="439">
        <f t="array" ref="FG200">IFERROR(INDEX($N35:$N49,MATCH(1,IF($L35:$L49&lt;=FG$165,IF($M35:$M49&gt;=FG$165,1)),0))*$B35/12,0)</f>
        <v>0</v>
      </c>
      <c r="FH200" s="439">
        <f t="array" ref="FH200">IFERROR(INDEX($N35:$N49,MATCH(1,IF($L35:$L49&lt;=FH$165,IF($M35:$M49&gt;=FH$165,1)),0))*$B35/12,0)</f>
        <v>0</v>
      </c>
      <c r="FI200" s="439">
        <f t="array" ref="FI200">IFERROR(INDEX($N35:$N49,MATCH(1,IF($L35:$L49&lt;=FI$165,IF($M35:$M49&gt;=FI$165,1)),0))*$B35/12,0)</f>
        <v>0</v>
      </c>
      <c r="FJ200" s="439">
        <f t="array" ref="FJ200">IFERROR(INDEX($N35:$N49,MATCH(1,IF($L35:$L49&lt;=FJ$165,IF($M35:$M49&gt;=FJ$165,1)),0))*$B35/12,0)</f>
        <v>0</v>
      </c>
      <c r="FK200" s="439">
        <f t="array" ref="FK200">IFERROR(INDEX($N35:$N49,MATCH(1,IF($L35:$L49&lt;=FK$165,IF($M35:$M49&gt;=FK$165,1)),0))*$B35/12,0)</f>
        <v>0</v>
      </c>
      <c r="FL200" s="439">
        <f t="array" ref="FL200">IFERROR(INDEX($N35:$N49,MATCH(1,IF($L35:$L49&lt;=FL$165,IF($M35:$M49&gt;=FL$165,1)),0))*$B35/12,0)</f>
        <v>0</v>
      </c>
      <c r="FM200" s="439">
        <f t="array" ref="FM200">IFERROR(INDEX($N35:$N49,MATCH(1,IF($L35:$L49&lt;=FM$165,IF($M35:$M49&gt;=FM$165,1)),0))*$B35/12,0)</f>
        <v>0</v>
      </c>
      <c r="FN200" s="439">
        <f t="array" ref="FN200">IFERROR(INDEX($N35:$N49,MATCH(1,IF($L35:$L49&lt;=FN$165,IF($M35:$M49&gt;=FN$165,1)),0))*$B35/12,0)</f>
        <v>0</v>
      </c>
      <c r="FO200" s="439">
        <f t="array" ref="FO200">IFERROR(INDEX($N35:$N49,MATCH(1,IF($L35:$L49&lt;=FO$165,IF($M35:$M49&gt;=FO$165,1)),0))*$B35/12,0)</f>
        <v>0</v>
      </c>
      <c r="FP200" s="439">
        <f t="array" ref="FP200">IFERROR(INDEX($N35:$N49,MATCH(1,IF($L35:$L49&lt;=FP$165,IF($M35:$M49&gt;=FP$165,1)),0))*$B35/12,0)</f>
        <v>0</v>
      </c>
      <c r="FQ200" s="439">
        <f t="array" ref="FQ200">IFERROR(INDEX($N35:$N49,MATCH(1,IF($L35:$L49&lt;=FQ$165,IF($M35:$M49&gt;=FQ$165,1)),0))*$B35/12,0)</f>
        <v>0</v>
      </c>
      <c r="FR200" s="439">
        <f t="array" ref="FR200">IFERROR(INDEX($N35:$N49,MATCH(1,IF($L35:$L49&lt;=FR$165,IF($M35:$M49&gt;=FR$165,1)),0))*$B35/12,0)</f>
        <v>0</v>
      </c>
      <c r="FS200" s="439">
        <f t="array" ref="FS200">IFERROR(INDEX($N35:$N49,MATCH(1,IF($L35:$L49&lt;=FS$165,IF($M35:$M49&gt;=FS$165,1)),0))*$B35/12,0)</f>
        <v>0</v>
      </c>
      <c r="FT200" s="439">
        <f t="array" ref="FT200">IFERROR(INDEX($N35:$N49,MATCH(1,IF($L35:$L49&lt;=FT$165,IF($M35:$M49&gt;=FT$165,1)),0))*$B35/12,0)</f>
        <v>0</v>
      </c>
      <c r="FU200" s="439">
        <f t="array" ref="FU200">IFERROR(INDEX($N35:$N49,MATCH(1,IF($L35:$L49&lt;=FU$165,IF($M35:$M49&gt;=FU$165,1)),0))*$B35/12,0)</f>
        <v>0</v>
      </c>
      <c r="FV200" s="439">
        <f t="array" ref="FV200">IFERROR(INDEX($N35:$N49,MATCH(1,IF($L35:$L49&lt;=FV$165,IF($M35:$M49&gt;=FV$165,1)),0))*$B35/12,0)</f>
        <v>0</v>
      </c>
      <c r="FW200" s="439">
        <f t="array" ref="FW200">IFERROR(INDEX($N35:$N49,MATCH(1,IF($L35:$L49&lt;=FW$165,IF($M35:$M49&gt;=FW$165,1)),0))*$B35/12,0)</f>
        <v>0</v>
      </c>
      <c r="FX200" s="439">
        <f t="array" ref="FX200">IFERROR(INDEX($N35:$N49,MATCH(1,IF($L35:$L49&lt;=FX$165,IF($M35:$M49&gt;=FX$165,1)),0))*$B35/12,0)</f>
        <v>0</v>
      </c>
      <c r="FY200" s="439">
        <f t="array" ref="FY200">IFERROR(INDEX($N35:$N49,MATCH(1,IF($L35:$L49&lt;=FY$165,IF($M35:$M49&gt;=FY$165,1)),0))*$B35/12,0)</f>
        <v>0</v>
      </c>
      <c r="FZ200" s="439">
        <f t="array" ref="FZ200">IFERROR(INDEX($N35:$N49,MATCH(1,IF($L35:$L49&lt;=FZ$165,IF($M35:$M49&gt;=FZ$165,1)),0))*$B35/12,0)</f>
        <v>0</v>
      </c>
      <c r="GA200" s="439">
        <f t="array" ref="GA200">IFERROR(INDEX($N35:$N49,MATCH(1,IF($L35:$L49&lt;=GA$165,IF($M35:$M49&gt;=GA$165,1)),0))*$B35/12,0)</f>
        <v>0</v>
      </c>
      <c r="GB200" s="439">
        <f t="array" ref="GB200">IFERROR(INDEX($N35:$N49,MATCH(1,IF($L35:$L49&lt;=GB$165,IF($M35:$M49&gt;=GB$165,1)),0))*$B35/12,0)</f>
        <v>0</v>
      </c>
      <c r="GC200" s="439">
        <f t="array" ref="GC200">IFERROR(INDEX($N35:$N49,MATCH(1,IF($L35:$L49&lt;=GC$165,IF($M35:$M49&gt;=GC$165,1)),0))*$B35/12,0)</f>
        <v>0</v>
      </c>
      <c r="GD200" s="439">
        <f t="array" ref="GD200">IFERROR(INDEX($N35:$N49,MATCH(1,IF($L35:$L49&lt;=GD$165,IF($M35:$M49&gt;=GD$165,1)),0))*$B35/12,0)</f>
        <v>0</v>
      </c>
      <c r="GE200" s="439">
        <f t="array" ref="GE200">IFERROR(INDEX($N35:$N49,MATCH(1,IF($L35:$L49&lt;=GE$165,IF($M35:$M49&gt;=GE$165,1)),0))*$B35/12,0)</f>
        <v>0</v>
      </c>
      <c r="GF200" s="439">
        <f t="array" ref="GF200">IFERROR(INDEX($N35:$N49,MATCH(1,IF($L35:$L49&lt;=GF$165,IF($M35:$M49&gt;=GF$165,1)),0))*$B35/12,0)</f>
        <v>0</v>
      </c>
      <c r="GG200" s="439">
        <f t="array" ref="GG200">IFERROR(INDEX($N35:$N49,MATCH(1,IF($L35:$L49&lt;=GG$165,IF($M35:$M49&gt;=GG$165,1)),0))*$B35/12,0)</f>
        <v>0</v>
      </c>
      <c r="GH200" s="439">
        <f t="array" ref="GH200">IFERROR(INDEX($N35:$N49,MATCH(1,IF($L35:$L49&lt;=GH$165,IF($M35:$M49&gt;=GH$165,1)),0))*$B35/12,0)</f>
        <v>0</v>
      </c>
      <c r="GI200" s="439">
        <f t="array" ref="GI200">IFERROR(INDEX($N35:$N49,MATCH(1,IF($L35:$L49&lt;=GI$165,IF($M35:$M49&gt;=GI$165,1)),0))*$B35/12,0)</f>
        <v>0</v>
      </c>
      <c r="GJ200" s="439">
        <f t="array" ref="GJ200">IFERROR(INDEX($N35:$N49,MATCH(1,IF($L35:$L49&lt;=GJ$165,IF($M35:$M49&gt;=GJ$165,1)),0))*$B35/12,0)</f>
        <v>0</v>
      </c>
      <c r="GK200" s="439">
        <f t="array" ref="GK200">IFERROR(INDEX($N35:$N49,MATCH(1,IF($L35:$L49&lt;=GK$165,IF($M35:$M49&gt;=GK$165,1)),0))*$B35/12,0)</f>
        <v>0</v>
      </c>
      <c r="GL200" s="439">
        <f t="array" ref="GL200">IFERROR(INDEX($N35:$N49,MATCH(1,IF($L35:$L49&lt;=GL$165,IF($M35:$M49&gt;=GL$165,1)),0))*$B35/12,0)</f>
        <v>0</v>
      </c>
      <c r="GM200" s="439">
        <f t="array" ref="GM200">IFERROR(INDEX($N35:$N49,MATCH(1,IF($L35:$L49&lt;=GM$165,IF($M35:$M49&gt;=GM$165,1)),0))*$B35/12,0)</f>
        <v>0</v>
      </c>
      <c r="GN200" s="439">
        <f t="array" ref="GN200">IFERROR(INDEX($N35:$N49,MATCH(1,IF($L35:$L49&lt;=GN$165,IF($M35:$M49&gt;=GN$165,1)),0))*$B35/12,0)</f>
        <v>0</v>
      </c>
      <c r="GO200" s="439">
        <f t="array" ref="GO200">IFERROR(INDEX($N35:$N49,MATCH(1,IF($L35:$L49&lt;=GO$165,IF($M35:$M49&gt;=GO$165,1)),0))*$B35/12,0)</f>
        <v>0</v>
      </c>
      <c r="GP200" s="439">
        <f t="array" ref="GP200">IFERROR(INDEX($N35:$N49,MATCH(1,IF($L35:$L49&lt;=GP$165,IF($M35:$M49&gt;=GP$165,1)),0))*$B35/12,0)</f>
        <v>0</v>
      </c>
      <c r="GQ200" s="439">
        <f t="array" ref="GQ200">IFERROR(INDEX($N35:$N49,MATCH(1,IF($L35:$L49&lt;=GQ$165,IF($M35:$M49&gt;=GQ$165,1)),0))*$B35/12,0)</f>
        <v>0</v>
      </c>
      <c r="GR200" s="439">
        <f t="array" ref="GR200">IFERROR(INDEX($N35:$N49,MATCH(1,IF($L35:$L49&lt;=GR$165,IF($M35:$M49&gt;=GR$165,1)),0))*$B35/12,0)</f>
        <v>0</v>
      </c>
      <c r="GS200" s="439">
        <f t="array" ref="GS200">IFERROR(INDEX($N35:$N49,MATCH(1,IF($L35:$L49&lt;=GS$165,IF($M35:$M49&gt;=GS$165,1)),0))*$B35/12,0)</f>
        <v>0</v>
      </c>
      <c r="GT200" s="439">
        <f t="array" ref="GT200">IFERROR(INDEX($N35:$N49,MATCH(1,IF($L35:$L49&lt;=GT$165,IF($M35:$M49&gt;=GT$165,1)),0))*$B35/12,0)</f>
        <v>0</v>
      </c>
      <c r="GU200" s="439">
        <f t="array" ref="GU200">IFERROR(INDEX($N35:$N49,MATCH(1,IF($L35:$L49&lt;=GU$165,IF($M35:$M49&gt;=GU$165,1)),0))*$B35/12,0)</f>
        <v>0</v>
      </c>
      <c r="GV200" s="439">
        <f t="array" ref="GV200">IFERROR(INDEX($N35:$N49,MATCH(1,IF($L35:$L49&lt;=GV$165,IF($M35:$M49&gt;=GV$165,1)),0))*$B35/12,0)</f>
        <v>0</v>
      </c>
      <c r="GW200" s="439">
        <f t="array" ref="GW200">IFERROR(INDEX($N35:$N49,MATCH(1,IF($L35:$L49&lt;=GW$165,IF($M35:$M49&gt;=GW$165,1)),0))*$B35/12,0)</f>
        <v>0</v>
      </c>
      <c r="GX200" s="439">
        <f t="array" ref="GX200">IFERROR(INDEX($N35:$N49,MATCH(1,IF($L35:$L49&lt;=GX$165,IF($M35:$M49&gt;=GX$165,1)),0))*$B35/12,0)</f>
        <v>0</v>
      </c>
      <c r="GY200" s="439">
        <f t="array" ref="GY200">IFERROR(INDEX($N35:$N49,MATCH(1,IF($L35:$L49&lt;=GY$165,IF($M35:$M49&gt;=GY$165,1)),0))*$B35/12,0)</f>
        <v>0</v>
      </c>
      <c r="GZ200" s="439">
        <f t="array" ref="GZ200">IFERROR(INDEX($N35:$N49,MATCH(1,IF($L35:$L49&lt;=GZ$165,IF($M35:$M49&gt;=GZ$165,1)),0))*$B35/12,0)</f>
        <v>0</v>
      </c>
      <c r="HA200" s="439">
        <f t="array" ref="HA200">IFERROR(INDEX($N35:$N49,MATCH(1,IF($L35:$L49&lt;=HA$165,IF($M35:$M49&gt;=HA$165,1)),0))*$B35/12,0)</f>
        <v>0</v>
      </c>
      <c r="HB200" s="439">
        <f t="array" ref="HB200">IFERROR(INDEX($N35:$N49,MATCH(1,IF($L35:$L49&lt;=HB$165,IF($M35:$M49&gt;=HB$165,1)),0))*$B35/12,0)</f>
        <v>0</v>
      </c>
      <c r="HC200" s="439">
        <f t="array" ref="HC200">IFERROR(INDEX($N35:$N49,MATCH(1,IF($L35:$L49&lt;=HC$165,IF($M35:$M49&gt;=HC$165,1)),0))*$B35/12,0)</f>
        <v>0</v>
      </c>
      <c r="HD200" s="439">
        <f t="array" ref="HD200">IFERROR(INDEX($N35:$N49,MATCH(1,IF($L35:$L49&lt;=HD$165,IF($M35:$M49&gt;=HD$165,1)),0))*$B35/12,0)</f>
        <v>0</v>
      </c>
      <c r="HE200" s="439">
        <f t="array" ref="HE200">IFERROR(INDEX($N35:$N49,MATCH(1,IF($L35:$L49&lt;=HE$165,IF($M35:$M49&gt;=HE$165,1)),0))*$B35/12,0)</f>
        <v>0</v>
      </c>
      <c r="HF200" s="439">
        <f t="array" ref="HF200">IFERROR(INDEX($N35:$N49,MATCH(1,IF($L35:$L49&lt;=HF$165,IF($M35:$M49&gt;=HF$165,1)),0))*$B35/12,0)</f>
        <v>0</v>
      </c>
      <c r="HG200" s="439">
        <f t="array" ref="HG200">IFERROR(INDEX($N35:$N49,MATCH(1,IF($L35:$L49&lt;=HG$165,IF($M35:$M49&gt;=HG$165,1)),0))*$B35/12,0)</f>
        <v>0</v>
      </c>
      <c r="HH200" s="439">
        <f t="array" ref="HH200">IFERROR(INDEX($N35:$N49,MATCH(1,IF($L35:$L49&lt;=HH$165,IF($M35:$M49&gt;=HH$165,1)),0))*$B35/12,0)</f>
        <v>0</v>
      </c>
      <c r="HI200" s="439">
        <f t="array" ref="HI200">IFERROR(INDEX($N35:$N49,MATCH(1,IF($L35:$L49&lt;=HI$165,IF($M35:$M49&gt;=HI$165,1)),0))*$B35/12,0)</f>
        <v>0</v>
      </c>
      <c r="HJ200" s="439">
        <f t="array" ref="HJ200">IFERROR(INDEX($N35:$N49,MATCH(1,IF($L35:$L49&lt;=HJ$165,IF($M35:$M49&gt;=HJ$165,1)),0))*$B35/12,0)</f>
        <v>0</v>
      </c>
      <c r="HK200" s="439">
        <f t="array" ref="HK200">IFERROR(INDEX($N35:$N49,MATCH(1,IF($L35:$L49&lt;=HK$165,IF($M35:$M49&gt;=HK$165,1)),0))*$B35/12,0)</f>
        <v>0</v>
      </c>
      <c r="HL200" s="439">
        <f t="array" ref="HL200">IFERROR(INDEX($N35:$N49,MATCH(1,IF($L35:$L49&lt;=HL$165,IF($M35:$M49&gt;=HL$165,1)),0))*$B35/12,0)</f>
        <v>0</v>
      </c>
      <c r="HM200" s="439">
        <f t="array" ref="HM200">IFERROR(INDEX($N35:$N49,MATCH(1,IF($L35:$L49&lt;=HM$165,IF($M35:$M49&gt;=HM$165,1)),0))*$B35/12,0)</f>
        <v>0</v>
      </c>
      <c r="HN200" s="439">
        <f t="array" ref="HN200">IFERROR(INDEX($N35:$N49,MATCH(1,IF($L35:$L49&lt;=HN$165,IF($M35:$M49&gt;=HN$165,1)),0))*$B35/12,0)</f>
        <v>0</v>
      </c>
      <c r="HO200" s="439">
        <f t="array" ref="HO200">IFERROR(INDEX($N35:$N49,MATCH(1,IF($L35:$L49&lt;=HO$165,IF($M35:$M49&gt;=HO$165,1)),0))*$B35/12,0)</f>
        <v>0</v>
      </c>
      <c r="HP200" s="439">
        <f t="array" ref="HP200">IFERROR(INDEX($N35:$N49,MATCH(1,IF($L35:$L49&lt;=HP$165,IF($M35:$M49&gt;=HP$165,1)),0))*$B35/12,0)</f>
        <v>0</v>
      </c>
      <c r="HQ200" s="439">
        <f t="array" ref="HQ200">IFERROR(INDEX($N35:$N49,MATCH(1,IF($L35:$L49&lt;=HQ$165,IF($M35:$M49&gt;=HQ$165,1)),0))*$B35/12,0)</f>
        <v>0</v>
      </c>
      <c r="HR200" s="439">
        <f t="array" ref="HR200">IFERROR(INDEX($N35:$N49,MATCH(1,IF($L35:$L49&lt;=HR$165,IF($M35:$M49&gt;=HR$165,1)),0))*$B35/12,0)</f>
        <v>0</v>
      </c>
      <c r="HS200" s="439">
        <f t="array" ref="HS200">IFERROR(INDEX($N35:$N49,MATCH(1,IF($L35:$L49&lt;=HS$165,IF($M35:$M49&gt;=HS$165,1)),0))*$B35/12,0)</f>
        <v>0</v>
      </c>
      <c r="HT200" s="439">
        <f t="array" ref="HT200">IFERROR(INDEX($N35:$N49,MATCH(1,IF($L35:$L49&lt;=HT$165,IF($M35:$M49&gt;=HT$165,1)),0))*$B35/12,0)</f>
        <v>0</v>
      </c>
      <c r="HU200" s="439">
        <f t="array" ref="HU200">IFERROR(INDEX($N35:$N49,MATCH(1,IF($L35:$L49&lt;=HU$165,IF($M35:$M49&gt;=HU$165,1)),0))*$B35/12,0)</f>
        <v>0</v>
      </c>
      <c r="HV200" s="439">
        <f t="array" ref="HV200">IFERROR(INDEX($N35:$N49,MATCH(1,IF($L35:$L49&lt;=HV$165,IF($M35:$M49&gt;=HV$165,1)),0))*$B35/12,0)</f>
        <v>0</v>
      </c>
      <c r="HW200" s="439">
        <f t="array" ref="HW200">IFERROR(INDEX($N35:$N49,MATCH(1,IF($L35:$L49&lt;=HW$165,IF($M35:$M49&gt;=HW$165,1)),0))*$B35/12,0)</f>
        <v>0</v>
      </c>
      <c r="HX200" s="439">
        <f t="array" ref="HX200">IFERROR(INDEX($N35:$N49,MATCH(1,IF($L35:$L49&lt;=HX$165,IF($M35:$M49&gt;=HX$165,1)),0))*$B35/12,0)</f>
        <v>0</v>
      </c>
      <c r="HY200" s="439">
        <f t="array" ref="HY200">IFERROR(INDEX($N35:$N49,MATCH(1,IF($L35:$L49&lt;=HY$165,IF($M35:$M49&gt;=HY$165,1)),0))*$B35/12,0)</f>
        <v>0</v>
      </c>
      <c r="HZ200" s="439">
        <f t="array" ref="HZ200">IFERROR(INDEX($N35:$N49,MATCH(1,IF($L35:$L49&lt;=HZ$165,IF($M35:$M49&gt;=HZ$165,1)),0))*$B35/12,0)</f>
        <v>0</v>
      </c>
      <c r="IA200" s="439">
        <f t="array" ref="IA200">IFERROR(INDEX($N35:$N49,MATCH(1,IF($L35:$L49&lt;=IA$165,IF($M35:$M49&gt;=IA$165,1)),0))*$B35/12,0)</f>
        <v>0</v>
      </c>
      <c r="IB200" s="439">
        <f t="array" ref="IB200">IFERROR(INDEX($N35:$N49,MATCH(1,IF($L35:$L49&lt;=IB$165,IF($M35:$M49&gt;=IB$165,1)),0))*$B35/12,0)</f>
        <v>0</v>
      </c>
      <c r="IC200" s="439">
        <f t="array" ref="IC200">IFERROR(INDEX($N35:$N49,MATCH(1,IF($L35:$L49&lt;=IC$165,IF($M35:$M49&gt;=IC$165,1)),0))*$B35/12,0)</f>
        <v>0</v>
      </c>
      <c r="ID200" s="439">
        <f t="array" ref="ID200">IFERROR(INDEX($N35:$N49,MATCH(1,IF($L35:$L49&lt;=ID$165,IF($M35:$M49&gt;=ID$165,1)),0))*$B35/12,0)</f>
        <v>0</v>
      </c>
      <c r="IE200" s="439">
        <f t="array" ref="IE200">IFERROR(INDEX($N35:$N49,MATCH(1,IF($L35:$L49&lt;=IE$165,IF($M35:$M49&gt;=IE$165,1)),0))*$B35/12,0)</f>
        <v>0</v>
      </c>
      <c r="IF200" s="439">
        <f t="array" ref="IF200">IFERROR(INDEX($N35:$N49,MATCH(1,IF($L35:$L49&lt;=IF$165,IF($M35:$M49&gt;=IF$165,1)),0))*$B35/12,0)</f>
        <v>0</v>
      </c>
      <c r="IG200" s="439">
        <f t="array" ref="IG200">IFERROR(INDEX($N35:$N49,MATCH(1,IF($L35:$L49&lt;=IG$165,IF($M35:$M49&gt;=IG$165,1)),0))*$B35/12,0)</f>
        <v>0</v>
      </c>
      <c r="IH200" s="439">
        <f t="array" ref="IH200">IFERROR(INDEX($N35:$N49,MATCH(1,IF($L35:$L49&lt;=IH$165,IF($M35:$M49&gt;=IH$165,1)),0))*$B35/12,0)</f>
        <v>0</v>
      </c>
      <c r="II200" s="439">
        <f t="array" ref="II200">IFERROR(INDEX($N35:$N49,MATCH(1,IF($L35:$L49&lt;=II$165,IF($M35:$M49&gt;=II$165,1)),0))*$B35/12,0)</f>
        <v>0</v>
      </c>
      <c r="IJ200" s="439">
        <f t="array" ref="IJ200">IFERROR(INDEX($N35:$N49,MATCH(1,IF($L35:$L49&lt;=IJ$165,IF($M35:$M49&gt;=IJ$165,1)),0))*$B35/12,0)</f>
        <v>0</v>
      </c>
      <c r="IK200" s="439">
        <f t="array" ref="IK200">IFERROR(INDEX($N35:$N49,MATCH(1,IF($L35:$L49&lt;=IK$165,IF($M35:$M49&gt;=IK$165,1)),0))*$B35/12,0)</f>
        <v>0</v>
      </c>
      <c r="IL200" s="439">
        <f t="array" ref="IL200">IFERROR(INDEX($N35:$N49,MATCH(1,IF($L35:$L49&lt;=IL$165,IF($M35:$M49&gt;=IL$165,1)),0))*$B35/12,0)</f>
        <v>0</v>
      </c>
      <c r="IM200" s="439">
        <f t="array" ref="IM200">IFERROR(INDEX($N35:$N49,MATCH(1,IF($L35:$L49&lt;=IM$165,IF($M35:$M49&gt;=IM$165,1)),0))*$B35/12,0)</f>
        <v>0</v>
      </c>
      <c r="IN200" s="439">
        <f t="array" ref="IN200">IFERROR(INDEX($N35:$N49,MATCH(1,IF($L35:$L49&lt;=IN$165,IF($M35:$M49&gt;=IN$165,1)),0))*$B35/12,0)</f>
        <v>0</v>
      </c>
      <c r="IO200" s="439">
        <f t="array" ref="IO200">IFERROR(INDEX($N35:$N49,MATCH(1,IF($L35:$L49&lt;=IO$165,IF($M35:$M49&gt;=IO$165,1)),0))*$B35/12,0)</f>
        <v>0</v>
      </c>
      <c r="IP200" s="439">
        <f t="array" ref="IP200">IFERROR(INDEX($N35:$N49,MATCH(1,IF($L35:$L49&lt;=IP$165,IF($M35:$M49&gt;=IP$165,1)),0))*$B35/12,0)</f>
        <v>0</v>
      </c>
      <c r="IQ200" s="439">
        <f t="array" ref="IQ200">IFERROR(INDEX($N35:$N49,MATCH(1,IF($L35:$L49&lt;=IQ$165,IF($M35:$M49&gt;=IQ$165,1)),0))*$B35/12,0)</f>
        <v>0</v>
      </c>
      <c r="IR200" s="439">
        <f t="array" ref="IR200">IFERROR(INDEX($N35:$N49,MATCH(1,IF($L35:$L49&lt;=IR$165,IF($M35:$M49&gt;=IR$165,1)),0))*$B35/12,0)</f>
        <v>0</v>
      </c>
      <c r="IS200" s="439">
        <f t="array" ref="IS200">IFERROR(INDEX($N35:$N49,MATCH(1,IF($L35:$L49&lt;=IS$165,IF($M35:$M49&gt;=IS$165,1)),0))*$B35/12,0)</f>
        <v>0</v>
      </c>
      <c r="IT200" s="439">
        <f t="array" ref="IT200">IFERROR(INDEX($N35:$N49,MATCH(1,IF($L35:$L49&lt;=IT$165,IF($M35:$M49&gt;=IT$165,1)),0))*$B35/12,0)</f>
        <v>0</v>
      </c>
      <c r="IU200" s="439">
        <f t="array" ref="IU200">IFERROR(INDEX($N35:$N49,MATCH(1,IF($L35:$L49&lt;=IU$165,IF($M35:$M49&gt;=IU$165,1)),0))*$B35/12,0)</f>
        <v>0</v>
      </c>
      <c r="IV200" s="439">
        <f t="array" ref="IV200">IFERROR(INDEX($N35:$N49,MATCH(1,IF($L35:$L49&lt;=IV$165,IF($M35:$M49&gt;=IV$165,1)),0))*$B35/12,0)</f>
        <v>0</v>
      </c>
      <c r="IW200" s="439">
        <f t="array" ref="IW200">IFERROR(INDEX($N35:$N49,MATCH(1,IF($L35:$L49&lt;=IW$165,IF($M35:$M49&gt;=IW$165,1)),0))*$B35/12,0)</f>
        <v>0</v>
      </c>
      <c r="IX200" s="439">
        <f t="array" ref="IX200">IFERROR(INDEX($N35:$N49,MATCH(1,IF($L35:$L49&lt;=IX$165,IF($M35:$M49&gt;=IX$165,1)),0))*$B35/12,0)</f>
        <v>0</v>
      </c>
      <c r="IY200" s="439">
        <f t="array" ref="IY200">IFERROR(INDEX($N35:$N49,MATCH(1,IF($L35:$L49&lt;=IY$165,IF($M35:$M49&gt;=IY$165,1)),0))*$B35/12,0)</f>
        <v>0</v>
      </c>
      <c r="IZ200" s="439">
        <f t="array" ref="IZ200">IFERROR(INDEX($N35:$N49,MATCH(1,IF($L35:$L49&lt;=IZ$165,IF($M35:$M49&gt;=IZ$165,1)),0))*$B35/12,0)</f>
        <v>0</v>
      </c>
      <c r="JA200" s="439">
        <f t="array" ref="JA200">IFERROR(INDEX($N35:$N49,MATCH(1,IF($L35:$L49&lt;=JA$165,IF($M35:$M49&gt;=JA$165,1)),0))*$B35/12,0)</f>
        <v>0</v>
      </c>
      <c r="JB200" s="439">
        <f t="array" ref="JB200">IFERROR(INDEX($N35:$N49,MATCH(1,IF($L35:$L49&lt;=JB$165,IF($M35:$M49&gt;=JB$165,1)),0))*$B35/12,0)</f>
        <v>0</v>
      </c>
      <c r="JC200" s="439">
        <f t="array" ref="JC200">IFERROR(INDEX($N35:$N49,MATCH(1,IF($L35:$L49&lt;=JC$165,IF($M35:$M49&gt;=JC$165,1)),0))*$B35/12,0)</f>
        <v>0</v>
      </c>
      <c r="JD200" s="439">
        <f t="array" ref="JD200">IFERROR(INDEX($N35:$N49,MATCH(1,IF($L35:$L49&lt;=JD$165,IF($M35:$M49&gt;=JD$165,1)),0))*$B35/12,0)</f>
        <v>0</v>
      </c>
      <c r="JE200" s="439">
        <f t="array" ref="JE200">IFERROR(INDEX($N35:$N49,MATCH(1,IF($L35:$L49&lt;=JE$165,IF($M35:$M49&gt;=JE$165,1)),0))*$B35/12,0)</f>
        <v>0</v>
      </c>
      <c r="JF200" s="439">
        <f t="array" ref="JF200">IFERROR(INDEX($N35:$N49,MATCH(1,IF($L35:$L49&lt;=JF$165,IF($M35:$M49&gt;=JF$165,1)),0))*$B35/12,0)</f>
        <v>0</v>
      </c>
      <c r="JG200" s="439">
        <f t="array" ref="JG200">IFERROR(INDEX($N35:$N49,MATCH(1,IF($L35:$L49&lt;=JG$165,IF($M35:$M49&gt;=JG$165,1)),0))*$B35/12,0)</f>
        <v>0</v>
      </c>
      <c r="JH200" s="439">
        <f t="array" ref="JH200">IFERROR(INDEX($N35:$N49,MATCH(1,IF($L35:$L49&lt;=JH$165,IF($M35:$M49&gt;=JH$165,1)),0))*$B35/12,0)</f>
        <v>0</v>
      </c>
      <c r="JI200" s="439">
        <f t="array" ref="JI200">IFERROR(INDEX($N35:$N49,MATCH(1,IF($L35:$L49&lt;=JI$165,IF($M35:$M49&gt;=JI$165,1)),0))*$B35/12,0)</f>
        <v>0</v>
      </c>
      <c r="JJ200" s="439">
        <f t="array" ref="JJ200">IFERROR(INDEX($N35:$N49,MATCH(1,IF($L35:$L49&lt;=JJ$165,IF($M35:$M49&gt;=JJ$165,1)),0))*$B35/12,0)</f>
        <v>0</v>
      </c>
      <c r="JK200" s="439">
        <f t="array" ref="JK200">IFERROR(INDEX($N35:$N49,MATCH(1,IF($L35:$L49&lt;=JK$165,IF($M35:$M49&gt;=JK$165,1)),0))*$B35/12,0)</f>
        <v>0</v>
      </c>
      <c r="JL200" s="439">
        <f t="array" ref="JL200">IFERROR(INDEX($N35:$N49,MATCH(1,IF($L35:$L49&lt;=JL$165,IF($M35:$M49&gt;=JL$165,1)),0))*$B35/12,0)</f>
        <v>0</v>
      </c>
      <c r="JM200" s="439">
        <f t="array" ref="JM200">IFERROR(INDEX($N35:$N49,MATCH(1,IF($L35:$L49&lt;=JM$165,IF($M35:$M49&gt;=JM$165,1)),0))*$B35/12,0)</f>
        <v>0</v>
      </c>
      <c r="JN200" s="439">
        <f t="array" ref="JN200">IFERROR(INDEX($N35:$N49,MATCH(1,IF($L35:$L49&lt;=JN$165,IF($M35:$M49&gt;=JN$165,1)),0))*$B35/12,0)</f>
        <v>0</v>
      </c>
      <c r="JO200" s="439">
        <f t="array" ref="JO200">IFERROR(INDEX($N35:$N49,MATCH(1,IF($L35:$L49&lt;=JO$165,IF($M35:$M49&gt;=JO$165,1)),0))*$B35/12,0)</f>
        <v>0</v>
      </c>
      <c r="JP200" s="439">
        <f t="array" ref="JP200">IFERROR(INDEX($N35:$N49,MATCH(1,IF($L35:$L49&lt;=JP$165,IF($M35:$M49&gt;=JP$165,1)),0))*$B35/12,0)</f>
        <v>0</v>
      </c>
      <c r="JQ200" s="439">
        <f t="array" ref="JQ200">IFERROR(INDEX($N35:$N49,MATCH(1,IF($L35:$L49&lt;=JQ$165,IF($M35:$M49&gt;=JQ$165,1)),0))*$B35/12,0)</f>
        <v>0</v>
      </c>
      <c r="JR200" s="439">
        <f t="array" ref="JR200">IFERROR(INDEX($N35:$N49,MATCH(1,IF($L35:$L49&lt;=JR$165,IF($M35:$M49&gt;=JR$165,1)),0))*$B35/12,0)</f>
        <v>0</v>
      </c>
      <c r="JS200" s="439">
        <f t="array" ref="JS200">IFERROR(INDEX($N35:$N49,MATCH(1,IF($L35:$L49&lt;=JS$165,IF($M35:$M49&gt;=JS$165,1)),0))*$B35/12,0)</f>
        <v>0</v>
      </c>
      <c r="JT200" s="439">
        <f t="array" ref="JT200">IFERROR(INDEX($N35:$N49,MATCH(1,IF($L35:$L49&lt;=JT$165,IF($M35:$M49&gt;=JT$165,1)),0))*$B35/12,0)</f>
        <v>0</v>
      </c>
      <c r="JU200" s="439">
        <f t="array" ref="JU200">IFERROR(INDEX($N35:$N49,MATCH(1,IF($L35:$L49&lt;=JU$165,IF($M35:$M49&gt;=JU$165,1)),0))*$B35/12,0)</f>
        <v>0</v>
      </c>
      <c r="JV200" s="439">
        <f t="array" ref="JV200">IFERROR(INDEX($N35:$N49,MATCH(1,IF($L35:$L49&lt;=JV$165,IF($M35:$M49&gt;=JV$165,1)),0))*$B35/12,0)</f>
        <v>0</v>
      </c>
      <c r="JW200" s="439">
        <f t="array" ref="JW200">IFERROR(INDEX($N35:$N49,MATCH(1,IF($L35:$L49&lt;=JW$165,IF($M35:$M49&gt;=JW$165,1)),0))*$B35/12,0)</f>
        <v>0</v>
      </c>
      <c r="JX200" s="439">
        <f t="array" ref="JX200">IFERROR(INDEX($N35:$N49,MATCH(1,IF($L35:$L49&lt;=JX$165,IF($M35:$M49&gt;=JX$165,1)),0))*$B35/12,0)</f>
        <v>0</v>
      </c>
      <c r="JY200" s="439">
        <f t="array" ref="JY200">IFERROR(INDEX($N35:$N49,MATCH(1,IF($L35:$L49&lt;=JY$165,IF($M35:$M49&gt;=JY$165,1)),0))*$B35/12,0)</f>
        <v>0</v>
      </c>
      <c r="JZ200" s="439">
        <f t="array" ref="JZ200">IFERROR(INDEX($N35:$N49,MATCH(1,IF($L35:$L49&lt;=JZ$165,IF($M35:$M49&gt;=JZ$165,1)),0))*$B35/12,0)</f>
        <v>0</v>
      </c>
      <c r="KA200" s="439">
        <f t="array" ref="KA200">IFERROR(INDEX($N35:$N49,MATCH(1,IF($L35:$L49&lt;=KA$165,IF($M35:$M49&gt;=KA$165,1)),0))*$B35/12,0)</f>
        <v>0</v>
      </c>
      <c r="KB200" s="439">
        <f t="array" ref="KB200">IFERROR(INDEX($N35:$N49,MATCH(1,IF($L35:$L49&lt;=KB$165,IF($M35:$M49&gt;=KB$165,1)),0))*$B35/12,0)</f>
        <v>0</v>
      </c>
      <c r="KC200" s="439">
        <f t="array" ref="KC200">IFERROR(INDEX($N35:$N49,MATCH(1,IF($L35:$L49&lt;=KC$165,IF($M35:$M49&gt;=KC$165,1)),0))*$B35/12,0)</f>
        <v>0</v>
      </c>
      <c r="KD200" s="439">
        <f t="array" ref="KD200">IFERROR(INDEX($N35:$N49,MATCH(1,IF($L35:$L49&lt;=KD$165,IF($M35:$M49&gt;=KD$165,1)),0))*$B35/12,0)</f>
        <v>0</v>
      </c>
      <c r="KE200" s="439">
        <f t="array" ref="KE200">IFERROR(INDEX($N35:$N49,MATCH(1,IF($L35:$L49&lt;=KE$165,IF($M35:$M49&gt;=KE$165,1)),0))*$B35/12,0)</f>
        <v>0</v>
      </c>
      <c r="KF200" s="439">
        <f t="array" ref="KF200">IFERROR(INDEX($N35:$N49,MATCH(1,IF($L35:$L49&lt;=KF$165,IF($M35:$M49&gt;=KF$165,1)),0))*$B35/12,0)</f>
        <v>0</v>
      </c>
      <c r="KG200" s="439">
        <f t="array" ref="KG200">IFERROR(INDEX($N35:$N49,MATCH(1,IF($L35:$L49&lt;=KG$165,IF($M35:$M49&gt;=KG$165,1)),0))*$B35/12,0)</f>
        <v>0</v>
      </c>
      <c r="KH200" s="439">
        <f t="array" ref="KH200">IFERROR(INDEX($N35:$N49,MATCH(1,IF($L35:$L49&lt;=KH$165,IF($M35:$M49&gt;=KH$165,1)),0))*$B35/12,0)</f>
        <v>0</v>
      </c>
      <c r="KI200" s="439">
        <f t="array" ref="KI200">IFERROR(INDEX($N35:$N49,MATCH(1,IF($L35:$L49&lt;=KI$165,IF($M35:$M49&gt;=KI$165,1)),0))*$B35/12,0)</f>
        <v>0</v>
      </c>
      <c r="KJ200" s="439">
        <f t="array" ref="KJ200">IFERROR(INDEX($N35:$N49,MATCH(1,IF($L35:$L49&lt;=KJ$165,IF($M35:$M49&gt;=KJ$165,1)),0))*$B35/12,0)</f>
        <v>0</v>
      </c>
      <c r="KK200" s="439">
        <f t="array" ref="KK200">IFERROR(INDEX($N35:$N49,MATCH(1,IF($L35:$L49&lt;=KK$165,IF($M35:$M49&gt;=KK$165,1)),0))*$B35/12,0)</f>
        <v>0</v>
      </c>
      <c r="KL200" s="439">
        <f t="array" ref="KL200">IFERROR(INDEX($N35:$N49,MATCH(1,IF($L35:$L49&lt;=KL$165,IF($M35:$M49&gt;=KL$165,1)),0))*$B35/12,0)</f>
        <v>0</v>
      </c>
      <c r="KM200" s="439">
        <f t="array" ref="KM200">IFERROR(INDEX($N35:$N49,MATCH(1,IF($L35:$L49&lt;=KM$165,IF($M35:$M49&gt;=KM$165,1)),0))*$B35/12,0)</f>
        <v>0</v>
      </c>
      <c r="KN200" s="439">
        <f t="array" ref="KN200">IFERROR(INDEX($N35:$N49,MATCH(1,IF($L35:$L49&lt;=KN$165,IF($M35:$M49&gt;=KN$165,1)),0))*$B35/12,0)</f>
        <v>0</v>
      </c>
      <c r="KO200" s="439">
        <f t="array" ref="KO200">IFERROR(INDEX($N35:$N49,MATCH(1,IF($L35:$L49&lt;=KO$165,IF($M35:$M49&gt;=KO$165,1)),0))*$B35/12,0)</f>
        <v>0</v>
      </c>
      <c r="KP200" s="439">
        <f t="array" ref="KP200">IFERROR(INDEX($N35:$N49,MATCH(1,IF($L35:$L49&lt;=KP$165,IF($M35:$M49&gt;=KP$165,1)),0))*$B35/12,0)</f>
        <v>0</v>
      </c>
      <c r="KQ200" s="439">
        <f t="array" ref="KQ200">IFERROR(INDEX($N35:$N49,MATCH(1,IF($L35:$L49&lt;=KQ$165,IF($M35:$M49&gt;=KQ$165,1)),0))*$B35/12,0)</f>
        <v>0</v>
      </c>
      <c r="KR200" s="439">
        <f t="array" ref="KR200">IFERROR(INDEX($N35:$N49,MATCH(1,IF($L35:$L49&lt;=KR$165,IF($M35:$M49&gt;=KR$165,1)),0))*$B35/12,0)</f>
        <v>0</v>
      </c>
      <c r="KS200" s="439">
        <f t="array" ref="KS200">IFERROR(INDEX($N35:$N49,MATCH(1,IF($L35:$L49&lt;=KS$165,IF($M35:$M49&gt;=KS$165,1)),0))*$B35/12,0)</f>
        <v>0</v>
      </c>
      <c r="KT200" s="439">
        <f t="array" ref="KT200">IFERROR(INDEX($N35:$N49,MATCH(1,IF($L35:$L49&lt;=KT$165,IF($M35:$M49&gt;=KT$165,1)),0))*$B35/12,0)</f>
        <v>0</v>
      </c>
      <c r="KU200" s="439">
        <f t="array" ref="KU200">IFERROR(INDEX($N35:$N49,MATCH(1,IF($L35:$L49&lt;=KU$165,IF($M35:$M49&gt;=KU$165,1)),0))*$B35/12,0)</f>
        <v>0</v>
      </c>
      <c r="KV200" s="439">
        <f t="array" ref="KV200">IFERROR(INDEX($N35:$N49,MATCH(1,IF($L35:$L49&lt;=KV$165,IF($M35:$M49&gt;=KV$165,1)),0))*$B35/12,0)</f>
        <v>0</v>
      </c>
      <c r="KW200" s="439">
        <f t="array" ref="KW200">IFERROR(INDEX($N35:$N49,MATCH(1,IF($L35:$L49&lt;=KW$165,IF($M35:$M49&gt;=KW$165,1)),0))*$B35/12,0)</f>
        <v>0</v>
      </c>
      <c r="KX200" s="439">
        <f t="array" ref="KX200">IFERROR(INDEX($N35:$N49,MATCH(1,IF($L35:$L49&lt;=KX$165,IF($M35:$M49&gt;=KX$165,1)),0))*$B35/12,0)</f>
        <v>0</v>
      </c>
      <c r="KY200" s="439">
        <f t="array" ref="KY200">IFERROR(INDEX($N35:$N49,MATCH(1,IF($L35:$L49&lt;=KY$165,IF($M35:$M49&gt;=KY$165,1)),0))*$B35/12,0)</f>
        <v>0</v>
      </c>
      <c r="KZ200" s="439">
        <f t="array" ref="KZ200">IFERROR(INDEX($N35:$N49,MATCH(1,IF($L35:$L49&lt;=KZ$165,IF($M35:$M49&gt;=KZ$165,1)),0))*$B35/12,0)</f>
        <v>0</v>
      </c>
      <c r="LA200" s="439">
        <f t="array" ref="LA200">IFERROR(INDEX($N35:$N49,MATCH(1,IF($L35:$L49&lt;=LA$165,IF($M35:$M49&gt;=LA$165,1)),0))*$B35/12,0)</f>
        <v>0</v>
      </c>
      <c r="LB200" s="439">
        <f t="array" ref="LB200">IFERROR(INDEX($N35:$N49,MATCH(1,IF($L35:$L49&lt;=LB$165,IF($M35:$M49&gt;=LB$165,1)),0))*$B35/12,0)</f>
        <v>0</v>
      </c>
      <c r="LC200" s="439">
        <f t="array" ref="LC200">IFERROR(INDEX($N35:$N49,MATCH(1,IF($L35:$L49&lt;=LC$165,IF($M35:$M49&gt;=LC$165,1)),0))*$B35/12,0)</f>
        <v>0</v>
      </c>
      <c r="LD200" s="439">
        <f t="array" ref="LD200">IFERROR(INDEX($N35:$N49,MATCH(1,IF($L35:$L49&lt;=LD$165,IF($M35:$M49&gt;=LD$165,1)),0))*$B35/12,0)</f>
        <v>0</v>
      </c>
      <c r="LE200" s="439">
        <f t="array" ref="LE200">IFERROR(INDEX($N35:$N49,MATCH(1,IF($L35:$L49&lt;=LE$165,IF($M35:$M49&gt;=LE$165,1)),0))*$B35/12,0)</f>
        <v>0</v>
      </c>
      <c r="LF200" s="439">
        <f t="array" ref="LF200">IFERROR(INDEX($N35:$N49,MATCH(1,IF($L35:$L49&lt;=LF$165,IF($M35:$M49&gt;=LF$165,1)),0))*$B35/12,0)</f>
        <v>0</v>
      </c>
      <c r="LG200" s="439">
        <f t="array" ref="LG200">IFERROR(INDEX($N35:$N49,MATCH(1,IF($L35:$L49&lt;=LG$165,IF($M35:$M49&gt;=LG$165,1)),0))*$B35/12,0)</f>
        <v>0</v>
      </c>
      <c r="LH200" s="439">
        <f t="array" ref="LH200">IFERROR(INDEX($N35:$N49,MATCH(1,IF($L35:$L49&lt;=LH$165,IF($M35:$M49&gt;=LH$165,1)),0))*$B35/12,0)</f>
        <v>0</v>
      </c>
      <c r="LI200" s="439">
        <f t="array" ref="LI200">IFERROR(INDEX($N35:$N49,MATCH(1,IF($L35:$L49&lt;=LI$165,IF($M35:$M49&gt;=LI$165,1)),0))*$B35/12,0)</f>
        <v>0</v>
      </c>
      <c r="LJ200" s="439">
        <f t="array" ref="LJ200">IFERROR(INDEX($N35:$N49,MATCH(1,IF($L35:$L49&lt;=LJ$165,IF($M35:$M49&gt;=LJ$165,1)),0))*$B35/12,0)</f>
        <v>0</v>
      </c>
      <c r="LK200" s="439">
        <f t="array" ref="LK200">IFERROR(INDEX($N35:$N49,MATCH(1,IF($L35:$L49&lt;=LK$165,IF($M35:$M49&gt;=LK$165,1)),0))*$B35/12,0)</f>
        <v>0</v>
      </c>
      <c r="LL200" s="439">
        <f t="array" ref="LL200">IFERROR(INDEX($N35:$N49,MATCH(1,IF($L35:$L49&lt;=LL$165,IF($M35:$M49&gt;=LL$165,1)),0))*$B35/12,0)</f>
        <v>0</v>
      </c>
      <c r="LM200" s="439">
        <f t="array" ref="LM200">IFERROR(INDEX($N35:$N49,MATCH(1,IF($L35:$L49&lt;=LM$165,IF($M35:$M49&gt;=LM$165,1)),0))*$B35/12,0)</f>
        <v>0</v>
      </c>
      <c r="LN200" s="439">
        <f t="array" ref="LN200">IFERROR(INDEX($N35:$N49,MATCH(1,IF($L35:$L49&lt;=LN$165,IF($M35:$M49&gt;=LN$165,1)),0))*$B35/12,0)</f>
        <v>0</v>
      </c>
      <c r="LO200" s="439">
        <f t="array" ref="LO200">IFERROR(INDEX($N35:$N49,MATCH(1,IF($L35:$L49&lt;=LO$165,IF($M35:$M49&gt;=LO$165,1)),0))*$B35/12,0)</f>
        <v>0</v>
      </c>
      <c r="LP200" s="439">
        <f t="array" ref="LP200">IFERROR(INDEX($N35:$N49,MATCH(1,IF($L35:$L49&lt;=LP$165,IF($M35:$M49&gt;=LP$165,1)),0))*$B35/12,0)</f>
        <v>0</v>
      </c>
      <c r="LQ200" s="439">
        <f t="array" ref="LQ200">IFERROR(INDEX($N35:$N49,MATCH(1,IF($L35:$L49&lt;=LQ$165,IF($M35:$M49&gt;=LQ$165,1)),0))*$B35/12,0)</f>
        <v>0</v>
      </c>
      <c r="LR200" s="439">
        <f t="array" ref="LR200">IFERROR(INDEX($N35:$N49,MATCH(1,IF($L35:$L49&lt;=LR$165,IF($M35:$M49&gt;=LR$165,1)),0))*$B35/12,0)</f>
        <v>0</v>
      </c>
      <c r="LS200" s="439">
        <f t="array" ref="LS200">IFERROR(INDEX($N35:$N49,MATCH(1,IF($L35:$L49&lt;=LS$165,IF($M35:$M49&gt;=LS$165,1)),0))*$B35/12,0)</f>
        <v>0</v>
      </c>
      <c r="LT200" s="439">
        <f t="array" ref="LT200">IFERROR(INDEX($N35:$N49,MATCH(1,IF($L35:$L49&lt;=LT$165,IF($M35:$M49&gt;=LT$165,1)),0))*$B35/12,0)</f>
        <v>0</v>
      </c>
      <c r="LU200" s="439">
        <f t="array" ref="LU200">IFERROR(INDEX($N35:$N49,MATCH(1,IF($L35:$L49&lt;=LU$165,IF($M35:$M49&gt;=LU$165,1)),0))*$B35/12,0)</f>
        <v>0</v>
      </c>
      <c r="LV200" s="439">
        <f t="array" ref="LV200">IFERROR(INDEX($N35:$N49,MATCH(1,IF($L35:$L49&lt;=LV$165,IF($M35:$M49&gt;=LV$165,1)),0))*$B35/12,0)</f>
        <v>0</v>
      </c>
      <c r="LW200" s="439">
        <f t="array" ref="LW200">IFERROR(INDEX($N35:$N49,MATCH(1,IF($L35:$L49&lt;=LW$165,IF($M35:$M49&gt;=LW$165,1)),0))*$B35/12,0)</f>
        <v>0</v>
      </c>
      <c r="LX200" s="439">
        <f t="array" ref="LX200">IFERROR(INDEX($N35:$N49,MATCH(1,IF($L35:$L49&lt;=LX$165,IF($M35:$M49&gt;=LX$165,1)),0))*$B35/12,0)</f>
        <v>0</v>
      </c>
      <c r="LY200" s="439">
        <f t="array" ref="LY200">IFERROR(INDEX($N35:$N49,MATCH(1,IF($L35:$L49&lt;=LY$165,IF($M35:$M49&gt;=LY$165,1)),0))*$B35/12,0)</f>
        <v>0</v>
      </c>
      <c r="LZ200" s="439">
        <f t="array" ref="LZ200">IFERROR(INDEX($N35:$N49,MATCH(1,IF($L35:$L49&lt;=LZ$165,IF($M35:$M49&gt;=LZ$165,1)),0))*$B35/12,0)</f>
        <v>0</v>
      </c>
      <c r="MA200" s="439">
        <f t="array" ref="MA200">IFERROR(INDEX($N35:$N49,MATCH(1,IF($L35:$L49&lt;=MA$165,IF($M35:$M49&gt;=MA$165,1)),0))*$B35/12,0)</f>
        <v>0</v>
      </c>
      <c r="MB200" s="439">
        <f t="array" ref="MB200">IFERROR(INDEX($N35:$N49,MATCH(1,IF($L35:$L49&lt;=MB$165,IF($M35:$M49&gt;=MB$165,1)),0))*$B35/12,0)</f>
        <v>0</v>
      </c>
      <c r="MC200" s="439">
        <f t="array" ref="MC200">IFERROR(INDEX($N35:$N49,MATCH(1,IF($L35:$L49&lt;=MC$165,IF($M35:$M49&gt;=MC$165,1)),0))*$B35/12,0)</f>
        <v>0</v>
      </c>
      <c r="MD200" s="439">
        <f t="array" ref="MD200">IFERROR(INDEX($N35:$N49,MATCH(1,IF($L35:$L49&lt;=MD$165,IF($M35:$M49&gt;=MD$165,1)),0))*$B35/12,0)</f>
        <v>0</v>
      </c>
      <c r="ME200" s="439">
        <f t="array" ref="ME200">IFERROR(INDEX($N35:$N49,MATCH(1,IF($L35:$L49&lt;=ME$165,IF($M35:$M49&gt;=ME$165,1)),0))*$B35/12,0)</f>
        <v>0</v>
      </c>
      <c r="MF200" s="439">
        <f t="array" ref="MF200">IFERROR(INDEX($N35:$N49,MATCH(1,IF($L35:$L49&lt;=MF$165,IF($M35:$M49&gt;=MF$165,1)),0))*$B35/12,0)</f>
        <v>0</v>
      </c>
      <c r="MG200" s="439">
        <f t="array" ref="MG200">IFERROR(INDEX($N35:$N49,MATCH(1,IF($L35:$L49&lt;=MG$165,IF($M35:$M49&gt;=MG$165,1)),0))*$B35/12,0)</f>
        <v>0</v>
      </c>
      <c r="MH200" s="439">
        <f t="array" ref="MH200">IFERROR(INDEX($N35:$N49,MATCH(1,IF($L35:$L49&lt;=MH$165,IF($M35:$M49&gt;=MH$165,1)),0))*$B35/12,0)</f>
        <v>0</v>
      </c>
      <c r="MI200" s="439">
        <f t="array" ref="MI200">IFERROR(INDEX($N35:$N49,MATCH(1,IF($L35:$L49&lt;=MI$165,IF($M35:$M49&gt;=MI$165,1)),0))*$B35/12,0)</f>
        <v>0</v>
      </c>
      <c r="MJ200" s="439">
        <f t="array" ref="MJ200">IFERROR(INDEX($N35:$N49,MATCH(1,IF($L35:$L49&lt;=MJ$165,IF($M35:$M49&gt;=MJ$165,1)),0))*$B35/12,0)</f>
        <v>0</v>
      </c>
      <c r="MK200" s="439">
        <f t="array" ref="MK200">IFERROR(INDEX($N35:$N49,MATCH(1,IF($L35:$L49&lt;=MK$165,IF($M35:$M49&gt;=MK$165,1)),0))*$B35/12,0)</f>
        <v>0</v>
      </c>
      <c r="ML200" s="439">
        <f t="array" ref="ML200">IFERROR(INDEX($N35:$N49,MATCH(1,IF($L35:$L49&lt;=ML$165,IF($M35:$M49&gt;=ML$165,1)),0))*$B35/12,0)</f>
        <v>0</v>
      </c>
      <c r="MM200" s="439">
        <f t="array" ref="MM200">IFERROR(INDEX($N35:$N49,MATCH(1,IF($L35:$L49&lt;=MM$165,IF($M35:$M49&gt;=MM$165,1)),0))*$B35/12,0)</f>
        <v>0</v>
      </c>
      <c r="MN200" s="439">
        <f t="array" ref="MN200">IFERROR(INDEX($N35:$N49,MATCH(1,IF($L35:$L49&lt;=MN$165,IF($M35:$M49&gt;=MN$165,1)),0))*$B35/12,0)</f>
        <v>0</v>
      </c>
      <c r="MO200" s="439">
        <f t="array" ref="MO200">IFERROR(INDEX($N35:$N49,MATCH(1,IF($L35:$L49&lt;=MO$165,IF($M35:$M49&gt;=MO$165,1)),0))*$B35/12,0)</f>
        <v>0</v>
      </c>
      <c r="MP200" s="439">
        <f t="array" ref="MP200">IFERROR(INDEX($N35:$N49,MATCH(1,IF($L35:$L49&lt;=MP$165,IF($M35:$M49&gt;=MP$165,1)),0))*$B35/12,0)</f>
        <v>0</v>
      </c>
      <c r="MQ200" s="439">
        <f t="array" ref="MQ200">IFERROR(INDEX($N35:$N49,MATCH(1,IF($L35:$L49&lt;=MQ$165,IF($M35:$M49&gt;=MQ$165,1)),0))*$B35/12,0)</f>
        <v>0</v>
      </c>
      <c r="MR200" s="439">
        <f t="array" ref="MR200">IFERROR(INDEX($N35:$N49,MATCH(1,IF($L35:$L49&lt;=MR$165,IF($M35:$M49&gt;=MR$165,1)),0))*$B35/12,0)</f>
        <v>0</v>
      </c>
      <c r="MS200" s="439">
        <f t="array" ref="MS200">IFERROR(INDEX($N35:$N49,MATCH(1,IF($L35:$L49&lt;=MS$165,IF($M35:$M49&gt;=MS$165,1)),0))*$B35/12,0)</f>
        <v>0</v>
      </c>
      <c r="MT200" s="439">
        <f t="array" ref="MT200">IFERROR(INDEX($N35:$N49,MATCH(1,IF($L35:$L49&lt;=MT$165,IF($M35:$M49&gt;=MT$165,1)),0))*$B35/12,0)</f>
        <v>0</v>
      </c>
      <c r="MU200" s="439">
        <f t="array" ref="MU200">IFERROR(INDEX($N35:$N49,MATCH(1,IF($L35:$L49&lt;=MU$165,IF($M35:$M49&gt;=MU$165,1)),0))*$B35/12,0)</f>
        <v>0</v>
      </c>
      <c r="MV200" s="439">
        <f t="array" ref="MV200">IFERROR(INDEX($N35:$N49,MATCH(1,IF($L35:$L49&lt;=MV$165,IF($M35:$M49&gt;=MV$165,1)),0))*$B35/12,0)</f>
        <v>0</v>
      </c>
      <c r="MW200" s="439">
        <f t="array" ref="MW200">IFERROR(INDEX($N35:$N49,MATCH(1,IF($L35:$L49&lt;=MW$165,IF($M35:$M49&gt;=MW$165,1)),0))*$B35/12,0)</f>
        <v>0</v>
      </c>
      <c r="MX200" s="439">
        <f t="array" ref="MX200">IFERROR(INDEX($N35:$N49,MATCH(1,IF($L35:$L49&lt;=MX$165,IF($M35:$M49&gt;=MX$165,1)),0))*$B35/12,0)</f>
        <v>0</v>
      </c>
      <c r="MY200" s="439">
        <f t="array" ref="MY200">IFERROR(INDEX($N35:$N49,MATCH(1,IF($L35:$L49&lt;=MY$165,IF($M35:$M49&gt;=MY$165,1)),0))*$B35/12,0)</f>
        <v>0</v>
      </c>
      <c r="MZ200" s="439">
        <f t="array" ref="MZ200">IFERROR(INDEX($N35:$N49,MATCH(1,IF($L35:$L49&lt;=MZ$165,IF($M35:$M49&gt;=MZ$165,1)),0))*$B35/12,0)</f>
        <v>0</v>
      </c>
      <c r="NA200" s="439">
        <f t="array" ref="NA200">IFERROR(INDEX($N35:$N49,MATCH(1,IF($L35:$L49&lt;=NA$165,IF($M35:$M49&gt;=NA$165,1)),0))*$B35/12,0)</f>
        <v>0</v>
      </c>
      <c r="NB200" s="439">
        <f t="array" ref="NB200">IFERROR(INDEX($N35:$N49,MATCH(1,IF($L35:$L49&lt;=NB$165,IF($M35:$M49&gt;=NB$165,1)),0))*$B35/12,0)</f>
        <v>0</v>
      </c>
      <c r="NC200" s="439">
        <f t="array" ref="NC200">IFERROR(INDEX($N35:$N49,MATCH(1,IF($L35:$L49&lt;=NC$165,IF($M35:$M49&gt;=NC$165,1)),0))*$B35/12,0)</f>
        <v>0</v>
      </c>
      <c r="ND200" s="439">
        <f t="array" ref="ND200">IFERROR(INDEX($N35:$N49,MATCH(1,IF($L35:$L49&lt;=ND$165,IF($M35:$M49&gt;=ND$165,1)),0))*$B35/12,0)</f>
        <v>0</v>
      </c>
      <c r="NE200" s="439">
        <f t="array" ref="NE200">IFERROR(INDEX($N35:$N49,MATCH(1,IF($L35:$L49&lt;=NE$165,IF($M35:$M49&gt;=NE$165,1)),0))*$B35/12,0)</f>
        <v>0</v>
      </c>
      <c r="NF200" s="439">
        <f t="array" ref="NF200">IFERROR(INDEX($N35:$N49,MATCH(1,IF($L35:$L49&lt;=NF$165,IF($M35:$M49&gt;=NF$165,1)),0))*$B35/12,0)</f>
        <v>0</v>
      </c>
      <c r="NG200" s="439">
        <f t="array" ref="NG200">IFERROR(INDEX($N35:$N49,MATCH(1,IF($L35:$L49&lt;=NG$165,IF($M35:$M49&gt;=NG$165,1)),0))*$B35/12,0)</f>
        <v>0</v>
      </c>
      <c r="NH200" s="439">
        <f t="array" ref="NH200">IFERROR(INDEX($N35:$N49,MATCH(1,IF($L35:$L49&lt;=NH$165,IF($M35:$M49&gt;=NH$165,1)),0))*$B35/12,0)</f>
        <v>0</v>
      </c>
      <c r="NI200" s="439">
        <f t="array" ref="NI200">IFERROR(INDEX($N35:$N49,MATCH(1,IF($L35:$L49&lt;=NI$165,IF($M35:$M49&gt;=NI$165,1)),0))*$B35/12,0)</f>
        <v>0</v>
      </c>
      <c r="NJ200" s="439">
        <f t="array" ref="NJ200">IFERROR(INDEX($N35:$N49,MATCH(1,IF($L35:$L49&lt;=NJ$165,IF($M35:$M49&gt;=NJ$165,1)),0))*$B35/12,0)</f>
        <v>0</v>
      </c>
      <c r="NK200" s="440">
        <f t="array" ref="NK200">IFERROR(INDEX($N35:$N49,MATCH(1,IF($L35:$L49&lt;=NK$165,IF($M35:$M49&gt;=NK$165,1)),0))*$B35/12,0)</f>
        <v>0</v>
      </c>
    </row>
    <row r="201" spans="1:375" x14ac:dyDescent="0.15">
      <c r="A201" s="436">
        <f t="shared" ref="A201:A207" si="172">SUM(D201:NK201)</f>
        <v>288441.67341428204</v>
      </c>
      <c r="B201" s="441" t="s">
        <v>728</v>
      </c>
      <c r="C201" s="438" t="s">
        <v>747</v>
      </c>
      <c r="D201" s="439">
        <v>0</v>
      </c>
      <c r="E201" s="439">
        <v>0</v>
      </c>
      <c r="F201" s="439">
        <v>0</v>
      </c>
      <c r="G201" s="439">
        <v>0</v>
      </c>
      <c r="H201" s="439">
        <v>0</v>
      </c>
      <c r="I201" s="439">
        <v>0</v>
      </c>
      <c r="J201" s="439">
        <v>0</v>
      </c>
      <c r="K201" s="439">
        <v>0</v>
      </c>
      <c r="L201" s="439">
        <v>0</v>
      </c>
      <c r="M201" s="439">
        <v>0</v>
      </c>
      <c r="N201" s="439">
        <v>0</v>
      </c>
      <c r="O201" s="439">
        <v>0</v>
      </c>
      <c r="P201" s="439">
        <v>0</v>
      </c>
      <c r="Q201" s="439">
        <v>0</v>
      </c>
      <c r="R201" s="439">
        <v>0</v>
      </c>
      <c r="S201" s="439">
        <v>0</v>
      </c>
      <c r="T201" s="439">
        <v>0</v>
      </c>
      <c r="U201" s="439">
        <v>0</v>
      </c>
      <c r="V201" s="439">
        <v>0</v>
      </c>
      <c r="W201" s="439">
        <v>0</v>
      </c>
      <c r="X201" s="439">
        <v>0</v>
      </c>
      <c r="Y201" s="439">
        <v>0</v>
      </c>
      <c r="Z201" s="439">
        <v>0</v>
      </c>
      <c r="AA201" s="439">
        <v>0</v>
      </c>
      <c r="AB201" s="439">
        <v>0</v>
      </c>
      <c r="AC201" s="439">
        <v>0</v>
      </c>
      <c r="AD201" s="439">
        <v>0</v>
      </c>
      <c r="AE201" s="439">
        <v>0</v>
      </c>
      <c r="AF201" s="439">
        <v>0</v>
      </c>
      <c r="AG201" s="439">
        <v>2174.3499109817435</v>
      </c>
      <c r="AH201" s="439">
        <v>2220.2218950265556</v>
      </c>
      <c r="AI201" s="439">
        <v>2221.8409514117325</v>
      </c>
      <c r="AJ201" s="439">
        <v>2227.7099546630602</v>
      </c>
      <c r="AK201" s="439">
        <v>2255.046659359748</v>
      </c>
      <c r="AL201" s="439">
        <v>2304.6025396564282</v>
      </c>
      <c r="AM201" s="439">
        <v>2306.237627345437</v>
      </c>
      <c r="AN201" s="439">
        <v>2843.8155305595478</v>
      </c>
      <c r="AO201" s="439">
        <v>2846.7864006546138</v>
      </c>
      <c r="AP201" s="439">
        <v>2848.4336159063746</v>
      </c>
      <c r="AQ201" s="439">
        <v>2850.08489363532</v>
      </c>
      <c r="AR201" s="439">
        <v>2852.4989337611705</v>
      </c>
      <c r="AS201" s="439">
        <v>2855.5890389105939</v>
      </c>
      <c r="AT201" s="439">
        <v>2857.2525642849791</v>
      </c>
      <c r="AU201" s="439">
        <v>2858.9201923617115</v>
      </c>
      <c r="AV201" s="439">
        <v>2864.9652657105789</v>
      </c>
      <c r="AW201" s="439">
        <v>2867.0737182957264</v>
      </c>
      <c r="AX201" s="439">
        <v>2868.9965231538486</v>
      </c>
      <c r="AY201" s="439">
        <v>2870.6806634735276</v>
      </c>
      <c r="AZ201" s="439">
        <v>2913.3239568814065</v>
      </c>
      <c r="BA201" s="439">
        <v>2916.3839530793252</v>
      </c>
      <c r="BB201" s="439">
        <v>2918.0805847886395</v>
      </c>
      <c r="BC201" s="439">
        <v>2919.7814008494524</v>
      </c>
      <c r="BD201" s="439">
        <v>2922.2678621790778</v>
      </c>
      <c r="BE201" s="439">
        <v>2925.4506704829842</v>
      </c>
      <c r="BF201" s="439">
        <v>2927.1641016186013</v>
      </c>
      <c r="BG201" s="439">
        <v>2928.8817585376351</v>
      </c>
      <c r="BH201" s="439">
        <v>2381.8879202948765</v>
      </c>
      <c r="BI201" s="439">
        <v>2329.6323737378302</v>
      </c>
      <c r="BJ201" s="439">
        <v>2330.7383692442104</v>
      </c>
      <c r="BK201" s="439">
        <v>2731.2588763300378</v>
      </c>
      <c r="BL201" s="439">
        <v>2814.6481227131108</v>
      </c>
      <c r="BM201" s="439">
        <v>2827.719319723446</v>
      </c>
      <c r="BN201" s="439">
        <v>2845.9334931582184</v>
      </c>
      <c r="BO201" s="439">
        <v>2847.4624329683566</v>
      </c>
      <c r="BP201" s="439">
        <v>2963.1325905883918</v>
      </c>
      <c r="BQ201" s="439">
        <v>2966.4108831414151</v>
      </c>
      <c r="BR201" s="439">
        <v>3015.083958925683</v>
      </c>
      <c r="BS201" s="439">
        <v>3016.853145552288</v>
      </c>
      <c r="BT201" s="439">
        <v>3018.626695470392</v>
      </c>
      <c r="BU201" s="439">
        <v>3020.4046194410475</v>
      </c>
      <c r="BV201" s="439">
        <v>3022.4445231150294</v>
      </c>
      <c r="BW201" s="439">
        <v>3024.2312275801764</v>
      </c>
      <c r="BX201" s="439">
        <v>3068.8234499332034</v>
      </c>
      <c r="BY201" s="439">
        <v>3077.6552145135724</v>
      </c>
      <c r="BZ201" s="439">
        <v>3079.4551710939845</v>
      </c>
      <c r="CA201" s="439">
        <v>3081.2595668529011</v>
      </c>
      <c r="CB201" s="439">
        <v>3083.8974536775008</v>
      </c>
      <c r="CC201" s="439">
        <v>3087.2740950071147</v>
      </c>
      <c r="CD201" s="439">
        <v>3089.0918740988909</v>
      </c>
      <c r="CE201" s="439">
        <v>3090.9141363242943</v>
      </c>
      <c r="CF201" s="439">
        <v>3092.7408927399406</v>
      </c>
      <c r="CG201" s="439">
        <v>3094.5721544297171</v>
      </c>
      <c r="CH201" s="439">
        <v>3096.6732552139174</v>
      </c>
      <c r="CI201" s="439">
        <v>3098.513560813019</v>
      </c>
      <c r="CJ201" s="439">
        <v>3144.1146577647464</v>
      </c>
      <c r="CK201" s="439">
        <v>3153.2113752825267</v>
      </c>
      <c r="CL201" s="439">
        <v>3155.0653305603505</v>
      </c>
      <c r="CM201" s="439">
        <v>3156.9238581920349</v>
      </c>
      <c r="CN201" s="439">
        <v>3159.640881621372</v>
      </c>
      <c r="CO201" s="439">
        <v>3163.1188221908751</v>
      </c>
      <c r="CP201" s="439">
        <v>3164.9911346554045</v>
      </c>
      <c r="CQ201" s="439">
        <v>3166.868064747569</v>
      </c>
      <c r="CR201" s="439">
        <v>3168.7496238556855</v>
      </c>
      <c r="CS201" s="439">
        <v>3170.635823396155</v>
      </c>
      <c r="CT201" s="439">
        <v>3137.2591450231084</v>
      </c>
      <c r="CU201" s="439">
        <v>3139.1028225586319</v>
      </c>
      <c r="CV201" s="439">
        <v>3010.3513207438655</v>
      </c>
      <c r="CW201" s="439">
        <v>3045.5998819447141</v>
      </c>
      <c r="CX201" s="439">
        <v>3047.2664854627478</v>
      </c>
      <c r="CY201" s="439">
        <v>3183.2786830946989</v>
      </c>
      <c r="CZ201" s="439">
        <v>3186.0772172269167</v>
      </c>
      <c r="DA201" s="439">
        <v>3240.9173982575539</v>
      </c>
      <c r="DB201" s="439">
        <v>3242.8458800960202</v>
      </c>
      <c r="DC201" s="439">
        <v>3244.7791180909499</v>
      </c>
      <c r="DD201" s="439">
        <v>3246.7171239723093</v>
      </c>
      <c r="DE201" s="439">
        <v>3248.6599094989929</v>
      </c>
      <c r="DF201" s="439">
        <v>3250.6074864588945</v>
      </c>
      <c r="DG201" s="439">
        <v>3252.5598666689816</v>
      </c>
      <c r="DH201" s="439">
        <v>3298.6650051210468</v>
      </c>
      <c r="DI201" s="439">
        <v>3310.1829648888365</v>
      </c>
      <c r="DJ201" s="439">
        <v>3312.149826043079</v>
      </c>
      <c r="DK201" s="439">
        <v>3314.1215380075328</v>
      </c>
      <c r="DL201" s="439">
        <v>3317.004028163718</v>
      </c>
      <c r="DM201" s="439">
        <v>3320.6937753139023</v>
      </c>
      <c r="DN201" s="439">
        <v>3322.6801116075217</v>
      </c>
      <c r="DO201" s="439">
        <v>3324.6713467423001</v>
      </c>
      <c r="DP201" s="439">
        <v>3326.6674928001007</v>
      </c>
      <c r="DQ201" s="439">
        <v>3328.6685618925849</v>
      </c>
      <c r="DR201" s="439">
        <v>3330.6745661612831</v>
      </c>
      <c r="DS201" s="439">
        <v>3332.6855177776724</v>
      </c>
      <c r="DT201" s="439">
        <v>3379.8247874854719</v>
      </c>
      <c r="DU201" s="439">
        <v>3391.6882860462961</v>
      </c>
      <c r="DV201" s="439">
        <v>3393.7141530351655</v>
      </c>
      <c r="DW201" s="439">
        <v>3395.7450163585536</v>
      </c>
      <c r="DX201" s="439">
        <v>3398.7139812194232</v>
      </c>
      <c r="DY201" s="439">
        <v>0</v>
      </c>
      <c r="DZ201" s="439">
        <v>0</v>
      </c>
      <c r="EA201" s="439">
        <v>0</v>
      </c>
      <c r="EB201" s="439">
        <v>0</v>
      </c>
      <c r="EC201" s="439">
        <v>0</v>
      </c>
      <c r="ED201" s="439">
        <v>0</v>
      </c>
      <c r="EE201" s="439">
        <v>0</v>
      </c>
      <c r="EF201" s="439">
        <v>0</v>
      </c>
      <c r="EG201" s="439">
        <v>0</v>
      </c>
      <c r="EH201" s="439">
        <v>0</v>
      </c>
      <c r="EI201" s="439">
        <v>0</v>
      </c>
      <c r="EJ201" s="439">
        <v>0</v>
      </c>
      <c r="EK201" s="439">
        <v>0</v>
      </c>
      <c r="EL201" s="439">
        <v>0</v>
      </c>
      <c r="EM201" s="439">
        <v>0</v>
      </c>
      <c r="EN201" s="439">
        <v>0</v>
      </c>
      <c r="EO201" s="439">
        <v>0</v>
      </c>
      <c r="EP201" s="439">
        <v>0</v>
      </c>
      <c r="EQ201" s="439">
        <v>0</v>
      </c>
      <c r="ER201" s="439">
        <v>0</v>
      </c>
      <c r="ES201" s="439">
        <v>0</v>
      </c>
      <c r="ET201" s="439">
        <v>0</v>
      </c>
      <c r="EU201" s="439">
        <v>0</v>
      </c>
      <c r="EV201" s="439">
        <v>0</v>
      </c>
      <c r="EW201" s="439">
        <v>0</v>
      </c>
      <c r="EX201" s="439">
        <v>0</v>
      </c>
      <c r="EY201" s="439">
        <v>0</v>
      </c>
      <c r="EZ201" s="439">
        <v>0</v>
      </c>
      <c r="FA201" s="439">
        <v>0</v>
      </c>
      <c r="FB201" s="439">
        <v>0</v>
      </c>
      <c r="FC201" s="439">
        <v>0</v>
      </c>
      <c r="FD201" s="439">
        <v>0</v>
      </c>
      <c r="FE201" s="439">
        <v>0</v>
      </c>
      <c r="FF201" s="439">
        <v>0</v>
      </c>
      <c r="FG201" s="439">
        <v>0</v>
      </c>
      <c r="FH201" s="439">
        <v>0</v>
      </c>
      <c r="FI201" s="439">
        <v>0</v>
      </c>
      <c r="FJ201" s="439">
        <v>0</v>
      </c>
      <c r="FK201" s="439">
        <v>0</v>
      </c>
      <c r="FL201" s="439">
        <v>0</v>
      </c>
      <c r="FM201" s="439">
        <v>0</v>
      </c>
      <c r="FN201" s="439">
        <v>0</v>
      </c>
      <c r="FO201" s="439">
        <v>0</v>
      </c>
      <c r="FP201" s="439">
        <v>0</v>
      </c>
      <c r="FQ201" s="439">
        <v>0</v>
      </c>
      <c r="FR201" s="439">
        <v>0</v>
      </c>
      <c r="FS201" s="439">
        <v>0</v>
      </c>
      <c r="FT201" s="439">
        <v>0</v>
      </c>
      <c r="FU201" s="439">
        <v>0</v>
      </c>
      <c r="FV201" s="439">
        <v>0</v>
      </c>
      <c r="FW201" s="439">
        <v>0</v>
      </c>
      <c r="FX201" s="439">
        <v>0</v>
      </c>
      <c r="FY201" s="439">
        <v>0</v>
      </c>
      <c r="FZ201" s="439">
        <v>0</v>
      </c>
      <c r="GA201" s="439">
        <v>0</v>
      </c>
      <c r="GB201" s="439">
        <v>0</v>
      </c>
      <c r="GC201" s="439">
        <v>0</v>
      </c>
      <c r="GD201" s="439">
        <v>0</v>
      </c>
      <c r="GE201" s="439">
        <v>0</v>
      </c>
      <c r="GF201" s="439">
        <v>0</v>
      </c>
      <c r="GG201" s="439">
        <v>0</v>
      </c>
      <c r="GH201" s="439">
        <v>0</v>
      </c>
      <c r="GI201" s="439">
        <v>0</v>
      </c>
      <c r="GJ201" s="439">
        <v>0</v>
      </c>
      <c r="GK201" s="439">
        <v>0</v>
      </c>
      <c r="GL201" s="439">
        <v>0</v>
      </c>
      <c r="GM201" s="439">
        <v>0</v>
      </c>
      <c r="GN201" s="439">
        <v>0</v>
      </c>
      <c r="GO201" s="439">
        <v>0</v>
      </c>
      <c r="GP201" s="439">
        <v>0</v>
      </c>
      <c r="GQ201" s="439">
        <v>0</v>
      </c>
      <c r="GR201" s="439">
        <v>0</v>
      </c>
      <c r="GS201" s="439">
        <v>0</v>
      </c>
      <c r="GT201" s="439">
        <v>0</v>
      </c>
      <c r="GU201" s="439">
        <v>0</v>
      </c>
      <c r="GV201" s="439">
        <v>0</v>
      </c>
      <c r="GW201" s="439">
        <v>0</v>
      </c>
      <c r="GX201" s="439">
        <v>0</v>
      </c>
      <c r="GY201" s="439">
        <v>0</v>
      </c>
      <c r="GZ201" s="439">
        <v>0</v>
      </c>
      <c r="HA201" s="439">
        <v>0</v>
      </c>
      <c r="HB201" s="439">
        <v>0</v>
      </c>
      <c r="HC201" s="439">
        <v>0</v>
      </c>
      <c r="HD201" s="439">
        <v>0</v>
      </c>
      <c r="HE201" s="439">
        <v>0</v>
      </c>
      <c r="HF201" s="439">
        <v>0</v>
      </c>
      <c r="HG201" s="439">
        <v>0</v>
      </c>
      <c r="HH201" s="439">
        <v>0</v>
      </c>
      <c r="HI201" s="439">
        <v>0</v>
      </c>
      <c r="HJ201" s="439">
        <v>0</v>
      </c>
      <c r="HK201" s="439">
        <v>0</v>
      </c>
      <c r="HL201" s="439">
        <v>0</v>
      </c>
      <c r="HM201" s="439">
        <v>0</v>
      </c>
      <c r="HN201" s="439">
        <v>0</v>
      </c>
      <c r="HO201" s="439">
        <v>0</v>
      </c>
      <c r="HP201" s="439">
        <v>0</v>
      </c>
      <c r="HQ201" s="439">
        <v>0</v>
      </c>
      <c r="HR201" s="439">
        <v>0</v>
      </c>
      <c r="HS201" s="439">
        <v>0</v>
      </c>
      <c r="HT201" s="439">
        <v>0</v>
      </c>
      <c r="HU201" s="439">
        <v>0</v>
      </c>
      <c r="HV201" s="439">
        <v>0</v>
      </c>
      <c r="HW201" s="439">
        <v>0</v>
      </c>
      <c r="HX201" s="439">
        <v>0</v>
      </c>
      <c r="HY201" s="439">
        <v>0</v>
      </c>
      <c r="HZ201" s="439">
        <v>0</v>
      </c>
      <c r="IA201" s="439">
        <v>0</v>
      </c>
      <c r="IB201" s="439">
        <v>0</v>
      </c>
      <c r="IC201" s="439">
        <v>0</v>
      </c>
      <c r="ID201" s="439">
        <v>0</v>
      </c>
      <c r="IE201" s="439">
        <v>0</v>
      </c>
      <c r="IF201" s="439">
        <v>0</v>
      </c>
      <c r="IG201" s="439">
        <v>0</v>
      </c>
      <c r="IH201" s="439">
        <v>0</v>
      </c>
      <c r="II201" s="439">
        <v>0</v>
      </c>
      <c r="IJ201" s="439">
        <v>0</v>
      </c>
      <c r="IK201" s="439">
        <v>0</v>
      </c>
      <c r="IL201" s="439">
        <v>0</v>
      </c>
      <c r="IM201" s="439">
        <v>0</v>
      </c>
      <c r="IN201" s="439">
        <v>0</v>
      </c>
      <c r="IO201" s="439">
        <v>0</v>
      </c>
      <c r="IP201" s="439">
        <v>0</v>
      </c>
      <c r="IQ201" s="439">
        <v>0</v>
      </c>
      <c r="IR201" s="439">
        <v>0</v>
      </c>
      <c r="IS201" s="439">
        <v>0</v>
      </c>
      <c r="IT201" s="439">
        <v>0</v>
      </c>
      <c r="IU201" s="439">
        <v>0</v>
      </c>
      <c r="IV201" s="439">
        <v>0</v>
      </c>
      <c r="IW201" s="439">
        <v>0</v>
      </c>
      <c r="IX201" s="439">
        <v>0</v>
      </c>
      <c r="IY201" s="439">
        <v>0</v>
      </c>
      <c r="IZ201" s="439">
        <v>0</v>
      </c>
      <c r="JA201" s="439">
        <v>0</v>
      </c>
      <c r="JB201" s="439">
        <v>0</v>
      </c>
      <c r="JC201" s="439">
        <v>0</v>
      </c>
      <c r="JD201" s="439">
        <v>0</v>
      </c>
      <c r="JE201" s="439">
        <v>0</v>
      </c>
      <c r="JF201" s="439">
        <v>0</v>
      </c>
      <c r="JG201" s="439">
        <v>0</v>
      </c>
      <c r="JH201" s="439">
        <v>0</v>
      </c>
      <c r="JI201" s="439">
        <v>0</v>
      </c>
      <c r="JJ201" s="439">
        <v>0</v>
      </c>
      <c r="JK201" s="439">
        <v>0</v>
      </c>
      <c r="JL201" s="439">
        <v>0</v>
      </c>
      <c r="JM201" s="439">
        <v>0</v>
      </c>
      <c r="JN201" s="439">
        <v>0</v>
      </c>
      <c r="JO201" s="439">
        <v>0</v>
      </c>
      <c r="JP201" s="439">
        <v>0</v>
      </c>
      <c r="JQ201" s="439">
        <v>0</v>
      </c>
      <c r="JR201" s="439">
        <v>0</v>
      </c>
      <c r="JS201" s="439">
        <v>0</v>
      </c>
      <c r="JT201" s="439">
        <v>0</v>
      </c>
      <c r="JU201" s="439">
        <v>0</v>
      </c>
      <c r="JV201" s="439">
        <v>0</v>
      </c>
      <c r="JW201" s="439">
        <v>0</v>
      </c>
      <c r="JX201" s="439">
        <v>0</v>
      </c>
      <c r="JY201" s="439">
        <v>0</v>
      </c>
      <c r="JZ201" s="439">
        <v>0</v>
      </c>
      <c r="KA201" s="439">
        <v>0</v>
      </c>
      <c r="KB201" s="439">
        <v>0</v>
      </c>
      <c r="KC201" s="439">
        <v>0</v>
      </c>
      <c r="KD201" s="439">
        <v>0</v>
      </c>
      <c r="KE201" s="439">
        <v>0</v>
      </c>
      <c r="KF201" s="439">
        <v>0</v>
      </c>
      <c r="KG201" s="439">
        <v>0</v>
      </c>
      <c r="KH201" s="439">
        <v>0</v>
      </c>
      <c r="KI201" s="439">
        <v>0</v>
      </c>
      <c r="KJ201" s="439">
        <v>0</v>
      </c>
      <c r="KK201" s="439">
        <v>0</v>
      </c>
      <c r="KL201" s="439">
        <v>0</v>
      </c>
      <c r="KM201" s="439">
        <v>0</v>
      </c>
      <c r="KN201" s="439">
        <v>0</v>
      </c>
      <c r="KO201" s="439">
        <v>0</v>
      </c>
      <c r="KP201" s="439">
        <v>0</v>
      </c>
      <c r="KQ201" s="439">
        <v>0</v>
      </c>
      <c r="KR201" s="439">
        <v>0</v>
      </c>
      <c r="KS201" s="439">
        <v>0</v>
      </c>
      <c r="KT201" s="439">
        <v>0</v>
      </c>
      <c r="KU201" s="439">
        <v>0</v>
      </c>
      <c r="KV201" s="439">
        <v>0</v>
      </c>
      <c r="KW201" s="439">
        <v>0</v>
      </c>
      <c r="KX201" s="439">
        <v>0</v>
      </c>
      <c r="KY201" s="439">
        <v>0</v>
      </c>
      <c r="KZ201" s="439">
        <v>0</v>
      </c>
      <c r="LA201" s="439">
        <v>0</v>
      </c>
      <c r="LB201" s="439">
        <v>0</v>
      </c>
      <c r="LC201" s="439">
        <v>0</v>
      </c>
      <c r="LD201" s="439">
        <v>0</v>
      </c>
      <c r="LE201" s="439">
        <v>0</v>
      </c>
      <c r="LF201" s="439">
        <v>0</v>
      </c>
      <c r="LG201" s="439">
        <v>0</v>
      </c>
      <c r="LH201" s="439">
        <v>0</v>
      </c>
      <c r="LI201" s="439">
        <v>0</v>
      </c>
      <c r="LJ201" s="439">
        <v>0</v>
      </c>
      <c r="LK201" s="439">
        <v>0</v>
      </c>
      <c r="LL201" s="439">
        <v>0</v>
      </c>
      <c r="LM201" s="439">
        <v>0</v>
      </c>
      <c r="LN201" s="439">
        <v>0</v>
      </c>
      <c r="LO201" s="439">
        <v>0</v>
      </c>
      <c r="LP201" s="439">
        <v>0</v>
      </c>
      <c r="LQ201" s="439">
        <v>0</v>
      </c>
      <c r="LR201" s="439">
        <v>0</v>
      </c>
      <c r="LS201" s="439">
        <v>0</v>
      </c>
      <c r="LT201" s="439">
        <v>0</v>
      </c>
      <c r="LU201" s="439">
        <v>0</v>
      </c>
      <c r="LV201" s="439">
        <v>0</v>
      </c>
      <c r="LW201" s="439">
        <v>0</v>
      </c>
      <c r="LX201" s="439">
        <v>0</v>
      </c>
      <c r="LY201" s="439">
        <v>0</v>
      </c>
      <c r="LZ201" s="439">
        <v>0</v>
      </c>
      <c r="MA201" s="439">
        <v>0</v>
      </c>
      <c r="MB201" s="439">
        <v>0</v>
      </c>
      <c r="MC201" s="439">
        <v>0</v>
      </c>
      <c r="MD201" s="439">
        <v>0</v>
      </c>
      <c r="ME201" s="439">
        <v>0</v>
      </c>
      <c r="MF201" s="439">
        <v>0</v>
      </c>
      <c r="MG201" s="439">
        <v>0</v>
      </c>
      <c r="MH201" s="439">
        <v>0</v>
      </c>
      <c r="MI201" s="439">
        <v>0</v>
      </c>
      <c r="MJ201" s="439">
        <v>0</v>
      </c>
      <c r="MK201" s="439">
        <v>0</v>
      </c>
      <c r="ML201" s="439">
        <v>0</v>
      </c>
      <c r="MM201" s="439">
        <v>0</v>
      </c>
      <c r="MN201" s="439">
        <v>0</v>
      </c>
      <c r="MO201" s="439">
        <v>0</v>
      </c>
      <c r="MP201" s="439">
        <v>0</v>
      </c>
      <c r="MQ201" s="439">
        <v>0</v>
      </c>
      <c r="MR201" s="439">
        <v>0</v>
      </c>
      <c r="MS201" s="439">
        <v>0</v>
      </c>
      <c r="MT201" s="439">
        <v>0</v>
      </c>
      <c r="MU201" s="439">
        <v>0</v>
      </c>
      <c r="MV201" s="439">
        <v>0</v>
      </c>
      <c r="MW201" s="439">
        <v>0</v>
      </c>
      <c r="MX201" s="439">
        <v>0</v>
      </c>
      <c r="MY201" s="439">
        <v>0</v>
      </c>
      <c r="MZ201" s="439">
        <v>0</v>
      </c>
      <c r="NA201" s="439">
        <v>0</v>
      </c>
      <c r="NB201" s="439">
        <v>0</v>
      </c>
      <c r="NC201" s="439">
        <v>0</v>
      </c>
      <c r="ND201" s="439">
        <v>0</v>
      </c>
      <c r="NE201" s="439">
        <v>0</v>
      </c>
      <c r="NF201" s="439">
        <v>0</v>
      </c>
      <c r="NG201" s="439">
        <v>0</v>
      </c>
      <c r="NH201" s="439">
        <v>0</v>
      </c>
      <c r="NI201" s="439">
        <v>0</v>
      </c>
      <c r="NJ201" s="439">
        <v>0</v>
      </c>
      <c r="NK201" s="442">
        <v>0</v>
      </c>
    </row>
    <row r="202" spans="1:375" x14ac:dyDescent="0.15">
      <c r="A202" s="436">
        <f t="shared" si="172"/>
        <v>0</v>
      </c>
      <c r="B202" s="441" t="s">
        <v>748</v>
      </c>
      <c r="C202" s="438" t="s">
        <v>749</v>
      </c>
      <c r="D202" s="439">
        <f t="shared" ref="D202:BO202" si="173">IF(OR($AL35=0,D$165&gt;$E35,D$165&lt;EOMONTH($D35,0)),0,IF(((($AJ35*((1+$AN35)^(D$163-1))/12))-(D200/$AM35))*$AM35&lt;0,0,((($AJ35*((1+$AN35)^(D$163-1))/12))-(D200/$AM35))*$AM35))</f>
        <v>0</v>
      </c>
      <c r="E202" s="439">
        <f t="shared" si="173"/>
        <v>0</v>
      </c>
      <c r="F202" s="439">
        <f t="shared" si="173"/>
        <v>0</v>
      </c>
      <c r="G202" s="439">
        <f t="shared" si="173"/>
        <v>0</v>
      </c>
      <c r="H202" s="439">
        <f t="shared" si="173"/>
        <v>0</v>
      </c>
      <c r="I202" s="439">
        <f t="shared" si="173"/>
        <v>0</v>
      </c>
      <c r="J202" s="439">
        <f t="shared" si="173"/>
        <v>0</v>
      </c>
      <c r="K202" s="439">
        <f t="shared" si="173"/>
        <v>0</v>
      </c>
      <c r="L202" s="439">
        <f t="shared" si="173"/>
        <v>0</v>
      </c>
      <c r="M202" s="439">
        <f t="shared" si="173"/>
        <v>0</v>
      </c>
      <c r="N202" s="439">
        <f t="shared" si="173"/>
        <v>0</v>
      </c>
      <c r="O202" s="439">
        <f t="shared" si="173"/>
        <v>0</v>
      </c>
      <c r="P202" s="439">
        <f t="shared" si="173"/>
        <v>0</v>
      </c>
      <c r="Q202" s="439">
        <f t="shared" si="173"/>
        <v>0</v>
      </c>
      <c r="R202" s="439">
        <f t="shared" si="173"/>
        <v>0</v>
      </c>
      <c r="S202" s="439">
        <f t="shared" si="173"/>
        <v>0</v>
      </c>
      <c r="T202" s="439">
        <f t="shared" si="173"/>
        <v>0</v>
      </c>
      <c r="U202" s="439">
        <f t="shared" si="173"/>
        <v>0</v>
      </c>
      <c r="V202" s="439">
        <f t="shared" si="173"/>
        <v>0</v>
      </c>
      <c r="W202" s="439">
        <f t="shared" si="173"/>
        <v>0</v>
      </c>
      <c r="X202" s="439">
        <f t="shared" si="173"/>
        <v>0</v>
      </c>
      <c r="Y202" s="439">
        <f t="shared" si="173"/>
        <v>0</v>
      </c>
      <c r="Z202" s="439">
        <f t="shared" si="173"/>
        <v>0</v>
      </c>
      <c r="AA202" s="439">
        <f t="shared" si="173"/>
        <v>0</v>
      </c>
      <c r="AB202" s="439">
        <f t="shared" si="173"/>
        <v>0</v>
      </c>
      <c r="AC202" s="439">
        <f t="shared" si="173"/>
        <v>0</v>
      </c>
      <c r="AD202" s="439">
        <f t="shared" si="173"/>
        <v>0</v>
      </c>
      <c r="AE202" s="439">
        <f t="shared" si="173"/>
        <v>0</v>
      </c>
      <c r="AF202" s="439">
        <f t="shared" si="173"/>
        <v>0</v>
      </c>
      <c r="AG202" s="439">
        <f t="shared" si="173"/>
        <v>0</v>
      </c>
      <c r="AH202" s="439">
        <f t="shared" si="173"/>
        <v>0</v>
      </c>
      <c r="AI202" s="439">
        <f t="shared" si="173"/>
        <v>0</v>
      </c>
      <c r="AJ202" s="439">
        <f t="shared" si="173"/>
        <v>0</v>
      </c>
      <c r="AK202" s="439">
        <f t="shared" si="173"/>
        <v>0</v>
      </c>
      <c r="AL202" s="439">
        <f t="shared" si="173"/>
        <v>0</v>
      </c>
      <c r="AM202" s="439">
        <f t="shared" si="173"/>
        <v>0</v>
      </c>
      <c r="AN202" s="439">
        <f t="shared" si="173"/>
        <v>0</v>
      </c>
      <c r="AO202" s="439">
        <f t="shared" si="173"/>
        <v>0</v>
      </c>
      <c r="AP202" s="439">
        <f t="shared" si="173"/>
        <v>0</v>
      </c>
      <c r="AQ202" s="439">
        <f t="shared" si="173"/>
        <v>0</v>
      </c>
      <c r="AR202" s="439">
        <f t="shared" si="173"/>
        <v>0</v>
      </c>
      <c r="AS202" s="439">
        <f t="shared" si="173"/>
        <v>0</v>
      </c>
      <c r="AT202" s="439">
        <f t="shared" si="173"/>
        <v>0</v>
      </c>
      <c r="AU202" s="439">
        <f t="shared" si="173"/>
        <v>0</v>
      </c>
      <c r="AV202" s="439">
        <f t="shared" si="173"/>
        <v>0</v>
      </c>
      <c r="AW202" s="439">
        <f t="shared" si="173"/>
        <v>0</v>
      </c>
      <c r="AX202" s="439">
        <f t="shared" si="173"/>
        <v>0</v>
      </c>
      <c r="AY202" s="439">
        <f t="shared" si="173"/>
        <v>0</v>
      </c>
      <c r="AZ202" s="439">
        <f t="shared" si="173"/>
        <v>0</v>
      </c>
      <c r="BA202" s="439">
        <f t="shared" si="173"/>
        <v>0</v>
      </c>
      <c r="BB202" s="439">
        <f t="shared" si="173"/>
        <v>0</v>
      </c>
      <c r="BC202" s="439">
        <f t="shared" si="173"/>
        <v>0</v>
      </c>
      <c r="BD202" s="439">
        <f t="shared" si="173"/>
        <v>0</v>
      </c>
      <c r="BE202" s="439">
        <f t="shared" si="173"/>
        <v>0</v>
      </c>
      <c r="BF202" s="439">
        <f t="shared" si="173"/>
        <v>0</v>
      </c>
      <c r="BG202" s="439">
        <f t="shared" si="173"/>
        <v>0</v>
      </c>
      <c r="BH202" s="439">
        <f t="shared" si="173"/>
        <v>0</v>
      </c>
      <c r="BI202" s="439">
        <f t="shared" si="173"/>
        <v>0</v>
      </c>
      <c r="BJ202" s="439">
        <f t="shared" si="173"/>
        <v>0</v>
      </c>
      <c r="BK202" s="439">
        <f t="shared" si="173"/>
        <v>0</v>
      </c>
      <c r="BL202" s="439">
        <f t="shared" si="173"/>
        <v>0</v>
      </c>
      <c r="BM202" s="439">
        <f t="shared" si="173"/>
        <v>0</v>
      </c>
      <c r="BN202" s="439">
        <f t="shared" si="173"/>
        <v>0</v>
      </c>
      <c r="BO202" s="439">
        <f t="shared" si="173"/>
        <v>0</v>
      </c>
      <c r="BP202" s="439">
        <f t="shared" ref="BP202:EA202" si="174">IF(OR($AL35=0,BP$165&gt;$E35,BP$165&lt;EOMONTH($D35,0)),0,IF(((($AJ35*((1+$AN35)^(BP$163-1))/12))-(BP200/$AM35))*$AM35&lt;0,0,((($AJ35*((1+$AN35)^(BP$163-1))/12))-(BP200/$AM35))*$AM35))</f>
        <v>0</v>
      </c>
      <c r="BQ202" s="439">
        <f t="shared" si="174"/>
        <v>0</v>
      </c>
      <c r="BR202" s="439">
        <f t="shared" si="174"/>
        <v>0</v>
      </c>
      <c r="BS202" s="439">
        <f t="shared" si="174"/>
        <v>0</v>
      </c>
      <c r="BT202" s="439">
        <f t="shared" si="174"/>
        <v>0</v>
      </c>
      <c r="BU202" s="439">
        <f t="shared" si="174"/>
        <v>0</v>
      </c>
      <c r="BV202" s="439">
        <f t="shared" si="174"/>
        <v>0</v>
      </c>
      <c r="BW202" s="439">
        <f t="shared" si="174"/>
        <v>0</v>
      </c>
      <c r="BX202" s="439">
        <f t="shared" si="174"/>
        <v>0</v>
      </c>
      <c r="BY202" s="439">
        <f t="shared" si="174"/>
        <v>0</v>
      </c>
      <c r="BZ202" s="439">
        <f t="shared" si="174"/>
        <v>0</v>
      </c>
      <c r="CA202" s="439">
        <f t="shared" si="174"/>
        <v>0</v>
      </c>
      <c r="CB202" s="439">
        <f t="shared" si="174"/>
        <v>0</v>
      </c>
      <c r="CC202" s="439">
        <f t="shared" si="174"/>
        <v>0</v>
      </c>
      <c r="CD202" s="439">
        <f t="shared" si="174"/>
        <v>0</v>
      </c>
      <c r="CE202" s="439">
        <f t="shared" si="174"/>
        <v>0</v>
      </c>
      <c r="CF202" s="439">
        <f t="shared" si="174"/>
        <v>0</v>
      </c>
      <c r="CG202" s="439">
        <f t="shared" si="174"/>
        <v>0</v>
      </c>
      <c r="CH202" s="439">
        <f t="shared" si="174"/>
        <v>0</v>
      </c>
      <c r="CI202" s="439">
        <f t="shared" si="174"/>
        <v>0</v>
      </c>
      <c r="CJ202" s="439">
        <f t="shared" si="174"/>
        <v>0</v>
      </c>
      <c r="CK202" s="439">
        <f t="shared" si="174"/>
        <v>0</v>
      </c>
      <c r="CL202" s="439">
        <f t="shared" si="174"/>
        <v>0</v>
      </c>
      <c r="CM202" s="439">
        <f t="shared" si="174"/>
        <v>0</v>
      </c>
      <c r="CN202" s="439">
        <f t="shared" si="174"/>
        <v>0</v>
      </c>
      <c r="CO202" s="439">
        <f t="shared" si="174"/>
        <v>0</v>
      </c>
      <c r="CP202" s="439">
        <f t="shared" si="174"/>
        <v>0</v>
      </c>
      <c r="CQ202" s="439">
        <f t="shared" si="174"/>
        <v>0</v>
      </c>
      <c r="CR202" s="439">
        <f t="shared" si="174"/>
        <v>0</v>
      </c>
      <c r="CS202" s="439">
        <f t="shared" si="174"/>
        <v>0</v>
      </c>
      <c r="CT202" s="439">
        <f t="shared" si="174"/>
        <v>0</v>
      </c>
      <c r="CU202" s="439">
        <f t="shared" si="174"/>
        <v>0</v>
      </c>
      <c r="CV202" s="439">
        <f t="shared" si="174"/>
        <v>0</v>
      </c>
      <c r="CW202" s="439">
        <f t="shared" si="174"/>
        <v>0</v>
      </c>
      <c r="CX202" s="439">
        <f t="shared" si="174"/>
        <v>0</v>
      </c>
      <c r="CY202" s="439">
        <f t="shared" si="174"/>
        <v>0</v>
      </c>
      <c r="CZ202" s="439">
        <f t="shared" si="174"/>
        <v>0</v>
      </c>
      <c r="DA202" s="439">
        <f t="shared" si="174"/>
        <v>0</v>
      </c>
      <c r="DB202" s="439">
        <f t="shared" si="174"/>
        <v>0</v>
      </c>
      <c r="DC202" s="439">
        <f t="shared" si="174"/>
        <v>0</v>
      </c>
      <c r="DD202" s="439">
        <f t="shared" si="174"/>
        <v>0</v>
      </c>
      <c r="DE202" s="439">
        <f t="shared" si="174"/>
        <v>0</v>
      </c>
      <c r="DF202" s="439">
        <f t="shared" si="174"/>
        <v>0</v>
      </c>
      <c r="DG202" s="439">
        <f t="shared" si="174"/>
        <v>0</v>
      </c>
      <c r="DH202" s="439">
        <f t="shared" si="174"/>
        <v>0</v>
      </c>
      <c r="DI202" s="439">
        <f t="shared" si="174"/>
        <v>0</v>
      </c>
      <c r="DJ202" s="439">
        <f t="shared" si="174"/>
        <v>0</v>
      </c>
      <c r="DK202" s="439">
        <f t="shared" si="174"/>
        <v>0</v>
      </c>
      <c r="DL202" s="439">
        <f t="shared" si="174"/>
        <v>0</v>
      </c>
      <c r="DM202" s="439">
        <f t="shared" si="174"/>
        <v>0</v>
      </c>
      <c r="DN202" s="439">
        <f t="shared" si="174"/>
        <v>0</v>
      </c>
      <c r="DO202" s="439">
        <f t="shared" si="174"/>
        <v>0</v>
      </c>
      <c r="DP202" s="439">
        <f t="shared" si="174"/>
        <v>0</v>
      </c>
      <c r="DQ202" s="439">
        <f t="shared" si="174"/>
        <v>0</v>
      </c>
      <c r="DR202" s="439">
        <f t="shared" si="174"/>
        <v>0</v>
      </c>
      <c r="DS202" s="439">
        <f t="shared" si="174"/>
        <v>0</v>
      </c>
      <c r="DT202" s="439">
        <f t="shared" si="174"/>
        <v>0</v>
      </c>
      <c r="DU202" s="439">
        <f t="shared" si="174"/>
        <v>0</v>
      </c>
      <c r="DV202" s="439">
        <f t="shared" si="174"/>
        <v>0</v>
      </c>
      <c r="DW202" s="439">
        <f t="shared" si="174"/>
        <v>0</v>
      </c>
      <c r="DX202" s="439">
        <f t="shared" si="174"/>
        <v>0</v>
      </c>
      <c r="DY202" s="439">
        <f t="shared" si="174"/>
        <v>0</v>
      </c>
      <c r="DZ202" s="439">
        <f t="shared" si="174"/>
        <v>0</v>
      </c>
      <c r="EA202" s="439">
        <f t="shared" si="174"/>
        <v>0</v>
      </c>
      <c r="EB202" s="439">
        <f t="shared" ref="EB202:GM202" si="175">IF(OR($AL35=0,EB$165&gt;$E35,EB$165&lt;EOMONTH($D35,0)),0,IF(((($AJ35*((1+$AN35)^(EB$163-1))/12))-(EB200/$AM35))*$AM35&lt;0,0,((($AJ35*((1+$AN35)^(EB$163-1))/12))-(EB200/$AM35))*$AM35))</f>
        <v>0</v>
      </c>
      <c r="EC202" s="439">
        <f t="shared" si="175"/>
        <v>0</v>
      </c>
      <c r="ED202" s="439">
        <f t="shared" si="175"/>
        <v>0</v>
      </c>
      <c r="EE202" s="439">
        <f t="shared" si="175"/>
        <v>0</v>
      </c>
      <c r="EF202" s="439">
        <f t="shared" si="175"/>
        <v>0</v>
      </c>
      <c r="EG202" s="439">
        <f t="shared" si="175"/>
        <v>0</v>
      </c>
      <c r="EH202" s="439">
        <f t="shared" si="175"/>
        <v>0</v>
      </c>
      <c r="EI202" s="439">
        <f t="shared" si="175"/>
        <v>0</v>
      </c>
      <c r="EJ202" s="439">
        <f t="shared" si="175"/>
        <v>0</v>
      </c>
      <c r="EK202" s="439">
        <f t="shared" si="175"/>
        <v>0</v>
      </c>
      <c r="EL202" s="439">
        <f t="shared" si="175"/>
        <v>0</v>
      </c>
      <c r="EM202" s="439">
        <f t="shared" si="175"/>
        <v>0</v>
      </c>
      <c r="EN202" s="439">
        <f t="shared" si="175"/>
        <v>0</v>
      </c>
      <c r="EO202" s="439">
        <f t="shared" si="175"/>
        <v>0</v>
      </c>
      <c r="EP202" s="439">
        <f t="shared" si="175"/>
        <v>0</v>
      </c>
      <c r="EQ202" s="439">
        <f t="shared" si="175"/>
        <v>0</v>
      </c>
      <c r="ER202" s="439">
        <f t="shared" si="175"/>
        <v>0</v>
      </c>
      <c r="ES202" s="439">
        <f t="shared" si="175"/>
        <v>0</v>
      </c>
      <c r="ET202" s="439">
        <f t="shared" si="175"/>
        <v>0</v>
      </c>
      <c r="EU202" s="439">
        <f t="shared" si="175"/>
        <v>0</v>
      </c>
      <c r="EV202" s="439">
        <f t="shared" si="175"/>
        <v>0</v>
      </c>
      <c r="EW202" s="439">
        <f t="shared" si="175"/>
        <v>0</v>
      </c>
      <c r="EX202" s="439">
        <f t="shared" si="175"/>
        <v>0</v>
      </c>
      <c r="EY202" s="439">
        <f t="shared" si="175"/>
        <v>0</v>
      </c>
      <c r="EZ202" s="439">
        <f t="shared" si="175"/>
        <v>0</v>
      </c>
      <c r="FA202" s="439">
        <f t="shared" si="175"/>
        <v>0</v>
      </c>
      <c r="FB202" s="439">
        <f t="shared" si="175"/>
        <v>0</v>
      </c>
      <c r="FC202" s="439">
        <f t="shared" si="175"/>
        <v>0</v>
      </c>
      <c r="FD202" s="439">
        <f t="shared" si="175"/>
        <v>0</v>
      </c>
      <c r="FE202" s="439">
        <f t="shared" si="175"/>
        <v>0</v>
      </c>
      <c r="FF202" s="439">
        <f t="shared" si="175"/>
        <v>0</v>
      </c>
      <c r="FG202" s="439">
        <f t="shared" si="175"/>
        <v>0</v>
      </c>
      <c r="FH202" s="439">
        <f t="shared" si="175"/>
        <v>0</v>
      </c>
      <c r="FI202" s="439">
        <f t="shared" si="175"/>
        <v>0</v>
      </c>
      <c r="FJ202" s="439">
        <f t="shared" si="175"/>
        <v>0</v>
      </c>
      <c r="FK202" s="439">
        <f t="shared" si="175"/>
        <v>0</v>
      </c>
      <c r="FL202" s="439">
        <f t="shared" si="175"/>
        <v>0</v>
      </c>
      <c r="FM202" s="439">
        <f t="shared" si="175"/>
        <v>0</v>
      </c>
      <c r="FN202" s="439">
        <f t="shared" si="175"/>
        <v>0</v>
      </c>
      <c r="FO202" s="439">
        <f t="shared" si="175"/>
        <v>0</v>
      </c>
      <c r="FP202" s="439">
        <f t="shared" si="175"/>
        <v>0</v>
      </c>
      <c r="FQ202" s="439">
        <f t="shared" si="175"/>
        <v>0</v>
      </c>
      <c r="FR202" s="439">
        <f t="shared" si="175"/>
        <v>0</v>
      </c>
      <c r="FS202" s="439">
        <f t="shared" si="175"/>
        <v>0</v>
      </c>
      <c r="FT202" s="439">
        <f t="shared" si="175"/>
        <v>0</v>
      </c>
      <c r="FU202" s="439">
        <f t="shared" si="175"/>
        <v>0</v>
      </c>
      <c r="FV202" s="439">
        <f t="shared" si="175"/>
        <v>0</v>
      </c>
      <c r="FW202" s="439">
        <f t="shared" si="175"/>
        <v>0</v>
      </c>
      <c r="FX202" s="439">
        <f t="shared" si="175"/>
        <v>0</v>
      </c>
      <c r="FY202" s="439">
        <f t="shared" si="175"/>
        <v>0</v>
      </c>
      <c r="FZ202" s="439">
        <f t="shared" si="175"/>
        <v>0</v>
      </c>
      <c r="GA202" s="439">
        <f t="shared" si="175"/>
        <v>0</v>
      </c>
      <c r="GB202" s="439">
        <f t="shared" si="175"/>
        <v>0</v>
      </c>
      <c r="GC202" s="439">
        <f t="shared" si="175"/>
        <v>0</v>
      </c>
      <c r="GD202" s="439">
        <f t="shared" si="175"/>
        <v>0</v>
      </c>
      <c r="GE202" s="439">
        <f t="shared" si="175"/>
        <v>0</v>
      </c>
      <c r="GF202" s="439">
        <f t="shared" si="175"/>
        <v>0</v>
      </c>
      <c r="GG202" s="439">
        <f t="shared" si="175"/>
        <v>0</v>
      </c>
      <c r="GH202" s="439">
        <f t="shared" si="175"/>
        <v>0</v>
      </c>
      <c r="GI202" s="439">
        <f t="shared" si="175"/>
        <v>0</v>
      </c>
      <c r="GJ202" s="439">
        <f t="shared" si="175"/>
        <v>0</v>
      </c>
      <c r="GK202" s="439">
        <f t="shared" si="175"/>
        <v>0</v>
      </c>
      <c r="GL202" s="439">
        <f t="shared" si="175"/>
        <v>0</v>
      </c>
      <c r="GM202" s="439">
        <f t="shared" si="175"/>
        <v>0</v>
      </c>
      <c r="GN202" s="439">
        <f t="shared" ref="GN202:IY202" si="176">IF(OR($AL35=0,GN$165&gt;$E35,GN$165&lt;EOMONTH($D35,0)),0,IF(((($AJ35*((1+$AN35)^(GN$163-1))/12))-(GN200/$AM35))*$AM35&lt;0,0,((($AJ35*((1+$AN35)^(GN$163-1))/12))-(GN200/$AM35))*$AM35))</f>
        <v>0</v>
      </c>
      <c r="GO202" s="439">
        <f t="shared" si="176"/>
        <v>0</v>
      </c>
      <c r="GP202" s="439">
        <f t="shared" si="176"/>
        <v>0</v>
      </c>
      <c r="GQ202" s="439">
        <f t="shared" si="176"/>
        <v>0</v>
      </c>
      <c r="GR202" s="439">
        <f t="shared" si="176"/>
        <v>0</v>
      </c>
      <c r="GS202" s="439">
        <f t="shared" si="176"/>
        <v>0</v>
      </c>
      <c r="GT202" s="439">
        <f t="shared" si="176"/>
        <v>0</v>
      </c>
      <c r="GU202" s="439">
        <f t="shared" si="176"/>
        <v>0</v>
      </c>
      <c r="GV202" s="439">
        <f t="shared" si="176"/>
        <v>0</v>
      </c>
      <c r="GW202" s="439">
        <f t="shared" si="176"/>
        <v>0</v>
      </c>
      <c r="GX202" s="439">
        <f t="shared" si="176"/>
        <v>0</v>
      </c>
      <c r="GY202" s="439">
        <f t="shared" si="176"/>
        <v>0</v>
      </c>
      <c r="GZ202" s="439">
        <f t="shared" si="176"/>
        <v>0</v>
      </c>
      <c r="HA202" s="439">
        <f t="shared" si="176"/>
        <v>0</v>
      </c>
      <c r="HB202" s="439">
        <f t="shared" si="176"/>
        <v>0</v>
      </c>
      <c r="HC202" s="439">
        <f t="shared" si="176"/>
        <v>0</v>
      </c>
      <c r="HD202" s="439">
        <f t="shared" si="176"/>
        <v>0</v>
      </c>
      <c r="HE202" s="439">
        <f t="shared" si="176"/>
        <v>0</v>
      </c>
      <c r="HF202" s="439">
        <f t="shared" si="176"/>
        <v>0</v>
      </c>
      <c r="HG202" s="439">
        <f t="shared" si="176"/>
        <v>0</v>
      </c>
      <c r="HH202" s="439">
        <f t="shared" si="176"/>
        <v>0</v>
      </c>
      <c r="HI202" s="439">
        <f t="shared" si="176"/>
        <v>0</v>
      </c>
      <c r="HJ202" s="439">
        <f t="shared" si="176"/>
        <v>0</v>
      </c>
      <c r="HK202" s="439">
        <f t="shared" si="176"/>
        <v>0</v>
      </c>
      <c r="HL202" s="439">
        <f t="shared" si="176"/>
        <v>0</v>
      </c>
      <c r="HM202" s="439">
        <f t="shared" si="176"/>
        <v>0</v>
      </c>
      <c r="HN202" s="439">
        <f t="shared" si="176"/>
        <v>0</v>
      </c>
      <c r="HO202" s="439">
        <f t="shared" si="176"/>
        <v>0</v>
      </c>
      <c r="HP202" s="439">
        <f t="shared" si="176"/>
        <v>0</v>
      </c>
      <c r="HQ202" s="439">
        <f t="shared" si="176"/>
        <v>0</v>
      </c>
      <c r="HR202" s="439">
        <f t="shared" si="176"/>
        <v>0</v>
      </c>
      <c r="HS202" s="439">
        <f t="shared" si="176"/>
        <v>0</v>
      </c>
      <c r="HT202" s="439">
        <f t="shared" si="176"/>
        <v>0</v>
      </c>
      <c r="HU202" s="439">
        <f t="shared" si="176"/>
        <v>0</v>
      </c>
      <c r="HV202" s="439">
        <f t="shared" si="176"/>
        <v>0</v>
      </c>
      <c r="HW202" s="439">
        <f t="shared" si="176"/>
        <v>0</v>
      </c>
      <c r="HX202" s="439">
        <f t="shared" si="176"/>
        <v>0</v>
      </c>
      <c r="HY202" s="439">
        <f t="shared" si="176"/>
        <v>0</v>
      </c>
      <c r="HZ202" s="439">
        <f t="shared" si="176"/>
        <v>0</v>
      </c>
      <c r="IA202" s="439">
        <f t="shared" si="176"/>
        <v>0</v>
      </c>
      <c r="IB202" s="439">
        <f t="shared" si="176"/>
        <v>0</v>
      </c>
      <c r="IC202" s="439">
        <f t="shared" si="176"/>
        <v>0</v>
      </c>
      <c r="ID202" s="439">
        <f t="shared" si="176"/>
        <v>0</v>
      </c>
      <c r="IE202" s="439">
        <f t="shared" si="176"/>
        <v>0</v>
      </c>
      <c r="IF202" s="439">
        <f t="shared" si="176"/>
        <v>0</v>
      </c>
      <c r="IG202" s="439">
        <f t="shared" si="176"/>
        <v>0</v>
      </c>
      <c r="IH202" s="439">
        <f t="shared" si="176"/>
        <v>0</v>
      </c>
      <c r="II202" s="439">
        <f t="shared" si="176"/>
        <v>0</v>
      </c>
      <c r="IJ202" s="439">
        <f t="shared" si="176"/>
        <v>0</v>
      </c>
      <c r="IK202" s="439">
        <f t="shared" si="176"/>
        <v>0</v>
      </c>
      <c r="IL202" s="439">
        <f t="shared" si="176"/>
        <v>0</v>
      </c>
      <c r="IM202" s="439">
        <f t="shared" si="176"/>
        <v>0</v>
      </c>
      <c r="IN202" s="439">
        <f t="shared" si="176"/>
        <v>0</v>
      </c>
      <c r="IO202" s="439">
        <f t="shared" si="176"/>
        <v>0</v>
      </c>
      <c r="IP202" s="439">
        <f t="shared" si="176"/>
        <v>0</v>
      </c>
      <c r="IQ202" s="439">
        <f t="shared" si="176"/>
        <v>0</v>
      </c>
      <c r="IR202" s="439">
        <f t="shared" si="176"/>
        <v>0</v>
      </c>
      <c r="IS202" s="439">
        <f t="shared" si="176"/>
        <v>0</v>
      </c>
      <c r="IT202" s="439">
        <f t="shared" si="176"/>
        <v>0</v>
      </c>
      <c r="IU202" s="439">
        <f t="shared" si="176"/>
        <v>0</v>
      </c>
      <c r="IV202" s="439">
        <f t="shared" si="176"/>
        <v>0</v>
      </c>
      <c r="IW202" s="439">
        <f t="shared" si="176"/>
        <v>0</v>
      </c>
      <c r="IX202" s="439">
        <f t="shared" si="176"/>
        <v>0</v>
      </c>
      <c r="IY202" s="439">
        <f t="shared" si="176"/>
        <v>0</v>
      </c>
      <c r="IZ202" s="439">
        <f t="shared" ref="IZ202:LK202" si="177">IF(OR($AL35=0,IZ$165&gt;$E35,IZ$165&lt;EOMONTH($D35,0)),0,IF(((($AJ35*((1+$AN35)^(IZ$163-1))/12))-(IZ200/$AM35))*$AM35&lt;0,0,((($AJ35*((1+$AN35)^(IZ$163-1))/12))-(IZ200/$AM35))*$AM35))</f>
        <v>0</v>
      </c>
      <c r="JA202" s="439">
        <f t="shared" si="177"/>
        <v>0</v>
      </c>
      <c r="JB202" s="439">
        <f t="shared" si="177"/>
        <v>0</v>
      </c>
      <c r="JC202" s="439">
        <f t="shared" si="177"/>
        <v>0</v>
      </c>
      <c r="JD202" s="439">
        <f t="shared" si="177"/>
        <v>0</v>
      </c>
      <c r="JE202" s="439">
        <f t="shared" si="177"/>
        <v>0</v>
      </c>
      <c r="JF202" s="439">
        <f t="shared" si="177"/>
        <v>0</v>
      </c>
      <c r="JG202" s="439">
        <f t="shared" si="177"/>
        <v>0</v>
      </c>
      <c r="JH202" s="439">
        <f t="shared" si="177"/>
        <v>0</v>
      </c>
      <c r="JI202" s="439">
        <f t="shared" si="177"/>
        <v>0</v>
      </c>
      <c r="JJ202" s="439">
        <f t="shared" si="177"/>
        <v>0</v>
      </c>
      <c r="JK202" s="439">
        <f t="shared" si="177"/>
        <v>0</v>
      </c>
      <c r="JL202" s="439">
        <f t="shared" si="177"/>
        <v>0</v>
      </c>
      <c r="JM202" s="439">
        <f t="shared" si="177"/>
        <v>0</v>
      </c>
      <c r="JN202" s="439">
        <f t="shared" si="177"/>
        <v>0</v>
      </c>
      <c r="JO202" s="439">
        <f t="shared" si="177"/>
        <v>0</v>
      </c>
      <c r="JP202" s="439">
        <f t="shared" si="177"/>
        <v>0</v>
      </c>
      <c r="JQ202" s="439">
        <f t="shared" si="177"/>
        <v>0</v>
      </c>
      <c r="JR202" s="439">
        <f t="shared" si="177"/>
        <v>0</v>
      </c>
      <c r="JS202" s="439">
        <f t="shared" si="177"/>
        <v>0</v>
      </c>
      <c r="JT202" s="439">
        <f t="shared" si="177"/>
        <v>0</v>
      </c>
      <c r="JU202" s="439">
        <f t="shared" si="177"/>
        <v>0</v>
      </c>
      <c r="JV202" s="439">
        <f t="shared" si="177"/>
        <v>0</v>
      </c>
      <c r="JW202" s="439">
        <f t="shared" si="177"/>
        <v>0</v>
      </c>
      <c r="JX202" s="439">
        <f t="shared" si="177"/>
        <v>0</v>
      </c>
      <c r="JY202" s="439">
        <f t="shared" si="177"/>
        <v>0</v>
      </c>
      <c r="JZ202" s="439">
        <f t="shared" si="177"/>
        <v>0</v>
      </c>
      <c r="KA202" s="439">
        <f t="shared" si="177"/>
        <v>0</v>
      </c>
      <c r="KB202" s="439">
        <f t="shared" si="177"/>
        <v>0</v>
      </c>
      <c r="KC202" s="439">
        <f t="shared" si="177"/>
        <v>0</v>
      </c>
      <c r="KD202" s="439">
        <f t="shared" si="177"/>
        <v>0</v>
      </c>
      <c r="KE202" s="439">
        <f t="shared" si="177"/>
        <v>0</v>
      </c>
      <c r="KF202" s="439">
        <f t="shared" si="177"/>
        <v>0</v>
      </c>
      <c r="KG202" s="439">
        <f t="shared" si="177"/>
        <v>0</v>
      </c>
      <c r="KH202" s="439">
        <f t="shared" si="177"/>
        <v>0</v>
      </c>
      <c r="KI202" s="439">
        <f t="shared" si="177"/>
        <v>0</v>
      </c>
      <c r="KJ202" s="439">
        <f t="shared" si="177"/>
        <v>0</v>
      </c>
      <c r="KK202" s="439">
        <f t="shared" si="177"/>
        <v>0</v>
      </c>
      <c r="KL202" s="439">
        <f t="shared" si="177"/>
        <v>0</v>
      </c>
      <c r="KM202" s="439">
        <f t="shared" si="177"/>
        <v>0</v>
      </c>
      <c r="KN202" s="439">
        <f t="shared" si="177"/>
        <v>0</v>
      </c>
      <c r="KO202" s="439">
        <f t="shared" si="177"/>
        <v>0</v>
      </c>
      <c r="KP202" s="439">
        <f t="shared" si="177"/>
        <v>0</v>
      </c>
      <c r="KQ202" s="439">
        <f t="shared" si="177"/>
        <v>0</v>
      </c>
      <c r="KR202" s="439">
        <f t="shared" si="177"/>
        <v>0</v>
      </c>
      <c r="KS202" s="439">
        <f t="shared" si="177"/>
        <v>0</v>
      </c>
      <c r="KT202" s="439">
        <f t="shared" si="177"/>
        <v>0</v>
      </c>
      <c r="KU202" s="439">
        <f t="shared" si="177"/>
        <v>0</v>
      </c>
      <c r="KV202" s="439">
        <f t="shared" si="177"/>
        <v>0</v>
      </c>
      <c r="KW202" s="439">
        <f t="shared" si="177"/>
        <v>0</v>
      </c>
      <c r="KX202" s="439">
        <f t="shared" si="177"/>
        <v>0</v>
      </c>
      <c r="KY202" s="439">
        <f t="shared" si="177"/>
        <v>0</v>
      </c>
      <c r="KZ202" s="439">
        <f t="shared" si="177"/>
        <v>0</v>
      </c>
      <c r="LA202" s="439">
        <f t="shared" si="177"/>
        <v>0</v>
      </c>
      <c r="LB202" s="439">
        <f t="shared" si="177"/>
        <v>0</v>
      </c>
      <c r="LC202" s="439">
        <f t="shared" si="177"/>
        <v>0</v>
      </c>
      <c r="LD202" s="439">
        <f t="shared" si="177"/>
        <v>0</v>
      </c>
      <c r="LE202" s="439">
        <f t="shared" si="177"/>
        <v>0</v>
      </c>
      <c r="LF202" s="439">
        <f t="shared" si="177"/>
        <v>0</v>
      </c>
      <c r="LG202" s="439">
        <f t="shared" si="177"/>
        <v>0</v>
      </c>
      <c r="LH202" s="439">
        <f t="shared" si="177"/>
        <v>0</v>
      </c>
      <c r="LI202" s="439">
        <f t="shared" si="177"/>
        <v>0</v>
      </c>
      <c r="LJ202" s="439">
        <f t="shared" si="177"/>
        <v>0</v>
      </c>
      <c r="LK202" s="439">
        <f t="shared" si="177"/>
        <v>0</v>
      </c>
      <c r="LL202" s="439">
        <f t="shared" ref="LL202:NK202" si="178">IF(OR($AL35=0,LL$165&gt;$E35,LL$165&lt;EOMONTH($D35,0)),0,IF(((($AJ35*((1+$AN35)^(LL$163-1))/12))-(LL200/$AM35))*$AM35&lt;0,0,((($AJ35*((1+$AN35)^(LL$163-1))/12))-(LL200/$AM35))*$AM35))</f>
        <v>0</v>
      </c>
      <c r="LM202" s="439">
        <f t="shared" si="178"/>
        <v>0</v>
      </c>
      <c r="LN202" s="439">
        <f t="shared" si="178"/>
        <v>0</v>
      </c>
      <c r="LO202" s="439">
        <f t="shared" si="178"/>
        <v>0</v>
      </c>
      <c r="LP202" s="439">
        <f t="shared" si="178"/>
        <v>0</v>
      </c>
      <c r="LQ202" s="439">
        <f t="shared" si="178"/>
        <v>0</v>
      </c>
      <c r="LR202" s="439">
        <f t="shared" si="178"/>
        <v>0</v>
      </c>
      <c r="LS202" s="439">
        <f t="shared" si="178"/>
        <v>0</v>
      </c>
      <c r="LT202" s="439">
        <f t="shared" si="178"/>
        <v>0</v>
      </c>
      <c r="LU202" s="439">
        <f t="shared" si="178"/>
        <v>0</v>
      </c>
      <c r="LV202" s="439">
        <f t="shared" si="178"/>
        <v>0</v>
      </c>
      <c r="LW202" s="439">
        <f t="shared" si="178"/>
        <v>0</v>
      </c>
      <c r="LX202" s="439">
        <f t="shared" si="178"/>
        <v>0</v>
      </c>
      <c r="LY202" s="439">
        <f t="shared" si="178"/>
        <v>0</v>
      </c>
      <c r="LZ202" s="439">
        <f t="shared" si="178"/>
        <v>0</v>
      </c>
      <c r="MA202" s="439">
        <f t="shared" si="178"/>
        <v>0</v>
      </c>
      <c r="MB202" s="439">
        <f t="shared" si="178"/>
        <v>0</v>
      </c>
      <c r="MC202" s="439">
        <f t="shared" si="178"/>
        <v>0</v>
      </c>
      <c r="MD202" s="439">
        <f t="shared" si="178"/>
        <v>0</v>
      </c>
      <c r="ME202" s="439">
        <f t="shared" si="178"/>
        <v>0</v>
      </c>
      <c r="MF202" s="439">
        <f t="shared" si="178"/>
        <v>0</v>
      </c>
      <c r="MG202" s="439">
        <f t="shared" si="178"/>
        <v>0</v>
      </c>
      <c r="MH202" s="439">
        <f t="shared" si="178"/>
        <v>0</v>
      </c>
      <c r="MI202" s="439">
        <f t="shared" si="178"/>
        <v>0</v>
      </c>
      <c r="MJ202" s="439">
        <f t="shared" si="178"/>
        <v>0</v>
      </c>
      <c r="MK202" s="439">
        <f t="shared" si="178"/>
        <v>0</v>
      </c>
      <c r="ML202" s="439">
        <f t="shared" si="178"/>
        <v>0</v>
      </c>
      <c r="MM202" s="439">
        <f t="shared" si="178"/>
        <v>0</v>
      </c>
      <c r="MN202" s="439">
        <f t="shared" si="178"/>
        <v>0</v>
      </c>
      <c r="MO202" s="439">
        <f t="shared" si="178"/>
        <v>0</v>
      </c>
      <c r="MP202" s="439">
        <f t="shared" si="178"/>
        <v>0</v>
      </c>
      <c r="MQ202" s="439">
        <f t="shared" si="178"/>
        <v>0</v>
      </c>
      <c r="MR202" s="439">
        <f t="shared" si="178"/>
        <v>0</v>
      </c>
      <c r="MS202" s="439">
        <f t="shared" si="178"/>
        <v>0</v>
      </c>
      <c r="MT202" s="439">
        <f t="shared" si="178"/>
        <v>0</v>
      </c>
      <c r="MU202" s="439">
        <f t="shared" si="178"/>
        <v>0</v>
      </c>
      <c r="MV202" s="439">
        <f t="shared" si="178"/>
        <v>0</v>
      </c>
      <c r="MW202" s="439">
        <f t="shared" si="178"/>
        <v>0</v>
      </c>
      <c r="MX202" s="439">
        <f t="shared" si="178"/>
        <v>0</v>
      </c>
      <c r="MY202" s="439">
        <f t="shared" si="178"/>
        <v>0</v>
      </c>
      <c r="MZ202" s="439">
        <f t="shared" si="178"/>
        <v>0</v>
      </c>
      <c r="NA202" s="439">
        <f t="shared" si="178"/>
        <v>0</v>
      </c>
      <c r="NB202" s="439">
        <f t="shared" si="178"/>
        <v>0</v>
      </c>
      <c r="NC202" s="439">
        <f t="shared" si="178"/>
        <v>0</v>
      </c>
      <c r="ND202" s="439">
        <f t="shared" si="178"/>
        <v>0</v>
      </c>
      <c r="NE202" s="439">
        <f t="shared" si="178"/>
        <v>0</v>
      </c>
      <c r="NF202" s="439">
        <f t="shared" si="178"/>
        <v>0</v>
      </c>
      <c r="NG202" s="439">
        <f t="shared" si="178"/>
        <v>0</v>
      </c>
      <c r="NH202" s="439">
        <f t="shared" si="178"/>
        <v>0</v>
      </c>
      <c r="NI202" s="439">
        <f t="shared" si="178"/>
        <v>0</v>
      </c>
      <c r="NJ202" s="439">
        <f t="shared" si="178"/>
        <v>0</v>
      </c>
      <c r="NK202" s="442">
        <f t="shared" si="178"/>
        <v>0</v>
      </c>
    </row>
    <row r="203" spans="1:375" x14ac:dyDescent="0.15">
      <c r="A203" s="436">
        <f t="shared" si="172"/>
        <v>-55000</v>
      </c>
      <c r="B203" s="441" t="s">
        <v>750</v>
      </c>
      <c r="C203" s="438" t="s">
        <v>751</v>
      </c>
      <c r="D203" s="439">
        <f t="shared" ref="D203:BO203" si="179">IF(AND(D$165&gt;=EOMONTH($D35,0),D$165&lt;EOMONTH($D35,$S35)),-D200,0)</f>
        <v>0</v>
      </c>
      <c r="E203" s="439">
        <f t="shared" si="179"/>
        <v>0</v>
      </c>
      <c r="F203" s="439">
        <f t="shared" si="179"/>
        <v>0</v>
      </c>
      <c r="G203" s="439">
        <f t="shared" si="179"/>
        <v>0</v>
      </c>
      <c r="H203" s="439">
        <f t="shared" si="179"/>
        <v>0</v>
      </c>
      <c r="I203" s="439">
        <f t="shared" si="179"/>
        <v>0</v>
      </c>
      <c r="J203" s="439">
        <f t="shared" si="179"/>
        <v>0</v>
      </c>
      <c r="K203" s="439">
        <f t="shared" si="179"/>
        <v>0</v>
      </c>
      <c r="L203" s="439">
        <f t="shared" si="179"/>
        <v>0</v>
      </c>
      <c r="M203" s="439">
        <f t="shared" si="179"/>
        <v>0</v>
      </c>
      <c r="N203" s="439">
        <f t="shared" si="179"/>
        <v>0</v>
      </c>
      <c r="O203" s="439">
        <f t="shared" si="179"/>
        <v>0</v>
      </c>
      <c r="P203" s="439">
        <f t="shared" si="179"/>
        <v>0</v>
      </c>
      <c r="Q203" s="439">
        <f t="shared" si="179"/>
        <v>0</v>
      </c>
      <c r="R203" s="439">
        <f t="shared" si="179"/>
        <v>0</v>
      </c>
      <c r="S203" s="439">
        <f t="shared" si="179"/>
        <v>0</v>
      </c>
      <c r="T203" s="439">
        <f t="shared" si="179"/>
        <v>0</v>
      </c>
      <c r="U203" s="439">
        <f t="shared" si="179"/>
        <v>0</v>
      </c>
      <c r="V203" s="439">
        <f t="shared" si="179"/>
        <v>0</v>
      </c>
      <c r="W203" s="439">
        <f t="shared" si="179"/>
        <v>0</v>
      </c>
      <c r="X203" s="439">
        <f t="shared" si="179"/>
        <v>0</v>
      </c>
      <c r="Y203" s="439">
        <f t="shared" si="179"/>
        <v>0</v>
      </c>
      <c r="Z203" s="439">
        <f t="shared" si="179"/>
        <v>0</v>
      </c>
      <c r="AA203" s="439">
        <f t="shared" si="179"/>
        <v>0</v>
      </c>
      <c r="AB203" s="439">
        <f t="shared" si="179"/>
        <v>0</v>
      </c>
      <c r="AC203" s="439">
        <f t="shared" si="179"/>
        <v>0</v>
      </c>
      <c r="AD203" s="439">
        <f t="shared" si="179"/>
        <v>0</v>
      </c>
      <c r="AE203" s="439">
        <f t="shared" si="179"/>
        <v>0</v>
      </c>
      <c r="AF203" s="439">
        <f t="shared" si="179"/>
        <v>0</v>
      </c>
      <c r="AG203" s="439">
        <f t="shared" si="179"/>
        <v>-11000</v>
      </c>
      <c r="AH203" s="439">
        <f t="shared" si="179"/>
        <v>-11000</v>
      </c>
      <c r="AI203" s="439">
        <f t="shared" si="179"/>
        <v>-11000</v>
      </c>
      <c r="AJ203" s="439">
        <f t="shared" si="179"/>
        <v>-11000</v>
      </c>
      <c r="AK203" s="439">
        <f t="shared" si="179"/>
        <v>-11000</v>
      </c>
      <c r="AL203" s="439">
        <f t="shared" si="179"/>
        <v>0</v>
      </c>
      <c r="AM203" s="439">
        <f t="shared" si="179"/>
        <v>0</v>
      </c>
      <c r="AN203" s="439">
        <f t="shared" si="179"/>
        <v>0</v>
      </c>
      <c r="AO203" s="439">
        <f t="shared" si="179"/>
        <v>0</v>
      </c>
      <c r="AP203" s="439">
        <f t="shared" si="179"/>
        <v>0</v>
      </c>
      <c r="AQ203" s="439">
        <f t="shared" si="179"/>
        <v>0</v>
      </c>
      <c r="AR203" s="439">
        <f t="shared" si="179"/>
        <v>0</v>
      </c>
      <c r="AS203" s="439">
        <f t="shared" si="179"/>
        <v>0</v>
      </c>
      <c r="AT203" s="439">
        <f t="shared" si="179"/>
        <v>0</v>
      </c>
      <c r="AU203" s="439">
        <f t="shared" si="179"/>
        <v>0</v>
      </c>
      <c r="AV203" s="439">
        <f t="shared" si="179"/>
        <v>0</v>
      </c>
      <c r="AW203" s="439">
        <f t="shared" si="179"/>
        <v>0</v>
      </c>
      <c r="AX203" s="439">
        <f t="shared" si="179"/>
        <v>0</v>
      </c>
      <c r="AY203" s="439">
        <f t="shared" si="179"/>
        <v>0</v>
      </c>
      <c r="AZ203" s="439">
        <f t="shared" si="179"/>
        <v>0</v>
      </c>
      <c r="BA203" s="439">
        <f t="shared" si="179"/>
        <v>0</v>
      </c>
      <c r="BB203" s="439">
        <f t="shared" si="179"/>
        <v>0</v>
      </c>
      <c r="BC203" s="439">
        <f t="shared" si="179"/>
        <v>0</v>
      </c>
      <c r="BD203" s="439">
        <f t="shared" si="179"/>
        <v>0</v>
      </c>
      <c r="BE203" s="439">
        <f t="shared" si="179"/>
        <v>0</v>
      </c>
      <c r="BF203" s="439">
        <f t="shared" si="179"/>
        <v>0</v>
      </c>
      <c r="BG203" s="439">
        <f t="shared" si="179"/>
        <v>0</v>
      </c>
      <c r="BH203" s="439">
        <f t="shared" si="179"/>
        <v>0</v>
      </c>
      <c r="BI203" s="439">
        <f t="shared" si="179"/>
        <v>0</v>
      </c>
      <c r="BJ203" s="439">
        <f t="shared" si="179"/>
        <v>0</v>
      </c>
      <c r="BK203" s="439">
        <f t="shared" si="179"/>
        <v>0</v>
      </c>
      <c r="BL203" s="439">
        <f t="shared" si="179"/>
        <v>0</v>
      </c>
      <c r="BM203" s="439">
        <f t="shared" si="179"/>
        <v>0</v>
      </c>
      <c r="BN203" s="439">
        <f t="shared" si="179"/>
        <v>0</v>
      </c>
      <c r="BO203" s="439">
        <f t="shared" si="179"/>
        <v>0</v>
      </c>
      <c r="BP203" s="439">
        <f t="shared" ref="BP203:EA203" si="180">IF(AND(BP$165&gt;=EOMONTH($D35,0),BP$165&lt;EOMONTH($D35,$S35)),-BP200,0)</f>
        <v>0</v>
      </c>
      <c r="BQ203" s="439">
        <f t="shared" si="180"/>
        <v>0</v>
      </c>
      <c r="BR203" s="439">
        <f t="shared" si="180"/>
        <v>0</v>
      </c>
      <c r="BS203" s="439">
        <f t="shared" si="180"/>
        <v>0</v>
      </c>
      <c r="BT203" s="439">
        <f t="shared" si="180"/>
        <v>0</v>
      </c>
      <c r="BU203" s="439">
        <f t="shared" si="180"/>
        <v>0</v>
      </c>
      <c r="BV203" s="439">
        <f t="shared" si="180"/>
        <v>0</v>
      </c>
      <c r="BW203" s="439">
        <f t="shared" si="180"/>
        <v>0</v>
      </c>
      <c r="BX203" s="439">
        <f t="shared" si="180"/>
        <v>0</v>
      </c>
      <c r="BY203" s="439">
        <f t="shared" si="180"/>
        <v>0</v>
      </c>
      <c r="BZ203" s="439">
        <f t="shared" si="180"/>
        <v>0</v>
      </c>
      <c r="CA203" s="439">
        <f t="shared" si="180"/>
        <v>0</v>
      </c>
      <c r="CB203" s="439">
        <f t="shared" si="180"/>
        <v>0</v>
      </c>
      <c r="CC203" s="439">
        <f t="shared" si="180"/>
        <v>0</v>
      </c>
      <c r="CD203" s="439">
        <f t="shared" si="180"/>
        <v>0</v>
      </c>
      <c r="CE203" s="439">
        <f t="shared" si="180"/>
        <v>0</v>
      </c>
      <c r="CF203" s="439">
        <f t="shared" si="180"/>
        <v>0</v>
      </c>
      <c r="CG203" s="439">
        <f t="shared" si="180"/>
        <v>0</v>
      </c>
      <c r="CH203" s="439">
        <f t="shared" si="180"/>
        <v>0</v>
      </c>
      <c r="CI203" s="439">
        <f t="shared" si="180"/>
        <v>0</v>
      </c>
      <c r="CJ203" s="439">
        <f t="shared" si="180"/>
        <v>0</v>
      </c>
      <c r="CK203" s="439">
        <f t="shared" si="180"/>
        <v>0</v>
      </c>
      <c r="CL203" s="439">
        <f t="shared" si="180"/>
        <v>0</v>
      </c>
      <c r="CM203" s="439">
        <f t="shared" si="180"/>
        <v>0</v>
      </c>
      <c r="CN203" s="439">
        <f t="shared" si="180"/>
        <v>0</v>
      </c>
      <c r="CO203" s="439">
        <f t="shared" si="180"/>
        <v>0</v>
      </c>
      <c r="CP203" s="439">
        <f t="shared" si="180"/>
        <v>0</v>
      </c>
      <c r="CQ203" s="439">
        <f t="shared" si="180"/>
        <v>0</v>
      </c>
      <c r="CR203" s="439">
        <f t="shared" si="180"/>
        <v>0</v>
      </c>
      <c r="CS203" s="439">
        <f t="shared" si="180"/>
        <v>0</v>
      </c>
      <c r="CT203" s="439">
        <f t="shared" si="180"/>
        <v>0</v>
      </c>
      <c r="CU203" s="439">
        <f t="shared" si="180"/>
        <v>0</v>
      </c>
      <c r="CV203" s="439">
        <f t="shared" si="180"/>
        <v>0</v>
      </c>
      <c r="CW203" s="439">
        <f t="shared" si="180"/>
        <v>0</v>
      </c>
      <c r="CX203" s="439">
        <f t="shared" si="180"/>
        <v>0</v>
      </c>
      <c r="CY203" s="439">
        <f t="shared" si="180"/>
        <v>0</v>
      </c>
      <c r="CZ203" s="439">
        <f t="shared" si="180"/>
        <v>0</v>
      </c>
      <c r="DA203" s="439">
        <f t="shared" si="180"/>
        <v>0</v>
      </c>
      <c r="DB203" s="439">
        <f t="shared" si="180"/>
        <v>0</v>
      </c>
      <c r="DC203" s="439">
        <f t="shared" si="180"/>
        <v>0</v>
      </c>
      <c r="DD203" s="439">
        <f t="shared" si="180"/>
        <v>0</v>
      </c>
      <c r="DE203" s="439">
        <f t="shared" si="180"/>
        <v>0</v>
      </c>
      <c r="DF203" s="439">
        <f t="shared" si="180"/>
        <v>0</v>
      </c>
      <c r="DG203" s="439">
        <f t="shared" si="180"/>
        <v>0</v>
      </c>
      <c r="DH203" s="439">
        <f t="shared" si="180"/>
        <v>0</v>
      </c>
      <c r="DI203" s="439">
        <f t="shared" si="180"/>
        <v>0</v>
      </c>
      <c r="DJ203" s="439">
        <f t="shared" si="180"/>
        <v>0</v>
      </c>
      <c r="DK203" s="439">
        <f t="shared" si="180"/>
        <v>0</v>
      </c>
      <c r="DL203" s="439">
        <f t="shared" si="180"/>
        <v>0</v>
      </c>
      <c r="DM203" s="439">
        <f t="shared" si="180"/>
        <v>0</v>
      </c>
      <c r="DN203" s="439">
        <f t="shared" si="180"/>
        <v>0</v>
      </c>
      <c r="DO203" s="439">
        <f t="shared" si="180"/>
        <v>0</v>
      </c>
      <c r="DP203" s="439">
        <f t="shared" si="180"/>
        <v>0</v>
      </c>
      <c r="DQ203" s="439">
        <f t="shared" si="180"/>
        <v>0</v>
      </c>
      <c r="DR203" s="439">
        <f t="shared" si="180"/>
        <v>0</v>
      </c>
      <c r="DS203" s="439">
        <f t="shared" si="180"/>
        <v>0</v>
      </c>
      <c r="DT203" s="439">
        <f t="shared" si="180"/>
        <v>0</v>
      </c>
      <c r="DU203" s="439">
        <f t="shared" si="180"/>
        <v>0</v>
      </c>
      <c r="DV203" s="439">
        <f t="shared" si="180"/>
        <v>0</v>
      </c>
      <c r="DW203" s="439">
        <f t="shared" si="180"/>
        <v>0</v>
      </c>
      <c r="DX203" s="439">
        <f t="shared" si="180"/>
        <v>0</v>
      </c>
      <c r="DY203" s="439">
        <f t="shared" si="180"/>
        <v>0</v>
      </c>
      <c r="DZ203" s="439">
        <f t="shared" si="180"/>
        <v>0</v>
      </c>
      <c r="EA203" s="439">
        <f t="shared" si="180"/>
        <v>0</v>
      </c>
      <c r="EB203" s="439">
        <f t="shared" ref="EB203:GM203" si="181">IF(AND(EB$165&gt;=EOMONTH($D35,0),EB$165&lt;EOMONTH($D35,$S35)),-EB200,0)</f>
        <v>0</v>
      </c>
      <c r="EC203" s="439">
        <f t="shared" si="181"/>
        <v>0</v>
      </c>
      <c r="ED203" s="439">
        <f t="shared" si="181"/>
        <v>0</v>
      </c>
      <c r="EE203" s="439">
        <f t="shared" si="181"/>
        <v>0</v>
      </c>
      <c r="EF203" s="439">
        <f t="shared" si="181"/>
        <v>0</v>
      </c>
      <c r="EG203" s="439">
        <f t="shared" si="181"/>
        <v>0</v>
      </c>
      <c r="EH203" s="439">
        <f t="shared" si="181"/>
        <v>0</v>
      </c>
      <c r="EI203" s="439">
        <f t="shared" si="181"/>
        <v>0</v>
      </c>
      <c r="EJ203" s="439">
        <f t="shared" si="181"/>
        <v>0</v>
      </c>
      <c r="EK203" s="439">
        <f t="shared" si="181"/>
        <v>0</v>
      </c>
      <c r="EL203" s="439">
        <f t="shared" si="181"/>
        <v>0</v>
      </c>
      <c r="EM203" s="439">
        <f t="shared" si="181"/>
        <v>0</v>
      </c>
      <c r="EN203" s="439">
        <f t="shared" si="181"/>
        <v>0</v>
      </c>
      <c r="EO203" s="439">
        <f t="shared" si="181"/>
        <v>0</v>
      </c>
      <c r="EP203" s="439">
        <f t="shared" si="181"/>
        <v>0</v>
      </c>
      <c r="EQ203" s="439">
        <f t="shared" si="181"/>
        <v>0</v>
      </c>
      <c r="ER203" s="439">
        <f t="shared" si="181"/>
        <v>0</v>
      </c>
      <c r="ES203" s="439">
        <f t="shared" si="181"/>
        <v>0</v>
      </c>
      <c r="ET203" s="439">
        <f t="shared" si="181"/>
        <v>0</v>
      </c>
      <c r="EU203" s="439">
        <f t="shared" si="181"/>
        <v>0</v>
      </c>
      <c r="EV203" s="439">
        <f t="shared" si="181"/>
        <v>0</v>
      </c>
      <c r="EW203" s="439">
        <f t="shared" si="181"/>
        <v>0</v>
      </c>
      <c r="EX203" s="439">
        <f t="shared" si="181"/>
        <v>0</v>
      </c>
      <c r="EY203" s="439">
        <f t="shared" si="181"/>
        <v>0</v>
      </c>
      <c r="EZ203" s="439">
        <f t="shared" si="181"/>
        <v>0</v>
      </c>
      <c r="FA203" s="439">
        <f t="shared" si="181"/>
        <v>0</v>
      </c>
      <c r="FB203" s="439">
        <f t="shared" si="181"/>
        <v>0</v>
      </c>
      <c r="FC203" s="439">
        <f t="shared" si="181"/>
        <v>0</v>
      </c>
      <c r="FD203" s="439">
        <f t="shared" si="181"/>
        <v>0</v>
      </c>
      <c r="FE203" s="439">
        <f t="shared" si="181"/>
        <v>0</v>
      </c>
      <c r="FF203" s="439">
        <f t="shared" si="181"/>
        <v>0</v>
      </c>
      <c r="FG203" s="439">
        <f t="shared" si="181"/>
        <v>0</v>
      </c>
      <c r="FH203" s="439">
        <f t="shared" si="181"/>
        <v>0</v>
      </c>
      <c r="FI203" s="439">
        <f t="shared" si="181"/>
        <v>0</v>
      </c>
      <c r="FJ203" s="439">
        <f t="shared" si="181"/>
        <v>0</v>
      </c>
      <c r="FK203" s="439">
        <f t="shared" si="181"/>
        <v>0</v>
      </c>
      <c r="FL203" s="439">
        <f t="shared" si="181"/>
        <v>0</v>
      </c>
      <c r="FM203" s="439">
        <f t="shared" si="181"/>
        <v>0</v>
      </c>
      <c r="FN203" s="439">
        <f t="shared" si="181"/>
        <v>0</v>
      </c>
      <c r="FO203" s="439">
        <f t="shared" si="181"/>
        <v>0</v>
      </c>
      <c r="FP203" s="439">
        <f t="shared" si="181"/>
        <v>0</v>
      </c>
      <c r="FQ203" s="439">
        <f t="shared" si="181"/>
        <v>0</v>
      </c>
      <c r="FR203" s="439">
        <f t="shared" si="181"/>
        <v>0</v>
      </c>
      <c r="FS203" s="439">
        <f t="shared" si="181"/>
        <v>0</v>
      </c>
      <c r="FT203" s="439">
        <f t="shared" si="181"/>
        <v>0</v>
      </c>
      <c r="FU203" s="439">
        <f t="shared" si="181"/>
        <v>0</v>
      </c>
      <c r="FV203" s="439">
        <f t="shared" si="181"/>
        <v>0</v>
      </c>
      <c r="FW203" s="439">
        <f t="shared" si="181"/>
        <v>0</v>
      </c>
      <c r="FX203" s="439">
        <f t="shared" si="181"/>
        <v>0</v>
      </c>
      <c r="FY203" s="439">
        <f t="shared" si="181"/>
        <v>0</v>
      </c>
      <c r="FZ203" s="439">
        <f t="shared" si="181"/>
        <v>0</v>
      </c>
      <c r="GA203" s="439">
        <f t="shared" si="181"/>
        <v>0</v>
      </c>
      <c r="GB203" s="439">
        <f t="shared" si="181"/>
        <v>0</v>
      </c>
      <c r="GC203" s="439">
        <f t="shared" si="181"/>
        <v>0</v>
      </c>
      <c r="GD203" s="439">
        <f t="shared" si="181"/>
        <v>0</v>
      </c>
      <c r="GE203" s="439">
        <f t="shared" si="181"/>
        <v>0</v>
      </c>
      <c r="GF203" s="439">
        <f t="shared" si="181"/>
        <v>0</v>
      </c>
      <c r="GG203" s="439">
        <f t="shared" si="181"/>
        <v>0</v>
      </c>
      <c r="GH203" s="439">
        <f t="shared" si="181"/>
        <v>0</v>
      </c>
      <c r="GI203" s="439">
        <f t="shared" si="181"/>
        <v>0</v>
      </c>
      <c r="GJ203" s="439">
        <f t="shared" si="181"/>
        <v>0</v>
      </c>
      <c r="GK203" s="439">
        <f t="shared" si="181"/>
        <v>0</v>
      </c>
      <c r="GL203" s="439">
        <f t="shared" si="181"/>
        <v>0</v>
      </c>
      <c r="GM203" s="439">
        <f t="shared" si="181"/>
        <v>0</v>
      </c>
      <c r="GN203" s="439">
        <f t="shared" ref="GN203:IY203" si="182">IF(AND(GN$165&gt;=EOMONTH($D35,0),GN$165&lt;EOMONTH($D35,$S35)),-GN200,0)</f>
        <v>0</v>
      </c>
      <c r="GO203" s="439">
        <f t="shared" si="182"/>
        <v>0</v>
      </c>
      <c r="GP203" s="439">
        <f t="shared" si="182"/>
        <v>0</v>
      </c>
      <c r="GQ203" s="439">
        <f t="shared" si="182"/>
        <v>0</v>
      </c>
      <c r="GR203" s="439">
        <f t="shared" si="182"/>
        <v>0</v>
      </c>
      <c r="GS203" s="439">
        <f t="shared" si="182"/>
        <v>0</v>
      </c>
      <c r="GT203" s="439">
        <f t="shared" si="182"/>
        <v>0</v>
      </c>
      <c r="GU203" s="439">
        <f t="shared" si="182"/>
        <v>0</v>
      </c>
      <c r="GV203" s="439">
        <f t="shared" si="182"/>
        <v>0</v>
      </c>
      <c r="GW203" s="439">
        <f t="shared" si="182"/>
        <v>0</v>
      </c>
      <c r="GX203" s="439">
        <f t="shared" si="182"/>
        <v>0</v>
      </c>
      <c r="GY203" s="439">
        <f t="shared" si="182"/>
        <v>0</v>
      </c>
      <c r="GZ203" s="439">
        <f t="shared" si="182"/>
        <v>0</v>
      </c>
      <c r="HA203" s="439">
        <f t="shared" si="182"/>
        <v>0</v>
      </c>
      <c r="HB203" s="439">
        <f t="shared" si="182"/>
        <v>0</v>
      </c>
      <c r="HC203" s="439">
        <f t="shared" si="182"/>
        <v>0</v>
      </c>
      <c r="HD203" s="439">
        <f t="shared" si="182"/>
        <v>0</v>
      </c>
      <c r="HE203" s="439">
        <f t="shared" si="182"/>
        <v>0</v>
      </c>
      <c r="HF203" s="439">
        <f t="shared" si="182"/>
        <v>0</v>
      </c>
      <c r="HG203" s="439">
        <f t="shared" si="182"/>
        <v>0</v>
      </c>
      <c r="HH203" s="439">
        <f t="shared" si="182"/>
        <v>0</v>
      </c>
      <c r="HI203" s="439">
        <f t="shared" si="182"/>
        <v>0</v>
      </c>
      <c r="HJ203" s="439">
        <f t="shared" si="182"/>
        <v>0</v>
      </c>
      <c r="HK203" s="439">
        <f t="shared" si="182"/>
        <v>0</v>
      </c>
      <c r="HL203" s="439">
        <f t="shared" si="182"/>
        <v>0</v>
      </c>
      <c r="HM203" s="439">
        <f t="shared" si="182"/>
        <v>0</v>
      </c>
      <c r="HN203" s="439">
        <f t="shared" si="182"/>
        <v>0</v>
      </c>
      <c r="HO203" s="439">
        <f t="shared" si="182"/>
        <v>0</v>
      </c>
      <c r="HP203" s="439">
        <f t="shared" si="182"/>
        <v>0</v>
      </c>
      <c r="HQ203" s="439">
        <f t="shared" si="182"/>
        <v>0</v>
      </c>
      <c r="HR203" s="439">
        <f t="shared" si="182"/>
        <v>0</v>
      </c>
      <c r="HS203" s="439">
        <f t="shared" si="182"/>
        <v>0</v>
      </c>
      <c r="HT203" s="439">
        <f t="shared" si="182"/>
        <v>0</v>
      </c>
      <c r="HU203" s="439">
        <f t="shared" si="182"/>
        <v>0</v>
      </c>
      <c r="HV203" s="439">
        <f t="shared" si="182"/>
        <v>0</v>
      </c>
      <c r="HW203" s="439">
        <f t="shared" si="182"/>
        <v>0</v>
      </c>
      <c r="HX203" s="439">
        <f t="shared" si="182"/>
        <v>0</v>
      </c>
      <c r="HY203" s="439">
        <f t="shared" si="182"/>
        <v>0</v>
      </c>
      <c r="HZ203" s="439">
        <f t="shared" si="182"/>
        <v>0</v>
      </c>
      <c r="IA203" s="439">
        <f t="shared" si="182"/>
        <v>0</v>
      </c>
      <c r="IB203" s="439">
        <f t="shared" si="182"/>
        <v>0</v>
      </c>
      <c r="IC203" s="439">
        <f t="shared" si="182"/>
        <v>0</v>
      </c>
      <c r="ID203" s="439">
        <f t="shared" si="182"/>
        <v>0</v>
      </c>
      <c r="IE203" s="439">
        <f t="shared" si="182"/>
        <v>0</v>
      </c>
      <c r="IF203" s="439">
        <f t="shared" si="182"/>
        <v>0</v>
      </c>
      <c r="IG203" s="439">
        <f t="shared" si="182"/>
        <v>0</v>
      </c>
      <c r="IH203" s="439">
        <f t="shared" si="182"/>
        <v>0</v>
      </c>
      <c r="II203" s="439">
        <f t="shared" si="182"/>
        <v>0</v>
      </c>
      <c r="IJ203" s="439">
        <f t="shared" si="182"/>
        <v>0</v>
      </c>
      <c r="IK203" s="439">
        <f t="shared" si="182"/>
        <v>0</v>
      </c>
      <c r="IL203" s="439">
        <f t="shared" si="182"/>
        <v>0</v>
      </c>
      <c r="IM203" s="439">
        <f t="shared" si="182"/>
        <v>0</v>
      </c>
      <c r="IN203" s="439">
        <f t="shared" si="182"/>
        <v>0</v>
      </c>
      <c r="IO203" s="439">
        <f t="shared" si="182"/>
        <v>0</v>
      </c>
      <c r="IP203" s="439">
        <f t="shared" si="182"/>
        <v>0</v>
      </c>
      <c r="IQ203" s="439">
        <f t="shared" si="182"/>
        <v>0</v>
      </c>
      <c r="IR203" s="439">
        <f t="shared" si="182"/>
        <v>0</v>
      </c>
      <c r="IS203" s="439">
        <f t="shared" si="182"/>
        <v>0</v>
      </c>
      <c r="IT203" s="439">
        <f t="shared" si="182"/>
        <v>0</v>
      </c>
      <c r="IU203" s="439">
        <f t="shared" si="182"/>
        <v>0</v>
      </c>
      <c r="IV203" s="439">
        <f t="shared" si="182"/>
        <v>0</v>
      </c>
      <c r="IW203" s="439">
        <f t="shared" si="182"/>
        <v>0</v>
      </c>
      <c r="IX203" s="439">
        <f t="shared" si="182"/>
        <v>0</v>
      </c>
      <c r="IY203" s="439">
        <f t="shared" si="182"/>
        <v>0</v>
      </c>
      <c r="IZ203" s="439">
        <f t="shared" ref="IZ203:LK203" si="183">IF(AND(IZ$165&gt;=EOMONTH($D35,0),IZ$165&lt;EOMONTH($D35,$S35)),-IZ200,0)</f>
        <v>0</v>
      </c>
      <c r="JA203" s="439">
        <f t="shared" si="183"/>
        <v>0</v>
      </c>
      <c r="JB203" s="439">
        <f t="shared" si="183"/>
        <v>0</v>
      </c>
      <c r="JC203" s="439">
        <f t="shared" si="183"/>
        <v>0</v>
      </c>
      <c r="JD203" s="439">
        <f t="shared" si="183"/>
        <v>0</v>
      </c>
      <c r="JE203" s="439">
        <f t="shared" si="183"/>
        <v>0</v>
      </c>
      <c r="JF203" s="439">
        <f t="shared" si="183"/>
        <v>0</v>
      </c>
      <c r="JG203" s="439">
        <f t="shared" si="183"/>
        <v>0</v>
      </c>
      <c r="JH203" s="439">
        <f t="shared" si="183"/>
        <v>0</v>
      </c>
      <c r="JI203" s="439">
        <f t="shared" si="183"/>
        <v>0</v>
      </c>
      <c r="JJ203" s="439">
        <f t="shared" si="183"/>
        <v>0</v>
      </c>
      <c r="JK203" s="439">
        <f t="shared" si="183"/>
        <v>0</v>
      </c>
      <c r="JL203" s="439">
        <f t="shared" si="183"/>
        <v>0</v>
      </c>
      <c r="JM203" s="439">
        <f t="shared" si="183"/>
        <v>0</v>
      </c>
      <c r="JN203" s="439">
        <f t="shared" si="183"/>
        <v>0</v>
      </c>
      <c r="JO203" s="439">
        <f t="shared" si="183"/>
        <v>0</v>
      </c>
      <c r="JP203" s="439">
        <f t="shared" si="183"/>
        <v>0</v>
      </c>
      <c r="JQ203" s="439">
        <f t="shared" si="183"/>
        <v>0</v>
      </c>
      <c r="JR203" s="439">
        <f t="shared" si="183"/>
        <v>0</v>
      </c>
      <c r="JS203" s="439">
        <f t="shared" si="183"/>
        <v>0</v>
      </c>
      <c r="JT203" s="439">
        <f t="shared" si="183"/>
        <v>0</v>
      </c>
      <c r="JU203" s="439">
        <f t="shared" si="183"/>
        <v>0</v>
      </c>
      <c r="JV203" s="439">
        <f t="shared" si="183"/>
        <v>0</v>
      </c>
      <c r="JW203" s="439">
        <f t="shared" si="183"/>
        <v>0</v>
      </c>
      <c r="JX203" s="439">
        <f t="shared" si="183"/>
        <v>0</v>
      </c>
      <c r="JY203" s="439">
        <f t="shared" si="183"/>
        <v>0</v>
      </c>
      <c r="JZ203" s="439">
        <f t="shared" si="183"/>
        <v>0</v>
      </c>
      <c r="KA203" s="439">
        <f t="shared" si="183"/>
        <v>0</v>
      </c>
      <c r="KB203" s="439">
        <f t="shared" si="183"/>
        <v>0</v>
      </c>
      <c r="KC203" s="439">
        <f t="shared" si="183"/>
        <v>0</v>
      </c>
      <c r="KD203" s="439">
        <f t="shared" si="183"/>
        <v>0</v>
      </c>
      <c r="KE203" s="439">
        <f t="shared" si="183"/>
        <v>0</v>
      </c>
      <c r="KF203" s="439">
        <f t="shared" si="183"/>
        <v>0</v>
      </c>
      <c r="KG203" s="439">
        <f t="shared" si="183"/>
        <v>0</v>
      </c>
      <c r="KH203" s="439">
        <f t="shared" si="183"/>
        <v>0</v>
      </c>
      <c r="KI203" s="439">
        <f t="shared" si="183"/>
        <v>0</v>
      </c>
      <c r="KJ203" s="439">
        <f t="shared" si="183"/>
        <v>0</v>
      </c>
      <c r="KK203" s="439">
        <f t="shared" si="183"/>
        <v>0</v>
      </c>
      <c r="KL203" s="439">
        <f t="shared" si="183"/>
        <v>0</v>
      </c>
      <c r="KM203" s="439">
        <f t="shared" si="183"/>
        <v>0</v>
      </c>
      <c r="KN203" s="439">
        <f t="shared" si="183"/>
        <v>0</v>
      </c>
      <c r="KO203" s="439">
        <f t="shared" si="183"/>
        <v>0</v>
      </c>
      <c r="KP203" s="439">
        <f t="shared" si="183"/>
        <v>0</v>
      </c>
      <c r="KQ203" s="439">
        <f t="shared" si="183"/>
        <v>0</v>
      </c>
      <c r="KR203" s="439">
        <f t="shared" si="183"/>
        <v>0</v>
      </c>
      <c r="KS203" s="439">
        <f t="shared" si="183"/>
        <v>0</v>
      </c>
      <c r="KT203" s="439">
        <f t="shared" si="183"/>
        <v>0</v>
      </c>
      <c r="KU203" s="439">
        <f t="shared" si="183"/>
        <v>0</v>
      </c>
      <c r="KV203" s="439">
        <f t="shared" si="183"/>
        <v>0</v>
      </c>
      <c r="KW203" s="439">
        <f t="shared" si="183"/>
        <v>0</v>
      </c>
      <c r="KX203" s="439">
        <f t="shared" si="183"/>
        <v>0</v>
      </c>
      <c r="KY203" s="439">
        <f t="shared" si="183"/>
        <v>0</v>
      </c>
      <c r="KZ203" s="439">
        <f t="shared" si="183"/>
        <v>0</v>
      </c>
      <c r="LA203" s="439">
        <f t="shared" si="183"/>
        <v>0</v>
      </c>
      <c r="LB203" s="439">
        <f t="shared" si="183"/>
        <v>0</v>
      </c>
      <c r="LC203" s="439">
        <f t="shared" si="183"/>
        <v>0</v>
      </c>
      <c r="LD203" s="439">
        <f t="shared" si="183"/>
        <v>0</v>
      </c>
      <c r="LE203" s="439">
        <f t="shared" si="183"/>
        <v>0</v>
      </c>
      <c r="LF203" s="439">
        <f t="shared" si="183"/>
        <v>0</v>
      </c>
      <c r="LG203" s="439">
        <f t="shared" si="183"/>
        <v>0</v>
      </c>
      <c r="LH203" s="439">
        <f t="shared" si="183"/>
        <v>0</v>
      </c>
      <c r="LI203" s="439">
        <f t="shared" si="183"/>
        <v>0</v>
      </c>
      <c r="LJ203" s="439">
        <f t="shared" si="183"/>
        <v>0</v>
      </c>
      <c r="LK203" s="439">
        <f t="shared" si="183"/>
        <v>0</v>
      </c>
      <c r="LL203" s="439">
        <f t="shared" ref="LL203:NK203" si="184">IF(AND(LL$165&gt;=EOMONTH($D35,0),LL$165&lt;EOMONTH($D35,$S35)),-LL200,0)</f>
        <v>0</v>
      </c>
      <c r="LM203" s="439">
        <f t="shared" si="184"/>
        <v>0</v>
      </c>
      <c r="LN203" s="439">
        <f t="shared" si="184"/>
        <v>0</v>
      </c>
      <c r="LO203" s="439">
        <f t="shared" si="184"/>
        <v>0</v>
      </c>
      <c r="LP203" s="439">
        <f t="shared" si="184"/>
        <v>0</v>
      </c>
      <c r="LQ203" s="439">
        <f t="shared" si="184"/>
        <v>0</v>
      </c>
      <c r="LR203" s="439">
        <f t="shared" si="184"/>
        <v>0</v>
      </c>
      <c r="LS203" s="439">
        <f t="shared" si="184"/>
        <v>0</v>
      </c>
      <c r="LT203" s="439">
        <f t="shared" si="184"/>
        <v>0</v>
      </c>
      <c r="LU203" s="439">
        <f t="shared" si="184"/>
        <v>0</v>
      </c>
      <c r="LV203" s="439">
        <f t="shared" si="184"/>
        <v>0</v>
      </c>
      <c r="LW203" s="439">
        <f t="shared" si="184"/>
        <v>0</v>
      </c>
      <c r="LX203" s="439">
        <f t="shared" si="184"/>
        <v>0</v>
      </c>
      <c r="LY203" s="439">
        <f t="shared" si="184"/>
        <v>0</v>
      </c>
      <c r="LZ203" s="439">
        <f t="shared" si="184"/>
        <v>0</v>
      </c>
      <c r="MA203" s="439">
        <f t="shared" si="184"/>
        <v>0</v>
      </c>
      <c r="MB203" s="439">
        <f t="shared" si="184"/>
        <v>0</v>
      </c>
      <c r="MC203" s="439">
        <f t="shared" si="184"/>
        <v>0</v>
      </c>
      <c r="MD203" s="439">
        <f t="shared" si="184"/>
        <v>0</v>
      </c>
      <c r="ME203" s="439">
        <f t="shared" si="184"/>
        <v>0</v>
      </c>
      <c r="MF203" s="439">
        <f t="shared" si="184"/>
        <v>0</v>
      </c>
      <c r="MG203" s="439">
        <f t="shared" si="184"/>
        <v>0</v>
      </c>
      <c r="MH203" s="439">
        <f t="shared" si="184"/>
        <v>0</v>
      </c>
      <c r="MI203" s="439">
        <f t="shared" si="184"/>
        <v>0</v>
      </c>
      <c r="MJ203" s="439">
        <f t="shared" si="184"/>
        <v>0</v>
      </c>
      <c r="MK203" s="439">
        <f t="shared" si="184"/>
        <v>0</v>
      </c>
      <c r="ML203" s="439">
        <f t="shared" si="184"/>
        <v>0</v>
      </c>
      <c r="MM203" s="439">
        <f t="shared" si="184"/>
        <v>0</v>
      </c>
      <c r="MN203" s="439">
        <f t="shared" si="184"/>
        <v>0</v>
      </c>
      <c r="MO203" s="439">
        <f t="shared" si="184"/>
        <v>0</v>
      </c>
      <c r="MP203" s="439">
        <f t="shared" si="184"/>
        <v>0</v>
      </c>
      <c r="MQ203" s="439">
        <f t="shared" si="184"/>
        <v>0</v>
      </c>
      <c r="MR203" s="439">
        <f t="shared" si="184"/>
        <v>0</v>
      </c>
      <c r="MS203" s="439">
        <f t="shared" si="184"/>
        <v>0</v>
      </c>
      <c r="MT203" s="439">
        <f t="shared" si="184"/>
        <v>0</v>
      </c>
      <c r="MU203" s="439">
        <f t="shared" si="184"/>
        <v>0</v>
      </c>
      <c r="MV203" s="439">
        <f t="shared" si="184"/>
        <v>0</v>
      </c>
      <c r="MW203" s="439">
        <f t="shared" si="184"/>
        <v>0</v>
      </c>
      <c r="MX203" s="439">
        <f t="shared" si="184"/>
        <v>0</v>
      </c>
      <c r="MY203" s="439">
        <f t="shared" si="184"/>
        <v>0</v>
      </c>
      <c r="MZ203" s="439">
        <f t="shared" si="184"/>
        <v>0</v>
      </c>
      <c r="NA203" s="439">
        <f t="shared" si="184"/>
        <v>0</v>
      </c>
      <c r="NB203" s="439">
        <f t="shared" si="184"/>
        <v>0</v>
      </c>
      <c r="NC203" s="439">
        <f t="shared" si="184"/>
        <v>0</v>
      </c>
      <c r="ND203" s="439">
        <f t="shared" si="184"/>
        <v>0</v>
      </c>
      <c r="NE203" s="439">
        <f t="shared" si="184"/>
        <v>0</v>
      </c>
      <c r="NF203" s="439">
        <f t="shared" si="184"/>
        <v>0</v>
      </c>
      <c r="NG203" s="439">
        <f t="shared" si="184"/>
        <v>0</v>
      </c>
      <c r="NH203" s="439">
        <f t="shared" si="184"/>
        <v>0</v>
      </c>
      <c r="NI203" s="439">
        <f t="shared" si="184"/>
        <v>0</v>
      </c>
      <c r="NJ203" s="439">
        <f t="shared" si="184"/>
        <v>0</v>
      </c>
      <c r="NK203" s="442">
        <f t="shared" si="184"/>
        <v>0</v>
      </c>
    </row>
    <row r="204" spans="1:375" x14ac:dyDescent="0.15">
      <c r="A204" s="436">
        <f t="shared" si="172"/>
        <v>1447484.7057508682</v>
      </c>
      <c r="B204" s="441" t="s">
        <v>745</v>
      </c>
      <c r="C204" s="438" t="s">
        <v>752</v>
      </c>
      <c r="D204" s="439">
        <f t="shared" ref="D204:BO204" si="185">IF(OR(D$165&lt;=EOMONTH($E35,$R35*(1-$O35)),D$165&gt;EOMONTH($E35,$P35*12*(1-$O35)+$Q35*12*$O35+$R35*(1-$O35))),0,FV($W35,ROUNDDOWN(YEARFRAC($D$165,D$165,1),0),0,-($U35*(1-$O35)+$V35*$O35)*$B35/12,0))</f>
        <v>0</v>
      </c>
      <c r="E204" s="439">
        <f t="shared" si="185"/>
        <v>0</v>
      </c>
      <c r="F204" s="439">
        <f t="shared" si="185"/>
        <v>0</v>
      </c>
      <c r="G204" s="439">
        <f t="shared" si="185"/>
        <v>0</v>
      </c>
      <c r="H204" s="439">
        <f t="shared" si="185"/>
        <v>0</v>
      </c>
      <c r="I204" s="439">
        <f t="shared" si="185"/>
        <v>0</v>
      </c>
      <c r="J204" s="439">
        <f t="shared" si="185"/>
        <v>0</v>
      </c>
      <c r="K204" s="439">
        <f t="shared" si="185"/>
        <v>0</v>
      </c>
      <c r="L204" s="439">
        <f t="shared" si="185"/>
        <v>0</v>
      </c>
      <c r="M204" s="439">
        <f t="shared" si="185"/>
        <v>0</v>
      </c>
      <c r="N204" s="439">
        <f t="shared" si="185"/>
        <v>0</v>
      </c>
      <c r="O204" s="439">
        <f t="shared" si="185"/>
        <v>0</v>
      </c>
      <c r="P204" s="439">
        <f t="shared" si="185"/>
        <v>0</v>
      </c>
      <c r="Q204" s="439">
        <f t="shared" si="185"/>
        <v>0</v>
      </c>
      <c r="R204" s="439">
        <f t="shared" si="185"/>
        <v>0</v>
      </c>
      <c r="S204" s="439">
        <f t="shared" si="185"/>
        <v>0</v>
      </c>
      <c r="T204" s="439">
        <f t="shared" si="185"/>
        <v>0</v>
      </c>
      <c r="U204" s="439">
        <f t="shared" si="185"/>
        <v>0</v>
      </c>
      <c r="V204" s="439">
        <f t="shared" si="185"/>
        <v>0</v>
      </c>
      <c r="W204" s="439">
        <f t="shared" si="185"/>
        <v>0</v>
      </c>
      <c r="X204" s="439">
        <f t="shared" si="185"/>
        <v>0</v>
      </c>
      <c r="Y204" s="439">
        <f t="shared" si="185"/>
        <v>0</v>
      </c>
      <c r="Z204" s="439">
        <f t="shared" si="185"/>
        <v>0</v>
      </c>
      <c r="AA204" s="439">
        <f t="shared" si="185"/>
        <v>0</v>
      </c>
      <c r="AB204" s="439">
        <f t="shared" si="185"/>
        <v>0</v>
      </c>
      <c r="AC204" s="439">
        <f t="shared" si="185"/>
        <v>0</v>
      </c>
      <c r="AD204" s="439">
        <f t="shared" si="185"/>
        <v>0</v>
      </c>
      <c r="AE204" s="439">
        <f t="shared" si="185"/>
        <v>0</v>
      </c>
      <c r="AF204" s="439">
        <f t="shared" si="185"/>
        <v>0</v>
      </c>
      <c r="AG204" s="439">
        <f t="shared" si="185"/>
        <v>0</v>
      </c>
      <c r="AH204" s="439">
        <f t="shared" si="185"/>
        <v>0</v>
      </c>
      <c r="AI204" s="439">
        <f t="shared" si="185"/>
        <v>0</v>
      </c>
      <c r="AJ204" s="439">
        <f t="shared" si="185"/>
        <v>0</v>
      </c>
      <c r="AK204" s="439">
        <f t="shared" si="185"/>
        <v>0</v>
      </c>
      <c r="AL204" s="439">
        <f t="shared" si="185"/>
        <v>0</v>
      </c>
      <c r="AM204" s="439">
        <f t="shared" si="185"/>
        <v>0</v>
      </c>
      <c r="AN204" s="439">
        <f t="shared" si="185"/>
        <v>0</v>
      </c>
      <c r="AO204" s="439">
        <f t="shared" si="185"/>
        <v>0</v>
      </c>
      <c r="AP204" s="439">
        <f t="shared" si="185"/>
        <v>0</v>
      </c>
      <c r="AQ204" s="439">
        <f t="shared" si="185"/>
        <v>0</v>
      </c>
      <c r="AR204" s="439">
        <f t="shared" si="185"/>
        <v>0</v>
      </c>
      <c r="AS204" s="439">
        <f t="shared" si="185"/>
        <v>0</v>
      </c>
      <c r="AT204" s="439">
        <f t="shared" si="185"/>
        <v>0</v>
      </c>
      <c r="AU204" s="439">
        <f t="shared" si="185"/>
        <v>0</v>
      </c>
      <c r="AV204" s="439">
        <f t="shared" si="185"/>
        <v>0</v>
      </c>
      <c r="AW204" s="439">
        <f t="shared" si="185"/>
        <v>0</v>
      </c>
      <c r="AX204" s="439">
        <f t="shared" si="185"/>
        <v>0</v>
      </c>
      <c r="AY204" s="439">
        <f t="shared" si="185"/>
        <v>0</v>
      </c>
      <c r="AZ204" s="439">
        <f t="shared" si="185"/>
        <v>0</v>
      </c>
      <c r="BA204" s="439">
        <f t="shared" si="185"/>
        <v>0</v>
      </c>
      <c r="BB204" s="439">
        <f t="shared" si="185"/>
        <v>0</v>
      </c>
      <c r="BC204" s="439">
        <f t="shared" si="185"/>
        <v>0</v>
      </c>
      <c r="BD204" s="439">
        <f t="shared" si="185"/>
        <v>0</v>
      </c>
      <c r="BE204" s="439">
        <f t="shared" si="185"/>
        <v>0</v>
      </c>
      <c r="BF204" s="439">
        <f t="shared" si="185"/>
        <v>0</v>
      </c>
      <c r="BG204" s="439">
        <f t="shared" si="185"/>
        <v>0</v>
      </c>
      <c r="BH204" s="439">
        <f t="shared" si="185"/>
        <v>0</v>
      </c>
      <c r="BI204" s="439">
        <f t="shared" si="185"/>
        <v>0</v>
      </c>
      <c r="BJ204" s="439">
        <f t="shared" si="185"/>
        <v>0</v>
      </c>
      <c r="BK204" s="439">
        <f t="shared" si="185"/>
        <v>0</v>
      </c>
      <c r="BL204" s="439">
        <f t="shared" si="185"/>
        <v>0</v>
      </c>
      <c r="BM204" s="439">
        <f t="shared" si="185"/>
        <v>0</v>
      </c>
      <c r="BN204" s="439">
        <f t="shared" si="185"/>
        <v>0</v>
      </c>
      <c r="BO204" s="439">
        <f t="shared" si="185"/>
        <v>0</v>
      </c>
      <c r="BP204" s="439">
        <f t="shared" ref="BP204:EA204" si="186">IF(OR(BP$165&lt;=EOMONTH($E35,$R35*(1-$O35)),BP$165&gt;EOMONTH($E35,$P35*12*(1-$O35)+$Q35*12*$O35+$R35*(1-$O35))),0,FV($W35,ROUNDDOWN(YEARFRAC($D$165,BP$165,1),0),0,-($U35*(1-$O35)+$V35*$O35)*$B35/12,0))</f>
        <v>0</v>
      </c>
      <c r="BQ204" s="439">
        <f t="shared" si="186"/>
        <v>0</v>
      </c>
      <c r="BR204" s="439">
        <f t="shared" si="186"/>
        <v>0</v>
      </c>
      <c r="BS204" s="439">
        <f t="shared" si="186"/>
        <v>0</v>
      </c>
      <c r="BT204" s="439">
        <f t="shared" si="186"/>
        <v>0</v>
      </c>
      <c r="BU204" s="439">
        <f t="shared" si="186"/>
        <v>0</v>
      </c>
      <c r="BV204" s="439">
        <f t="shared" si="186"/>
        <v>0</v>
      </c>
      <c r="BW204" s="439">
        <f t="shared" si="186"/>
        <v>0</v>
      </c>
      <c r="BX204" s="439">
        <f t="shared" si="186"/>
        <v>0</v>
      </c>
      <c r="BY204" s="439">
        <f t="shared" si="186"/>
        <v>0</v>
      </c>
      <c r="BZ204" s="439">
        <f t="shared" si="186"/>
        <v>0</v>
      </c>
      <c r="CA204" s="439">
        <f t="shared" si="186"/>
        <v>0</v>
      </c>
      <c r="CB204" s="439">
        <f t="shared" si="186"/>
        <v>0</v>
      </c>
      <c r="CC204" s="439">
        <f t="shared" si="186"/>
        <v>0</v>
      </c>
      <c r="CD204" s="439">
        <f t="shared" si="186"/>
        <v>0</v>
      </c>
      <c r="CE204" s="439">
        <f t="shared" si="186"/>
        <v>0</v>
      </c>
      <c r="CF204" s="439">
        <f t="shared" si="186"/>
        <v>0</v>
      </c>
      <c r="CG204" s="439">
        <f t="shared" si="186"/>
        <v>0</v>
      </c>
      <c r="CH204" s="439">
        <f t="shared" si="186"/>
        <v>0</v>
      </c>
      <c r="CI204" s="439">
        <f t="shared" si="186"/>
        <v>0</v>
      </c>
      <c r="CJ204" s="439">
        <f t="shared" si="186"/>
        <v>0</v>
      </c>
      <c r="CK204" s="439">
        <f t="shared" si="186"/>
        <v>0</v>
      </c>
      <c r="CL204" s="439">
        <f t="shared" si="186"/>
        <v>0</v>
      </c>
      <c r="CM204" s="439">
        <f t="shared" si="186"/>
        <v>0</v>
      </c>
      <c r="CN204" s="439">
        <f t="shared" si="186"/>
        <v>0</v>
      </c>
      <c r="CO204" s="439">
        <f t="shared" si="186"/>
        <v>0</v>
      </c>
      <c r="CP204" s="439">
        <f t="shared" si="186"/>
        <v>0</v>
      </c>
      <c r="CQ204" s="439">
        <f t="shared" si="186"/>
        <v>0</v>
      </c>
      <c r="CR204" s="439">
        <f t="shared" si="186"/>
        <v>0</v>
      </c>
      <c r="CS204" s="439">
        <f t="shared" si="186"/>
        <v>0</v>
      </c>
      <c r="CT204" s="439">
        <f t="shared" si="186"/>
        <v>0</v>
      </c>
      <c r="CU204" s="439">
        <f t="shared" si="186"/>
        <v>0</v>
      </c>
      <c r="CV204" s="439">
        <f t="shared" si="186"/>
        <v>0</v>
      </c>
      <c r="CW204" s="439">
        <f t="shared" si="186"/>
        <v>0</v>
      </c>
      <c r="CX204" s="439">
        <f t="shared" si="186"/>
        <v>0</v>
      </c>
      <c r="CY204" s="439">
        <f t="shared" si="186"/>
        <v>0</v>
      </c>
      <c r="CZ204" s="439">
        <f t="shared" si="186"/>
        <v>0</v>
      </c>
      <c r="DA204" s="439">
        <f t="shared" si="186"/>
        <v>0</v>
      </c>
      <c r="DB204" s="439">
        <f t="shared" si="186"/>
        <v>0</v>
      </c>
      <c r="DC204" s="439">
        <f t="shared" si="186"/>
        <v>0</v>
      </c>
      <c r="DD204" s="439">
        <f t="shared" si="186"/>
        <v>0</v>
      </c>
      <c r="DE204" s="439">
        <f t="shared" si="186"/>
        <v>0</v>
      </c>
      <c r="DF204" s="439">
        <f t="shared" si="186"/>
        <v>0</v>
      </c>
      <c r="DG204" s="439">
        <f t="shared" si="186"/>
        <v>0</v>
      </c>
      <c r="DH204" s="439">
        <f t="shared" si="186"/>
        <v>0</v>
      </c>
      <c r="DI204" s="439">
        <f t="shared" si="186"/>
        <v>0</v>
      </c>
      <c r="DJ204" s="439">
        <f t="shared" si="186"/>
        <v>0</v>
      </c>
      <c r="DK204" s="439">
        <f t="shared" si="186"/>
        <v>0</v>
      </c>
      <c r="DL204" s="439">
        <f t="shared" si="186"/>
        <v>0</v>
      </c>
      <c r="DM204" s="439">
        <f t="shared" si="186"/>
        <v>0</v>
      </c>
      <c r="DN204" s="439">
        <f t="shared" si="186"/>
        <v>0</v>
      </c>
      <c r="DO204" s="439">
        <f t="shared" si="186"/>
        <v>0</v>
      </c>
      <c r="DP204" s="439">
        <f t="shared" si="186"/>
        <v>0</v>
      </c>
      <c r="DQ204" s="439">
        <f t="shared" si="186"/>
        <v>0</v>
      </c>
      <c r="DR204" s="439">
        <f t="shared" si="186"/>
        <v>0</v>
      </c>
      <c r="DS204" s="439">
        <f t="shared" si="186"/>
        <v>0</v>
      </c>
      <c r="DT204" s="439">
        <f t="shared" si="186"/>
        <v>0</v>
      </c>
      <c r="DU204" s="439">
        <f t="shared" si="186"/>
        <v>0</v>
      </c>
      <c r="DV204" s="439">
        <f t="shared" si="186"/>
        <v>0</v>
      </c>
      <c r="DW204" s="439">
        <f t="shared" si="186"/>
        <v>0</v>
      </c>
      <c r="DX204" s="439">
        <f t="shared" si="186"/>
        <v>0</v>
      </c>
      <c r="DY204" s="439">
        <f t="shared" si="186"/>
        <v>0</v>
      </c>
      <c r="DZ204" s="439">
        <f t="shared" si="186"/>
        <v>0</v>
      </c>
      <c r="EA204" s="439">
        <f t="shared" si="186"/>
        <v>0</v>
      </c>
      <c r="EB204" s="439">
        <f t="shared" ref="EB204:GM204" si="187">IF(OR(EB$165&lt;=EOMONTH($E35,$R35*(1-$O35)),EB$165&gt;EOMONTH($E35,$P35*12*(1-$O35)+$Q35*12*$O35+$R35*(1-$O35))),0,FV($W35,ROUNDDOWN(YEARFRAC($D$165,EB$165,1),0),0,-($U35*(1-$O35)+$V35*$O35)*$B35/12,0))</f>
        <v>14335.108046337298</v>
      </c>
      <c r="EC204" s="439">
        <f t="shared" si="187"/>
        <v>14335.108046337298</v>
      </c>
      <c r="ED204" s="439">
        <f t="shared" si="187"/>
        <v>14335.108046337298</v>
      </c>
      <c r="EE204" s="439">
        <f t="shared" si="187"/>
        <v>14335.108046337298</v>
      </c>
      <c r="EF204" s="439">
        <f t="shared" si="187"/>
        <v>14335.108046337298</v>
      </c>
      <c r="EG204" s="439">
        <f t="shared" si="187"/>
        <v>14765.161287727418</v>
      </c>
      <c r="EH204" s="439">
        <f t="shared" si="187"/>
        <v>14765.161287727418</v>
      </c>
      <c r="EI204" s="439">
        <f t="shared" si="187"/>
        <v>14765.161287727418</v>
      </c>
      <c r="EJ204" s="439">
        <f t="shared" si="187"/>
        <v>14765.161287727418</v>
      </c>
      <c r="EK204" s="439">
        <f t="shared" si="187"/>
        <v>14765.161287727418</v>
      </c>
      <c r="EL204" s="439">
        <f t="shared" si="187"/>
        <v>14765.161287727418</v>
      </c>
      <c r="EM204" s="439">
        <f t="shared" si="187"/>
        <v>14765.161287727418</v>
      </c>
      <c r="EN204" s="439">
        <f t="shared" si="187"/>
        <v>14765.161287727418</v>
      </c>
      <c r="EO204" s="439">
        <f t="shared" si="187"/>
        <v>14765.161287727418</v>
      </c>
      <c r="EP204" s="439">
        <f t="shared" si="187"/>
        <v>14765.161287727418</v>
      </c>
      <c r="EQ204" s="439">
        <f t="shared" si="187"/>
        <v>14765.161287727418</v>
      </c>
      <c r="ER204" s="439">
        <f t="shared" si="187"/>
        <v>14765.161287727418</v>
      </c>
      <c r="ES204" s="439">
        <f t="shared" si="187"/>
        <v>15208.116126359238</v>
      </c>
      <c r="ET204" s="439">
        <f t="shared" si="187"/>
        <v>15208.116126359238</v>
      </c>
      <c r="EU204" s="439">
        <f t="shared" si="187"/>
        <v>15208.116126359238</v>
      </c>
      <c r="EV204" s="439">
        <f t="shared" si="187"/>
        <v>15208.116126359238</v>
      </c>
      <c r="EW204" s="439">
        <f t="shared" si="187"/>
        <v>15208.116126359238</v>
      </c>
      <c r="EX204" s="439">
        <f t="shared" si="187"/>
        <v>15208.116126359238</v>
      </c>
      <c r="EY204" s="439">
        <f t="shared" si="187"/>
        <v>15208.116126359238</v>
      </c>
      <c r="EZ204" s="439">
        <f t="shared" si="187"/>
        <v>15208.116126359238</v>
      </c>
      <c r="FA204" s="439">
        <f t="shared" si="187"/>
        <v>15208.116126359238</v>
      </c>
      <c r="FB204" s="439">
        <f t="shared" si="187"/>
        <v>15208.116126359238</v>
      </c>
      <c r="FC204" s="439">
        <f t="shared" si="187"/>
        <v>15208.116126359238</v>
      </c>
      <c r="FD204" s="439">
        <f t="shared" si="187"/>
        <v>15208.116126359238</v>
      </c>
      <c r="FE204" s="439">
        <f t="shared" si="187"/>
        <v>15664.359610150013</v>
      </c>
      <c r="FF204" s="439">
        <f t="shared" si="187"/>
        <v>15664.359610150013</v>
      </c>
      <c r="FG204" s="439">
        <f t="shared" si="187"/>
        <v>15664.359610150013</v>
      </c>
      <c r="FH204" s="439">
        <f t="shared" si="187"/>
        <v>15664.359610150013</v>
      </c>
      <c r="FI204" s="439">
        <f t="shared" si="187"/>
        <v>15664.359610150013</v>
      </c>
      <c r="FJ204" s="439">
        <f t="shared" si="187"/>
        <v>15664.359610150013</v>
      </c>
      <c r="FK204" s="439">
        <f t="shared" si="187"/>
        <v>15664.359610150013</v>
      </c>
      <c r="FL204" s="439">
        <f t="shared" si="187"/>
        <v>15664.359610150013</v>
      </c>
      <c r="FM204" s="439">
        <f t="shared" si="187"/>
        <v>15664.359610150013</v>
      </c>
      <c r="FN204" s="439">
        <f t="shared" si="187"/>
        <v>15664.359610150013</v>
      </c>
      <c r="FO204" s="439">
        <f t="shared" si="187"/>
        <v>15664.359610150013</v>
      </c>
      <c r="FP204" s="439">
        <f t="shared" si="187"/>
        <v>15664.359610150013</v>
      </c>
      <c r="FQ204" s="439">
        <f t="shared" si="187"/>
        <v>16134.290398454517</v>
      </c>
      <c r="FR204" s="439">
        <f t="shared" si="187"/>
        <v>16134.290398454517</v>
      </c>
      <c r="FS204" s="439">
        <f t="shared" si="187"/>
        <v>16134.290398454517</v>
      </c>
      <c r="FT204" s="439">
        <f t="shared" si="187"/>
        <v>16134.290398454517</v>
      </c>
      <c r="FU204" s="439">
        <f t="shared" si="187"/>
        <v>16134.290398454517</v>
      </c>
      <c r="FV204" s="439">
        <f t="shared" si="187"/>
        <v>16134.290398454517</v>
      </c>
      <c r="FW204" s="439">
        <f t="shared" si="187"/>
        <v>16134.290398454517</v>
      </c>
      <c r="FX204" s="439">
        <f t="shared" si="187"/>
        <v>16134.290398454517</v>
      </c>
      <c r="FY204" s="439">
        <f t="shared" si="187"/>
        <v>16134.290398454517</v>
      </c>
      <c r="FZ204" s="439">
        <f t="shared" si="187"/>
        <v>16134.290398454517</v>
      </c>
      <c r="GA204" s="439">
        <f t="shared" si="187"/>
        <v>16134.290398454517</v>
      </c>
      <c r="GB204" s="439">
        <f t="shared" si="187"/>
        <v>16134.290398454517</v>
      </c>
      <c r="GC204" s="439">
        <f t="shared" si="187"/>
        <v>16618.319110408152</v>
      </c>
      <c r="GD204" s="439">
        <f t="shared" si="187"/>
        <v>16618.319110408152</v>
      </c>
      <c r="GE204" s="439">
        <f t="shared" si="187"/>
        <v>16618.319110408152</v>
      </c>
      <c r="GF204" s="439">
        <f t="shared" si="187"/>
        <v>16618.319110408152</v>
      </c>
      <c r="GG204" s="439">
        <f t="shared" si="187"/>
        <v>16618.319110408152</v>
      </c>
      <c r="GH204" s="439">
        <f t="shared" si="187"/>
        <v>16618.319110408152</v>
      </c>
      <c r="GI204" s="439">
        <f t="shared" si="187"/>
        <v>16618.319110408152</v>
      </c>
      <c r="GJ204" s="439">
        <f t="shared" si="187"/>
        <v>16618.319110408152</v>
      </c>
      <c r="GK204" s="439">
        <f t="shared" si="187"/>
        <v>16618.319110408152</v>
      </c>
      <c r="GL204" s="439">
        <f t="shared" si="187"/>
        <v>16618.319110408152</v>
      </c>
      <c r="GM204" s="439">
        <f t="shared" si="187"/>
        <v>16618.319110408152</v>
      </c>
      <c r="GN204" s="439">
        <f t="shared" ref="GN204:IY204" si="188">IF(OR(GN$165&lt;=EOMONTH($E35,$R35*(1-$O35)),GN$165&gt;EOMONTH($E35,$P35*12*(1-$O35)+$Q35*12*$O35+$R35*(1-$O35))),0,FV($W35,ROUNDDOWN(YEARFRAC($D$165,GN$165,1),0),0,-($U35*(1-$O35)+$V35*$O35)*$B35/12,0))</f>
        <v>16618.319110408152</v>
      </c>
      <c r="GO204" s="439">
        <f t="shared" si="188"/>
        <v>17116.868683720393</v>
      </c>
      <c r="GP204" s="439">
        <f t="shared" si="188"/>
        <v>17116.868683720393</v>
      </c>
      <c r="GQ204" s="439">
        <f t="shared" si="188"/>
        <v>17116.868683720393</v>
      </c>
      <c r="GR204" s="439">
        <f t="shared" si="188"/>
        <v>17116.868683720393</v>
      </c>
      <c r="GS204" s="439">
        <f t="shared" si="188"/>
        <v>17116.868683720393</v>
      </c>
      <c r="GT204" s="439">
        <f t="shared" si="188"/>
        <v>17116.868683720393</v>
      </c>
      <c r="GU204" s="439">
        <f t="shared" si="188"/>
        <v>17116.868683720393</v>
      </c>
      <c r="GV204" s="439">
        <f t="shared" si="188"/>
        <v>17116.868683720393</v>
      </c>
      <c r="GW204" s="439">
        <f t="shared" si="188"/>
        <v>17116.868683720393</v>
      </c>
      <c r="GX204" s="439">
        <f t="shared" si="188"/>
        <v>17116.868683720393</v>
      </c>
      <c r="GY204" s="439">
        <f t="shared" si="188"/>
        <v>17116.868683720393</v>
      </c>
      <c r="GZ204" s="439">
        <f t="shared" si="188"/>
        <v>17116.868683720393</v>
      </c>
      <c r="HA204" s="439">
        <f t="shared" si="188"/>
        <v>17630.374744232005</v>
      </c>
      <c r="HB204" s="439">
        <f t="shared" si="188"/>
        <v>17630.374744232005</v>
      </c>
      <c r="HC204" s="439">
        <f t="shared" si="188"/>
        <v>17630.374744232005</v>
      </c>
      <c r="HD204" s="439">
        <f t="shared" si="188"/>
        <v>17630.374744232005</v>
      </c>
      <c r="HE204" s="439">
        <f t="shared" si="188"/>
        <v>17630.374744232005</v>
      </c>
      <c r="HF204" s="439">
        <f t="shared" si="188"/>
        <v>17630.374744232005</v>
      </c>
      <c r="HG204" s="439">
        <f t="shared" si="188"/>
        <v>17630.374744232005</v>
      </c>
      <c r="HH204" s="439">
        <f t="shared" si="188"/>
        <v>17630.374744232005</v>
      </c>
      <c r="HI204" s="439">
        <f t="shared" si="188"/>
        <v>17630.374744232005</v>
      </c>
      <c r="HJ204" s="439">
        <f t="shared" si="188"/>
        <v>17630.374744232005</v>
      </c>
      <c r="HK204" s="439">
        <f t="shared" si="188"/>
        <v>17630.374744232005</v>
      </c>
      <c r="HL204" s="439">
        <f t="shared" si="188"/>
        <v>17630.374744232005</v>
      </c>
      <c r="HM204" s="439">
        <f t="shared" si="188"/>
        <v>18159.285986558967</v>
      </c>
      <c r="HN204" s="439">
        <f t="shared" si="188"/>
        <v>0</v>
      </c>
      <c r="HO204" s="439">
        <f t="shared" si="188"/>
        <v>0</v>
      </c>
      <c r="HP204" s="439">
        <f t="shared" si="188"/>
        <v>0</v>
      </c>
      <c r="HQ204" s="439">
        <f t="shared" si="188"/>
        <v>0</v>
      </c>
      <c r="HR204" s="439">
        <f t="shared" si="188"/>
        <v>0</v>
      </c>
      <c r="HS204" s="439">
        <f t="shared" si="188"/>
        <v>0</v>
      </c>
      <c r="HT204" s="439">
        <f t="shared" si="188"/>
        <v>0</v>
      </c>
      <c r="HU204" s="439">
        <f t="shared" si="188"/>
        <v>0</v>
      </c>
      <c r="HV204" s="439">
        <f t="shared" si="188"/>
        <v>0</v>
      </c>
      <c r="HW204" s="439">
        <f t="shared" si="188"/>
        <v>0</v>
      </c>
      <c r="HX204" s="439">
        <f t="shared" si="188"/>
        <v>0</v>
      </c>
      <c r="HY204" s="439">
        <f t="shared" si="188"/>
        <v>0</v>
      </c>
      <c r="HZ204" s="439">
        <f t="shared" si="188"/>
        <v>0</v>
      </c>
      <c r="IA204" s="439">
        <f t="shared" si="188"/>
        <v>0</v>
      </c>
      <c r="IB204" s="439">
        <f t="shared" si="188"/>
        <v>0</v>
      </c>
      <c r="IC204" s="439">
        <f t="shared" si="188"/>
        <v>0</v>
      </c>
      <c r="ID204" s="439">
        <f t="shared" si="188"/>
        <v>0</v>
      </c>
      <c r="IE204" s="439">
        <f t="shared" si="188"/>
        <v>0</v>
      </c>
      <c r="IF204" s="439">
        <f t="shared" si="188"/>
        <v>0</v>
      </c>
      <c r="IG204" s="439">
        <f t="shared" si="188"/>
        <v>0</v>
      </c>
      <c r="IH204" s="439">
        <f t="shared" si="188"/>
        <v>0</v>
      </c>
      <c r="II204" s="439">
        <f t="shared" si="188"/>
        <v>0</v>
      </c>
      <c r="IJ204" s="439">
        <f t="shared" si="188"/>
        <v>0</v>
      </c>
      <c r="IK204" s="439">
        <f t="shared" si="188"/>
        <v>0</v>
      </c>
      <c r="IL204" s="439">
        <f t="shared" si="188"/>
        <v>0</v>
      </c>
      <c r="IM204" s="439">
        <f t="shared" si="188"/>
        <v>0</v>
      </c>
      <c r="IN204" s="439">
        <f t="shared" si="188"/>
        <v>0</v>
      </c>
      <c r="IO204" s="439">
        <f t="shared" si="188"/>
        <v>0</v>
      </c>
      <c r="IP204" s="439">
        <f t="shared" si="188"/>
        <v>0</v>
      </c>
      <c r="IQ204" s="439">
        <f t="shared" si="188"/>
        <v>0</v>
      </c>
      <c r="IR204" s="439">
        <f t="shared" si="188"/>
        <v>0</v>
      </c>
      <c r="IS204" s="439">
        <f t="shared" si="188"/>
        <v>0</v>
      </c>
      <c r="IT204" s="439">
        <f t="shared" si="188"/>
        <v>0</v>
      </c>
      <c r="IU204" s="439">
        <f t="shared" si="188"/>
        <v>0</v>
      </c>
      <c r="IV204" s="439">
        <f t="shared" si="188"/>
        <v>0</v>
      </c>
      <c r="IW204" s="439">
        <f t="shared" si="188"/>
        <v>0</v>
      </c>
      <c r="IX204" s="439">
        <f t="shared" si="188"/>
        <v>0</v>
      </c>
      <c r="IY204" s="439">
        <f t="shared" si="188"/>
        <v>0</v>
      </c>
      <c r="IZ204" s="439">
        <f t="shared" ref="IZ204:LK204" si="189">IF(OR(IZ$165&lt;=EOMONTH($E35,$R35*(1-$O35)),IZ$165&gt;EOMONTH($E35,$P35*12*(1-$O35)+$Q35*12*$O35+$R35*(1-$O35))),0,FV($W35,ROUNDDOWN(YEARFRAC($D$165,IZ$165,1),0),0,-($U35*(1-$O35)+$V35*$O35)*$B35/12,0))</f>
        <v>0</v>
      </c>
      <c r="JA204" s="439">
        <f t="shared" si="189"/>
        <v>0</v>
      </c>
      <c r="JB204" s="439">
        <f t="shared" si="189"/>
        <v>0</v>
      </c>
      <c r="JC204" s="439">
        <f t="shared" si="189"/>
        <v>0</v>
      </c>
      <c r="JD204" s="439">
        <f t="shared" si="189"/>
        <v>0</v>
      </c>
      <c r="JE204" s="439">
        <f t="shared" si="189"/>
        <v>0</v>
      </c>
      <c r="JF204" s="439">
        <f t="shared" si="189"/>
        <v>0</v>
      </c>
      <c r="JG204" s="439">
        <f t="shared" si="189"/>
        <v>0</v>
      </c>
      <c r="JH204" s="439">
        <f t="shared" si="189"/>
        <v>0</v>
      </c>
      <c r="JI204" s="439">
        <f t="shared" si="189"/>
        <v>0</v>
      </c>
      <c r="JJ204" s="439">
        <f t="shared" si="189"/>
        <v>0</v>
      </c>
      <c r="JK204" s="439">
        <f t="shared" si="189"/>
        <v>0</v>
      </c>
      <c r="JL204" s="439">
        <f t="shared" si="189"/>
        <v>0</v>
      </c>
      <c r="JM204" s="439">
        <f t="shared" si="189"/>
        <v>0</v>
      </c>
      <c r="JN204" s="439">
        <f t="shared" si="189"/>
        <v>0</v>
      </c>
      <c r="JO204" s="439">
        <f t="shared" si="189"/>
        <v>0</v>
      </c>
      <c r="JP204" s="439">
        <f t="shared" si="189"/>
        <v>0</v>
      </c>
      <c r="JQ204" s="439">
        <f t="shared" si="189"/>
        <v>0</v>
      </c>
      <c r="JR204" s="439">
        <f t="shared" si="189"/>
        <v>0</v>
      </c>
      <c r="JS204" s="439">
        <f t="shared" si="189"/>
        <v>0</v>
      </c>
      <c r="JT204" s="439">
        <f t="shared" si="189"/>
        <v>0</v>
      </c>
      <c r="JU204" s="439">
        <f t="shared" si="189"/>
        <v>0</v>
      </c>
      <c r="JV204" s="439">
        <f t="shared" si="189"/>
        <v>0</v>
      </c>
      <c r="JW204" s="439">
        <f t="shared" si="189"/>
        <v>0</v>
      </c>
      <c r="JX204" s="439">
        <f t="shared" si="189"/>
        <v>0</v>
      </c>
      <c r="JY204" s="439">
        <f t="shared" si="189"/>
        <v>0</v>
      </c>
      <c r="JZ204" s="439">
        <f t="shared" si="189"/>
        <v>0</v>
      </c>
      <c r="KA204" s="439">
        <f t="shared" si="189"/>
        <v>0</v>
      </c>
      <c r="KB204" s="439">
        <f t="shared" si="189"/>
        <v>0</v>
      </c>
      <c r="KC204" s="439">
        <f t="shared" si="189"/>
        <v>0</v>
      </c>
      <c r="KD204" s="439">
        <f t="shared" si="189"/>
        <v>0</v>
      </c>
      <c r="KE204" s="439">
        <f t="shared" si="189"/>
        <v>0</v>
      </c>
      <c r="KF204" s="439">
        <f t="shared" si="189"/>
        <v>0</v>
      </c>
      <c r="KG204" s="439">
        <f t="shared" si="189"/>
        <v>0</v>
      </c>
      <c r="KH204" s="439">
        <f t="shared" si="189"/>
        <v>0</v>
      </c>
      <c r="KI204" s="439">
        <f t="shared" si="189"/>
        <v>0</v>
      </c>
      <c r="KJ204" s="439">
        <f t="shared" si="189"/>
        <v>0</v>
      </c>
      <c r="KK204" s="439">
        <f t="shared" si="189"/>
        <v>0</v>
      </c>
      <c r="KL204" s="439">
        <f t="shared" si="189"/>
        <v>0</v>
      </c>
      <c r="KM204" s="439">
        <f t="shared" si="189"/>
        <v>0</v>
      </c>
      <c r="KN204" s="439">
        <f t="shared" si="189"/>
        <v>0</v>
      </c>
      <c r="KO204" s="439">
        <f t="shared" si="189"/>
        <v>0</v>
      </c>
      <c r="KP204" s="439">
        <f t="shared" si="189"/>
        <v>0</v>
      </c>
      <c r="KQ204" s="439">
        <f t="shared" si="189"/>
        <v>0</v>
      </c>
      <c r="KR204" s="439">
        <f t="shared" si="189"/>
        <v>0</v>
      </c>
      <c r="KS204" s="439">
        <f t="shared" si="189"/>
        <v>0</v>
      </c>
      <c r="KT204" s="439">
        <f t="shared" si="189"/>
        <v>0</v>
      </c>
      <c r="KU204" s="439">
        <f t="shared" si="189"/>
        <v>0</v>
      </c>
      <c r="KV204" s="439">
        <f t="shared" si="189"/>
        <v>0</v>
      </c>
      <c r="KW204" s="439">
        <f t="shared" si="189"/>
        <v>0</v>
      </c>
      <c r="KX204" s="439">
        <f t="shared" si="189"/>
        <v>0</v>
      </c>
      <c r="KY204" s="439">
        <f t="shared" si="189"/>
        <v>0</v>
      </c>
      <c r="KZ204" s="439">
        <f t="shared" si="189"/>
        <v>0</v>
      </c>
      <c r="LA204" s="439">
        <f t="shared" si="189"/>
        <v>0</v>
      </c>
      <c r="LB204" s="439">
        <f t="shared" si="189"/>
        <v>0</v>
      </c>
      <c r="LC204" s="439">
        <f t="shared" si="189"/>
        <v>0</v>
      </c>
      <c r="LD204" s="439">
        <f t="shared" si="189"/>
        <v>0</v>
      </c>
      <c r="LE204" s="439">
        <f t="shared" si="189"/>
        <v>0</v>
      </c>
      <c r="LF204" s="439">
        <f t="shared" si="189"/>
        <v>0</v>
      </c>
      <c r="LG204" s="439">
        <f t="shared" si="189"/>
        <v>0</v>
      </c>
      <c r="LH204" s="439">
        <f t="shared" si="189"/>
        <v>0</v>
      </c>
      <c r="LI204" s="439">
        <f t="shared" si="189"/>
        <v>0</v>
      </c>
      <c r="LJ204" s="439">
        <f t="shared" si="189"/>
        <v>0</v>
      </c>
      <c r="LK204" s="439">
        <f t="shared" si="189"/>
        <v>0</v>
      </c>
      <c r="LL204" s="439">
        <f t="shared" ref="LL204:NK204" si="190">IF(OR(LL$165&lt;=EOMONTH($E35,$R35*(1-$O35)),LL$165&gt;EOMONTH($E35,$P35*12*(1-$O35)+$Q35*12*$O35+$R35*(1-$O35))),0,FV($W35,ROUNDDOWN(YEARFRAC($D$165,LL$165,1),0),0,-($U35*(1-$O35)+$V35*$O35)*$B35/12,0))</f>
        <v>0</v>
      </c>
      <c r="LM204" s="439">
        <f t="shared" si="190"/>
        <v>0</v>
      </c>
      <c r="LN204" s="439">
        <f t="shared" si="190"/>
        <v>0</v>
      </c>
      <c r="LO204" s="439">
        <f t="shared" si="190"/>
        <v>0</v>
      </c>
      <c r="LP204" s="439">
        <f t="shared" si="190"/>
        <v>0</v>
      </c>
      <c r="LQ204" s="439">
        <f t="shared" si="190"/>
        <v>0</v>
      </c>
      <c r="LR204" s="439">
        <f t="shared" si="190"/>
        <v>0</v>
      </c>
      <c r="LS204" s="439">
        <f t="shared" si="190"/>
        <v>0</v>
      </c>
      <c r="LT204" s="439">
        <f t="shared" si="190"/>
        <v>0</v>
      </c>
      <c r="LU204" s="439">
        <f t="shared" si="190"/>
        <v>0</v>
      </c>
      <c r="LV204" s="439">
        <f t="shared" si="190"/>
        <v>0</v>
      </c>
      <c r="LW204" s="439">
        <f t="shared" si="190"/>
        <v>0</v>
      </c>
      <c r="LX204" s="439">
        <f t="shared" si="190"/>
        <v>0</v>
      </c>
      <c r="LY204" s="439">
        <f t="shared" si="190"/>
        <v>0</v>
      </c>
      <c r="LZ204" s="439">
        <f t="shared" si="190"/>
        <v>0</v>
      </c>
      <c r="MA204" s="439">
        <f t="shared" si="190"/>
        <v>0</v>
      </c>
      <c r="MB204" s="439">
        <f t="shared" si="190"/>
        <v>0</v>
      </c>
      <c r="MC204" s="439">
        <f t="shared" si="190"/>
        <v>0</v>
      </c>
      <c r="MD204" s="439">
        <f t="shared" si="190"/>
        <v>0</v>
      </c>
      <c r="ME204" s="439">
        <f t="shared" si="190"/>
        <v>0</v>
      </c>
      <c r="MF204" s="439">
        <f t="shared" si="190"/>
        <v>0</v>
      </c>
      <c r="MG204" s="439">
        <f t="shared" si="190"/>
        <v>0</v>
      </c>
      <c r="MH204" s="439">
        <f t="shared" si="190"/>
        <v>0</v>
      </c>
      <c r="MI204" s="439">
        <f t="shared" si="190"/>
        <v>0</v>
      </c>
      <c r="MJ204" s="439">
        <f t="shared" si="190"/>
        <v>0</v>
      </c>
      <c r="MK204" s="439">
        <f t="shared" si="190"/>
        <v>0</v>
      </c>
      <c r="ML204" s="439">
        <f t="shared" si="190"/>
        <v>0</v>
      </c>
      <c r="MM204" s="439">
        <f t="shared" si="190"/>
        <v>0</v>
      </c>
      <c r="MN204" s="439">
        <f t="shared" si="190"/>
        <v>0</v>
      </c>
      <c r="MO204" s="439">
        <f t="shared" si="190"/>
        <v>0</v>
      </c>
      <c r="MP204" s="439">
        <f t="shared" si="190"/>
        <v>0</v>
      </c>
      <c r="MQ204" s="439">
        <f t="shared" si="190"/>
        <v>0</v>
      </c>
      <c r="MR204" s="439">
        <f t="shared" si="190"/>
        <v>0</v>
      </c>
      <c r="MS204" s="439">
        <f t="shared" si="190"/>
        <v>0</v>
      </c>
      <c r="MT204" s="439">
        <f t="shared" si="190"/>
        <v>0</v>
      </c>
      <c r="MU204" s="439">
        <f t="shared" si="190"/>
        <v>0</v>
      </c>
      <c r="MV204" s="439">
        <f t="shared" si="190"/>
        <v>0</v>
      </c>
      <c r="MW204" s="439">
        <f t="shared" si="190"/>
        <v>0</v>
      </c>
      <c r="MX204" s="439">
        <f t="shared" si="190"/>
        <v>0</v>
      </c>
      <c r="MY204" s="439">
        <f t="shared" si="190"/>
        <v>0</v>
      </c>
      <c r="MZ204" s="439">
        <f t="shared" si="190"/>
        <v>0</v>
      </c>
      <c r="NA204" s="439">
        <f t="shared" si="190"/>
        <v>0</v>
      </c>
      <c r="NB204" s="439">
        <f t="shared" si="190"/>
        <v>0</v>
      </c>
      <c r="NC204" s="439">
        <f t="shared" si="190"/>
        <v>0</v>
      </c>
      <c r="ND204" s="439">
        <f t="shared" si="190"/>
        <v>0</v>
      </c>
      <c r="NE204" s="439">
        <f t="shared" si="190"/>
        <v>0</v>
      </c>
      <c r="NF204" s="439">
        <f t="shared" si="190"/>
        <v>0</v>
      </c>
      <c r="NG204" s="439">
        <f t="shared" si="190"/>
        <v>0</v>
      </c>
      <c r="NH204" s="439">
        <f t="shared" si="190"/>
        <v>0</v>
      </c>
      <c r="NI204" s="439">
        <f t="shared" si="190"/>
        <v>0</v>
      </c>
      <c r="NJ204" s="439">
        <f t="shared" si="190"/>
        <v>0</v>
      </c>
      <c r="NK204" s="442">
        <f t="shared" si="190"/>
        <v>0</v>
      </c>
    </row>
    <row r="205" spans="1:375" x14ac:dyDescent="0.15">
      <c r="A205" s="436">
        <f t="shared" si="172"/>
        <v>-28670.216092674596</v>
      </c>
      <c r="B205" s="441" t="s">
        <v>750</v>
      </c>
      <c r="C205" s="438" t="s">
        <v>753</v>
      </c>
      <c r="D205" s="439">
        <f t="shared" ref="D205:BO205" si="191">IF(AND(D$165&gt;EOMONTH($E35,$R35*(1-$O35)),D$165&lt;=EOMONTH($E35,$R35*(1-$O35)+$S35*(1-$O35)+$T35*$O35)),-D204,0)</f>
        <v>0</v>
      </c>
      <c r="E205" s="439">
        <f t="shared" si="191"/>
        <v>0</v>
      </c>
      <c r="F205" s="439">
        <f t="shared" si="191"/>
        <v>0</v>
      </c>
      <c r="G205" s="439">
        <f t="shared" si="191"/>
        <v>0</v>
      </c>
      <c r="H205" s="439">
        <f t="shared" si="191"/>
        <v>0</v>
      </c>
      <c r="I205" s="439">
        <f t="shared" si="191"/>
        <v>0</v>
      </c>
      <c r="J205" s="439">
        <f t="shared" si="191"/>
        <v>0</v>
      </c>
      <c r="K205" s="439">
        <f t="shared" si="191"/>
        <v>0</v>
      </c>
      <c r="L205" s="439">
        <f t="shared" si="191"/>
        <v>0</v>
      </c>
      <c r="M205" s="439">
        <f t="shared" si="191"/>
        <v>0</v>
      </c>
      <c r="N205" s="439">
        <f t="shared" si="191"/>
        <v>0</v>
      </c>
      <c r="O205" s="439">
        <f t="shared" si="191"/>
        <v>0</v>
      </c>
      <c r="P205" s="439">
        <f t="shared" si="191"/>
        <v>0</v>
      </c>
      <c r="Q205" s="439">
        <f t="shared" si="191"/>
        <v>0</v>
      </c>
      <c r="R205" s="439">
        <f t="shared" si="191"/>
        <v>0</v>
      </c>
      <c r="S205" s="439">
        <f t="shared" si="191"/>
        <v>0</v>
      </c>
      <c r="T205" s="439">
        <f t="shared" si="191"/>
        <v>0</v>
      </c>
      <c r="U205" s="439">
        <f t="shared" si="191"/>
        <v>0</v>
      </c>
      <c r="V205" s="439">
        <f t="shared" si="191"/>
        <v>0</v>
      </c>
      <c r="W205" s="439">
        <f t="shared" si="191"/>
        <v>0</v>
      </c>
      <c r="X205" s="439">
        <f t="shared" si="191"/>
        <v>0</v>
      </c>
      <c r="Y205" s="439">
        <f t="shared" si="191"/>
        <v>0</v>
      </c>
      <c r="Z205" s="439">
        <f t="shared" si="191"/>
        <v>0</v>
      </c>
      <c r="AA205" s="439">
        <f t="shared" si="191"/>
        <v>0</v>
      </c>
      <c r="AB205" s="439">
        <f t="shared" si="191"/>
        <v>0</v>
      </c>
      <c r="AC205" s="439">
        <f t="shared" si="191"/>
        <v>0</v>
      </c>
      <c r="AD205" s="439">
        <f t="shared" si="191"/>
        <v>0</v>
      </c>
      <c r="AE205" s="439">
        <f t="shared" si="191"/>
        <v>0</v>
      </c>
      <c r="AF205" s="439">
        <f t="shared" si="191"/>
        <v>0</v>
      </c>
      <c r="AG205" s="439">
        <f t="shared" si="191"/>
        <v>0</v>
      </c>
      <c r="AH205" s="439">
        <f t="shared" si="191"/>
        <v>0</v>
      </c>
      <c r="AI205" s="439">
        <f t="shared" si="191"/>
        <v>0</v>
      </c>
      <c r="AJ205" s="439">
        <f t="shared" si="191"/>
        <v>0</v>
      </c>
      <c r="AK205" s="439">
        <f t="shared" si="191"/>
        <v>0</v>
      </c>
      <c r="AL205" s="439">
        <f t="shared" si="191"/>
        <v>0</v>
      </c>
      <c r="AM205" s="439">
        <f t="shared" si="191"/>
        <v>0</v>
      </c>
      <c r="AN205" s="439">
        <f t="shared" si="191"/>
        <v>0</v>
      </c>
      <c r="AO205" s="439">
        <f t="shared" si="191"/>
        <v>0</v>
      </c>
      <c r="AP205" s="439">
        <f t="shared" si="191"/>
        <v>0</v>
      </c>
      <c r="AQ205" s="439">
        <f t="shared" si="191"/>
        <v>0</v>
      </c>
      <c r="AR205" s="439">
        <f t="shared" si="191"/>
        <v>0</v>
      </c>
      <c r="AS205" s="439">
        <f t="shared" si="191"/>
        <v>0</v>
      </c>
      <c r="AT205" s="439">
        <f t="shared" si="191"/>
        <v>0</v>
      </c>
      <c r="AU205" s="439">
        <f t="shared" si="191"/>
        <v>0</v>
      </c>
      <c r="AV205" s="439">
        <f t="shared" si="191"/>
        <v>0</v>
      </c>
      <c r="AW205" s="439">
        <f t="shared" si="191"/>
        <v>0</v>
      </c>
      <c r="AX205" s="439">
        <f t="shared" si="191"/>
        <v>0</v>
      </c>
      <c r="AY205" s="439">
        <f t="shared" si="191"/>
        <v>0</v>
      </c>
      <c r="AZ205" s="439">
        <f t="shared" si="191"/>
        <v>0</v>
      </c>
      <c r="BA205" s="439">
        <f t="shared" si="191"/>
        <v>0</v>
      </c>
      <c r="BB205" s="439">
        <f t="shared" si="191"/>
        <v>0</v>
      </c>
      <c r="BC205" s="439">
        <f t="shared" si="191"/>
        <v>0</v>
      </c>
      <c r="BD205" s="439">
        <f t="shared" si="191"/>
        <v>0</v>
      </c>
      <c r="BE205" s="439">
        <f t="shared" si="191"/>
        <v>0</v>
      </c>
      <c r="BF205" s="439">
        <f t="shared" si="191"/>
        <v>0</v>
      </c>
      <c r="BG205" s="439">
        <f t="shared" si="191"/>
        <v>0</v>
      </c>
      <c r="BH205" s="439">
        <f t="shared" si="191"/>
        <v>0</v>
      </c>
      <c r="BI205" s="439">
        <f t="shared" si="191"/>
        <v>0</v>
      </c>
      <c r="BJ205" s="439">
        <f t="shared" si="191"/>
        <v>0</v>
      </c>
      <c r="BK205" s="439">
        <f t="shared" si="191"/>
        <v>0</v>
      </c>
      <c r="BL205" s="439">
        <f t="shared" si="191"/>
        <v>0</v>
      </c>
      <c r="BM205" s="439">
        <f t="shared" si="191"/>
        <v>0</v>
      </c>
      <c r="BN205" s="439">
        <f t="shared" si="191"/>
        <v>0</v>
      </c>
      <c r="BO205" s="439">
        <f t="shared" si="191"/>
        <v>0</v>
      </c>
      <c r="BP205" s="439">
        <f t="shared" ref="BP205:EA205" si="192">IF(AND(BP$165&gt;EOMONTH($E35,$R35*(1-$O35)),BP$165&lt;=EOMONTH($E35,$R35*(1-$O35)+$S35*(1-$O35)+$T35*$O35)),-BP204,0)</f>
        <v>0</v>
      </c>
      <c r="BQ205" s="439">
        <f t="shared" si="192"/>
        <v>0</v>
      </c>
      <c r="BR205" s="439">
        <f t="shared" si="192"/>
        <v>0</v>
      </c>
      <c r="BS205" s="439">
        <f t="shared" si="192"/>
        <v>0</v>
      </c>
      <c r="BT205" s="439">
        <f t="shared" si="192"/>
        <v>0</v>
      </c>
      <c r="BU205" s="439">
        <f t="shared" si="192"/>
        <v>0</v>
      </c>
      <c r="BV205" s="439">
        <f t="shared" si="192"/>
        <v>0</v>
      </c>
      <c r="BW205" s="439">
        <f t="shared" si="192"/>
        <v>0</v>
      </c>
      <c r="BX205" s="439">
        <f t="shared" si="192"/>
        <v>0</v>
      </c>
      <c r="BY205" s="439">
        <f t="shared" si="192"/>
        <v>0</v>
      </c>
      <c r="BZ205" s="439">
        <f t="shared" si="192"/>
        <v>0</v>
      </c>
      <c r="CA205" s="439">
        <f t="shared" si="192"/>
        <v>0</v>
      </c>
      <c r="CB205" s="439">
        <f t="shared" si="192"/>
        <v>0</v>
      </c>
      <c r="CC205" s="439">
        <f t="shared" si="192"/>
        <v>0</v>
      </c>
      <c r="CD205" s="439">
        <f t="shared" si="192"/>
        <v>0</v>
      </c>
      <c r="CE205" s="439">
        <f t="shared" si="192"/>
        <v>0</v>
      </c>
      <c r="CF205" s="439">
        <f t="shared" si="192"/>
        <v>0</v>
      </c>
      <c r="CG205" s="439">
        <f t="shared" si="192"/>
        <v>0</v>
      </c>
      <c r="CH205" s="439">
        <f t="shared" si="192"/>
        <v>0</v>
      </c>
      <c r="CI205" s="439">
        <f t="shared" si="192"/>
        <v>0</v>
      </c>
      <c r="CJ205" s="439">
        <f t="shared" si="192"/>
        <v>0</v>
      </c>
      <c r="CK205" s="439">
        <f t="shared" si="192"/>
        <v>0</v>
      </c>
      <c r="CL205" s="439">
        <f t="shared" si="192"/>
        <v>0</v>
      </c>
      <c r="CM205" s="439">
        <f t="shared" si="192"/>
        <v>0</v>
      </c>
      <c r="CN205" s="439">
        <f t="shared" si="192"/>
        <v>0</v>
      </c>
      <c r="CO205" s="439">
        <f t="shared" si="192"/>
        <v>0</v>
      </c>
      <c r="CP205" s="439">
        <f t="shared" si="192"/>
        <v>0</v>
      </c>
      <c r="CQ205" s="439">
        <f t="shared" si="192"/>
        <v>0</v>
      </c>
      <c r="CR205" s="439">
        <f t="shared" si="192"/>
        <v>0</v>
      </c>
      <c r="CS205" s="439">
        <f t="shared" si="192"/>
        <v>0</v>
      </c>
      <c r="CT205" s="439">
        <f t="shared" si="192"/>
        <v>0</v>
      </c>
      <c r="CU205" s="439">
        <f t="shared" si="192"/>
        <v>0</v>
      </c>
      <c r="CV205" s="439">
        <f t="shared" si="192"/>
        <v>0</v>
      </c>
      <c r="CW205" s="439">
        <f t="shared" si="192"/>
        <v>0</v>
      </c>
      <c r="CX205" s="439">
        <f t="shared" si="192"/>
        <v>0</v>
      </c>
      <c r="CY205" s="439">
        <f t="shared" si="192"/>
        <v>0</v>
      </c>
      <c r="CZ205" s="439">
        <f t="shared" si="192"/>
        <v>0</v>
      </c>
      <c r="DA205" s="439">
        <f t="shared" si="192"/>
        <v>0</v>
      </c>
      <c r="DB205" s="439">
        <f t="shared" si="192"/>
        <v>0</v>
      </c>
      <c r="DC205" s="439">
        <f t="shared" si="192"/>
        <v>0</v>
      </c>
      <c r="DD205" s="439">
        <f t="shared" si="192"/>
        <v>0</v>
      </c>
      <c r="DE205" s="439">
        <f t="shared" si="192"/>
        <v>0</v>
      </c>
      <c r="DF205" s="439">
        <f t="shared" si="192"/>
        <v>0</v>
      </c>
      <c r="DG205" s="439">
        <f t="shared" si="192"/>
        <v>0</v>
      </c>
      <c r="DH205" s="439">
        <f t="shared" si="192"/>
        <v>0</v>
      </c>
      <c r="DI205" s="439">
        <f t="shared" si="192"/>
        <v>0</v>
      </c>
      <c r="DJ205" s="439">
        <f t="shared" si="192"/>
        <v>0</v>
      </c>
      <c r="DK205" s="439">
        <f t="shared" si="192"/>
        <v>0</v>
      </c>
      <c r="DL205" s="439">
        <f t="shared" si="192"/>
        <v>0</v>
      </c>
      <c r="DM205" s="439">
        <f t="shared" si="192"/>
        <v>0</v>
      </c>
      <c r="DN205" s="439">
        <f t="shared" si="192"/>
        <v>0</v>
      </c>
      <c r="DO205" s="439">
        <f t="shared" si="192"/>
        <v>0</v>
      </c>
      <c r="DP205" s="439">
        <f t="shared" si="192"/>
        <v>0</v>
      </c>
      <c r="DQ205" s="439">
        <f t="shared" si="192"/>
        <v>0</v>
      </c>
      <c r="DR205" s="439">
        <f t="shared" si="192"/>
        <v>0</v>
      </c>
      <c r="DS205" s="439">
        <f t="shared" si="192"/>
        <v>0</v>
      </c>
      <c r="DT205" s="439">
        <f t="shared" si="192"/>
        <v>0</v>
      </c>
      <c r="DU205" s="439">
        <f t="shared" si="192"/>
        <v>0</v>
      </c>
      <c r="DV205" s="439">
        <f t="shared" si="192"/>
        <v>0</v>
      </c>
      <c r="DW205" s="439">
        <f t="shared" si="192"/>
        <v>0</v>
      </c>
      <c r="DX205" s="439">
        <f t="shared" si="192"/>
        <v>0</v>
      </c>
      <c r="DY205" s="439">
        <f t="shared" si="192"/>
        <v>0</v>
      </c>
      <c r="DZ205" s="439">
        <f t="shared" si="192"/>
        <v>0</v>
      </c>
      <c r="EA205" s="439">
        <f t="shared" si="192"/>
        <v>0</v>
      </c>
      <c r="EB205" s="439">
        <f t="shared" ref="EB205:GM205" si="193">IF(AND(EB$165&gt;EOMONTH($E35,$R35*(1-$O35)),EB$165&lt;=EOMONTH($E35,$R35*(1-$O35)+$S35*(1-$O35)+$T35*$O35)),-EB204,0)</f>
        <v>-14335.108046337298</v>
      </c>
      <c r="EC205" s="439">
        <f t="shared" si="193"/>
        <v>-14335.108046337298</v>
      </c>
      <c r="ED205" s="439">
        <f t="shared" si="193"/>
        <v>0</v>
      </c>
      <c r="EE205" s="439">
        <f t="shared" si="193"/>
        <v>0</v>
      </c>
      <c r="EF205" s="439">
        <f t="shared" si="193"/>
        <v>0</v>
      </c>
      <c r="EG205" s="439">
        <f t="shared" si="193"/>
        <v>0</v>
      </c>
      <c r="EH205" s="439">
        <f t="shared" si="193"/>
        <v>0</v>
      </c>
      <c r="EI205" s="439">
        <f t="shared" si="193"/>
        <v>0</v>
      </c>
      <c r="EJ205" s="439">
        <f t="shared" si="193"/>
        <v>0</v>
      </c>
      <c r="EK205" s="439">
        <f t="shared" si="193"/>
        <v>0</v>
      </c>
      <c r="EL205" s="439">
        <f t="shared" si="193"/>
        <v>0</v>
      </c>
      <c r="EM205" s="439">
        <f t="shared" si="193"/>
        <v>0</v>
      </c>
      <c r="EN205" s="439">
        <f t="shared" si="193"/>
        <v>0</v>
      </c>
      <c r="EO205" s="439">
        <f t="shared" si="193"/>
        <v>0</v>
      </c>
      <c r="EP205" s="439">
        <f t="shared" si="193"/>
        <v>0</v>
      </c>
      <c r="EQ205" s="439">
        <f t="shared" si="193"/>
        <v>0</v>
      </c>
      <c r="ER205" s="439">
        <f t="shared" si="193"/>
        <v>0</v>
      </c>
      <c r="ES205" s="439">
        <f t="shared" si="193"/>
        <v>0</v>
      </c>
      <c r="ET205" s="439">
        <f t="shared" si="193"/>
        <v>0</v>
      </c>
      <c r="EU205" s="439">
        <f t="shared" si="193"/>
        <v>0</v>
      </c>
      <c r="EV205" s="439">
        <f t="shared" si="193"/>
        <v>0</v>
      </c>
      <c r="EW205" s="439">
        <f t="shared" si="193"/>
        <v>0</v>
      </c>
      <c r="EX205" s="439">
        <f t="shared" si="193"/>
        <v>0</v>
      </c>
      <c r="EY205" s="439">
        <f t="shared" si="193"/>
        <v>0</v>
      </c>
      <c r="EZ205" s="439">
        <f t="shared" si="193"/>
        <v>0</v>
      </c>
      <c r="FA205" s="439">
        <f t="shared" si="193"/>
        <v>0</v>
      </c>
      <c r="FB205" s="439">
        <f t="shared" si="193"/>
        <v>0</v>
      </c>
      <c r="FC205" s="439">
        <f t="shared" si="193"/>
        <v>0</v>
      </c>
      <c r="FD205" s="439">
        <f t="shared" si="193"/>
        <v>0</v>
      </c>
      <c r="FE205" s="439">
        <f t="shared" si="193"/>
        <v>0</v>
      </c>
      <c r="FF205" s="439">
        <f t="shared" si="193"/>
        <v>0</v>
      </c>
      <c r="FG205" s="439">
        <f t="shared" si="193"/>
        <v>0</v>
      </c>
      <c r="FH205" s="439">
        <f t="shared" si="193"/>
        <v>0</v>
      </c>
      <c r="FI205" s="439">
        <f t="shared" si="193"/>
        <v>0</v>
      </c>
      <c r="FJ205" s="439">
        <f t="shared" si="193"/>
        <v>0</v>
      </c>
      <c r="FK205" s="439">
        <f t="shared" si="193"/>
        <v>0</v>
      </c>
      <c r="FL205" s="439">
        <f t="shared" si="193"/>
        <v>0</v>
      </c>
      <c r="FM205" s="439">
        <f t="shared" si="193"/>
        <v>0</v>
      </c>
      <c r="FN205" s="439">
        <f t="shared" si="193"/>
        <v>0</v>
      </c>
      <c r="FO205" s="439">
        <f t="shared" si="193"/>
        <v>0</v>
      </c>
      <c r="FP205" s="439">
        <f t="shared" si="193"/>
        <v>0</v>
      </c>
      <c r="FQ205" s="439">
        <f t="shared" si="193"/>
        <v>0</v>
      </c>
      <c r="FR205" s="439">
        <f t="shared" si="193"/>
        <v>0</v>
      </c>
      <c r="FS205" s="439">
        <f t="shared" si="193"/>
        <v>0</v>
      </c>
      <c r="FT205" s="439">
        <f t="shared" si="193"/>
        <v>0</v>
      </c>
      <c r="FU205" s="439">
        <f t="shared" si="193"/>
        <v>0</v>
      </c>
      <c r="FV205" s="439">
        <f t="shared" si="193"/>
        <v>0</v>
      </c>
      <c r="FW205" s="439">
        <f t="shared" si="193"/>
        <v>0</v>
      </c>
      <c r="FX205" s="439">
        <f t="shared" si="193"/>
        <v>0</v>
      </c>
      <c r="FY205" s="439">
        <f t="shared" si="193"/>
        <v>0</v>
      </c>
      <c r="FZ205" s="439">
        <f t="shared" si="193"/>
        <v>0</v>
      </c>
      <c r="GA205" s="439">
        <f t="shared" si="193"/>
        <v>0</v>
      </c>
      <c r="GB205" s="439">
        <f t="shared" si="193"/>
        <v>0</v>
      </c>
      <c r="GC205" s="439">
        <f t="shared" si="193"/>
        <v>0</v>
      </c>
      <c r="GD205" s="439">
        <f t="shared" si="193"/>
        <v>0</v>
      </c>
      <c r="GE205" s="439">
        <f t="shared" si="193"/>
        <v>0</v>
      </c>
      <c r="GF205" s="439">
        <f t="shared" si="193"/>
        <v>0</v>
      </c>
      <c r="GG205" s="439">
        <f t="shared" si="193"/>
        <v>0</v>
      </c>
      <c r="GH205" s="439">
        <f t="shared" si="193"/>
        <v>0</v>
      </c>
      <c r="GI205" s="439">
        <f t="shared" si="193"/>
        <v>0</v>
      </c>
      <c r="GJ205" s="439">
        <f t="shared" si="193"/>
        <v>0</v>
      </c>
      <c r="GK205" s="439">
        <f t="shared" si="193"/>
        <v>0</v>
      </c>
      <c r="GL205" s="439">
        <f t="shared" si="193"/>
        <v>0</v>
      </c>
      <c r="GM205" s="439">
        <f t="shared" si="193"/>
        <v>0</v>
      </c>
      <c r="GN205" s="439">
        <f t="shared" ref="GN205:IY205" si="194">IF(AND(GN$165&gt;EOMONTH($E35,$R35*(1-$O35)),GN$165&lt;=EOMONTH($E35,$R35*(1-$O35)+$S35*(1-$O35)+$T35*$O35)),-GN204,0)</f>
        <v>0</v>
      </c>
      <c r="GO205" s="439">
        <f t="shared" si="194"/>
        <v>0</v>
      </c>
      <c r="GP205" s="439">
        <f t="shared" si="194"/>
        <v>0</v>
      </c>
      <c r="GQ205" s="439">
        <f t="shared" si="194"/>
        <v>0</v>
      </c>
      <c r="GR205" s="439">
        <f t="shared" si="194"/>
        <v>0</v>
      </c>
      <c r="GS205" s="439">
        <f t="shared" si="194"/>
        <v>0</v>
      </c>
      <c r="GT205" s="439">
        <f t="shared" si="194"/>
        <v>0</v>
      </c>
      <c r="GU205" s="439">
        <f t="shared" si="194"/>
        <v>0</v>
      </c>
      <c r="GV205" s="439">
        <f t="shared" si="194"/>
        <v>0</v>
      </c>
      <c r="GW205" s="439">
        <f t="shared" si="194"/>
        <v>0</v>
      </c>
      <c r="GX205" s="439">
        <f t="shared" si="194"/>
        <v>0</v>
      </c>
      <c r="GY205" s="439">
        <f t="shared" si="194"/>
        <v>0</v>
      </c>
      <c r="GZ205" s="439">
        <f t="shared" si="194"/>
        <v>0</v>
      </c>
      <c r="HA205" s="439">
        <f t="shared" si="194"/>
        <v>0</v>
      </c>
      <c r="HB205" s="439">
        <f t="shared" si="194"/>
        <v>0</v>
      </c>
      <c r="HC205" s="439">
        <f t="shared" si="194"/>
        <v>0</v>
      </c>
      <c r="HD205" s="439">
        <f t="shared" si="194"/>
        <v>0</v>
      </c>
      <c r="HE205" s="439">
        <f t="shared" si="194"/>
        <v>0</v>
      </c>
      <c r="HF205" s="439">
        <f t="shared" si="194"/>
        <v>0</v>
      </c>
      <c r="HG205" s="439">
        <f t="shared" si="194"/>
        <v>0</v>
      </c>
      <c r="HH205" s="439">
        <f t="shared" si="194"/>
        <v>0</v>
      </c>
      <c r="HI205" s="439">
        <f t="shared" si="194"/>
        <v>0</v>
      </c>
      <c r="HJ205" s="439">
        <f t="shared" si="194"/>
        <v>0</v>
      </c>
      <c r="HK205" s="439">
        <f t="shared" si="194"/>
        <v>0</v>
      </c>
      <c r="HL205" s="439">
        <f t="shared" si="194"/>
        <v>0</v>
      </c>
      <c r="HM205" s="439">
        <f t="shared" si="194"/>
        <v>0</v>
      </c>
      <c r="HN205" s="439">
        <f t="shared" si="194"/>
        <v>0</v>
      </c>
      <c r="HO205" s="439">
        <f t="shared" si="194"/>
        <v>0</v>
      </c>
      <c r="HP205" s="439">
        <f t="shared" si="194"/>
        <v>0</v>
      </c>
      <c r="HQ205" s="439">
        <f t="shared" si="194"/>
        <v>0</v>
      </c>
      <c r="HR205" s="439">
        <f t="shared" si="194"/>
        <v>0</v>
      </c>
      <c r="HS205" s="439">
        <f t="shared" si="194"/>
        <v>0</v>
      </c>
      <c r="HT205" s="439">
        <f t="shared" si="194"/>
        <v>0</v>
      </c>
      <c r="HU205" s="439">
        <f t="shared" si="194"/>
        <v>0</v>
      </c>
      <c r="HV205" s="439">
        <f t="shared" si="194"/>
        <v>0</v>
      </c>
      <c r="HW205" s="439">
        <f t="shared" si="194"/>
        <v>0</v>
      </c>
      <c r="HX205" s="439">
        <f t="shared" si="194"/>
        <v>0</v>
      </c>
      <c r="HY205" s="439">
        <f t="shared" si="194"/>
        <v>0</v>
      </c>
      <c r="HZ205" s="439">
        <f t="shared" si="194"/>
        <v>0</v>
      </c>
      <c r="IA205" s="439">
        <f t="shared" si="194"/>
        <v>0</v>
      </c>
      <c r="IB205" s="439">
        <f t="shared" si="194"/>
        <v>0</v>
      </c>
      <c r="IC205" s="439">
        <f t="shared" si="194"/>
        <v>0</v>
      </c>
      <c r="ID205" s="439">
        <f t="shared" si="194"/>
        <v>0</v>
      </c>
      <c r="IE205" s="439">
        <f t="shared" si="194"/>
        <v>0</v>
      </c>
      <c r="IF205" s="439">
        <f t="shared" si="194"/>
        <v>0</v>
      </c>
      <c r="IG205" s="439">
        <f t="shared" si="194"/>
        <v>0</v>
      </c>
      <c r="IH205" s="439">
        <f t="shared" si="194"/>
        <v>0</v>
      </c>
      <c r="II205" s="439">
        <f t="shared" si="194"/>
        <v>0</v>
      </c>
      <c r="IJ205" s="439">
        <f t="shared" si="194"/>
        <v>0</v>
      </c>
      <c r="IK205" s="439">
        <f t="shared" si="194"/>
        <v>0</v>
      </c>
      <c r="IL205" s="439">
        <f t="shared" si="194"/>
        <v>0</v>
      </c>
      <c r="IM205" s="439">
        <f t="shared" si="194"/>
        <v>0</v>
      </c>
      <c r="IN205" s="439">
        <f t="shared" si="194"/>
        <v>0</v>
      </c>
      <c r="IO205" s="439">
        <f t="shared" si="194"/>
        <v>0</v>
      </c>
      <c r="IP205" s="439">
        <f t="shared" si="194"/>
        <v>0</v>
      </c>
      <c r="IQ205" s="439">
        <f t="shared" si="194"/>
        <v>0</v>
      </c>
      <c r="IR205" s="439">
        <f t="shared" si="194"/>
        <v>0</v>
      </c>
      <c r="IS205" s="439">
        <f t="shared" si="194"/>
        <v>0</v>
      </c>
      <c r="IT205" s="439">
        <f t="shared" si="194"/>
        <v>0</v>
      </c>
      <c r="IU205" s="439">
        <f t="shared" si="194"/>
        <v>0</v>
      </c>
      <c r="IV205" s="439">
        <f t="shared" si="194"/>
        <v>0</v>
      </c>
      <c r="IW205" s="439">
        <f t="shared" si="194"/>
        <v>0</v>
      </c>
      <c r="IX205" s="439">
        <f t="shared" si="194"/>
        <v>0</v>
      </c>
      <c r="IY205" s="439">
        <f t="shared" si="194"/>
        <v>0</v>
      </c>
      <c r="IZ205" s="439">
        <f t="shared" ref="IZ205:LK205" si="195">IF(AND(IZ$165&gt;EOMONTH($E35,$R35*(1-$O35)),IZ$165&lt;=EOMONTH($E35,$R35*(1-$O35)+$S35*(1-$O35)+$T35*$O35)),-IZ204,0)</f>
        <v>0</v>
      </c>
      <c r="JA205" s="439">
        <f t="shared" si="195"/>
        <v>0</v>
      </c>
      <c r="JB205" s="439">
        <f t="shared" si="195"/>
        <v>0</v>
      </c>
      <c r="JC205" s="439">
        <f t="shared" si="195"/>
        <v>0</v>
      </c>
      <c r="JD205" s="439">
        <f t="shared" si="195"/>
        <v>0</v>
      </c>
      <c r="JE205" s="439">
        <f t="shared" si="195"/>
        <v>0</v>
      </c>
      <c r="JF205" s="439">
        <f t="shared" si="195"/>
        <v>0</v>
      </c>
      <c r="JG205" s="439">
        <f t="shared" si="195"/>
        <v>0</v>
      </c>
      <c r="JH205" s="439">
        <f t="shared" si="195"/>
        <v>0</v>
      </c>
      <c r="JI205" s="439">
        <f t="shared" si="195"/>
        <v>0</v>
      </c>
      <c r="JJ205" s="439">
        <f t="shared" si="195"/>
        <v>0</v>
      </c>
      <c r="JK205" s="439">
        <f t="shared" si="195"/>
        <v>0</v>
      </c>
      <c r="JL205" s="439">
        <f t="shared" si="195"/>
        <v>0</v>
      </c>
      <c r="JM205" s="439">
        <f t="shared" si="195"/>
        <v>0</v>
      </c>
      <c r="JN205" s="439">
        <f t="shared" si="195"/>
        <v>0</v>
      </c>
      <c r="JO205" s="439">
        <f t="shared" si="195"/>
        <v>0</v>
      </c>
      <c r="JP205" s="439">
        <f t="shared" si="195"/>
        <v>0</v>
      </c>
      <c r="JQ205" s="439">
        <f t="shared" si="195"/>
        <v>0</v>
      </c>
      <c r="JR205" s="439">
        <f t="shared" si="195"/>
        <v>0</v>
      </c>
      <c r="JS205" s="439">
        <f t="shared" si="195"/>
        <v>0</v>
      </c>
      <c r="JT205" s="439">
        <f t="shared" si="195"/>
        <v>0</v>
      </c>
      <c r="JU205" s="439">
        <f t="shared" si="195"/>
        <v>0</v>
      </c>
      <c r="JV205" s="439">
        <f t="shared" si="195"/>
        <v>0</v>
      </c>
      <c r="JW205" s="439">
        <f t="shared" si="195"/>
        <v>0</v>
      </c>
      <c r="JX205" s="439">
        <f t="shared" si="195"/>
        <v>0</v>
      </c>
      <c r="JY205" s="439">
        <f t="shared" si="195"/>
        <v>0</v>
      </c>
      <c r="JZ205" s="439">
        <f t="shared" si="195"/>
        <v>0</v>
      </c>
      <c r="KA205" s="439">
        <f t="shared" si="195"/>
        <v>0</v>
      </c>
      <c r="KB205" s="439">
        <f t="shared" si="195"/>
        <v>0</v>
      </c>
      <c r="KC205" s="439">
        <f t="shared" si="195"/>
        <v>0</v>
      </c>
      <c r="KD205" s="439">
        <f t="shared" si="195"/>
        <v>0</v>
      </c>
      <c r="KE205" s="439">
        <f t="shared" si="195"/>
        <v>0</v>
      </c>
      <c r="KF205" s="439">
        <f t="shared" si="195"/>
        <v>0</v>
      </c>
      <c r="KG205" s="439">
        <f t="shared" si="195"/>
        <v>0</v>
      </c>
      <c r="KH205" s="439">
        <f t="shared" si="195"/>
        <v>0</v>
      </c>
      <c r="KI205" s="439">
        <f t="shared" si="195"/>
        <v>0</v>
      </c>
      <c r="KJ205" s="439">
        <f t="shared" si="195"/>
        <v>0</v>
      </c>
      <c r="KK205" s="439">
        <f t="shared" si="195"/>
        <v>0</v>
      </c>
      <c r="KL205" s="439">
        <f t="shared" si="195"/>
        <v>0</v>
      </c>
      <c r="KM205" s="439">
        <f t="shared" si="195"/>
        <v>0</v>
      </c>
      <c r="KN205" s="439">
        <f t="shared" si="195"/>
        <v>0</v>
      </c>
      <c r="KO205" s="439">
        <f t="shared" si="195"/>
        <v>0</v>
      </c>
      <c r="KP205" s="439">
        <f t="shared" si="195"/>
        <v>0</v>
      </c>
      <c r="KQ205" s="439">
        <f t="shared" si="195"/>
        <v>0</v>
      </c>
      <c r="KR205" s="439">
        <f t="shared" si="195"/>
        <v>0</v>
      </c>
      <c r="KS205" s="439">
        <f t="shared" si="195"/>
        <v>0</v>
      </c>
      <c r="KT205" s="439">
        <f t="shared" si="195"/>
        <v>0</v>
      </c>
      <c r="KU205" s="439">
        <f t="shared" si="195"/>
        <v>0</v>
      </c>
      <c r="KV205" s="439">
        <f t="shared" si="195"/>
        <v>0</v>
      </c>
      <c r="KW205" s="439">
        <f t="shared" si="195"/>
        <v>0</v>
      </c>
      <c r="KX205" s="439">
        <f t="shared" si="195"/>
        <v>0</v>
      </c>
      <c r="KY205" s="439">
        <f t="shared" si="195"/>
        <v>0</v>
      </c>
      <c r="KZ205" s="439">
        <f t="shared" si="195"/>
        <v>0</v>
      </c>
      <c r="LA205" s="439">
        <f t="shared" si="195"/>
        <v>0</v>
      </c>
      <c r="LB205" s="439">
        <f t="shared" si="195"/>
        <v>0</v>
      </c>
      <c r="LC205" s="439">
        <f t="shared" si="195"/>
        <v>0</v>
      </c>
      <c r="LD205" s="439">
        <f t="shared" si="195"/>
        <v>0</v>
      </c>
      <c r="LE205" s="439">
        <f t="shared" si="195"/>
        <v>0</v>
      </c>
      <c r="LF205" s="439">
        <f t="shared" si="195"/>
        <v>0</v>
      </c>
      <c r="LG205" s="439">
        <f t="shared" si="195"/>
        <v>0</v>
      </c>
      <c r="LH205" s="439">
        <f t="shared" si="195"/>
        <v>0</v>
      </c>
      <c r="LI205" s="439">
        <f t="shared" si="195"/>
        <v>0</v>
      </c>
      <c r="LJ205" s="439">
        <f t="shared" si="195"/>
        <v>0</v>
      </c>
      <c r="LK205" s="439">
        <f t="shared" si="195"/>
        <v>0</v>
      </c>
      <c r="LL205" s="439">
        <f t="shared" ref="LL205:NK205" si="196">IF(AND(LL$165&gt;EOMONTH($E35,$R35*(1-$O35)),LL$165&lt;=EOMONTH($E35,$R35*(1-$O35)+$S35*(1-$O35)+$T35*$O35)),-LL204,0)</f>
        <v>0</v>
      </c>
      <c r="LM205" s="439">
        <f t="shared" si="196"/>
        <v>0</v>
      </c>
      <c r="LN205" s="439">
        <f t="shared" si="196"/>
        <v>0</v>
      </c>
      <c r="LO205" s="439">
        <f t="shared" si="196"/>
        <v>0</v>
      </c>
      <c r="LP205" s="439">
        <f t="shared" si="196"/>
        <v>0</v>
      </c>
      <c r="LQ205" s="439">
        <f t="shared" si="196"/>
        <v>0</v>
      </c>
      <c r="LR205" s="439">
        <f t="shared" si="196"/>
        <v>0</v>
      </c>
      <c r="LS205" s="439">
        <f t="shared" si="196"/>
        <v>0</v>
      </c>
      <c r="LT205" s="439">
        <f t="shared" si="196"/>
        <v>0</v>
      </c>
      <c r="LU205" s="439">
        <f t="shared" si="196"/>
        <v>0</v>
      </c>
      <c r="LV205" s="439">
        <f t="shared" si="196"/>
        <v>0</v>
      </c>
      <c r="LW205" s="439">
        <f t="shared" si="196"/>
        <v>0</v>
      </c>
      <c r="LX205" s="439">
        <f t="shared" si="196"/>
        <v>0</v>
      </c>
      <c r="LY205" s="439">
        <f t="shared" si="196"/>
        <v>0</v>
      </c>
      <c r="LZ205" s="439">
        <f t="shared" si="196"/>
        <v>0</v>
      </c>
      <c r="MA205" s="439">
        <f t="shared" si="196"/>
        <v>0</v>
      </c>
      <c r="MB205" s="439">
        <f t="shared" si="196"/>
        <v>0</v>
      </c>
      <c r="MC205" s="439">
        <f t="shared" si="196"/>
        <v>0</v>
      </c>
      <c r="MD205" s="439">
        <f t="shared" si="196"/>
        <v>0</v>
      </c>
      <c r="ME205" s="439">
        <f t="shared" si="196"/>
        <v>0</v>
      </c>
      <c r="MF205" s="439">
        <f t="shared" si="196"/>
        <v>0</v>
      </c>
      <c r="MG205" s="439">
        <f t="shared" si="196"/>
        <v>0</v>
      </c>
      <c r="MH205" s="439">
        <f t="shared" si="196"/>
        <v>0</v>
      </c>
      <c r="MI205" s="439">
        <f t="shared" si="196"/>
        <v>0</v>
      </c>
      <c r="MJ205" s="439">
        <f t="shared" si="196"/>
        <v>0</v>
      </c>
      <c r="MK205" s="439">
        <f t="shared" si="196"/>
        <v>0</v>
      </c>
      <c r="ML205" s="439">
        <f t="shared" si="196"/>
        <v>0</v>
      </c>
      <c r="MM205" s="439">
        <f t="shared" si="196"/>
        <v>0</v>
      </c>
      <c r="MN205" s="439">
        <f t="shared" si="196"/>
        <v>0</v>
      </c>
      <c r="MO205" s="439">
        <f t="shared" si="196"/>
        <v>0</v>
      </c>
      <c r="MP205" s="439">
        <f t="shared" si="196"/>
        <v>0</v>
      </c>
      <c r="MQ205" s="439">
        <f t="shared" si="196"/>
        <v>0</v>
      </c>
      <c r="MR205" s="439">
        <f t="shared" si="196"/>
        <v>0</v>
      </c>
      <c r="MS205" s="439">
        <f t="shared" si="196"/>
        <v>0</v>
      </c>
      <c r="MT205" s="439">
        <f t="shared" si="196"/>
        <v>0</v>
      </c>
      <c r="MU205" s="439">
        <f t="shared" si="196"/>
        <v>0</v>
      </c>
      <c r="MV205" s="439">
        <f t="shared" si="196"/>
        <v>0</v>
      </c>
      <c r="MW205" s="439">
        <f t="shared" si="196"/>
        <v>0</v>
      </c>
      <c r="MX205" s="439">
        <f t="shared" si="196"/>
        <v>0</v>
      </c>
      <c r="MY205" s="439">
        <f t="shared" si="196"/>
        <v>0</v>
      </c>
      <c r="MZ205" s="439">
        <f t="shared" si="196"/>
        <v>0</v>
      </c>
      <c r="NA205" s="439">
        <f t="shared" si="196"/>
        <v>0</v>
      </c>
      <c r="NB205" s="439">
        <f t="shared" si="196"/>
        <v>0</v>
      </c>
      <c r="NC205" s="439">
        <f t="shared" si="196"/>
        <v>0</v>
      </c>
      <c r="ND205" s="439">
        <f t="shared" si="196"/>
        <v>0</v>
      </c>
      <c r="NE205" s="439">
        <f t="shared" si="196"/>
        <v>0</v>
      </c>
      <c r="NF205" s="439">
        <f t="shared" si="196"/>
        <v>0</v>
      </c>
      <c r="NG205" s="439">
        <f t="shared" si="196"/>
        <v>0</v>
      </c>
      <c r="NH205" s="439">
        <f t="shared" si="196"/>
        <v>0</v>
      </c>
      <c r="NI205" s="439">
        <f t="shared" si="196"/>
        <v>0</v>
      </c>
      <c r="NJ205" s="439">
        <f t="shared" si="196"/>
        <v>0</v>
      </c>
      <c r="NK205" s="442">
        <f t="shared" si="196"/>
        <v>0</v>
      </c>
    </row>
    <row r="206" spans="1:375" x14ac:dyDescent="0.15">
      <c r="A206" s="436">
        <f t="shared" si="172"/>
        <v>223569.99164113836</v>
      </c>
      <c r="B206" s="441" t="s">
        <v>728</v>
      </c>
      <c r="C206" s="438" t="s">
        <v>754</v>
      </c>
      <c r="D206" s="439">
        <v>0</v>
      </c>
      <c r="E206" s="439">
        <v>0</v>
      </c>
      <c r="F206" s="439">
        <v>0</v>
      </c>
      <c r="G206" s="439">
        <v>0</v>
      </c>
      <c r="H206" s="439">
        <v>0</v>
      </c>
      <c r="I206" s="439">
        <v>0</v>
      </c>
      <c r="J206" s="439">
        <v>0</v>
      </c>
      <c r="K206" s="439">
        <v>0</v>
      </c>
      <c r="L206" s="439">
        <v>0</v>
      </c>
      <c r="M206" s="439">
        <v>0</v>
      </c>
      <c r="N206" s="439">
        <v>0</v>
      </c>
      <c r="O206" s="439">
        <v>0</v>
      </c>
      <c r="P206" s="439">
        <v>0</v>
      </c>
      <c r="Q206" s="439">
        <v>0</v>
      </c>
      <c r="R206" s="439">
        <v>0</v>
      </c>
      <c r="S206" s="439">
        <v>0</v>
      </c>
      <c r="T206" s="439">
        <v>0</v>
      </c>
      <c r="U206" s="439">
        <v>0</v>
      </c>
      <c r="V206" s="439">
        <v>0</v>
      </c>
      <c r="W206" s="439">
        <v>0</v>
      </c>
      <c r="X206" s="439">
        <v>0</v>
      </c>
      <c r="Y206" s="439">
        <v>0</v>
      </c>
      <c r="Z206" s="439">
        <v>0</v>
      </c>
      <c r="AA206" s="439">
        <v>0</v>
      </c>
      <c r="AB206" s="439">
        <v>0</v>
      </c>
      <c r="AC206" s="439">
        <v>0</v>
      </c>
      <c r="AD206" s="439">
        <v>0</v>
      </c>
      <c r="AE206" s="439">
        <v>0</v>
      </c>
      <c r="AF206" s="439">
        <v>0</v>
      </c>
      <c r="AG206" s="439">
        <v>0</v>
      </c>
      <c r="AH206" s="439">
        <v>0</v>
      </c>
      <c r="AI206" s="439">
        <v>0</v>
      </c>
      <c r="AJ206" s="439">
        <v>0</v>
      </c>
      <c r="AK206" s="439">
        <v>0</v>
      </c>
      <c r="AL206" s="439">
        <v>0</v>
      </c>
      <c r="AM206" s="439">
        <v>0</v>
      </c>
      <c r="AN206" s="439">
        <v>0</v>
      </c>
      <c r="AO206" s="439">
        <v>0</v>
      </c>
      <c r="AP206" s="439">
        <v>0</v>
      </c>
      <c r="AQ206" s="439">
        <v>0</v>
      </c>
      <c r="AR206" s="439">
        <v>0</v>
      </c>
      <c r="AS206" s="439">
        <v>0</v>
      </c>
      <c r="AT206" s="439">
        <v>0</v>
      </c>
      <c r="AU206" s="439">
        <v>0</v>
      </c>
      <c r="AV206" s="439">
        <v>0</v>
      </c>
      <c r="AW206" s="439">
        <v>0</v>
      </c>
      <c r="AX206" s="439">
        <v>0</v>
      </c>
      <c r="AY206" s="439">
        <v>0</v>
      </c>
      <c r="AZ206" s="439">
        <v>0</v>
      </c>
      <c r="BA206" s="439">
        <v>0</v>
      </c>
      <c r="BB206" s="439">
        <v>0</v>
      </c>
      <c r="BC206" s="439">
        <v>0</v>
      </c>
      <c r="BD206" s="439">
        <v>0</v>
      </c>
      <c r="BE206" s="439">
        <v>0</v>
      </c>
      <c r="BF206" s="439">
        <v>0</v>
      </c>
      <c r="BG206" s="439">
        <v>0</v>
      </c>
      <c r="BH206" s="439">
        <v>0</v>
      </c>
      <c r="BI206" s="439">
        <v>0</v>
      </c>
      <c r="BJ206" s="439">
        <v>0</v>
      </c>
      <c r="BK206" s="439">
        <v>0</v>
      </c>
      <c r="BL206" s="439">
        <v>0</v>
      </c>
      <c r="BM206" s="439">
        <v>0</v>
      </c>
      <c r="BN206" s="439">
        <v>0</v>
      </c>
      <c r="BO206" s="439">
        <v>0</v>
      </c>
      <c r="BP206" s="439">
        <v>0</v>
      </c>
      <c r="BQ206" s="439">
        <v>0</v>
      </c>
      <c r="BR206" s="439">
        <v>0</v>
      </c>
      <c r="BS206" s="439">
        <v>0</v>
      </c>
      <c r="BT206" s="439">
        <v>0</v>
      </c>
      <c r="BU206" s="439">
        <v>0</v>
      </c>
      <c r="BV206" s="439">
        <v>0</v>
      </c>
      <c r="BW206" s="439">
        <v>0</v>
      </c>
      <c r="BX206" s="439">
        <v>0</v>
      </c>
      <c r="BY206" s="439">
        <v>0</v>
      </c>
      <c r="BZ206" s="439">
        <v>0</v>
      </c>
      <c r="CA206" s="439">
        <v>0</v>
      </c>
      <c r="CB206" s="439">
        <v>0</v>
      </c>
      <c r="CC206" s="439">
        <v>0</v>
      </c>
      <c r="CD206" s="439">
        <v>0</v>
      </c>
      <c r="CE206" s="439">
        <v>0</v>
      </c>
      <c r="CF206" s="439">
        <v>0</v>
      </c>
      <c r="CG206" s="439">
        <v>0</v>
      </c>
      <c r="CH206" s="439">
        <v>0</v>
      </c>
      <c r="CI206" s="439">
        <v>0</v>
      </c>
      <c r="CJ206" s="439">
        <v>0</v>
      </c>
      <c r="CK206" s="439">
        <v>0</v>
      </c>
      <c r="CL206" s="439">
        <v>0</v>
      </c>
      <c r="CM206" s="439">
        <v>0</v>
      </c>
      <c r="CN206" s="439">
        <v>0</v>
      </c>
      <c r="CO206" s="439">
        <v>0</v>
      </c>
      <c r="CP206" s="439">
        <v>0</v>
      </c>
      <c r="CQ206" s="439">
        <v>0</v>
      </c>
      <c r="CR206" s="439">
        <v>0</v>
      </c>
      <c r="CS206" s="439">
        <v>0</v>
      </c>
      <c r="CT206" s="439">
        <v>0</v>
      </c>
      <c r="CU206" s="439">
        <v>0</v>
      </c>
      <c r="CV206" s="439">
        <v>0</v>
      </c>
      <c r="CW206" s="439">
        <v>0</v>
      </c>
      <c r="CX206" s="439">
        <v>0</v>
      </c>
      <c r="CY206" s="439">
        <v>0</v>
      </c>
      <c r="CZ206" s="439">
        <v>0</v>
      </c>
      <c r="DA206" s="439">
        <v>0</v>
      </c>
      <c r="DB206" s="439">
        <v>0</v>
      </c>
      <c r="DC206" s="439">
        <v>0</v>
      </c>
      <c r="DD206" s="439">
        <v>0</v>
      </c>
      <c r="DE206" s="439">
        <v>0</v>
      </c>
      <c r="DF206" s="439">
        <v>0</v>
      </c>
      <c r="DG206" s="439">
        <v>0</v>
      </c>
      <c r="DH206" s="439">
        <v>0</v>
      </c>
      <c r="DI206" s="439">
        <v>0</v>
      </c>
      <c r="DJ206" s="439">
        <v>0</v>
      </c>
      <c r="DK206" s="439">
        <v>0</v>
      </c>
      <c r="DL206" s="439">
        <v>0</v>
      </c>
      <c r="DM206" s="439">
        <v>0</v>
      </c>
      <c r="DN206" s="439">
        <v>0</v>
      </c>
      <c r="DO206" s="439">
        <v>0</v>
      </c>
      <c r="DP206" s="439">
        <v>0</v>
      </c>
      <c r="DQ206" s="439">
        <v>0</v>
      </c>
      <c r="DR206" s="439">
        <v>0</v>
      </c>
      <c r="DS206" s="439">
        <v>0</v>
      </c>
      <c r="DT206" s="439">
        <v>0</v>
      </c>
      <c r="DU206" s="439">
        <v>0</v>
      </c>
      <c r="DV206" s="439">
        <v>0</v>
      </c>
      <c r="DW206" s="439">
        <v>0</v>
      </c>
      <c r="DX206" s="439">
        <v>0</v>
      </c>
      <c r="DY206" s="439">
        <v>0</v>
      </c>
      <c r="DZ206" s="439">
        <v>0</v>
      </c>
      <c r="EA206" s="439">
        <v>0</v>
      </c>
      <c r="EB206" s="439">
        <v>3348.2562507215525</v>
      </c>
      <c r="EC206" s="439">
        <v>3350.3173518868111</v>
      </c>
      <c r="ED206" s="439">
        <v>3414.5315459872422</v>
      </c>
      <c r="EE206" s="439">
        <v>3416.6028261521237</v>
      </c>
      <c r="EF206" s="439">
        <v>2906.4827091274087</v>
      </c>
      <c r="EG206" s="439">
        <v>2908.501773279103</v>
      </c>
      <c r="EH206" s="439">
        <v>2910.5258169876838</v>
      </c>
      <c r="EI206" s="439">
        <v>2912.5548525340796</v>
      </c>
      <c r="EJ206" s="439">
        <v>2914.5888922295117</v>
      </c>
      <c r="EK206" s="439">
        <v>2916.6279484155593</v>
      </c>
      <c r="EL206" s="439">
        <v>2918.6720334642437</v>
      </c>
      <c r="EM206" s="439">
        <v>2920.7211597780947</v>
      </c>
      <c r="EN206" s="439">
        <v>2922.7753397902334</v>
      </c>
      <c r="EO206" s="439">
        <v>2924.8345859644432</v>
      </c>
      <c r="EP206" s="439">
        <v>2926.8989107952457</v>
      </c>
      <c r="EQ206" s="439">
        <v>2928.9683268079784</v>
      </c>
      <c r="ER206" s="439">
        <v>2940.8427323693095</v>
      </c>
      <c r="ES206" s="439">
        <v>2942.9223684455546</v>
      </c>
      <c r="ET206" s="439">
        <v>2945.0071334653926</v>
      </c>
      <c r="EU206" s="439">
        <v>2947.0970400781807</v>
      </c>
      <c r="EV206" s="439">
        <v>2949.1921009644757</v>
      </c>
      <c r="EW206" s="439">
        <v>2505.2607351730258</v>
      </c>
      <c r="EX206" s="439">
        <v>2462.5941673219022</v>
      </c>
      <c r="EY206" s="439">
        <v>2463.6588063120457</v>
      </c>
      <c r="EZ206" s="439">
        <v>2464.7260709891489</v>
      </c>
      <c r="FA206" s="439">
        <v>2465.7959678288644</v>
      </c>
      <c r="FB206" s="439">
        <v>2343.1177741317238</v>
      </c>
      <c r="FC206" s="439">
        <v>2343.928875328219</v>
      </c>
      <c r="FD206" s="439">
        <v>2352.3347203058374</v>
      </c>
      <c r="FE206" s="439">
        <v>2353.1498272245713</v>
      </c>
      <c r="FF206" s="439">
        <v>2353.9669444168599</v>
      </c>
      <c r="FG206" s="439">
        <v>2354.7860768405799</v>
      </c>
      <c r="FH206" s="439">
        <v>2355.6072294658366</v>
      </c>
      <c r="FI206" s="439">
        <v>2356.4304072749915</v>
      </c>
      <c r="FJ206" s="439">
        <v>2357.2556152626939</v>
      </c>
      <c r="FK206" s="439">
        <v>2358.0828584359119</v>
      </c>
      <c r="FL206" s="439">
        <v>2358.912141813963</v>
      </c>
      <c r="FM206" s="439">
        <v>2359.743470428542</v>
      </c>
      <c r="FN206" s="439">
        <v>2360.5768493237542</v>
      </c>
      <c r="FO206" s="439">
        <v>2361.4122835561438</v>
      </c>
      <c r="FP206" s="439">
        <v>2370.0703038830907</v>
      </c>
      <c r="FQ206" s="439">
        <v>2370.9098640093866</v>
      </c>
      <c r="FR206" s="439">
        <v>2371.7514947174441</v>
      </c>
      <c r="FS206" s="439">
        <v>2372.5952011138756</v>
      </c>
      <c r="FT206" s="439">
        <v>2280.8548509192442</v>
      </c>
      <c r="FU206" s="439">
        <v>2281.5055442618764</v>
      </c>
      <c r="FV206" s="439">
        <v>2282.15784238983</v>
      </c>
      <c r="FW206" s="439">
        <v>2375.990886157068</v>
      </c>
      <c r="FX206" s="439">
        <v>2376.8450480364604</v>
      </c>
      <c r="FY206" s="439">
        <v>2377.7013165094768</v>
      </c>
      <c r="FZ206" s="439">
        <v>2378.5596967715451</v>
      </c>
      <c r="GA206" s="439">
        <v>2379.4201940309067</v>
      </c>
      <c r="GB206" s="439">
        <v>2388.3379549676624</v>
      </c>
      <c r="GC206" s="439">
        <v>2389.2027018977465</v>
      </c>
      <c r="GD206" s="439">
        <v>2390.069581527046</v>
      </c>
      <c r="GE206" s="439">
        <v>2390.9385991153708</v>
      </c>
      <c r="GF206" s="439">
        <v>2391.8097599355051</v>
      </c>
      <c r="GG206" s="439">
        <v>2392.6830692732374</v>
      </c>
      <c r="GH206" s="439">
        <v>2393.5585324273911</v>
      </c>
      <c r="GI206" s="439">
        <v>2365.6438014089549</v>
      </c>
      <c r="GJ206" s="439">
        <v>2366.462207674791</v>
      </c>
      <c r="GK206" s="439">
        <v>2232.3447261172364</v>
      </c>
      <c r="GL206" s="439">
        <v>2232.8793173595204</v>
      </c>
      <c r="GM206" s="439">
        <v>2233.4152270480249</v>
      </c>
      <c r="GN206" s="439">
        <v>2241.5855104809566</v>
      </c>
      <c r="GO206" s="439">
        <v>2242.1240668248556</v>
      </c>
      <c r="GP206" s="439">
        <v>2242.6639513939867</v>
      </c>
      <c r="GQ206" s="439">
        <v>2243.2051674641111</v>
      </c>
      <c r="GR206" s="439">
        <v>2243.747718319069</v>
      </c>
      <c r="GS206" s="439">
        <v>2244.291607250801</v>
      </c>
      <c r="GT206" s="439">
        <v>2244.8368375593645</v>
      </c>
      <c r="GU206" s="439">
        <v>2245.3834125529575</v>
      </c>
      <c r="GV206" s="439">
        <v>2245.9313355479349</v>
      </c>
      <c r="GW206" s="439">
        <v>2246.4806098688323</v>
      </c>
      <c r="GX206" s="439">
        <v>2247.031238848384</v>
      </c>
      <c r="GY206" s="439">
        <v>2247.5832258275441</v>
      </c>
      <c r="GZ206" s="439">
        <v>2255.9986177634637</v>
      </c>
      <c r="HA206" s="439">
        <v>2256.5533307976802</v>
      </c>
      <c r="HB206" s="439">
        <v>2257.1094119038848</v>
      </c>
      <c r="HC206" s="439">
        <v>2257.6668644561128</v>
      </c>
      <c r="HD206" s="439">
        <v>2258.2256918367198</v>
      </c>
      <c r="HE206" s="439">
        <v>2258.7858974364035</v>
      </c>
      <c r="HF206" s="439">
        <v>2259.347484654224</v>
      </c>
      <c r="HG206" s="439">
        <v>2259.910456897624</v>
      </c>
      <c r="HH206" s="439">
        <v>2260.4748175824511</v>
      </c>
      <c r="HI206" s="439">
        <v>2261.0405701329755</v>
      </c>
      <c r="HJ206" s="439">
        <v>2261.607717981914</v>
      </c>
      <c r="HK206" s="439">
        <v>2262.1762645704489</v>
      </c>
      <c r="HL206" s="439">
        <v>2270.844118264446</v>
      </c>
      <c r="HM206" s="439">
        <v>2271.4154726896891</v>
      </c>
      <c r="HN206" s="439">
        <v>0</v>
      </c>
      <c r="HO206" s="439">
        <v>0</v>
      </c>
      <c r="HP206" s="439">
        <v>0</v>
      </c>
      <c r="HQ206" s="439">
        <v>0</v>
      </c>
      <c r="HR206" s="439">
        <v>0</v>
      </c>
      <c r="HS206" s="439">
        <v>0</v>
      </c>
      <c r="HT206" s="439">
        <v>0</v>
      </c>
      <c r="HU206" s="439">
        <v>0</v>
      </c>
      <c r="HV206" s="439">
        <v>0</v>
      </c>
      <c r="HW206" s="439">
        <v>0</v>
      </c>
      <c r="HX206" s="439">
        <v>0</v>
      </c>
      <c r="HY206" s="439">
        <v>0</v>
      </c>
      <c r="HZ206" s="439">
        <v>0</v>
      </c>
      <c r="IA206" s="439">
        <v>0</v>
      </c>
      <c r="IB206" s="439">
        <v>0</v>
      </c>
      <c r="IC206" s="439">
        <v>0</v>
      </c>
      <c r="ID206" s="439">
        <v>0</v>
      </c>
      <c r="IE206" s="439">
        <v>0</v>
      </c>
      <c r="IF206" s="439">
        <v>0</v>
      </c>
      <c r="IG206" s="439">
        <v>0</v>
      </c>
      <c r="IH206" s="439">
        <v>0</v>
      </c>
      <c r="II206" s="439">
        <v>0</v>
      </c>
      <c r="IJ206" s="439">
        <v>0</v>
      </c>
      <c r="IK206" s="439">
        <v>0</v>
      </c>
      <c r="IL206" s="439">
        <v>0</v>
      </c>
      <c r="IM206" s="439">
        <v>0</v>
      </c>
      <c r="IN206" s="439">
        <v>0</v>
      </c>
      <c r="IO206" s="439">
        <v>0</v>
      </c>
      <c r="IP206" s="439">
        <v>0</v>
      </c>
      <c r="IQ206" s="439">
        <v>0</v>
      </c>
      <c r="IR206" s="439">
        <v>0</v>
      </c>
      <c r="IS206" s="439">
        <v>0</v>
      </c>
      <c r="IT206" s="439">
        <v>0</v>
      </c>
      <c r="IU206" s="439">
        <v>0</v>
      </c>
      <c r="IV206" s="439">
        <v>0</v>
      </c>
      <c r="IW206" s="439">
        <v>0</v>
      </c>
      <c r="IX206" s="439">
        <v>0</v>
      </c>
      <c r="IY206" s="439">
        <v>0</v>
      </c>
      <c r="IZ206" s="439">
        <v>0</v>
      </c>
      <c r="JA206" s="439">
        <v>0</v>
      </c>
      <c r="JB206" s="439">
        <v>0</v>
      </c>
      <c r="JC206" s="439">
        <v>0</v>
      </c>
      <c r="JD206" s="439">
        <v>0</v>
      </c>
      <c r="JE206" s="439">
        <v>0</v>
      </c>
      <c r="JF206" s="439">
        <v>0</v>
      </c>
      <c r="JG206" s="439">
        <v>0</v>
      </c>
      <c r="JH206" s="439">
        <v>0</v>
      </c>
      <c r="JI206" s="439">
        <v>0</v>
      </c>
      <c r="JJ206" s="439">
        <v>0</v>
      </c>
      <c r="JK206" s="439">
        <v>0</v>
      </c>
      <c r="JL206" s="439">
        <v>0</v>
      </c>
      <c r="JM206" s="439">
        <v>0</v>
      </c>
      <c r="JN206" s="439">
        <v>0</v>
      </c>
      <c r="JO206" s="439">
        <v>0</v>
      </c>
      <c r="JP206" s="439">
        <v>0</v>
      </c>
      <c r="JQ206" s="439">
        <v>0</v>
      </c>
      <c r="JR206" s="439">
        <v>0</v>
      </c>
      <c r="JS206" s="439">
        <v>0</v>
      </c>
      <c r="JT206" s="439">
        <v>0</v>
      </c>
      <c r="JU206" s="439">
        <v>0</v>
      </c>
      <c r="JV206" s="439">
        <v>0</v>
      </c>
      <c r="JW206" s="439">
        <v>0</v>
      </c>
      <c r="JX206" s="439">
        <v>0</v>
      </c>
      <c r="JY206" s="439">
        <v>0</v>
      </c>
      <c r="JZ206" s="439">
        <v>0</v>
      </c>
      <c r="KA206" s="439">
        <v>0</v>
      </c>
      <c r="KB206" s="439">
        <v>0</v>
      </c>
      <c r="KC206" s="439">
        <v>0</v>
      </c>
      <c r="KD206" s="439">
        <v>0</v>
      </c>
      <c r="KE206" s="439">
        <v>0</v>
      </c>
      <c r="KF206" s="439">
        <v>0</v>
      </c>
      <c r="KG206" s="439">
        <v>0</v>
      </c>
      <c r="KH206" s="439">
        <v>0</v>
      </c>
      <c r="KI206" s="439">
        <v>0</v>
      </c>
      <c r="KJ206" s="439">
        <v>0</v>
      </c>
      <c r="KK206" s="439">
        <v>0</v>
      </c>
      <c r="KL206" s="439">
        <v>0</v>
      </c>
      <c r="KM206" s="439">
        <v>0</v>
      </c>
      <c r="KN206" s="439">
        <v>0</v>
      </c>
      <c r="KO206" s="439">
        <v>0</v>
      </c>
      <c r="KP206" s="439">
        <v>0</v>
      </c>
      <c r="KQ206" s="439">
        <v>0</v>
      </c>
      <c r="KR206" s="439">
        <v>0</v>
      </c>
      <c r="KS206" s="439">
        <v>0</v>
      </c>
      <c r="KT206" s="439">
        <v>0</v>
      </c>
      <c r="KU206" s="439">
        <v>0</v>
      </c>
      <c r="KV206" s="439">
        <v>0</v>
      </c>
      <c r="KW206" s="439">
        <v>0</v>
      </c>
      <c r="KX206" s="439">
        <v>0</v>
      </c>
      <c r="KY206" s="439">
        <v>0</v>
      </c>
      <c r="KZ206" s="439">
        <v>0</v>
      </c>
      <c r="LA206" s="439">
        <v>0</v>
      </c>
      <c r="LB206" s="439">
        <v>0</v>
      </c>
      <c r="LC206" s="439">
        <v>0</v>
      </c>
      <c r="LD206" s="439">
        <v>0</v>
      </c>
      <c r="LE206" s="439">
        <v>0</v>
      </c>
      <c r="LF206" s="439">
        <v>0</v>
      </c>
      <c r="LG206" s="439">
        <v>0</v>
      </c>
      <c r="LH206" s="439">
        <v>0</v>
      </c>
      <c r="LI206" s="439">
        <v>0</v>
      </c>
      <c r="LJ206" s="439">
        <v>0</v>
      </c>
      <c r="LK206" s="439">
        <v>0</v>
      </c>
      <c r="LL206" s="439">
        <v>0</v>
      </c>
      <c r="LM206" s="439">
        <v>0</v>
      </c>
      <c r="LN206" s="439">
        <v>0</v>
      </c>
      <c r="LO206" s="439">
        <v>0</v>
      </c>
      <c r="LP206" s="439">
        <v>0</v>
      </c>
      <c r="LQ206" s="439">
        <v>0</v>
      </c>
      <c r="LR206" s="439">
        <v>0</v>
      </c>
      <c r="LS206" s="439">
        <v>0</v>
      </c>
      <c r="LT206" s="439">
        <v>0</v>
      </c>
      <c r="LU206" s="439">
        <v>0</v>
      </c>
      <c r="LV206" s="439">
        <v>0</v>
      </c>
      <c r="LW206" s="439">
        <v>0</v>
      </c>
      <c r="LX206" s="439">
        <v>0</v>
      </c>
      <c r="LY206" s="439">
        <v>0</v>
      </c>
      <c r="LZ206" s="439">
        <v>0</v>
      </c>
      <c r="MA206" s="439">
        <v>0</v>
      </c>
      <c r="MB206" s="439">
        <v>0</v>
      </c>
      <c r="MC206" s="439">
        <v>0</v>
      </c>
      <c r="MD206" s="439">
        <v>0</v>
      </c>
      <c r="ME206" s="439">
        <v>0</v>
      </c>
      <c r="MF206" s="439">
        <v>0</v>
      </c>
      <c r="MG206" s="439">
        <v>0</v>
      </c>
      <c r="MH206" s="439">
        <v>0</v>
      </c>
      <c r="MI206" s="439">
        <v>0</v>
      </c>
      <c r="MJ206" s="439">
        <v>0</v>
      </c>
      <c r="MK206" s="439">
        <v>0</v>
      </c>
      <c r="ML206" s="439">
        <v>0</v>
      </c>
      <c r="MM206" s="439">
        <v>0</v>
      </c>
      <c r="MN206" s="439">
        <v>0</v>
      </c>
      <c r="MO206" s="439">
        <v>0</v>
      </c>
      <c r="MP206" s="439">
        <v>0</v>
      </c>
      <c r="MQ206" s="439">
        <v>0</v>
      </c>
      <c r="MR206" s="439">
        <v>0</v>
      </c>
      <c r="MS206" s="439">
        <v>0</v>
      </c>
      <c r="MT206" s="439">
        <v>0</v>
      </c>
      <c r="MU206" s="439">
        <v>0</v>
      </c>
      <c r="MV206" s="439">
        <v>0</v>
      </c>
      <c r="MW206" s="439">
        <v>0</v>
      </c>
      <c r="MX206" s="439">
        <v>0</v>
      </c>
      <c r="MY206" s="439">
        <v>0</v>
      </c>
      <c r="MZ206" s="439">
        <v>0</v>
      </c>
      <c r="NA206" s="439">
        <v>0</v>
      </c>
      <c r="NB206" s="439">
        <v>0</v>
      </c>
      <c r="NC206" s="439">
        <v>0</v>
      </c>
      <c r="ND206" s="439">
        <v>0</v>
      </c>
      <c r="NE206" s="439">
        <v>0</v>
      </c>
      <c r="NF206" s="439">
        <v>0</v>
      </c>
      <c r="NG206" s="439">
        <v>0</v>
      </c>
      <c r="NH206" s="439">
        <v>0</v>
      </c>
      <c r="NI206" s="439">
        <v>0</v>
      </c>
      <c r="NJ206" s="439">
        <v>0</v>
      </c>
      <c r="NK206" s="442">
        <v>0</v>
      </c>
    </row>
    <row r="207" spans="1:375" x14ac:dyDescent="0.15">
      <c r="A207" s="443">
        <f t="shared" si="172"/>
        <v>3049614.5128191235</v>
      </c>
      <c r="B207" s="444"/>
      <c r="C207" s="445" t="s">
        <v>755</v>
      </c>
      <c r="D207" s="446">
        <f>SUM(D200:D206)</f>
        <v>0</v>
      </c>
      <c r="E207" s="446">
        <f t="shared" ref="E207:BP207" si="197">SUM(E200:E206)</f>
        <v>0</v>
      </c>
      <c r="F207" s="446">
        <f t="shared" si="197"/>
        <v>0</v>
      </c>
      <c r="G207" s="446">
        <f t="shared" si="197"/>
        <v>0</v>
      </c>
      <c r="H207" s="446">
        <f t="shared" si="197"/>
        <v>0</v>
      </c>
      <c r="I207" s="446">
        <f t="shared" si="197"/>
        <v>0</v>
      </c>
      <c r="J207" s="446">
        <f t="shared" si="197"/>
        <v>0</v>
      </c>
      <c r="K207" s="446">
        <f t="shared" si="197"/>
        <v>0</v>
      </c>
      <c r="L207" s="446">
        <f t="shared" si="197"/>
        <v>0</v>
      </c>
      <c r="M207" s="446">
        <f t="shared" si="197"/>
        <v>0</v>
      </c>
      <c r="N207" s="446">
        <f t="shared" si="197"/>
        <v>0</v>
      </c>
      <c r="O207" s="446">
        <f t="shared" si="197"/>
        <v>0</v>
      </c>
      <c r="P207" s="446">
        <f t="shared" si="197"/>
        <v>0</v>
      </c>
      <c r="Q207" s="446">
        <f t="shared" si="197"/>
        <v>0</v>
      </c>
      <c r="R207" s="446">
        <f t="shared" si="197"/>
        <v>0</v>
      </c>
      <c r="S207" s="446">
        <f t="shared" si="197"/>
        <v>0</v>
      </c>
      <c r="T207" s="446">
        <f t="shared" si="197"/>
        <v>0</v>
      </c>
      <c r="U207" s="446">
        <f t="shared" si="197"/>
        <v>0</v>
      </c>
      <c r="V207" s="446">
        <f t="shared" si="197"/>
        <v>0</v>
      </c>
      <c r="W207" s="446">
        <f t="shared" si="197"/>
        <v>0</v>
      </c>
      <c r="X207" s="446">
        <f t="shared" si="197"/>
        <v>0</v>
      </c>
      <c r="Y207" s="446">
        <f t="shared" si="197"/>
        <v>0</v>
      </c>
      <c r="Z207" s="446">
        <f t="shared" si="197"/>
        <v>0</v>
      </c>
      <c r="AA207" s="446">
        <f t="shared" si="197"/>
        <v>0</v>
      </c>
      <c r="AB207" s="446">
        <f t="shared" si="197"/>
        <v>0</v>
      </c>
      <c r="AC207" s="446">
        <f t="shared" si="197"/>
        <v>0</v>
      </c>
      <c r="AD207" s="446">
        <f t="shared" si="197"/>
        <v>0</v>
      </c>
      <c r="AE207" s="446">
        <f t="shared" si="197"/>
        <v>0</v>
      </c>
      <c r="AF207" s="446">
        <f t="shared" si="197"/>
        <v>0</v>
      </c>
      <c r="AG207" s="446">
        <f t="shared" si="197"/>
        <v>2174.349910981744</v>
      </c>
      <c r="AH207" s="446">
        <f t="shared" si="197"/>
        <v>2220.221895026556</v>
      </c>
      <c r="AI207" s="446">
        <f t="shared" si="197"/>
        <v>2221.840951411732</v>
      </c>
      <c r="AJ207" s="446">
        <f t="shared" si="197"/>
        <v>2227.7099546630598</v>
      </c>
      <c r="AK207" s="446">
        <f t="shared" si="197"/>
        <v>2255.0466593597484</v>
      </c>
      <c r="AL207" s="446">
        <f t="shared" si="197"/>
        <v>13304.602539656429</v>
      </c>
      <c r="AM207" s="446">
        <f t="shared" si="197"/>
        <v>13306.237627345437</v>
      </c>
      <c r="AN207" s="446">
        <f t="shared" si="197"/>
        <v>13843.815530559548</v>
      </c>
      <c r="AO207" s="446">
        <f t="shared" si="197"/>
        <v>13846.786400654613</v>
      </c>
      <c r="AP207" s="446">
        <f t="shared" si="197"/>
        <v>13848.433615906375</v>
      </c>
      <c r="AQ207" s="446">
        <f t="shared" si="197"/>
        <v>13850.08489363532</v>
      </c>
      <c r="AR207" s="446">
        <f t="shared" si="197"/>
        <v>13852.49893376117</v>
      </c>
      <c r="AS207" s="446">
        <f t="shared" si="197"/>
        <v>14185.589038910593</v>
      </c>
      <c r="AT207" s="446">
        <f t="shared" si="197"/>
        <v>14187.25256428498</v>
      </c>
      <c r="AU207" s="446">
        <f t="shared" si="197"/>
        <v>14188.920192361711</v>
      </c>
      <c r="AV207" s="446">
        <f t="shared" si="197"/>
        <v>14194.96526571058</v>
      </c>
      <c r="AW207" s="446">
        <f t="shared" si="197"/>
        <v>14197.073718295727</v>
      </c>
      <c r="AX207" s="446">
        <f t="shared" si="197"/>
        <v>14198.996523153848</v>
      </c>
      <c r="AY207" s="446">
        <f t="shared" si="197"/>
        <v>14200.680663473528</v>
      </c>
      <c r="AZ207" s="446">
        <f t="shared" si="197"/>
        <v>14243.323956881406</v>
      </c>
      <c r="BA207" s="446">
        <f t="shared" si="197"/>
        <v>14246.383953079325</v>
      </c>
      <c r="BB207" s="446">
        <f t="shared" si="197"/>
        <v>14248.08058478864</v>
      </c>
      <c r="BC207" s="446">
        <f t="shared" si="197"/>
        <v>14249.781400849453</v>
      </c>
      <c r="BD207" s="446">
        <f t="shared" si="197"/>
        <v>14252.267862179078</v>
      </c>
      <c r="BE207" s="446">
        <f t="shared" si="197"/>
        <v>14595.350670482985</v>
      </c>
      <c r="BF207" s="446">
        <f t="shared" si="197"/>
        <v>14597.064101618602</v>
      </c>
      <c r="BG207" s="446">
        <f t="shared" si="197"/>
        <v>14598.781758537636</v>
      </c>
      <c r="BH207" s="446">
        <f t="shared" si="197"/>
        <v>14051.787920294879</v>
      </c>
      <c r="BI207" s="446">
        <f t="shared" si="197"/>
        <v>13999.532373737831</v>
      </c>
      <c r="BJ207" s="446">
        <f t="shared" si="197"/>
        <v>14000.638369244212</v>
      </c>
      <c r="BK207" s="446">
        <f t="shared" si="197"/>
        <v>14401.158876330039</v>
      </c>
      <c r="BL207" s="446">
        <f t="shared" si="197"/>
        <v>14484.548122713113</v>
      </c>
      <c r="BM207" s="446">
        <f t="shared" si="197"/>
        <v>14497.619319723448</v>
      </c>
      <c r="BN207" s="446">
        <f t="shared" si="197"/>
        <v>14515.833493158219</v>
      </c>
      <c r="BO207" s="446">
        <f t="shared" si="197"/>
        <v>14517.362432968359</v>
      </c>
      <c r="BP207" s="446">
        <f t="shared" si="197"/>
        <v>14633.032590588393</v>
      </c>
      <c r="BQ207" s="446">
        <f t="shared" ref="BQ207:EB207" si="198">SUM(BQ200:BQ206)</f>
        <v>14986.407883141415</v>
      </c>
      <c r="BR207" s="446">
        <f t="shared" si="198"/>
        <v>15035.080958925684</v>
      </c>
      <c r="BS207" s="446">
        <f t="shared" si="198"/>
        <v>15036.850145552289</v>
      </c>
      <c r="BT207" s="446">
        <f t="shared" si="198"/>
        <v>15038.623695470393</v>
      </c>
      <c r="BU207" s="446">
        <f t="shared" si="198"/>
        <v>15040.401619441049</v>
      </c>
      <c r="BV207" s="446">
        <f t="shared" si="198"/>
        <v>15042.441523115031</v>
      </c>
      <c r="BW207" s="446">
        <f t="shared" si="198"/>
        <v>15044.228227580177</v>
      </c>
      <c r="BX207" s="446">
        <f t="shared" si="198"/>
        <v>15088.820449933204</v>
      </c>
      <c r="BY207" s="446">
        <f t="shared" si="198"/>
        <v>15097.652214513573</v>
      </c>
      <c r="BZ207" s="446">
        <f t="shared" si="198"/>
        <v>15099.452171093986</v>
      </c>
      <c r="CA207" s="446">
        <f t="shared" si="198"/>
        <v>15101.256566852902</v>
      </c>
      <c r="CB207" s="446">
        <f t="shared" si="198"/>
        <v>15103.894453677502</v>
      </c>
      <c r="CC207" s="446">
        <f t="shared" si="198"/>
        <v>15467.871005007115</v>
      </c>
      <c r="CD207" s="446">
        <f t="shared" si="198"/>
        <v>15469.688784098891</v>
      </c>
      <c r="CE207" s="446">
        <f t="shared" si="198"/>
        <v>15471.511046324295</v>
      </c>
      <c r="CF207" s="446">
        <f t="shared" si="198"/>
        <v>15473.337802739941</v>
      </c>
      <c r="CG207" s="446">
        <f t="shared" si="198"/>
        <v>15475.169064429718</v>
      </c>
      <c r="CH207" s="446">
        <f t="shared" si="198"/>
        <v>15477.270165213919</v>
      </c>
      <c r="CI207" s="446">
        <f t="shared" si="198"/>
        <v>15479.110470813019</v>
      </c>
      <c r="CJ207" s="446">
        <f t="shared" si="198"/>
        <v>15524.711567764747</v>
      </c>
      <c r="CK207" s="446">
        <f t="shared" si="198"/>
        <v>15533.808285282526</v>
      </c>
      <c r="CL207" s="446">
        <f t="shared" si="198"/>
        <v>15535.66224056035</v>
      </c>
      <c r="CM207" s="446">
        <f t="shared" si="198"/>
        <v>15537.520768192035</v>
      </c>
      <c r="CN207" s="446">
        <f t="shared" si="198"/>
        <v>15540.237791621372</v>
      </c>
      <c r="CO207" s="446">
        <f t="shared" si="198"/>
        <v>15915.133639490876</v>
      </c>
      <c r="CP207" s="446">
        <f t="shared" si="198"/>
        <v>15917.005951955405</v>
      </c>
      <c r="CQ207" s="446">
        <f t="shared" si="198"/>
        <v>15918.882882047568</v>
      </c>
      <c r="CR207" s="446">
        <f t="shared" si="198"/>
        <v>15920.764441155685</v>
      </c>
      <c r="CS207" s="446">
        <f t="shared" si="198"/>
        <v>15922.650640696154</v>
      </c>
      <c r="CT207" s="446">
        <f t="shared" si="198"/>
        <v>15889.273962323108</v>
      </c>
      <c r="CU207" s="446">
        <f t="shared" si="198"/>
        <v>15891.117639858632</v>
      </c>
      <c r="CV207" s="446">
        <f t="shared" si="198"/>
        <v>15762.366138043864</v>
      </c>
      <c r="CW207" s="446">
        <f t="shared" si="198"/>
        <v>15797.614699244714</v>
      </c>
      <c r="CX207" s="446">
        <f t="shared" si="198"/>
        <v>15799.281302762747</v>
      </c>
      <c r="CY207" s="446">
        <f t="shared" si="198"/>
        <v>15935.293500394699</v>
      </c>
      <c r="CZ207" s="446">
        <f t="shared" si="198"/>
        <v>15938.092034526917</v>
      </c>
      <c r="DA207" s="446">
        <f t="shared" si="198"/>
        <v>16375.492660076556</v>
      </c>
      <c r="DB207" s="446">
        <f t="shared" si="198"/>
        <v>16377.421141915022</v>
      </c>
      <c r="DC207" s="446">
        <f t="shared" si="198"/>
        <v>16379.354379909952</v>
      </c>
      <c r="DD207" s="446">
        <f t="shared" si="198"/>
        <v>16381.292385791312</v>
      </c>
      <c r="DE207" s="446">
        <f t="shared" si="198"/>
        <v>16383.235171317994</v>
      </c>
      <c r="DF207" s="446">
        <f t="shared" si="198"/>
        <v>16385.182748277897</v>
      </c>
      <c r="DG207" s="446">
        <f t="shared" si="198"/>
        <v>16387.135128487982</v>
      </c>
      <c r="DH207" s="446">
        <f t="shared" si="198"/>
        <v>16433.240266940047</v>
      </c>
      <c r="DI207" s="446">
        <f t="shared" si="198"/>
        <v>16444.75822670784</v>
      </c>
      <c r="DJ207" s="446">
        <f t="shared" si="198"/>
        <v>16446.72508786208</v>
      </c>
      <c r="DK207" s="446">
        <f t="shared" si="198"/>
        <v>16448.696799826535</v>
      </c>
      <c r="DL207" s="446">
        <f t="shared" si="198"/>
        <v>16451.579289982721</v>
      </c>
      <c r="DM207" s="446">
        <f t="shared" si="198"/>
        <v>16849.306294987473</v>
      </c>
      <c r="DN207" s="446">
        <f t="shared" si="198"/>
        <v>16851.292631281092</v>
      </c>
      <c r="DO207" s="446">
        <f t="shared" si="198"/>
        <v>16853.283866415873</v>
      </c>
      <c r="DP207" s="446">
        <f t="shared" si="198"/>
        <v>16855.280012473671</v>
      </c>
      <c r="DQ207" s="446">
        <f t="shared" si="198"/>
        <v>16857.281081566158</v>
      </c>
      <c r="DR207" s="446">
        <f t="shared" si="198"/>
        <v>16859.287085834854</v>
      </c>
      <c r="DS207" s="446">
        <f t="shared" si="198"/>
        <v>16861.298037451244</v>
      </c>
      <c r="DT207" s="446">
        <f t="shared" si="198"/>
        <v>16908.437307159045</v>
      </c>
      <c r="DU207" s="446">
        <f t="shared" si="198"/>
        <v>16920.300805719868</v>
      </c>
      <c r="DV207" s="446">
        <f t="shared" si="198"/>
        <v>16922.326672708739</v>
      </c>
      <c r="DW207" s="446">
        <f t="shared" si="198"/>
        <v>16924.357536032127</v>
      </c>
      <c r="DX207" s="446">
        <f t="shared" si="198"/>
        <v>16927.326500892996</v>
      </c>
      <c r="DY207" s="446">
        <f t="shared" si="198"/>
        <v>0</v>
      </c>
      <c r="DZ207" s="446">
        <f t="shared" si="198"/>
        <v>0</v>
      </c>
      <c r="EA207" s="446">
        <f t="shared" si="198"/>
        <v>0</v>
      </c>
      <c r="EB207" s="446">
        <f t="shared" si="198"/>
        <v>3348.2562507215525</v>
      </c>
      <c r="EC207" s="446">
        <f t="shared" ref="EC207:GN207" si="199">SUM(EC200:EC206)</f>
        <v>3350.3173518868111</v>
      </c>
      <c r="ED207" s="446">
        <f t="shared" si="199"/>
        <v>17749.63959232454</v>
      </c>
      <c r="EE207" s="446">
        <f t="shared" si="199"/>
        <v>17751.710872489421</v>
      </c>
      <c r="EF207" s="446">
        <f t="shared" si="199"/>
        <v>17241.590755464706</v>
      </c>
      <c r="EG207" s="446">
        <f t="shared" si="199"/>
        <v>17673.663061006522</v>
      </c>
      <c r="EH207" s="446">
        <f t="shared" si="199"/>
        <v>17675.687104715103</v>
      </c>
      <c r="EI207" s="446">
        <f t="shared" si="199"/>
        <v>17677.716140261498</v>
      </c>
      <c r="EJ207" s="446">
        <f t="shared" si="199"/>
        <v>17679.750179956929</v>
      </c>
      <c r="EK207" s="446">
        <f t="shared" si="199"/>
        <v>17681.789236142977</v>
      </c>
      <c r="EL207" s="446">
        <f t="shared" si="199"/>
        <v>17683.833321191662</v>
      </c>
      <c r="EM207" s="446">
        <f t="shared" si="199"/>
        <v>17685.882447505512</v>
      </c>
      <c r="EN207" s="446">
        <f t="shared" si="199"/>
        <v>17687.936627517651</v>
      </c>
      <c r="EO207" s="446">
        <f t="shared" si="199"/>
        <v>17689.995873691863</v>
      </c>
      <c r="EP207" s="446">
        <f t="shared" si="199"/>
        <v>17692.060198522664</v>
      </c>
      <c r="EQ207" s="446">
        <f t="shared" si="199"/>
        <v>17694.129614535395</v>
      </c>
      <c r="ER207" s="446">
        <f t="shared" si="199"/>
        <v>17706.004020096727</v>
      </c>
      <c r="ES207" s="446">
        <f t="shared" si="199"/>
        <v>18151.038494804794</v>
      </c>
      <c r="ET207" s="446">
        <f t="shared" si="199"/>
        <v>18153.123259824632</v>
      </c>
      <c r="EU207" s="446">
        <f t="shared" si="199"/>
        <v>18155.213166437417</v>
      </c>
      <c r="EV207" s="446">
        <f t="shared" si="199"/>
        <v>18157.308227323716</v>
      </c>
      <c r="EW207" s="446">
        <f t="shared" si="199"/>
        <v>17713.376861532262</v>
      </c>
      <c r="EX207" s="446">
        <f t="shared" si="199"/>
        <v>17670.710293681143</v>
      </c>
      <c r="EY207" s="446">
        <f t="shared" si="199"/>
        <v>17671.774932671284</v>
      </c>
      <c r="EZ207" s="446">
        <f t="shared" si="199"/>
        <v>17672.842197348386</v>
      </c>
      <c r="FA207" s="446">
        <f t="shared" si="199"/>
        <v>17673.912094188105</v>
      </c>
      <c r="FB207" s="446">
        <f t="shared" si="199"/>
        <v>17551.233900490963</v>
      </c>
      <c r="FC207" s="446">
        <f t="shared" si="199"/>
        <v>17552.045001687457</v>
      </c>
      <c r="FD207" s="446">
        <f t="shared" si="199"/>
        <v>17560.450846665077</v>
      </c>
      <c r="FE207" s="446">
        <f t="shared" si="199"/>
        <v>18017.509437374585</v>
      </c>
      <c r="FF207" s="446">
        <f t="shared" si="199"/>
        <v>18018.326554566873</v>
      </c>
      <c r="FG207" s="446">
        <f t="shared" si="199"/>
        <v>18019.145686990592</v>
      </c>
      <c r="FH207" s="446">
        <f t="shared" si="199"/>
        <v>18019.966839615849</v>
      </c>
      <c r="FI207" s="446">
        <f t="shared" si="199"/>
        <v>18020.790017425006</v>
      </c>
      <c r="FJ207" s="446">
        <f t="shared" si="199"/>
        <v>18021.615225412708</v>
      </c>
      <c r="FK207" s="446">
        <f t="shared" si="199"/>
        <v>18022.442468585927</v>
      </c>
      <c r="FL207" s="446">
        <f t="shared" si="199"/>
        <v>18023.271751963977</v>
      </c>
      <c r="FM207" s="446">
        <f t="shared" si="199"/>
        <v>18024.103080578556</v>
      </c>
      <c r="FN207" s="446">
        <f t="shared" si="199"/>
        <v>18024.936459473767</v>
      </c>
      <c r="FO207" s="446">
        <f t="shared" si="199"/>
        <v>18025.771893706158</v>
      </c>
      <c r="FP207" s="446">
        <f t="shared" si="199"/>
        <v>18034.429914033106</v>
      </c>
      <c r="FQ207" s="446">
        <f t="shared" si="199"/>
        <v>18505.200262463903</v>
      </c>
      <c r="FR207" s="446">
        <f t="shared" si="199"/>
        <v>18506.041893171961</v>
      </c>
      <c r="FS207" s="446">
        <f t="shared" si="199"/>
        <v>18506.885599568392</v>
      </c>
      <c r="FT207" s="446">
        <f t="shared" si="199"/>
        <v>18415.14524937376</v>
      </c>
      <c r="FU207" s="446">
        <f t="shared" si="199"/>
        <v>18415.795942716395</v>
      </c>
      <c r="FV207" s="446">
        <f t="shared" si="199"/>
        <v>18416.448240844347</v>
      </c>
      <c r="FW207" s="446">
        <f t="shared" si="199"/>
        <v>18510.281284611585</v>
      </c>
      <c r="FX207" s="446">
        <f t="shared" si="199"/>
        <v>18511.135446490978</v>
      </c>
      <c r="FY207" s="446">
        <f t="shared" si="199"/>
        <v>18511.991714963995</v>
      </c>
      <c r="FZ207" s="446">
        <f t="shared" si="199"/>
        <v>18512.850095226062</v>
      </c>
      <c r="GA207" s="446">
        <f t="shared" si="199"/>
        <v>18513.710592485426</v>
      </c>
      <c r="GB207" s="446">
        <f t="shared" si="199"/>
        <v>18522.62835342218</v>
      </c>
      <c r="GC207" s="446">
        <f t="shared" si="199"/>
        <v>19007.521812305898</v>
      </c>
      <c r="GD207" s="446">
        <f t="shared" si="199"/>
        <v>19008.388691935197</v>
      </c>
      <c r="GE207" s="446">
        <f t="shared" si="199"/>
        <v>19009.257709523525</v>
      </c>
      <c r="GF207" s="446">
        <f t="shared" si="199"/>
        <v>19010.128870343658</v>
      </c>
      <c r="GG207" s="446">
        <f t="shared" si="199"/>
        <v>19011.002179681389</v>
      </c>
      <c r="GH207" s="446">
        <f t="shared" si="199"/>
        <v>19011.877642835545</v>
      </c>
      <c r="GI207" s="446">
        <f t="shared" si="199"/>
        <v>18983.962911817107</v>
      </c>
      <c r="GJ207" s="446">
        <f t="shared" si="199"/>
        <v>18984.781318082943</v>
      </c>
      <c r="GK207" s="446">
        <f t="shared" si="199"/>
        <v>18850.663836525389</v>
      </c>
      <c r="GL207" s="446">
        <f t="shared" si="199"/>
        <v>18851.198427767675</v>
      </c>
      <c r="GM207" s="446">
        <f t="shared" si="199"/>
        <v>18851.734337456179</v>
      </c>
      <c r="GN207" s="446">
        <f t="shared" si="199"/>
        <v>18859.904620889109</v>
      </c>
      <c r="GO207" s="446">
        <f t="shared" ref="GO207:IZ207" si="200">SUM(GO200:GO206)</f>
        <v>19358.992750545251</v>
      </c>
      <c r="GP207" s="446">
        <f t="shared" si="200"/>
        <v>19359.532635114381</v>
      </c>
      <c r="GQ207" s="446">
        <f t="shared" si="200"/>
        <v>19360.073851184505</v>
      </c>
      <c r="GR207" s="446">
        <f t="shared" si="200"/>
        <v>19360.616402039461</v>
      </c>
      <c r="GS207" s="446">
        <f t="shared" si="200"/>
        <v>19361.160290971195</v>
      </c>
      <c r="GT207" s="446">
        <f t="shared" si="200"/>
        <v>19361.705521279757</v>
      </c>
      <c r="GU207" s="446">
        <f t="shared" si="200"/>
        <v>19362.252096273351</v>
      </c>
      <c r="GV207" s="446">
        <f t="shared" si="200"/>
        <v>19362.800019268328</v>
      </c>
      <c r="GW207" s="446">
        <f t="shared" si="200"/>
        <v>19363.349293589225</v>
      </c>
      <c r="GX207" s="446">
        <f t="shared" si="200"/>
        <v>19363.899922568777</v>
      </c>
      <c r="GY207" s="446">
        <f t="shared" si="200"/>
        <v>19364.451909547937</v>
      </c>
      <c r="GZ207" s="446">
        <f t="shared" si="200"/>
        <v>19372.867301483857</v>
      </c>
      <c r="HA207" s="446">
        <f t="shared" si="200"/>
        <v>19886.928075029686</v>
      </c>
      <c r="HB207" s="446">
        <f t="shared" si="200"/>
        <v>19887.484156135892</v>
      </c>
      <c r="HC207" s="446">
        <f t="shared" si="200"/>
        <v>19888.04160868812</v>
      </c>
      <c r="HD207" s="446">
        <f t="shared" si="200"/>
        <v>19888.600436068726</v>
      </c>
      <c r="HE207" s="446">
        <f t="shared" si="200"/>
        <v>19889.160641668408</v>
      </c>
      <c r="HF207" s="446">
        <f t="shared" si="200"/>
        <v>19889.722228886229</v>
      </c>
      <c r="HG207" s="446">
        <f t="shared" si="200"/>
        <v>19890.285201129631</v>
      </c>
      <c r="HH207" s="446">
        <f t="shared" si="200"/>
        <v>19890.849561814455</v>
      </c>
      <c r="HI207" s="446">
        <f t="shared" si="200"/>
        <v>19891.415314364982</v>
      </c>
      <c r="HJ207" s="446">
        <f t="shared" si="200"/>
        <v>19891.98246221392</v>
      </c>
      <c r="HK207" s="446">
        <f t="shared" si="200"/>
        <v>19892.551008802453</v>
      </c>
      <c r="HL207" s="446">
        <f t="shared" si="200"/>
        <v>19901.218862496451</v>
      </c>
      <c r="HM207" s="446">
        <f t="shared" si="200"/>
        <v>20430.701459248656</v>
      </c>
      <c r="HN207" s="446">
        <f t="shared" si="200"/>
        <v>0</v>
      </c>
      <c r="HO207" s="446">
        <f t="shared" si="200"/>
        <v>0</v>
      </c>
      <c r="HP207" s="446">
        <f t="shared" si="200"/>
        <v>0</v>
      </c>
      <c r="HQ207" s="446">
        <f t="shared" si="200"/>
        <v>0</v>
      </c>
      <c r="HR207" s="446">
        <f t="shared" si="200"/>
        <v>0</v>
      </c>
      <c r="HS207" s="446">
        <f t="shared" si="200"/>
        <v>0</v>
      </c>
      <c r="HT207" s="446">
        <f t="shared" si="200"/>
        <v>0</v>
      </c>
      <c r="HU207" s="446">
        <f t="shared" si="200"/>
        <v>0</v>
      </c>
      <c r="HV207" s="446">
        <f t="shared" si="200"/>
        <v>0</v>
      </c>
      <c r="HW207" s="446">
        <f t="shared" si="200"/>
        <v>0</v>
      </c>
      <c r="HX207" s="446">
        <f t="shared" si="200"/>
        <v>0</v>
      </c>
      <c r="HY207" s="446">
        <f t="shared" si="200"/>
        <v>0</v>
      </c>
      <c r="HZ207" s="446">
        <f t="shared" si="200"/>
        <v>0</v>
      </c>
      <c r="IA207" s="446">
        <f t="shared" si="200"/>
        <v>0</v>
      </c>
      <c r="IB207" s="446">
        <f t="shared" si="200"/>
        <v>0</v>
      </c>
      <c r="IC207" s="446">
        <f t="shared" si="200"/>
        <v>0</v>
      </c>
      <c r="ID207" s="446">
        <f t="shared" si="200"/>
        <v>0</v>
      </c>
      <c r="IE207" s="446">
        <f t="shared" si="200"/>
        <v>0</v>
      </c>
      <c r="IF207" s="446">
        <f t="shared" si="200"/>
        <v>0</v>
      </c>
      <c r="IG207" s="446">
        <f t="shared" si="200"/>
        <v>0</v>
      </c>
      <c r="IH207" s="446">
        <f t="shared" si="200"/>
        <v>0</v>
      </c>
      <c r="II207" s="446">
        <f t="shared" si="200"/>
        <v>0</v>
      </c>
      <c r="IJ207" s="446">
        <f t="shared" si="200"/>
        <v>0</v>
      </c>
      <c r="IK207" s="446">
        <f t="shared" si="200"/>
        <v>0</v>
      </c>
      <c r="IL207" s="446">
        <f t="shared" si="200"/>
        <v>0</v>
      </c>
      <c r="IM207" s="446">
        <f t="shared" si="200"/>
        <v>0</v>
      </c>
      <c r="IN207" s="446">
        <f t="shared" si="200"/>
        <v>0</v>
      </c>
      <c r="IO207" s="446">
        <f t="shared" si="200"/>
        <v>0</v>
      </c>
      <c r="IP207" s="446">
        <f t="shared" si="200"/>
        <v>0</v>
      </c>
      <c r="IQ207" s="446">
        <f t="shared" si="200"/>
        <v>0</v>
      </c>
      <c r="IR207" s="446">
        <f t="shared" si="200"/>
        <v>0</v>
      </c>
      <c r="IS207" s="446">
        <f t="shared" si="200"/>
        <v>0</v>
      </c>
      <c r="IT207" s="446">
        <f t="shared" si="200"/>
        <v>0</v>
      </c>
      <c r="IU207" s="446">
        <f t="shared" si="200"/>
        <v>0</v>
      </c>
      <c r="IV207" s="446">
        <f t="shared" si="200"/>
        <v>0</v>
      </c>
      <c r="IW207" s="446">
        <f t="shared" si="200"/>
        <v>0</v>
      </c>
      <c r="IX207" s="446">
        <f t="shared" si="200"/>
        <v>0</v>
      </c>
      <c r="IY207" s="446">
        <f t="shared" si="200"/>
        <v>0</v>
      </c>
      <c r="IZ207" s="446">
        <f t="shared" si="200"/>
        <v>0</v>
      </c>
      <c r="JA207" s="446">
        <f t="shared" ref="JA207:LL207" si="201">SUM(JA200:JA206)</f>
        <v>0</v>
      </c>
      <c r="JB207" s="446">
        <f t="shared" si="201"/>
        <v>0</v>
      </c>
      <c r="JC207" s="446">
        <f t="shared" si="201"/>
        <v>0</v>
      </c>
      <c r="JD207" s="446">
        <f t="shared" si="201"/>
        <v>0</v>
      </c>
      <c r="JE207" s="446">
        <f t="shared" si="201"/>
        <v>0</v>
      </c>
      <c r="JF207" s="446">
        <f t="shared" si="201"/>
        <v>0</v>
      </c>
      <c r="JG207" s="446">
        <f t="shared" si="201"/>
        <v>0</v>
      </c>
      <c r="JH207" s="446">
        <f t="shared" si="201"/>
        <v>0</v>
      </c>
      <c r="JI207" s="446">
        <f t="shared" si="201"/>
        <v>0</v>
      </c>
      <c r="JJ207" s="446">
        <f t="shared" si="201"/>
        <v>0</v>
      </c>
      <c r="JK207" s="446">
        <f t="shared" si="201"/>
        <v>0</v>
      </c>
      <c r="JL207" s="446">
        <f t="shared" si="201"/>
        <v>0</v>
      </c>
      <c r="JM207" s="446">
        <f t="shared" si="201"/>
        <v>0</v>
      </c>
      <c r="JN207" s="446">
        <f t="shared" si="201"/>
        <v>0</v>
      </c>
      <c r="JO207" s="446">
        <f t="shared" si="201"/>
        <v>0</v>
      </c>
      <c r="JP207" s="446">
        <f t="shared" si="201"/>
        <v>0</v>
      </c>
      <c r="JQ207" s="446">
        <f t="shared" si="201"/>
        <v>0</v>
      </c>
      <c r="JR207" s="446">
        <f t="shared" si="201"/>
        <v>0</v>
      </c>
      <c r="JS207" s="446">
        <f t="shared" si="201"/>
        <v>0</v>
      </c>
      <c r="JT207" s="446">
        <f t="shared" si="201"/>
        <v>0</v>
      </c>
      <c r="JU207" s="446">
        <f t="shared" si="201"/>
        <v>0</v>
      </c>
      <c r="JV207" s="446">
        <f t="shared" si="201"/>
        <v>0</v>
      </c>
      <c r="JW207" s="446">
        <f t="shared" si="201"/>
        <v>0</v>
      </c>
      <c r="JX207" s="446">
        <f t="shared" si="201"/>
        <v>0</v>
      </c>
      <c r="JY207" s="446">
        <f t="shared" si="201"/>
        <v>0</v>
      </c>
      <c r="JZ207" s="446">
        <f t="shared" si="201"/>
        <v>0</v>
      </c>
      <c r="KA207" s="446">
        <f t="shared" si="201"/>
        <v>0</v>
      </c>
      <c r="KB207" s="446">
        <f t="shared" si="201"/>
        <v>0</v>
      </c>
      <c r="KC207" s="446">
        <f t="shared" si="201"/>
        <v>0</v>
      </c>
      <c r="KD207" s="446">
        <f t="shared" si="201"/>
        <v>0</v>
      </c>
      <c r="KE207" s="446">
        <f t="shared" si="201"/>
        <v>0</v>
      </c>
      <c r="KF207" s="446">
        <f t="shared" si="201"/>
        <v>0</v>
      </c>
      <c r="KG207" s="446">
        <f t="shared" si="201"/>
        <v>0</v>
      </c>
      <c r="KH207" s="446">
        <f t="shared" si="201"/>
        <v>0</v>
      </c>
      <c r="KI207" s="446">
        <f t="shared" si="201"/>
        <v>0</v>
      </c>
      <c r="KJ207" s="446">
        <f t="shared" si="201"/>
        <v>0</v>
      </c>
      <c r="KK207" s="446">
        <f t="shared" si="201"/>
        <v>0</v>
      </c>
      <c r="KL207" s="446">
        <f t="shared" si="201"/>
        <v>0</v>
      </c>
      <c r="KM207" s="446">
        <f t="shared" si="201"/>
        <v>0</v>
      </c>
      <c r="KN207" s="446">
        <f t="shared" si="201"/>
        <v>0</v>
      </c>
      <c r="KO207" s="446">
        <f t="shared" si="201"/>
        <v>0</v>
      </c>
      <c r="KP207" s="446">
        <f t="shared" si="201"/>
        <v>0</v>
      </c>
      <c r="KQ207" s="446">
        <f t="shared" si="201"/>
        <v>0</v>
      </c>
      <c r="KR207" s="446">
        <f t="shared" si="201"/>
        <v>0</v>
      </c>
      <c r="KS207" s="446">
        <f t="shared" si="201"/>
        <v>0</v>
      </c>
      <c r="KT207" s="446">
        <f t="shared" si="201"/>
        <v>0</v>
      </c>
      <c r="KU207" s="446">
        <f t="shared" si="201"/>
        <v>0</v>
      </c>
      <c r="KV207" s="446">
        <f t="shared" si="201"/>
        <v>0</v>
      </c>
      <c r="KW207" s="446">
        <f t="shared" si="201"/>
        <v>0</v>
      </c>
      <c r="KX207" s="446">
        <f t="shared" si="201"/>
        <v>0</v>
      </c>
      <c r="KY207" s="446">
        <f t="shared" si="201"/>
        <v>0</v>
      </c>
      <c r="KZ207" s="446">
        <f t="shared" si="201"/>
        <v>0</v>
      </c>
      <c r="LA207" s="446">
        <f t="shared" si="201"/>
        <v>0</v>
      </c>
      <c r="LB207" s="446">
        <f t="shared" si="201"/>
        <v>0</v>
      </c>
      <c r="LC207" s="446">
        <f t="shared" si="201"/>
        <v>0</v>
      </c>
      <c r="LD207" s="446">
        <f t="shared" si="201"/>
        <v>0</v>
      </c>
      <c r="LE207" s="446">
        <f t="shared" si="201"/>
        <v>0</v>
      </c>
      <c r="LF207" s="446">
        <f t="shared" si="201"/>
        <v>0</v>
      </c>
      <c r="LG207" s="446">
        <f t="shared" si="201"/>
        <v>0</v>
      </c>
      <c r="LH207" s="446">
        <f t="shared" si="201"/>
        <v>0</v>
      </c>
      <c r="LI207" s="446">
        <f t="shared" si="201"/>
        <v>0</v>
      </c>
      <c r="LJ207" s="446">
        <f t="shared" si="201"/>
        <v>0</v>
      </c>
      <c r="LK207" s="446">
        <f t="shared" si="201"/>
        <v>0</v>
      </c>
      <c r="LL207" s="446">
        <f t="shared" si="201"/>
        <v>0</v>
      </c>
      <c r="LM207" s="446">
        <f t="shared" ref="LM207:NK207" si="202">SUM(LM200:LM206)</f>
        <v>0</v>
      </c>
      <c r="LN207" s="446">
        <f t="shared" si="202"/>
        <v>0</v>
      </c>
      <c r="LO207" s="446">
        <f t="shared" si="202"/>
        <v>0</v>
      </c>
      <c r="LP207" s="446">
        <f t="shared" si="202"/>
        <v>0</v>
      </c>
      <c r="LQ207" s="446">
        <f t="shared" si="202"/>
        <v>0</v>
      </c>
      <c r="LR207" s="446">
        <f t="shared" si="202"/>
        <v>0</v>
      </c>
      <c r="LS207" s="446">
        <f t="shared" si="202"/>
        <v>0</v>
      </c>
      <c r="LT207" s="446">
        <f t="shared" si="202"/>
        <v>0</v>
      </c>
      <c r="LU207" s="446">
        <f t="shared" si="202"/>
        <v>0</v>
      </c>
      <c r="LV207" s="446">
        <f t="shared" si="202"/>
        <v>0</v>
      </c>
      <c r="LW207" s="446">
        <f t="shared" si="202"/>
        <v>0</v>
      </c>
      <c r="LX207" s="446">
        <f t="shared" si="202"/>
        <v>0</v>
      </c>
      <c r="LY207" s="446">
        <f t="shared" si="202"/>
        <v>0</v>
      </c>
      <c r="LZ207" s="446">
        <f t="shared" si="202"/>
        <v>0</v>
      </c>
      <c r="MA207" s="446">
        <f t="shared" si="202"/>
        <v>0</v>
      </c>
      <c r="MB207" s="446">
        <f t="shared" si="202"/>
        <v>0</v>
      </c>
      <c r="MC207" s="446">
        <f t="shared" si="202"/>
        <v>0</v>
      </c>
      <c r="MD207" s="446">
        <f t="shared" si="202"/>
        <v>0</v>
      </c>
      <c r="ME207" s="446">
        <f t="shared" si="202"/>
        <v>0</v>
      </c>
      <c r="MF207" s="446">
        <f t="shared" si="202"/>
        <v>0</v>
      </c>
      <c r="MG207" s="446">
        <f t="shared" si="202"/>
        <v>0</v>
      </c>
      <c r="MH207" s="446">
        <f t="shared" si="202"/>
        <v>0</v>
      </c>
      <c r="MI207" s="446">
        <f t="shared" si="202"/>
        <v>0</v>
      </c>
      <c r="MJ207" s="446">
        <f t="shared" si="202"/>
        <v>0</v>
      </c>
      <c r="MK207" s="446">
        <f t="shared" si="202"/>
        <v>0</v>
      </c>
      <c r="ML207" s="446">
        <f t="shared" si="202"/>
        <v>0</v>
      </c>
      <c r="MM207" s="446">
        <f t="shared" si="202"/>
        <v>0</v>
      </c>
      <c r="MN207" s="446">
        <f t="shared" si="202"/>
        <v>0</v>
      </c>
      <c r="MO207" s="446">
        <f t="shared" si="202"/>
        <v>0</v>
      </c>
      <c r="MP207" s="446">
        <f t="shared" si="202"/>
        <v>0</v>
      </c>
      <c r="MQ207" s="446">
        <f t="shared" si="202"/>
        <v>0</v>
      </c>
      <c r="MR207" s="446">
        <f t="shared" si="202"/>
        <v>0</v>
      </c>
      <c r="MS207" s="446">
        <f t="shared" si="202"/>
        <v>0</v>
      </c>
      <c r="MT207" s="446">
        <f t="shared" si="202"/>
        <v>0</v>
      </c>
      <c r="MU207" s="446">
        <f t="shared" si="202"/>
        <v>0</v>
      </c>
      <c r="MV207" s="446">
        <f t="shared" si="202"/>
        <v>0</v>
      </c>
      <c r="MW207" s="446">
        <f t="shared" si="202"/>
        <v>0</v>
      </c>
      <c r="MX207" s="446">
        <f t="shared" si="202"/>
        <v>0</v>
      </c>
      <c r="MY207" s="446">
        <f t="shared" si="202"/>
        <v>0</v>
      </c>
      <c r="MZ207" s="446">
        <f t="shared" si="202"/>
        <v>0</v>
      </c>
      <c r="NA207" s="446">
        <f t="shared" si="202"/>
        <v>0</v>
      </c>
      <c r="NB207" s="446">
        <f t="shared" si="202"/>
        <v>0</v>
      </c>
      <c r="NC207" s="446">
        <f t="shared" si="202"/>
        <v>0</v>
      </c>
      <c r="ND207" s="446">
        <f t="shared" si="202"/>
        <v>0</v>
      </c>
      <c r="NE207" s="446">
        <f t="shared" si="202"/>
        <v>0</v>
      </c>
      <c r="NF207" s="446">
        <f t="shared" si="202"/>
        <v>0</v>
      </c>
      <c r="NG207" s="446">
        <f t="shared" si="202"/>
        <v>0</v>
      </c>
      <c r="NH207" s="446">
        <f t="shared" si="202"/>
        <v>0</v>
      </c>
      <c r="NI207" s="446">
        <f t="shared" si="202"/>
        <v>0</v>
      </c>
      <c r="NJ207" s="446">
        <f t="shared" si="202"/>
        <v>0</v>
      </c>
      <c r="NK207" s="447">
        <f t="shared" si="202"/>
        <v>0</v>
      </c>
    </row>
    <row r="208" spans="1:375" x14ac:dyDescent="0.15">
      <c r="A208" s="436">
        <f t="shared" ref="A208:A211" si="203">SUM(D208:NK208)</f>
        <v>-106090</v>
      </c>
      <c r="B208" s="441" t="s">
        <v>756</v>
      </c>
      <c r="C208" s="438" t="s">
        <v>757</v>
      </c>
      <c r="D208" s="439">
        <f t="shared" ref="D208:BO208" si="204">IF(D$165=EOMONTH($D35,-1),FV($AE35,ROUNDDOWN(YEARFRAC($D$165,D$165,1),0),0,$AC35*$B35,0),0)</f>
        <v>0</v>
      </c>
      <c r="E208" s="439">
        <f t="shared" si="204"/>
        <v>0</v>
      </c>
      <c r="F208" s="439">
        <f t="shared" si="204"/>
        <v>0</v>
      </c>
      <c r="G208" s="439">
        <f t="shared" si="204"/>
        <v>0</v>
      </c>
      <c r="H208" s="439">
        <f t="shared" si="204"/>
        <v>0</v>
      </c>
      <c r="I208" s="439">
        <f t="shared" si="204"/>
        <v>0</v>
      </c>
      <c r="J208" s="439">
        <f t="shared" si="204"/>
        <v>0</v>
      </c>
      <c r="K208" s="439">
        <f t="shared" si="204"/>
        <v>0</v>
      </c>
      <c r="L208" s="439">
        <f t="shared" si="204"/>
        <v>0</v>
      </c>
      <c r="M208" s="439">
        <f t="shared" si="204"/>
        <v>0</v>
      </c>
      <c r="N208" s="439">
        <f t="shared" si="204"/>
        <v>0</v>
      </c>
      <c r="O208" s="439">
        <f t="shared" si="204"/>
        <v>0</v>
      </c>
      <c r="P208" s="439">
        <f t="shared" si="204"/>
        <v>0</v>
      </c>
      <c r="Q208" s="439">
        <f t="shared" si="204"/>
        <v>0</v>
      </c>
      <c r="R208" s="439">
        <f t="shared" si="204"/>
        <v>0</v>
      </c>
      <c r="S208" s="439">
        <f t="shared" si="204"/>
        <v>0</v>
      </c>
      <c r="T208" s="439">
        <f t="shared" si="204"/>
        <v>0</v>
      </c>
      <c r="U208" s="439">
        <f t="shared" si="204"/>
        <v>0</v>
      </c>
      <c r="V208" s="439">
        <f t="shared" si="204"/>
        <v>0</v>
      </c>
      <c r="W208" s="439">
        <f t="shared" si="204"/>
        <v>0</v>
      </c>
      <c r="X208" s="439">
        <f t="shared" si="204"/>
        <v>0</v>
      </c>
      <c r="Y208" s="439">
        <f t="shared" si="204"/>
        <v>0</v>
      </c>
      <c r="Z208" s="439">
        <f t="shared" si="204"/>
        <v>0</v>
      </c>
      <c r="AA208" s="439">
        <f t="shared" si="204"/>
        <v>0</v>
      </c>
      <c r="AB208" s="439">
        <f t="shared" si="204"/>
        <v>0</v>
      </c>
      <c r="AC208" s="439">
        <f t="shared" si="204"/>
        <v>0</v>
      </c>
      <c r="AD208" s="439">
        <f t="shared" si="204"/>
        <v>0</v>
      </c>
      <c r="AE208" s="439">
        <f t="shared" si="204"/>
        <v>0</v>
      </c>
      <c r="AF208" s="439">
        <f t="shared" si="204"/>
        <v>-106090</v>
      </c>
      <c r="AG208" s="439">
        <f t="shared" si="204"/>
        <v>0</v>
      </c>
      <c r="AH208" s="439">
        <f t="shared" si="204"/>
        <v>0</v>
      </c>
      <c r="AI208" s="439">
        <f t="shared" si="204"/>
        <v>0</v>
      </c>
      <c r="AJ208" s="439">
        <f t="shared" si="204"/>
        <v>0</v>
      </c>
      <c r="AK208" s="439">
        <f t="shared" si="204"/>
        <v>0</v>
      </c>
      <c r="AL208" s="439">
        <f t="shared" si="204"/>
        <v>0</v>
      </c>
      <c r="AM208" s="439">
        <f t="shared" si="204"/>
        <v>0</v>
      </c>
      <c r="AN208" s="439">
        <f t="shared" si="204"/>
        <v>0</v>
      </c>
      <c r="AO208" s="439">
        <f t="shared" si="204"/>
        <v>0</v>
      </c>
      <c r="AP208" s="439">
        <f t="shared" si="204"/>
        <v>0</v>
      </c>
      <c r="AQ208" s="439">
        <f t="shared" si="204"/>
        <v>0</v>
      </c>
      <c r="AR208" s="439">
        <f t="shared" si="204"/>
        <v>0</v>
      </c>
      <c r="AS208" s="439">
        <f t="shared" si="204"/>
        <v>0</v>
      </c>
      <c r="AT208" s="439">
        <f t="shared" si="204"/>
        <v>0</v>
      </c>
      <c r="AU208" s="439">
        <f t="shared" si="204"/>
        <v>0</v>
      </c>
      <c r="AV208" s="439">
        <f t="shared" si="204"/>
        <v>0</v>
      </c>
      <c r="AW208" s="439">
        <f t="shared" si="204"/>
        <v>0</v>
      </c>
      <c r="AX208" s="439">
        <f t="shared" si="204"/>
        <v>0</v>
      </c>
      <c r="AY208" s="439">
        <f t="shared" si="204"/>
        <v>0</v>
      </c>
      <c r="AZ208" s="439">
        <f t="shared" si="204"/>
        <v>0</v>
      </c>
      <c r="BA208" s="439">
        <f t="shared" si="204"/>
        <v>0</v>
      </c>
      <c r="BB208" s="439">
        <f t="shared" si="204"/>
        <v>0</v>
      </c>
      <c r="BC208" s="439">
        <f t="shared" si="204"/>
        <v>0</v>
      </c>
      <c r="BD208" s="439">
        <f t="shared" si="204"/>
        <v>0</v>
      </c>
      <c r="BE208" s="439">
        <f t="shared" si="204"/>
        <v>0</v>
      </c>
      <c r="BF208" s="439">
        <f t="shared" si="204"/>
        <v>0</v>
      </c>
      <c r="BG208" s="439">
        <f t="shared" si="204"/>
        <v>0</v>
      </c>
      <c r="BH208" s="439">
        <f t="shared" si="204"/>
        <v>0</v>
      </c>
      <c r="BI208" s="439">
        <f t="shared" si="204"/>
        <v>0</v>
      </c>
      <c r="BJ208" s="439">
        <f t="shared" si="204"/>
        <v>0</v>
      </c>
      <c r="BK208" s="439">
        <f t="shared" si="204"/>
        <v>0</v>
      </c>
      <c r="BL208" s="439">
        <f t="shared" si="204"/>
        <v>0</v>
      </c>
      <c r="BM208" s="439">
        <f t="shared" si="204"/>
        <v>0</v>
      </c>
      <c r="BN208" s="439">
        <f t="shared" si="204"/>
        <v>0</v>
      </c>
      <c r="BO208" s="439">
        <f t="shared" si="204"/>
        <v>0</v>
      </c>
      <c r="BP208" s="439">
        <f t="shared" ref="BP208:EA208" si="205">IF(BP$165=EOMONTH($D35,-1),FV($AE35,ROUNDDOWN(YEARFRAC($D$165,BP$165,1),0),0,$AC35*$B35,0),0)</f>
        <v>0</v>
      </c>
      <c r="BQ208" s="439">
        <f t="shared" si="205"/>
        <v>0</v>
      </c>
      <c r="BR208" s="439">
        <f t="shared" si="205"/>
        <v>0</v>
      </c>
      <c r="BS208" s="439">
        <f t="shared" si="205"/>
        <v>0</v>
      </c>
      <c r="BT208" s="439">
        <f t="shared" si="205"/>
        <v>0</v>
      </c>
      <c r="BU208" s="439">
        <f t="shared" si="205"/>
        <v>0</v>
      </c>
      <c r="BV208" s="439">
        <f t="shared" si="205"/>
        <v>0</v>
      </c>
      <c r="BW208" s="439">
        <f t="shared" si="205"/>
        <v>0</v>
      </c>
      <c r="BX208" s="439">
        <f t="shared" si="205"/>
        <v>0</v>
      </c>
      <c r="BY208" s="439">
        <f t="shared" si="205"/>
        <v>0</v>
      </c>
      <c r="BZ208" s="439">
        <f t="shared" si="205"/>
        <v>0</v>
      </c>
      <c r="CA208" s="439">
        <f t="shared" si="205"/>
        <v>0</v>
      </c>
      <c r="CB208" s="439">
        <f t="shared" si="205"/>
        <v>0</v>
      </c>
      <c r="CC208" s="439">
        <f t="shared" si="205"/>
        <v>0</v>
      </c>
      <c r="CD208" s="439">
        <f t="shared" si="205"/>
        <v>0</v>
      </c>
      <c r="CE208" s="439">
        <f t="shared" si="205"/>
        <v>0</v>
      </c>
      <c r="CF208" s="439">
        <f t="shared" si="205"/>
        <v>0</v>
      </c>
      <c r="CG208" s="439">
        <f t="shared" si="205"/>
        <v>0</v>
      </c>
      <c r="CH208" s="439">
        <f t="shared" si="205"/>
        <v>0</v>
      </c>
      <c r="CI208" s="439">
        <f t="shared" si="205"/>
        <v>0</v>
      </c>
      <c r="CJ208" s="439">
        <f t="shared" si="205"/>
        <v>0</v>
      </c>
      <c r="CK208" s="439">
        <f t="shared" si="205"/>
        <v>0</v>
      </c>
      <c r="CL208" s="439">
        <f t="shared" si="205"/>
        <v>0</v>
      </c>
      <c r="CM208" s="439">
        <f t="shared" si="205"/>
        <v>0</v>
      </c>
      <c r="CN208" s="439">
        <f t="shared" si="205"/>
        <v>0</v>
      </c>
      <c r="CO208" s="439">
        <f t="shared" si="205"/>
        <v>0</v>
      </c>
      <c r="CP208" s="439">
        <f t="shared" si="205"/>
        <v>0</v>
      </c>
      <c r="CQ208" s="439">
        <f t="shared" si="205"/>
        <v>0</v>
      </c>
      <c r="CR208" s="439">
        <f t="shared" si="205"/>
        <v>0</v>
      </c>
      <c r="CS208" s="439">
        <f t="shared" si="205"/>
        <v>0</v>
      </c>
      <c r="CT208" s="439">
        <f t="shared" si="205"/>
        <v>0</v>
      </c>
      <c r="CU208" s="439">
        <f t="shared" si="205"/>
        <v>0</v>
      </c>
      <c r="CV208" s="439">
        <f t="shared" si="205"/>
        <v>0</v>
      </c>
      <c r="CW208" s="439">
        <f t="shared" si="205"/>
        <v>0</v>
      </c>
      <c r="CX208" s="439">
        <f t="shared" si="205"/>
        <v>0</v>
      </c>
      <c r="CY208" s="439">
        <f t="shared" si="205"/>
        <v>0</v>
      </c>
      <c r="CZ208" s="439">
        <f t="shared" si="205"/>
        <v>0</v>
      </c>
      <c r="DA208" s="439">
        <f t="shared" si="205"/>
        <v>0</v>
      </c>
      <c r="DB208" s="439">
        <f t="shared" si="205"/>
        <v>0</v>
      </c>
      <c r="DC208" s="439">
        <f t="shared" si="205"/>
        <v>0</v>
      </c>
      <c r="DD208" s="439">
        <f t="shared" si="205"/>
        <v>0</v>
      </c>
      <c r="DE208" s="439">
        <f t="shared" si="205"/>
        <v>0</v>
      </c>
      <c r="DF208" s="439">
        <f t="shared" si="205"/>
        <v>0</v>
      </c>
      <c r="DG208" s="439">
        <f t="shared" si="205"/>
        <v>0</v>
      </c>
      <c r="DH208" s="439">
        <f t="shared" si="205"/>
        <v>0</v>
      </c>
      <c r="DI208" s="439">
        <f t="shared" si="205"/>
        <v>0</v>
      </c>
      <c r="DJ208" s="439">
        <f t="shared" si="205"/>
        <v>0</v>
      </c>
      <c r="DK208" s="439">
        <f t="shared" si="205"/>
        <v>0</v>
      </c>
      <c r="DL208" s="439">
        <f t="shared" si="205"/>
        <v>0</v>
      </c>
      <c r="DM208" s="439">
        <f t="shared" si="205"/>
        <v>0</v>
      </c>
      <c r="DN208" s="439">
        <f t="shared" si="205"/>
        <v>0</v>
      </c>
      <c r="DO208" s="439">
        <f t="shared" si="205"/>
        <v>0</v>
      </c>
      <c r="DP208" s="439">
        <f t="shared" si="205"/>
        <v>0</v>
      </c>
      <c r="DQ208" s="439">
        <f t="shared" si="205"/>
        <v>0</v>
      </c>
      <c r="DR208" s="439">
        <f t="shared" si="205"/>
        <v>0</v>
      </c>
      <c r="DS208" s="439">
        <f t="shared" si="205"/>
        <v>0</v>
      </c>
      <c r="DT208" s="439">
        <f t="shared" si="205"/>
        <v>0</v>
      </c>
      <c r="DU208" s="439">
        <f t="shared" si="205"/>
        <v>0</v>
      </c>
      <c r="DV208" s="439">
        <f t="shared" si="205"/>
        <v>0</v>
      </c>
      <c r="DW208" s="439">
        <f t="shared" si="205"/>
        <v>0</v>
      </c>
      <c r="DX208" s="439">
        <f t="shared" si="205"/>
        <v>0</v>
      </c>
      <c r="DY208" s="439">
        <f t="shared" si="205"/>
        <v>0</v>
      </c>
      <c r="DZ208" s="439">
        <f t="shared" si="205"/>
        <v>0</v>
      </c>
      <c r="EA208" s="439">
        <f t="shared" si="205"/>
        <v>0</v>
      </c>
      <c r="EB208" s="439">
        <f t="shared" ref="EB208:GM208" si="206">IF(EB$165=EOMONTH($D35,-1),FV($AE35,ROUNDDOWN(YEARFRAC($D$165,EB$165,1),0),0,$AC35*$B35,0),0)</f>
        <v>0</v>
      </c>
      <c r="EC208" s="439">
        <f t="shared" si="206"/>
        <v>0</v>
      </c>
      <c r="ED208" s="439">
        <f t="shared" si="206"/>
        <v>0</v>
      </c>
      <c r="EE208" s="439">
        <f t="shared" si="206"/>
        <v>0</v>
      </c>
      <c r="EF208" s="439">
        <f t="shared" si="206"/>
        <v>0</v>
      </c>
      <c r="EG208" s="439">
        <f t="shared" si="206"/>
        <v>0</v>
      </c>
      <c r="EH208" s="439">
        <f t="shared" si="206"/>
        <v>0</v>
      </c>
      <c r="EI208" s="439">
        <f t="shared" si="206"/>
        <v>0</v>
      </c>
      <c r="EJ208" s="439">
        <f t="shared" si="206"/>
        <v>0</v>
      </c>
      <c r="EK208" s="439">
        <f t="shared" si="206"/>
        <v>0</v>
      </c>
      <c r="EL208" s="439">
        <f t="shared" si="206"/>
        <v>0</v>
      </c>
      <c r="EM208" s="439">
        <f t="shared" si="206"/>
        <v>0</v>
      </c>
      <c r="EN208" s="439">
        <f t="shared" si="206"/>
        <v>0</v>
      </c>
      <c r="EO208" s="439">
        <f t="shared" si="206"/>
        <v>0</v>
      </c>
      <c r="EP208" s="439">
        <f t="shared" si="206"/>
        <v>0</v>
      </c>
      <c r="EQ208" s="439">
        <f t="shared" si="206"/>
        <v>0</v>
      </c>
      <c r="ER208" s="439">
        <f t="shared" si="206"/>
        <v>0</v>
      </c>
      <c r="ES208" s="439">
        <f t="shared" si="206"/>
        <v>0</v>
      </c>
      <c r="ET208" s="439">
        <f t="shared" si="206"/>
        <v>0</v>
      </c>
      <c r="EU208" s="439">
        <f t="shared" si="206"/>
        <v>0</v>
      </c>
      <c r="EV208" s="439">
        <f t="shared" si="206"/>
        <v>0</v>
      </c>
      <c r="EW208" s="439">
        <f t="shared" si="206"/>
        <v>0</v>
      </c>
      <c r="EX208" s="439">
        <f t="shared" si="206"/>
        <v>0</v>
      </c>
      <c r="EY208" s="439">
        <f t="shared" si="206"/>
        <v>0</v>
      </c>
      <c r="EZ208" s="439">
        <f t="shared" si="206"/>
        <v>0</v>
      </c>
      <c r="FA208" s="439">
        <f t="shared" si="206"/>
        <v>0</v>
      </c>
      <c r="FB208" s="439">
        <f t="shared" si="206"/>
        <v>0</v>
      </c>
      <c r="FC208" s="439">
        <f t="shared" si="206"/>
        <v>0</v>
      </c>
      <c r="FD208" s="439">
        <f t="shared" si="206"/>
        <v>0</v>
      </c>
      <c r="FE208" s="439">
        <f t="shared" si="206"/>
        <v>0</v>
      </c>
      <c r="FF208" s="439">
        <f t="shared" si="206"/>
        <v>0</v>
      </c>
      <c r="FG208" s="439">
        <f t="shared" si="206"/>
        <v>0</v>
      </c>
      <c r="FH208" s="439">
        <f t="shared" si="206"/>
        <v>0</v>
      </c>
      <c r="FI208" s="439">
        <f t="shared" si="206"/>
        <v>0</v>
      </c>
      <c r="FJ208" s="439">
        <f t="shared" si="206"/>
        <v>0</v>
      </c>
      <c r="FK208" s="439">
        <f t="shared" si="206"/>
        <v>0</v>
      </c>
      <c r="FL208" s="439">
        <f t="shared" si="206"/>
        <v>0</v>
      </c>
      <c r="FM208" s="439">
        <f t="shared" si="206"/>
        <v>0</v>
      </c>
      <c r="FN208" s="439">
        <f t="shared" si="206"/>
        <v>0</v>
      </c>
      <c r="FO208" s="439">
        <f t="shared" si="206"/>
        <v>0</v>
      </c>
      <c r="FP208" s="439">
        <f t="shared" si="206"/>
        <v>0</v>
      </c>
      <c r="FQ208" s="439">
        <f t="shared" si="206"/>
        <v>0</v>
      </c>
      <c r="FR208" s="439">
        <f t="shared" si="206"/>
        <v>0</v>
      </c>
      <c r="FS208" s="439">
        <f t="shared" si="206"/>
        <v>0</v>
      </c>
      <c r="FT208" s="439">
        <f t="shared" si="206"/>
        <v>0</v>
      </c>
      <c r="FU208" s="439">
        <f t="shared" si="206"/>
        <v>0</v>
      </c>
      <c r="FV208" s="439">
        <f t="shared" si="206"/>
        <v>0</v>
      </c>
      <c r="FW208" s="439">
        <f t="shared" si="206"/>
        <v>0</v>
      </c>
      <c r="FX208" s="439">
        <f t="shared" si="206"/>
        <v>0</v>
      </c>
      <c r="FY208" s="439">
        <f t="shared" si="206"/>
        <v>0</v>
      </c>
      <c r="FZ208" s="439">
        <f t="shared" si="206"/>
        <v>0</v>
      </c>
      <c r="GA208" s="439">
        <f t="shared" si="206"/>
        <v>0</v>
      </c>
      <c r="GB208" s="439">
        <f t="shared" si="206"/>
        <v>0</v>
      </c>
      <c r="GC208" s="439">
        <f t="shared" si="206"/>
        <v>0</v>
      </c>
      <c r="GD208" s="439">
        <f t="shared" si="206"/>
        <v>0</v>
      </c>
      <c r="GE208" s="439">
        <f t="shared" si="206"/>
        <v>0</v>
      </c>
      <c r="GF208" s="439">
        <f t="shared" si="206"/>
        <v>0</v>
      </c>
      <c r="GG208" s="439">
        <f t="shared" si="206"/>
        <v>0</v>
      </c>
      <c r="GH208" s="439">
        <f t="shared" si="206"/>
        <v>0</v>
      </c>
      <c r="GI208" s="439">
        <f t="shared" si="206"/>
        <v>0</v>
      </c>
      <c r="GJ208" s="439">
        <f t="shared" si="206"/>
        <v>0</v>
      </c>
      <c r="GK208" s="439">
        <f t="shared" si="206"/>
        <v>0</v>
      </c>
      <c r="GL208" s="439">
        <f t="shared" si="206"/>
        <v>0</v>
      </c>
      <c r="GM208" s="439">
        <f t="shared" si="206"/>
        <v>0</v>
      </c>
      <c r="GN208" s="439">
        <f t="shared" ref="GN208:IY208" si="207">IF(GN$165=EOMONTH($D35,-1),FV($AE35,ROUNDDOWN(YEARFRAC($D$165,GN$165,1),0),0,$AC35*$B35,0),0)</f>
        <v>0</v>
      </c>
      <c r="GO208" s="439">
        <f t="shared" si="207"/>
        <v>0</v>
      </c>
      <c r="GP208" s="439">
        <f t="shared" si="207"/>
        <v>0</v>
      </c>
      <c r="GQ208" s="439">
        <f t="shared" si="207"/>
        <v>0</v>
      </c>
      <c r="GR208" s="439">
        <f t="shared" si="207"/>
        <v>0</v>
      </c>
      <c r="GS208" s="439">
        <f t="shared" si="207"/>
        <v>0</v>
      </c>
      <c r="GT208" s="439">
        <f t="shared" si="207"/>
        <v>0</v>
      </c>
      <c r="GU208" s="439">
        <f t="shared" si="207"/>
        <v>0</v>
      </c>
      <c r="GV208" s="439">
        <f t="shared" si="207"/>
        <v>0</v>
      </c>
      <c r="GW208" s="439">
        <f t="shared" si="207"/>
        <v>0</v>
      </c>
      <c r="GX208" s="439">
        <f t="shared" si="207"/>
        <v>0</v>
      </c>
      <c r="GY208" s="439">
        <f t="shared" si="207"/>
        <v>0</v>
      </c>
      <c r="GZ208" s="439">
        <f t="shared" si="207"/>
        <v>0</v>
      </c>
      <c r="HA208" s="439">
        <f t="shared" si="207"/>
        <v>0</v>
      </c>
      <c r="HB208" s="439">
        <f t="shared" si="207"/>
        <v>0</v>
      </c>
      <c r="HC208" s="439">
        <f t="shared" si="207"/>
        <v>0</v>
      </c>
      <c r="HD208" s="439">
        <f t="shared" si="207"/>
        <v>0</v>
      </c>
      <c r="HE208" s="439">
        <f t="shared" si="207"/>
        <v>0</v>
      </c>
      <c r="HF208" s="439">
        <f t="shared" si="207"/>
        <v>0</v>
      </c>
      <c r="HG208" s="439">
        <f t="shared" si="207"/>
        <v>0</v>
      </c>
      <c r="HH208" s="439">
        <f t="shared" si="207"/>
        <v>0</v>
      </c>
      <c r="HI208" s="439">
        <f t="shared" si="207"/>
        <v>0</v>
      </c>
      <c r="HJ208" s="439">
        <f t="shared" si="207"/>
        <v>0</v>
      </c>
      <c r="HK208" s="439">
        <f t="shared" si="207"/>
        <v>0</v>
      </c>
      <c r="HL208" s="439">
        <f t="shared" si="207"/>
        <v>0</v>
      </c>
      <c r="HM208" s="439">
        <f t="shared" si="207"/>
        <v>0</v>
      </c>
      <c r="HN208" s="439">
        <f t="shared" si="207"/>
        <v>0</v>
      </c>
      <c r="HO208" s="439">
        <f t="shared" si="207"/>
        <v>0</v>
      </c>
      <c r="HP208" s="439">
        <f t="shared" si="207"/>
        <v>0</v>
      </c>
      <c r="HQ208" s="439">
        <f t="shared" si="207"/>
        <v>0</v>
      </c>
      <c r="HR208" s="439">
        <f t="shared" si="207"/>
        <v>0</v>
      </c>
      <c r="HS208" s="439">
        <f t="shared" si="207"/>
        <v>0</v>
      </c>
      <c r="HT208" s="439">
        <f t="shared" si="207"/>
        <v>0</v>
      </c>
      <c r="HU208" s="439">
        <f t="shared" si="207"/>
        <v>0</v>
      </c>
      <c r="HV208" s="439">
        <f t="shared" si="207"/>
        <v>0</v>
      </c>
      <c r="HW208" s="439">
        <f t="shared" si="207"/>
        <v>0</v>
      </c>
      <c r="HX208" s="439">
        <f t="shared" si="207"/>
        <v>0</v>
      </c>
      <c r="HY208" s="439">
        <f t="shared" si="207"/>
        <v>0</v>
      </c>
      <c r="HZ208" s="439">
        <f t="shared" si="207"/>
        <v>0</v>
      </c>
      <c r="IA208" s="439">
        <f t="shared" si="207"/>
        <v>0</v>
      </c>
      <c r="IB208" s="439">
        <f t="shared" si="207"/>
        <v>0</v>
      </c>
      <c r="IC208" s="439">
        <f t="shared" si="207"/>
        <v>0</v>
      </c>
      <c r="ID208" s="439">
        <f t="shared" si="207"/>
        <v>0</v>
      </c>
      <c r="IE208" s="439">
        <f t="shared" si="207"/>
        <v>0</v>
      </c>
      <c r="IF208" s="439">
        <f t="shared" si="207"/>
        <v>0</v>
      </c>
      <c r="IG208" s="439">
        <f t="shared" si="207"/>
        <v>0</v>
      </c>
      <c r="IH208" s="439">
        <f t="shared" si="207"/>
        <v>0</v>
      </c>
      <c r="II208" s="439">
        <f t="shared" si="207"/>
        <v>0</v>
      </c>
      <c r="IJ208" s="439">
        <f t="shared" si="207"/>
        <v>0</v>
      </c>
      <c r="IK208" s="439">
        <f t="shared" si="207"/>
        <v>0</v>
      </c>
      <c r="IL208" s="439">
        <f t="shared" si="207"/>
        <v>0</v>
      </c>
      <c r="IM208" s="439">
        <f t="shared" si="207"/>
        <v>0</v>
      </c>
      <c r="IN208" s="439">
        <f t="shared" si="207"/>
        <v>0</v>
      </c>
      <c r="IO208" s="439">
        <f t="shared" si="207"/>
        <v>0</v>
      </c>
      <c r="IP208" s="439">
        <f t="shared" si="207"/>
        <v>0</v>
      </c>
      <c r="IQ208" s="439">
        <f t="shared" si="207"/>
        <v>0</v>
      </c>
      <c r="IR208" s="439">
        <f t="shared" si="207"/>
        <v>0</v>
      </c>
      <c r="IS208" s="439">
        <f t="shared" si="207"/>
        <v>0</v>
      </c>
      <c r="IT208" s="439">
        <f t="shared" si="207"/>
        <v>0</v>
      </c>
      <c r="IU208" s="439">
        <f t="shared" si="207"/>
        <v>0</v>
      </c>
      <c r="IV208" s="439">
        <f t="shared" si="207"/>
        <v>0</v>
      </c>
      <c r="IW208" s="439">
        <f t="shared" si="207"/>
        <v>0</v>
      </c>
      <c r="IX208" s="439">
        <f t="shared" si="207"/>
        <v>0</v>
      </c>
      <c r="IY208" s="439">
        <f t="shared" si="207"/>
        <v>0</v>
      </c>
      <c r="IZ208" s="439">
        <f t="shared" ref="IZ208:LK208" si="208">IF(IZ$165=EOMONTH($D35,-1),FV($AE35,ROUNDDOWN(YEARFRAC($D$165,IZ$165,1),0),0,$AC35*$B35,0),0)</f>
        <v>0</v>
      </c>
      <c r="JA208" s="439">
        <f t="shared" si="208"/>
        <v>0</v>
      </c>
      <c r="JB208" s="439">
        <f t="shared" si="208"/>
        <v>0</v>
      </c>
      <c r="JC208" s="439">
        <f t="shared" si="208"/>
        <v>0</v>
      </c>
      <c r="JD208" s="439">
        <f t="shared" si="208"/>
        <v>0</v>
      </c>
      <c r="JE208" s="439">
        <f t="shared" si="208"/>
        <v>0</v>
      </c>
      <c r="JF208" s="439">
        <f t="shared" si="208"/>
        <v>0</v>
      </c>
      <c r="JG208" s="439">
        <f t="shared" si="208"/>
        <v>0</v>
      </c>
      <c r="JH208" s="439">
        <f t="shared" si="208"/>
        <v>0</v>
      </c>
      <c r="JI208" s="439">
        <f t="shared" si="208"/>
        <v>0</v>
      </c>
      <c r="JJ208" s="439">
        <f t="shared" si="208"/>
        <v>0</v>
      </c>
      <c r="JK208" s="439">
        <f t="shared" si="208"/>
        <v>0</v>
      </c>
      <c r="JL208" s="439">
        <f t="shared" si="208"/>
        <v>0</v>
      </c>
      <c r="JM208" s="439">
        <f t="shared" si="208"/>
        <v>0</v>
      </c>
      <c r="JN208" s="439">
        <f t="shared" si="208"/>
        <v>0</v>
      </c>
      <c r="JO208" s="439">
        <f t="shared" si="208"/>
        <v>0</v>
      </c>
      <c r="JP208" s="439">
        <f t="shared" si="208"/>
        <v>0</v>
      </c>
      <c r="JQ208" s="439">
        <f t="shared" si="208"/>
        <v>0</v>
      </c>
      <c r="JR208" s="439">
        <f t="shared" si="208"/>
        <v>0</v>
      </c>
      <c r="JS208" s="439">
        <f t="shared" si="208"/>
        <v>0</v>
      </c>
      <c r="JT208" s="439">
        <f t="shared" si="208"/>
        <v>0</v>
      </c>
      <c r="JU208" s="439">
        <f t="shared" si="208"/>
        <v>0</v>
      </c>
      <c r="JV208" s="439">
        <f t="shared" si="208"/>
        <v>0</v>
      </c>
      <c r="JW208" s="439">
        <f t="shared" si="208"/>
        <v>0</v>
      </c>
      <c r="JX208" s="439">
        <f t="shared" si="208"/>
        <v>0</v>
      </c>
      <c r="JY208" s="439">
        <f t="shared" si="208"/>
        <v>0</v>
      </c>
      <c r="JZ208" s="439">
        <f t="shared" si="208"/>
        <v>0</v>
      </c>
      <c r="KA208" s="439">
        <f t="shared" si="208"/>
        <v>0</v>
      </c>
      <c r="KB208" s="439">
        <f t="shared" si="208"/>
        <v>0</v>
      </c>
      <c r="KC208" s="439">
        <f t="shared" si="208"/>
        <v>0</v>
      </c>
      <c r="KD208" s="439">
        <f t="shared" si="208"/>
        <v>0</v>
      </c>
      <c r="KE208" s="439">
        <f t="shared" si="208"/>
        <v>0</v>
      </c>
      <c r="KF208" s="439">
        <f t="shared" si="208"/>
        <v>0</v>
      </c>
      <c r="KG208" s="439">
        <f t="shared" si="208"/>
        <v>0</v>
      </c>
      <c r="KH208" s="439">
        <f t="shared" si="208"/>
        <v>0</v>
      </c>
      <c r="KI208" s="439">
        <f t="shared" si="208"/>
        <v>0</v>
      </c>
      <c r="KJ208" s="439">
        <f t="shared" si="208"/>
        <v>0</v>
      </c>
      <c r="KK208" s="439">
        <f t="shared" si="208"/>
        <v>0</v>
      </c>
      <c r="KL208" s="439">
        <f t="shared" si="208"/>
        <v>0</v>
      </c>
      <c r="KM208" s="439">
        <f t="shared" si="208"/>
        <v>0</v>
      </c>
      <c r="KN208" s="439">
        <f t="shared" si="208"/>
        <v>0</v>
      </c>
      <c r="KO208" s="439">
        <f t="shared" si="208"/>
        <v>0</v>
      </c>
      <c r="KP208" s="439">
        <f t="shared" si="208"/>
        <v>0</v>
      </c>
      <c r="KQ208" s="439">
        <f t="shared" si="208"/>
        <v>0</v>
      </c>
      <c r="KR208" s="439">
        <f t="shared" si="208"/>
        <v>0</v>
      </c>
      <c r="KS208" s="439">
        <f t="shared" si="208"/>
        <v>0</v>
      </c>
      <c r="KT208" s="439">
        <f t="shared" si="208"/>
        <v>0</v>
      </c>
      <c r="KU208" s="439">
        <f t="shared" si="208"/>
        <v>0</v>
      </c>
      <c r="KV208" s="439">
        <f t="shared" si="208"/>
        <v>0</v>
      </c>
      <c r="KW208" s="439">
        <f t="shared" si="208"/>
        <v>0</v>
      </c>
      <c r="KX208" s="439">
        <f t="shared" si="208"/>
        <v>0</v>
      </c>
      <c r="KY208" s="439">
        <f t="shared" si="208"/>
        <v>0</v>
      </c>
      <c r="KZ208" s="439">
        <f t="shared" si="208"/>
        <v>0</v>
      </c>
      <c r="LA208" s="439">
        <f t="shared" si="208"/>
        <v>0</v>
      </c>
      <c r="LB208" s="439">
        <f t="shared" si="208"/>
        <v>0</v>
      </c>
      <c r="LC208" s="439">
        <f t="shared" si="208"/>
        <v>0</v>
      </c>
      <c r="LD208" s="439">
        <f t="shared" si="208"/>
        <v>0</v>
      </c>
      <c r="LE208" s="439">
        <f t="shared" si="208"/>
        <v>0</v>
      </c>
      <c r="LF208" s="439">
        <f t="shared" si="208"/>
        <v>0</v>
      </c>
      <c r="LG208" s="439">
        <f t="shared" si="208"/>
        <v>0</v>
      </c>
      <c r="LH208" s="439">
        <f t="shared" si="208"/>
        <v>0</v>
      </c>
      <c r="LI208" s="439">
        <f t="shared" si="208"/>
        <v>0</v>
      </c>
      <c r="LJ208" s="439">
        <f t="shared" si="208"/>
        <v>0</v>
      </c>
      <c r="LK208" s="439">
        <f t="shared" si="208"/>
        <v>0</v>
      </c>
      <c r="LL208" s="439">
        <f t="shared" ref="LL208:NK208" si="209">IF(LL$165=EOMONTH($D35,-1),FV($AE35,ROUNDDOWN(YEARFRAC($D$165,LL$165,1),0),0,$AC35*$B35,0),0)</f>
        <v>0</v>
      </c>
      <c r="LM208" s="439">
        <f t="shared" si="209"/>
        <v>0</v>
      </c>
      <c r="LN208" s="439">
        <f t="shared" si="209"/>
        <v>0</v>
      </c>
      <c r="LO208" s="439">
        <f t="shared" si="209"/>
        <v>0</v>
      </c>
      <c r="LP208" s="439">
        <f t="shared" si="209"/>
        <v>0</v>
      </c>
      <c r="LQ208" s="439">
        <f t="shared" si="209"/>
        <v>0</v>
      </c>
      <c r="LR208" s="439">
        <f t="shared" si="209"/>
        <v>0</v>
      </c>
      <c r="LS208" s="439">
        <f t="shared" si="209"/>
        <v>0</v>
      </c>
      <c r="LT208" s="439">
        <f t="shared" si="209"/>
        <v>0</v>
      </c>
      <c r="LU208" s="439">
        <f t="shared" si="209"/>
        <v>0</v>
      </c>
      <c r="LV208" s="439">
        <f t="shared" si="209"/>
        <v>0</v>
      </c>
      <c r="LW208" s="439">
        <f t="shared" si="209"/>
        <v>0</v>
      </c>
      <c r="LX208" s="439">
        <f t="shared" si="209"/>
        <v>0</v>
      </c>
      <c r="LY208" s="439">
        <f t="shared" si="209"/>
        <v>0</v>
      </c>
      <c r="LZ208" s="439">
        <f t="shared" si="209"/>
        <v>0</v>
      </c>
      <c r="MA208" s="439">
        <f t="shared" si="209"/>
        <v>0</v>
      </c>
      <c r="MB208" s="439">
        <f t="shared" si="209"/>
        <v>0</v>
      </c>
      <c r="MC208" s="439">
        <f t="shared" si="209"/>
        <v>0</v>
      </c>
      <c r="MD208" s="439">
        <f t="shared" si="209"/>
        <v>0</v>
      </c>
      <c r="ME208" s="439">
        <f t="shared" si="209"/>
        <v>0</v>
      </c>
      <c r="MF208" s="439">
        <f t="shared" si="209"/>
        <v>0</v>
      </c>
      <c r="MG208" s="439">
        <f t="shared" si="209"/>
        <v>0</v>
      </c>
      <c r="MH208" s="439">
        <f t="shared" si="209"/>
        <v>0</v>
      </c>
      <c r="MI208" s="439">
        <f t="shared" si="209"/>
        <v>0</v>
      </c>
      <c r="MJ208" s="439">
        <f t="shared" si="209"/>
        <v>0</v>
      </c>
      <c r="MK208" s="439">
        <f t="shared" si="209"/>
        <v>0</v>
      </c>
      <c r="ML208" s="439">
        <f t="shared" si="209"/>
        <v>0</v>
      </c>
      <c r="MM208" s="439">
        <f t="shared" si="209"/>
        <v>0</v>
      </c>
      <c r="MN208" s="439">
        <f t="shared" si="209"/>
        <v>0</v>
      </c>
      <c r="MO208" s="439">
        <f t="shared" si="209"/>
        <v>0</v>
      </c>
      <c r="MP208" s="439">
        <f t="shared" si="209"/>
        <v>0</v>
      </c>
      <c r="MQ208" s="439">
        <f t="shared" si="209"/>
        <v>0</v>
      </c>
      <c r="MR208" s="439">
        <f t="shared" si="209"/>
        <v>0</v>
      </c>
      <c r="MS208" s="439">
        <f t="shared" si="209"/>
        <v>0</v>
      </c>
      <c r="MT208" s="439">
        <f t="shared" si="209"/>
        <v>0</v>
      </c>
      <c r="MU208" s="439">
        <f t="shared" si="209"/>
        <v>0</v>
      </c>
      <c r="MV208" s="439">
        <f t="shared" si="209"/>
        <v>0</v>
      </c>
      <c r="MW208" s="439">
        <f t="shared" si="209"/>
        <v>0</v>
      </c>
      <c r="MX208" s="439">
        <f t="shared" si="209"/>
        <v>0</v>
      </c>
      <c r="MY208" s="439">
        <f t="shared" si="209"/>
        <v>0</v>
      </c>
      <c r="MZ208" s="439">
        <f t="shared" si="209"/>
        <v>0</v>
      </c>
      <c r="NA208" s="439">
        <f t="shared" si="209"/>
        <v>0</v>
      </c>
      <c r="NB208" s="439">
        <f t="shared" si="209"/>
        <v>0</v>
      </c>
      <c r="NC208" s="439">
        <f t="shared" si="209"/>
        <v>0</v>
      </c>
      <c r="ND208" s="439">
        <f t="shared" si="209"/>
        <v>0</v>
      </c>
      <c r="NE208" s="439">
        <f t="shared" si="209"/>
        <v>0</v>
      </c>
      <c r="NF208" s="439">
        <f t="shared" si="209"/>
        <v>0</v>
      </c>
      <c r="NG208" s="439">
        <f t="shared" si="209"/>
        <v>0</v>
      </c>
      <c r="NH208" s="439">
        <f t="shared" si="209"/>
        <v>0</v>
      </c>
      <c r="NI208" s="439">
        <f t="shared" si="209"/>
        <v>0</v>
      </c>
      <c r="NJ208" s="439">
        <f t="shared" si="209"/>
        <v>0</v>
      </c>
      <c r="NK208" s="442">
        <f t="shared" si="209"/>
        <v>0</v>
      </c>
    </row>
    <row r="209" spans="1:375" x14ac:dyDescent="0.15">
      <c r="A209" s="436">
        <f t="shared" si="203"/>
        <v>-52937.828550765305</v>
      </c>
      <c r="B209" s="441" t="s">
        <v>758</v>
      </c>
      <c r="C209" s="438" t="s">
        <v>759</v>
      </c>
      <c r="D209" s="439">
        <f>IF(D$165=EOMONTH($D35,-1),SUMIFS($D200:$NK200,$D$165:$NK$165,"&gt;="&amp;EOMONTH($D35,$S35),$D$165:$NK$165,"&lt;"&amp;EOMONTH($D35,60))*-$AF35+SUMIFS($D200:$NK200,$D$165:$NK$165,"&gt;="&amp;EOMONTH($D35,60),$D$165:$NK$165,"&lt;"&amp;EOMONTH($D35,372))*-$AG35,0)</f>
        <v>0</v>
      </c>
      <c r="E209" s="439">
        <f t="shared" ref="E209:BP209" si="210">IF(E$165=EOMONTH($D35,-1),SUMIFS($D200:$NK200,$D$165:$NK$165,"&gt;="&amp;EOMONTH($D35,$S35),$D$165:$NK$165,"&lt;"&amp;EOMONTH($D35,60))*-$AF35+SUMIFS($D200:$NK200,$D$165:$NK$165,"&gt;="&amp;EOMONTH($D35,60),$D$165:$NK$165,"&lt;"&amp;EOMONTH($D35,372))*-$AG35,0)</f>
        <v>0</v>
      </c>
      <c r="F209" s="439">
        <f t="shared" si="210"/>
        <v>0</v>
      </c>
      <c r="G209" s="439">
        <f t="shared" si="210"/>
        <v>0</v>
      </c>
      <c r="H209" s="439">
        <f t="shared" si="210"/>
        <v>0</v>
      </c>
      <c r="I209" s="439">
        <f t="shared" si="210"/>
        <v>0</v>
      </c>
      <c r="J209" s="439">
        <f t="shared" si="210"/>
        <v>0</v>
      </c>
      <c r="K209" s="439">
        <f t="shared" si="210"/>
        <v>0</v>
      </c>
      <c r="L209" s="439">
        <f t="shared" si="210"/>
        <v>0</v>
      </c>
      <c r="M209" s="439">
        <f t="shared" si="210"/>
        <v>0</v>
      </c>
      <c r="N209" s="439">
        <f t="shared" si="210"/>
        <v>0</v>
      </c>
      <c r="O209" s="439">
        <f t="shared" si="210"/>
        <v>0</v>
      </c>
      <c r="P209" s="439">
        <f t="shared" si="210"/>
        <v>0</v>
      </c>
      <c r="Q209" s="439">
        <f t="shared" si="210"/>
        <v>0</v>
      </c>
      <c r="R209" s="439">
        <f t="shared" si="210"/>
        <v>0</v>
      </c>
      <c r="S209" s="439">
        <f t="shared" si="210"/>
        <v>0</v>
      </c>
      <c r="T209" s="439">
        <f t="shared" si="210"/>
        <v>0</v>
      </c>
      <c r="U209" s="439">
        <f t="shared" si="210"/>
        <v>0</v>
      </c>
      <c r="V209" s="439">
        <f t="shared" si="210"/>
        <v>0</v>
      </c>
      <c r="W209" s="439">
        <f t="shared" si="210"/>
        <v>0</v>
      </c>
      <c r="X209" s="439">
        <f t="shared" si="210"/>
        <v>0</v>
      </c>
      <c r="Y209" s="439">
        <f t="shared" si="210"/>
        <v>0</v>
      </c>
      <c r="Z209" s="439">
        <f t="shared" si="210"/>
        <v>0</v>
      </c>
      <c r="AA209" s="439">
        <f t="shared" si="210"/>
        <v>0</v>
      </c>
      <c r="AB209" s="439">
        <f t="shared" si="210"/>
        <v>0</v>
      </c>
      <c r="AC209" s="439">
        <f t="shared" si="210"/>
        <v>0</v>
      </c>
      <c r="AD209" s="439">
        <f t="shared" si="210"/>
        <v>0</v>
      </c>
      <c r="AE209" s="439">
        <f t="shared" si="210"/>
        <v>0</v>
      </c>
      <c r="AF209" s="439">
        <f t="shared" si="210"/>
        <v>-52937.828550765305</v>
      </c>
      <c r="AG209" s="439">
        <f t="shared" si="210"/>
        <v>0</v>
      </c>
      <c r="AH209" s="439">
        <f t="shared" si="210"/>
        <v>0</v>
      </c>
      <c r="AI209" s="439">
        <f t="shared" si="210"/>
        <v>0</v>
      </c>
      <c r="AJ209" s="439">
        <f t="shared" si="210"/>
        <v>0</v>
      </c>
      <c r="AK209" s="439">
        <f t="shared" si="210"/>
        <v>0</v>
      </c>
      <c r="AL209" s="439">
        <f t="shared" si="210"/>
        <v>0</v>
      </c>
      <c r="AM209" s="439">
        <f t="shared" si="210"/>
        <v>0</v>
      </c>
      <c r="AN209" s="439">
        <f t="shared" si="210"/>
        <v>0</v>
      </c>
      <c r="AO209" s="439">
        <f t="shared" si="210"/>
        <v>0</v>
      </c>
      <c r="AP209" s="439">
        <f t="shared" si="210"/>
        <v>0</v>
      </c>
      <c r="AQ209" s="439">
        <f t="shared" si="210"/>
        <v>0</v>
      </c>
      <c r="AR209" s="439">
        <f t="shared" si="210"/>
        <v>0</v>
      </c>
      <c r="AS209" s="439">
        <f t="shared" si="210"/>
        <v>0</v>
      </c>
      <c r="AT209" s="439">
        <f t="shared" si="210"/>
        <v>0</v>
      </c>
      <c r="AU209" s="439">
        <f t="shared" si="210"/>
        <v>0</v>
      </c>
      <c r="AV209" s="439">
        <f t="shared" si="210"/>
        <v>0</v>
      </c>
      <c r="AW209" s="439">
        <f t="shared" si="210"/>
        <v>0</v>
      </c>
      <c r="AX209" s="439">
        <f t="shared" si="210"/>
        <v>0</v>
      </c>
      <c r="AY209" s="439">
        <f t="shared" si="210"/>
        <v>0</v>
      </c>
      <c r="AZ209" s="439">
        <f t="shared" si="210"/>
        <v>0</v>
      </c>
      <c r="BA209" s="439">
        <f t="shared" si="210"/>
        <v>0</v>
      </c>
      <c r="BB209" s="439">
        <f t="shared" si="210"/>
        <v>0</v>
      </c>
      <c r="BC209" s="439">
        <f t="shared" si="210"/>
        <v>0</v>
      </c>
      <c r="BD209" s="439">
        <f t="shared" si="210"/>
        <v>0</v>
      </c>
      <c r="BE209" s="439">
        <f t="shared" si="210"/>
        <v>0</v>
      </c>
      <c r="BF209" s="439">
        <f t="shared" si="210"/>
        <v>0</v>
      </c>
      <c r="BG209" s="439">
        <f t="shared" si="210"/>
        <v>0</v>
      </c>
      <c r="BH209" s="439">
        <f t="shared" si="210"/>
        <v>0</v>
      </c>
      <c r="BI209" s="439">
        <f t="shared" si="210"/>
        <v>0</v>
      </c>
      <c r="BJ209" s="439">
        <f t="shared" si="210"/>
        <v>0</v>
      </c>
      <c r="BK209" s="439">
        <f t="shared" si="210"/>
        <v>0</v>
      </c>
      <c r="BL209" s="439">
        <f t="shared" si="210"/>
        <v>0</v>
      </c>
      <c r="BM209" s="439">
        <f t="shared" si="210"/>
        <v>0</v>
      </c>
      <c r="BN209" s="439">
        <f t="shared" si="210"/>
        <v>0</v>
      </c>
      <c r="BO209" s="439">
        <f t="shared" si="210"/>
        <v>0</v>
      </c>
      <c r="BP209" s="439">
        <f t="shared" si="210"/>
        <v>0</v>
      </c>
      <c r="BQ209" s="439">
        <f t="shared" ref="BQ209:EB209" si="211">IF(BQ$165=EOMONTH($D35,-1),SUMIFS($D200:$NK200,$D$165:$NK$165,"&gt;="&amp;EOMONTH($D35,$S35),$D$165:$NK$165,"&lt;"&amp;EOMONTH($D35,60))*-$AF35+SUMIFS($D200:$NK200,$D$165:$NK$165,"&gt;="&amp;EOMONTH($D35,60),$D$165:$NK$165,"&lt;"&amp;EOMONTH($D35,372))*-$AG35,0)</f>
        <v>0</v>
      </c>
      <c r="BR209" s="439">
        <f t="shared" si="211"/>
        <v>0</v>
      </c>
      <c r="BS209" s="439">
        <f t="shared" si="211"/>
        <v>0</v>
      </c>
      <c r="BT209" s="439">
        <f t="shared" si="211"/>
        <v>0</v>
      </c>
      <c r="BU209" s="439">
        <f t="shared" si="211"/>
        <v>0</v>
      </c>
      <c r="BV209" s="439">
        <f t="shared" si="211"/>
        <v>0</v>
      </c>
      <c r="BW209" s="439">
        <f t="shared" si="211"/>
        <v>0</v>
      </c>
      <c r="BX209" s="439">
        <f t="shared" si="211"/>
        <v>0</v>
      </c>
      <c r="BY209" s="439">
        <f t="shared" si="211"/>
        <v>0</v>
      </c>
      <c r="BZ209" s="439">
        <f t="shared" si="211"/>
        <v>0</v>
      </c>
      <c r="CA209" s="439">
        <f t="shared" si="211"/>
        <v>0</v>
      </c>
      <c r="CB209" s="439">
        <f t="shared" si="211"/>
        <v>0</v>
      </c>
      <c r="CC209" s="439">
        <f t="shared" si="211"/>
        <v>0</v>
      </c>
      <c r="CD209" s="439">
        <f t="shared" si="211"/>
        <v>0</v>
      </c>
      <c r="CE209" s="439">
        <f t="shared" si="211"/>
        <v>0</v>
      </c>
      <c r="CF209" s="439">
        <f t="shared" si="211"/>
        <v>0</v>
      </c>
      <c r="CG209" s="439">
        <f t="shared" si="211"/>
        <v>0</v>
      </c>
      <c r="CH209" s="439">
        <f t="shared" si="211"/>
        <v>0</v>
      </c>
      <c r="CI209" s="439">
        <f t="shared" si="211"/>
        <v>0</v>
      </c>
      <c r="CJ209" s="439">
        <f t="shared" si="211"/>
        <v>0</v>
      </c>
      <c r="CK209" s="439">
        <f t="shared" si="211"/>
        <v>0</v>
      </c>
      <c r="CL209" s="439">
        <f t="shared" si="211"/>
        <v>0</v>
      </c>
      <c r="CM209" s="439">
        <f t="shared" si="211"/>
        <v>0</v>
      </c>
      <c r="CN209" s="439">
        <f t="shared" si="211"/>
        <v>0</v>
      </c>
      <c r="CO209" s="439">
        <f t="shared" si="211"/>
        <v>0</v>
      </c>
      <c r="CP209" s="439">
        <f t="shared" si="211"/>
        <v>0</v>
      </c>
      <c r="CQ209" s="439">
        <f t="shared" si="211"/>
        <v>0</v>
      </c>
      <c r="CR209" s="439">
        <f t="shared" si="211"/>
        <v>0</v>
      </c>
      <c r="CS209" s="439">
        <f t="shared" si="211"/>
        <v>0</v>
      </c>
      <c r="CT209" s="439">
        <f t="shared" si="211"/>
        <v>0</v>
      </c>
      <c r="CU209" s="439">
        <f t="shared" si="211"/>
        <v>0</v>
      </c>
      <c r="CV209" s="439">
        <f t="shared" si="211"/>
        <v>0</v>
      </c>
      <c r="CW209" s="439">
        <f t="shared" si="211"/>
        <v>0</v>
      </c>
      <c r="CX209" s="439">
        <f t="shared" si="211"/>
        <v>0</v>
      </c>
      <c r="CY209" s="439">
        <f t="shared" si="211"/>
        <v>0</v>
      </c>
      <c r="CZ209" s="439">
        <f t="shared" si="211"/>
        <v>0</v>
      </c>
      <c r="DA209" s="439">
        <f t="shared" si="211"/>
        <v>0</v>
      </c>
      <c r="DB209" s="439">
        <f t="shared" si="211"/>
        <v>0</v>
      </c>
      <c r="DC209" s="439">
        <f t="shared" si="211"/>
        <v>0</v>
      </c>
      <c r="DD209" s="439">
        <f t="shared" si="211"/>
        <v>0</v>
      </c>
      <c r="DE209" s="439">
        <f t="shared" si="211"/>
        <v>0</v>
      </c>
      <c r="DF209" s="439">
        <f t="shared" si="211"/>
        <v>0</v>
      </c>
      <c r="DG209" s="439">
        <f t="shared" si="211"/>
        <v>0</v>
      </c>
      <c r="DH209" s="439">
        <f t="shared" si="211"/>
        <v>0</v>
      </c>
      <c r="DI209" s="439">
        <f t="shared" si="211"/>
        <v>0</v>
      </c>
      <c r="DJ209" s="439">
        <f t="shared" si="211"/>
        <v>0</v>
      </c>
      <c r="DK209" s="439">
        <f t="shared" si="211"/>
        <v>0</v>
      </c>
      <c r="DL209" s="439">
        <f t="shared" si="211"/>
        <v>0</v>
      </c>
      <c r="DM209" s="439">
        <f t="shared" si="211"/>
        <v>0</v>
      </c>
      <c r="DN209" s="439">
        <f t="shared" si="211"/>
        <v>0</v>
      </c>
      <c r="DO209" s="439">
        <f t="shared" si="211"/>
        <v>0</v>
      </c>
      <c r="DP209" s="439">
        <f t="shared" si="211"/>
        <v>0</v>
      </c>
      <c r="DQ209" s="439">
        <f t="shared" si="211"/>
        <v>0</v>
      </c>
      <c r="DR209" s="439">
        <f t="shared" si="211"/>
        <v>0</v>
      </c>
      <c r="DS209" s="439">
        <f t="shared" si="211"/>
        <v>0</v>
      </c>
      <c r="DT209" s="439">
        <f t="shared" si="211"/>
        <v>0</v>
      </c>
      <c r="DU209" s="439">
        <f t="shared" si="211"/>
        <v>0</v>
      </c>
      <c r="DV209" s="439">
        <f t="shared" si="211"/>
        <v>0</v>
      </c>
      <c r="DW209" s="439">
        <f t="shared" si="211"/>
        <v>0</v>
      </c>
      <c r="DX209" s="439">
        <f t="shared" si="211"/>
        <v>0</v>
      </c>
      <c r="DY209" s="439">
        <f t="shared" si="211"/>
        <v>0</v>
      </c>
      <c r="DZ209" s="439">
        <f t="shared" si="211"/>
        <v>0</v>
      </c>
      <c r="EA209" s="439">
        <f t="shared" si="211"/>
        <v>0</v>
      </c>
      <c r="EB209" s="439">
        <f t="shared" si="211"/>
        <v>0</v>
      </c>
      <c r="EC209" s="439">
        <f t="shared" ref="EC209:GN209" si="212">IF(EC$165=EOMONTH($D35,-1),SUMIFS($D200:$NK200,$D$165:$NK$165,"&gt;="&amp;EOMONTH($D35,$S35),$D$165:$NK$165,"&lt;"&amp;EOMONTH($D35,60))*-$AF35+SUMIFS($D200:$NK200,$D$165:$NK$165,"&gt;="&amp;EOMONTH($D35,60),$D$165:$NK$165,"&lt;"&amp;EOMONTH($D35,372))*-$AG35,0)</f>
        <v>0</v>
      </c>
      <c r="ED209" s="439">
        <f t="shared" si="212"/>
        <v>0</v>
      </c>
      <c r="EE209" s="439">
        <f t="shared" si="212"/>
        <v>0</v>
      </c>
      <c r="EF209" s="439">
        <f t="shared" si="212"/>
        <v>0</v>
      </c>
      <c r="EG209" s="439">
        <f t="shared" si="212"/>
        <v>0</v>
      </c>
      <c r="EH209" s="439">
        <f t="shared" si="212"/>
        <v>0</v>
      </c>
      <c r="EI209" s="439">
        <f t="shared" si="212"/>
        <v>0</v>
      </c>
      <c r="EJ209" s="439">
        <f t="shared" si="212"/>
        <v>0</v>
      </c>
      <c r="EK209" s="439">
        <f t="shared" si="212"/>
        <v>0</v>
      </c>
      <c r="EL209" s="439">
        <f t="shared" si="212"/>
        <v>0</v>
      </c>
      <c r="EM209" s="439">
        <f t="shared" si="212"/>
        <v>0</v>
      </c>
      <c r="EN209" s="439">
        <f t="shared" si="212"/>
        <v>0</v>
      </c>
      <c r="EO209" s="439">
        <f t="shared" si="212"/>
        <v>0</v>
      </c>
      <c r="EP209" s="439">
        <f t="shared" si="212"/>
        <v>0</v>
      </c>
      <c r="EQ209" s="439">
        <f t="shared" si="212"/>
        <v>0</v>
      </c>
      <c r="ER209" s="439">
        <f t="shared" si="212"/>
        <v>0</v>
      </c>
      <c r="ES209" s="439">
        <f t="shared" si="212"/>
        <v>0</v>
      </c>
      <c r="ET209" s="439">
        <f t="shared" si="212"/>
        <v>0</v>
      </c>
      <c r="EU209" s="439">
        <f t="shared" si="212"/>
        <v>0</v>
      </c>
      <c r="EV209" s="439">
        <f t="shared" si="212"/>
        <v>0</v>
      </c>
      <c r="EW209" s="439">
        <f t="shared" si="212"/>
        <v>0</v>
      </c>
      <c r="EX209" s="439">
        <f t="shared" si="212"/>
        <v>0</v>
      </c>
      <c r="EY209" s="439">
        <f t="shared" si="212"/>
        <v>0</v>
      </c>
      <c r="EZ209" s="439">
        <f t="shared" si="212"/>
        <v>0</v>
      </c>
      <c r="FA209" s="439">
        <f t="shared" si="212"/>
        <v>0</v>
      </c>
      <c r="FB209" s="439">
        <f t="shared" si="212"/>
        <v>0</v>
      </c>
      <c r="FC209" s="439">
        <f t="shared" si="212"/>
        <v>0</v>
      </c>
      <c r="FD209" s="439">
        <f t="shared" si="212"/>
        <v>0</v>
      </c>
      <c r="FE209" s="439">
        <f t="shared" si="212"/>
        <v>0</v>
      </c>
      <c r="FF209" s="439">
        <f t="shared" si="212"/>
        <v>0</v>
      </c>
      <c r="FG209" s="439">
        <f t="shared" si="212"/>
        <v>0</v>
      </c>
      <c r="FH209" s="439">
        <f t="shared" si="212"/>
        <v>0</v>
      </c>
      <c r="FI209" s="439">
        <f t="shared" si="212"/>
        <v>0</v>
      </c>
      <c r="FJ209" s="439">
        <f t="shared" si="212"/>
        <v>0</v>
      </c>
      <c r="FK209" s="439">
        <f t="shared" si="212"/>
        <v>0</v>
      </c>
      <c r="FL209" s="439">
        <f t="shared" si="212"/>
        <v>0</v>
      </c>
      <c r="FM209" s="439">
        <f t="shared" si="212"/>
        <v>0</v>
      </c>
      <c r="FN209" s="439">
        <f t="shared" si="212"/>
        <v>0</v>
      </c>
      <c r="FO209" s="439">
        <f t="shared" si="212"/>
        <v>0</v>
      </c>
      <c r="FP209" s="439">
        <f t="shared" si="212"/>
        <v>0</v>
      </c>
      <c r="FQ209" s="439">
        <f t="shared" si="212"/>
        <v>0</v>
      </c>
      <c r="FR209" s="439">
        <f t="shared" si="212"/>
        <v>0</v>
      </c>
      <c r="FS209" s="439">
        <f t="shared" si="212"/>
        <v>0</v>
      </c>
      <c r="FT209" s="439">
        <f t="shared" si="212"/>
        <v>0</v>
      </c>
      <c r="FU209" s="439">
        <f t="shared" si="212"/>
        <v>0</v>
      </c>
      <c r="FV209" s="439">
        <f t="shared" si="212"/>
        <v>0</v>
      </c>
      <c r="FW209" s="439">
        <f t="shared" si="212"/>
        <v>0</v>
      </c>
      <c r="FX209" s="439">
        <f t="shared" si="212"/>
        <v>0</v>
      </c>
      <c r="FY209" s="439">
        <f t="shared" si="212"/>
        <v>0</v>
      </c>
      <c r="FZ209" s="439">
        <f t="shared" si="212"/>
        <v>0</v>
      </c>
      <c r="GA209" s="439">
        <f t="shared" si="212"/>
        <v>0</v>
      </c>
      <c r="GB209" s="439">
        <f t="shared" si="212"/>
        <v>0</v>
      </c>
      <c r="GC209" s="439">
        <f t="shared" si="212"/>
        <v>0</v>
      </c>
      <c r="GD209" s="439">
        <f t="shared" si="212"/>
        <v>0</v>
      </c>
      <c r="GE209" s="439">
        <f t="shared" si="212"/>
        <v>0</v>
      </c>
      <c r="GF209" s="439">
        <f t="shared" si="212"/>
        <v>0</v>
      </c>
      <c r="GG209" s="439">
        <f t="shared" si="212"/>
        <v>0</v>
      </c>
      <c r="GH209" s="439">
        <f t="shared" si="212"/>
        <v>0</v>
      </c>
      <c r="GI209" s="439">
        <f t="shared" si="212"/>
        <v>0</v>
      </c>
      <c r="GJ209" s="439">
        <f t="shared" si="212"/>
        <v>0</v>
      </c>
      <c r="GK209" s="439">
        <f t="shared" si="212"/>
        <v>0</v>
      </c>
      <c r="GL209" s="439">
        <f t="shared" si="212"/>
        <v>0</v>
      </c>
      <c r="GM209" s="439">
        <f t="shared" si="212"/>
        <v>0</v>
      </c>
      <c r="GN209" s="439">
        <f t="shared" si="212"/>
        <v>0</v>
      </c>
      <c r="GO209" s="439">
        <f t="shared" ref="GO209:IZ209" si="213">IF(GO$165=EOMONTH($D35,-1),SUMIFS($D200:$NK200,$D$165:$NK$165,"&gt;="&amp;EOMONTH($D35,$S35),$D$165:$NK$165,"&lt;"&amp;EOMONTH($D35,60))*-$AF35+SUMIFS($D200:$NK200,$D$165:$NK$165,"&gt;="&amp;EOMONTH($D35,60),$D$165:$NK$165,"&lt;"&amp;EOMONTH($D35,372))*-$AG35,0)</f>
        <v>0</v>
      </c>
      <c r="GP209" s="439">
        <f t="shared" si="213"/>
        <v>0</v>
      </c>
      <c r="GQ209" s="439">
        <f t="shared" si="213"/>
        <v>0</v>
      </c>
      <c r="GR209" s="439">
        <f t="shared" si="213"/>
        <v>0</v>
      </c>
      <c r="GS209" s="439">
        <f t="shared" si="213"/>
        <v>0</v>
      </c>
      <c r="GT209" s="439">
        <f t="shared" si="213"/>
        <v>0</v>
      </c>
      <c r="GU209" s="439">
        <f t="shared" si="213"/>
        <v>0</v>
      </c>
      <c r="GV209" s="439">
        <f t="shared" si="213"/>
        <v>0</v>
      </c>
      <c r="GW209" s="439">
        <f t="shared" si="213"/>
        <v>0</v>
      </c>
      <c r="GX209" s="439">
        <f t="shared" si="213"/>
        <v>0</v>
      </c>
      <c r="GY209" s="439">
        <f t="shared" si="213"/>
        <v>0</v>
      </c>
      <c r="GZ209" s="439">
        <f t="shared" si="213"/>
        <v>0</v>
      </c>
      <c r="HA209" s="439">
        <f t="shared" si="213"/>
        <v>0</v>
      </c>
      <c r="HB209" s="439">
        <f t="shared" si="213"/>
        <v>0</v>
      </c>
      <c r="HC209" s="439">
        <f t="shared" si="213"/>
        <v>0</v>
      </c>
      <c r="HD209" s="439">
        <f t="shared" si="213"/>
        <v>0</v>
      </c>
      <c r="HE209" s="439">
        <f t="shared" si="213"/>
        <v>0</v>
      </c>
      <c r="HF209" s="439">
        <f t="shared" si="213"/>
        <v>0</v>
      </c>
      <c r="HG209" s="439">
        <f t="shared" si="213"/>
        <v>0</v>
      </c>
      <c r="HH209" s="439">
        <f t="shared" si="213"/>
        <v>0</v>
      </c>
      <c r="HI209" s="439">
        <f t="shared" si="213"/>
        <v>0</v>
      </c>
      <c r="HJ209" s="439">
        <f t="shared" si="213"/>
        <v>0</v>
      </c>
      <c r="HK209" s="439">
        <f t="shared" si="213"/>
        <v>0</v>
      </c>
      <c r="HL209" s="439">
        <f t="shared" si="213"/>
        <v>0</v>
      </c>
      <c r="HM209" s="439">
        <f t="shared" si="213"/>
        <v>0</v>
      </c>
      <c r="HN209" s="439">
        <f t="shared" si="213"/>
        <v>0</v>
      </c>
      <c r="HO209" s="439">
        <f t="shared" si="213"/>
        <v>0</v>
      </c>
      <c r="HP209" s="439">
        <f t="shared" si="213"/>
        <v>0</v>
      </c>
      <c r="HQ209" s="439">
        <f t="shared" si="213"/>
        <v>0</v>
      </c>
      <c r="HR209" s="439">
        <f t="shared" si="213"/>
        <v>0</v>
      </c>
      <c r="HS209" s="439">
        <f t="shared" si="213"/>
        <v>0</v>
      </c>
      <c r="HT209" s="439">
        <f t="shared" si="213"/>
        <v>0</v>
      </c>
      <c r="HU209" s="439">
        <f t="shared" si="213"/>
        <v>0</v>
      </c>
      <c r="HV209" s="439">
        <f t="shared" si="213"/>
        <v>0</v>
      </c>
      <c r="HW209" s="439">
        <f t="shared" si="213"/>
        <v>0</v>
      </c>
      <c r="HX209" s="439">
        <f t="shared" si="213"/>
        <v>0</v>
      </c>
      <c r="HY209" s="439">
        <f t="shared" si="213"/>
        <v>0</v>
      </c>
      <c r="HZ209" s="439">
        <f t="shared" si="213"/>
        <v>0</v>
      </c>
      <c r="IA209" s="439">
        <f t="shared" si="213"/>
        <v>0</v>
      </c>
      <c r="IB209" s="439">
        <f t="shared" si="213"/>
        <v>0</v>
      </c>
      <c r="IC209" s="439">
        <f t="shared" si="213"/>
        <v>0</v>
      </c>
      <c r="ID209" s="439">
        <f t="shared" si="213"/>
        <v>0</v>
      </c>
      <c r="IE209" s="439">
        <f t="shared" si="213"/>
        <v>0</v>
      </c>
      <c r="IF209" s="439">
        <f t="shared" si="213"/>
        <v>0</v>
      </c>
      <c r="IG209" s="439">
        <f t="shared" si="213"/>
        <v>0</v>
      </c>
      <c r="IH209" s="439">
        <f t="shared" si="213"/>
        <v>0</v>
      </c>
      <c r="II209" s="439">
        <f t="shared" si="213"/>
        <v>0</v>
      </c>
      <c r="IJ209" s="439">
        <f t="shared" si="213"/>
        <v>0</v>
      </c>
      <c r="IK209" s="439">
        <f t="shared" si="213"/>
        <v>0</v>
      </c>
      <c r="IL209" s="439">
        <f t="shared" si="213"/>
        <v>0</v>
      </c>
      <c r="IM209" s="439">
        <f t="shared" si="213"/>
        <v>0</v>
      </c>
      <c r="IN209" s="439">
        <f t="shared" si="213"/>
        <v>0</v>
      </c>
      <c r="IO209" s="439">
        <f t="shared" si="213"/>
        <v>0</v>
      </c>
      <c r="IP209" s="439">
        <f t="shared" si="213"/>
        <v>0</v>
      </c>
      <c r="IQ209" s="439">
        <f t="shared" si="213"/>
        <v>0</v>
      </c>
      <c r="IR209" s="439">
        <f t="shared" si="213"/>
        <v>0</v>
      </c>
      <c r="IS209" s="439">
        <f t="shared" si="213"/>
        <v>0</v>
      </c>
      <c r="IT209" s="439">
        <f t="shared" si="213"/>
        <v>0</v>
      </c>
      <c r="IU209" s="439">
        <f t="shared" si="213"/>
        <v>0</v>
      </c>
      <c r="IV209" s="439">
        <f t="shared" si="213"/>
        <v>0</v>
      </c>
      <c r="IW209" s="439">
        <f t="shared" si="213"/>
        <v>0</v>
      </c>
      <c r="IX209" s="439">
        <f t="shared" si="213"/>
        <v>0</v>
      </c>
      <c r="IY209" s="439">
        <f t="shared" si="213"/>
        <v>0</v>
      </c>
      <c r="IZ209" s="439">
        <f t="shared" si="213"/>
        <v>0</v>
      </c>
      <c r="JA209" s="439">
        <f t="shared" ref="JA209:LL209" si="214">IF(JA$165=EOMONTH($D35,-1),SUMIFS($D200:$NK200,$D$165:$NK$165,"&gt;="&amp;EOMONTH($D35,$S35),$D$165:$NK$165,"&lt;"&amp;EOMONTH($D35,60))*-$AF35+SUMIFS($D200:$NK200,$D$165:$NK$165,"&gt;="&amp;EOMONTH($D35,60),$D$165:$NK$165,"&lt;"&amp;EOMONTH($D35,372))*-$AG35,0)</f>
        <v>0</v>
      </c>
      <c r="JB209" s="439">
        <f t="shared" si="214"/>
        <v>0</v>
      </c>
      <c r="JC209" s="439">
        <f t="shared" si="214"/>
        <v>0</v>
      </c>
      <c r="JD209" s="439">
        <f t="shared" si="214"/>
        <v>0</v>
      </c>
      <c r="JE209" s="439">
        <f t="shared" si="214"/>
        <v>0</v>
      </c>
      <c r="JF209" s="439">
        <f t="shared" si="214"/>
        <v>0</v>
      </c>
      <c r="JG209" s="439">
        <f t="shared" si="214"/>
        <v>0</v>
      </c>
      <c r="JH209" s="439">
        <f t="shared" si="214"/>
        <v>0</v>
      </c>
      <c r="JI209" s="439">
        <f t="shared" si="214"/>
        <v>0</v>
      </c>
      <c r="JJ209" s="439">
        <f t="shared" si="214"/>
        <v>0</v>
      </c>
      <c r="JK209" s="439">
        <f t="shared" si="214"/>
        <v>0</v>
      </c>
      <c r="JL209" s="439">
        <f t="shared" si="214"/>
        <v>0</v>
      </c>
      <c r="JM209" s="439">
        <f t="shared" si="214"/>
        <v>0</v>
      </c>
      <c r="JN209" s="439">
        <f t="shared" si="214"/>
        <v>0</v>
      </c>
      <c r="JO209" s="439">
        <f t="shared" si="214"/>
        <v>0</v>
      </c>
      <c r="JP209" s="439">
        <f t="shared" si="214"/>
        <v>0</v>
      </c>
      <c r="JQ209" s="439">
        <f t="shared" si="214"/>
        <v>0</v>
      </c>
      <c r="JR209" s="439">
        <f t="shared" si="214"/>
        <v>0</v>
      </c>
      <c r="JS209" s="439">
        <f t="shared" si="214"/>
        <v>0</v>
      </c>
      <c r="JT209" s="439">
        <f t="shared" si="214"/>
        <v>0</v>
      </c>
      <c r="JU209" s="439">
        <f t="shared" si="214"/>
        <v>0</v>
      </c>
      <c r="JV209" s="439">
        <f t="shared" si="214"/>
        <v>0</v>
      </c>
      <c r="JW209" s="439">
        <f t="shared" si="214"/>
        <v>0</v>
      </c>
      <c r="JX209" s="439">
        <f t="shared" si="214"/>
        <v>0</v>
      </c>
      <c r="JY209" s="439">
        <f t="shared" si="214"/>
        <v>0</v>
      </c>
      <c r="JZ209" s="439">
        <f t="shared" si="214"/>
        <v>0</v>
      </c>
      <c r="KA209" s="439">
        <f t="shared" si="214"/>
        <v>0</v>
      </c>
      <c r="KB209" s="439">
        <f t="shared" si="214"/>
        <v>0</v>
      </c>
      <c r="KC209" s="439">
        <f t="shared" si="214"/>
        <v>0</v>
      </c>
      <c r="KD209" s="439">
        <f t="shared" si="214"/>
        <v>0</v>
      </c>
      <c r="KE209" s="439">
        <f t="shared" si="214"/>
        <v>0</v>
      </c>
      <c r="KF209" s="439">
        <f t="shared" si="214"/>
        <v>0</v>
      </c>
      <c r="KG209" s="439">
        <f t="shared" si="214"/>
        <v>0</v>
      </c>
      <c r="KH209" s="439">
        <f t="shared" si="214"/>
        <v>0</v>
      </c>
      <c r="KI209" s="439">
        <f t="shared" si="214"/>
        <v>0</v>
      </c>
      <c r="KJ209" s="439">
        <f t="shared" si="214"/>
        <v>0</v>
      </c>
      <c r="KK209" s="439">
        <f t="shared" si="214"/>
        <v>0</v>
      </c>
      <c r="KL209" s="439">
        <f t="shared" si="214"/>
        <v>0</v>
      </c>
      <c r="KM209" s="439">
        <f t="shared" si="214"/>
        <v>0</v>
      </c>
      <c r="KN209" s="439">
        <f t="shared" si="214"/>
        <v>0</v>
      </c>
      <c r="KO209" s="439">
        <f t="shared" si="214"/>
        <v>0</v>
      </c>
      <c r="KP209" s="439">
        <f t="shared" si="214"/>
        <v>0</v>
      </c>
      <c r="KQ209" s="439">
        <f t="shared" si="214"/>
        <v>0</v>
      </c>
      <c r="KR209" s="439">
        <f t="shared" si="214"/>
        <v>0</v>
      </c>
      <c r="KS209" s="439">
        <f t="shared" si="214"/>
        <v>0</v>
      </c>
      <c r="KT209" s="439">
        <f t="shared" si="214"/>
        <v>0</v>
      </c>
      <c r="KU209" s="439">
        <f t="shared" si="214"/>
        <v>0</v>
      </c>
      <c r="KV209" s="439">
        <f t="shared" si="214"/>
        <v>0</v>
      </c>
      <c r="KW209" s="439">
        <f t="shared" si="214"/>
        <v>0</v>
      </c>
      <c r="KX209" s="439">
        <f t="shared" si="214"/>
        <v>0</v>
      </c>
      <c r="KY209" s="439">
        <f t="shared" si="214"/>
        <v>0</v>
      </c>
      <c r="KZ209" s="439">
        <f t="shared" si="214"/>
        <v>0</v>
      </c>
      <c r="LA209" s="439">
        <f t="shared" si="214"/>
        <v>0</v>
      </c>
      <c r="LB209" s="439">
        <f t="shared" si="214"/>
        <v>0</v>
      </c>
      <c r="LC209" s="439">
        <f t="shared" si="214"/>
        <v>0</v>
      </c>
      <c r="LD209" s="439">
        <f t="shared" si="214"/>
        <v>0</v>
      </c>
      <c r="LE209" s="439">
        <f t="shared" si="214"/>
        <v>0</v>
      </c>
      <c r="LF209" s="439">
        <f t="shared" si="214"/>
        <v>0</v>
      </c>
      <c r="LG209" s="439">
        <f t="shared" si="214"/>
        <v>0</v>
      </c>
      <c r="LH209" s="439">
        <f t="shared" si="214"/>
        <v>0</v>
      </c>
      <c r="LI209" s="439">
        <f t="shared" si="214"/>
        <v>0</v>
      </c>
      <c r="LJ209" s="439">
        <f t="shared" si="214"/>
        <v>0</v>
      </c>
      <c r="LK209" s="439">
        <f t="shared" si="214"/>
        <v>0</v>
      </c>
      <c r="LL209" s="439">
        <f t="shared" si="214"/>
        <v>0</v>
      </c>
      <c r="LM209" s="439">
        <f t="shared" ref="LM209:NK209" si="215">IF(LM$165=EOMONTH($D35,-1),SUMIFS($D200:$NK200,$D$165:$NK$165,"&gt;="&amp;EOMONTH($D35,$S35),$D$165:$NK$165,"&lt;"&amp;EOMONTH($D35,60))*-$AF35+SUMIFS($D200:$NK200,$D$165:$NK$165,"&gt;="&amp;EOMONTH($D35,60),$D$165:$NK$165,"&lt;"&amp;EOMONTH($D35,372))*-$AG35,0)</f>
        <v>0</v>
      </c>
      <c r="LN209" s="439">
        <f t="shared" si="215"/>
        <v>0</v>
      </c>
      <c r="LO209" s="439">
        <f t="shared" si="215"/>
        <v>0</v>
      </c>
      <c r="LP209" s="439">
        <f t="shared" si="215"/>
        <v>0</v>
      </c>
      <c r="LQ209" s="439">
        <f t="shared" si="215"/>
        <v>0</v>
      </c>
      <c r="LR209" s="439">
        <f t="shared" si="215"/>
        <v>0</v>
      </c>
      <c r="LS209" s="439">
        <f t="shared" si="215"/>
        <v>0</v>
      </c>
      <c r="LT209" s="439">
        <f t="shared" si="215"/>
        <v>0</v>
      </c>
      <c r="LU209" s="439">
        <f t="shared" si="215"/>
        <v>0</v>
      </c>
      <c r="LV209" s="439">
        <f t="shared" si="215"/>
        <v>0</v>
      </c>
      <c r="LW209" s="439">
        <f t="shared" si="215"/>
        <v>0</v>
      </c>
      <c r="LX209" s="439">
        <f t="shared" si="215"/>
        <v>0</v>
      </c>
      <c r="LY209" s="439">
        <f t="shared" si="215"/>
        <v>0</v>
      </c>
      <c r="LZ209" s="439">
        <f t="shared" si="215"/>
        <v>0</v>
      </c>
      <c r="MA209" s="439">
        <f t="shared" si="215"/>
        <v>0</v>
      </c>
      <c r="MB209" s="439">
        <f t="shared" si="215"/>
        <v>0</v>
      </c>
      <c r="MC209" s="439">
        <f t="shared" si="215"/>
        <v>0</v>
      </c>
      <c r="MD209" s="439">
        <f t="shared" si="215"/>
        <v>0</v>
      </c>
      <c r="ME209" s="439">
        <f t="shared" si="215"/>
        <v>0</v>
      </c>
      <c r="MF209" s="439">
        <f t="shared" si="215"/>
        <v>0</v>
      </c>
      <c r="MG209" s="439">
        <f t="shared" si="215"/>
        <v>0</v>
      </c>
      <c r="MH209" s="439">
        <f t="shared" si="215"/>
        <v>0</v>
      </c>
      <c r="MI209" s="439">
        <f t="shared" si="215"/>
        <v>0</v>
      </c>
      <c r="MJ209" s="439">
        <f t="shared" si="215"/>
        <v>0</v>
      </c>
      <c r="MK209" s="439">
        <f t="shared" si="215"/>
        <v>0</v>
      </c>
      <c r="ML209" s="439">
        <f t="shared" si="215"/>
        <v>0</v>
      </c>
      <c r="MM209" s="439">
        <f t="shared" si="215"/>
        <v>0</v>
      </c>
      <c r="MN209" s="439">
        <f t="shared" si="215"/>
        <v>0</v>
      </c>
      <c r="MO209" s="439">
        <f t="shared" si="215"/>
        <v>0</v>
      </c>
      <c r="MP209" s="439">
        <f t="shared" si="215"/>
        <v>0</v>
      </c>
      <c r="MQ209" s="439">
        <f t="shared" si="215"/>
        <v>0</v>
      </c>
      <c r="MR209" s="439">
        <f t="shared" si="215"/>
        <v>0</v>
      </c>
      <c r="MS209" s="439">
        <f t="shared" si="215"/>
        <v>0</v>
      </c>
      <c r="MT209" s="439">
        <f t="shared" si="215"/>
        <v>0</v>
      </c>
      <c r="MU209" s="439">
        <f t="shared" si="215"/>
        <v>0</v>
      </c>
      <c r="MV209" s="439">
        <f t="shared" si="215"/>
        <v>0</v>
      </c>
      <c r="MW209" s="439">
        <f t="shared" si="215"/>
        <v>0</v>
      </c>
      <c r="MX209" s="439">
        <f t="shared" si="215"/>
        <v>0</v>
      </c>
      <c r="MY209" s="439">
        <f t="shared" si="215"/>
        <v>0</v>
      </c>
      <c r="MZ209" s="439">
        <f t="shared" si="215"/>
        <v>0</v>
      </c>
      <c r="NA209" s="439">
        <f t="shared" si="215"/>
        <v>0</v>
      </c>
      <c r="NB209" s="439">
        <f t="shared" si="215"/>
        <v>0</v>
      </c>
      <c r="NC209" s="439">
        <f t="shared" si="215"/>
        <v>0</v>
      </c>
      <c r="ND209" s="439">
        <f t="shared" si="215"/>
        <v>0</v>
      </c>
      <c r="NE209" s="439">
        <f t="shared" si="215"/>
        <v>0</v>
      </c>
      <c r="NF209" s="439">
        <f t="shared" si="215"/>
        <v>0</v>
      </c>
      <c r="NG209" s="439">
        <f t="shared" si="215"/>
        <v>0</v>
      </c>
      <c r="NH209" s="439">
        <f t="shared" si="215"/>
        <v>0</v>
      </c>
      <c r="NI209" s="439">
        <f t="shared" si="215"/>
        <v>0</v>
      </c>
      <c r="NJ209" s="439">
        <f t="shared" si="215"/>
        <v>0</v>
      </c>
      <c r="NK209" s="442">
        <f t="shared" si="215"/>
        <v>0</v>
      </c>
    </row>
    <row r="210" spans="1:375" x14ac:dyDescent="0.15">
      <c r="A210" s="436">
        <f t="shared" si="203"/>
        <v>-107513.31034752974</v>
      </c>
      <c r="B210" s="441" t="s">
        <v>756</v>
      </c>
      <c r="C210" s="438" t="s">
        <v>760</v>
      </c>
      <c r="D210" s="439">
        <f t="shared" ref="D210:BO210" si="216">IF(D$165=EOMONTH($E35,$R35*(1-$O35)),FV($AE35,ROUNDDOWN(YEARFRAC($D$165,D$165,1),0),0,($AC35*(1-$O35)+$AD35*$O35)*$B35,0),0)</f>
        <v>0</v>
      </c>
      <c r="E210" s="439">
        <f t="shared" si="216"/>
        <v>0</v>
      </c>
      <c r="F210" s="439">
        <f t="shared" si="216"/>
        <v>0</v>
      </c>
      <c r="G210" s="439">
        <f t="shared" si="216"/>
        <v>0</v>
      </c>
      <c r="H210" s="439">
        <f t="shared" si="216"/>
        <v>0</v>
      </c>
      <c r="I210" s="439">
        <f t="shared" si="216"/>
        <v>0</v>
      </c>
      <c r="J210" s="439">
        <f t="shared" si="216"/>
        <v>0</v>
      </c>
      <c r="K210" s="439">
        <f t="shared" si="216"/>
        <v>0</v>
      </c>
      <c r="L210" s="439">
        <f t="shared" si="216"/>
        <v>0</v>
      </c>
      <c r="M210" s="439">
        <f t="shared" si="216"/>
        <v>0</v>
      </c>
      <c r="N210" s="439">
        <f t="shared" si="216"/>
        <v>0</v>
      </c>
      <c r="O210" s="439">
        <f t="shared" si="216"/>
        <v>0</v>
      </c>
      <c r="P210" s="439">
        <f t="shared" si="216"/>
        <v>0</v>
      </c>
      <c r="Q210" s="439">
        <f t="shared" si="216"/>
        <v>0</v>
      </c>
      <c r="R210" s="439">
        <f t="shared" si="216"/>
        <v>0</v>
      </c>
      <c r="S210" s="439">
        <f t="shared" si="216"/>
        <v>0</v>
      </c>
      <c r="T210" s="439">
        <f t="shared" si="216"/>
        <v>0</v>
      </c>
      <c r="U210" s="439">
        <f t="shared" si="216"/>
        <v>0</v>
      </c>
      <c r="V210" s="439">
        <f t="shared" si="216"/>
        <v>0</v>
      </c>
      <c r="W210" s="439">
        <f t="shared" si="216"/>
        <v>0</v>
      </c>
      <c r="X210" s="439">
        <f t="shared" si="216"/>
        <v>0</v>
      </c>
      <c r="Y210" s="439">
        <f t="shared" si="216"/>
        <v>0</v>
      </c>
      <c r="Z210" s="439">
        <f t="shared" si="216"/>
        <v>0</v>
      </c>
      <c r="AA210" s="439">
        <f t="shared" si="216"/>
        <v>0</v>
      </c>
      <c r="AB210" s="439">
        <f t="shared" si="216"/>
        <v>0</v>
      </c>
      <c r="AC210" s="439">
        <f t="shared" si="216"/>
        <v>0</v>
      </c>
      <c r="AD210" s="439">
        <f t="shared" si="216"/>
        <v>0</v>
      </c>
      <c r="AE210" s="439">
        <f t="shared" si="216"/>
        <v>0</v>
      </c>
      <c r="AF210" s="439">
        <f t="shared" si="216"/>
        <v>0</v>
      </c>
      <c r="AG210" s="439">
        <f t="shared" si="216"/>
        <v>0</v>
      </c>
      <c r="AH210" s="439">
        <f t="shared" si="216"/>
        <v>0</v>
      </c>
      <c r="AI210" s="439">
        <f t="shared" si="216"/>
        <v>0</v>
      </c>
      <c r="AJ210" s="439">
        <f t="shared" si="216"/>
        <v>0</v>
      </c>
      <c r="AK210" s="439">
        <f t="shared" si="216"/>
        <v>0</v>
      </c>
      <c r="AL210" s="439">
        <f t="shared" si="216"/>
        <v>0</v>
      </c>
      <c r="AM210" s="439">
        <f t="shared" si="216"/>
        <v>0</v>
      </c>
      <c r="AN210" s="439">
        <f t="shared" si="216"/>
        <v>0</v>
      </c>
      <c r="AO210" s="439">
        <f t="shared" si="216"/>
        <v>0</v>
      </c>
      <c r="AP210" s="439">
        <f t="shared" si="216"/>
        <v>0</v>
      </c>
      <c r="AQ210" s="439">
        <f t="shared" si="216"/>
        <v>0</v>
      </c>
      <c r="AR210" s="439">
        <f t="shared" si="216"/>
        <v>0</v>
      </c>
      <c r="AS210" s="439">
        <f t="shared" si="216"/>
        <v>0</v>
      </c>
      <c r="AT210" s="439">
        <f t="shared" si="216"/>
        <v>0</v>
      </c>
      <c r="AU210" s="439">
        <f t="shared" si="216"/>
        <v>0</v>
      </c>
      <c r="AV210" s="439">
        <f t="shared" si="216"/>
        <v>0</v>
      </c>
      <c r="AW210" s="439">
        <f t="shared" si="216"/>
        <v>0</v>
      </c>
      <c r="AX210" s="439">
        <f t="shared" si="216"/>
        <v>0</v>
      </c>
      <c r="AY210" s="439">
        <f t="shared" si="216"/>
        <v>0</v>
      </c>
      <c r="AZ210" s="439">
        <f t="shared" si="216"/>
        <v>0</v>
      </c>
      <c r="BA210" s="439">
        <f t="shared" si="216"/>
        <v>0</v>
      </c>
      <c r="BB210" s="439">
        <f t="shared" si="216"/>
        <v>0</v>
      </c>
      <c r="BC210" s="439">
        <f t="shared" si="216"/>
        <v>0</v>
      </c>
      <c r="BD210" s="439">
        <f t="shared" si="216"/>
        <v>0</v>
      </c>
      <c r="BE210" s="439">
        <f t="shared" si="216"/>
        <v>0</v>
      </c>
      <c r="BF210" s="439">
        <f t="shared" si="216"/>
        <v>0</v>
      </c>
      <c r="BG210" s="439">
        <f t="shared" si="216"/>
        <v>0</v>
      </c>
      <c r="BH210" s="439">
        <f t="shared" si="216"/>
        <v>0</v>
      </c>
      <c r="BI210" s="439">
        <f t="shared" si="216"/>
        <v>0</v>
      </c>
      <c r="BJ210" s="439">
        <f t="shared" si="216"/>
        <v>0</v>
      </c>
      <c r="BK210" s="439">
        <f t="shared" si="216"/>
        <v>0</v>
      </c>
      <c r="BL210" s="439">
        <f t="shared" si="216"/>
        <v>0</v>
      </c>
      <c r="BM210" s="439">
        <f t="shared" si="216"/>
        <v>0</v>
      </c>
      <c r="BN210" s="439">
        <f t="shared" si="216"/>
        <v>0</v>
      </c>
      <c r="BO210" s="439">
        <f t="shared" si="216"/>
        <v>0</v>
      </c>
      <c r="BP210" s="439">
        <f t="shared" ref="BP210:EA210" si="217">IF(BP$165=EOMONTH($E35,$R35*(1-$O35)),FV($AE35,ROUNDDOWN(YEARFRAC($D$165,BP$165,1),0),0,($AC35*(1-$O35)+$AD35*$O35)*$B35,0),0)</f>
        <v>0</v>
      </c>
      <c r="BQ210" s="439">
        <f t="shared" si="217"/>
        <v>0</v>
      </c>
      <c r="BR210" s="439">
        <f t="shared" si="217"/>
        <v>0</v>
      </c>
      <c r="BS210" s="439">
        <f t="shared" si="217"/>
        <v>0</v>
      </c>
      <c r="BT210" s="439">
        <f t="shared" si="217"/>
        <v>0</v>
      </c>
      <c r="BU210" s="439">
        <f t="shared" si="217"/>
        <v>0</v>
      </c>
      <c r="BV210" s="439">
        <f t="shared" si="217"/>
        <v>0</v>
      </c>
      <c r="BW210" s="439">
        <f t="shared" si="217"/>
        <v>0</v>
      </c>
      <c r="BX210" s="439">
        <f t="shared" si="217"/>
        <v>0</v>
      </c>
      <c r="BY210" s="439">
        <f t="shared" si="217"/>
        <v>0</v>
      </c>
      <c r="BZ210" s="439">
        <f t="shared" si="217"/>
        <v>0</v>
      </c>
      <c r="CA210" s="439">
        <f t="shared" si="217"/>
        <v>0</v>
      </c>
      <c r="CB210" s="439">
        <f t="shared" si="217"/>
        <v>0</v>
      </c>
      <c r="CC210" s="439">
        <f t="shared" si="217"/>
        <v>0</v>
      </c>
      <c r="CD210" s="439">
        <f t="shared" si="217"/>
        <v>0</v>
      </c>
      <c r="CE210" s="439">
        <f t="shared" si="217"/>
        <v>0</v>
      </c>
      <c r="CF210" s="439">
        <f t="shared" si="217"/>
        <v>0</v>
      </c>
      <c r="CG210" s="439">
        <f t="shared" si="217"/>
        <v>0</v>
      </c>
      <c r="CH210" s="439">
        <f t="shared" si="217"/>
        <v>0</v>
      </c>
      <c r="CI210" s="439">
        <f t="shared" si="217"/>
        <v>0</v>
      </c>
      <c r="CJ210" s="439">
        <f t="shared" si="217"/>
        <v>0</v>
      </c>
      <c r="CK210" s="439">
        <f t="shared" si="217"/>
        <v>0</v>
      </c>
      <c r="CL210" s="439">
        <f t="shared" si="217"/>
        <v>0</v>
      </c>
      <c r="CM210" s="439">
        <f t="shared" si="217"/>
        <v>0</v>
      </c>
      <c r="CN210" s="439">
        <f t="shared" si="217"/>
        <v>0</v>
      </c>
      <c r="CO210" s="439">
        <f t="shared" si="217"/>
        <v>0</v>
      </c>
      <c r="CP210" s="439">
        <f t="shared" si="217"/>
        <v>0</v>
      </c>
      <c r="CQ210" s="439">
        <f t="shared" si="217"/>
        <v>0</v>
      </c>
      <c r="CR210" s="439">
        <f t="shared" si="217"/>
        <v>0</v>
      </c>
      <c r="CS210" s="439">
        <f t="shared" si="217"/>
        <v>0</v>
      </c>
      <c r="CT210" s="439">
        <f t="shared" si="217"/>
        <v>0</v>
      </c>
      <c r="CU210" s="439">
        <f t="shared" si="217"/>
        <v>0</v>
      </c>
      <c r="CV210" s="439">
        <f t="shared" si="217"/>
        <v>0</v>
      </c>
      <c r="CW210" s="439">
        <f t="shared" si="217"/>
        <v>0</v>
      </c>
      <c r="CX210" s="439">
        <f t="shared" si="217"/>
        <v>0</v>
      </c>
      <c r="CY210" s="439">
        <f t="shared" si="217"/>
        <v>0</v>
      </c>
      <c r="CZ210" s="439">
        <f t="shared" si="217"/>
        <v>0</v>
      </c>
      <c r="DA210" s="439">
        <f t="shared" si="217"/>
        <v>0</v>
      </c>
      <c r="DB210" s="439">
        <f t="shared" si="217"/>
        <v>0</v>
      </c>
      <c r="DC210" s="439">
        <f t="shared" si="217"/>
        <v>0</v>
      </c>
      <c r="DD210" s="439">
        <f t="shared" si="217"/>
        <v>0</v>
      </c>
      <c r="DE210" s="439">
        <f t="shared" si="217"/>
        <v>0</v>
      </c>
      <c r="DF210" s="439">
        <f t="shared" si="217"/>
        <v>0</v>
      </c>
      <c r="DG210" s="439">
        <f t="shared" si="217"/>
        <v>0</v>
      </c>
      <c r="DH210" s="439">
        <f t="shared" si="217"/>
        <v>0</v>
      </c>
      <c r="DI210" s="439">
        <f t="shared" si="217"/>
        <v>0</v>
      </c>
      <c r="DJ210" s="439">
        <f t="shared" si="217"/>
        <v>0</v>
      </c>
      <c r="DK210" s="439">
        <f t="shared" si="217"/>
        <v>0</v>
      </c>
      <c r="DL210" s="439">
        <f t="shared" si="217"/>
        <v>0</v>
      </c>
      <c r="DM210" s="439">
        <f t="shared" si="217"/>
        <v>0</v>
      </c>
      <c r="DN210" s="439">
        <f t="shared" si="217"/>
        <v>0</v>
      </c>
      <c r="DO210" s="439">
        <f t="shared" si="217"/>
        <v>0</v>
      </c>
      <c r="DP210" s="439">
        <f t="shared" si="217"/>
        <v>0</v>
      </c>
      <c r="DQ210" s="439">
        <f t="shared" si="217"/>
        <v>0</v>
      </c>
      <c r="DR210" s="439">
        <f t="shared" si="217"/>
        <v>0</v>
      </c>
      <c r="DS210" s="439">
        <f t="shared" si="217"/>
        <v>0</v>
      </c>
      <c r="DT210" s="439">
        <f t="shared" si="217"/>
        <v>0</v>
      </c>
      <c r="DU210" s="439">
        <f t="shared" si="217"/>
        <v>0</v>
      </c>
      <c r="DV210" s="439">
        <f t="shared" si="217"/>
        <v>0</v>
      </c>
      <c r="DW210" s="439">
        <f t="shared" si="217"/>
        <v>0</v>
      </c>
      <c r="DX210" s="439">
        <f t="shared" si="217"/>
        <v>0</v>
      </c>
      <c r="DY210" s="439">
        <f t="shared" si="217"/>
        <v>0</v>
      </c>
      <c r="DZ210" s="439">
        <f t="shared" si="217"/>
        <v>0</v>
      </c>
      <c r="EA210" s="439">
        <f t="shared" si="217"/>
        <v>-107513.31034752974</v>
      </c>
      <c r="EB210" s="439">
        <f t="shared" ref="EB210:GM210" si="218">IF(EB$165=EOMONTH($E35,$R35*(1-$O35)),FV($AE35,ROUNDDOWN(YEARFRAC($D$165,EB$165,1),0),0,($AC35*(1-$O35)+$AD35*$O35)*$B35,0),0)</f>
        <v>0</v>
      </c>
      <c r="EC210" s="439">
        <f t="shared" si="218"/>
        <v>0</v>
      </c>
      <c r="ED210" s="439">
        <f t="shared" si="218"/>
        <v>0</v>
      </c>
      <c r="EE210" s="439">
        <f t="shared" si="218"/>
        <v>0</v>
      </c>
      <c r="EF210" s="439">
        <f t="shared" si="218"/>
        <v>0</v>
      </c>
      <c r="EG210" s="439">
        <f t="shared" si="218"/>
        <v>0</v>
      </c>
      <c r="EH210" s="439">
        <f t="shared" si="218"/>
        <v>0</v>
      </c>
      <c r="EI210" s="439">
        <f t="shared" si="218"/>
        <v>0</v>
      </c>
      <c r="EJ210" s="439">
        <f t="shared" si="218"/>
        <v>0</v>
      </c>
      <c r="EK210" s="439">
        <f t="shared" si="218"/>
        <v>0</v>
      </c>
      <c r="EL210" s="439">
        <f t="shared" si="218"/>
        <v>0</v>
      </c>
      <c r="EM210" s="439">
        <f t="shared" si="218"/>
        <v>0</v>
      </c>
      <c r="EN210" s="439">
        <f t="shared" si="218"/>
        <v>0</v>
      </c>
      <c r="EO210" s="439">
        <f t="shared" si="218"/>
        <v>0</v>
      </c>
      <c r="EP210" s="439">
        <f t="shared" si="218"/>
        <v>0</v>
      </c>
      <c r="EQ210" s="439">
        <f t="shared" si="218"/>
        <v>0</v>
      </c>
      <c r="ER210" s="439">
        <f t="shared" si="218"/>
        <v>0</v>
      </c>
      <c r="ES210" s="439">
        <f t="shared" si="218"/>
        <v>0</v>
      </c>
      <c r="ET210" s="439">
        <f t="shared" si="218"/>
        <v>0</v>
      </c>
      <c r="EU210" s="439">
        <f t="shared" si="218"/>
        <v>0</v>
      </c>
      <c r="EV210" s="439">
        <f t="shared" si="218"/>
        <v>0</v>
      </c>
      <c r="EW210" s="439">
        <f t="shared" si="218"/>
        <v>0</v>
      </c>
      <c r="EX210" s="439">
        <f t="shared" si="218"/>
        <v>0</v>
      </c>
      <c r="EY210" s="439">
        <f t="shared" si="218"/>
        <v>0</v>
      </c>
      <c r="EZ210" s="439">
        <f t="shared" si="218"/>
        <v>0</v>
      </c>
      <c r="FA210" s="439">
        <f t="shared" si="218"/>
        <v>0</v>
      </c>
      <c r="FB210" s="439">
        <f t="shared" si="218"/>
        <v>0</v>
      </c>
      <c r="FC210" s="439">
        <f t="shared" si="218"/>
        <v>0</v>
      </c>
      <c r="FD210" s="439">
        <f t="shared" si="218"/>
        <v>0</v>
      </c>
      <c r="FE210" s="439">
        <f t="shared" si="218"/>
        <v>0</v>
      </c>
      <c r="FF210" s="439">
        <f t="shared" si="218"/>
        <v>0</v>
      </c>
      <c r="FG210" s="439">
        <f t="shared" si="218"/>
        <v>0</v>
      </c>
      <c r="FH210" s="439">
        <f t="shared" si="218"/>
        <v>0</v>
      </c>
      <c r="FI210" s="439">
        <f t="shared" si="218"/>
        <v>0</v>
      </c>
      <c r="FJ210" s="439">
        <f t="shared" si="218"/>
        <v>0</v>
      </c>
      <c r="FK210" s="439">
        <f t="shared" si="218"/>
        <v>0</v>
      </c>
      <c r="FL210" s="439">
        <f t="shared" si="218"/>
        <v>0</v>
      </c>
      <c r="FM210" s="439">
        <f t="shared" si="218"/>
        <v>0</v>
      </c>
      <c r="FN210" s="439">
        <f t="shared" si="218"/>
        <v>0</v>
      </c>
      <c r="FO210" s="439">
        <f t="shared" si="218"/>
        <v>0</v>
      </c>
      <c r="FP210" s="439">
        <f t="shared" si="218"/>
        <v>0</v>
      </c>
      <c r="FQ210" s="439">
        <f t="shared" si="218"/>
        <v>0</v>
      </c>
      <c r="FR210" s="439">
        <f t="shared" si="218"/>
        <v>0</v>
      </c>
      <c r="FS210" s="439">
        <f t="shared" si="218"/>
        <v>0</v>
      </c>
      <c r="FT210" s="439">
        <f t="shared" si="218"/>
        <v>0</v>
      </c>
      <c r="FU210" s="439">
        <f t="shared" si="218"/>
        <v>0</v>
      </c>
      <c r="FV210" s="439">
        <f t="shared" si="218"/>
        <v>0</v>
      </c>
      <c r="FW210" s="439">
        <f t="shared" si="218"/>
        <v>0</v>
      </c>
      <c r="FX210" s="439">
        <f t="shared" si="218"/>
        <v>0</v>
      </c>
      <c r="FY210" s="439">
        <f t="shared" si="218"/>
        <v>0</v>
      </c>
      <c r="FZ210" s="439">
        <f t="shared" si="218"/>
        <v>0</v>
      </c>
      <c r="GA210" s="439">
        <f t="shared" si="218"/>
        <v>0</v>
      </c>
      <c r="GB210" s="439">
        <f t="shared" si="218"/>
        <v>0</v>
      </c>
      <c r="GC210" s="439">
        <f t="shared" si="218"/>
        <v>0</v>
      </c>
      <c r="GD210" s="439">
        <f t="shared" si="218"/>
        <v>0</v>
      </c>
      <c r="GE210" s="439">
        <f t="shared" si="218"/>
        <v>0</v>
      </c>
      <c r="GF210" s="439">
        <f t="shared" si="218"/>
        <v>0</v>
      </c>
      <c r="GG210" s="439">
        <f t="shared" si="218"/>
        <v>0</v>
      </c>
      <c r="GH210" s="439">
        <f t="shared" si="218"/>
        <v>0</v>
      </c>
      <c r="GI210" s="439">
        <f t="shared" si="218"/>
        <v>0</v>
      </c>
      <c r="GJ210" s="439">
        <f t="shared" si="218"/>
        <v>0</v>
      </c>
      <c r="GK210" s="439">
        <f t="shared" si="218"/>
        <v>0</v>
      </c>
      <c r="GL210" s="439">
        <f t="shared" si="218"/>
        <v>0</v>
      </c>
      <c r="GM210" s="439">
        <f t="shared" si="218"/>
        <v>0</v>
      </c>
      <c r="GN210" s="439">
        <f t="shared" ref="GN210:IY210" si="219">IF(GN$165=EOMONTH($E35,$R35*(1-$O35)),FV($AE35,ROUNDDOWN(YEARFRAC($D$165,GN$165,1),0),0,($AC35*(1-$O35)+$AD35*$O35)*$B35,0),0)</f>
        <v>0</v>
      </c>
      <c r="GO210" s="439">
        <f t="shared" si="219"/>
        <v>0</v>
      </c>
      <c r="GP210" s="439">
        <f t="shared" si="219"/>
        <v>0</v>
      </c>
      <c r="GQ210" s="439">
        <f t="shared" si="219"/>
        <v>0</v>
      </c>
      <c r="GR210" s="439">
        <f t="shared" si="219"/>
        <v>0</v>
      </c>
      <c r="GS210" s="439">
        <f t="shared" si="219"/>
        <v>0</v>
      </c>
      <c r="GT210" s="439">
        <f t="shared" si="219"/>
        <v>0</v>
      </c>
      <c r="GU210" s="439">
        <f t="shared" si="219"/>
        <v>0</v>
      </c>
      <c r="GV210" s="439">
        <f t="shared" si="219"/>
        <v>0</v>
      </c>
      <c r="GW210" s="439">
        <f t="shared" si="219"/>
        <v>0</v>
      </c>
      <c r="GX210" s="439">
        <f t="shared" si="219"/>
        <v>0</v>
      </c>
      <c r="GY210" s="439">
        <f t="shared" si="219"/>
        <v>0</v>
      </c>
      <c r="GZ210" s="439">
        <f t="shared" si="219"/>
        <v>0</v>
      </c>
      <c r="HA210" s="439">
        <f t="shared" si="219"/>
        <v>0</v>
      </c>
      <c r="HB210" s="439">
        <f t="shared" si="219"/>
        <v>0</v>
      </c>
      <c r="HC210" s="439">
        <f t="shared" si="219"/>
        <v>0</v>
      </c>
      <c r="HD210" s="439">
        <f t="shared" si="219"/>
        <v>0</v>
      </c>
      <c r="HE210" s="439">
        <f t="shared" si="219"/>
        <v>0</v>
      </c>
      <c r="HF210" s="439">
        <f t="shared" si="219"/>
        <v>0</v>
      </c>
      <c r="HG210" s="439">
        <f t="shared" si="219"/>
        <v>0</v>
      </c>
      <c r="HH210" s="439">
        <f t="shared" si="219"/>
        <v>0</v>
      </c>
      <c r="HI210" s="439">
        <f t="shared" si="219"/>
        <v>0</v>
      </c>
      <c r="HJ210" s="439">
        <f t="shared" si="219"/>
        <v>0</v>
      </c>
      <c r="HK210" s="439">
        <f t="shared" si="219"/>
        <v>0</v>
      </c>
      <c r="HL210" s="439">
        <f t="shared" si="219"/>
        <v>0</v>
      </c>
      <c r="HM210" s="439">
        <f t="shared" si="219"/>
        <v>0</v>
      </c>
      <c r="HN210" s="439">
        <f t="shared" si="219"/>
        <v>0</v>
      </c>
      <c r="HO210" s="439">
        <f t="shared" si="219"/>
        <v>0</v>
      </c>
      <c r="HP210" s="439">
        <f t="shared" si="219"/>
        <v>0</v>
      </c>
      <c r="HQ210" s="439">
        <f t="shared" si="219"/>
        <v>0</v>
      </c>
      <c r="HR210" s="439">
        <f t="shared" si="219"/>
        <v>0</v>
      </c>
      <c r="HS210" s="439">
        <f t="shared" si="219"/>
        <v>0</v>
      </c>
      <c r="HT210" s="439">
        <f t="shared" si="219"/>
        <v>0</v>
      </c>
      <c r="HU210" s="439">
        <f t="shared" si="219"/>
        <v>0</v>
      </c>
      <c r="HV210" s="439">
        <f t="shared" si="219"/>
        <v>0</v>
      </c>
      <c r="HW210" s="439">
        <f t="shared" si="219"/>
        <v>0</v>
      </c>
      <c r="HX210" s="439">
        <f t="shared" si="219"/>
        <v>0</v>
      </c>
      <c r="HY210" s="439">
        <f t="shared" si="219"/>
        <v>0</v>
      </c>
      <c r="HZ210" s="439">
        <f t="shared" si="219"/>
        <v>0</v>
      </c>
      <c r="IA210" s="439">
        <f t="shared" si="219"/>
        <v>0</v>
      </c>
      <c r="IB210" s="439">
        <f t="shared" si="219"/>
        <v>0</v>
      </c>
      <c r="IC210" s="439">
        <f t="shared" si="219"/>
        <v>0</v>
      </c>
      <c r="ID210" s="439">
        <f t="shared" si="219"/>
        <v>0</v>
      </c>
      <c r="IE210" s="439">
        <f t="shared" si="219"/>
        <v>0</v>
      </c>
      <c r="IF210" s="439">
        <f t="shared" si="219"/>
        <v>0</v>
      </c>
      <c r="IG210" s="439">
        <f t="shared" si="219"/>
        <v>0</v>
      </c>
      <c r="IH210" s="439">
        <f t="shared" si="219"/>
        <v>0</v>
      </c>
      <c r="II210" s="439">
        <f t="shared" si="219"/>
        <v>0</v>
      </c>
      <c r="IJ210" s="439">
        <f t="shared" si="219"/>
        <v>0</v>
      </c>
      <c r="IK210" s="439">
        <f t="shared" si="219"/>
        <v>0</v>
      </c>
      <c r="IL210" s="439">
        <f t="shared" si="219"/>
        <v>0</v>
      </c>
      <c r="IM210" s="439">
        <f t="shared" si="219"/>
        <v>0</v>
      </c>
      <c r="IN210" s="439">
        <f t="shared" si="219"/>
        <v>0</v>
      </c>
      <c r="IO210" s="439">
        <f t="shared" si="219"/>
        <v>0</v>
      </c>
      <c r="IP210" s="439">
        <f t="shared" si="219"/>
        <v>0</v>
      </c>
      <c r="IQ210" s="439">
        <f t="shared" si="219"/>
        <v>0</v>
      </c>
      <c r="IR210" s="439">
        <f t="shared" si="219"/>
        <v>0</v>
      </c>
      <c r="IS210" s="439">
        <f t="shared" si="219"/>
        <v>0</v>
      </c>
      <c r="IT210" s="439">
        <f t="shared" si="219"/>
        <v>0</v>
      </c>
      <c r="IU210" s="439">
        <f t="shared" si="219"/>
        <v>0</v>
      </c>
      <c r="IV210" s="439">
        <f t="shared" si="219"/>
        <v>0</v>
      </c>
      <c r="IW210" s="439">
        <f t="shared" si="219"/>
        <v>0</v>
      </c>
      <c r="IX210" s="439">
        <f t="shared" si="219"/>
        <v>0</v>
      </c>
      <c r="IY210" s="439">
        <f t="shared" si="219"/>
        <v>0</v>
      </c>
      <c r="IZ210" s="439">
        <f t="shared" ref="IZ210:LK210" si="220">IF(IZ$165=EOMONTH($E35,$R35*(1-$O35)),FV($AE35,ROUNDDOWN(YEARFRAC($D$165,IZ$165,1),0),0,($AC35*(1-$O35)+$AD35*$O35)*$B35,0),0)</f>
        <v>0</v>
      </c>
      <c r="JA210" s="439">
        <f t="shared" si="220"/>
        <v>0</v>
      </c>
      <c r="JB210" s="439">
        <f t="shared" si="220"/>
        <v>0</v>
      </c>
      <c r="JC210" s="439">
        <f t="shared" si="220"/>
        <v>0</v>
      </c>
      <c r="JD210" s="439">
        <f t="shared" si="220"/>
        <v>0</v>
      </c>
      <c r="JE210" s="439">
        <f t="shared" si="220"/>
        <v>0</v>
      </c>
      <c r="JF210" s="439">
        <f t="shared" si="220"/>
        <v>0</v>
      </c>
      <c r="JG210" s="439">
        <f t="shared" si="220"/>
        <v>0</v>
      </c>
      <c r="JH210" s="439">
        <f t="shared" si="220"/>
        <v>0</v>
      </c>
      <c r="JI210" s="439">
        <f t="shared" si="220"/>
        <v>0</v>
      </c>
      <c r="JJ210" s="439">
        <f t="shared" si="220"/>
        <v>0</v>
      </c>
      <c r="JK210" s="439">
        <f t="shared" si="220"/>
        <v>0</v>
      </c>
      <c r="JL210" s="439">
        <f t="shared" si="220"/>
        <v>0</v>
      </c>
      <c r="JM210" s="439">
        <f t="shared" si="220"/>
        <v>0</v>
      </c>
      <c r="JN210" s="439">
        <f t="shared" si="220"/>
        <v>0</v>
      </c>
      <c r="JO210" s="439">
        <f t="shared" si="220"/>
        <v>0</v>
      </c>
      <c r="JP210" s="439">
        <f t="shared" si="220"/>
        <v>0</v>
      </c>
      <c r="JQ210" s="439">
        <f t="shared" si="220"/>
        <v>0</v>
      </c>
      <c r="JR210" s="439">
        <f t="shared" si="220"/>
        <v>0</v>
      </c>
      <c r="JS210" s="439">
        <f t="shared" si="220"/>
        <v>0</v>
      </c>
      <c r="JT210" s="439">
        <f t="shared" si="220"/>
        <v>0</v>
      </c>
      <c r="JU210" s="439">
        <f t="shared" si="220"/>
        <v>0</v>
      </c>
      <c r="JV210" s="439">
        <f t="shared" si="220"/>
        <v>0</v>
      </c>
      <c r="JW210" s="439">
        <f t="shared" si="220"/>
        <v>0</v>
      </c>
      <c r="JX210" s="439">
        <f t="shared" si="220"/>
        <v>0</v>
      </c>
      <c r="JY210" s="439">
        <f t="shared" si="220"/>
        <v>0</v>
      </c>
      <c r="JZ210" s="439">
        <f t="shared" si="220"/>
        <v>0</v>
      </c>
      <c r="KA210" s="439">
        <f t="shared" si="220"/>
        <v>0</v>
      </c>
      <c r="KB210" s="439">
        <f t="shared" si="220"/>
        <v>0</v>
      </c>
      <c r="KC210" s="439">
        <f t="shared" si="220"/>
        <v>0</v>
      </c>
      <c r="KD210" s="439">
        <f t="shared" si="220"/>
        <v>0</v>
      </c>
      <c r="KE210" s="439">
        <f t="shared" si="220"/>
        <v>0</v>
      </c>
      <c r="KF210" s="439">
        <f t="shared" si="220"/>
        <v>0</v>
      </c>
      <c r="KG210" s="439">
        <f t="shared" si="220"/>
        <v>0</v>
      </c>
      <c r="KH210" s="439">
        <f t="shared" si="220"/>
        <v>0</v>
      </c>
      <c r="KI210" s="439">
        <f t="shared" si="220"/>
        <v>0</v>
      </c>
      <c r="KJ210" s="439">
        <f t="shared" si="220"/>
        <v>0</v>
      </c>
      <c r="KK210" s="439">
        <f t="shared" si="220"/>
        <v>0</v>
      </c>
      <c r="KL210" s="439">
        <f t="shared" si="220"/>
        <v>0</v>
      </c>
      <c r="KM210" s="439">
        <f t="shared" si="220"/>
        <v>0</v>
      </c>
      <c r="KN210" s="439">
        <f t="shared" si="220"/>
        <v>0</v>
      </c>
      <c r="KO210" s="439">
        <f t="shared" si="220"/>
        <v>0</v>
      </c>
      <c r="KP210" s="439">
        <f t="shared" si="220"/>
        <v>0</v>
      </c>
      <c r="KQ210" s="439">
        <f t="shared" si="220"/>
        <v>0</v>
      </c>
      <c r="KR210" s="439">
        <f t="shared" si="220"/>
        <v>0</v>
      </c>
      <c r="KS210" s="439">
        <f t="shared" si="220"/>
        <v>0</v>
      </c>
      <c r="KT210" s="439">
        <f t="shared" si="220"/>
        <v>0</v>
      </c>
      <c r="KU210" s="439">
        <f t="shared" si="220"/>
        <v>0</v>
      </c>
      <c r="KV210" s="439">
        <f t="shared" si="220"/>
        <v>0</v>
      </c>
      <c r="KW210" s="439">
        <f t="shared" si="220"/>
        <v>0</v>
      </c>
      <c r="KX210" s="439">
        <f t="shared" si="220"/>
        <v>0</v>
      </c>
      <c r="KY210" s="439">
        <f t="shared" si="220"/>
        <v>0</v>
      </c>
      <c r="KZ210" s="439">
        <f t="shared" si="220"/>
        <v>0</v>
      </c>
      <c r="LA210" s="439">
        <f t="shared" si="220"/>
        <v>0</v>
      </c>
      <c r="LB210" s="439">
        <f t="shared" si="220"/>
        <v>0</v>
      </c>
      <c r="LC210" s="439">
        <f t="shared" si="220"/>
        <v>0</v>
      </c>
      <c r="LD210" s="439">
        <f t="shared" si="220"/>
        <v>0</v>
      </c>
      <c r="LE210" s="439">
        <f t="shared" si="220"/>
        <v>0</v>
      </c>
      <c r="LF210" s="439">
        <f t="shared" si="220"/>
        <v>0</v>
      </c>
      <c r="LG210" s="439">
        <f t="shared" si="220"/>
        <v>0</v>
      </c>
      <c r="LH210" s="439">
        <f t="shared" si="220"/>
        <v>0</v>
      </c>
      <c r="LI210" s="439">
        <f t="shared" si="220"/>
        <v>0</v>
      </c>
      <c r="LJ210" s="439">
        <f t="shared" si="220"/>
        <v>0</v>
      </c>
      <c r="LK210" s="439">
        <f t="shared" si="220"/>
        <v>0</v>
      </c>
      <c r="LL210" s="439">
        <f t="shared" ref="LL210:NK210" si="221">IF(LL$165=EOMONTH($E35,$R35*(1-$O35)),FV($AE35,ROUNDDOWN(YEARFRAC($D$165,LL$165,1),0),0,($AC35*(1-$O35)+$AD35*$O35)*$B35,0),0)</f>
        <v>0</v>
      </c>
      <c r="LM210" s="439">
        <f t="shared" si="221"/>
        <v>0</v>
      </c>
      <c r="LN210" s="439">
        <f t="shared" si="221"/>
        <v>0</v>
      </c>
      <c r="LO210" s="439">
        <f t="shared" si="221"/>
        <v>0</v>
      </c>
      <c r="LP210" s="439">
        <f t="shared" si="221"/>
        <v>0</v>
      </c>
      <c r="LQ210" s="439">
        <f t="shared" si="221"/>
        <v>0</v>
      </c>
      <c r="LR210" s="439">
        <f t="shared" si="221"/>
        <v>0</v>
      </c>
      <c r="LS210" s="439">
        <f t="shared" si="221"/>
        <v>0</v>
      </c>
      <c r="LT210" s="439">
        <f t="shared" si="221"/>
        <v>0</v>
      </c>
      <c r="LU210" s="439">
        <f t="shared" si="221"/>
        <v>0</v>
      </c>
      <c r="LV210" s="439">
        <f t="shared" si="221"/>
        <v>0</v>
      </c>
      <c r="LW210" s="439">
        <f t="shared" si="221"/>
        <v>0</v>
      </c>
      <c r="LX210" s="439">
        <f t="shared" si="221"/>
        <v>0</v>
      </c>
      <c r="LY210" s="439">
        <f t="shared" si="221"/>
        <v>0</v>
      </c>
      <c r="LZ210" s="439">
        <f t="shared" si="221"/>
        <v>0</v>
      </c>
      <c r="MA210" s="439">
        <f t="shared" si="221"/>
        <v>0</v>
      </c>
      <c r="MB210" s="439">
        <f t="shared" si="221"/>
        <v>0</v>
      </c>
      <c r="MC210" s="439">
        <f t="shared" si="221"/>
        <v>0</v>
      </c>
      <c r="MD210" s="439">
        <f t="shared" si="221"/>
        <v>0</v>
      </c>
      <c r="ME210" s="439">
        <f t="shared" si="221"/>
        <v>0</v>
      </c>
      <c r="MF210" s="439">
        <f t="shared" si="221"/>
        <v>0</v>
      </c>
      <c r="MG210" s="439">
        <f t="shared" si="221"/>
        <v>0</v>
      </c>
      <c r="MH210" s="439">
        <f t="shared" si="221"/>
        <v>0</v>
      </c>
      <c r="MI210" s="439">
        <f t="shared" si="221"/>
        <v>0</v>
      </c>
      <c r="MJ210" s="439">
        <f t="shared" si="221"/>
        <v>0</v>
      </c>
      <c r="MK210" s="439">
        <f t="shared" si="221"/>
        <v>0</v>
      </c>
      <c r="ML210" s="439">
        <f t="shared" si="221"/>
        <v>0</v>
      </c>
      <c r="MM210" s="439">
        <f t="shared" si="221"/>
        <v>0</v>
      </c>
      <c r="MN210" s="439">
        <f t="shared" si="221"/>
        <v>0</v>
      </c>
      <c r="MO210" s="439">
        <f t="shared" si="221"/>
        <v>0</v>
      </c>
      <c r="MP210" s="439">
        <f t="shared" si="221"/>
        <v>0</v>
      </c>
      <c r="MQ210" s="439">
        <f t="shared" si="221"/>
        <v>0</v>
      </c>
      <c r="MR210" s="439">
        <f t="shared" si="221"/>
        <v>0</v>
      </c>
      <c r="MS210" s="439">
        <f t="shared" si="221"/>
        <v>0</v>
      </c>
      <c r="MT210" s="439">
        <f t="shared" si="221"/>
        <v>0</v>
      </c>
      <c r="MU210" s="439">
        <f t="shared" si="221"/>
        <v>0</v>
      </c>
      <c r="MV210" s="439">
        <f t="shared" si="221"/>
        <v>0</v>
      </c>
      <c r="MW210" s="439">
        <f t="shared" si="221"/>
        <v>0</v>
      </c>
      <c r="MX210" s="439">
        <f t="shared" si="221"/>
        <v>0</v>
      </c>
      <c r="MY210" s="439">
        <f t="shared" si="221"/>
        <v>0</v>
      </c>
      <c r="MZ210" s="439">
        <f t="shared" si="221"/>
        <v>0</v>
      </c>
      <c r="NA210" s="439">
        <f t="shared" si="221"/>
        <v>0</v>
      </c>
      <c r="NB210" s="439">
        <f t="shared" si="221"/>
        <v>0</v>
      </c>
      <c r="NC210" s="439">
        <f t="shared" si="221"/>
        <v>0</v>
      </c>
      <c r="ND210" s="439">
        <f t="shared" si="221"/>
        <v>0</v>
      </c>
      <c r="NE210" s="439">
        <f t="shared" si="221"/>
        <v>0</v>
      </c>
      <c r="NF210" s="439">
        <f t="shared" si="221"/>
        <v>0</v>
      </c>
      <c r="NG210" s="439">
        <f t="shared" si="221"/>
        <v>0</v>
      </c>
      <c r="NH210" s="439">
        <f t="shared" si="221"/>
        <v>0</v>
      </c>
      <c r="NI210" s="439">
        <f t="shared" si="221"/>
        <v>0</v>
      </c>
      <c r="NJ210" s="439">
        <f t="shared" si="221"/>
        <v>0</v>
      </c>
      <c r="NK210" s="442">
        <f t="shared" si="221"/>
        <v>0</v>
      </c>
    </row>
    <row r="211" spans="1:375" x14ac:dyDescent="0.15">
      <c r="A211" s="436">
        <f t="shared" si="203"/>
        <v>-57985.279416058889</v>
      </c>
      <c r="B211" s="441" t="s">
        <v>758</v>
      </c>
      <c r="C211" s="438" t="s">
        <v>761</v>
      </c>
      <c r="D211" s="439">
        <f>IF(D$165=EOMONTH($E35,$R35*(1-$O35)),SUMIFS($D204:$NK204,$D$165:$NK$165,"&gt;"&amp;EOMONTH($E35,$R35*(1-$O35)+$S35*(1-$O35)+$T35*$O35),$D$165:$NK$165,"&lt;="&amp;EOMONTH($E35,$R35*(1-$O35)+60))*-($AF35*(1-$O35)+$AH35*$O35)+SUMIFS($D204:$NK204,$D$165:$NK$165,"&gt;"&amp;EOMONTH($E35,$R35*(1-$O35)+60),$D$165:$NK$165,"&lt;="&amp;EOMONTH($E35,$R35*(1-$O35)+372))*-($AG35*(1-$O35)+$AI35*$O35),0)</f>
        <v>0</v>
      </c>
      <c r="E211" s="439">
        <f t="shared" ref="E211:BP211" si="222">IF(E$165=EOMONTH($E35,$R35*(1-$O35)),SUMIFS($D204:$NK204,$D$165:$NK$165,"&gt;"&amp;EOMONTH($E35,$R35*(1-$O35)+$S35*(1-$O35)+$T35*$O35),$D$165:$NK$165,"&lt;="&amp;EOMONTH($E35,$R35*(1-$O35)+60))*-($AF35*(1-$O35)+$AH35*$O35)+SUMIFS($D204:$NK204,$D$165:$NK$165,"&gt;"&amp;EOMONTH($E35,$R35*(1-$O35)+60),$D$165:$NK$165,"&lt;="&amp;EOMONTH($E35,$R35*(1-$O35)+372))*-($AG35*(1-$O35)+$AI35*$O35),0)</f>
        <v>0</v>
      </c>
      <c r="F211" s="439">
        <f t="shared" si="222"/>
        <v>0</v>
      </c>
      <c r="G211" s="439">
        <f t="shared" si="222"/>
        <v>0</v>
      </c>
      <c r="H211" s="439">
        <f t="shared" si="222"/>
        <v>0</v>
      </c>
      <c r="I211" s="439">
        <f t="shared" si="222"/>
        <v>0</v>
      </c>
      <c r="J211" s="439">
        <f t="shared" si="222"/>
        <v>0</v>
      </c>
      <c r="K211" s="439">
        <f t="shared" si="222"/>
        <v>0</v>
      </c>
      <c r="L211" s="439">
        <f t="shared" si="222"/>
        <v>0</v>
      </c>
      <c r="M211" s="439">
        <f t="shared" si="222"/>
        <v>0</v>
      </c>
      <c r="N211" s="439">
        <f t="shared" si="222"/>
        <v>0</v>
      </c>
      <c r="O211" s="439">
        <f t="shared" si="222"/>
        <v>0</v>
      </c>
      <c r="P211" s="439">
        <f t="shared" si="222"/>
        <v>0</v>
      </c>
      <c r="Q211" s="439">
        <f t="shared" si="222"/>
        <v>0</v>
      </c>
      <c r="R211" s="439">
        <f t="shared" si="222"/>
        <v>0</v>
      </c>
      <c r="S211" s="439">
        <f t="shared" si="222"/>
        <v>0</v>
      </c>
      <c r="T211" s="439">
        <f t="shared" si="222"/>
        <v>0</v>
      </c>
      <c r="U211" s="439">
        <f t="shared" si="222"/>
        <v>0</v>
      </c>
      <c r="V211" s="439">
        <f t="shared" si="222"/>
        <v>0</v>
      </c>
      <c r="W211" s="439">
        <f t="shared" si="222"/>
        <v>0</v>
      </c>
      <c r="X211" s="439">
        <f t="shared" si="222"/>
        <v>0</v>
      </c>
      <c r="Y211" s="439">
        <f t="shared" si="222"/>
        <v>0</v>
      </c>
      <c r="Z211" s="439">
        <f t="shared" si="222"/>
        <v>0</v>
      </c>
      <c r="AA211" s="439">
        <f t="shared" si="222"/>
        <v>0</v>
      </c>
      <c r="AB211" s="439">
        <f t="shared" si="222"/>
        <v>0</v>
      </c>
      <c r="AC211" s="439">
        <f t="shared" si="222"/>
        <v>0</v>
      </c>
      <c r="AD211" s="439">
        <f t="shared" si="222"/>
        <v>0</v>
      </c>
      <c r="AE211" s="439">
        <f t="shared" si="222"/>
        <v>0</v>
      </c>
      <c r="AF211" s="439">
        <f t="shared" si="222"/>
        <v>0</v>
      </c>
      <c r="AG211" s="439">
        <f t="shared" si="222"/>
        <v>0</v>
      </c>
      <c r="AH211" s="439">
        <f t="shared" si="222"/>
        <v>0</v>
      </c>
      <c r="AI211" s="439">
        <f t="shared" si="222"/>
        <v>0</v>
      </c>
      <c r="AJ211" s="439">
        <f t="shared" si="222"/>
        <v>0</v>
      </c>
      <c r="AK211" s="439">
        <f t="shared" si="222"/>
        <v>0</v>
      </c>
      <c r="AL211" s="439">
        <f t="shared" si="222"/>
        <v>0</v>
      </c>
      <c r="AM211" s="439">
        <f t="shared" si="222"/>
        <v>0</v>
      </c>
      <c r="AN211" s="439">
        <f t="shared" si="222"/>
        <v>0</v>
      </c>
      <c r="AO211" s="439">
        <f t="shared" si="222"/>
        <v>0</v>
      </c>
      <c r="AP211" s="439">
        <f t="shared" si="222"/>
        <v>0</v>
      </c>
      <c r="AQ211" s="439">
        <f t="shared" si="222"/>
        <v>0</v>
      </c>
      <c r="AR211" s="439">
        <f t="shared" si="222"/>
        <v>0</v>
      </c>
      <c r="AS211" s="439">
        <f t="shared" si="222"/>
        <v>0</v>
      </c>
      <c r="AT211" s="439">
        <f t="shared" si="222"/>
        <v>0</v>
      </c>
      <c r="AU211" s="439">
        <f t="shared" si="222"/>
        <v>0</v>
      </c>
      <c r="AV211" s="439">
        <f t="shared" si="222"/>
        <v>0</v>
      </c>
      <c r="AW211" s="439">
        <f t="shared" si="222"/>
        <v>0</v>
      </c>
      <c r="AX211" s="439">
        <f t="shared" si="222"/>
        <v>0</v>
      </c>
      <c r="AY211" s="439">
        <f t="shared" si="222"/>
        <v>0</v>
      </c>
      <c r="AZ211" s="439">
        <f t="shared" si="222"/>
        <v>0</v>
      </c>
      <c r="BA211" s="439">
        <f t="shared" si="222"/>
        <v>0</v>
      </c>
      <c r="BB211" s="439">
        <f t="shared" si="222"/>
        <v>0</v>
      </c>
      <c r="BC211" s="439">
        <f t="shared" si="222"/>
        <v>0</v>
      </c>
      <c r="BD211" s="439">
        <f t="shared" si="222"/>
        <v>0</v>
      </c>
      <c r="BE211" s="439">
        <f t="shared" si="222"/>
        <v>0</v>
      </c>
      <c r="BF211" s="439">
        <f t="shared" si="222"/>
        <v>0</v>
      </c>
      <c r="BG211" s="439">
        <f t="shared" si="222"/>
        <v>0</v>
      </c>
      <c r="BH211" s="439">
        <f t="shared" si="222"/>
        <v>0</v>
      </c>
      <c r="BI211" s="439">
        <f t="shared" si="222"/>
        <v>0</v>
      </c>
      <c r="BJ211" s="439">
        <f t="shared" si="222"/>
        <v>0</v>
      </c>
      <c r="BK211" s="439">
        <f t="shared" si="222"/>
        <v>0</v>
      </c>
      <c r="BL211" s="439">
        <f t="shared" si="222"/>
        <v>0</v>
      </c>
      <c r="BM211" s="439">
        <f t="shared" si="222"/>
        <v>0</v>
      </c>
      <c r="BN211" s="439">
        <f t="shared" si="222"/>
        <v>0</v>
      </c>
      <c r="BO211" s="439">
        <f t="shared" si="222"/>
        <v>0</v>
      </c>
      <c r="BP211" s="439">
        <f t="shared" si="222"/>
        <v>0</v>
      </c>
      <c r="BQ211" s="439">
        <f t="shared" ref="BQ211:EB211" si="223">IF(BQ$165=EOMONTH($E35,$R35*(1-$O35)),SUMIFS($D204:$NK204,$D$165:$NK$165,"&gt;"&amp;EOMONTH($E35,$R35*(1-$O35)+$S35*(1-$O35)+$T35*$O35),$D$165:$NK$165,"&lt;="&amp;EOMONTH($E35,$R35*(1-$O35)+60))*-($AF35*(1-$O35)+$AH35*$O35)+SUMIFS($D204:$NK204,$D$165:$NK$165,"&gt;"&amp;EOMONTH($E35,$R35*(1-$O35)+60),$D$165:$NK$165,"&lt;="&amp;EOMONTH($E35,$R35*(1-$O35)+372))*-($AG35*(1-$O35)+$AI35*$O35),0)</f>
        <v>0</v>
      </c>
      <c r="BR211" s="439">
        <f t="shared" si="223"/>
        <v>0</v>
      </c>
      <c r="BS211" s="439">
        <f t="shared" si="223"/>
        <v>0</v>
      </c>
      <c r="BT211" s="439">
        <f t="shared" si="223"/>
        <v>0</v>
      </c>
      <c r="BU211" s="439">
        <f t="shared" si="223"/>
        <v>0</v>
      </c>
      <c r="BV211" s="439">
        <f t="shared" si="223"/>
        <v>0</v>
      </c>
      <c r="BW211" s="439">
        <f t="shared" si="223"/>
        <v>0</v>
      </c>
      <c r="BX211" s="439">
        <f t="shared" si="223"/>
        <v>0</v>
      </c>
      <c r="BY211" s="439">
        <f t="shared" si="223"/>
        <v>0</v>
      </c>
      <c r="BZ211" s="439">
        <f t="shared" si="223"/>
        <v>0</v>
      </c>
      <c r="CA211" s="439">
        <f t="shared" si="223"/>
        <v>0</v>
      </c>
      <c r="CB211" s="439">
        <f t="shared" si="223"/>
        <v>0</v>
      </c>
      <c r="CC211" s="439">
        <f t="shared" si="223"/>
        <v>0</v>
      </c>
      <c r="CD211" s="439">
        <f t="shared" si="223"/>
        <v>0</v>
      </c>
      <c r="CE211" s="439">
        <f t="shared" si="223"/>
        <v>0</v>
      </c>
      <c r="CF211" s="439">
        <f t="shared" si="223"/>
        <v>0</v>
      </c>
      <c r="CG211" s="439">
        <f t="shared" si="223"/>
        <v>0</v>
      </c>
      <c r="CH211" s="439">
        <f t="shared" si="223"/>
        <v>0</v>
      </c>
      <c r="CI211" s="439">
        <f t="shared" si="223"/>
        <v>0</v>
      </c>
      <c r="CJ211" s="439">
        <f t="shared" si="223"/>
        <v>0</v>
      </c>
      <c r="CK211" s="439">
        <f t="shared" si="223"/>
        <v>0</v>
      </c>
      <c r="CL211" s="439">
        <f t="shared" si="223"/>
        <v>0</v>
      </c>
      <c r="CM211" s="439">
        <f t="shared" si="223"/>
        <v>0</v>
      </c>
      <c r="CN211" s="439">
        <f t="shared" si="223"/>
        <v>0</v>
      </c>
      <c r="CO211" s="439">
        <f t="shared" si="223"/>
        <v>0</v>
      </c>
      <c r="CP211" s="439">
        <f t="shared" si="223"/>
        <v>0</v>
      </c>
      <c r="CQ211" s="439">
        <f t="shared" si="223"/>
        <v>0</v>
      </c>
      <c r="CR211" s="439">
        <f t="shared" si="223"/>
        <v>0</v>
      </c>
      <c r="CS211" s="439">
        <f t="shared" si="223"/>
        <v>0</v>
      </c>
      <c r="CT211" s="439">
        <f t="shared" si="223"/>
        <v>0</v>
      </c>
      <c r="CU211" s="439">
        <f t="shared" si="223"/>
        <v>0</v>
      </c>
      <c r="CV211" s="439">
        <f t="shared" si="223"/>
        <v>0</v>
      </c>
      <c r="CW211" s="439">
        <f t="shared" si="223"/>
        <v>0</v>
      </c>
      <c r="CX211" s="439">
        <f t="shared" si="223"/>
        <v>0</v>
      </c>
      <c r="CY211" s="439">
        <f t="shared" si="223"/>
        <v>0</v>
      </c>
      <c r="CZ211" s="439">
        <f t="shared" si="223"/>
        <v>0</v>
      </c>
      <c r="DA211" s="439">
        <f t="shared" si="223"/>
        <v>0</v>
      </c>
      <c r="DB211" s="439">
        <f t="shared" si="223"/>
        <v>0</v>
      </c>
      <c r="DC211" s="439">
        <f t="shared" si="223"/>
        <v>0</v>
      </c>
      <c r="DD211" s="439">
        <f t="shared" si="223"/>
        <v>0</v>
      </c>
      <c r="DE211" s="439">
        <f t="shared" si="223"/>
        <v>0</v>
      </c>
      <c r="DF211" s="439">
        <f t="shared" si="223"/>
        <v>0</v>
      </c>
      <c r="DG211" s="439">
        <f t="shared" si="223"/>
        <v>0</v>
      </c>
      <c r="DH211" s="439">
        <f t="shared" si="223"/>
        <v>0</v>
      </c>
      <c r="DI211" s="439">
        <f t="shared" si="223"/>
        <v>0</v>
      </c>
      <c r="DJ211" s="439">
        <f t="shared" si="223"/>
        <v>0</v>
      </c>
      <c r="DK211" s="439">
        <f t="shared" si="223"/>
        <v>0</v>
      </c>
      <c r="DL211" s="439">
        <f t="shared" si="223"/>
        <v>0</v>
      </c>
      <c r="DM211" s="439">
        <f t="shared" si="223"/>
        <v>0</v>
      </c>
      <c r="DN211" s="439">
        <f t="shared" si="223"/>
        <v>0</v>
      </c>
      <c r="DO211" s="439">
        <f t="shared" si="223"/>
        <v>0</v>
      </c>
      <c r="DP211" s="439">
        <f t="shared" si="223"/>
        <v>0</v>
      </c>
      <c r="DQ211" s="439">
        <f t="shared" si="223"/>
        <v>0</v>
      </c>
      <c r="DR211" s="439">
        <f t="shared" si="223"/>
        <v>0</v>
      </c>
      <c r="DS211" s="439">
        <f t="shared" si="223"/>
        <v>0</v>
      </c>
      <c r="DT211" s="439">
        <f t="shared" si="223"/>
        <v>0</v>
      </c>
      <c r="DU211" s="439">
        <f t="shared" si="223"/>
        <v>0</v>
      </c>
      <c r="DV211" s="439">
        <f t="shared" si="223"/>
        <v>0</v>
      </c>
      <c r="DW211" s="439">
        <f t="shared" si="223"/>
        <v>0</v>
      </c>
      <c r="DX211" s="439">
        <f t="shared" si="223"/>
        <v>0</v>
      </c>
      <c r="DY211" s="439">
        <f t="shared" si="223"/>
        <v>0</v>
      </c>
      <c r="DZ211" s="439">
        <f t="shared" si="223"/>
        <v>0</v>
      </c>
      <c r="EA211" s="439">
        <f t="shared" si="223"/>
        <v>-57985.279416058889</v>
      </c>
      <c r="EB211" s="439">
        <f t="shared" si="223"/>
        <v>0</v>
      </c>
      <c r="EC211" s="439">
        <f t="shared" ref="EC211:GN211" si="224">IF(EC$165=EOMONTH($E35,$R35*(1-$O35)),SUMIFS($D204:$NK204,$D$165:$NK$165,"&gt;"&amp;EOMONTH($E35,$R35*(1-$O35)+$S35*(1-$O35)+$T35*$O35),$D$165:$NK$165,"&lt;="&amp;EOMONTH($E35,$R35*(1-$O35)+60))*-($AF35*(1-$O35)+$AH35*$O35)+SUMIFS($D204:$NK204,$D$165:$NK$165,"&gt;"&amp;EOMONTH($E35,$R35*(1-$O35)+60),$D$165:$NK$165,"&lt;="&amp;EOMONTH($E35,$R35*(1-$O35)+372))*-($AG35*(1-$O35)+$AI35*$O35),0)</f>
        <v>0</v>
      </c>
      <c r="ED211" s="439">
        <f t="shared" si="224"/>
        <v>0</v>
      </c>
      <c r="EE211" s="439">
        <f t="shared" si="224"/>
        <v>0</v>
      </c>
      <c r="EF211" s="439">
        <f t="shared" si="224"/>
        <v>0</v>
      </c>
      <c r="EG211" s="439">
        <f t="shared" si="224"/>
        <v>0</v>
      </c>
      <c r="EH211" s="439">
        <f t="shared" si="224"/>
        <v>0</v>
      </c>
      <c r="EI211" s="439">
        <f t="shared" si="224"/>
        <v>0</v>
      </c>
      <c r="EJ211" s="439">
        <f t="shared" si="224"/>
        <v>0</v>
      </c>
      <c r="EK211" s="439">
        <f t="shared" si="224"/>
        <v>0</v>
      </c>
      <c r="EL211" s="439">
        <f t="shared" si="224"/>
        <v>0</v>
      </c>
      <c r="EM211" s="439">
        <f t="shared" si="224"/>
        <v>0</v>
      </c>
      <c r="EN211" s="439">
        <f t="shared" si="224"/>
        <v>0</v>
      </c>
      <c r="EO211" s="439">
        <f t="shared" si="224"/>
        <v>0</v>
      </c>
      <c r="EP211" s="439">
        <f t="shared" si="224"/>
        <v>0</v>
      </c>
      <c r="EQ211" s="439">
        <f t="shared" si="224"/>
        <v>0</v>
      </c>
      <c r="ER211" s="439">
        <f t="shared" si="224"/>
        <v>0</v>
      </c>
      <c r="ES211" s="439">
        <f t="shared" si="224"/>
        <v>0</v>
      </c>
      <c r="ET211" s="439">
        <f t="shared" si="224"/>
        <v>0</v>
      </c>
      <c r="EU211" s="439">
        <f t="shared" si="224"/>
        <v>0</v>
      </c>
      <c r="EV211" s="439">
        <f t="shared" si="224"/>
        <v>0</v>
      </c>
      <c r="EW211" s="439">
        <f t="shared" si="224"/>
        <v>0</v>
      </c>
      <c r="EX211" s="439">
        <f t="shared" si="224"/>
        <v>0</v>
      </c>
      <c r="EY211" s="439">
        <f t="shared" si="224"/>
        <v>0</v>
      </c>
      <c r="EZ211" s="439">
        <f t="shared" si="224"/>
        <v>0</v>
      </c>
      <c r="FA211" s="439">
        <f t="shared" si="224"/>
        <v>0</v>
      </c>
      <c r="FB211" s="439">
        <f t="shared" si="224"/>
        <v>0</v>
      </c>
      <c r="FC211" s="439">
        <f t="shared" si="224"/>
        <v>0</v>
      </c>
      <c r="FD211" s="439">
        <f t="shared" si="224"/>
        <v>0</v>
      </c>
      <c r="FE211" s="439">
        <f t="shared" si="224"/>
        <v>0</v>
      </c>
      <c r="FF211" s="439">
        <f t="shared" si="224"/>
        <v>0</v>
      </c>
      <c r="FG211" s="439">
        <f t="shared" si="224"/>
        <v>0</v>
      </c>
      <c r="FH211" s="439">
        <f t="shared" si="224"/>
        <v>0</v>
      </c>
      <c r="FI211" s="439">
        <f t="shared" si="224"/>
        <v>0</v>
      </c>
      <c r="FJ211" s="439">
        <f t="shared" si="224"/>
        <v>0</v>
      </c>
      <c r="FK211" s="439">
        <f t="shared" si="224"/>
        <v>0</v>
      </c>
      <c r="FL211" s="439">
        <f t="shared" si="224"/>
        <v>0</v>
      </c>
      <c r="FM211" s="439">
        <f t="shared" si="224"/>
        <v>0</v>
      </c>
      <c r="FN211" s="439">
        <f t="shared" si="224"/>
        <v>0</v>
      </c>
      <c r="FO211" s="439">
        <f t="shared" si="224"/>
        <v>0</v>
      </c>
      <c r="FP211" s="439">
        <f t="shared" si="224"/>
        <v>0</v>
      </c>
      <c r="FQ211" s="439">
        <f t="shared" si="224"/>
        <v>0</v>
      </c>
      <c r="FR211" s="439">
        <f t="shared" si="224"/>
        <v>0</v>
      </c>
      <c r="FS211" s="439">
        <f t="shared" si="224"/>
        <v>0</v>
      </c>
      <c r="FT211" s="439">
        <f t="shared" si="224"/>
        <v>0</v>
      </c>
      <c r="FU211" s="439">
        <f t="shared" si="224"/>
        <v>0</v>
      </c>
      <c r="FV211" s="439">
        <f t="shared" si="224"/>
        <v>0</v>
      </c>
      <c r="FW211" s="439">
        <f t="shared" si="224"/>
        <v>0</v>
      </c>
      <c r="FX211" s="439">
        <f t="shared" si="224"/>
        <v>0</v>
      </c>
      <c r="FY211" s="439">
        <f t="shared" si="224"/>
        <v>0</v>
      </c>
      <c r="FZ211" s="439">
        <f t="shared" si="224"/>
        <v>0</v>
      </c>
      <c r="GA211" s="439">
        <f t="shared" si="224"/>
        <v>0</v>
      </c>
      <c r="GB211" s="439">
        <f t="shared" si="224"/>
        <v>0</v>
      </c>
      <c r="GC211" s="439">
        <f t="shared" si="224"/>
        <v>0</v>
      </c>
      <c r="GD211" s="439">
        <f t="shared" si="224"/>
        <v>0</v>
      </c>
      <c r="GE211" s="439">
        <f t="shared" si="224"/>
        <v>0</v>
      </c>
      <c r="GF211" s="439">
        <f t="shared" si="224"/>
        <v>0</v>
      </c>
      <c r="GG211" s="439">
        <f t="shared" si="224"/>
        <v>0</v>
      </c>
      <c r="GH211" s="439">
        <f t="shared" si="224"/>
        <v>0</v>
      </c>
      <c r="GI211" s="439">
        <f t="shared" si="224"/>
        <v>0</v>
      </c>
      <c r="GJ211" s="439">
        <f t="shared" si="224"/>
        <v>0</v>
      </c>
      <c r="GK211" s="439">
        <f t="shared" si="224"/>
        <v>0</v>
      </c>
      <c r="GL211" s="439">
        <f t="shared" si="224"/>
        <v>0</v>
      </c>
      <c r="GM211" s="439">
        <f t="shared" si="224"/>
        <v>0</v>
      </c>
      <c r="GN211" s="439">
        <f t="shared" si="224"/>
        <v>0</v>
      </c>
      <c r="GO211" s="439">
        <f t="shared" ref="GO211:IZ211" si="225">IF(GO$165=EOMONTH($E35,$R35*(1-$O35)),SUMIFS($D204:$NK204,$D$165:$NK$165,"&gt;"&amp;EOMONTH($E35,$R35*(1-$O35)+$S35*(1-$O35)+$T35*$O35),$D$165:$NK$165,"&lt;="&amp;EOMONTH($E35,$R35*(1-$O35)+60))*-($AF35*(1-$O35)+$AH35*$O35)+SUMIFS($D204:$NK204,$D$165:$NK$165,"&gt;"&amp;EOMONTH($E35,$R35*(1-$O35)+60),$D$165:$NK$165,"&lt;="&amp;EOMONTH($E35,$R35*(1-$O35)+372))*-($AG35*(1-$O35)+$AI35*$O35),0)</f>
        <v>0</v>
      </c>
      <c r="GP211" s="439">
        <f t="shared" si="225"/>
        <v>0</v>
      </c>
      <c r="GQ211" s="439">
        <f t="shared" si="225"/>
        <v>0</v>
      </c>
      <c r="GR211" s="439">
        <f t="shared" si="225"/>
        <v>0</v>
      </c>
      <c r="GS211" s="439">
        <f t="shared" si="225"/>
        <v>0</v>
      </c>
      <c r="GT211" s="439">
        <f t="shared" si="225"/>
        <v>0</v>
      </c>
      <c r="GU211" s="439">
        <f t="shared" si="225"/>
        <v>0</v>
      </c>
      <c r="GV211" s="439">
        <f t="shared" si="225"/>
        <v>0</v>
      </c>
      <c r="GW211" s="439">
        <f t="shared" si="225"/>
        <v>0</v>
      </c>
      <c r="GX211" s="439">
        <f t="shared" si="225"/>
        <v>0</v>
      </c>
      <c r="GY211" s="439">
        <f t="shared" si="225"/>
        <v>0</v>
      </c>
      <c r="GZ211" s="439">
        <f t="shared" si="225"/>
        <v>0</v>
      </c>
      <c r="HA211" s="439">
        <f t="shared" si="225"/>
        <v>0</v>
      </c>
      <c r="HB211" s="439">
        <f t="shared" si="225"/>
        <v>0</v>
      </c>
      <c r="HC211" s="439">
        <f t="shared" si="225"/>
        <v>0</v>
      </c>
      <c r="HD211" s="439">
        <f t="shared" si="225"/>
        <v>0</v>
      </c>
      <c r="HE211" s="439">
        <f t="shared" si="225"/>
        <v>0</v>
      </c>
      <c r="HF211" s="439">
        <f t="shared" si="225"/>
        <v>0</v>
      </c>
      <c r="HG211" s="439">
        <f t="shared" si="225"/>
        <v>0</v>
      </c>
      <c r="HH211" s="439">
        <f t="shared" si="225"/>
        <v>0</v>
      </c>
      <c r="HI211" s="439">
        <f t="shared" si="225"/>
        <v>0</v>
      </c>
      <c r="HJ211" s="439">
        <f t="shared" si="225"/>
        <v>0</v>
      </c>
      <c r="HK211" s="439">
        <f t="shared" si="225"/>
        <v>0</v>
      </c>
      <c r="HL211" s="439">
        <f t="shared" si="225"/>
        <v>0</v>
      </c>
      <c r="HM211" s="439">
        <f t="shared" si="225"/>
        <v>0</v>
      </c>
      <c r="HN211" s="439">
        <f t="shared" si="225"/>
        <v>0</v>
      </c>
      <c r="HO211" s="439">
        <f t="shared" si="225"/>
        <v>0</v>
      </c>
      <c r="HP211" s="439">
        <f t="shared" si="225"/>
        <v>0</v>
      </c>
      <c r="HQ211" s="439">
        <f t="shared" si="225"/>
        <v>0</v>
      </c>
      <c r="HR211" s="439">
        <f t="shared" si="225"/>
        <v>0</v>
      </c>
      <c r="HS211" s="439">
        <f t="shared" si="225"/>
        <v>0</v>
      </c>
      <c r="HT211" s="439">
        <f t="shared" si="225"/>
        <v>0</v>
      </c>
      <c r="HU211" s="439">
        <f t="shared" si="225"/>
        <v>0</v>
      </c>
      <c r="HV211" s="439">
        <f t="shared" si="225"/>
        <v>0</v>
      </c>
      <c r="HW211" s="439">
        <f t="shared" si="225"/>
        <v>0</v>
      </c>
      <c r="HX211" s="439">
        <f t="shared" si="225"/>
        <v>0</v>
      </c>
      <c r="HY211" s="439">
        <f t="shared" si="225"/>
        <v>0</v>
      </c>
      <c r="HZ211" s="439">
        <f t="shared" si="225"/>
        <v>0</v>
      </c>
      <c r="IA211" s="439">
        <f t="shared" si="225"/>
        <v>0</v>
      </c>
      <c r="IB211" s="439">
        <f t="shared" si="225"/>
        <v>0</v>
      </c>
      <c r="IC211" s="439">
        <f t="shared" si="225"/>
        <v>0</v>
      </c>
      <c r="ID211" s="439">
        <f t="shared" si="225"/>
        <v>0</v>
      </c>
      <c r="IE211" s="439">
        <f t="shared" si="225"/>
        <v>0</v>
      </c>
      <c r="IF211" s="439">
        <f t="shared" si="225"/>
        <v>0</v>
      </c>
      <c r="IG211" s="439">
        <f t="shared" si="225"/>
        <v>0</v>
      </c>
      <c r="IH211" s="439">
        <f t="shared" si="225"/>
        <v>0</v>
      </c>
      <c r="II211" s="439">
        <f t="shared" si="225"/>
        <v>0</v>
      </c>
      <c r="IJ211" s="439">
        <f t="shared" si="225"/>
        <v>0</v>
      </c>
      <c r="IK211" s="439">
        <f t="shared" si="225"/>
        <v>0</v>
      </c>
      <c r="IL211" s="439">
        <f t="shared" si="225"/>
        <v>0</v>
      </c>
      <c r="IM211" s="439">
        <f t="shared" si="225"/>
        <v>0</v>
      </c>
      <c r="IN211" s="439">
        <f t="shared" si="225"/>
        <v>0</v>
      </c>
      <c r="IO211" s="439">
        <f t="shared" si="225"/>
        <v>0</v>
      </c>
      <c r="IP211" s="439">
        <f t="shared" si="225"/>
        <v>0</v>
      </c>
      <c r="IQ211" s="439">
        <f t="shared" si="225"/>
        <v>0</v>
      </c>
      <c r="IR211" s="439">
        <f t="shared" si="225"/>
        <v>0</v>
      </c>
      <c r="IS211" s="439">
        <f t="shared" si="225"/>
        <v>0</v>
      </c>
      <c r="IT211" s="439">
        <f t="shared" si="225"/>
        <v>0</v>
      </c>
      <c r="IU211" s="439">
        <f t="shared" si="225"/>
        <v>0</v>
      </c>
      <c r="IV211" s="439">
        <f t="shared" si="225"/>
        <v>0</v>
      </c>
      <c r="IW211" s="439">
        <f t="shared" si="225"/>
        <v>0</v>
      </c>
      <c r="IX211" s="439">
        <f t="shared" si="225"/>
        <v>0</v>
      </c>
      <c r="IY211" s="439">
        <f t="shared" si="225"/>
        <v>0</v>
      </c>
      <c r="IZ211" s="439">
        <f t="shared" si="225"/>
        <v>0</v>
      </c>
      <c r="JA211" s="439">
        <f t="shared" ref="JA211:LL211" si="226">IF(JA$165=EOMONTH($E35,$R35*(1-$O35)),SUMIFS($D204:$NK204,$D$165:$NK$165,"&gt;"&amp;EOMONTH($E35,$R35*(1-$O35)+$S35*(1-$O35)+$T35*$O35),$D$165:$NK$165,"&lt;="&amp;EOMONTH($E35,$R35*(1-$O35)+60))*-($AF35*(1-$O35)+$AH35*$O35)+SUMIFS($D204:$NK204,$D$165:$NK$165,"&gt;"&amp;EOMONTH($E35,$R35*(1-$O35)+60),$D$165:$NK$165,"&lt;="&amp;EOMONTH($E35,$R35*(1-$O35)+372))*-($AG35*(1-$O35)+$AI35*$O35),0)</f>
        <v>0</v>
      </c>
      <c r="JB211" s="439">
        <f t="shared" si="226"/>
        <v>0</v>
      </c>
      <c r="JC211" s="439">
        <f t="shared" si="226"/>
        <v>0</v>
      </c>
      <c r="JD211" s="439">
        <f t="shared" si="226"/>
        <v>0</v>
      </c>
      <c r="JE211" s="439">
        <f t="shared" si="226"/>
        <v>0</v>
      </c>
      <c r="JF211" s="439">
        <f t="shared" si="226"/>
        <v>0</v>
      </c>
      <c r="JG211" s="439">
        <f t="shared" si="226"/>
        <v>0</v>
      </c>
      <c r="JH211" s="439">
        <f t="shared" si="226"/>
        <v>0</v>
      </c>
      <c r="JI211" s="439">
        <f t="shared" si="226"/>
        <v>0</v>
      </c>
      <c r="JJ211" s="439">
        <f t="shared" si="226"/>
        <v>0</v>
      </c>
      <c r="JK211" s="439">
        <f t="shared" si="226"/>
        <v>0</v>
      </c>
      <c r="JL211" s="439">
        <f t="shared" si="226"/>
        <v>0</v>
      </c>
      <c r="JM211" s="439">
        <f t="shared" si="226"/>
        <v>0</v>
      </c>
      <c r="JN211" s="439">
        <f t="shared" si="226"/>
        <v>0</v>
      </c>
      <c r="JO211" s="439">
        <f t="shared" si="226"/>
        <v>0</v>
      </c>
      <c r="JP211" s="439">
        <f t="shared" si="226"/>
        <v>0</v>
      </c>
      <c r="JQ211" s="439">
        <f t="shared" si="226"/>
        <v>0</v>
      </c>
      <c r="JR211" s="439">
        <f t="shared" si="226"/>
        <v>0</v>
      </c>
      <c r="JS211" s="439">
        <f t="shared" si="226"/>
        <v>0</v>
      </c>
      <c r="JT211" s="439">
        <f t="shared" si="226"/>
        <v>0</v>
      </c>
      <c r="JU211" s="439">
        <f t="shared" si="226"/>
        <v>0</v>
      </c>
      <c r="JV211" s="439">
        <f t="shared" si="226"/>
        <v>0</v>
      </c>
      <c r="JW211" s="439">
        <f t="shared" si="226"/>
        <v>0</v>
      </c>
      <c r="JX211" s="439">
        <f t="shared" si="226"/>
        <v>0</v>
      </c>
      <c r="JY211" s="439">
        <f t="shared" si="226"/>
        <v>0</v>
      </c>
      <c r="JZ211" s="439">
        <f t="shared" si="226"/>
        <v>0</v>
      </c>
      <c r="KA211" s="439">
        <f t="shared" si="226"/>
        <v>0</v>
      </c>
      <c r="KB211" s="439">
        <f t="shared" si="226"/>
        <v>0</v>
      </c>
      <c r="KC211" s="439">
        <f t="shared" si="226"/>
        <v>0</v>
      </c>
      <c r="KD211" s="439">
        <f t="shared" si="226"/>
        <v>0</v>
      </c>
      <c r="KE211" s="439">
        <f t="shared" si="226"/>
        <v>0</v>
      </c>
      <c r="KF211" s="439">
        <f t="shared" si="226"/>
        <v>0</v>
      </c>
      <c r="KG211" s="439">
        <f t="shared" si="226"/>
        <v>0</v>
      </c>
      <c r="KH211" s="439">
        <f t="shared" si="226"/>
        <v>0</v>
      </c>
      <c r="KI211" s="439">
        <f t="shared" si="226"/>
        <v>0</v>
      </c>
      <c r="KJ211" s="439">
        <f t="shared" si="226"/>
        <v>0</v>
      </c>
      <c r="KK211" s="439">
        <f t="shared" si="226"/>
        <v>0</v>
      </c>
      <c r="KL211" s="439">
        <f t="shared" si="226"/>
        <v>0</v>
      </c>
      <c r="KM211" s="439">
        <f t="shared" si="226"/>
        <v>0</v>
      </c>
      <c r="KN211" s="439">
        <f t="shared" si="226"/>
        <v>0</v>
      </c>
      <c r="KO211" s="439">
        <f t="shared" si="226"/>
        <v>0</v>
      </c>
      <c r="KP211" s="439">
        <f t="shared" si="226"/>
        <v>0</v>
      </c>
      <c r="KQ211" s="439">
        <f t="shared" si="226"/>
        <v>0</v>
      </c>
      <c r="KR211" s="439">
        <f t="shared" si="226"/>
        <v>0</v>
      </c>
      <c r="KS211" s="439">
        <f t="shared" si="226"/>
        <v>0</v>
      </c>
      <c r="KT211" s="439">
        <f t="shared" si="226"/>
        <v>0</v>
      </c>
      <c r="KU211" s="439">
        <f t="shared" si="226"/>
        <v>0</v>
      </c>
      <c r="KV211" s="439">
        <f t="shared" si="226"/>
        <v>0</v>
      </c>
      <c r="KW211" s="439">
        <f t="shared" si="226"/>
        <v>0</v>
      </c>
      <c r="KX211" s="439">
        <f t="shared" si="226"/>
        <v>0</v>
      </c>
      <c r="KY211" s="439">
        <f t="shared" si="226"/>
        <v>0</v>
      </c>
      <c r="KZ211" s="439">
        <f t="shared" si="226"/>
        <v>0</v>
      </c>
      <c r="LA211" s="439">
        <f t="shared" si="226"/>
        <v>0</v>
      </c>
      <c r="LB211" s="439">
        <f t="shared" si="226"/>
        <v>0</v>
      </c>
      <c r="LC211" s="439">
        <f t="shared" si="226"/>
        <v>0</v>
      </c>
      <c r="LD211" s="439">
        <f t="shared" si="226"/>
        <v>0</v>
      </c>
      <c r="LE211" s="439">
        <f t="shared" si="226"/>
        <v>0</v>
      </c>
      <c r="LF211" s="439">
        <f t="shared" si="226"/>
        <v>0</v>
      </c>
      <c r="LG211" s="439">
        <f t="shared" si="226"/>
        <v>0</v>
      </c>
      <c r="LH211" s="439">
        <f t="shared" si="226"/>
        <v>0</v>
      </c>
      <c r="LI211" s="439">
        <f t="shared" si="226"/>
        <v>0</v>
      </c>
      <c r="LJ211" s="439">
        <f t="shared" si="226"/>
        <v>0</v>
      </c>
      <c r="LK211" s="439">
        <f t="shared" si="226"/>
        <v>0</v>
      </c>
      <c r="LL211" s="439">
        <f t="shared" si="226"/>
        <v>0</v>
      </c>
      <c r="LM211" s="439">
        <f t="shared" ref="LM211:NK211" si="227">IF(LM$165=EOMONTH($E35,$R35*(1-$O35)),SUMIFS($D204:$NK204,$D$165:$NK$165,"&gt;"&amp;EOMONTH($E35,$R35*(1-$O35)+$S35*(1-$O35)+$T35*$O35),$D$165:$NK$165,"&lt;="&amp;EOMONTH($E35,$R35*(1-$O35)+60))*-($AF35*(1-$O35)+$AH35*$O35)+SUMIFS($D204:$NK204,$D$165:$NK$165,"&gt;"&amp;EOMONTH($E35,$R35*(1-$O35)+60),$D$165:$NK$165,"&lt;="&amp;EOMONTH($E35,$R35*(1-$O35)+372))*-($AG35*(1-$O35)+$AI35*$O35),0)</f>
        <v>0</v>
      </c>
      <c r="LN211" s="439">
        <f t="shared" si="227"/>
        <v>0</v>
      </c>
      <c r="LO211" s="439">
        <f t="shared" si="227"/>
        <v>0</v>
      </c>
      <c r="LP211" s="439">
        <f t="shared" si="227"/>
        <v>0</v>
      </c>
      <c r="LQ211" s="439">
        <f t="shared" si="227"/>
        <v>0</v>
      </c>
      <c r="LR211" s="439">
        <f t="shared" si="227"/>
        <v>0</v>
      </c>
      <c r="LS211" s="439">
        <f t="shared" si="227"/>
        <v>0</v>
      </c>
      <c r="LT211" s="439">
        <f t="shared" si="227"/>
        <v>0</v>
      </c>
      <c r="LU211" s="439">
        <f t="shared" si="227"/>
        <v>0</v>
      </c>
      <c r="LV211" s="439">
        <f t="shared" si="227"/>
        <v>0</v>
      </c>
      <c r="LW211" s="439">
        <f t="shared" si="227"/>
        <v>0</v>
      </c>
      <c r="LX211" s="439">
        <f t="shared" si="227"/>
        <v>0</v>
      </c>
      <c r="LY211" s="439">
        <f t="shared" si="227"/>
        <v>0</v>
      </c>
      <c r="LZ211" s="439">
        <f t="shared" si="227"/>
        <v>0</v>
      </c>
      <c r="MA211" s="439">
        <f t="shared" si="227"/>
        <v>0</v>
      </c>
      <c r="MB211" s="439">
        <f t="shared" si="227"/>
        <v>0</v>
      </c>
      <c r="MC211" s="439">
        <f t="shared" si="227"/>
        <v>0</v>
      </c>
      <c r="MD211" s="439">
        <f t="shared" si="227"/>
        <v>0</v>
      </c>
      <c r="ME211" s="439">
        <f t="shared" si="227"/>
        <v>0</v>
      </c>
      <c r="MF211" s="439">
        <f t="shared" si="227"/>
        <v>0</v>
      </c>
      <c r="MG211" s="439">
        <f t="shared" si="227"/>
        <v>0</v>
      </c>
      <c r="MH211" s="439">
        <f t="shared" si="227"/>
        <v>0</v>
      </c>
      <c r="MI211" s="439">
        <f t="shared" si="227"/>
        <v>0</v>
      </c>
      <c r="MJ211" s="439">
        <f t="shared" si="227"/>
        <v>0</v>
      </c>
      <c r="MK211" s="439">
        <f t="shared" si="227"/>
        <v>0</v>
      </c>
      <c r="ML211" s="439">
        <f t="shared" si="227"/>
        <v>0</v>
      </c>
      <c r="MM211" s="439">
        <f t="shared" si="227"/>
        <v>0</v>
      </c>
      <c r="MN211" s="439">
        <f t="shared" si="227"/>
        <v>0</v>
      </c>
      <c r="MO211" s="439">
        <f t="shared" si="227"/>
        <v>0</v>
      </c>
      <c r="MP211" s="439">
        <f t="shared" si="227"/>
        <v>0</v>
      </c>
      <c r="MQ211" s="439">
        <f t="shared" si="227"/>
        <v>0</v>
      </c>
      <c r="MR211" s="439">
        <f t="shared" si="227"/>
        <v>0</v>
      </c>
      <c r="MS211" s="439">
        <f t="shared" si="227"/>
        <v>0</v>
      </c>
      <c r="MT211" s="439">
        <f t="shared" si="227"/>
        <v>0</v>
      </c>
      <c r="MU211" s="439">
        <f t="shared" si="227"/>
        <v>0</v>
      </c>
      <c r="MV211" s="439">
        <f t="shared" si="227"/>
        <v>0</v>
      </c>
      <c r="MW211" s="439">
        <f t="shared" si="227"/>
        <v>0</v>
      </c>
      <c r="MX211" s="439">
        <f t="shared" si="227"/>
        <v>0</v>
      </c>
      <c r="MY211" s="439">
        <f t="shared" si="227"/>
        <v>0</v>
      </c>
      <c r="MZ211" s="439">
        <f t="shared" si="227"/>
        <v>0</v>
      </c>
      <c r="NA211" s="439">
        <f t="shared" si="227"/>
        <v>0</v>
      </c>
      <c r="NB211" s="439">
        <f t="shared" si="227"/>
        <v>0</v>
      </c>
      <c r="NC211" s="439">
        <f t="shared" si="227"/>
        <v>0</v>
      </c>
      <c r="ND211" s="439">
        <f t="shared" si="227"/>
        <v>0</v>
      </c>
      <c r="NE211" s="439">
        <f t="shared" si="227"/>
        <v>0</v>
      </c>
      <c r="NF211" s="439">
        <f t="shared" si="227"/>
        <v>0</v>
      </c>
      <c r="NG211" s="439">
        <f t="shared" si="227"/>
        <v>0</v>
      </c>
      <c r="NH211" s="439">
        <f t="shared" si="227"/>
        <v>0</v>
      </c>
      <c r="NI211" s="439">
        <f t="shared" si="227"/>
        <v>0</v>
      </c>
      <c r="NJ211" s="439">
        <f t="shared" si="227"/>
        <v>0</v>
      </c>
      <c r="NK211" s="442">
        <f t="shared" si="227"/>
        <v>0</v>
      </c>
    </row>
    <row r="212" spans="1:375" x14ac:dyDescent="0.15">
      <c r="A212" s="443">
        <f t="shared" ref="A212" si="228">SUM(D212:NK212)</f>
        <v>2725088.094504768</v>
      </c>
      <c r="B212" s="448"/>
      <c r="C212" s="445" t="s">
        <v>762</v>
      </c>
      <c r="D212" s="446">
        <f>SUM(D207:D211)</f>
        <v>0</v>
      </c>
      <c r="E212" s="446">
        <f t="shared" ref="E212:BP212" si="229">SUM(E207:E211)</f>
        <v>0</v>
      </c>
      <c r="F212" s="446">
        <f t="shared" si="229"/>
        <v>0</v>
      </c>
      <c r="G212" s="446">
        <f t="shared" si="229"/>
        <v>0</v>
      </c>
      <c r="H212" s="446">
        <f t="shared" si="229"/>
        <v>0</v>
      </c>
      <c r="I212" s="446">
        <f t="shared" si="229"/>
        <v>0</v>
      </c>
      <c r="J212" s="446">
        <f t="shared" si="229"/>
        <v>0</v>
      </c>
      <c r="K212" s="446">
        <f t="shared" si="229"/>
        <v>0</v>
      </c>
      <c r="L212" s="446">
        <f t="shared" si="229"/>
        <v>0</v>
      </c>
      <c r="M212" s="446">
        <f t="shared" si="229"/>
        <v>0</v>
      </c>
      <c r="N212" s="446">
        <f t="shared" si="229"/>
        <v>0</v>
      </c>
      <c r="O212" s="446">
        <f t="shared" si="229"/>
        <v>0</v>
      </c>
      <c r="P212" s="446">
        <f t="shared" si="229"/>
        <v>0</v>
      </c>
      <c r="Q212" s="446">
        <f t="shared" si="229"/>
        <v>0</v>
      </c>
      <c r="R212" s="446">
        <f t="shared" si="229"/>
        <v>0</v>
      </c>
      <c r="S212" s="446">
        <f t="shared" si="229"/>
        <v>0</v>
      </c>
      <c r="T212" s="446">
        <f t="shared" si="229"/>
        <v>0</v>
      </c>
      <c r="U212" s="446">
        <f t="shared" si="229"/>
        <v>0</v>
      </c>
      <c r="V212" s="446">
        <f t="shared" si="229"/>
        <v>0</v>
      </c>
      <c r="W212" s="446">
        <f t="shared" si="229"/>
        <v>0</v>
      </c>
      <c r="X212" s="446">
        <f t="shared" si="229"/>
        <v>0</v>
      </c>
      <c r="Y212" s="446">
        <f t="shared" si="229"/>
        <v>0</v>
      </c>
      <c r="Z212" s="446">
        <f t="shared" si="229"/>
        <v>0</v>
      </c>
      <c r="AA212" s="446">
        <f t="shared" si="229"/>
        <v>0</v>
      </c>
      <c r="AB212" s="446">
        <f t="shared" si="229"/>
        <v>0</v>
      </c>
      <c r="AC212" s="446">
        <f t="shared" si="229"/>
        <v>0</v>
      </c>
      <c r="AD212" s="446">
        <f t="shared" si="229"/>
        <v>0</v>
      </c>
      <c r="AE212" s="446">
        <f t="shared" si="229"/>
        <v>0</v>
      </c>
      <c r="AF212" s="446">
        <f t="shared" si="229"/>
        <v>-159027.82855076529</v>
      </c>
      <c r="AG212" s="446">
        <f t="shared" si="229"/>
        <v>2174.349910981744</v>
      </c>
      <c r="AH212" s="446">
        <f t="shared" si="229"/>
        <v>2220.221895026556</v>
      </c>
      <c r="AI212" s="446">
        <f t="shared" si="229"/>
        <v>2221.840951411732</v>
      </c>
      <c r="AJ212" s="446">
        <f t="shared" si="229"/>
        <v>2227.7099546630598</v>
      </c>
      <c r="AK212" s="446">
        <f t="shared" si="229"/>
        <v>2255.0466593597484</v>
      </c>
      <c r="AL212" s="446">
        <f t="shared" si="229"/>
        <v>13304.602539656429</v>
      </c>
      <c r="AM212" s="446">
        <f t="shared" si="229"/>
        <v>13306.237627345437</v>
      </c>
      <c r="AN212" s="446">
        <f t="shared" si="229"/>
        <v>13843.815530559548</v>
      </c>
      <c r="AO212" s="446">
        <f t="shared" si="229"/>
        <v>13846.786400654613</v>
      </c>
      <c r="AP212" s="446">
        <f t="shared" si="229"/>
        <v>13848.433615906375</v>
      </c>
      <c r="AQ212" s="446">
        <f t="shared" si="229"/>
        <v>13850.08489363532</v>
      </c>
      <c r="AR212" s="446">
        <f t="shared" si="229"/>
        <v>13852.49893376117</v>
      </c>
      <c r="AS212" s="446">
        <f t="shared" si="229"/>
        <v>14185.589038910593</v>
      </c>
      <c r="AT212" s="446">
        <f t="shared" si="229"/>
        <v>14187.25256428498</v>
      </c>
      <c r="AU212" s="446">
        <f t="shared" si="229"/>
        <v>14188.920192361711</v>
      </c>
      <c r="AV212" s="446">
        <f t="shared" si="229"/>
        <v>14194.96526571058</v>
      </c>
      <c r="AW212" s="446">
        <f t="shared" si="229"/>
        <v>14197.073718295727</v>
      </c>
      <c r="AX212" s="446">
        <f t="shared" si="229"/>
        <v>14198.996523153848</v>
      </c>
      <c r="AY212" s="446">
        <f t="shared" si="229"/>
        <v>14200.680663473528</v>
      </c>
      <c r="AZ212" s="446">
        <f t="shared" si="229"/>
        <v>14243.323956881406</v>
      </c>
      <c r="BA212" s="446">
        <f t="shared" si="229"/>
        <v>14246.383953079325</v>
      </c>
      <c r="BB212" s="446">
        <f t="shared" si="229"/>
        <v>14248.08058478864</v>
      </c>
      <c r="BC212" s="446">
        <f t="shared" si="229"/>
        <v>14249.781400849453</v>
      </c>
      <c r="BD212" s="446">
        <f t="shared" si="229"/>
        <v>14252.267862179078</v>
      </c>
      <c r="BE212" s="446">
        <f t="shared" si="229"/>
        <v>14595.350670482985</v>
      </c>
      <c r="BF212" s="446">
        <f t="shared" si="229"/>
        <v>14597.064101618602</v>
      </c>
      <c r="BG212" s="446">
        <f t="shared" si="229"/>
        <v>14598.781758537636</v>
      </c>
      <c r="BH212" s="446">
        <f t="shared" si="229"/>
        <v>14051.787920294879</v>
      </c>
      <c r="BI212" s="446">
        <f t="shared" si="229"/>
        <v>13999.532373737831</v>
      </c>
      <c r="BJ212" s="446">
        <f t="shared" si="229"/>
        <v>14000.638369244212</v>
      </c>
      <c r="BK212" s="446">
        <f t="shared" si="229"/>
        <v>14401.158876330039</v>
      </c>
      <c r="BL212" s="446">
        <f t="shared" si="229"/>
        <v>14484.548122713113</v>
      </c>
      <c r="BM212" s="446">
        <f t="shared" si="229"/>
        <v>14497.619319723448</v>
      </c>
      <c r="BN212" s="446">
        <f t="shared" si="229"/>
        <v>14515.833493158219</v>
      </c>
      <c r="BO212" s="446">
        <f t="shared" si="229"/>
        <v>14517.362432968359</v>
      </c>
      <c r="BP212" s="446">
        <f t="shared" si="229"/>
        <v>14633.032590588393</v>
      </c>
      <c r="BQ212" s="446">
        <f t="shared" ref="BQ212:EB212" si="230">SUM(BQ207:BQ211)</f>
        <v>14986.407883141415</v>
      </c>
      <c r="BR212" s="446">
        <f t="shared" si="230"/>
        <v>15035.080958925684</v>
      </c>
      <c r="BS212" s="446">
        <f t="shared" si="230"/>
        <v>15036.850145552289</v>
      </c>
      <c r="BT212" s="446">
        <f t="shared" si="230"/>
        <v>15038.623695470393</v>
      </c>
      <c r="BU212" s="446">
        <f t="shared" si="230"/>
        <v>15040.401619441049</v>
      </c>
      <c r="BV212" s="446">
        <f t="shared" si="230"/>
        <v>15042.441523115031</v>
      </c>
      <c r="BW212" s="446">
        <f t="shared" si="230"/>
        <v>15044.228227580177</v>
      </c>
      <c r="BX212" s="446">
        <f t="shared" si="230"/>
        <v>15088.820449933204</v>
      </c>
      <c r="BY212" s="446">
        <f t="shared" si="230"/>
        <v>15097.652214513573</v>
      </c>
      <c r="BZ212" s="446">
        <f t="shared" si="230"/>
        <v>15099.452171093986</v>
      </c>
      <c r="CA212" s="446">
        <f t="shared" si="230"/>
        <v>15101.256566852902</v>
      </c>
      <c r="CB212" s="446">
        <f t="shared" si="230"/>
        <v>15103.894453677502</v>
      </c>
      <c r="CC212" s="446">
        <f t="shared" si="230"/>
        <v>15467.871005007115</v>
      </c>
      <c r="CD212" s="446">
        <f t="shared" si="230"/>
        <v>15469.688784098891</v>
      </c>
      <c r="CE212" s="446">
        <f t="shared" si="230"/>
        <v>15471.511046324295</v>
      </c>
      <c r="CF212" s="446">
        <f t="shared" si="230"/>
        <v>15473.337802739941</v>
      </c>
      <c r="CG212" s="446">
        <f t="shared" si="230"/>
        <v>15475.169064429718</v>
      </c>
      <c r="CH212" s="446">
        <f t="shared" si="230"/>
        <v>15477.270165213919</v>
      </c>
      <c r="CI212" s="446">
        <f t="shared" si="230"/>
        <v>15479.110470813019</v>
      </c>
      <c r="CJ212" s="446">
        <f t="shared" si="230"/>
        <v>15524.711567764747</v>
      </c>
      <c r="CK212" s="446">
        <f t="shared" si="230"/>
        <v>15533.808285282526</v>
      </c>
      <c r="CL212" s="446">
        <f t="shared" si="230"/>
        <v>15535.66224056035</v>
      </c>
      <c r="CM212" s="446">
        <f t="shared" si="230"/>
        <v>15537.520768192035</v>
      </c>
      <c r="CN212" s="446">
        <f t="shared" si="230"/>
        <v>15540.237791621372</v>
      </c>
      <c r="CO212" s="446">
        <f t="shared" si="230"/>
        <v>15915.133639490876</v>
      </c>
      <c r="CP212" s="446">
        <f t="shared" si="230"/>
        <v>15917.005951955405</v>
      </c>
      <c r="CQ212" s="446">
        <f t="shared" si="230"/>
        <v>15918.882882047568</v>
      </c>
      <c r="CR212" s="446">
        <f t="shared" si="230"/>
        <v>15920.764441155685</v>
      </c>
      <c r="CS212" s="446">
        <f t="shared" si="230"/>
        <v>15922.650640696154</v>
      </c>
      <c r="CT212" s="446">
        <f t="shared" si="230"/>
        <v>15889.273962323108</v>
      </c>
      <c r="CU212" s="446">
        <f t="shared" si="230"/>
        <v>15891.117639858632</v>
      </c>
      <c r="CV212" s="446">
        <f t="shared" si="230"/>
        <v>15762.366138043864</v>
      </c>
      <c r="CW212" s="446">
        <f t="shared" si="230"/>
        <v>15797.614699244714</v>
      </c>
      <c r="CX212" s="446">
        <f t="shared" si="230"/>
        <v>15799.281302762747</v>
      </c>
      <c r="CY212" s="446">
        <f t="shared" si="230"/>
        <v>15935.293500394699</v>
      </c>
      <c r="CZ212" s="446">
        <f t="shared" si="230"/>
        <v>15938.092034526917</v>
      </c>
      <c r="DA212" s="446">
        <f t="shared" si="230"/>
        <v>16375.492660076556</v>
      </c>
      <c r="DB212" s="446">
        <f t="shared" si="230"/>
        <v>16377.421141915022</v>
      </c>
      <c r="DC212" s="446">
        <f t="shared" si="230"/>
        <v>16379.354379909952</v>
      </c>
      <c r="DD212" s="446">
        <f t="shared" si="230"/>
        <v>16381.292385791312</v>
      </c>
      <c r="DE212" s="446">
        <f t="shared" si="230"/>
        <v>16383.235171317994</v>
      </c>
      <c r="DF212" s="446">
        <f t="shared" si="230"/>
        <v>16385.182748277897</v>
      </c>
      <c r="DG212" s="446">
        <f t="shared" si="230"/>
        <v>16387.135128487982</v>
      </c>
      <c r="DH212" s="446">
        <f t="shared" si="230"/>
        <v>16433.240266940047</v>
      </c>
      <c r="DI212" s="446">
        <f t="shared" si="230"/>
        <v>16444.75822670784</v>
      </c>
      <c r="DJ212" s="446">
        <f t="shared" si="230"/>
        <v>16446.72508786208</v>
      </c>
      <c r="DK212" s="446">
        <f t="shared" si="230"/>
        <v>16448.696799826535</v>
      </c>
      <c r="DL212" s="446">
        <f t="shared" si="230"/>
        <v>16451.579289982721</v>
      </c>
      <c r="DM212" s="446">
        <f t="shared" si="230"/>
        <v>16849.306294987473</v>
      </c>
      <c r="DN212" s="446">
        <f t="shared" si="230"/>
        <v>16851.292631281092</v>
      </c>
      <c r="DO212" s="446">
        <f t="shared" si="230"/>
        <v>16853.283866415873</v>
      </c>
      <c r="DP212" s="446">
        <f t="shared" si="230"/>
        <v>16855.280012473671</v>
      </c>
      <c r="DQ212" s="446">
        <f t="shared" si="230"/>
        <v>16857.281081566158</v>
      </c>
      <c r="DR212" s="446">
        <f t="shared" si="230"/>
        <v>16859.287085834854</v>
      </c>
      <c r="DS212" s="446">
        <f t="shared" si="230"/>
        <v>16861.298037451244</v>
      </c>
      <c r="DT212" s="446">
        <f t="shared" si="230"/>
        <v>16908.437307159045</v>
      </c>
      <c r="DU212" s="446">
        <f t="shared" si="230"/>
        <v>16920.300805719868</v>
      </c>
      <c r="DV212" s="446">
        <f t="shared" si="230"/>
        <v>16922.326672708739</v>
      </c>
      <c r="DW212" s="446">
        <f t="shared" si="230"/>
        <v>16924.357536032127</v>
      </c>
      <c r="DX212" s="446">
        <f t="shared" si="230"/>
        <v>16927.326500892996</v>
      </c>
      <c r="DY212" s="446">
        <f t="shared" si="230"/>
        <v>0</v>
      </c>
      <c r="DZ212" s="446">
        <f t="shared" si="230"/>
        <v>0</v>
      </c>
      <c r="EA212" s="446">
        <f t="shared" si="230"/>
        <v>-165498.58976358862</v>
      </c>
      <c r="EB212" s="446">
        <f t="shared" si="230"/>
        <v>3348.2562507215525</v>
      </c>
      <c r="EC212" s="446">
        <f t="shared" ref="EC212:GN212" si="231">SUM(EC207:EC211)</f>
        <v>3350.3173518868111</v>
      </c>
      <c r="ED212" s="446">
        <f t="shared" si="231"/>
        <v>17749.63959232454</v>
      </c>
      <c r="EE212" s="446">
        <f t="shared" si="231"/>
        <v>17751.710872489421</v>
      </c>
      <c r="EF212" s="446">
        <f t="shared" si="231"/>
        <v>17241.590755464706</v>
      </c>
      <c r="EG212" s="446">
        <f t="shared" si="231"/>
        <v>17673.663061006522</v>
      </c>
      <c r="EH212" s="446">
        <f t="shared" si="231"/>
        <v>17675.687104715103</v>
      </c>
      <c r="EI212" s="446">
        <f t="shared" si="231"/>
        <v>17677.716140261498</v>
      </c>
      <c r="EJ212" s="446">
        <f t="shared" si="231"/>
        <v>17679.750179956929</v>
      </c>
      <c r="EK212" s="446">
        <f t="shared" si="231"/>
        <v>17681.789236142977</v>
      </c>
      <c r="EL212" s="446">
        <f t="shared" si="231"/>
        <v>17683.833321191662</v>
      </c>
      <c r="EM212" s="446">
        <f t="shared" si="231"/>
        <v>17685.882447505512</v>
      </c>
      <c r="EN212" s="446">
        <f t="shared" si="231"/>
        <v>17687.936627517651</v>
      </c>
      <c r="EO212" s="446">
        <f t="shared" si="231"/>
        <v>17689.995873691863</v>
      </c>
      <c r="EP212" s="446">
        <f t="shared" si="231"/>
        <v>17692.060198522664</v>
      </c>
      <c r="EQ212" s="446">
        <f t="shared" si="231"/>
        <v>17694.129614535395</v>
      </c>
      <c r="ER212" s="446">
        <f t="shared" si="231"/>
        <v>17706.004020096727</v>
      </c>
      <c r="ES212" s="446">
        <f t="shared" si="231"/>
        <v>18151.038494804794</v>
      </c>
      <c r="ET212" s="446">
        <f t="shared" si="231"/>
        <v>18153.123259824632</v>
      </c>
      <c r="EU212" s="446">
        <f t="shared" si="231"/>
        <v>18155.213166437417</v>
      </c>
      <c r="EV212" s="446">
        <f t="shared" si="231"/>
        <v>18157.308227323716</v>
      </c>
      <c r="EW212" s="446">
        <f t="shared" si="231"/>
        <v>17713.376861532262</v>
      </c>
      <c r="EX212" s="446">
        <f t="shared" si="231"/>
        <v>17670.710293681143</v>
      </c>
      <c r="EY212" s="446">
        <f t="shared" si="231"/>
        <v>17671.774932671284</v>
      </c>
      <c r="EZ212" s="446">
        <f t="shared" si="231"/>
        <v>17672.842197348386</v>
      </c>
      <c r="FA212" s="446">
        <f t="shared" si="231"/>
        <v>17673.912094188105</v>
      </c>
      <c r="FB212" s="446">
        <f t="shared" si="231"/>
        <v>17551.233900490963</v>
      </c>
      <c r="FC212" s="446">
        <f t="shared" si="231"/>
        <v>17552.045001687457</v>
      </c>
      <c r="FD212" s="446">
        <f t="shared" si="231"/>
        <v>17560.450846665077</v>
      </c>
      <c r="FE212" s="446">
        <f t="shared" si="231"/>
        <v>18017.509437374585</v>
      </c>
      <c r="FF212" s="446">
        <f t="shared" si="231"/>
        <v>18018.326554566873</v>
      </c>
      <c r="FG212" s="446">
        <f t="shared" si="231"/>
        <v>18019.145686990592</v>
      </c>
      <c r="FH212" s="446">
        <f t="shared" si="231"/>
        <v>18019.966839615849</v>
      </c>
      <c r="FI212" s="446">
        <f t="shared" si="231"/>
        <v>18020.790017425006</v>
      </c>
      <c r="FJ212" s="446">
        <f t="shared" si="231"/>
        <v>18021.615225412708</v>
      </c>
      <c r="FK212" s="446">
        <f t="shared" si="231"/>
        <v>18022.442468585927</v>
      </c>
      <c r="FL212" s="446">
        <f t="shared" si="231"/>
        <v>18023.271751963977</v>
      </c>
      <c r="FM212" s="446">
        <f t="shared" si="231"/>
        <v>18024.103080578556</v>
      </c>
      <c r="FN212" s="446">
        <f t="shared" si="231"/>
        <v>18024.936459473767</v>
      </c>
      <c r="FO212" s="446">
        <f t="shared" si="231"/>
        <v>18025.771893706158</v>
      </c>
      <c r="FP212" s="446">
        <f t="shared" si="231"/>
        <v>18034.429914033106</v>
      </c>
      <c r="FQ212" s="446">
        <f t="shared" si="231"/>
        <v>18505.200262463903</v>
      </c>
      <c r="FR212" s="446">
        <f t="shared" si="231"/>
        <v>18506.041893171961</v>
      </c>
      <c r="FS212" s="446">
        <f t="shared" si="231"/>
        <v>18506.885599568392</v>
      </c>
      <c r="FT212" s="446">
        <f t="shared" si="231"/>
        <v>18415.14524937376</v>
      </c>
      <c r="FU212" s="446">
        <f t="shared" si="231"/>
        <v>18415.795942716395</v>
      </c>
      <c r="FV212" s="446">
        <f t="shared" si="231"/>
        <v>18416.448240844347</v>
      </c>
      <c r="FW212" s="446">
        <f t="shared" si="231"/>
        <v>18510.281284611585</v>
      </c>
      <c r="FX212" s="446">
        <f t="shared" si="231"/>
        <v>18511.135446490978</v>
      </c>
      <c r="FY212" s="446">
        <f t="shared" si="231"/>
        <v>18511.991714963995</v>
      </c>
      <c r="FZ212" s="446">
        <f t="shared" si="231"/>
        <v>18512.850095226062</v>
      </c>
      <c r="GA212" s="446">
        <f t="shared" si="231"/>
        <v>18513.710592485426</v>
      </c>
      <c r="GB212" s="446">
        <f t="shared" si="231"/>
        <v>18522.62835342218</v>
      </c>
      <c r="GC212" s="446">
        <f t="shared" si="231"/>
        <v>19007.521812305898</v>
      </c>
      <c r="GD212" s="446">
        <f t="shared" si="231"/>
        <v>19008.388691935197</v>
      </c>
      <c r="GE212" s="446">
        <f t="shared" si="231"/>
        <v>19009.257709523525</v>
      </c>
      <c r="GF212" s="446">
        <f t="shared" si="231"/>
        <v>19010.128870343658</v>
      </c>
      <c r="GG212" s="446">
        <f t="shared" si="231"/>
        <v>19011.002179681389</v>
      </c>
      <c r="GH212" s="446">
        <f t="shared" si="231"/>
        <v>19011.877642835545</v>
      </c>
      <c r="GI212" s="446">
        <f t="shared" si="231"/>
        <v>18983.962911817107</v>
      </c>
      <c r="GJ212" s="446">
        <f t="shared" si="231"/>
        <v>18984.781318082943</v>
      </c>
      <c r="GK212" s="446">
        <f t="shared" si="231"/>
        <v>18850.663836525389</v>
      </c>
      <c r="GL212" s="446">
        <f t="shared" si="231"/>
        <v>18851.198427767675</v>
      </c>
      <c r="GM212" s="446">
        <f t="shared" si="231"/>
        <v>18851.734337456179</v>
      </c>
      <c r="GN212" s="446">
        <f t="shared" si="231"/>
        <v>18859.904620889109</v>
      </c>
      <c r="GO212" s="446">
        <f t="shared" ref="GO212:IZ212" si="232">SUM(GO207:GO211)</f>
        <v>19358.992750545251</v>
      </c>
      <c r="GP212" s="446">
        <f t="shared" si="232"/>
        <v>19359.532635114381</v>
      </c>
      <c r="GQ212" s="446">
        <f t="shared" si="232"/>
        <v>19360.073851184505</v>
      </c>
      <c r="GR212" s="446">
        <f t="shared" si="232"/>
        <v>19360.616402039461</v>
      </c>
      <c r="GS212" s="446">
        <f t="shared" si="232"/>
        <v>19361.160290971195</v>
      </c>
      <c r="GT212" s="446">
        <f t="shared" si="232"/>
        <v>19361.705521279757</v>
      </c>
      <c r="GU212" s="446">
        <f t="shared" si="232"/>
        <v>19362.252096273351</v>
      </c>
      <c r="GV212" s="446">
        <f t="shared" si="232"/>
        <v>19362.800019268328</v>
      </c>
      <c r="GW212" s="446">
        <f t="shared" si="232"/>
        <v>19363.349293589225</v>
      </c>
      <c r="GX212" s="446">
        <f t="shared" si="232"/>
        <v>19363.899922568777</v>
      </c>
      <c r="GY212" s="446">
        <f t="shared" si="232"/>
        <v>19364.451909547937</v>
      </c>
      <c r="GZ212" s="446">
        <f t="shared" si="232"/>
        <v>19372.867301483857</v>
      </c>
      <c r="HA212" s="446">
        <f t="shared" si="232"/>
        <v>19886.928075029686</v>
      </c>
      <c r="HB212" s="446">
        <f t="shared" si="232"/>
        <v>19887.484156135892</v>
      </c>
      <c r="HC212" s="446">
        <f t="shared" si="232"/>
        <v>19888.04160868812</v>
      </c>
      <c r="HD212" s="446">
        <f t="shared" si="232"/>
        <v>19888.600436068726</v>
      </c>
      <c r="HE212" s="446">
        <f t="shared" si="232"/>
        <v>19889.160641668408</v>
      </c>
      <c r="HF212" s="446">
        <f t="shared" si="232"/>
        <v>19889.722228886229</v>
      </c>
      <c r="HG212" s="446">
        <f t="shared" si="232"/>
        <v>19890.285201129631</v>
      </c>
      <c r="HH212" s="446">
        <f t="shared" si="232"/>
        <v>19890.849561814455</v>
      </c>
      <c r="HI212" s="446">
        <f t="shared" si="232"/>
        <v>19891.415314364982</v>
      </c>
      <c r="HJ212" s="446">
        <f t="shared" si="232"/>
        <v>19891.98246221392</v>
      </c>
      <c r="HK212" s="446">
        <f t="shared" si="232"/>
        <v>19892.551008802453</v>
      </c>
      <c r="HL212" s="446">
        <f t="shared" si="232"/>
        <v>19901.218862496451</v>
      </c>
      <c r="HM212" s="446">
        <f t="shared" si="232"/>
        <v>20430.701459248656</v>
      </c>
      <c r="HN212" s="446">
        <f t="shared" si="232"/>
        <v>0</v>
      </c>
      <c r="HO212" s="446">
        <f t="shared" si="232"/>
        <v>0</v>
      </c>
      <c r="HP212" s="446">
        <f t="shared" si="232"/>
        <v>0</v>
      </c>
      <c r="HQ212" s="446">
        <f t="shared" si="232"/>
        <v>0</v>
      </c>
      <c r="HR212" s="446">
        <f t="shared" si="232"/>
        <v>0</v>
      </c>
      <c r="HS212" s="446">
        <f t="shared" si="232"/>
        <v>0</v>
      </c>
      <c r="HT212" s="446">
        <f t="shared" si="232"/>
        <v>0</v>
      </c>
      <c r="HU212" s="446">
        <f t="shared" si="232"/>
        <v>0</v>
      </c>
      <c r="HV212" s="446">
        <f t="shared" si="232"/>
        <v>0</v>
      </c>
      <c r="HW212" s="446">
        <f t="shared" si="232"/>
        <v>0</v>
      </c>
      <c r="HX212" s="446">
        <f t="shared" si="232"/>
        <v>0</v>
      </c>
      <c r="HY212" s="446">
        <f t="shared" si="232"/>
        <v>0</v>
      </c>
      <c r="HZ212" s="446">
        <f t="shared" si="232"/>
        <v>0</v>
      </c>
      <c r="IA212" s="446">
        <f t="shared" si="232"/>
        <v>0</v>
      </c>
      <c r="IB212" s="446">
        <f t="shared" si="232"/>
        <v>0</v>
      </c>
      <c r="IC212" s="446">
        <f t="shared" si="232"/>
        <v>0</v>
      </c>
      <c r="ID212" s="446">
        <f t="shared" si="232"/>
        <v>0</v>
      </c>
      <c r="IE212" s="446">
        <f t="shared" si="232"/>
        <v>0</v>
      </c>
      <c r="IF212" s="446">
        <f t="shared" si="232"/>
        <v>0</v>
      </c>
      <c r="IG212" s="446">
        <f t="shared" si="232"/>
        <v>0</v>
      </c>
      <c r="IH212" s="446">
        <f t="shared" si="232"/>
        <v>0</v>
      </c>
      <c r="II212" s="446">
        <f t="shared" si="232"/>
        <v>0</v>
      </c>
      <c r="IJ212" s="446">
        <f t="shared" si="232"/>
        <v>0</v>
      </c>
      <c r="IK212" s="446">
        <f t="shared" si="232"/>
        <v>0</v>
      </c>
      <c r="IL212" s="446">
        <f t="shared" si="232"/>
        <v>0</v>
      </c>
      <c r="IM212" s="446">
        <f t="shared" si="232"/>
        <v>0</v>
      </c>
      <c r="IN212" s="446">
        <f t="shared" si="232"/>
        <v>0</v>
      </c>
      <c r="IO212" s="446">
        <f t="shared" si="232"/>
        <v>0</v>
      </c>
      <c r="IP212" s="446">
        <f t="shared" si="232"/>
        <v>0</v>
      </c>
      <c r="IQ212" s="446">
        <f t="shared" si="232"/>
        <v>0</v>
      </c>
      <c r="IR212" s="446">
        <f t="shared" si="232"/>
        <v>0</v>
      </c>
      <c r="IS212" s="446">
        <f t="shared" si="232"/>
        <v>0</v>
      </c>
      <c r="IT212" s="446">
        <f t="shared" si="232"/>
        <v>0</v>
      </c>
      <c r="IU212" s="446">
        <f t="shared" si="232"/>
        <v>0</v>
      </c>
      <c r="IV212" s="446">
        <f t="shared" si="232"/>
        <v>0</v>
      </c>
      <c r="IW212" s="446">
        <f t="shared" si="232"/>
        <v>0</v>
      </c>
      <c r="IX212" s="446">
        <f t="shared" si="232"/>
        <v>0</v>
      </c>
      <c r="IY212" s="446">
        <f t="shared" si="232"/>
        <v>0</v>
      </c>
      <c r="IZ212" s="446">
        <f t="shared" si="232"/>
        <v>0</v>
      </c>
      <c r="JA212" s="446">
        <f t="shared" ref="JA212:LL212" si="233">SUM(JA207:JA211)</f>
        <v>0</v>
      </c>
      <c r="JB212" s="446">
        <f t="shared" si="233"/>
        <v>0</v>
      </c>
      <c r="JC212" s="446">
        <f t="shared" si="233"/>
        <v>0</v>
      </c>
      <c r="JD212" s="446">
        <f t="shared" si="233"/>
        <v>0</v>
      </c>
      <c r="JE212" s="446">
        <f t="shared" si="233"/>
        <v>0</v>
      </c>
      <c r="JF212" s="446">
        <f t="shared" si="233"/>
        <v>0</v>
      </c>
      <c r="JG212" s="446">
        <f t="shared" si="233"/>
        <v>0</v>
      </c>
      <c r="JH212" s="446">
        <f t="shared" si="233"/>
        <v>0</v>
      </c>
      <c r="JI212" s="446">
        <f t="shared" si="233"/>
        <v>0</v>
      </c>
      <c r="JJ212" s="446">
        <f t="shared" si="233"/>
        <v>0</v>
      </c>
      <c r="JK212" s="446">
        <f t="shared" si="233"/>
        <v>0</v>
      </c>
      <c r="JL212" s="446">
        <f t="shared" si="233"/>
        <v>0</v>
      </c>
      <c r="JM212" s="446">
        <f t="shared" si="233"/>
        <v>0</v>
      </c>
      <c r="JN212" s="446">
        <f t="shared" si="233"/>
        <v>0</v>
      </c>
      <c r="JO212" s="446">
        <f t="shared" si="233"/>
        <v>0</v>
      </c>
      <c r="JP212" s="446">
        <f t="shared" si="233"/>
        <v>0</v>
      </c>
      <c r="JQ212" s="446">
        <f t="shared" si="233"/>
        <v>0</v>
      </c>
      <c r="JR212" s="446">
        <f t="shared" si="233"/>
        <v>0</v>
      </c>
      <c r="JS212" s="446">
        <f t="shared" si="233"/>
        <v>0</v>
      </c>
      <c r="JT212" s="446">
        <f t="shared" si="233"/>
        <v>0</v>
      </c>
      <c r="JU212" s="446">
        <f t="shared" si="233"/>
        <v>0</v>
      </c>
      <c r="JV212" s="446">
        <f t="shared" si="233"/>
        <v>0</v>
      </c>
      <c r="JW212" s="446">
        <f t="shared" si="233"/>
        <v>0</v>
      </c>
      <c r="JX212" s="446">
        <f t="shared" si="233"/>
        <v>0</v>
      </c>
      <c r="JY212" s="446">
        <f t="shared" si="233"/>
        <v>0</v>
      </c>
      <c r="JZ212" s="446">
        <f t="shared" si="233"/>
        <v>0</v>
      </c>
      <c r="KA212" s="446">
        <f t="shared" si="233"/>
        <v>0</v>
      </c>
      <c r="KB212" s="446">
        <f t="shared" si="233"/>
        <v>0</v>
      </c>
      <c r="KC212" s="446">
        <f t="shared" si="233"/>
        <v>0</v>
      </c>
      <c r="KD212" s="446">
        <f t="shared" si="233"/>
        <v>0</v>
      </c>
      <c r="KE212" s="446">
        <f t="shared" si="233"/>
        <v>0</v>
      </c>
      <c r="KF212" s="446">
        <f t="shared" si="233"/>
        <v>0</v>
      </c>
      <c r="KG212" s="446">
        <f t="shared" si="233"/>
        <v>0</v>
      </c>
      <c r="KH212" s="446">
        <f t="shared" si="233"/>
        <v>0</v>
      </c>
      <c r="KI212" s="446">
        <f t="shared" si="233"/>
        <v>0</v>
      </c>
      <c r="KJ212" s="446">
        <f t="shared" si="233"/>
        <v>0</v>
      </c>
      <c r="KK212" s="446">
        <f t="shared" si="233"/>
        <v>0</v>
      </c>
      <c r="KL212" s="446">
        <f t="shared" si="233"/>
        <v>0</v>
      </c>
      <c r="KM212" s="446">
        <f t="shared" si="233"/>
        <v>0</v>
      </c>
      <c r="KN212" s="446">
        <f t="shared" si="233"/>
        <v>0</v>
      </c>
      <c r="KO212" s="446">
        <f t="shared" si="233"/>
        <v>0</v>
      </c>
      <c r="KP212" s="446">
        <f t="shared" si="233"/>
        <v>0</v>
      </c>
      <c r="KQ212" s="446">
        <f t="shared" si="233"/>
        <v>0</v>
      </c>
      <c r="KR212" s="446">
        <f t="shared" si="233"/>
        <v>0</v>
      </c>
      <c r="KS212" s="446">
        <f t="shared" si="233"/>
        <v>0</v>
      </c>
      <c r="KT212" s="446">
        <f t="shared" si="233"/>
        <v>0</v>
      </c>
      <c r="KU212" s="446">
        <f t="shared" si="233"/>
        <v>0</v>
      </c>
      <c r="KV212" s="446">
        <f t="shared" si="233"/>
        <v>0</v>
      </c>
      <c r="KW212" s="446">
        <f t="shared" si="233"/>
        <v>0</v>
      </c>
      <c r="KX212" s="446">
        <f t="shared" si="233"/>
        <v>0</v>
      </c>
      <c r="KY212" s="446">
        <f t="shared" si="233"/>
        <v>0</v>
      </c>
      <c r="KZ212" s="446">
        <f t="shared" si="233"/>
        <v>0</v>
      </c>
      <c r="LA212" s="446">
        <f t="shared" si="233"/>
        <v>0</v>
      </c>
      <c r="LB212" s="446">
        <f t="shared" si="233"/>
        <v>0</v>
      </c>
      <c r="LC212" s="446">
        <f t="shared" si="233"/>
        <v>0</v>
      </c>
      <c r="LD212" s="446">
        <f t="shared" si="233"/>
        <v>0</v>
      </c>
      <c r="LE212" s="446">
        <f t="shared" si="233"/>
        <v>0</v>
      </c>
      <c r="LF212" s="446">
        <f t="shared" si="233"/>
        <v>0</v>
      </c>
      <c r="LG212" s="446">
        <f t="shared" si="233"/>
        <v>0</v>
      </c>
      <c r="LH212" s="446">
        <f t="shared" si="233"/>
        <v>0</v>
      </c>
      <c r="LI212" s="446">
        <f t="shared" si="233"/>
        <v>0</v>
      </c>
      <c r="LJ212" s="446">
        <f t="shared" si="233"/>
        <v>0</v>
      </c>
      <c r="LK212" s="446">
        <f t="shared" si="233"/>
        <v>0</v>
      </c>
      <c r="LL212" s="446">
        <f t="shared" si="233"/>
        <v>0</v>
      </c>
      <c r="LM212" s="446">
        <f t="shared" ref="LM212:NK212" si="234">SUM(LM207:LM211)</f>
        <v>0</v>
      </c>
      <c r="LN212" s="446">
        <f t="shared" si="234"/>
        <v>0</v>
      </c>
      <c r="LO212" s="446">
        <f t="shared" si="234"/>
        <v>0</v>
      </c>
      <c r="LP212" s="446">
        <f t="shared" si="234"/>
        <v>0</v>
      </c>
      <c r="LQ212" s="446">
        <f t="shared" si="234"/>
        <v>0</v>
      </c>
      <c r="LR212" s="446">
        <f t="shared" si="234"/>
        <v>0</v>
      </c>
      <c r="LS212" s="446">
        <f t="shared" si="234"/>
        <v>0</v>
      </c>
      <c r="LT212" s="446">
        <f t="shared" si="234"/>
        <v>0</v>
      </c>
      <c r="LU212" s="446">
        <f t="shared" si="234"/>
        <v>0</v>
      </c>
      <c r="LV212" s="446">
        <f t="shared" si="234"/>
        <v>0</v>
      </c>
      <c r="LW212" s="446">
        <f t="shared" si="234"/>
        <v>0</v>
      </c>
      <c r="LX212" s="446">
        <f t="shared" si="234"/>
        <v>0</v>
      </c>
      <c r="LY212" s="446">
        <f t="shared" si="234"/>
        <v>0</v>
      </c>
      <c r="LZ212" s="446">
        <f t="shared" si="234"/>
        <v>0</v>
      </c>
      <c r="MA212" s="446">
        <f t="shared" si="234"/>
        <v>0</v>
      </c>
      <c r="MB212" s="446">
        <f t="shared" si="234"/>
        <v>0</v>
      </c>
      <c r="MC212" s="446">
        <f t="shared" si="234"/>
        <v>0</v>
      </c>
      <c r="MD212" s="446">
        <f t="shared" si="234"/>
        <v>0</v>
      </c>
      <c r="ME212" s="446">
        <f t="shared" si="234"/>
        <v>0</v>
      </c>
      <c r="MF212" s="446">
        <f t="shared" si="234"/>
        <v>0</v>
      </c>
      <c r="MG212" s="446">
        <f t="shared" si="234"/>
        <v>0</v>
      </c>
      <c r="MH212" s="446">
        <f t="shared" si="234"/>
        <v>0</v>
      </c>
      <c r="MI212" s="446">
        <f t="shared" si="234"/>
        <v>0</v>
      </c>
      <c r="MJ212" s="446">
        <f t="shared" si="234"/>
        <v>0</v>
      </c>
      <c r="MK212" s="446">
        <f t="shared" si="234"/>
        <v>0</v>
      </c>
      <c r="ML212" s="446">
        <f t="shared" si="234"/>
        <v>0</v>
      </c>
      <c r="MM212" s="446">
        <f t="shared" si="234"/>
        <v>0</v>
      </c>
      <c r="MN212" s="446">
        <f t="shared" si="234"/>
        <v>0</v>
      </c>
      <c r="MO212" s="446">
        <f t="shared" si="234"/>
        <v>0</v>
      </c>
      <c r="MP212" s="446">
        <f t="shared" si="234"/>
        <v>0</v>
      </c>
      <c r="MQ212" s="446">
        <f t="shared" si="234"/>
        <v>0</v>
      </c>
      <c r="MR212" s="446">
        <f t="shared" si="234"/>
        <v>0</v>
      </c>
      <c r="MS212" s="446">
        <f t="shared" si="234"/>
        <v>0</v>
      </c>
      <c r="MT212" s="446">
        <f t="shared" si="234"/>
        <v>0</v>
      </c>
      <c r="MU212" s="446">
        <f t="shared" si="234"/>
        <v>0</v>
      </c>
      <c r="MV212" s="446">
        <f t="shared" si="234"/>
        <v>0</v>
      </c>
      <c r="MW212" s="446">
        <f t="shared" si="234"/>
        <v>0</v>
      </c>
      <c r="MX212" s="446">
        <f t="shared" si="234"/>
        <v>0</v>
      </c>
      <c r="MY212" s="446">
        <f t="shared" si="234"/>
        <v>0</v>
      </c>
      <c r="MZ212" s="446">
        <f t="shared" si="234"/>
        <v>0</v>
      </c>
      <c r="NA212" s="446">
        <f t="shared" si="234"/>
        <v>0</v>
      </c>
      <c r="NB212" s="446">
        <f t="shared" si="234"/>
        <v>0</v>
      </c>
      <c r="NC212" s="446">
        <f t="shared" si="234"/>
        <v>0</v>
      </c>
      <c r="ND212" s="446">
        <f t="shared" si="234"/>
        <v>0</v>
      </c>
      <c r="NE212" s="446">
        <f t="shared" si="234"/>
        <v>0</v>
      </c>
      <c r="NF212" s="446">
        <f t="shared" si="234"/>
        <v>0</v>
      </c>
      <c r="NG212" s="446">
        <f t="shared" si="234"/>
        <v>0</v>
      </c>
      <c r="NH212" s="446">
        <f t="shared" si="234"/>
        <v>0</v>
      </c>
      <c r="NI212" s="446">
        <f t="shared" si="234"/>
        <v>0</v>
      </c>
      <c r="NJ212" s="446">
        <f t="shared" si="234"/>
        <v>0</v>
      </c>
      <c r="NK212" s="447">
        <f t="shared" si="234"/>
        <v>0</v>
      </c>
    </row>
    <row r="213" spans="1:375" x14ac:dyDescent="0.15">
      <c r="C213" s="438"/>
      <c r="NK213" s="439"/>
    </row>
    <row r="214" spans="1:375" x14ac:dyDescent="0.15">
      <c r="A214" s="427"/>
      <c r="B214" s="428"/>
      <c r="C214" s="429" t="s">
        <v>743</v>
      </c>
      <c r="D214" s="428"/>
      <c r="E214" s="428"/>
      <c r="F214" s="428"/>
      <c r="G214" s="428"/>
      <c r="H214" s="428"/>
      <c r="I214" s="428"/>
      <c r="J214" s="428"/>
      <c r="K214" s="428"/>
      <c r="L214" s="428"/>
      <c r="M214" s="428"/>
      <c r="N214" s="428"/>
      <c r="O214" s="428"/>
      <c r="P214" s="428"/>
      <c r="Q214" s="428"/>
      <c r="R214" s="428"/>
      <c r="S214" s="428"/>
      <c r="T214" s="428"/>
      <c r="U214" s="428"/>
      <c r="V214" s="428"/>
      <c r="W214" s="428"/>
      <c r="X214" s="428"/>
      <c r="Y214" s="428"/>
      <c r="Z214" s="428"/>
      <c r="AA214" s="428"/>
      <c r="AB214" s="428"/>
      <c r="AC214" s="428"/>
      <c r="AD214" s="428"/>
      <c r="AE214" s="428"/>
      <c r="AF214" s="428"/>
      <c r="AG214" s="428"/>
      <c r="AH214" s="428"/>
      <c r="AI214" s="428"/>
      <c r="AJ214" s="428"/>
      <c r="AK214" s="428"/>
      <c r="AL214" s="428"/>
      <c r="AM214" s="428"/>
      <c r="AN214" s="428"/>
      <c r="AO214" s="428"/>
      <c r="AP214" s="428"/>
      <c r="AQ214" s="428"/>
      <c r="AR214" s="428"/>
      <c r="AS214" s="428"/>
      <c r="AT214" s="428"/>
      <c r="AU214" s="428"/>
      <c r="AV214" s="428"/>
      <c r="AW214" s="428"/>
      <c r="AX214" s="428"/>
      <c r="AY214" s="428"/>
      <c r="AZ214" s="428"/>
      <c r="BA214" s="428"/>
      <c r="BB214" s="428"/>
      <c r="BC214" s="428"/>
      <c r="BD214" s="428"/>
      <c r="BE214" s="428"/>
      <c r="BF214" s="428"/>
      <c r="BG214" s="428"/>
      <c r="BH214" s="428"/>
      <c r="BI214" s="428"/>
      <c r="BJ214" s="428"/>
      <c r="BK214" s="428"/>
      <c r="BL214" s="428"/>
      <c r="BM214" s="428"/>
      <c r="BN214" s="428"/>
      <c r="BO214" s="428"/>
      <c r="BP214" s="428"/>
      <c r="BQ214" s="428"/>
      <c r="BR214" s="428"/>
      <c r="BS214" s="428"/>
      <c r="BT214" s="428"/>
      <c r="BU214" s="428"/>
      <c r="BV214" s="428"/>
      <c r="BW214" s="428"/>
      <c r="BX214" s="428"/>
      <c r="BY214" s="428"/>
      <c r="BZ214" s="428"/>
      <c r="CA214" s="428"/>
      <c r="CB214" s="428"/>
      <c r="CC214" s="428"/>
      <c r="CD214" s="428"/>
      <c r="CE214" s="428"/>
      <c r="CF214" s="428"/>
      <c r="CG214" s="428"/>
      <c r="CH214" s="428"/>
      <c r="CI214" s="428"/>
      <c r="CJ214" s="428"/>
      <c r="CK214" s="428"/>
      <c r="CL214" s="428"/>
      <c r="CM214" s="428"/>
      <c r="CN214" s="428"/>
      <c r="CO214" s="428"/>
      <c r="CP214" s="428"/>
      <c r="CQ214" s="428"/>
      <c r="CR214" s="428"/>
      <c r="CS214" s="428"/>
      <c r="CT214" s="428"/>
      <c r="CU214" s="428"/>
      <c r="CV214" s="428"/>
      <c r="CW214" s="428"/>
      <c r="CX214" s="428"/>
      <c r="CY214" s="428"/>
      <c r="CZ214" s="428"/>
      <c r="DA214" s="428"/>
      <c r="DB214" s="428"/>
      <c r="DC214" s="428"/>
      <c r="DD214" s="428"/>
      <c r="DE214" s="428"/>
      <c r="DF214" s="428"/>
      <c r="DG214" s="428"/>
      <c r="DH214" s="428"/>
      <c r="DI214" s="428"/>
      <c r="DJ214" s="428"/>
      <c r="DK214" s="428"/>
      <c r="DL214" s="428"/>
      <c r="DM214" s="428"/>
      <c r="DN214" s="428"/>
      <c r="DO214" s="428"/>
      <c r="DP214" s="428"/>
      <c r="DQ214" s="428"/>
      <c r="DR214" s="428"/>
      <c r="DS214" s="428"/>
      <c r="DT214" s="428"/>
      <c r="DU214" s="428"/>
      <c r="DV214" s="428"/>
      <c r="DW214" s="428"/>
      <c r="DX214" s="428"/>
      <c r="DY214" s="428"/>
      <c r="DZ214" s="428"/>
      <c r="EA214" s="428"/>
      <c r="EB214" s="428"/>
      <c r="EC214" s="428"/>
      <c r="ED214" s="428"/>
      <c r="EE214" s="428"/>
      <c r="EF214" s="428"/>
      <c r="EG214" s="428"/>
      <c r="EH214" s="428"/>
      <c r="EI214" s="428"/>
      <c r="EJ214" s="428"/>
      <c r="EK214" s="428"/>
      <c r="EL214" s="428"/>
      <c r="EM214" s="428"/>
      <c r="EN214" s="428"/>
      <c r="EO214" s="428"/>
      <c r="EP214" s="428"/>
      <c r="EQ214" s="428"/>
      <c r="ER214" s="428"/>
      <c r="ES214" s="428"/>
      <c r="ET214" s="428"/>
      <c r="EU214" s="428"/>
      <c r="EV214" s="428"/>
      <c r="EW214" s="428"/>
      <c r="EX214" s="428"/>
      <c r="EY214" s="428"/>
      <c r="EZ214" s="428"/>
      <c r="FA214" s="428"/>
      <c r="FB214" s="428"/>
      <c r="FC214" s="428"/>
      <c r="FD214" s="428"/>
      <c r="FE214" s="428"/>
      <c r="FF214" s="428"/>
      <c r="FG214" s="428"/>
      <c r="FH214" s="428"/>
      <c r="FI214" s="428"/>
      <c r="FJ214" s="428"/>
      <c r="FK214" s="428"/>
      <c r="FL214" s="428"/>
      <c r="FM214" s="428"/>
      <c r="FN214" s="428"/>
      <c r="FO214" s="428"/>
      <c r="FP214" s="428"/>
      <c r="FQ214" s="428"/>
      <c r="FR214" s="428"/>
      <c r="FS214" s="428"/>
      <c r="FT214" s="428"/>
      <c r="FU214" s="428"/>
      <c r="FV214" s="428"/>
      <c r="FW214" s="428"/>
      <c r="FX214" s="428"/>
      <c r="FY214" s="428"/>
      <c r="FZ214" s="428"/>
      <c r="GA214" s="428"/>
      <c r="GB214" s="428"/>
      <c r="GC214" s="428"/>
      <c r="GD214" s="428"/>
      <c r="GE214" s="428"/>
      <c r="GF214" s="428"/>
      <c r="GG214" s="428"/>
      <c r="GH214" s="428"/>
      <c r="GI214" s="428"/>
      <c r="GJ214" s="428"/>
      <c r="GK214" s="428"/>
      <c r="GL214" s="428"/>
      <c r="GM214" s="428"/>
      <c r="GN214" s="428"/>
      <c r="GO214" s="428"/>
      <c r="GP214" s="428"/>
      <c r="GQ214" s="428"/>
      <c r="GR214" s="428"/>
      <c r="GS214" s="428"/>
      <c r="GT214" s="428"/>
      <c r="GU214" s="428"/>
      <c r="GV214" s="428"/>
      <c r="GW214" s="428"/>
      <c r="GX214" s="428"/>
      <c r="GY214" s="428"/>
      <c r="GZ214" s="428"/>
      <c r="HA214" s="428"/>
      <c r="HB214" s="428"/>
      <c r="HC214" s="428"/>
      <c r="HD214" s="428"/>
      <c r="HE214" s="428"/>
      <c r="HF214" s="428"/>
      <c r="HG214" s="428"/>
      <c r="HH214" s="428"/>
      <c r="HI214" s="428"/>
      <c r="HJ214" s="428"/>
      <c r="HK214" s="428"/>
      <c r="HL214" s="428"/>
      <c r="HM214" s="428"/>
      <c r="HN214" s="428"/>
      <c r="HO214" s="428"/>
      <c r="HP214" s="428"/>
      <c r="HQ214" s="428"/>
      <c r="HR214" s="428"/>
      <c r="HS214" s="428"/>
      <c r="HT214" s="428"/>
      <c r="HU214" s="428"/>
      <c r="HV214" s="428"/>
      <c r="HW214" s="428"/>
      <c r="HX214" s="428"/>
      <c r="HY214" s="428"/>
      <c r="HZ214" s="428"/>
      <c r="IA214" s="428"/>
      <c r="IB214" s="428"/>
      <c r="IC214" s="428"/>
      <c r="ID214" s="428"/>
      <c r="IE214" s="428"/>
      <c r="IF214" s="428"/>
      <c r="IG214" s="428"/>
      <c r="IH214" s="428"/>
      <c r="II214" s="428"/>
      <c r="IJ214" s="428"/>
      <c r="IK214" s="428"/>
      <c r="IL214" s="428"/>
      <c r="IM214" s="428"/>
      <c r="IN214" s="428"/>
      <c r="IO214" s="428"/>
      <c r="IP214" s="428"/>
      <c r="IQ214" s="428"/>
      <c r="IR214" s="428"/>
      <c r="IS214" s="428"/>
      <c r="IT214" s="428"/>
      <c r="IU214" s="428"/>
      <c r="IV214" s="428"/>
      <c r="IW214" s="428"/>
      <c r="IX214" s="428"/>
      <c r="IY214" s="428"/>
      <c r="IZ214" s="428"/>
      <c r="JA214" s="428"/>
      <c r="JB214" s="428"/>
      <c r="JC214" s="428"/>
      <c r="JD214" s="428"/>
      <c r="JE214" s="428"/>
      <c r="JF214" s="428"/>
      <c r="JG214" s="428"/>
      <c r="JH214" s="428"/>
      <c r="JI214" s="428"/>
      <c r="JJ214" s="428"/>
      <c r="JK214" s="428"/>
      <c r="JL214" s="428"/>
      <c r="JM214" s="428"/>
      <c r="JN214" s="428"/>
      <c r="JO214" s="428"/>
      <c r="JP214" s="428"/>
      <c r="JQ214" s="428"/>
      <c r="JR214" s="428"/>
      <c r="JS214" s="428"/>
      <c r="JT214" s="428"/>
      <c r="JU214" s="428"/>
      <c r="JV214" s="428"/>
      <c r="JW214" s="428"/>
      <c r="JX214" s="428"/>
      <c r="JY214" s="428"/>
      <c r="JZ214" s="428"/>
      <c r="KA214" s="428"/>
      <c r="KB214" s="428"/>
      <c r="KC214" s="428"/>
      <c r="KD214" s="428"/>
      <c r="KE214" s="428"/>
      <c r="KF214" s="428"/>
      <c r="KG214" s="428"/>
      <c r="KH214" s="428"/>
      <c r="KI214" s="428"/>
      <c r="KJ214" s="428"/>
      <c r="KK214" s="428"/>
      <c r="KL214" s="428"/>
      <c r="KM214" s="428"/>
      <c r="KN214" s="428"/>
      <c r="KO214" s="428"/>
      <c r="KP214" s="428"/>
      <c r="KQ214" s="428"/>
      <c r="KR214" s="428"/>
      <c r="KS214" s="428"/>
      <c r="KT214" s="428"/>
      <c r="KU214" s="428"/>
      <c r="KV214" s="428"/>
      <c r="KW214" s="428"/>
      <c r="KX214" s="428"/>
      <c r="KY214" s="428"/>
      <c r="KZ214" s="428"/>
      <c r="LA214" s="428"/>
      <c r="LB214" s="428"/>
      <c r="LC214" s="428"/>
      <c r="LD214" s="428"/>
      <c r="LE214" s="428"/>
      <c r="LF214" s="428"/>
      <c r="LG214" s="428"/>
      <c r="LH214" s="428"/>
      <c r="LI214" s="428"/>
      <c r="LJ214" s="428"/>
      <c r="LK214" s="428"/>
      <c r="LL214" s="428"/>
      <c r="LM214" s="428"/>
      <c r="LN214" s="428"/>
      <c r="LO214" s="428"/>
      <c r="LP214" s="428"/>
      <c r="LQ214" s="428"/>
      <c r="LR214" s="428"/>
      <c r="LS214" s="428"/>
      <c r="LT214" s="428"/>
      <c r="LU214" s="428"/>
      <c r="LV214" s="428"/>
      <c r="LW214" s="428"/>
      <c r="LX214" s="428"/>
      <c r="LY214" s="428"/>
      <c r="LZ214" s="428"/>
      <c r="MA214" s="428"/>
      <c r="MB214" s="428"/>
      <c r="MC214" s="428"/>
      <c r="MD214" s="428"/>
      <c r="ME214" s="428"/>
      <c r="MF214" s="428"/>
      <c r="MG214" s="428"/>
      <c r="MH214" s="428"/>
      <c r="MI214" s="428"/>
      <c r="MJ214" s="428"/>
      <c r="MK214" s="428"/>
      <c r="ML214" s="428"/>
      <c r="MM214" s="428"/>
      <c r="MN214" s="428"/>
      <c r="MO214" s="428"/>
      <c r="MP214" s="428"/>
      <c r="MQ214" s="428"/>
      <c r="MR214" s="428"/>
      <c r="MS214" s="428"/>
      <c r="MT214" s="428"/>
      <c r="MU214" s="428"/>
      <c r="MV214" s="428"/>
      <c r="MW214" s="428"/>
      <c r="MX214" s="428"/>
      <c r="MY214" s="428"/>
      <c r="MZ214" s="428"/>
      <c r="NA214" s="428"/>
      <c r="NB214" s="428"/>
      <c r="NC214" s="428"/>
      <c r="ND214" s="428"/>
      <c r="NE214" s="428"/>
      <c r="NF214" s="428"/>
      <c r="NG214" s="428"/>
      <c r="NH214" s="428"/>
      <c r="NI214" s="428"/>
      <c r="NJ214" s="428"/>
      <c r="NK214" s="430"/>
    </row>
    <row r="215" spans="1:375" x14ac:dyDescent="0.15">
      <c r="A215" s="431"/>
      <c r="B215" s="432" t="s">
        <v>744</v>
      </c>
      <c r="C215" s="433" t="str">
        <f>A51&amp;" / "&amp;C51</f>
        <v>400 / Uber</v>
      </c>
      <c r="D215" s="434"/>
      <c r="E215" s="434"/>
      <c r="F215" s="434"/>
      <c r="G215" s="434"/>
      <c r="H215" s="434"/>
      <c r="I215" s="434"/>
      <c r="J215" s="434"/>
      <c r="K215" s="434"/>
      <c r="L215" s="434"/>
      <c r="M215" s="434"/>
      <c r="N215" s="434"/>
      <c r="O215" s="434"/>
      <c r="P215" s="434"/>
      <c r="Q215" s="434"/>
      <c r="R215" s="434"/>
      <c r="S215" s="434"/>
      <c r="T215" s="434"/>
      <c r="U215" s="434"/>
      <c r="V215" s="434"/>
      <c r="W215" s="434"/>
      <c r="X215" s="434"/>
      <c r="Y215" s="434"/>
      <c r="Z215" s="434"/>
      <c r="AA215" s="434"/>
      <c r="AB215" s="434"/>
      <c r="AC215" s="434"/>
      <c r="AD215" s="434"/>
      <c r="AE215" s="434"/>
      <c r="AF215" s="434"/>
      <c r="AG215" s="434"/>
      <c r="AH215" s="434"/>
      <c r="AI215" s="434"/>
      <c r="AJ215" s="434"/>
      <c r="AK215" s="434"/>
      <c r="AL215" s="434"/>
      <c r="AM215" s="434"/>
      <c r="AN215" s="434"/>
      <c r="AO215" s="434"/>
      <c r="AP215" s="434"/>
      <c r="AQ215" s="434"/>
      <c r="AR215" s="434"/>
      <c r="AS215" s="434"/>
      <c r="AT215" s="434"/>
      <c r="AU215" s="434"/>
      <c r="AV215" s="434"/>
      <c r="AW215" s="434"/>
      <c r="AX215" s="434"/>
      <c r="AY215" s="434"/>
      <c r="AZ215" s="434"/>
      <c r="BA215" s="434"/>
      <c r="BB215" s="434"/>
      <c r="BC215" s="434"/>
      <c r="BD215" s="434"/>
      <c r="BE215" s="434"/>
      <c r="BF215" s="434"/>
      <c r="BG215" s="434"/>
      <c r="BH215" s="434"/>
      <c r="BI215" s="434"/>
      <c r="BJ215" s="434"/>
      <c r="BK215" s="434"/>
      <c r="BL215" s="434"/>
      <c r="BM215" s="434"/>
      <c r="BN215" s="434"/>
      <c r="BO215" s="434"/>
      <c r="BP215" s="434"/>
      <c r="BQ215" s="434"/>
      <c r="BR215" s="434"/>
      <c r="BS215" s="434"/>
      <c r="BT215" s="434"/>
      <c r="BU215" s="434"/>
      <c r="BV215" s="434"/>
      <c r="BW215" s="434"/>
      <c r="BX215" s="434"/>
      <c r="BY215" s="434"/>
      <c r="BZ215" s="434"/>
      <c r="CA215" s="434"/>
      <c r="CB215" s="434"/>
      <c r="CC215" s="434"/>
      <c r="CD215" s="434"/>
      <c r="CE215" s="434"/>
      <c r="CF215" s="434"/>
      <c r="CG215" s="434"/>
      <c r="CH215" s="434"/>
      <c r="CI215" s="434"/>
      <c r="CJ215" s="434"/>
      <c r="CK215" s="434"/>
      <c r="CL215" s="434"/>
      <c r="CM215" s="434"/>
      <c r="CN215" s="434"/>
      <c r="CO215" s="434"/>
      <c r="CP215" s="434"/>
      <c r="CQ215" s="434"/>
      <c r="CR215" s="434"/>
      <c r="CS215" s="434"/>
      <c r="CT215" s="434"/>
      <c r="CU215" s="434"/>
      <c r="CV215" s="434"/>
      <c r="CW215" s="434"/>
      <c r="CX215" s="434"/>
      <c r="CY215" s="434"/>
      <c r="CZ215" s="434"/>
      <c r="DA215" s="434"/>
      <c r="DB215" s="434"/>
      <c r="DC215" s="434"/>
      <c r="DD215" s="434"/>
      <c r="DE215" s="434"/>
      <c r="DF215" s="434"/>
      <c r="DG215" s="434"/>
      <c r="DH215" s="434"/>
      <c r="DI215" s="434"/>
      <c r="DJ215" s="434"/>
      <c r="DK215" s="434"/>
      <c r="DL215" s="434"/>
      <c r="DM215" s="434"/>
      <c r="DN215" s="434"/>
      <c r="DO215" s="434"/>
      <c r="DP215" s="434"/>
      <c r="DQ215" s="434"/>
      <c r="DR215" s="434"/>
      <c r="DS215" s="434"/>
      <c r="DT215" s="434"/>
      <c r="DU215" s="434"/>
      <c r="DV215" s="434"/>
      <c r="DW215" s="434"/>
      <c r="DX215" s="434"/>
      <c r="DY215" s="434"/>
      <c r="DZ215" s="434"/>
      <c r="EA215" s="434"/>
      <c r="EB215" s="434"/>
      <c r="EC215" s="434"/>
      <c r="ED215" s="434"/>
      <c r="EE215" s="434"/>
      <c r="EF215" s="434"/>
      <c r="EG215" s="434"/>
      <c r="EH215" s="434"/>
      <c r="EI215" s="434"/>
      <c r="EJ215" s="434"/>
      <c r="EK215" s="434"/>
      <c r="EL215" s="434"/>
      <c r="EM215" s="434"/>
      <c r="EN215" s="434"/>
      <c r="EO215" s="434"/>
      <c r="EP215" s="434"/>
      <c r="EQ215" s="434"/>
      <c r="ER215" s="434"/>
      <c r="ES215" s="434"/>
      <c r="ET215" s="434"/>
      <c r="EU215" s="434"/>
      <c r="EV215" s="434"/>
      <c r="EW215" s="434"/>
      <c r="EX215" s="434"/>
      <c r="EY215" s="434"/>
      <c r="EZ215" s="434"/>
      <c r="FA215" s="434"/>
      <c r="FB215" s="434"/>
      <c r="FC215" s="434"/>
      <c r="FD215" s="434"/>
      <c r="FE215" s="434"/>
      <c r="FF215" s="434"/>
      <c r="FG215" s="434"/>
      <c r="FH215" s="434"/>
      <c r="FI215" s="434"/>
      <c r="FJ215" s="434"/>
      <c r="FK215" s="434"/>
      <c r="FL215" s="434"/>
      <c r="FM215" s="434"/>
      <c r="FN215" s="434"/>
      <c r="FO215" s="434"/>
      <c r="FP215" s="434"/>
      <c r="FQ215" s="434"/>
      <c r="FR215" s="434"/>
      <c r="FS215" s="434"/>
      <c r="FT215" s="434"/>
      <c r="FU215" s="434"/>
      <c r="FV215" s="434"/>
      <c r="FW215" s="434"/>
      <c r="FX215" s="434"/>
      <c r="FY215" s="434"/>
      <c r="FZ215" s="434"/>
      <c r="GA215" s="434"/>
      <c r="GB215" s="434"/>
      <c r="GC215" s="434"/>
      <c r="GD215" s="434"/>
      <c r="GE215" s="434"/>
      <c r="GF215" s="434"/>
      <c r="GG215" s="434"/>
      <c r="GH215" s="434"/>
      <c r="GI215" s="434"/>
      <c r="GJ215" s="434"/>
      <c r="GK215" s="434"/>
      <c r="GL215" s="434"/>
      <c r="GM215" s="434"/>
      <c r="GN215" s="434"/>
      <c r="GO215" s="434"/>
      <c r="GP215" s="434"/>
      <c r="GQ215" s="434"/>
      <c r="GR215" s="434"/>
      <c r="GS215" s="434"/>
      <c r="GT215" s="434"/>
      <c r="GU215" s="434"/>
      <c r="GV215" s="434"/>
      <c r="GW215" s="434"/>
      <c r="GX215" s="434"/>
      <c r="GY215" s="434"/>
      <c r="GZ215" s="434"/>
      <c r="HA215" s="434"/>
      <c r="HB215" s="434"/>
      <c r="HC215" s="434"/>
      <c r="HD215" s="434"/>
      <c r="HE215" s="434"/>
      <c r="HF215" s="434"/>
      <c r="HG215" s="434"/>
      <c r="HH215" s="434"/>
      <c r="HI215" s="434"/>
      <c r="HJ215" s="434"/>
      <c r="HK215" s="434"/>
      <c r="HL215" s="434"/>
      <c r="HM215" s="434"/>
      <c r="HN215" s="434"/>
      <c r="HO215" s="434"/>
      <c r="HP215" s="434"/>
      <c r="HQ215" s="434"/>
      <c r="HR215" s="434"/>
      <c r="HS215" s="434"/>
      <c r="HT215" s="434"/>
      <c r="HU215" s="434"/>
      <c r="HV215" s="434"/>
      <c r="HW215" s="434"/>
      <c r="HX215" s="434"/>
      <c r="HY215" s="434"/>
      <c r="HZ215" s="434"/>
      <c r="IA215" s="434"/>
      <c r="IB215" s="434"/>
      <c r="IC215" s="434"/>
      <c r="ID215" s="434"/>
      <c r="IE215" s="434"/>
      <c r="IF215" s="434"/>
      <c r="IG215" s="434"/>
      <c r="IH215" s="434"/>
      <c r="II215" s="434"/>
      <c r="IJ215" s="434"/>
      <c r="IK215" s="434"/>
      <c r="IL215" s="434"/>
      <c r="IM215" s="434"/>
      <c r="IN215" s="434"/>
      <c r="IO215" s="434"/>
      <c r="IP215" s="434"/>
      <c r="IQ215" s="434"/>
      <c r="IR215" s="434"/>
      <c r="IS215" s="434"/>
      <c r="IT215" s="434"/>
      <c r="IU215" s="434"/>
      <c r="IV215" s="434"/>
      <c r="IW215" s="434"/>
      <c r="IX215" s="434"/>
      <c r="IY215" s="434"/>
      <c r="IZ215" s="434"/>
      <c r="JA215" s="434"/>
      <c r="JB215" s="434"/>
      <c r="JC215" s="434"/>
      <c r="JD215" s="434"/>
      <c r="JE215" s="434"/>
      <c r="JF215" s="434"/>
      <c r="JG215" s="434"/>
      <c r="JH215" s="434"/>
      <c r="JI215" s="434"/>
      <c r="JJ215" s="434"/>
      <c r="JK215" s="434"/>
      <c r="JL215" s="434"/>
      <c r="JM215" s="434"/>
      <c r="JN215" s="434"/>
      <c r="JO215" s="434"/>
      <c r="JP215" s="434"/>
      <c r="JQ215" s="434"/>
      <c r="JR215" s="434"/>
      <c r="JS215" s="434"/>
      <c r="JT215" s="434"/>
      <c r="JU215" s="434"/>
      <c r="JV215" s="434"/>
      <c r="JW215" s="434"/>
      <c r="JX215" s="434"/>
      <c r="JY215" s="434"/>
      <c r="JZ215" s="434"/>
      <c r="KA215" s="434"/>
      <c r="KB215" s="434"/>
      <c r="KC215" s="434"/>
      <c r="KD215" s="434"/>
      <c r="KE215" s="434"/>
      <c r="KF215" s="434"/>
      <c r="KG215" s="434"/>
      <c r="KH215" s="434"/>
      <c r="KI215" s="434"/>
      <c r="KJ215" s="434"/>
      <c r="KK215" s="434"/>
      <c r="KL215" s="434"/>
      <c r="KM215" s="434"/>
      <c r="KN215" s="434"/>
      <c r="KO215" s="434"/>
      <c r="KP215" s="434"/>
      <c r="KQ215" s="434"/>
      <c r="KR215" s="434"/>
      <c r="KS215" s="434"/>
      <c r="KT215" s="434"/>
      <c r="KU215" s="434"/>
      <c r="KV215" s="434"/>
      <c r="KW215" s="434"/>
      <c r="KX215" s="434"/>
      <c r="KY215" s="434"/>
      <c r="KZ215" s="434"/>
      <c r="LA215" s="434"/>
      <c r="LB215" s="434"/>
      <c r="LC215" s="434"/>
      <c r="LD215" s="434"/>
      <c r="LE215" s="434"/>
      <c r="LF215" s="434"/>
      <c r="LG215" s="434"/>
      <c r="LH215" s="434"/>
      <c r="LI215" s="434"/>
      <c r="LJ215" s="434"/>
      <c r="LK215" s="434"/>
      <c r="LL215" s="434"/>
      <c r="LM215" s="434"/>
      <c r="LN215" s="434"/>
      <c r="LO215" s="434"/>
      <c r="LP215" s="434"/>
      <c r="LQ215" s="434"/>
      <c r="LR215" s="434"/>
      <c r="LS215" s="434"/>
      <c r="LT215" s="434"/>
      <c r="LU215" s="434"/>
      <c r="LV215" s="434"/>
      <c r="LW215" s="434"/>
      <c r="LX215" s="434"/>
      <c r="LY215" s="434"/>
      <c r="LZ215" s="434"/>
      <c r="MA215" s="434"/>
      <c r="MB215" s="434"/>
      <c r="MC215" s="434"/>
      <c r="MD215" s="434"/>
      <c r="ME215" s="434"/>
      <c r="MF215" s="434"/>
      <c r="MG215" s="434"/>
      <c r="MH215" s="434"/>
      <c r="MI215" s="434"/>
      <c r="MJ215" s="434"/>
      <c r="MK215" s="434"/>
      <c r="ML215" s="434"/>
      <c r="MM215" s="434"/>
      <c r="MN215" s="434"/>
      <c r="MO215" s="434"/>
      <c r="MP215" s="434"/>
      <c r="MQ215" s="434"/>
      <c r="MR215" s="434"/>
      <c r="MS215" s="434"/>
      <c r="MT215" s="434"/>
      <c r="MU215" s="434"/>
      <c r="MV215" s="434"/>
      <c r="MW215" s="434"/>
      <c r="MX215" s="434"/>
      <c r="MY215" s="434"/>
      <c r="MZ215" s="434"/>
      <c r="NA215" s="434"/>
      <c r="NB215" s="434"/>
      <c r="NC215" s="434"/>
      <c r="ND215" s="434"/>
      <c r="NE215" s="434"/>
      <c r="NF215" s="434"/>
      <c r="NG215" s="434"/>
      <c r="NH215" s="434"/>
      <c r="NI215" s="434"/>
      <c r="NJ215" s="434"/>
      <c r="NK215" s="435"/>
    </row>
    <row r="216" spans="1:375" x14ac:dyDescent="0.15">
      <c r="A216" s="436">
        <f>SUM(D216:NK216)</f>
        <v>792380.21082675003</v>
      </c>
      <c r="B216" s="437" t="s">
        <v>745</v>
      </c>
      <c r="C216" s="438" t="s">
        <v>746</v>
      </c>
      <c r="D216" s="439">
        <f t="array" ref="D216">IFERROR(INDEX($N51:$N65,MATCH(1,IF($L51:$L65&lt;=D$165,IF($M51:$M65&gt;=D$165,1)),0))*$B51/12,0)</f>
        <v>0</v>
      </c>
      <c r="E216" s="439">
        <f t="array" ref="E216">IFERROR(INDEX($N51:$N65,MATCH(1,IF($L51:$L65&lt;=E$165,IF($M51:$M65&gt;=E$165,1)),0))*$B51/12,0)</f>
        <v>0</v>
      </c>
      <c r="F216" s="439">
        <f t="array" ref="F216">IFERROR(INDEX($N51:$N65,MATCH(1,IF($L51:$L65&lt;=F$165,IF($M51:$M65&gt;=F$165,1)),0))*$B51/12,0)</f>
        <v>0</v>
      </c>
      <c r="G216" s="439">
        <f t="array" ref="G216">IFERROR(INDEX($N51:$N65,MATCH(1,IF($L51:$L65&lt;=G$165,IF($M51:$M65&gt;=G$165,1)),0))*$B51/12,0)</f>
        <v>0</v>
      </c>
      <c r="H216" s="439">
        <f t="array" ref="H216">IFERROR(INDEX($N51:$N65,MATCH(1,IF($L51:$L65&lt;=H$165,IF($M51:$M65&gt;=H$165,1)),0))*$B51/12,0)</f>
        <v>0</v>
      </c>
      <c r="I216" s="439">
        <f t="array" ref="I216">IFERROR(INDEX($N51:$N65,MATCH(1,IF($L51:$L65&lt;=I$165,IF($M51:$M65&gt;=I$165,1)),0))*$B51/12,0)</f>
        <v>0</v>
      </c>
      <c r="J216" s="439">
        <f t="array" ref="J216">IFERROR(INDEX($N51:$N65,MATCH(1,IF($L51:$L65&lt;=J$165,IF($M51:$M65&gt;=J$165,1)),0))*$B51/12,0)</f>
        <v>0</v>
      </c>
      <c r="K216" s="439">
        <f t="array" ref="K216">IFERROR(INDEX($N51:$N65,MATCH(1,IF($L51:$L65&lt;=K$165,IF($M51:$M65&gt;=K$165,1)),0))*$B51/12,0)</f>
        <v>0</v>
      </c>
      <c r="L216" s="439">
        <f t="array" ref="L216">IFERROR(INDEX($N51:$N65,MATCH(1,IF($L51:$L65&lt;=L$165,IF($M51:$M65&gt;=L$165,1)),0))*$B51/12,0)</f>
        <v>0</v>
      </c>
      <c r="M216" s="439">
        <f t="array" ref="M216">IFERROR(INDEX($N51:$N65,MATCH(1,IF($L51:$L65&lt;=M$165,IF($M51:$M65&gt;=M$165,1)),0))*$B51/12,0)</f>
        <v>0</v>
      </c>
      <c r="N216" s="439">
        <f t="array" ref="N216">IFERROR(INDEX($N51:$N65,MATCH(1,IF($L51:$L65&lt;=N$165,IF($M51:$M65&gt;=N$165,1)),0))*$B51/12,0)</f>
        <v>0</v>
      </c>
      <c r="O216" s="439">
        <f t="array" ref="O216">IFERROR(INDEX($N51:$N65,MATCH(1,IF($L51:$L65&lt;=O$165,IF($M51:$M65&gt;=O$165,1)),0))*$B51/12,0)</f>
        <v>0</v>
      </c>
      <c r="P216" s="439">
        <f t="array" ref="P216">IFERROR(INDEX($N51:$N65,MATCH(1,IF($L51:$L65&lt;=P$165,IF($M51:$M65&gt;=P$165,1)),0))*$B51/12,0)</f>
        <v>0</v>
      </c>
      <c r="Q216" s="439">
        <f t="array" ref="Q216">IFERROR(INDEX($N51:$N65,MATCH(1,IF($L51:$L65&lt;=Q$165,IF($M51:$M65&gt;=Q$165,1)),0))*$B51/12,0)</f>
        <v>0</v>
      </c>
      <c r="R216" s="439">
        <f t="array" ref="R216">IFERROR(INDEX($N51:$N65,MATCH(1,IF($L51:$L65&lt;=R$165,IF($M51:$M65&gt;=R$165,1)),0))*$B51/12,0)</f>
        <v>0</v>
      </c>
      <c r="S216" s="439">
        <f t="array" ref="S216">IFERROR(INDEX($N51:$N65,MATCH(1,IF($L51:$L65&lt;=S$165,IF($M51:$M65&gt;=S$165,1)),0))*$B51/12,0)</f>
        <v>0</v>
      </c>
      <c r="T216" s="439">
        <f t="array" ref="T216">IFERROR(INDEX($N51:$N65,MATCH(1,IF($L51:$L65&lt;=T$165,IF($M51:$M65&gt;=T$165,1)),0))*$B51/12,0)</f>
        <v>0</v>
      </c>
      <c r="U216" s="439">
        <f t="array" ref="U216">IFERROR(INDEX($N51:$N65,MATCH(1,IF($L51:$L65&lt;=U$165,IF($M51:$M65&gt;=U$165,1)),0))*$B51/12,0)</f>
        <v>0</v>
      </c>
      <c r="V216" s="439">
        <f t="array" ref="V216">IFERROR(INDEX($N51:$N65,MATCH(1,IF($L51:$L65&lt;=V$165,IF($M51:$M65&gt;=V$165,1)),0))*$B51/12,0)</f>
        <v>0</v>
      </c>
      <c r="W216" s="439">
        <f t="array" ref="W216">IFERROR(INDEX($N51:$N65,MATCH(1,IF($L51:$L65&lt;=W$165,IF($M51:$M65&gt;=W$165,1)),0))*$B51/12,0)</f>
        <v>0</v>
      </c>
      <c r="X216" s="439">
        <f t="array" ref="X216">IFERROR(INDEX($N51:$N65,MATCH(1,IF($L51:$L65&lt;=X$165,IF($M51:$M65&gt;=X$165,1)),0))*$B51/12,0)</f>
        <v>0</v>
      </c>
      <c r="Y216" s="439">
        <f t="array" ref="Y216">IFERROR(INDEX($N51:$N65,MATCH(1,IF($L51:$L65&lt;=Y$165,IF($M51:$M65&gt;=Y$165,1)),0))*$B51/12,0)</f>
        <v>0</v>
      </c>
      <c r="Z216" s="439">
        <f t="array" ref="Z216">IFERROR(INDEX($N51:$N65,MATCH(1,IF($L51:$L65&lt;=Z$165,IF($M51:$M65&gt;=Z$165,1)),0))*$B51/12,0)</f>
        <v>0</v>
      </c>
      <c r="AA216" s="439">
        <f t="array" ref="AA216">IFERROR(INDEX($N51:$N65,MATCH(1,IF($L51:$L65&lt;=AA$165,IF($M51:$M65&gt;=AA$165,1)),0))*$B51/12,0)</f>
        <v>0</v>
      </c>
      <c r="AB216" s="439">
        <f t="array" ref="AB216">IFERROR(INDEX($N51:$N65,MATCH(1,IF($L51:$L65&lt;=AB$165,IF($M51:$M65&gt;=AB$165,1)),0))*$B51/12,0)</f>
        <v>10208.333333333334</v>
      </c>
      <c r="AC216" s="439">
        <f t="array" ref="AC216">IFERROR(INDEX($N51:$N65,MATCH(1,IF($L51:$L65&lt;=AC$165,IF($M51:$M65&gt;=AC$165,1)),0))*$B51/12,0)</f>
        <v>10208.333333333334</v>
      </c>
      <c r="AD216" s="439">
        <f t="array" ref="AD216">IFERROR(INDEX($N51:$N65,MATCH(1,IF($L51:$L65&lt;=AD$165,IF($M51:$M65&gt;=AD$165,1)),0))*$B51/12,0)</f>
        <v>10208.333333333334</v>
      </c>
      <c r="AE216" s="439">
        <f t="array" ref="AE216">IFERROR(INDEX($N51:$N65,MATCH(1,IF($L51:$L65&lt;=AE$165,IF($M51:$M65&gt;=AE$165,1)),0))*$B51/12,0)</f>
        <v>10208.333333333334</v>
      </c>
      <c r="AF216" s="439">
        <f t="array" ref="AF216">IFERROR(INDEX($N51:$N65,MATCH(1,IF($L51:$L65&lt;=AF$165,IF($M51:$M65&gt;=AF$165,1)),0))*$B51/12,0)</f>
        <v>10208.333333333334</v>
      </c>
      <c r="AG216" s="439">
        <f t="array" ref="AG216">IFERROR(INDEX($N51:$N65,MATCH(1,IF($L51:$L65&lt;=AG$165,IF($M51:$M65&gt;=AG$165,1)),0))*$B51/12,0)</f>
        <v>10208.333333333334</v>
      </c>
      <c r="AH216" s="439">
        <f t="array" ref="AH216">IFERROR(INDEX($N51:$N65,MATCH(1,IF($L51:$L65&lt;=AH$165,IF($M51:$M65&gt;=AH$165,1)),0))*$B51/12,0)</f>
        <v>10208.333333333334</v>
      </c>
      <c r="AI216" s="439">
        <f t="array" ref="AI216">IFERROR(INDEX($N51:$N65,MATCH(1,IF($L51:$L65&lt;=AI$165,IF($M51:$M65&gt;=AI$165,1)),0))*$B51/12,0)</f>
        <v>10208.333333333334</v>
      </c>
      <c r="AJ216" s="439">
        <f t="array" ref="AJ216">IFERROR(INDEX($N51:$N65,MATCH(1,IF($L51:$L65&lt;=AJ$165,IF($M51:$M65&gt;=AJ$165,1)),0))*$B51/12,0)</f>
        <v>10208.333333333334</v>
      </c>
      <c r="AK216" s="439">
        <f t="array" ref="AK216">IFERROR(INDEX($N51:$N65,MATCH(1,IF($L51:$L65&lt;=AK$165,IF($M51:$M65&gt;=AK$165,1)),0))*$B51/12,0)</f>
        <v>10208.333333333334</v>
      </c>
      <c r="AL216" s="439">
        <f t="array" ref="AL216">IFERROR(INDEX($N51:$N65,MATCH(1,IF($L51:$L65&lt;=AL$165,IF($M51:$M65&gt;=AL$165,1)),0))*$B51/12,0)</f>
        <v>10208.333333333334</v>
      </c>
      <c r="AM216" s="439">
        <f t="array" ref="AM216">IFERROR(INDEX($N51:$N65,MATCH(1,IF($L51:$L65&lt;=AM$165,IF($M51:$M65&gt;=AM$165,1)),0))*$B51/12,0)</f>
        <v>10208.333333333334</v>
      </c>
      <c r="AN216" s="439">
        <f t="array" ref="AN216">IFERROR(INDEX($N51:$N65,MATCH(1,IF($L51:$L65&lt;=AN$165,IF($M51:$M65&gt;=AN$165,1)),0))*$B51/12,0)</f>
        <v>10514.583333333334</v>
      </c>
      <c r="AO216" s="439">
        <f t="array" ref="AO216">IFERROR(INDEX($N51:$N65,MATCH(1,IF($L51:$L65&lt;=AO$165,IF($M51:$M65&gt;=AO$165,1)),0))*$B51/12,0)</f>
        <v>10514.583333333334</v>
      </c>
      <c r="AP216" s="439">
        <f t="array" ref="AP216">IFERROR(INDEX($N51:$N65,MATCH(1,IF($L51:$L65&lt;=AP$165,IF($M51:$M65&gt;=AP$165,1)),0))*$B51/12,0)</f>
        <v>10514.583333333334</v>
      </c>
      <c r="AQ216" s="439">
        <f t="array" ref="AQ216">IFERROR(INDEX($N51:$N65,MATCH(1,IF($L51:$L65&lt;=AQ$165,IF($M51:$M65&gt;=AQ$165,1)),0))*$B51/12,0)</f>
        <v>10514.583333333334</v>
      </c>
      <c r="AR216" s="439">
        <f t="array" ref="AR216">IFERROR(INDEX($N51:$N65,MATCH(1,IF($L51:$L65&lt;=AR$165,IF($M51:$M65&gt;=AR$165,1)),0))*$B51/12,0)</f>
        <v>10514.583333333334</v>
      </c>
      <c r="AS216" s="439">
        <f t="array" ref="AS216">IFERROR(INDEX($N51:$N65,MATCH(1,IF($L51:$L65&lt;=AS$165,IF($M51:$M65&gt;=AS$165,1)),0))*$B51/12,0)</f>
        <v>10514.583333333334</v>
      </c>
      <c r="AT216" s="439">
        <f t="array" ref="AT216">IFERROR(INDEX($N51:$N65,MATCH(1,IF($L51:$L65&lt;=AT$165,IF($M51:$M65&gt;=AT$165,1)),0))*$B51/12,0)</f>
        <v>10514.583333333334</v>
      </c>
      <c r="AU216" s="439">
        <f t="array" ref="AU216">IFERROR(INDEX($N51:$N65,MATCH(1,IF($L51:$L65&lt;=AU$165,IF($M51:$M65&gt;=AU$165,1)),0))*$B51/12,0)</f>
        <v>10514.583333333334</v>
      </c>
      <c r="AV216" s="439">
        <f t="array" ref="AV216">IFERROR(INDEX($N51:$N65,MATCH(1,IF($L51:$L65&lt;=AV$165,IF($M51:$M65&gt;=AV$165,1)),0))*$B51/12,0)</f>
        <v>10514.583333333334</v>
      </c>
      <c r="AW216" s="439">
        <f t="array" ref="AW216">IFERROR(INDEX($N51:$N65,MATCH(1,IF($L51:$L65&lt;=AW$165,IF($M51:$M65&gt;=AW$165,1)),0))*$B51/12,0)</f>
        <v>10514.583333333334</v>
      </c>
      <c r="AX216" s="439">
        <f t="array" ref="AX216">IFERROR(INDEX($N51:$N65,MATCH(1,IF($L51:$L65&lt;=AX$165,IF($M51:$M65&gt;=AX$165,1)),0))*$B51/12,0)</f>
        <v>10514.583333333334</v>
      </c>
      <c r="AY216" s="439">
        <f t="array" ref="AY216">IFERROR(INDEX($N51:$N65,MATCH(1,IF($L51:$L65&lt;=AY$165,IF($M51:$M65&gt;=AY$165,1)),0))*$B51/12,0)</f>
        <v>10514.583333333334</v>
      </c>
      <c r="AZ216" s="439">
        <f t="array" ref="AZ216">IFERROR(INDEX($N51:$N65,MATCH(1,IF($L51:$L65&lt;=AZ$165,IF($M51:$M65&gt;=AZ$165,1)),0))*$B51/12,0)</f>
        <v>10830.020833333334</v>
      </c>
      <c r="BA216" s="439">
        <f t="array" ref="BA216">IFERROR(INDEX($N51:$N65,MATCH(1,IF($L51:$L65&lt;=BA$165,IF($M51:$M65&gt;=BA$165,1)),0))*$B51/12,0)</f>
        <v>10830.020833333334</v>
      </c>
      <c r="BB216" s="439">
        <f t="array" ref="BB216">IFERROR(INDEX($N51:$N65,MATCH(1,IF($L51:$L65&lt;=BB$165,IF($M51:$M65&gt;=BB$165,1)),0))*$B51/12,0)</f>
        <v>10830.020833333334</v>
      </c>
      <c r="BC216" s="439">
        <f t="array" ref="BC216">IFERROR(INDEX($N51:$N65,MATCH(1,IF($L51:$L65&lt;=BC$165,IF($M51:$M65&gt;=BC$165,1)),0))*$B51/12,0)</f>
        <v>10830.020833333334</v>
      </c>
      <c r="BD216" s="439">
        <f t="array" ref="BD216">IFERROR(INDEX($N51:$N65,MATCH(1,IF($L51:$L65&lt;=BD$165,IF($M51:$M65&gt;=BD$165,1)),0))*$B51/12,0)</f>
        <v>10830.020833333334</v>
      </c>
      <c r="BE216" s="439">
        <f t="array" ref="BE216">IFERROR(INDEX($N51:$N65,MATCH(1,IF($L51:$L65&lt;=BE$165,IF($M51:$M65&gt;=BE$165,1)),0))*$B51/12,0)</f>
        <v>10830.020833333334</v>
      </c>
      <c r="BF216" s="439">
        <f t="array" ref="BF216">IFERROR(INDEX($N51:$N65,MATCH(1,IF($L51:$L65&lt;=BF$165,IF($M51:$M65&gt;=BF$165,1)),0))*$B51/12,0)</f>
        <v>10830.020833333334</v>
      </c>
      <c r="BG216" s="439">
        <f t="array" ref="BG216">IFERROR(INDEX($N51:$N65,MATCH(1,IF($L51:$L65&lt;=BG$165,IF($M51:$M65&gt;=BG$165,1)),0))*$B51/12,0)</f>
        <v>10830.020833333334</v>
      </c>
      <c r="BH216" s="439">
        <f t="array" ref="BH216">IFERROR(INDEX($N51:$N65,MATCH(1,IF($L51:$L65&lt;=BH$165,IF($M51:$M65&gt;=BH$165,1)),0))*$B51/12,0)</f>
        <v>10830.020833333334</v>
      </c>
      <c r="BI216" s="439">
        <f t="array" ref="BI216">IFERROR(INDEX($N51:$N65,MATCH(1,IF($L51:$L65&lt;=BI$165,IF($M51:$M65&gt;=BI$165,1)),0))*$B51/12,0)</f>
        <v>10830.020833333334</v>
      </c>
      <c r="BJ216" s="439">
        <f t="array" ref="BJ216">IFERROR(INDEX($N51:$N65,MATCH(1,IF($L51:$L65&lt;=BJ$165,IF($M51:$M65&gt;=BJ$165,1)),0))*$B51/12,0)</f>
        <v>10830.020833333334</v>
      </c>
      <c r="BK216" s="439">
        <f t="array" ref="BK216">IFERROR(INDEX($N51:$N65,MATCH(1,IF($L51:$L65&lt;=BK$165,IF($M51:$M65&gt;=BK$165,1)),0))*$B51/12,0)</f>
        <v>10830.020833333334</v>
      </c>
      <c r="BL216" s="439">
        <f t="array" ref="BL216">IFERROR(INDEX($N51:$N65,MATCH(1,IF($L51:$L65&lt;=BL$165,IF($M51:$M65&gt;=BL$165,1)),0))*$B51/12,0)</f>
        <v>11154.921458333336</v>
      </c>
      <c r="BM216" s="439">
        <f t="array" ref="BM216">IFERROR(INDEX($N51:$N65,MATCH(1,IF($L51:$L65&lt;=BM$165,IF($M51:$M65&gt;=BM$165,1)),0))*$B51/12,0)</f>
        <v>11154.921458333336</v>
      </c>
      <c r="BN216" s="439">
        <f t="array" ref="BN216">IFERROR(INDEX($N51:$N65,MATCH(1,IF($L51:$L65&lt;=BN$165,IF($M51:$M65&gt;=BN$165,1)),0))*$B51/12,0)</f>
        <v>11154.921458333336</v>
      </c>
      <c r="BO216" s="439">
        <f t="array" ref="BO216">IFERROR(INDEX($N51:$N65,MATCH(1,IF($L51:$L65&lt;=BO$165,IF($M51:$M65&gt;=BO$165,1)),0))*$B51/12,0)</f>
        <v>11154.921458333336</v>
      </c>
      <c r="BP216" s="439">
        <f t="array" ref="BP216">IFERROR(INDEX($N51:$N65,MATCH(1,IF($L51:$L65&lt;=BP$165,IF($M51:$M65&gt;=BP$165,1)),0))*$B51/12,0)</f>
        <v>11154.921458333336</v>
      </c>
      <c r="BQ216" s="439">
        <f t="array" ref="BQ216">IFERROR(INDEX($N51:$N65,MATCH(1,IF($L51:$L65&lt;=BQ$165,IF($M51:$M65&gt;=BQ$165,1)),0))*$B51/12,0)</f>
        <v>11154.921458333336</v>
      </c>
      <c r="BR216" s="439">
        <f t="array" ref="BR216">IFERROR(INDEX($N51:$N65,MATCH(1,IF($L51:$L65&lt;=BR$165,IF($M51:$M65&gt;=BR$165,1)),0))*$B51/12,0)</f>
        <v>11154.921458333336</v>
      </c>
      <c r="BS216" s="439">
        <f t="array" ref="BS216">IFERROR(INDEX($N51:$N65,MATCH(1,IF($L51:$L65&lt;=BS$165,IF($M51:$M65&gt;=BS$165,1)),0))*$B51/12,0)</f>
        <v>11154.921458333336</v>
      </c>
      <c r="BT216" s="439">
        <f t="array" ref="BT216">IFERROR(INDEX($N51:$N65,MATCH(1,IF($L51:$L65&lt;=BT$165,IF($M51:$M65&gt;=BT$165,1)),0))*$B51/12,0)</f>
        <v>11154.921458333336</v>
      </c>
      <c r="BU216" s="439">
        <f t="array" ref="BU216">IFERROR(INDEX($N51:$N65,MATCH(1,IF($L51:$L65&lt;=BU$165,IF($M51:$M65&gt;=BU$165,1)),0))*$B51/12,0)</f>
        <v>11154.921458333336</v>
      </c>
      <c r="BV216" s="439">
        <f t="array" ref="BV216">IFERROR(INDEX($N51:$N65,MATCH(1,IF($L51:$L65&lt;=BV$165,IF($M51:$M65&gt;=BV$165,1)),0))*$B51/12,0)</f>
        <v>11154.921458333336</v>
      </c>
      <c r="BW216" s="439">
        <f t="array" ref="BW216">IFERROR(INDEX($N51:$N65,MATCH(1,IF($L51:$L65&lt;=BW$165,IF($M51:$M65&gt;=BW$165,1)),0))*$B51/12,0)</f>
        <v>11154.921458333336</v>
      </c>
      <c r="BX216" s="439">
        <f t="array" ref="BX216">IFERROR(INDEX($N51:$N65,MATCH(1,IF($L51:$L65&lt;=BX$165,IF($M51:$M65&gt;=BX$165,1)),0))*$B51/12,0)</f>
        <v>11489.569102083335</v>
      </c>
      <c r="BY216" s="439">
        <f t="array" ref="BY216">IFERROR(INDEX($N51:$N65,MATCH(1,IF($L51:$L65&lt;=BY$165,IF($M51:$M65&gt;=BY$165,1)),0))*$B51/12,0)</f>
        <v>11489.569102083335</v>
      </c>
      <c r="BZ216" s="439">
        <f t="array" ref="BZ216">IFERROR(INDEX($N51:$N65,MATCH(1,IF($L51:$L65&lt;=BZ$165,IF($M51:$M65&gt;=BZ$165,1)),0))*$B51/12,0)</f>
        <v>11489.569102083335</v>
      </c>
      <c r="CA216" s="439">
        <f t="array" ref="CA216">IFERROR(INDEX($N51:$N65,MATCH(1,IF($L51:$L65&lt;=CA$165,IF($M51:$M65&gt;=CA$165,1)),0))*$B51/12,0)</f>
        <v>11489.569102083335</v>
      </c>
      <c r="CB216" s="439">
        <f t="array" ref="CB216">IFERROR(INDEX($N51:$N65,MATCH(1,IF($L51:$L65&lt;=CB$165,IF($M51:$M65&gt;=CB$165,1)),0))*$B51/12,0)</f>
        <v>11489.569102083335</v>
      </c>
      <c r="CC216" s="439">
        <f t="array" ref="CC216">IFERROR(INDEX($N51:$N65,MATCH(1,IF($L51:$L65&lt;=CC$165,IF($M51:$M65&gt;=CC$165,1)),0))*$B51/12,0)</f>
        <v>11489.569102083335</v>
      </c>
      <c r="CD216" s="439">
        <f t="array" ref="CD216">IFERROR(INDEX($N51:$N65,MATCH(1,IF($L51:$L65&lt;=CD$165,IF($M51:$M65&gt;=CD$165,1)),0))*$B51/12,0)</f>
        <v>11489.569102083335</v>
      </c>
      <c r="CE216" s="439">
        <f t="array" ref="CE216">IFERROR(INDEX($N51:$N65,MATCH(1,IF($L51:$L65&lt;=CE$165,IF($M51:$M65&gt;=CE$165,1)),0))*$B51/12,0)</f>
        <v>11489.569102083335</v>
      </c>
      <c r="CF216" s="439">
        <f t="array" ref="CF216">IFERROR(INDEX($N51:$N65,MATCH(1,IF($L51:$L65&lt;=CF$165,IF($M51:$M65&gt;=CF$165,1)),0))*$B51/12,0)</f>
        <v>11489.569102083335</v>
      </c>
      <c r="CG216" s="439">
        <f t="array" ref="CG216">IFERROR(INDEX($N51:$N65,MATCH(1,IF($L51:$L65&lt;=CG$165,IF($M51:$M65&gt;=CG$165,1)),0))*$B51/12,0)</f>
        <v>11489.569102083335</v>
      </c>
      <c r="CH216" s="439">
        <f t="array" ref="CH216">IFERROR(INDEX($N51:$N65,MATCH(1,IF($L51:$L65&lt;=CH$165,IF($M51:$M65&gt;=CH$165,1)),0))*$B51/12,0)</f>
        <v>11489.569102083335</v>
      </c>
      <c r="CI216" s="439">
        <f t="array" ref="CI216">IFERROR(INDEX($N51:$N65,MATCH(1,IF($L51:$L65&lt;=CI$165,IF($M51:$M65&gt;=CI$165,1)),0))*$B51/12,0)</f>
        <v>11489.569102083335</v>
      </c>
      <c r="CJ216" s="439">
        <f t="array" ref="CJ216">IFERROR(INDEX($N51:$N65,MATCH(1,IF($L51:$L65&lt;=CJ$165,IF($M51:$M65&gt;=CJ$165,1)),0))*$B51/12,0)</f>
        <v>11834.256175145834</v>
      </c>
      <c r="CK216" s="439">
        <f t="array" ref="CK216">IFERROR(INDEX($N51:$N65,MATCH(1,IF($L51:$L65&lt;=CK$165,IF($M51:$M65&gt;=CK$165,1)),0))*$B51/12,0)</f>
        <v>11834.256175145834</v>
      </c>
      <c r="CL216" s="439">
        <f t="array" ref="CL216">IFERROR(INDEX($N51:$N65,MATCH(1,IF($L51:$L65&lt;=CL$165,IF($M51:$M65&gt;=CL$165,1)),0))*$B51/12,0)</f>
        <v>11834.256175145834</v>
      </c>
      <c r="CM216" s="439">
        <f t="array" ref="CM216">IFERROR(INDEX($N51:$N65,MATCH(1,IF($L51:$L65&lt;=CM$165,IF($M51:$M65&gt;=CM$165,1)),0))*$B51/12,0)</f>
        <v>11834.256175145834</v>
      </c>
      <c r="CN216" s="439">
        <f t="array" ref="CN216">IFERROR(INDEX($N51:$N65,MATCH(1,IF($L51:$L65&lt;=CN$165,IF($M51:$M65&gt;=CN$165,1)),0))*$B51/12,0)</f>
        <v>11834.256175145834</v>
      </c>
      <c r="CO216" s="439">
        <f t="array" ref="CO216">IFERROR(INDEX($N51:$N65,MATCH(1,IF($L51:$L65&lt;=CO$165,IF($M51:$M65&gt;=CO$165,1)),0))*$B51/12,0)</f>
        <v>11834.256175145834</v>
      </c>
      <c r="CP216" s="439">
        <f t="array" ref="CP216">IFERROR(INDEX($N51:$N65,MATCH(1,IF($L51:$L65&lt;=CP$165,IF($M51:$M65&gt;=CP$165,1)),0))*$B51/12,0)</f>
        <v>11834.256175145834</v>
      </c>
      <c r="CQ216" s="439">
        <f t="array" ref="CQ216">IFERROR(INDEX($N51:$N65,MATCH(1,IF($L51:$L65&lt;=CQ$165,IF($M51:$M65&gt;=CQ$165,1)),0))*$B51/12,0)</f>
        <v>11834.256175145834</v>
      </c>
      <c r="CR216" s="439">
        <f t="array" ref="CR216">IFERROR(INDEX($N51:$N65,MATCH(1,IF($L51:$L65&lt;=CR$165,IF($M51:$M65&gt;=CR$165,1)),0))*$B51/12,0)</f>
        <v>11834.256175145834</v>
      </c>
      <c r="CS216" s="439">
        <f t="array" ref="CS216">IFERROR(INDEX($N51:$N65,MATCH(1,IF($L51:$L65&lt;=CS$165,IF($M51:$M65&gt;=CS$165,1)),0))*$B51/12,0)</f>
        <v>11834.256175145834</v>
      </c>
      <c r="CT216" s="439">
        <f t="array" ref="CT216">IFERROR(INDEX($N51:$N65,MATCH(1,IF($L51:$L65&lt;=CT$165,IF($M51:$M65&gt;=CT$165,1)),0))*$B51/12,0)</f>
        <v>11834.256175145834</v>
      </c>
      <c r="CU216" s="439">
        <f t="array" ref="CU216">IFERROR(INDEX($N51:$N65,MATCH(1,IF($L51:$L65&lt;=CU$165,IF($M51:$M65&gt;=CU$165,1)),0))*$B51/12,0)</f>
        <v>11834.256175145834</v>
      </c>
      <c r="CV216" s="439">
        <f t="array" ref="CV216">IFERROR(INDEX($N51:$N65,MATCH(1,IF($L51:$L65&lt;=CV$165,IF($M51:$M65&gt;=CV$165,1)),0))*$B51/12,0)</f>
        <v>0</v>
      </c>
      <c r="CW216" s="439">
        <f t="array" ref="CW216">IFERROR(INDEX($N51:$N65,MATCH(1,IF($L51:$L65&lt;=CW$165,IF($M51:$M65&gt;=CW$165,1)),0))*$B51/12,0)</f>
        <v>0</v>
      </c>
      <c r="CX216" s="439">
        <f t="array" ref="CX216">IFERROR(INDEX($N51:$N65,MATCH(1,IF($L51:$L65&lt;=CX$165,IF($M51:$M65&gt;=CX$165,1)),0))*$B51/12,0)</f>
        <v>0</v>
      </c>
      <c r="CY216" s="439">
        <f t="array" ref="CY216">IFERROR(INDEX($N51:$N65,MATCH(1,IF($L51:$L65&lt;=CY$165,IF($M51:$M65&gt;=CY$165,1)),0))*$B51/12,0)</f>
        <v>0</v>
      </c>
      <c r="CZ216" s="439">
        <f t="array" ref="CZ216">IFERROR(INDEX($N51:$N65,MATCH(1,IF($L51:$L65&lt;=CZ$165,IF($M51:$M65&gt;=CZ$165,1)),0))*$B51/12,0)</f>
        <v>0</v>
      </c>
      <c r="DA216" s="439">
        <f t="array" ref="DA216">IFERROR(INDEX($N51:$N65,MATCH(1,IF($L51:$L65&lt;=DA$165,IF($M51:$M65&gt;=DA$165,1)),0))*$B51/12,0)</f>
        <v>0</v>
      </c>
      <c r="DB216" s="439">
        <f t="array" ref="DB216">IFERROR(INDEX($N51:$N65,MATCH(1,IF($L51:$L65&lt;=DB$165,IF($M51:$M65&gt;=DB$165,1)),0))*$B51/12,0)</f>
        <v>0</v>
      </c>
      <c r="DC216" s="439">
        <f t="array" ref="DC216">IFERROR(INDEX($N51:$N65,MATCH(1,IF($L51:$L65&lt;=DC$165,IF($M51:$M65&gt;=DC$165,1)),0))*$B51/12,0)</f>
        <v>0</v>
      </c>
      <c r="DD216" s="439">
        <f t="array" ref="DD216">IFERROR(INDEX($N51:$N65,MATCH(1,IF($L51:$L65&lt;=DD$165,IF($M51:$M65&gt;=DD$165,1)),0))*$B51/12,0)</f>
        <v>0</v>
      </c>
      <c r="DE216" s="439">
        <f t="array" ref="DE216">IFERROR(INDEX($N51:$N65,MATCH(1,IF($L51:$L65&lt;=DE$165,IF($M51:$M65&gt;=DE$165,1)),0))*$B51/12,0)</f>
        <v>0</v>
      </c>
      <c r="DF216" s="439">
        <f t="array" ref="DF216">IFERROR(INDEX($N51:$N65,MATCH(1,IF($L51:$L65&lt;=DF$165,IF($M51:$M65&gt;=DF$165,1)),0))*$B51/12,0)</f>
        <v>0</v>
      </c>
      <c r="DG216" s="439">
        <f t="array" ref="DG216">IFERROR(INDEX($N51:$N65,MATCH(1,IF($L51:$L65&lt;=DG$165,IF($M51:$M65&gt;=DG$165,1)),0))*$B51/12,0)</f>
        <v>0</v>
      </c>
      <c r="DH216" s="439">
        <f t="array" ref="DH216">IFERROR(INDEX($N51:$N65,MATCH(1,IF($L51:$L65&lt;=DH$165,IF($M51:$M65&gt;=DH$165,1)),0))*$B51/12,0)</f>
        <v>0</v>
      </c>
      <c r="DI216" s="439">
        <f t="array" ref="DI216">IFERROR(INDEX($N51:$N65,MATCH(1,IF($L51:$L65&lt;=DI$165,IF($M51:$M65&gt;=DI$165,1)),0))*$B51/12,0)</f>
        <v>0</v>
      </c>
      <c r="DJ216" s="439">
        <f t="array" ref="DJ216">IFERROR(INDEX($N51:$N65,MATCH(1,IF($L51:$L65&lt;=DJ$165,IF($M51:$M65&gt;=DJ$165,1)),0))*$B51/12,0)</f>
        <v>0</v>
      </c>
      <c r="DK216" s="439">
        <f t="array" ref="DK216">IFERROR(INDEX($N51:$N65,MATCH(1,IF($L51:$L65&lt;=DK$165,IF($M51:$M65&gt;=DK$165,1)),0))*$B51/12,0)</f>
        <v>0</v>
      </c>
      <c r="DL216" s="439">
        <f t="array" ref="DL216">IFERROR(INDEX($N51:$N65,MATCH(1,IF($L51:$L65&lt;=DL$165,IF($M51:$M65&gt;=DL$165,1)),0))*$B51/12,0)</f>
        <v>0</v>
      </c>
      <c r="DM216" s="439">
        <f t="array" ref="DM216">IFERROR(INDEX($N51:$N65,MATCH(1,IF($L51:$L65&lt;=DM$165,IF($M51:$M65&gt;=DM$165,1)),0))*$B51/12,0)</f>
        <v>0</v>
      </c>
      <c r="DN216" s="439">
        <f t="array" ref="DN216">IFERROR(INDEX($N51:$N65,MATCH(1,IF($L51:$L65&lt;=DN$165,IF($M51:$M65&gt;=DN$165,1)),0))*$B51/12,0)</f>
        <v>0</v>
      </c>
      <c r="DO216" s="439">
        <f t="array" ref="DO216">IFERROR(INDEX($N51:$N65,MATCH(1,IF($L51:$L65&lt;=DO$165,IF($M51:$M65&gt;=DO$165,1)),0))*$B51/12,0)</f>
        <v>0</v>
      </c>
      <c r="DP216" s="439">
        <f t="array" ref="DP216">IFERROR(INDEX($N51:$N65,MATCH(1,IF($L51:$L65&lt;=DP$165,IF($M51:$M65&gt;=DP$165,1)),0))*$B51/12,0)</f>
        <v>0</v>
      </c>
      <c r="DQ216" s="439">
        <f t="array" ref="DQ216">IFERROR(INDEX($N51:$N65,MATCH(1,IF($L51:$L65&lt;=DQ$165,IF($M51:$M65&gt;=DQ$165,1)),0))*$B51/12,0)</f>
        <v>0</v>
      </c>
      <c r="DR216" s="439">
        <f t="array" ref="DR216">IFERROR(INDEX($N51:$N65,MATCH(1,IF($L51:$L65&lt;=DR$165,IF($M51:$M65&gt;=DR$165,1)),0))*$B51/12,0)</f>
        <v>0</v>
      </c>
      <c r="DS216" s="439">
        <f t="array" ref="DS216">IFERROR(INDEX($N51:$N65,MATCH(1,IF($L51:$L65&lt;=DS$165,IF($M51:$M65&gt;=DS$165,1)),0))*$B51/12,0)</f>
        <v>0</v>
      </c>
      <c r="DT216" s="439">
        <f t="array" ref="DT216">IFERROR(INDEX($N51:$N65,MATCH(1,IF($L51:$L65&lt;=DT$165,IF($M51:$M65&gt;=DT$165,1)),0))*$B51/12,0)</f>
        <v>0</v>
      </c>
      <c r="DU216" s="439">
        <f t="array" ref="DU216">IFERROR(INDEX($N51:$N65,MATCH(1,IF($L51:$L65&lt;=DU$165,IF($M51:$M65&gt;=DU$165,1)),0))*$B51/12,0)</f>
        <v>0</v>
      </c>
      <c r="DV216" s="439">
        <f t="array" ref="DV216">IFERROR(INDEX($N51:$N65,MATCH(1,IF($L51:$L65&lt;=DV$165,IF($M51:$M65&gt;=DV$165,1)),0))*$B51/12,0)</f>
        <v>0</v>
      </c>
      <c r="DW216" s="439">
        <f t="array" ref="DW216">IFERROR(INDEX($N51:$N65,MATCH(1,IF($L51:$L65&lt;=DW$165,IF($M51:$M65&gt;=DW$165,1)),0))*$B51/12,0)</f>
        <v>0</v>
      </c>
      <c r="DX216" s="439">
        <f t="array" ref="DX216">IFERROR(INDEX($N51:$N65,MATCH(1,IF($L51:$L65&lt;=DX$165,IF($M51:$M65&gt;=DX$165,1)),0))*$B51/12,0)</f>
        <v>0</v>
      </c>
      <c r="DY216" s="439">
        <f t="array" ref="DY216">IFERROR(INDEX($N51:$N65,MATCH(1,IF($L51:$L65&lt;=DY$165,IF($M51:$M65&gt;=DY$165,1)),0))*$B51/12,0)</f>
        <v>0</v>
      </c>
      <c r="DZ216" s="439">
        <f t="array" ref="DZ216">IFERROR(INDEX($N51:$N65,MATCH(1,IF($L51:$L65&lt;=DZ$165,IF($M51:$M65&gt;=DZ$165,1)),0))*$B51/12,0)</f>
        <v>0</v>
      </c>
      <c r="EA216" s="439">
        <f t="array" ref="EA216">IFERROR(INDEX($N51:$N65,MATCH(1,IF($L51:$L65&lt;=EA$165,IF($M51:$M65&gt;=EA$165,1)),0))*$B51/12,0)</f>
        <v>0</v>
      </c>
      <c r="EB216" s="439">
        <f t="array" ref="EB216">IFERROR(INDEX($N51:$N65,MATCH(1,IF($L51:$L65&lt;=EB$165,IF($M51:$M65&gt;=EB$165,1)),0))*$B51/12,0)</f>
        <v>0</v>
      </c>
      <c r="EC216" s="439">
        <f t="array" ref="EC216">IFERROR(INDEX($N51:$N65,MATCH(1,IF($L51:$L65&lt;=EC$165,IF($M51:$M65&gt;=EC$165,1)),0))*$B51/12,0)</f>
        <v>0</v>
      </c>
      <c r="ED216" s="439">
        <f t="array" ref="ED216">IFERROR(INDEX($N51:$N65,MATCH(1,IF($L51:$L65&lt;=ED$165,IF($M51:$M65&gt;=ED$165,1)),0))*$B51/12,0)</f>
        <v>0</v>
      </c>
      <c r="EE216" s="439">
        <f t="array" ref="EE216">IFERROR(INDEX($N51:$N65,MATCH(1,IF($L51:$L65&lt;=EE$165,IF($M51:$M65&gt;=EE$165,1)),0))*$B51/12,0)</f>
        <v>0</v>
      </c>
      <c r="EF216" s="439">
        <f t="array" ref="EF216">IFERROR(INDEX($N51:$N65,MATCH(1,IF($L51:$L65&lt;=EF$165,IF($M51:$M65&gt;=EF$165,1)),0))*$B51/12,0)</f>
        <v>0</v>
      </c>
      <c r="EG216" s="439">
        <f t="array" ref="EG216">IFERROR(INDEX($N51:$N65,MATCH(1,IF($L51:$L65&lt;=EG$165,IF($M51:$M65&gt;=EG$165,1)),0))*$B51/12,0)</f>
        <v>0</v>
      </c>
      <c r="EH216" s="439">
        <f t="array" ref="EH216">IFERROR(INDEX($N51:$N65,MATCH(1,IF($L51:$L65&lt;=EH$165,IF($M51:$M65&gt;=EH$165,1)),0))*$B51/12,0)</f>
        <v>0</v>
      </c>
      <c r="EI216" s="439">
        <f t="array" ref="EI216">IFERROR(INDEX($N51:$N65,MATCH(1,IF($L51:$L65&lt;=EI$165,IF($M51:$M65&gt;=EI$165,1)),0))*$B51/12,0)</f>
        <v>0</v>
      </c>
      <c r="EJ216" s="439">
        <f t="array" ref="EJ216">IFERROR(INDEX($N51:$N65,MATCH(1,IF($L51:$L65&lt;=EJ$165,IF($M51:$M65&gt;=EJ$165,1)),0))*$B51/12,0)</f>
        <v>0</v>
      </c>
      <c r="EK216" s="439">
        <f t="array" ref="EK216">IFERROR(INDEX($N51:$N65,MATCH(1,IF($L51:$L65&lt;=EK$165,IF($M51:$M65&gt;=EK$165,1)),0))*$B51/12,0)</f>
        <v>0</v>
      </c>
      <c r="EL216" s="439">
        <f t="array" ref="EL216">IFERROR(INDEX($N51:$N65,MATCH(1,IF($L51:$L65&lt;=EL$165,IF($M51:$M65&gt;=EL$165,1)),0))*$B51/12,0)</f>
        <v>0</v>
      </c>
      <c r="EM216" s="439">
        <f t="array" ref="EM216">IFERROR(INDEX($N51:$N65,MATCH(1,IF($L51:$L65&lt;=EM$165,IF($M51:$M65&gt;=EM$165,1)),0))*$B51/12,0)</f>
        <v>0</v>
      </c>
      <c r="EN216" s="439">
        <f t="array" ref="EN216">IFERROR(INDEX($N51:$N65,MATCH(1,IF($L51:$L65&lt;=EN$165,IF($M51:$M65&gt;=EN$165,1)),0))*$B51/12,0)</f>
        <v>0</v>
      </c>
      <c r="EO216" s="439">
        <f t="array" ref="EO216">IFERROR(INDEX($N51:$N65,MATCH(1,IF($L51:$L65&lt;=EO$165,IF($M51:$M65&gt;=EO$165,1)),0))*$B51/12,0)</f>
        <v>0</v>
      </c>
      <c r="EP216" s="439">
        <f t="array" ref="EP216">IFERROR(INDEX($N51:$N65,MATCH(1,IF($L51:$L65&lt;=EP$165,IF($M51:$M65&gt;=EP$165,1)),0))*$B51/12,0)</f>
        <v>0</v>
      </c>
      <c r="EQ216" s="439">
        <f t="array" ref="EQ216">IFERROR(INDEX($N51:$N65,MATCH(1,IF($L51:$L65&lt;=EQ$165,IF($M51:$M65&gt;=EQ$165,1)),0))*$B51/12,0)</f>
        <v>0</v>
      </c>
      <c r="ER216" s="439">
        <f t="array" ref="ER216">IFERROR(INDEX($N51:$N65,MATCH(1,IF($L51:$L65&lt;=ER$165,IF($M51:$M65&gt;=ER$165,1)),0))*$B51/12,0)</f>
        <v>0</v>
      </c>
      <c r="ES216" s="439">
        <f t="array" ref="ES216">IFERROR(INDEX($N51:$N65,MATCH(1,IF($L51:$L65&lt;=ES$165,IF($M51:$M65&gt;=ES$165,1)),0))*$B51/12,0)</f>
        <v>0</v>
      </c>
      <c r="ET216" s="439">
        <f t="array" ref="ET216">IFERROR(INDEX($N51:$N65,MATCH(1,IF($L51:$L65&lt;=ET$165,IF($M51:$M65&gt;=ET$165,1)),0))*$B51/12,0)</f>
        <v>0</v>
      </c>
      <c r="EU216" s="439">
        <f t="array" ref="EU216">IFERROR(INDEX($N51:$N65,MATCH(1,IF($L51:$L65&lt;=EU$165,IF($M51:$M65&gt;=EU$165,1)),0))*$B51/12,0)</f>
        <v>0</v>
      </c>
      <c r="EV216" s="439">
        <f t="array" ref="EV216">IFERROR(INDEX($N51:$N65,MATCH(1,IF($L51:$L65&lt;=EV$165,IF($M51:$M65&gt;=EV$165,1)),0))*$B51/12,0)</f>
        <v>0</v>
      </c>
      <c r="EW216" s="439">
        <f t="array" ref="EW216">IFERROR(INDEX($N51:$N65,MATCH(1,IF($L51:$L65&lt;=EW$165,IF($M51:$M65&gt;=EW$165,1)),0))*$B51/12,0)</f>
        <v>0</v>
      </c>
      <c r="EX216" s="439">
        <f t="array" ref="EX216">IFERROR(INDEX($N51:$N65,MATCH(1,IF($L51:$L65&lt;=EX$165,IF($M51:$M65&gt;=EX$165,1)),0))*$B51/12,0)</f>
        <v>0</v>
      </c>
      <c r="EY216" s="439">
        <f t="array" ref="EY216">IFERROR(INDEX($N51:$N65,MATCH(1,IF($L51:$L65&lt;=EY$165,IF($M51:$M65&gt;=EY$165,1)),0))*$B51/12,0)</f>
        <v>0</v>
      </c>
      <c r="EZ216" s="439">
        <f t="array" ref="EZ216">IFERROR(INDEX($N51:$N65,MATCH(1,IF($L51:$L65&lt;=EZ$165,IF($M51:$M65&gt;=EZ$165,1)),0))*$B51/12,0)</f>
        <v>0</v>
      </c>
      <c r="FA216" s="439">
        <f t="array" ref="FA216">IFERROR(INDEX($N51:$N65,MATCH(1,IF($L51:$L65&lt;=FA$165,IF($M51:$M65&gt;=FA$165,1)),0))*$B51/12,0)</f>
        <v>0</v>
      </c>
      <c r="FB216" s="439">
        <f t="array" ref="FB216">IFERROR(INDEX($N51:$N65,MATCH(1,IF($L51:$L65&lt;=FB$165,IF($M51:$M65&gt;=FB$165,1)),0))*$B51/12,0)</f>
        <v>0</v>
      </c>
      <c r="FC216" s="439">
        <f t="array" ref="FC216">IFERROR(INDEX($N51:$N65,MATCH(1,IF($L51:$L65&lt;=FC$165,IF($M51:$M65&gt;=FC$165,1)),0))*$B51/12,0)</f>
        <v>0</v>
      </c>
      <c r="FD216" s="439">
        <f t="array" ref="FD216">IFERROR(INDEX($N51:$N65,MATCH(1,IF($L51:$L65&lt;=FD$165,IF($M51:$M65&gt;=FD$165,1)),0))*$B51/12,0)</f>
        <v>0</v>
      </c>
      <c r="FE216" s="439">
        <f t="array" ref="FE216">IFERROR(INDEX($N51:$N65,MATCH(1,IF($L51:$L65&lt;=FE$165,IF($M51:$M65&gt;=FE$165,1)),0))*$B51/12,0)</f>
        <v>0</v>
      </c>
      <c r="FF216" s="439">
        <f t="array" ref="FF216">IFERROR(INDEX($N51:$N65,MATCH(1,IF($L51:$L65&lt;=FF$165,IF($M51:$M65&gt;=FF$165,1)),0))*$B51/12,0)</f>
        <v>0</v>
      </c>
      <c r="FG216" s="439">
        <f t="array" ref="FG216">IFERROR(INDEX($N51:$N65,MATCH(1,IF($L51:$L65&lt;=FG$165,IF($M51:$M65&gt;=FG$165,1)),0))*$B51/12,0)</f>
        <v>0</v>
      </c>
      <c r="FH216" s="439">
        <f t="array" ref="FH216">IFERROR(INDEX($N51:$N65,MATCH(1,IF($L51:$L65&lt;=FH$165,IF($M51:$M65&gt;=FH$165,1)),0))*$B51/12,0)</f>
        <v>0</v>
      </c>
      <c r="FI216" s="439">
        <f t="array" ref="FI216">IFERROR(INDEX($N51:$N65,MATCH(1,IF($L51:$L65&lt;=FI$165,IF($M51:$M65&gt;=FI$165,1)),0))*$B51/12,0)</f>
        <v>0</v>
      </c>
      <c r="FJ216" s="439">
        <f t="array" ref="FJ216">IFERROR(INDEX($N51:$N65,MATCH(1,IF($L51:$L65&lt;=FJ$165,IF($M51:$M65&gt;=FJ$165,1)),0))*$B51/12,0)</f>
        <v>0</v>
      </c>
      <c r="FK216" s="439">
        <f t="array" ref="FK216">IFERROR(INDEX($N51:$N65,MATCH(1,IF($L51:$L65&lt;=FK$165,IF($M51:$M65&gt;=FK$165,1)),0))*$B51/12,0)</f>
        <v>0</v>
      </c>
      <c r="FL216" s="439">
        <f t="array" ref="FL216">IFERROR(INDEX($N51:$N65,MATCH(1,IF($L51:$L65&lt;=FL$165,IF($M51:$M65&gt;=FL$165,1)),0))*$B51/12,0)</f>
        <v>0</v>
      </c>
      <c r="FM216" s="439">
        <f t="array" ref="FM216">IFERROR(INDEX($N51:$N65,MATCH(1,IF($L51:$L65&lt;=FM$165,IF($M51:$M65&gt;=FM$165,1)),0))*$B51/12,0)</f>
        <v>0</v>
      </c>
      <c r="FN216" s="439">
        <f t="array" ref="FN216">IFERROR(INDEX($N51:$N65,MATCH(1,IF($L51:$L65&lt;=FN$165,IF($M51:$M65&gt;=FN$165,1)),0))*$B51/12,0)</f>
        <v>0</v>
      </c>
      <c r="FO216" s="439">
        <f t="array" ref="FO216">IFERROR(INDEX($N51:$N65,MATCH(1,IF($L51:$L65&lt;=FO$165,IF($M51:$M65&gt;=FO$165,1)),0))*$B51/12,0)</f>
        <v>0</v>
      </c>
      <c r="FP216" s="439">
        <f t="array" ref="FP216">IFERROR(INDEX($N51:$N65,MATCH(1,IF($L51:$L65&lt;=FP$165,IF($M51:$M65&gt;=FP$165,1)),0))*$B51/12,0)</f>
        <v>0</v>
      </c>
      <c r="FQ216" s="439">
        <f t="array" ref="FQ216">IFERROR(INDEX($N51:$N65,MATCH(1,IF($L51:$L65&lt;=FQ$165,IF($M51:$M65&gt;=FQ$165,1)),0))*$B51/12,0)</f>
        <v>0</v>
      </c>
      <c r="FR216" s="439">
        <f t="array" ref="FR216">IFERROR(INDEX($N51:$N65,MATCH(1,IF($L51:$L65&lt;=FR$165,IF($M51:$M65&gt;=FR$165,1)),0))*$B51/12,0)</f>
        <v>0</v>
      </c>
      <c r="FS216" s="439">
        <f t="array" ref="FS216">IFERROR(INDEX($N51:$N65,MATCH(1,IF($L51:$L65&lt;=FS$165,IF($M51:$M65&gt;=FS$165,1)),0))*$B51/12,0)</f>
        <v>0</v>
      </c>
      <c r="FT216" s="439">
        <f t="array" ref="FT216">IFERROR(INDEX($N51:$N65,MATCH(1,IF($L51:$L65&lt;=FT$165,IF($M51:$M65&gt;=FT$165,1)),0))*$B51/12,0)</f>
        <v>0</v>
      </c>
      <c r="FU216" s="439">
        <f t="array" ref="FU216">IFERROR(INDEX($N51:$N65,MATCH(1,IF($L51:$L65&lt;=FU$165,IF($M51:$M65&gt;=FU$165,1)),0))*$B51/12,0)</f>
        <v>0</v>
      </c>
      <c r="FV216" s="439">
        <f t="array" ref="FV216">IFERROR(INDEX($N51:$N65,MATCH(1,IF($L51:$L65&lt;=FV$165,IF($M51:$M65&gt;=FV$165,1)),0))*$B51/12,0)</f>
        <v>0</v>
      </c>
      <c r="FW216" s="439">
        <f t="array" ref="FW216">IFERROR(INDEX($N51:$N65,MATCH(1,IF($L51:$L65&lt;=FW$165,IF($M51:$M65&gt;=FW$165,1)),0))*$B51/12,0)</f>
        <v>0</v>
      </c>
      <c r="FX216" s="439">
        <f t="array" ref="FX216">IFERROR(INDEX($N51:$N65,MATCH(1,IF($L51:$L65&lt;=FX$165,IF($M51:$M65&gt;=FX$165,1)),0))*$B51/12,0)</f>
        <v>0</v>
      </c>
      <c r="FY216" s="439">
        <f t="array" ref="FY216">IFERROR(INDEX($N51:$N65,MATCH(1,IF($L51:$L65&lt;=FY$165,IF($M51:$M65&gt;=FY$165,1)),0))*$B51/12,0)</f>
        <v>0</v>
      </c>
      <c r="FZ216" s="439">
        <f t="array" ref="FZ216">IFERROR(INDEX($N51:$N65,MATCH(1,IF($L51:$L65&lt;=FZ$165,IF($M51:$M65&gt;=FZ$165,1)),0))*$B51/12,0)</f>
        <v>0</v>
      </c>
      <c r="GA216" s="439">
        <f t="array" ref="GA216">IFERROR(INDEX($N51:$N65,MATCH(1,IF($L51:$L65&lt;=GA$165,IF($M51:$M65&gt;=GA$165,1)),0))*$B51/12,0)</f>
        <v>0</v>
      </c>
      <c r="GB216" s="439">
        <f t="array" ref="GB216">IFERROR(INDEX($N51:$N65,MATCH(1,IF($L51:$L65&lt;=GB$165,IF($M51:$M65&gt;=GB$165,1)),0))*$B51/12,0)</f>
        <v>0</v>
      </c>
      <c r="GC216" s="439">
        <f t="array" ref="GC216">IFERROR(INDEX($N51:$N65,MATCH(1,IF($L51:$L65&lt;=GC$165,IF($M51:$M65&gt;=GC$165,1)),0))*$B51/12,0)</f>
        <v>0</v>
      </c>
      <c r="GD216" s="439">
        <f t="array" ref="GD216">IFERROR(INDEX($N51:$N65,MATCH(1,IF($L51:$L65&lt;=GD$165,IF($M51:$M65&gt;=GD$165,1)),0))*$B51/12,0)</f>
        <v>0</v>
      </c>
      <c r="GE216" s="439">
        <f t="array" ref="GE216">IFERROR(INDEX($N51:$N65,MATCH(1,IF($L51:$L65&lt;=GE$165,IF($M51:$M65&gt;=GE$165,1)),0))*$B51/12,0)</f>
        <v>0</v>
      </c>
      <c r="GF216" s="439">
        <f t="array" ref="GF216">IFERROR(INDEX($N51:$N65,MATCH(1,IF($L51:$L65&lt;=GF$165,IF($M51:$M65&gt;=GF$165,1)),0))*$B51/12,0)</f>
        <v>0</v>
      </c>
      <c r="GG216" s="439">
        <f t="array" ref="GG216">IFERROR(INDEX($N51:$N65,MATCH(1,IF($L51:$L65&lt;=GG$165,IF($M51:$M65&gt;=GG$165,1)),0))*$B51/12,0)</f>
        <v>0</v>
      </c>
      <c r="GH216" s="439">
        <f t="array" ref="GH216">IFERROR(INDEX($N51:$N65,MATCH(1,IF($L51:$L65&lt;=GH$165,IF($M51:$M65&gt;=GH$165,1)),0))*$B51/12,0)</f>
        <v>0</v>
      </c>
      <c r="GI216" s="439">
        <f t="array" ref="GI216">IFERROR(INDEX($N51:$N65,MATCH(1,IF($L51:$L65&lt;=GI$165,IF($M51:$M65&gt;=GI$165,1)),0))*$B51/12,0)</f>
        <v>0</v>
      </c>
      <c r="GJ216" s="439">
        <f t="array" ref="GJ216">IFERROR(INDEX($N51:$N65,MATCH(1,IF($L51:$L65&lt;=GJ$165,IF($M51:$M65&gt;=GJ$165,1)),0))*$B51/12,0)</f>
        <v>0</v>
      </c>
      <c r="GK216" s="439">
        <f t="array" ref="GK216">IFERROR(INDEX($N51:$N65,MATCH(1,IF($L51:$L65&lt;=GK$165,IF($M51:$M65&gt;=GK$165,1)),0))*$B51/12,0)</f>
        <v>0</v>
      </c>
      <c r="GL216" s="439">
        <f t="array" ref="GL216">IFERROR(INDEX($N51:$N65,MATCH(1,IF($L51:$L65&lt;=GL$165,IF($M51:$M65&gt;=GL$165,1)),0))*$B51/12,0)</f>
        <v>0</v>
      </c>
      <c r="GM216" s="439">
        <f t="array" ref="GM216">IFERROR(INDEX($N51:$N65,MATCH(1,IF($L51:$L65&lt;=GM$165,IF($M51:$M65&gt;=GM$165,1)),0))*$B51/12,0)</f>
        <v>0</v>
      </c>
      <c r="GN216" s="439">
        <f t="array" ref="GN216">IFERROR(INDEX($N51:$N65,MATCH(1,IF($L51:$L65&lt;=GN$165,IF($M51:$M65&gt;=GN$165,1)),0))*$B51/12,0)</f>
        <v>0</v>
      </c>
      <c r="GO216" s="439">
        <f t="array" ref="GO216">IFERROR(INDEX($N51:$N65,MATCH(1,IF($L51:$L65&lt;=GO$165,IF($M51:$M65&gt;=GO$165,1)),0))*$B51/12,0)</f>
        <v>0</v>
      </c>
      <c r="GP216" s="439">
        <f t="array" ref="GP216">IFERROR(INDEX($N51:$N65,MATCH(1,IF($L51:$L65&lt;=GP$165,IF($M51:$M65&gt;=GP$165,1)),0))*$B51/12,0)</f>
        <v>0</v>
      </c>
      <c r="GQ216" s="439">
        <f t="array" ref="GQ216">IFERROR(INDEX($N51:$N65,MATCH(1,IF($L51:$L65&lt;=GQ$165,IF($M51:$M65&gt;=GQ$165,1)),0))*$B51/12,0)</f>
        <v>0</v>
      </c>
      <c r="GR216" s="439">
        <f t="array" ref="GR216">IFERROR(INDEX($N51:$N65,MATCH(1,IF($L51:$L65&lt;=GR$165,IF($M51:$M65&gt;=GR$165,1)),0))*$B51/12,0)</f>
        <v>0</v>
      </c>
      <c r="GS216" s="439">
        <f t="array" ref="GS216">IFERROR(INDEX($N51:$N65,MATCH(1,IF($L51:$L65&lt;=GS$165,IF($M51:$M65&gt;=GS$165,1)),0))*$B51/12,0)</f>
        <v>0</v>
      </c>
      <c r="GT216" s="439">
        <f t="array" ref="GT216">IFERROR(INDEX($N51:$N65,MATCH(1,IF($L51:$L65&lt;=GT$165,IF($M51:$M65&gt;=GT$165,1)),0))*$B51/12,0)</f>
        <v>0</v>
      </c>
      <c r="GU216" s="439">
        <f t="array" ref="GU216">IFERROR(INDEX($N51:$N65,MATCH(1,IF($L51:$L65&lt;=GU$165,IF($M51:$M65&gt;=GU$165,1)),0))*$B51/12,0)</f>
        <v>0</v>
      </c>
      <c r="GV216" s="439">
        <f t="array" ref="GV216">IFERROR(INDEX($N51:$N65,MATCH(1,IF($L51:$L65&lt;=GV$165,IF($M51:$M65&gt;=GV$165,1)),0))*$B51/12,0)</f>
        <v>0</v>
      </c>
      <c r="GW216" s="439">
        <f t="array" ref="GW216">IFERROR(INDEX($N51:$N65,MATCH(1,IF($L51:$L65&lt;=GW$165,IF($M51:$M65&gt;=GW$165,1)),0))*$B51/12,0)</f>
        <v>0</v>
      </c>
      <c r="GX216" s="439">
        <f t="array" ref="GX216">IFERROR(INDEX($N51:$N65,MATCH(1,IF($L51:$L65&lt;=GX$165,IF($M51:$M65&gt;=GX$165,1)),0))*$B51/12,0)</f>
        <v>0</v>
      </c>
      <c r="GY216" s="439">
        <f t="array" ref="GY216">IFERROR(INDEX($N51:$N65,MATCH(1,IF($L51:$L65&lt;=GY$165,IF($M51:$M65&gt;=GY$165,1)),0))*$B51/12,0)</f>
        <v>0</v>
      </c>
      <c r="GZ216" s="439">
        <f t="array" ref="GZ216">IFERROR(INDEX($N51:$N65,MATCH(1,IF($L51:$L65&lt;=GZ$165,IF($M51:$M65&gt;=GZ$165,1)),0))*$B51/12,0)</f>
        <v>0</v>
      </c>
      <c r="HA216" s="439">
        <f t="array" ref="HA216">IFERROR(INDEX($N51:$N65,MATCH(1,IF($L51:$L65&lt;=HA$165,IF($M51:$M65&gt;=HA$165,1)),0))*$B51/12,0)</f>
        <v>0</v>
      </c>
      <c r="HB216" s="439">
        <f t="array" ref="HB216">IFERROR(INDEX($N51:$N65,MATCH(1,IF($L51:$L65&lt;=HB$165,IF($M51:$M65&gt;=HB$165,1)),0))*$B51/12,0)</f>
        <v>0</v>
      </c>
      <c r="HC216" s="439">
        <f t="array" ref="HC216">IFERROR(INDEX($N51:$N65,MATCH(1,IF($L51:$L65&lt;=HC$165,IF($M51:$M65&gt;=HC$165,1)),0))*$B51/12,0)</f>
        <v>0</v>
      </c>
      <c r="HD216" s="439">
        <f t="array" ref="HD216">IFERROR(INDEX($N51:$N65,MATCH(1,IF($L51:$L65&lt;=HD$165,IF($M51:$M65&gt;=HD$165,1)),0))*$B51/12,0)</f>
        <v>0</v>
      </c>
      <c r="HE216" s="439">
        <f t="array" ref="HE216">IFERROR(INDEX($N51:$N65,MATCH(1,IF($L51:$L65&lt;=HE$165,IF($M51:$M65&gt;=HE$165,1)),0))*$B51/12,0)</f>
        <v>0</v>
      </c>
      <c r="HF216" s="439">
        <f t="array" ref="HF216">IFERROR(INDEX($N51:$N65,MATCH(1,IF($L51:$L65&lt;=HF$165,IF($M51:$M65&gt;=HF$165,1)),0))*$B51/12,0)</f>
        <v>0</v>
      </c>
      <c r="HG216" s="439">
        <f t="array" ref="HG216">IFERROR(INDEX($N51:$N65,MATCH(1,IF($L51:$L65&lt;=HG$165,IF($M51:$M65&gt;=HG$165,1)),0))*$B51/12,0)</f>
        <v>0</v>
      </c>
      <c r="HH216" s="439">
        <f t="array" ref="HH216">IFERROR(INDEX($N51:$N65,MATCH(1,IF($L51:$L65&lt;=HH$165,IF($M51:$M65&gt;=HH$165,1)),0))*$B51/12,0)</f>
        <v>0</v>
      </c>
      <c r="HI216" s="439">
        <f t="array" ref="HI216">IFERROR(INDEX($N51:$N65,MATCH(1,IF($L51:$L65&lt;=HI$165,IF($M51:$M65&gt;=HI$165,1)),0))*$B51/12,0)</f>
        <v>0</v>
      </c>
      <c r="HJ216" s="439">
        <f t="array" ref="HJ216">IFERROR(INDEX($N51:$N65,MATCH(1,IF($L51:$L65&lt;=HJ$165,IF($M51:$M65&gt;=HJ$165,1)),0))*$B51/12,0)</f>
        <v>0</v>
      </c>
      <c r="HK216" s="439">
        <f t="array" ref="HK216">IFERROR(INDEX($N51:$N65,MATCH(1,IF($L51:$L65&lt;=HK$165,IF($M51:$M65&gt;=HK$165,1)),0))*$B51/12,0)</f>
        <v>0</v>
      </c>
      <c r="HL216" s="439">
        <f t="array" ref="HL216">IFERROR(INDEX($N51:$N65,MATCH(1,IF($L51:$L65&lt;=HL$165,IF($M51:$M65&gt;=HL$165,1)),0))*$B51/12,0)</f>
        <v>0</v>
      </c>
      <c r="HM216" s="439">
        <f t="array" ref="HM216">IFERROR(INDEX($N51:$N65,MATCH(1,IF($L51:$L65&lt;=HM$165,IF($M51:$M65&gt;=HM$165,1)),0))*$B51/12,0)</f>
        <v>0</v>
      </c>
      <c r="HN216" s="439">
        <f t="array" ref="HN216">IFERROR(INDEX($N51:$N65,MATCH(1,IF($L51:$L65&lt;=HN$165,IF($M51:$M65&gt;=HN$165,1)),0))*$B51/12,0)</f>
        <v>0</v>
      </c>
      <c r="HO216" s="439">
        <f t="array" ref="HO216">IFERROR(INDEX($N51:$N65,MATCH(1,IF($L51:$L65&lt;=HO$165,IF($M51:$M65&gt;=HO$165,1)),0))*$B51/12,0)</f>
        <v>0</v>
      </c>
      <c r="HP216" s="439">
        <f t="array" ref="HP216">IFERROR(INDEX($N51:$N65,MATCH(1,IF($L51:$L65&lt;=HP$165,IF($M51:$M65&gt;=HP$165,1)),0))*$B51/12,0)</f>
        <v>0</v>
      </c>
      <c r="HQ216" s="439">
        <f t="array" ref="HQ216">IFERROR(INDEX($N51:$N65,MATCH(1,IF($L51:$L65&lt;=HQ$165,IF($M51:$M65&gt;=HQ$165,1)),0))*$B51/12,0)</f>
        <v>0</v>
      </c>
      <c r="HR216" s="439">
        <f t="array" ref="HR216">IFERROR(INDEX($N51:$N65,MATCH(1,IF($L51:$L65&lt;=HR$165,IF($M51:$M65&gt;=HR$165,1)),0))*$B51/12,0)</f>
        <v>0</v>
      </c>
      <c r="HS216" s="439">
        <f t="array" ref="HS216">IFERROR(INDEX($N51:$N65,MATCH(1,IF($L51:$L65&lt;=HS$165,IF($M51:$M65&gt;=HS$165,1)),0))*$B51/12,0)</f>
        <v>0</v>
      </c>
      <c r="HT216" s="439">
        <f t="array" ref="HT216">IFERROR(INDEX($N51:$N65,MATCH(1,IF($L51:$L65&lt;=HT$165,IF($M51:$M65&gt;=HT$165,1)),0))*$B51/12,0)</f>
        <v>0</v>
      </c>
      <c r="HU216" s="439">
        <f t="array" ref="HU216">IFERROR(INDEX($N51:$N65,MATCH(1,IF($L51:$L65&lt;=HU$165,IF($M51:$M65&gt;=HU$165,1)),0))*$B51/12,0)</f>
        <v>0</v>
      </c>
      <c r="HV216" s="439">
        <f t="array" ref="HV216">IFERROR(INDEX($N51:$N65,MATCH(1,IF($L51:$L65&lt;=HV$165,IF($M51:$M65&gt;=HV$165,1)),0))*$B51/12,0)</f>
        <v>0</v>
      </c>
      <c r="HW216" s="439">
        <f t="array" ref="HW216">IFERROR(INDEX($N51:$N65,MATCH(1,IF($L51:$L65&lt;=HW$165,IF($M51:$M65&gt;=HW$165,1)),0))*$B51/12,0)</f>
        <v>0</v>
      </c>
      <c r="HX216" s="439">
        <f t="array" ref="HX216">IFERROR(INDEX($N51:$N65,MATCH(1,IF($L51:$L65&lt;=HX$165,IF($M51:$M65&gt;=HX$165,1)),0))*$B51/12,0)</f>
        <v>0</v>
      </c>
      <c r="HY216" s="439">
        <f t="array" ref="HY216">IFERROR(INDEX($N51:$N65,MATCH(1,IF($L51:$L65&lt;=HY$165,IF($M51:$M65&gt;=HY$165,1)),0))*$B51/12,0)</f>
        <v>0</v>
      </c>
      <c r="HZ216" s="439">
        <f t="array" ref="HZ216">IFERROR(INDEX($N51:$N65,MATCH(1,IF($L51:$L65&lt;=HZ$165,IF($M51:$M65&gt;=HZ$165,1)),0))*$B51/12,0)</f>
        <v>0</v>
      </c>
      <c r="IA216" s="439">
        <f t="array" ref="IA216">IFERROR(INDEX($N51:$N65,MATCH(1,IF($L51:$L65&lt;=IA$165,IF($M51:$M65&gt;=IA$165,1)),0))*$B51/12,0)</f>
        <v>0</v>
      </c>
      <c r="IB216" s="439">
        <f t="array" ref="IB216">IFERROR(INDEX($N51:$N65,MATCH(1,IF($L51:$L65&lt;=IB$165,IF($M51:$M65&gt;=IB$165,1)),0))*$B51/12,0)</f>
        <v>0</v>
      </c>
      <c r="IC216" s="439">
        <f t="array" ref="IC216">IFERROR(INDEX($N51:$N65,MATCH(1,IF($L51:$L65&lt;=IC$165,IF($M51:$M65&gt;=IC$165,1)),0))*$B51/12,0)</f>
        <v>0</v>
      </c>
      <c r="ID216" s="439">
        <f t="array" ref="ID216">IFERROR(INDEX($N51:$N65,MATCH(1,IF($L51:$L65&lt;=ID$165,IF($M51:$M65&gt;=ID$165,1)),0))*$B51/12,0)</f>
        <v>0</v>
      </c>
      <c r="IE216" s="439">
        <f t="array" ref="IE216">IFERROR(INDEX($N51:$N65,MATCH(1,IF($L51:$L65&lt;=IE$165,IF($M51:$M65&gt;=IE$165,1)),0))*$B51/12,0)</f>
        <v>0</v>
      </c>
      <c r="IF216" s="439">
        <f t="array" ref="IF216">IFERROR(INDEX($N51:$N65,MATCH(1,IF($L51:$L65&lt;=IF$165,IF($M51:$M65&gt;=IF$165,1)),0))*$B51/12,0)</f>
        <v>0</v>
      </c>
      <c r="IG216" s="439">
        <f t="array" ref="IG216">IFERROR(INDEX($N51:$N65,MATCH(1,IF($L51:$L65&lt;=IG$165,IF($M51:$M65&gt;=IG$165,1)),0))*$B51/12,0)</f>
        <v>0</v>
      </c>
      <c r="IH216" s="439">
        <f t="array" ref="IH216">IFERROR(INDEX($N51:$N65,MATCH(1,IF($L51:$L65&lt;=IH$165,IF($M51:$M65&gt;=IH$165,1)),0))*$B51/12,0)</f>
        <v>0</v>
      </c>
      <c r="II216" s="439">
        <f t="array" ref="II216">IFERROR(INDEX($N51:$N65,MATCH(1,IF($L51:$L65&lt;=II$165,IF($M51:$M65&gt;=II$165,1)),0))*$B51/12,0)</f>
        <v>0</v>
      </c>
      <c r="IJ216" s="439">
        <f t="array" ref="IJ216">IFERROR(INDEX($N51:$N65,MATCH(1,IF($L51:$L65&lt;=IJ$165,IF($M51:$M65&gt;=IJ$165,1)),0))*$B51/12,0)</f>
        <v>0</v>
      </c>
      <c r="IK216" s="439">
        <f t="array" ref="IK216">IFERROR(INDEX($N51:$N65,MATCH(1,IF($L51:$L65&lt;=IK$165,IF($M51:$M65&gt;=IK$165,1)),0))*$B51/12,0)</f>
        <v>0</v>
      </c>
      <c r="IL216" s="439">
        <f t="array" ref="IL216">IFERROR(INDEX($N51:$N65,MATCH(1,IF($L51:$L65&lt;=IL$165,IF($M51:$M65&gt;=IL$165,1)),0))*$B51/12,0)</f>
        <v>0</v>
      </c>
      <c r="IM216" s="439">
        <f t="array" ref="IM216">IFERROR(INDEX($N51:$N65,MATCH(1,IF($L51:$L65&lt;=IM$165,IF($M51:$M65&gt;=IM$165,1)),0))*$B51/12,0)</f>
        <v>0</v>
      </c>
      <c r="IN216" s="439">
        <f t="array" ref="IN216">IFERROR(INDEX($N51:$N65,MATCH(1,IF($L51:$L65&lt;=IN$165,IF($M51:$M65&gt;=IN$165,1)),0))*$B51/12,0)</f>
        <v>0</v>
      </c>
      <c r="IO216" s="439">
        <f t="array" ref="IO216">IFERROR(INDEX($N51:$N65,MATCH(1,IF($L51:$L65&lt;=IO$165,IF($M51:$M65&gt;=IO$165,1)),0))*$B51/12,0)</f>
        <v>0</v>
      </c>
      <c r="IP216" s="439">
        <f t="array" ref="IP216">IFERROR(INDEX($N51:$N65,MATCH(1,IF($L51:$L65&lt;=IP$165,IF($M51:$M65&gt;=IP$165,1)),0))*$B51/12,0)</f>
        <v>0</v>
      </c>
      <c r="IQ216" s="439">
        <f t="array" ref="IQ216">IFERROR(INDEX($N51:$N65,MATCH(1,IF($L51:$L65&lt;=IQ$165,IF($M51:$M65&gt;=IQ$165,1)),0))*$B51/12,0)</f>
        <v>0</v>
      </c>
      <c r="IR216" s="439">
        <f t="array" ref="IR216">IFERROR(INDEX($N51:$N65,MATCH(1,IF($L51:$L65&lt;=IR$165,IF($M51:$M65&gt;=IR$165,1)),0))*$B51/12,0)</f>
        <v>0</v>
      </c>
      <c r="IS216" s="439">
        <f t="array" ref="IS216">IFERROR(INDEX($N51:$N65,MATCH(1,IF($L51:$L65&lt;=IS$165,IF($M51:$M65&gt;=IS$165,1)),0))*$B51/12,0)</f>
        <v>0</v>
      </c>
      <c r="IT216" s="439">
        <f t="array" ref="IT216">IFERROR(INDEX($N51:$N65,MATCH(1,IF($L51:$L65&lt;=IT$165,IF($M51:$M65&gt;=IT$165,1)),0))*$B51/12,0)</f>
        <v>0</v>
      </c>
      <c r="IU216" s="439">
        <f t="array" ref="IU216">IFERROR(INDEX($N51:$N65,MATCH(1,IF($L51:$L65&lt;=IU$165,IF($M51:$M65&gt;=IU$165,1)),0))*$B51/12,0)</f>
        <v>0</v>
      </c>
      <c r="IV216" s="439">
        <f t="array" ref="IV216">IFERROR(INDEX($N51:$N65,MATCH(1,IF($L51:$L65&lt;=IV$165,IF($M51:$M65&gt;=IV$165,1)),0))*$B51/12,0)</f>
        <v>0</v>
      </c>
      <c r="IW216" s="439">
        <f t="array" ref="IW216">IFERROR(INDEX($N51:$N65,MATCH(1,IF($L51:$L65&lt;=IW$165,IF($M51:$M65&gt;=IW$165,1)),0))*$B51/12,0)</f>
        <v>0</v>
      </c>
      <c r="IX216" s="439">
        <f t="array" ref="IX216">IFERROR(INDEX($N51:$N65,MATCH(1,IF($L51:$L65&lt;=IX$165,IF($M51:$M65&gt;=IX$165,1)),0))*$B51/12,0)</f>
        <v>0</v>
      </c>
      <c r="IY216" s="439">
        <f t="array" ref="IY216">IFERROR(INDEX($N51:$N65,MATCH(1,IF($L51:$L65&lt;=IY$165,IF($M51:$M65&gt;=IY$165,1)),0))*$B51/12,0)</f>
        <v>0</v>
      </c>
      <c r="IZ216" s="439">
        <f t="array" ref="IZ216">IFERROR(INDEX($N51:$N65,MATCH(1,IF($L51:$L65&lt;=IZ$165,IF($M51:$M65&gt;=IZ$165,1)),0))*$B51/12,0)</f>
        <v>0</v>
      </c>
      <c r="JA216" s="439">
        <f t="array" ref="JA216">IFERROR(INDEX($N51:$N65,MATCH(1,IF($L51:$L65&lt;=JA$165,IF($M51:$M65&gt;=JA$165,1)),0))*$B51/12,0)</f>
        <v>0</v>
      </c>
      <c r="JB216" s="439">
        <f t="array" ref="JB216">IFERROR(INDEX($N51:$N65,MATCH(1,IF($L51:$L65&lt;=JB$165,IF($M51:$M65&gt;=JB$165,1)),0))*$B51/12,0)</f>
        <v>0</v>
      </c>
      <c r="JC216" s="439">
        <f t="array" ref="JC216">IFERROR(INDEX($N51:$N65,MATCH(1,IF($L51:$L65&lt;=JC$165,IF($M51:$M65&gt;=JC$165,1)),0))*$B51/12,0)</f>
        <v>0</v>
      </c>
      <c r="JD216" s="439">
        <f t="array" ref="JD216">IFERROR(INDEX($N51:$N65,MATCH(1,IF($L51:$L65&lt;=JD$165,IF($M51:$M65&gt;=JD$165,1)),0))*$B51/12,0)</f>
        <v>0</v>
      </c>
      <c r="JE216" s="439">
        <f t="array" ref="JE216">IFERROR(INDEX($N51:$N65,MATCH(1,IF($L51:$L65&lt;=JE$165,IF($M51:$M65&gt;=JE$165,1)),0))*$B51/12,0)</f>
        <v>0</v>
      </c>
      <c r="JF216" s="439">
        <f t="array" ref="JF216">IFERROR(INDEX($N51:$N65,MATCH(1,IF($L51:$L65&lt;=JF$165,IF($M51:$M65&gt;=JF$165,1)),0))*$B51/12,0)</f>
        <v>0</v>
      </c>
      <c r="JG216" s="439">
        <f t="array" ref="JG216">IFERROR(INDEX($N51:$N65,MATCH(1,IF($L51:$L65&lt;=JG$165,IF($M51:$M65&gt;=JG$165,1)),0))*$B51/12,0)</f>
        <v>0</v>
      </c>
      <c r="JH216" s="439">
        <f t="array" ref="JH216">IFERROR(INDEX($N51:$N65,MATCH(1,IF($L51:$L65&lt;=JH$165,IF($M51:$M65&gt;=JH$165,1)),0))*$B51/12,0)</f>
        <v>0</v>
      </c>
      <c r="JI216" s="439">
        <f t="array" ref="JI216">IFERROR(INDEX($N51:$N65,MATCH(1,IF($L51:$L65&lt;=JI$165,IF($M51:$M65&gt;=JI$165,1)),0))*$B51/12,0)</f>
        <v>0</v>
      </c>
      <c r="JJ216" s="439">
        <f t="array" ref="JJ216">IFERROR(INDEX($N51:$N65,MATCH(1,IF($L51:$L65&lt;=JJ$165,IF($M51:$M65&gt;=JJ$165,1)),0))*$B51/12,0)</f>
        <v>0</v>
      </c>
      <c r="JK216" s="439">
        <f t="array" ref="JK216">IFERROR(INDEX($N51:$N65,MATCH(1,IF($L51:$L65&lt;=JK$165,IF($M51:$M65&gt;=JK$165,1)),0))*$B51/12,0)</f>
        <v>0</v>
      </c>
      <c r="JL216" s="439">
        <f t="array" ref="JL216">IFERROR(INDEX($N51:$N65,MATCH(1,IF($L51:$L65&lt;=JL$165,IF($M51:$M65&gt;=JL$165,1)),0))*$B51/12,0)</f>
        <v>0</v>
      </c>
      <c r="JM216" s="439">
        <f t="array" ref="JM216">IFERROR(INDEX($N51:$N65,MATCH(1,IF($L51:$L65&lt;=JM$165,IF($M51:$M65&gt;=JM$165,1)),0))*$B51/12,0)</f>
        <v>0</v>
      </c>
      <c r="JN216" s="439">
        <f t="array" ref="JN216">IFERROR(INDEX($N51:$N65,MATCH(1,IF($L51:$L65&lt;=JN$165,IF($M51:$M65&gt;=JN$165,1)),0))*$B51/12,0)</f>
        <v>0</v>
      </c>
      <c r="JO216" s="439">
        <f t="array" ref="JO216">IFERROR(INDEX($N51:$N65,MATCH(1,IF($L51:$L65&lt;=JO$165,IF($M51:$M65&gt;=JO$165,1)),0))*$B51/12,0)</f>
        <v>0</v>
      </c>
      <c r="JP216" s="439">
        <f t="array" ref="JP216">IFERROR(INDEX($N51:$N65,MATCH(1,IF($L51:$L65&lt;=JP$165,IF($M51:$M65&gt;=JP$165,1)),0))*$B51/12,0)</f>
        <v>0</v>
      </c>
      <c r="JQ216" s="439">
        <f t="array" ref="JQ216">IFERROR(INDEX($N51:$N65,MATCH(1,IF($L51:$L65&lt;=JQ$165,IF($M51:$M65&gt;=JQ$165,1)),0))*$B51/12,0)</f>
        <v>0</v>
      </c>
      <c r="JR216" s="439">
        <f t="array" ref="JR216">IFERROR(INDEX($N51:$N65,MATCH(1,IF($L51:$L65&lt;=JR$165,IF($M51:$M65&gt;=JR$165,1)),0))*$B51/12,0)</f>
        <v>0</v>
      </c>
      <c r="JS216" s="439">
        <f t="array" ref="JS216">IFERROR(INDEX($N51:$N65,MATCH(1,IF($L51:$L65&lt;=JS$165,IF($M51:$M65&gt;=JS$165,1)),0))*$B51/12,0)</f>
        <v>0</v>
      </c>
      <c r="JT216" s="439">
        <f t="array" ref="JT216">IFERROR(INDEX($N51:$N65,MATCH(1,IF($L51:$L65&lt;=JT$165,IF($M51:$M65&gt;=JT$165,1)),0))*$B51/12,0)</f>
        <v>0</v>
      </c>
      <c r="JU216" s="439">
        <f t="array" ref="JU216">IFERROR(INDEX($N51:$N65,MATCH(1,IF($L51:$L65&lt;=JU$165,IF($M51:$M65&gt;=JU$165,1)),0))*$B51/12,0)</f>
        <v>0</v>
      </c>
      <c r="JV216" s="439">
        <f t="array" ref="JV216">IFERROR(INDEX($N51:$N65,MATCH(1,IF($L51:$L65&lt;=JV$165,IF($M51:$M65&gt;=JV$165,1)),0))*$B51/12,0)</f>
        <v>0</v>
      </c>
      <c r="JW216" s="439">
        <f t="array" ref="JW216">IFERROR(INDEX($N51:$N65,MATCH(1,IF($L51:$L65&lt;=JW$165,IF($M51:$M65&gt;=JW$165,1)),0))*$B51/12,0)</f>
        <v>0</v>
      </c>
      <c r="JX216" s="439">
        <f t="array" ref="JX216">IFERROR(INDEX($N51:$N65,MATCH(1,IF($L51:$L65&lt;=JX$165,IF($M51:$M65&gt;=JX$165,1)),0))*$B51/12,0)</f>
        <v>0</v>
      </c>
      <c r="JY216" s="439">
        <f t="array" ref="JY216">IFERROR(INDEX($N51:$N65,MATCH(1,IF($L51:$L65&lt;=JY$165,IF($M51:$M65&gt;=JY$165,1)),0))*$B51/12,0)</f>
        <v>0</v>
      </c>
      <c r="JZ216" s="439">
        <f t="array" ref="JZ216">IFERROR(INDEX($N51:$N65,MATCH(1,IF($L51:$L65&lt;=JZ$165,IF($M51:$M65&gt;=JZ$165,1)),0))*$B51/12,0)</f>
        <v>0</v>
      </c>
      <c r="KA216" s="439">
        <f t="array" ref="KA216">IFERROR(INDEX($N51:$N65,MATCH(1,IF($L51:$L65&lt;=KA$165,IF($M51:$M65&gt;=KA$165,1)),0))*$B51/12,0)</f>
        <v>0</v>
      </c>
      <c r="KB216" s="439">
        <f t="array" ref="KB216">IFERROR(INDEX($N51:$N65,MATCH(1,IF($L51:$L65&lt;=KB$165,IF($M51:$M65&gt;=KB$165,1)),0))*$B51/12,0)</f>
        <v>0</v>
      </c>
      <c r="KC216" s="439">
        <f t="array" ref="KC216">IFERROR(INDEX($N51:$N65,MATCH(1,IF($L51:$L65&lt;=KC$165,IF($M51:$M65&gt;=KC$165,1)),0))*$B51/12,0)</f>
        <v>0</v>
      </c>
      <c r="KD216" s="439">
        <f t="array" ref="KD216">IFERROR(INDEX($N51:$N65,MATCH(1,IF($L51:$L65&lt;=KD$165,IF($M51:$M65&gt;=KD$165,1)),0))*$B51/12,0)</f>
        <v>0</v>
      </c>
      <c r="KE216" s="439">
        <f t="array" ref="KE216">IFERROR(INDEX($N51:$N65,MATCH(1,IF($L51:$L65&lt;=KE$165,IF($M51:$M65&gt;=KE$165,1)),0))*$B51/12,0)</f>
        <v>0</v>
      </c>
      <c r="KF216" s="439">
        <f t="array" ref="KF216">IFERROR(INDEX($N51:$N65,MATCH(1,IF($L51:$L65&lt;=KF$165,IF($M51:$M65&gt;=KF$165,1)),0))*$B51/12,0)</f>
        <v>0</v>
      </c>
      <c r="KG216" s="439">
        <f t="array" ref="KG216">IFERROR(INDEX($N51:$N65,MATCH(1,IF($L51:$L65&lt;=KG$165,IF($M51:$M65&gt;=KG$165,1)),0))*$B51/12,0)</f>
        <v>0</v>
      </c>
      <c r="KH216" s="439">
        <f t="array" ref="KH216">IFERROR(INDEX($N51:$N65,MATCH(1,IF($L51:$L65&lt;=KH$165,IF($M51:$M65&gt;=KH$165,1)),0))*$B51/12,0)</f>
        <v>0</v>
      </c>
      <c r="KI216" s="439">
        <f t="array" ref="KI216">IFERROR(INDEX($N51:$N65,MATCH(1,IF($L51:$L65&lt;=KI$165,IF($M51:$M65&gt;=KI$165,1)),0))*$B51/12,0)</f>
        <v>0</v>
      </c>
      <c r="KJ216" s="439">
        <f t="array" ref="KJ216">IFERROR(INDEX($N51:$N65,MATCH(1,IF($L51:$L65&lt;=KJ$165,IF($M51:$M65&gt;=KJ$165,1)),0))*$B51/12,0)</f>
        <v>0</v>
      </c>
      <c r="KK216" s="439">
        <f t="array" ref="KK216">IFERROR(INDEX($N51:$N65,MATCH(1,IF($L51:$L65&lt;=KK$165,IF($M51:$M65&gt;=KK$165,1)),0))*$B51/12,0)</f>
        <v>0</v>
      </c>
      <c r="KL216" s="439">
        <f t="array" ref="KL216">IFERROR(INDEX($N51:$N65,MATCH(1,IF($L51:$L65&lt;=KL$165,IF($M51:$M65&gt;=KL$165,1)),0))*$B51/12,0)</f>
        <v>0</v>
      </c>
      <c r="KM216" s="439">
        <f t="array" ref="KM216">IFERROR(INDEX($N51:$N65,MATCH(1,IF($L51:$L65&lt;=KM$165,IF($M51:$M65&gt;=KM$165,1)),0))*$B51/12,0)</f>
        <v>0</v>
      </c>
      <c r="KN216" s="439">
        <f t="array" ref="KN216">IFERROR(INDEX($N51:$N65,MATCH(1,IF($L51:$L65&lt;=KN$165,IF($M51:$M65&gt;=KN$165,1)),0))*$B51/12,0)</f>
        <v>0</v>
      </c>
      <c r="KO216" s="439">
        <f t="array" ref="KO216">IFERROR(INDEX($N51:$N65,MATCH(1,IF($L51:$L65&lt;=KO$165,IF($M51:$M65&gt;=KO$165,1)),0))*$B51/12,0)</f>
        <v>0</v>
      </c>
      <c r="KP216" s="439">
        <f t="array" ref="KP216">IFERROR(INDEX($N51:$N65,MATCH(1,IF($L51:$L65&lt;=KP$165,IF($M51:$M65&gt;=KP$165,1)),0))*$B51/12,0)</f>
        <v>0</v>
      </c>
      <c r="KQ216" s="439">
        <f t="array" ref="KQ216">IFERROR(INDEX($N51:$N65,MATCH(1,IF($L51:$L65&lt;=KQ$165,IF($M51:$M65&gt;=KQ$165,1)),0))*$B51/12,0)</f>
        <v>0</v>
      </c>
      <c r="KR216" s="439">
        <f t="array" ref="KR216">IFERROR(INDEX($N51:$N65,MATCH(1,IF($L51:$L65&lt;=KR$165,IF($M51:$M65&gt;=KR$165,1)),0))*$B51/12,0)</f>
        <v>0</v>
      </c>
      <c r="KS216" s="439">
        <f t="array" ref="KS216">IFERROR(INDEX($N51:$N65,MATCH(1,IF($L51:$L65&lt;=KS$165,IF($M51:$M65&gt;=KS$165,1)),0))*$B51/12,0)</f>
        <v>0</v>
      </c>
      <c r="KT216" s="439">
        <f t="array" ref="KT216">IFERROR(INDEX($N51:$N65,MATCH(1,IF($L51:$L65&lt;=KT$165,IF($M51:$M65&gt;=KT$165,1)),0))*$B51/12,0)</f>
        <v>0</v>
      </c>
      <c r="KU216" s="439">
        <f t="array" ref="KU216">IFERROR(INDEX($N51:$N65,MATCH(1,IF($L51:$L65&lt;=KU$165,IF($M51:$M65&gt;=KU$165,1)),0))*$B51/12,0)</f>
        <v>0</v>
      </c>
      <c r="KV216" s="439">
        <f t="array" ref="KV216">IFERROR(INDEX($N51:$N65,MATCH(1,IF($L51:$L65&lt;=KV$165,IF($M51:$M65&gt;=KV$165,1)),0))*$B51/12,0)</f>
        <v>0</v>
      </c>
      <c r="KW216" s="439">
        <f t="array" ref="KW216">IFERROR(INDEX($N51:$N65,MATCH(1,IF($L51:$L65&lt;=KW$165,IF($M51:$M65&gt;=KW$165,1)),0))*$B51/12,0)</f>
        <v>0</v>
      </c>
      <c r="KX216" s="439">
        <f t="array" ref="KX216">IFERROR(INDEX($N51:$N65,MATCH(1,IF($L51:$L65&lt;=KX$165,IF($M51:$M65&gt;=KX$165,1)),0))*$B51/12,0)</f>
        <v>0</v>
      </c>
      <c r="KY216" s="439">
        <f t="array" ref="KY216">IFERROR(INDEX($N51:$N65,MATCH(1,IF($L51:$L65&lt;=KY$165,IF($M51:$M65&gt;=KY$165,1)),0))*$B51/12,0)</f>
        <v>0</v>
      </c>
      <c r="KZ216" s="439">
        <f t="array" ref="KZ216">IFERROR(INDEX($N51:$N65,MATCH(1,IF($L51:$L65&lt;=KZ$165,IF($M51:$M65&gt;=KZ$165,1)),0))*$B51/12,0)</f>
        <v>0</v>
      </c>
      <c r="LA216" s="439">
        <f t="array" ref="LA216">IFERROR(INDEX($N51:$N65,MATCH(1,IF($L51:$L65&lt;=LA$165,IF($M51:$M65&gt;=LA$165,1)),0))*$B51/12,0)</f>
        <v>0</v>
      </c>
      <c r="LB216" s="439">
        <f t="array" ref="LB216">IFERROR(INDEX($N51:$N65,MATCH(1,IF($L51:$L65&lt;=LB$165,IF($M51:$M65&gt;=LB$165,1)),0))*$B51/12,0)</f>
        <v>0</v>
      </c>
      <c r="LC216" s="439">
        <f t="array" ref="LC216">IFERROR(INDEX($N51:$N65,MATCH(1,IF($L51:$L65&lt;=LC$165,IF($M51:$M65&gt;=LC$165,1)),0))*$B51/12,0)</f>
        <v>0</v>
      </c>
      <c r="LD216" s="439">
        <f t="array" ref="LD216">IFERROR(INDEX($N51:$N65,MATCH(1,IF($L51:$L65&lt;=LD$165,IF($M51:$M65&gt;=LD$165,1)),0))*$B51/12,0)</f>
        <v>0</v>
      </c>
      <c r="LE216" s="439">
        <f t="array" ref="LE216">IFERROR(INDEX($N51:$N65,MATCH(1,IF($L51:$L65&lt;=LE$165,IF($M51:$M65&gt;=LE$165,1)),0))*$B51/12,0)</f>
        <v>0</v>
      </c>
      <c r="LF216" s="439">
        <f t="array" ref="LF216">IFERROR(INDEX($N51:$N65,MATCH(1,IF($L51:$L65&lt;=LF$165,IF($M51:$M65&gt;=LF$165,1)),0))*$B51/12,0)</f>
        <v>0</v>
      </c>
      <c r="LG216" s="439">
        <f t="array" ref="LG216">IFERROR(INDEX($N51:$N65,MATCH(1,IF($L51:$L65&lt;=LG$165,IF($M51:$M65&gt;=LG$165,1)),0))*$B51/12,0)</f>
        <v>0</v>
      </c>
      <c r="LH216" s="439">
        <f t="array" ref="LH216">IFERROR(INDEX($N51:$N65,MATCH(1,IF($L51:$L65&lt;=LH$165,IF($M51:$M65&gt;=LH$165,1)),0))*$B51/12,0)</f>
        <v>0</v>
      </c>
      <c r="LI216" s="439">
        <f t="array" ref="LI216">IFERROR(INDEX($N51:$N65,MATCH(1,IF($L51:$L65&lt;=LI$165,IF($M51:$M65&gt;=LI$165,1)),0))*$B51/12,0)</f>
        <v>0</v>
      </c>
      <c r="LJ216" s="439">
        <f t="array" ref="LJ216">IFERROR(INDEX($N51:$N65,MATCH(1,IF($L51:$L65&lt;=LJ$165,IF($M51:$M65&gt;=LJ$165,1)),0))*$B51/12,0)</f>
        <v>0</v>
      </c>
      <c r="LK216" s="439">
        <f t="array" ref="LK216">IFERROR(INDEX($N51:$N65,MATCH(1,IF($L51:$L65&lt;=LK$165,IF($M51:$M65&gt;=LK$165,1)),0))*$B51/12,0)</f>
        <v>0</v>
      </c>
      <c r="LL216" s="439">
        <f t="array" ref="LL216">IFERROR(INDEX($N51:$N65,MATCH(1,IF($L51:$L65&lt;=LL$165,IF($M51:$M65&gt;=LL$165,1)),0))*$B51/12,0)</f>
        <v>0</v>
      </c>
      <c r="LM216" s="439">
        <f t="array" ref="LM216">IFERROR(INDEX($N51:$N65,MATCH(1,IF($L51:$L65&lt;=LM$165,IF($M51:$M65&gt;=LM$165,1)),0))*$B51/12,0)</f>
        <v>0</v>
      </c>
      <c r="LN216" s="439">
        <f t="array" ref="LN216">IFERROR(INDEX($N51:$N65,MATCH(1,IF($L51:$L65&lt;=LN$165,IF($M51:$M65&gt;=LN$165,1)),0))*$B51/12,0)</f>
        <v>0</v>
      </c>
      <c r="LO216" s="439">
        <f t="array" ref="LO216">IFERROR(INDEX($N51:$N65,MATCH(1,IF($L51:$L65&lt;=LO$165,IF($M51:$M65&gt;=LO$165,1)),0))*$B51/12,0)</f>
        <v>0</v>
      </c>
      <c r="LP216" s="439">
        <f t="array" ref="LP216">IFERROR(INDEX($N51:$N65,MATCH(1,IF($L51:$L65&lt;=LP$165,IF($M51:$M65&gt;=LP$165,1)),0))*$B51/12,0)</f>
        <v>0</v>
      </c>
      <c r="LQ216" s="439">
        <f t="array" ref="LQ216">IFERROR(INDEX($N51:$N65,MATCH(1,IF($L51:$L65&lt;=LQ$165,IF($M51:$M65&gt;=LQ$165,1)),0))*$B51/12,0)</f>
        <v>0</v>
      </c>
      <c r="LR216" s="439">
        <f t="array" ref="LR216">IFERROR(INDEX($N51:$N65,MATCH(1,IF($L51:$L65&lt;=LR$165,IF($M51:$M65&gt;=LR$165,1)),0))*$B51/12,0)</f>
        <v>0</v>
      </c>
      <c r="LS216" s="439">
        <f t="array" ref="LS216">IFERROR(INDEX($N51:$N65,MATCH(1,IF($L51:$L65&lt;=LS$165,IF($M51:$M65&gt;=LS$165,1)),0))*$B51/12,0)</f>
        <v>0</v>
      </c>
      <c r="LT216" s="439">
        <f t="array" ref="LT216">IFERROR(INDEX($N51:$N65,MATCH(1,IF($L51:$L65&lt;=LT$165,IF($M51:$M65&gt;=LT$165,1)),0))*$B51/12,0)</f>
        <v>0</v>
      </c>
      <c r="LU216" s="439">
        <f t="array" ref="LU216">IFERROR(INDEX($N51:$N65,MATCH(1,IF($L51:$L65&lt;=LU$165,IF($M51:$M65&gt;=LU$165,1)),0))*$B51/12,0)</f>
        <v>0</v>
      </c>
      <c r="LV216" s="439">
        <f t="array" ref="LV216">IFERROR(INDEX($N51:$N65,MATCH(1,IF($L51:$L65&lt;=LV$165,IF($M51:$M65&gt;=LV$165,1)),0))*$B51/12,0)</f>
        <v>0</v>
      </c>
      <c r="LW216" s="439">
        <f t="array" ref="LW216">IFERROR(INDEX($N51:$N65,MATCH(1,IF($L51:$L65&lt;=LW$165,IF($M51:$M65&gt;=LW$165,1)),0))*$B51/12,0)</f>
        <v>0</v>
      </c>
      <c r="LX216" s="439">
        <f t="array" ref="LX216">IFERROR(INDEX($N51:$N65,MATCH(1,IF($L51:$L65&lt;=LX$165,IF($M51:$M65&gt;=LX$165,1)),0))*$B51/12,0)</f>
        <v>0</v>
      </c>
      <c r="LY216" s="439">
        <f t="array" ref="LY216">IFERROR(INDEX($N51:$N65,MATCH(1,IF($L51:$L65&lt;=LY$165,IF($M51:$M65&gt;=LY$165,1)),0))*$B51/12,0)</f>
        <v>0</v>
      </c>
      <c r="LZ216" s="439">
        <f t="array" ref="LZ216">IFERROR(INDEX($N51:$N65,MATCH(1,IF($L51:$L65&lt;=LZ$165,IF($M51:$M65&gt;=LZ$165,1)),0))*$B51/12,0)</f>
        <v>0</v>
      </c>
      <c r="MA216" s="439">
        <f t="array" ref="MA216">IFERROR(INDEX($N51:$N65,MATCH(1,IF($L51:$L65&lt;=MA$165,IF($M51:$M65&gt;=MA$165,1)),0))*$B51/12,0)</f>
        <v>0</v>
      </c>
      <c r="MB216" s="439">
        <f t="array" ref="MB216">IFERROR(INDEX($N51:$N65,MATCH(1,IF($L51:$L65&lt;=MB$165,IF($M51:$M65&gt;=MB$165,1)),0))*$B51/12,0)</f>
        <v>0</v>
      </c>
      <c r="MC216" s="439">
        <f t="array" ref="MC216">IFERROR(INDEX($N51:$N65,MATCH(1,IF($L51:$L65&lt;=MC$165,IF($M51:$M65&gt;=MC$165,1)),0))*$B51/12,0)</f>
        <v>0</v>
      </c>
      <c r="MD216" s="439">
        <f t="array" ref="MD216">IFERROR(INDEX($N51:$N65,MATCH(1,IF($L51:$L65&lt;=MD$165,IF($M51:$M65&gt;=MD$165,1)),0))*$B51/12,0)</f>
        <v>0</v>
      </c>
      <c r="ME216" s="439">
        <f t="array" ref="ME216">IFERROR(INDEX($N51:$N65,MATCH(1,IF($L51:$L65&lt;=ME$165,IF($M51:$M65&gt;=ME$165,1)),0))*$B51/12,0)</f>
        <v>0</v>
      </c>
      <c r="MF216" s="439">
        <f t="array" ref="MF216">IFERROR(INDEX($N51:$N65,MATCH(1,IF($L51:$L65&lt;=MF$165,IF($M51:$M65&gt;=MF$165,1)),0))*$B51/12,0)</f>
        <v>0</v>
      </c>
      <c r="MG216" s="439">
        <f t="array" ref="MG216">IFERROR(INDEX($N51:$N65,MATCH(1,IF($L51:$L65&lt;=MG$165,IF($M51:$M65&gt;=MG$165,1)),0))*$B51/12,0)</f>
        <v>0</v>
      </c>
      <c r="MH216" s="439">
        <f t="array" ref="MH216">IFERROR(INDEX($N51:$N65,MATCH(1,IF($L51:$L65&lt;=MH$165,IF($M51:$M65&gt;=MH$165,1)),0))*$B51/12,0)</f>
        <v>0</v>
      </c>
      <c r="MI216" s="439">
        <f t="array" ref="MI216">IFERROR(INDEX($N51:$N65,MATCH(1,IF($L51:$L65&lt;=MI$165,IF($M51:$M65&gt;=MI$165,1)),0))*$B51/12,0)</f>
        <v>0</v>
      </c>
      <c r="MJ216" s="439">
        <f t="array" ref="MJ216">IFERROR(INDEX($N51:$N65,MATCH(1,IF($L51:$L65&lt;=MJ$165,IF($M51:$M65&gt;=MJ$165,1)),0))*$B51/12,0)</f>
        <v>0</v>
      </c>
      <c r="MK216" s="439">
        <f t="array" ref="MK216">IFERROR(INDEX($N51:$N65,MATCH(1,IF($L51:$L65&lt;=MK$165,IF($M51:$M65&gt;=MK$165,1)),0))*$B51/12,0)</f>
        <v>0</v>
      </c>
      <c r="ML216" s="439">
        <f t="array" ref="ML216">IFERROR(INDEX($N51:$N65,MATCH(1,IF($L51:$L65&lt;=ML$165,IF($M51:$M65&gt;=ML$165,1)),0))*$B51/12,0)</f>
        <v>0</v>
      </c>
      <c r="MM216" s="439">
        <f t="array" ref="MM216">IFERROR(INDEX($N51:$N65,MATCH(1,IF($L51:$L65&lt;=MM$165,IF($M51:$M65&gt;=MM$165,1)),0))*$B51/12,0)</f>
        <v>0</v>
      </c>
      <c r="MN216" s="439">
        <f t="array" ref="MN216">IFERROR(INDEX($N51:$N65,MATCH(1,IF($L51:$L65&lt;=MN$165,IF($M51:$M65&gt;=MN$165,1)),0))*$B51/12,0)</f>
        <v>0</v>
      </c>
      <c r="MO216" s="439">
        <f t="array" ref="MO216">IFERROR(INDEX($N51:$N65,MATCH(1,IF($L51:$L65&lt;=MO$165,IF($M51:$M65&gt;=MO$165,1)),0))*$B51/12,0)</f>
        <v>0</v>
      </c>
      <c r="MP216" s="439">
        <f t="array" ref="MP216">IFERROR(INDEX($N51:$N65,MATCH(1,IF($L51:$L65&lt;=MP$165,IF($M51:$M65&gt;=MP$165,1)),0))*$B51/12,0)</f>
        <v>0</v>
      </c>
      <c r="MQ216" s="439">
        <f t="array" ref="MQ216">IFERROR(INDEX($N51:$N65,MATCH(1,IF($L51:$L65&lt;=MQ$165,IF($M51:$M65&gt;=MQ$165,1)),0))*$B51/12,0)</f>
        <v>0</v>
      </c>
      <c r="MR216" s="439">
        <f t="array" ref="MR216">IFERROR(INDEX($N51:$N65,MATCH(1,IF($L51:$L65&lt;=MR$165,IF($M51:$M65&gt;=MR$165,1)),0))*$B51/12,0)</f>
        <v>0</v>
      </c>
      <c r="MS216" s="439">
        <f t="array" ref="MS216">IFERROR(INDEX($N51:$N65,MATCH(1,IF($L51:$L65&lt;=MS$165,IF($M51:$M65&gt;=MS$165,1)),0))*$B51/12,0)</f>
        <v>0</v>
      </c>
      <c r="MT216" s="439">
        <f t="array" ref="MT216">IFERROR(INDEX($N51:$N65,MATCH(1,IF($L51:$L65&lt;=MT$165,IF($M51:$M65&gt;=MT$165,1)),0))*$B51/12,0)</f>
        <v>0</v>
      </c>
      <c r="MU216" s="439">
        <f t="array" ref="MU216">IFERROR(INDEX($N51:$N65,MATCH(1,IF($L51:$L65&lt;=MU$165,IF($M51:$M65&gt;=MU$165,1)),0))*$B51/12,0)</f>
        <v>0</v>
      </c>
      <c r="MV216" s="439">
        <f t="array" ref="MV216">IFERROR(INDEX($N51:$N65,MATCH(1,IF($L51:$L65&lt;=MV$165,IF($M51:$M65&gt;=MV$165,1)),0))*$B51/12,0)</f>
        <v>0</v>
      </c>
      <c r="MW216" s="439">
        <f t="array" ref="MW216">IFERROR(INDEX($N51:$N65,MATCH(1,IF($L51:$L65&lt;=MW$165,IF($M51:$M65&gt;=MW$165,1)),0))*$B51/12,0)</f>
        <v>0</v>
      </c>
      <c r="MX216" s="439">
        <f t="array" ref="MX216">IFERROR(INDEX($N51:$N65,MATCH(1,IF($L51:$L65&lt;=MX$165,IF($M51:$M65&gt;=MX$165,1)),0))*$B51/12,0)</f>
        <v>0</v>
      </c>
      <c r="MY216" s="439">
        <f t="array" ref="MY216">IFERROR(INDEX($N51:$N65,MATCH(1,IF($L51:$L65&lt;=MY$165,IF($M51:$M65&gt;=MY$165,1)),0))*$B51/12,0)</f>
        <v>0</v>
      </c>
      <c r="MZ216" s="439">
        <f t="array" ref="MZ216">IFERROR(INDEX($N51:$N65,MATCH(1,IF($L51:$L65&lt;=MZ$165,IF($M51:$M65&gt;=MZ$165,1)),0))*$B51/12,0)</f>
        <v>0</v>
      </c>
      <c r="NA216" s="439">
        <f t="array" ref="NA216">IFERROR(INDEX($N51:$N65,MATCH(1,IF($L51:$L65&lt;=NA$165,IF($M51:$M65&gt;=NA$165,1)),0))*$B51/12,0)</f>
        <v>0</v>
      </c>
      <c r="NB216" s="439">
        <f t="array" ref="NB216">IFERROR(INDEX($N51:$N65,MATCH(1,IF($L51:$L65&lt;=NB$165,IF($M51:$M65&gt;=NB$165,1)),0))*$B51/12,0)</f>
        <v>0</v>
      </c>
      <c r="NC216" s="439">
        <f t="array" ref="NC216">IFERROR(INDEX($N51:$N65,MATCH(1,IF($L51:$L65&lt;=NC$165,IF($M51:$M65&gt;=NC$165,1)),0))*$B51/12,0)</f>
        <v>0</v>
      </c>
      <c r="ND216" s="439">
        <f t="array" ref="ND216">IFERROR(INDEX($N51:$N65,MATCH(1,IF($L51:$L65&lt;=ND$165,IF($M51:$M65&gt;=ND$165,1)),0))*$B51/12,0)</f>
        <v>0</v>
      </c>
      <c r="NE216" s="439">
        <f t="array" ref="NE216">IFERROR(INDEX($N51:$N65,MATCH(1,IF($L51:$L65&lt;=NE$165,IF($M51:$M65&gt;=NE$165,1)),0))*$B51/12,0)</f>
        <v>0</v>
      </c>
      <c r="NF216" s="439">
        <f t="array" ref="NF216">IFERROR(INDEX($N51:$N65,MATCH(1,IF($L51:$L65&lt;=NF$165,IF($M51:$M65&gt;=NF$165,1)),0))*$B51/12,0)</f>
        <v>0</v>
      </c>
      <c r="NG216" s="439">
        <f t="array" ref="NG216">IFERROR(INDEX($N51:$N65,MATCH(1,IF($L51:$L65&lt;=NG$165,IF($M51:$M65&gt;=NG$165,1)),0))*$B51/12,0)</f>
        <v>0</v>
      </c>
      <c r="NH216" s="439">
        <f t="array" ref="NH216">IFERROR(INDEX($N51:$N65,MATCH(1,IF($L51:$L65&lt;=NH$165,IF($M51:$M65&gt;=NH$165,1)),0))*$B51/12,0)</f>
        <v>0</v>
      </c>
      <c r="NI216" s="439">
        <f t="array" ref="NI216">IFERROR(INDEX($N51:$N65,MATCH(1,IF($L51:$L65&lt;=NI$165,IF($M51:$M65&gt;=NI$165,1)),0))*$B51/12,0)</f>
        <v>0</v>
      </c>
      <c r="NJ216" s="439">
        <f t="array" ref="NJ216">IFERROR(INDEX($N51:$N65,MATCH(1,IF($L51:$L65&lt;=NJ$165,IF($M51:$M65&gt;=NJ$165,1)),0))*$B51/12,0)</f>
        <v>0</v>
      </c>
      <c r="NK216" s="440">
        <f t="array" ref="NK216">IFERROR(INDEX($N51:$N65,MATCH(1,IF($L51:$L65&lt;=NK$165,IF($M51:$M65&gt;=NK$165,1)),0))*$B51/12,0)</f>
        <v>0</v>
      </c>
    </row>
    <row r="217" spans="1:375" x14ac:dyDescent="0.15">
      <c r="A217" s="436">
        <f t="shared" ref="A217:A223" si="235">SUM(D217:NK217)</f>
        <v>177551.34169589786</v>
      </c>
      <c r="B217" s="441" t="s">
        <v>728</v>
      </c>
      <c r="C217" s="438" t="s">
        <v>747</v>
      </c>
      <c r="D217" s="439">
        <v>0</v>
      </c>
      <c r="E217" s="439">
        <v>0</v>
      </c>
      <c r="F217" s="439">
        <v>0</v>
      </c>
      <c r="G217" s="439">
        <v>0</v>
      </c>
      <c r="H217" s="439">
        <v>0</v>
      </c>
      <c r="I217" s="439">
        <v>0</v>
      </c>
      <c r="J217" s="439">
        <v>0</v>
      </c>
      <c r="K217" s="439">
        <v>0</v>
      </c>
      <c r="L217" s="439">
        <v>0</v>
      </c>
      <c r="M217" s="439">
        <v>0</v>
      </c>
      <c r="N217" s="439">
        <v>0</v>
      </c>
      <c r="O217" s="439">
        <v>0</v>
      </c>
      <c r="P217" s="439">
        <v>0</v>
      </c>
      <c r="Q217" s="439">
        <v>0</v>
      </c>
      <c r="R217" s="439">
        <v>0</v>
      </c>
      <c r="S217" s="439">
        <v>0</v>
      </c>
      <c r="T217" s="439">
        <v>0</v>
      </c>
      <c r="U217" s="439">
        <v>0</v>
      </c>
      <c r="V217" s="439">
        <v>0</v>
      </c>
      <c r="W217" s="439">
        <v>0</v>
      </c>
      <c r="X217" s="439">
        <v>0</v>
      </c>
      <c r="Y217" s="439">
        <v>0</v>
      </c>
      <c r="Z217" s="439">
        <v>0</v>
      </c>
      <c r="AA217" s="439">
        <v>0</v>
      </c>
      <c r="AB217" s="439">
        <v>1465.4790947554163</v>
      </c>
      <c r="AC217" s="439">
        <v>1675.8276979264149</v>
      </c>
      <c r="AD217" s="439">
        <v>1689.0605744639604</v>
      </c>
      <c r="AE217" s="439">
        <v>1696.9600081276828</v>
      </c>
      <c r="AF217" s="439">
        <v>1760.984997036149</v>
      </c>
      <c r="AG217" s="439">
        <v>1902.5561721090255</v>
      </c>
      <c r="AH217" s="439">
        <v>1942.6941581482361</v>
      </c>
      <c r="AI217" s="439">
        <v>1944.110832485266</v>
      </c>
      <c r="AJ217" s="439">
        <v>1949.2462103301777</v>
      </c>
      <c r="AK217" s="439">
        <v>1973.1658269397794</v>
      </c>
      <c r="AL217" s="439">
        <v>2016.5272221993746</v>
      </c>
      <c r="AM217" s="439">
        <v>2017.9579239272575</v>
      </c>
      <c r="AN217" s="439">
        <v>2488.3385892396041</v>
      </c>
      <c r="AO217" s="439">
        <v>2490.9381005727869</v>
      </c>
      <c r="AP217" s="439">
        <v>2492.3794139180777</v>
      </c>
      <c r="AQ217" s="439">
        <v>2493.8242819309053</v>
      </c>
      <c r="AR217" s="439">
        <v>2495.9365670410243</v>
      </c>
      <c r="AS217" s="439">
        <v>2498.6404090467699</v>
      </c>
      <c r="AT217" s="439">
        <v>2500.0959937493567</v>
      </c>
      <c r="AU217" s="439">
        <v>2501.5551683164977</v>
      </c>
      <c r="AV217" s="439">
        <v>2506.8446074967565</v>
      </c>
      <c r="AW217" s="439">
        <v>2508.6895035087605</v>
      </c>
      <c r="AX217" s="439">
        <v>2510.3719577596175</v>
      </c>
      <c r="AY217" s="439">
        <v>2511.8455805393364</v>
      </c>
      <c r="AZ217" s="439">
        <v>2549.1584622712307</v>
      </c>
      <c r="BA217" s="439">
        <v>2551.8359589444094</v>
      </c>
      <c r="BB217" s="439">
        <v>2553.3205116900594</v>
      </c>
      <c r="BC217" s="439">
        <v>2554.8087257432708</v>
      </c>
      <c r="BD217" s="439">
        <v>2556.9843794066933</v>
      </c>
      <c r="BE217" s="439">
        <v>2559.7693366726112</v>
      </c>
      <c r="BF217" s="439">
        <v>2561.2685889162758</v>
      </c>
      <c r="BG217" s="439">
        <v>2562.7715387204303</v>
      </c>
      <c r="BH217" s="439">
        <v>2084.1519302580168</v>
      </c>
      <c r="BI217" s="439">
        <v>2038.4283270206013</v>
      </c>
      <c r="BJ217" s="439">
        <v>2039.3960730886843</v>
      </c>
      <c r="BK217" s="439">
        <v>2389.8515167887831</v>
      </c>
      <c r="BL217" s="439">
        <v>2462.8171073739722</v>
      </c>
      <c r="BM217" s="439">
        <v>2474.2544047580154</v>
      </c>
      <c r="BN217" s="439">
        <v>2490.1918065134414</v>
      </c>
      <c r="BO217" s="439">
        <v>2491.5296288473119</v>
      </c>
      <c r="BP217" s="439">
        <v>2592.7410167648427</v>
      </c>
      <c r="BQ217" s="439">
        <v>2595.6095227487381</v>
      </c>
      <c r="BR217" s="439">
        <v>2638.1984640599726</v>
      </c>
      <c r="BS217" s="439">
        <v>2639.7465023582522</v>
      </c>
      <c r="BT217" s="439">
        <v>2641.2983585365928</v>
      </c>
      <c r="BU217" s="439">
        <v>2642.8540420109166</v>
      </c>
      <c r="BV217" s="439">
        <v>2644.6389577256505</v>
      </c>
      <c r="BW217" s="439">
        <v>2646.2023241326547</v>
      </c>
      <c r="BX217" s="439">
        <v>2685.220518691553</v>
      </c>
      <c r="BY217" s="439">
        <v>2692.9483126993759</v>
      </c>
      <c r="BZ217" s="439">
        <v>2694.5232747072364</v>
      </c>
      <c r="CA217" s="439">
        <v>2696.1021209962887</v>
      </c>
      <c r="CB217" s="439">
        <v>2698.4102719678135</v>
      </c>
      <c r="CC217" s="439">
        <v>2701.3648331312256</v>
      </c>
      <c r="CD217" s="439">
        <v>2702.9553898365298</v>
      </c>
      <c r="CE217" s="439">
        <v>2704.5498692837573</v>
      </c>
      <c r="CF217" s="439">
        <v>2706.148281147448</v>
      </c>
      <c r="CG217" s="439">
        <v>2707.7506351260022</v>
      </c>
      <c r="CH217" s="439">
        <v>2709.5890983121776</v>
      </c>
      <c r="CI217" s="439">
        <v>2711.1993657113917</v>
      </c>
      <c r="CJ217" s="439">
        <v>2751.1003255441533</v>
      </c>
      <c r="CK217" s="439">
        <v>2759.0599533722107</v>
      </c>
      <c r="CL217" s="439">
        <v>2760.6821642403065</v>
      </c>
      <c r="CM217" s="439">
        <v>2762.3083759180304</v>
      </c>
      <c r="CN217" s="439">
        <v>2764.6857714187004</v>
      </c>
      <c r="CO217" s="439">
        <v>2767.7289694170158</v>
      </c>
      <c r="CP217" s="439">
        <v>2769.3672428234786</v>
      </c>
      <c r="CQ217" s="439">
        <v>2771.0095566541227</v>
      </c>
      <c r="CR217" s="439">
        <v>2772.6559208737249</v>
      </c>
      <c r="CS217" s="439">
        <v>2774.3063454716357</v>
      </c>
      <c r="CT217" s="439">
        <v>2745.1017518952199</v>
      </c>
      <c r="CU217" s="439">
        <v>2746.7149697388027</v>
      </c>
      <c r="CV217" s="439">
        <v>0</v>
      </c>
      <c r="CW217" s="439">
        <v>0</v>
      </c>
      <c r="CX217" s="439">
        <v>0</v>
      </c>
      <c r="CY217" s="439">
        <v>0</v>
      </c>
      <c r="CZ217" s="439">
        <v>0</v>
      </c>
      <c r="DA217" s="439">
        <v>0</v>
      </c>
      <c r="DB217" s="439">
        <v>0</v>
      </c>
      <c r="DC217" s="439">
        <v>0</v>
      </c>
      <c r="DD217" s="439">
        <v>0</v>
      </c>
      <c r="DE217" s="439">
        <v>0</v>
      </c>
      <c r="DF217" s="439">
        <v>0</v>
      </c>
      <c r="DG217" s="439">
        <v>0</v>
      </c>
      <c r="DH217" s="439">
        <v>0</v>
      </c>
      <c r="DI217" s="439">
        <v>0</v>
      </c>
      <c r="DJ217" s="439">
        <v>0</v>
      </c>
      <c r="DK217" s="439">
        <v>0</v>
      </c>
      <c r="DL217" s="439">
        <v>0</v>
      </c>
      <c r="DM217" s="439">
        <v>0</v>
      </c>
      <c r="DN217" s="439">
        <v>0</v>
      </c>
      <c r="DO217" s="439">
        <v>0</v>
      </c>
      <c r="DP217" s="439">
        <v>0</v>
      </c>
      <c r="DQ217" s="439">
        <v>0</v>
      </c>
      <c r="DR217" s="439">
        <v>0</v>
      </c>
      <c r="DS217" s="439">
        <v>0</v>
      </c>
      <c r="DT217" s="439">
        <v>0</v>
      </c>
      <c r="DU217" s="439">
        <v>0</v>
      </c>
      <c r="DV217" s="439">
        <v>0</v>
      </c>
      <c r="DW217" s="439">
        <v>0</v>
      </c>
      <c r="DX217" s="439">
        <v>0</v>
      </c>
      <c r="DY217" s="439">
        <v>0</v>
      </c>
      <c r="DZ217" s="439">
        <v>0</v>
      </c>
      <c r="EA217" s="439">
        <v>0</v>
      </c>
      <c r="EB217" s="439">
        <v>0</v>
      </c>
      <c r="EC217" s="439">
        <v>0</v>
      </c>
      <c r="ED217" s="439">
        <v>0</v>
      </c>
      <c r="EE217" s="439">
        <v>0</v>
      </c>
      <c r="EF217" s="439">
        <v>0</v>
      </c>
      <c r="EG217" s="439">
        <v>0</v>
      </c>
      <c r="EH217" s="439">
        <v>0</v>
      </c>
      <c r="EI217" s="439">
        <v>0</v>
      </c>
      <c r="EJ217" s="439">
        <v>0</v>
      </c>
      <c r="EK217" s="439">
        <v>0</v>
      </c>
      <c r="EL217" s="439">
        <v>0</v>
      </c>
      <c r="EM217" s="439">
        <v>0</v>
      </c>
      <c r="EN217" s="439">
        <v>0</v>
      </c>
      <c r="EO217" s="439">
        <v>0</v>
      </c>
      <c r="EP217" s="439">
        <v>0</v>
      </c>
      <c r="EQ217" s="439">
        <v>0</v>
      </c>
      <c r="ER217" s="439">
        <v>0</v>
      </c>
      <c r="ES217" s="439">
        <v>0</v>
      </c>
      <c r="ET217" s="439">
        <v>0</v>
      </c>
      <c r="EU217" s="439">
        <v>0</v>
      </c>
      <c r="EV217" s="439">
        <v>0</v>
      </c>
      <c r="EW217" s="439">
        <v>0</v>
      </c>
      <c r="EX217" s="439">
        <v>0</v>
      </c>
      <c r="EY217" s="439">
        <v>0</v>
      </c>
      <c r="EZ217" s="439">
        <v>0</v>
      </c>
      <c r="FA217" s="439">
        <v>0</v>
      </c>
      <c r="FB217" s="439">
        <v>0</v>
      </c>
      <c r="FC217" s="439">
        <v>0</v>
      </c>
      <c r="FD217" s="439">
        <v>0</v>
      </c>
      <c r="FE217" s="439">
        <v>0</v>
      </c>
      <c r="FF217" s="439">
        <v>0</v>
      </c>
      <c r="FG217" s="439">
        <v>0</v>
      </c>
      <c r="FH217" s="439">
        <v>0</v>
      </c>
      <c r="FI217" s="439">
        <v>0</v>
      </c>
      <c r="FJ217" s="439">
        <v>0</v>
      </c>
      <c r="FK217" s="439">
        <v>0</v>
      </c>
      <c r="FL217" s="439">
        <v>0</v>
      </c>
      <c r="FM217" s="439">
        <v>0</v>
      </c>
      <c r="FN217" s="439">
        <v>0</v>
      </c>
      <c r="FO217" s="439">
        <v>0</v>
      </c>
      <c r="FP217" s="439">
        <v>0</v>
      </c>
      <c r="FQ217" s="439">
        <v>0</v>
      </c>
      <c r="FR217" s="439">
        <v>0</v>
      </c>
      <c r="FS217" s="439">
        <v>0</v>
      </c>
      <c r="FT217" s="439">
        <v>0</v>
      </c>
      <c r="FU217" s="439">
        <v>0</v>
      </c>
      <c r="FV217" s="439">
        <v>0</v>
      </c>
      <c r="FW217" s="439">
        <v>0</v>
      </c>
      <c r="FX217" s="439">
        <v>0</v>
      </c>
      <c r="FY217" s="439">
        <v>0</v>
      </c>
      <c r="FZ217" s="439">
        <v>0</v>
      </c>
      <c r="GA217" s="439">
        <v>0</v>
      </c>
      <c r="GB217" s="439">
        <v>0</v>
      </c>
      <c r="GC217" s="439">
        <v>0</v>
      </c>
      <c r="GD217" s="439">
        <v>0</v>
      </c>
      <c r="GE217" s="439">
        <v>0</v>
      </c>
      <c r="GF217" s="439">
        <v>0</v>
      </c>
      <c r="GG217" s="439">
        <v>0</v>
      </c>
      <c r="GH217" s="439">
        <v>0</v>
      </c>
      <c r="GI217" s="439">
        <v>0</v>
      </c>
      <c r="GJ217" s="439">
        <v>0</v>
      </c>
      <c r="GK217" s="439">
        <v>0</v>
      </c>
      <c r="GL217" s="439">
        <v>0</v>
      </c>
      <c r="GM217" s="439">
        <v>0</v>
      </c>
      <c r="GN217" s="439">
        <v>0</v>
      </c>
      <c r="GO217" s="439">
        <v>0</v>
      </c>
      <c r="GP217" s="439">
        <v>0</v>
      </c>
      <c r="GQ217" s="439">
        <v>0</v>
      </c>
      <c r="GR217" s="439">
        <v>0</v>
      </c>
      <c r="GS217" s="439">
        <v>0</v>
      </c>
      <c r="GT217" s="439">
        <v>0</v>
      </c>
      <c r="GU217" s="439">
        <v>0</v>
      </c>
      <c r="GV217" s="439">
        <v>0</v>
      </c>
      <c r="GW217" s="439">
        <v>0</v>
      </c>
      <c r="GX217" s="439">
        <v>0</v>
      </c>
      <c r="GY217" s="439">
        <v>0</v>
      </c>
      <c r="GZ217" s="439">
        <v>0</v>
      </c>
      <c r="HA217" s="439">
        <v>0</v>
      </c>
      <c r="HB217" s="439">
        <v>0</v>
      </c>
      <c r="HC217" s="439">
        <v>0</v>
      </c>
      <c r="HD217" s="439">
        <v>0</v>
      </c>
      <c r="HE217" s="439">
        <v>0</v>
      </c>
      <c r="HF217" s="439">
        <v>0</v>
      </c>
      <c r="HG217" s="439">
        <v>0</v>
      </c>
      <c r="HH217" s="439">
        <v>0</v>
      </c>
      <c r="HI217" s="439">
        <v>0</v>
      </c>
      <c r="HJ217" s="439">
        <v>0</v>
      </c>
      <c r="HK217" s="439">
        <v>0</v>
      </c>
      <c r="HL217" s="439">
        <v>0</v>
      </c>
      <c r="HM217" s="439">
        <v>0</v>
      </c>
      <c r="HN217" s="439">
        <v>0</v>
      </c>
      <c r="HO217" s="439">
        <v>0</v>
      </c>
      <c r="HP217" s="439">
        <v>0</v>
      </c>
      <c r="HQ217" s="439">
        <v>0</v>
      </c>
      <c r="HR217" s="439">
        <v>0</v>
      </c>
      <c r="HS217" s="439">
        <v>0</v>
      </c>
      <c r="HT217" s="439">
        <v>0</v>
      </c>
      <c r="HU217" s="439">
        <v>0</v>
      </c>
      <c r="HV217" s="439">
        <v>0</v>
      </c>
      <c r="HW217" s="439">
        <v>0</v>
      </c>
      <c r="HX217" s="439">
        <v>0</v>
      </c>
      <c r="HY217" s="439">
        <v>0</v>
      </c>
      <c r="HZ217" s="439">
        <v>0</v>
      </c>
      <c r="IA217" s="439">
        <v>0</v>
      </c>
      <c r="IB217" s="439">
        <v>0</v>
      </c>
      <c r="IC217" s="439">
        <v>0</v>
      </c>
      <c r="ID217" s="439">
        <v>0</v>
      </c>
      <c r="IE217" s="439">
        <v>0</v>
      </c>
      <c r="IF217" s="439">
        <v>0</v>
      </c>
      <c r="IG217" s="439">
        <v>0</v>
      </c>
      <c r="IH217" s="439">
        <v>0</v>
      </c>
      <c r="II217" s="439">
        <v>0</v>
      </c>
      <c r="IJ217" s="439">
        <v>0</v>
      </c>
      <c r="IK217" s="439">
        <v>0</v>
      </c>
      <c r="IL217" s="439">
        <v>0</v>
      </c>
      <c r="IM217" s="439">
        <v>0</v>
      </c>
      <c r="IN217" s="439">
        <v>0</v>
      </c>
      <c r="IO217" s="439">
        <v>0</v>
      </c>
      <c r="IP217" s="439">
        <v>0</v>
      </c>
      <c r="IQ217" s="439">
        <v>0</v>
      </c>
      <c r="IR217" s="439">
        <v>0</v>
      </c>
      <c r="IS217" s="439">
        <v>0</v>
      </c>
      <c r="IT217" s="439">
        <v>0</v>
      </c>
      <c r="IU217" s="439">
        <v>0</v>
      </c>
      <c r="IV217" s="439">
        <v>0</v>
      </c>
      <c r="IW217" s="439">
        <v>0</v>
      </c>
      <c r="IX217" s="439">
        <v>0</v>
      </c>
      <c r="IY217" s="439">
        <v>0</v>
      </c>
      <c r="IZ217" s="439">
        <v>0</v>
      </c>
      <c r="JA217" s="439">
        <v>0</v>
      </c>
      <c r="JB217" s="439">
        <v>0</v>
      </c>
      <c r="JC217" s="439">
        <v>0</v>
      </c>
      <c r="JD217" s="439">
        <v>0</v>
      </c>
      <c r="JE217" s="439">
        <v>0</v>
      </c>
      <c r="JF217" s="439">
        <v>0</v>
      </c>
      <c r="JG217" s="439">
        <v>0</v>
      </c>
      <c r="JH217" s="439">
        <v>0</v>
      </c>
      <c r="JI217" s="439">
        <v>0</v>
      </c>
      <c r="JJ217" s="439">
        <v>0</v>
      </c>
      <c r="JK217" s="439">
        <v>0</v>
      </c>
      <c r="JL217" s="439">
        <v>0</v>
      </c>
      <c r="JM217" s="439">
        <v>0</v>
      </c>
      <c r="JN217" s="439">
        <v>0</v>
      </c>
      <c r="JO217" s="439">
        <v>0</v>
      </c>
      <c r="JP217" s="439">
        <v>0</v>
      </c>
      <c r="JQ217" s="439">
        <v>0</v>
      </c>
      <c r="JR217" s="439">
        <v>0</v>
      </c>
      <c r="JS217" s="439">
        <v>0</v>
      </c>
      <c r="JT217" s="439">
        <v>0</v>
      </c>
      <c r="JU217" s="439">
        <v>0</v>
      </c>
      <c r="JV217" s="439">
        <v>0</v>
      </c>
      <c r="JW217" s="439">
        <v>0</v>
      </c>
      <c r="JX217" s="439">
        <v>0</v>
      </c>
      <c r="JY217" s="439">
        <v>0</v>
      </c>
      <c r="JZ217" s="439">
        <v>0</v>
      </c>
      <c r="KA217" s="439">
        <v>0</v>
      </c>
      <c r="KB217" s="439">
        <v>0</v>
      </c>
      <c r="KC217" s="439">
        <v>0</v>
      </c>
      <c r="KD217" s="439">
        <v>0</v>
      </c>
      <c r="KE217" s="439">
        <v>0</v>
      </c>
      <c r="KF217" s="439">
        <v>0</v>
      </c>
      <c r="KG217" s="439">
        <v>0</v>
      </c>
      <c r="KH217" s="439">
        <v>0</v>
      </c>
      <c r="KI217" s="439">
        <v>0</v>
      </c>
      <c r="KJ217" s="439">
        <v>0</v>
      </c>
      <c r="KK217" s="439">
        <v>0</v>
      </c>
      <c r="KL217" s="439">
        <v>0</v>
      </c>
      <c r="KM217" s="439">
        <v>0</v>
      </c>
      <c r="KN217" s="439">
        <v>0</v>
      </c>
      <c r="KO217" s="439">
        <v>0</v>
      </c>
      <c r="KP217" s="439">
        <v>0</v>
      </c>
      <c r="KQ217" s="439">
        <v>0</v>
      </c>
      <c r="KR217" s="439">
        <v>0</v>
      </c>
      <c r="KS217" s="439">
        <v>0</v>
      </c>
      <c r="KT217" s="439">
        <v>0</v>
      </c>
      <c r="KU217" s="439">
        <v>0</v>
      </c>
      <c r="KV217" s="439">
        <v>0</v>
      </c>
      <c r="KW217" s="439">
        <v>0</v>
      </c>
      <c r="KX217" s="439">
        <v>0</v>
      </c>
      <c r="KY217" s="439">
        <v>0</v>
      </c>
      <c r="KZ217" s="439">
        <v>0</v>
      </c>
      <c r="LA217" s="439">
        <v>0</v>
      </c>
      <c r="LB217" s="439">
        <v>0</v>
      </c>
      <c r="LC217" s="439">
        <v>0</v>
      </c>
      <c r="LD217" s="439">
        <v>0</v>
      </c>
      <c r="LE217" s="439">
        <v>0</v>
      </c>
      <c r="LF217" s="439">
        <v>0</v>
      </c>
      <c r="LG217" s="439">
        <v>0</v>
      </c>
      <c r="LH217" s="439">
        <v>0</v>
      </c>
      <c r="LI217" s="439">
        <v>0</v>
      </c>
      <c r="LJ217" s="439">
        <v>0</v>
      </c>
      <c r="LK217" s="439">
        <v>0</v>
      </c>
      <c r="LL217" s="439">
        <v>0</v>
      </c>
      <c r="LM217" s="439">
        <v>0</v>
      </c>
      <c r="LN217" s="439">
        <v>0</v>
      </c>
      <c r="LO217" s="439">
        <v>0</v>
      </c>
      <c r="LP217" s="439">
        <v>0</v>
      </c>
      <c r="LQ217" s="439">
        <v>0</v>
      </c>
      <c r="LR217" s="439">
        <v>0</v>
      </c>
      <c r="LS217" s="439">
        <v>0</v>
      </c>
      <c r="LT217" s="439">
        <v>0</v>
      </c>
      <c r="LU217" s="439">
        <v>0</v>
      </c>
      <c r="LV217" s="439">
        <v>0</v>
      </c>
      <c r="LW217" s="439">
        <v>0</v>
      </c>
      <c r="LX217" s="439">
        <v>0</v>
      </c>
      <c r="LY217" s="439">
        <v>0</v>
      </c>
      <c r="LZ217" s="439">
        <v>0</v>
      </c>
      <c r="MA217" s="439">
        <v>0</v>
      </c>
      <c r="MB217" s="439">
        <v>0</v>
      </c>
      <c r="MC217" s="439">
        <v>0</v>
      </c>
      <c r="MD217" s="439">
        <v>0</v>
      </c>
      <c r="ME217" s="439">
        <v>0</v>
      </c>
      <c r="MF217" s="439">
        <v>0</v>
      </c>
      <c r="MG217" s="439">
        <v>0</v>
      </c>
      <c r="MH217" s="439">
        <v>0</v>
      </c>
      <c r="MI217" s="439">
        <v>0</v>
      </c>
      <c r="MJ217" s="439">
        <v>0</v>
      </c>
      <c r="MK217" s="439">
        <v>0</v>
      </c>
      <c r="ML217" s="439">
        <v>0</v>
      </c>
      <c r="MM217" s="439">
        <v>0</v>
      </c>
      <c r="MN217" s="439">
        <v>0</v>
      </c>
      <c r="MO217" s="439">
        <v>0</v>
      </c>
      <c r="MP217" s="439">
        <v>0</v>
      </c>
      <c r="MQ217" s="439">
        <v>0</v>
      </c>
      <c r="MR217" s="439">
        <v>0</v>
      </c>
      <c r="MS217" s="439">
        <v>0</v>
      </c>
      <c r="MT217" s="439">
        <v>0</v>
      </c>
      <c r="MU217" s="439">
        <v>0</v>
      </c>
      <c r="MV217" s="439">
        <v>0</v>
      </c>
      <c r="MW217" s="439">
        <v>0</v>
      </c>
      <c r="MX217" s="439">
        <v>0</v>
      </c>
      <c r="MY217" s="439">
        <v>0</v>
      </c>
      <c r="MZ217" s="439">
        <v>0</v>
      </c>
      <c r="NA217" s="439">
        <v>0</v>
      </c>
      <c r="NB217" s="439">
        <v>0</v>
      </c>
      <c r="NC217" s="439">
        <v>0</v>
      </c>
      <c r="ND217" s="439">
        <v>0</v>
      </c>
      <c r="NE217" s="439">
        <v>0</v>
      </c>
      <c r="NF217" s="439">
        <v>0</v>
      </c>
      <c r="NG217" s="439">
        <v>0</v>
      </c>
      <c r="NH217" s="439">
        <v>0</v>
      </c>
      <c r="NI217" s="439">
        <v>0</v>
      </c>
      <c r="NJ217" s="439">
        <v>0</v>
      </c>
      <c r="NK217" s="442">
        <v>0</v>
      </c>
    </row>
    <row r="218" spans="1:375" x14ac:dyDescent="0.15">
      <c r="A218" s="436">
        <f t="shared" si="235"/>
        <v>0</v>
      </c>
      <c r="B218" s="441" t="s">
        <v>748</v>
      </c>
      <c r="C218" s="438" t="s">
        <v>749</v>
      </c>
      <c r="D218" s="439">
        <f t="shared" ref="D218:BO218" si="236">IF(OR($AL51=0,D$165&gt;$E51,D$165&lt;EOMONTH($D51,0)),0,IF(((($AJ51*((1+$AN51)^(D$163-1))/12))-(D216/$AM51))*$AM51&lt;0,0,((($AJ51*((1+$AN51)^(D$163-1))/12))-(D216/$AM51))*$AM51))</f>
        <v>0</v>
      </c>
      <c r="E218" s="439">
        <f t="shared" si="236"/>
        <v>0</v>
      </c>
      <c r="F218" s="439">
        <f t="shared" si="236"/>
        <v>0</v>
      </c>
      <c r="G218" s="439">
        <f t="shared" si="236"/>
        <v>0</v>
      </c>
      <c r="H218" s="439">
        <f t="shared" si="236"/>
        <v>0</v>
      </c>
      <c r="I218" s="439">
        <f t="shared" si="236"/>
        <v>0</v>
      </c>
      <c r="J218" s="439">
        <f t="shared" si="236"/>
        <v>0</v>
      </c>
      <c r="K218" s="439">
        <f t="shared" si="236"/>
        <v>0</v>
      </c>
      <c r="L218" s="439">
        <f t="shared" si="236"/>
        <v>0</v>
      </c>
      <c r="M218" s="439">
        <f t="shared" si="236"/>
        <v>0</v>
      </c>
      <c r="N218" s="439">
        <f t="shared" si="236"/>
        <v>0</v>
      </c>
      <c r="O218" s="439">
        <f t="shared" si="236"/>
        <v>0</v>
      </c>
      <c r="P218" s="439">
        <f t="shared" si="236"/>
        <v>0</v>
      </c>
      <c r="Q218" s="439">
        <f t="shared" si="236"/>
        <v>0</v>
      </c>
      <c r="R218" s="439">
        <f t="shared" si="236"/>
        <v>0</v>
      </c>
      <c r="S218" s="439">
        <f t="shared" si="236"/>
        <v>0</v>
      </c>
      <c r="T218" s="439">
        <f t="shared" si="236"/>
        <v>0</v>
      </c>
      <c r="U218" s="439">
        <f t="shared" si="236"/>
        <v>0</v>
      </c>
      <c r="V218" s="439">
        <f t="shared" si="236"/>
        <v>0</v>
      </c>
      <c r="W218" s="439">
        <f t="shared" si="236"/>
        <v>0</v>
      </c>
      <c r="X218" s="439">
        <f t="shared" si="236"/>
        <v>0</v>
      </c>
      <c r="Y218" s="439">
        <f t="shared" si="236"/>
        <v>0</v>
      </c>
      <c r="Z218" s="439">
        <f t="shared" si="236"/>
        <v>0</v>
      </c>
      <c r="AA218" s="439">
        <f t="shared" si="236"/>
        <v>0</v>
      </c>
      <c r="AB218" s="439">
        <f t="shared" si="236"/>
        <v>0</v>
      </c>
      <c r="AC218" s="439">
        <f t="shared" si="236"/>
        <v>0</v>
      </c>
      <c r="AD218" s="439">
        <f t="shared" si="236"/>
        <v>0</v>
      </c>
      <c r="AE218" s="439">
        <f t="shared" si="236"/>
        <v>0</v>
      </c>
      <c r="AF218" s="439">
        <f t="shared" si="236"/>
        <v>0</v>
      </c>
      <c r="AG218" s="439">
        <f t="shared" si="236"/>
        <v>0</v>
      </c>
      <c r="AH218" s="439">
        <f t="shared" si="236"/>
        <v>0</v>
      </c>
      <c r="AI218" s="439">
        <f t="shared" si="236"/>
        <v>0</v>
      </c>
      <c r="AJ218" s="439">
        <f t="shared" si="236"/>
        <v>0</v>
      </c>
      <c r="AK218" s="439">
        <f t="shared" si="236"/>
        <v>0</v>
      </c>
      <c r="AL218" s="439">
        <f t="shared" si="236"/>
        <v>0</v>
      </c>
      <c r="AM218" s="439">
        <f t="shared" si="236"/>
        <v>0</v>
      </c>
      <c r="AN218" s="439">
        <f t="shared" si="236"/>
        <v>0</v>
      </c>
      <c r="AO218" s="439">
        <f t="shared" si="236"/>
        <v>0</v>
      </c>
      <c r="AP218" s="439">
        <f t="shared" si="236"/>
        <v>0</v>
      </c>
      <c r="AQ218" s="439">
        <f t="shared" si="236"/>
        <v>0</v>
      </c>
      <c r="AR218" s="439">
        <f t="shared" si="236"/>
        <v>0</v>
      </c>
      <c r="AS218" s="439">
        <f t="shared" si="236"/>
        <v>0</v>
      </c>
      <c r="AT218" s="439">
        <f t="shared" si="236"/>
        <v>0</v>
      </c>
      <c r="AU218" s="439">
        <f t="shared" si="236"/>
        <v>0</v>
      </c>
      <c r="AV218" s="439">
        <f t="shared" si="236"/>
        <v>0</v>
      </c>
      <c r="AW218" s="439">
        <f t="shared" si="236"/>
        <v>0</v>
      </c>
      <c r="AX218" s="439">
        <f t="shared" si="236"/>
        <v>0</v>
      </c>
      <c r="AY218" s="439">
        <f t="shared" si="236"/>
        <v>0</v>
      </c>
      <c r="AZ218" s="439">
        <f t="shared" si="236"/>
        <v>0</v>
      </c>
      <c r="BA218" s="439">
        <f t="shared" si="236"/>
        <v>0</v>
      </c>
      <c r="BB218" s="439">
        <f t="shared" si="236"/>
        <v>0</v>
      </c>
      <c r="BC218" s="439">
        <f t="shared" si="236"/>
        <v>0</v>
      </c>
      <c r="BD218" s="439">
        <f t="shared" si="236"/>
        <v>0</v>
      </c>
      <c r="BE218" s="439">
        <f t="shared" si="236"/>
        <v>0</v>
      </c>
      <c r="BF218" s="439">
        <f t="shared" si="236"/>
        <v>0</v>
      </c>
      <c r="BG218" s="439">
        <f t="shared" si="236"/>
        <v>0</v>
      </c>
      <c r="BH218" s="439">
        <f t="shared" si="236"/>
        <v>0</v>
      </c>
      <c r="BI218" s="439">
        <f t="shared" si="236"/>
        <v>0</v>
      </c>
      <c r="BJ218" s="439">
        <f t="shared" si="236"/>
        <v>0</v>
      </c>
      <c r="BK218" s="439">
        <f t="shared" si="236"/>
        <v>0</v>
      </c>
      <c r="BL218" s="439">
        <f t="shared" si="236"/>
        <v>0</v>
      </c>
      <c r="BM218" s="439">
        <f t="shared" si="236"/>
        <v>0</v>
      </c>
      <c r="BN218" s="439">
        <f t="shared" si="236"/>
        <v>0</v>
      </c>
      <c r="BO218" s="439">
        <f t="shared" si="236"/>
        <v>0</v>
      </c>
      <c r="BP218" s="439">
        <f t="shared" ref="BP218:EA218" si="237">IF(OR($AL51=0,BP$165&gt;$E51,BP$165&lt;EOMONTH($D51,0)),0,IF(((($AJ51*((1+$AN51)^(BP$163-1))/12))-(BP216/$AM51))*$AM51&lt;0,0,((($AJ51*((1+$AN51)^(BP$163-1))/12))-(BP216/$AM51))*$AM51))</f>
        <v>0</v>
      </c>
      <c r="BQ218" s="439">
        <f t="shared" si="237"/>
        <v>0</v>
      </c>
      <c r="BR218" s="439">
        <f t="shared" si="237"/>
        <v>0</v>
      </c>
      <c r="BS218" s="439">
        <f t="shared" si="237"/>
        <v>0</v>
      </c>
      <c r="BT218" s="439">
        <f t="shared" si="237"/>
        <v>0</v>
      </c>
      <c r="BU218" s="439">
        <f t="shared" si="237"/>
        <v>0</v>
      </c>
      <c r="BV218" s="439">
        <f t="shared" si="237"/>
        <v>0</v>
      </c>
      <c r="BW218" s="439">
        <f t="shared" si="237"/>
        <v>0</v>
      </c>
      <c r="BX218" s="439">
        <f t="shared" si="237"/>
        <v>0</v>
      </c>
      <c r="BY218" s="439">
        <f t="shared" si="237"/>
        <v>0</v>
      </c>
      <c r="BZ218" s="439">
        <f t="shared" si="237"/>
        <v>0</v>
      </c>
      <c r="CA218" s="439">
        <f t="shared" si="237"/>
        <v>0</v>
      </c>
      <c r="CB218" s="439">
        <f t="shared" si="237"/>
        <v>0</v>
      </c>
      <c r="CC218" s="439">
        <f t="shared" si="237"/>
        <v>0</v>
      </c>
      <c r="CD218" s="439">
        <f t="shared" si="237"/>
        <v>0</v>
      </c>
      <c r="CE218" s="439">
        <f t="shared" si="237"/>
        <v>0</v>
      </c>
      <c r="CF218" s="439">
        <f t="shared" si="237"/>
        <v>0</v>
      </c>
      <c r="CG218" s="439">
        <f t="shared" si="237"/>
        <v>0</v>
      </c>
      <c r="CH218" s="439">
        <f t="shared" si="237"/>
        <v>0</v>
      </c>
      <c r="CI218" s="439">
        <f t="shared" si="237"/>
        <v>0</v>
      </c>
      <c r="CJ218" s="439">
        <f t="shared" si="237"/>
        <v>0</v>
      </c>
      <c r="CK218" s="439">
        <f t="shared" si="237"/>
        <v>0</v>
      </c>
      <c r="CL218" s="439">
        <f t="shared" si="237"/>
        <v>0</v>
      </c>
      <c r="CM218" s="439">
        <f t="shared" si="237"/>
        <v>0</v>
      </c>
      <c r="CN218" s="439">
        <f t="shared" si="237"/>
        <v>0</v>
      </c>
      <c r="CO218" s="439">
        <f t="shared" si="237"/>
        <v>0</v>
      </c>
      <c r="CP218" s="439">
        <f t="shared" si="237"/>
        <v>0</v>
      </c>
      <c r="CQ218" s="439">
        <f t="shared" si="237"/>
        <v>0</v>
      </c>
      <c r="CR218" s="439">
        <f t="shared" si="237"/>
        <v>0</v>
      </c>
      <c r="CS218" s="439">
        <f t="shared" si="237"/>
        <v>0</v>
      </c>
      <c r="CT218" s="439">
        <f t="shared" si="237"/>
        <v>0</v>
      </c>
      <c r="CU218" s="439">
        <f t="shared" si="237"/>
        <v>0</v>
      </c>
      <c r="CV218" s="439">
        <f t="shared" si="237"/>
        <v>0</v>
      </c>
      <c r="CW218" s="439">
        <f t="shared" si="237"/>
        <v>0</v>
      </c>
      <c r="CX218" s="439">
        <f t="shared" si="237"/>
        <v>0</v>
      </c>
      <c r="CY218" s="439">
        <f t="shared" si="237"/>
        <v>0</v>
      </c>
      <c r="CZ218" s="439">
        <f t="shared" si="237"/>
        <v>0</v>
      </c>
      <c r="DA218" s="439">
        <f t="shared" si="237"/>
        <v>0</v>
      </c>
      <c r="DB218" s="439">
        <f t="shared" si="237"/>
        <v>0</v>
      </c>
      <c r="DC218" s="439">
        <f t="shared" si="237"/>
        <v>0</v>
      </c>
      <c r="DD218" s="439">
        <f t="shared" si="237"/>
        <v>0</v>
      </c>
      <c r="DE218" s="439">
        <f t="shared" si="237"/>
        <v>0</v>
      </c>
      <c r="DF218" s="439">
        <f t="shared" si="237"/>
        <v>0</v>
      </c>
      <c r="DG218" s="439">
        <f t="shared" si="237"/>
        <v>0</v>
      </c>
      <c r="DH218" s="439">
        <f t="shared" si="237"/>
        <v>0</v>
      </c>
      <c r="DI218" s="439">
        <f t="shared" si="237"/>
        <v>0</v>
      </c>
      <c r="DJ218" s="439">
        <f t="shared" si="237"/>
        <v>0</v>
      </c>
      <c r="DK218" s="439">
        <f t="shared" si="237"/>
        <v>0</v>
      </c>
      <c r="DL218" s="439">
        <f t="shared" si="237"/>
        <v>0</v>
      </c>
      <c r="DM218" s="439">
        <f t="shared" si="237"/>
        <v>0</v>
      </c>
      <c r="DN218" s="439">
        <f t="shared" si="237"/>
        <v>0</v>
      </c>
      <c r="DO218" s="439">
        <f t="shared" si="237"/>
        <v>0</v>
      </c>
      <c r="DP218" s="439">
        <f t="shared" si="237"/>
        <v>0</v>
      </c>
      <c r="DQ218" s="439">
        <f t="shared" si="237"/>
        <v>0</v>
      </c>
      <c r="DR218" s="439">
        <f t="shared" si="237"/>
        <v>0</v>
      </c>
      <c r="DS218" s="439">
        <f t="shared" si="237"/>
        <v>0</v>
      </c>
      <c r="DT218" s="439">
        <f t="shared" si="237"/>
        <v>0</v>
      </c>
      <c r="DU218" s="439">
        <f t="shared" si="237"/>
        <v>0</v>
      </c>
      <c r="DV218" s="439">
        <f t="shared" si="237"/>
        <v>0</v>
      </c>
      <c r="DW218" s="439">
        <f t="shared" si="237"/>
        <v>0</v>
      </c>
      <c r="DX218" s="439">
        <f t="shared" si="237"/>
        <v>0</v>
      </c>
      <c r="DY218" s="439">
        <f t="shared" si="237"/>
        <v>0</v>
      </c>
      <c r="DZ218" s="439">
        <f t="shared" si="237"/>
        <v>0</v>
      </c>
      <c r="EA218" s="439">
        <f t="shared" si="237"/>
        <v>0</v>
      </c>
      <c r="EB218" s="439">
        <f t="shared" ref="EB218:GM218" si="238">IF(OR($AL51=0,EB$165&gt;$E51,EB$165&lt;EOMONTH($D51,0)),0,IF(((($AJ51*((1+$AN51)^(EB$163-1))/12))-(EB216/$AM51))*$AM51&lt;0,0,((($AJ51*((1+$AN51)^(EB$163-1))/12))-(EB216/$AM51))*$AM51))</f>
        <v>0</v>
      </c>
      <c r="EC218" s="439">
        <f t="shared" si="238"/>
        <v>0</v>
      </c>
      <c r="ED218" s="439">
        <f t="shared" si="238"/>
        <v>0</v>
      </c>
      <c r="EE218" s="439">
        <f t="shared" si="238"/>
        <v>0</v>
      </c>
      <c r="EF218" s="439">
        <f t="shared" si="238"/>
        <v>0</v>
      </c>
      <c r="EG218" s="439">
        <f t="shared" si="238"/>
        <v>0</v>
      </c>
      <c r="EH218" s="439">
        <f t="shared" si="238"/>
        <v>0</v>
      </c>
      <c r="EI218" s="439">
        <f t="shared" si="238"/>
        <v>0</v>
      </c>
      <c r="EJ218" s="439">
        <f t="shared" si="238"/>
        <v>0</v>
      </c>
      <c r="EK218" s="439">
        <f t="shared" si="238"/>
        <v>0</v>
      </c>
      <c r="EL218" s="439">
        <f t="shared" si="238"/>
        <v>0</v>
      </c>
      <c r="EM218" s="439">
        <f t="shared" si="238"/>
        <v>0</v>
      </c>
      <c r="EN218" s="439">
        <f t="shared" si="238"/>
        <v>0</v>
      </c>
      <c r="EO218" s="439">
        <f t="shared" si="238"/>
        <v>0</v>
      </c>
      <c r="EP218" s="439">
        <f t="shared" si="238"/>
        <v>0</v>
      </c>
      <c r="EQ218" s="439">
        <f t="shared" si="238"/>
        <v>0</v>
      </c>
      <c r="ER218" s="439">
        <f t="shared" si="238"/>
        <v>0</v>
      </c>
      <c r="ES218" s="439">
        <f t="shared" si="238"/>
        <v>0</v>
      </c>
      <c r="ET218" s="439">
        <f t="shared" si="238"/>
        <v>0</v>
      </c>
      <c r="EU218" s="439">
        <f t="shared" si="238"/>
        <v>0</v>
      </c>
      <c r="EV218" s="439">
        <f t="shared" si="238"/>
        <v>0</v>
      </c>
      <c r="EW218" s="439">
        <f t="shared" si="238"/>
        <v>0</v>
      </c>
      <c r="EX218" s="439">
        <f t="shared" si="238"/>
        <v>0</v>
      </c>
      <c r="EY218" s="439">
        <f t="shared" si="238"/>
        <v>0</v>
      </c>
      <c r="EZ218" s="439">
        <f t="shared" si="238"/>
        <v>0</v>
      </c>
      <c r="FA218" s="439">
        <f t="shared" si="238"/>
        <v>0</v>
      </c>
      <c r="FB218" s="439">
        <f t="shared" si="238"/>
        <v>0</v>
      </c>
      <c r="FC218" s="439">
        <f t="shared" si="238"/>
        <v>0</v>
      </c>
      <c r="FD218" s="439">
        <f t="shared" si="238"/>
        <v>0</v>
      </c>
      <c r="FE218" s="439">
        <f t="shared" si="238"/>
        <v>0</v>
      </c>
      <c r="FF218" s="439">
        <f t="shared" si="238"/>
        <v>0</v>
      </c>
      <c r="FG218" s="439">
        <f t="shared" si="238"/>
        <v>0</v>
      </c>
      <c r="FH218" s="439">
        <f t="shared" si="238"/>
        <v>0</v>
      </c>
      <c r="FI218" s="439">
        <f t="shared" si="238"/>
        <v>0</v>
      </c>
      <c r="FJ218" s="439">
        <f t="shared" si="238"/>
        <v>0</v>
      </c>
      <c r="FK218" s="439">
        <f t="shared" si="238"/>
        <v>0</v>
      </c>
      <c r="FL218" s="439">
        <f t="shared" si="238"/>
        <v>0</v>
      </c>
      <c r="FM218" s="439">
        <f t="shared" si="238"/>
        <v>0</v>
      </c>
      <c r="FN218" s="439">
        <f t="shared" si="238"/>
        <v>0</v>
      </c>
      <c r="FO218" s="439">
        <f t="shared" si="238"/>
        <v>0</v>
      </c>
      <c r="FP218" s="439">
        <f t="shared" si="238"/>
        <v>0</v>
      </c>
      <c r="FQ218" s="439">
        <f t="shared" si="238"/>
        <v>0</v>
      </c>
      <c r="FR218" s="439">
        <f t="shared" si="238"/>
        <v>0</v>
      </c>
      <c r="FS218" s="439">
        <f t="shared" si="238"/>
        <v>0</v>
      </c>
      <c r="FT218" s="439">
        <f t="shared" si="238"/>
        <v>0</v>
      </c>
      <c r="FU218" s="439">
        <f t="shared" si="238"/>
        <v>0</v>
      </c>
      <c r="FV218" s="439">
        <f t="shared" si="238"/>
        <v>0</v>
      </c>
      <c r="FW218" s="439">
        <f t="shared" si="238"/>
        <v>0</v>
      </c>
      <c r="FX218" s="439">
        <f t="shared" si="238"/>
        <v>0</v>
      </c>
      <c r="FY218" s="439">
        <f t="shared" si="238"/>
        <v>0</v>
      </c>
      <c r="FZ218" s="439">
        <f t="shared" si="238"/>
        <v>0</v>
      </c>
      <c r="GA218" s="439">
        <f t="shared" si="238"/>
        <v>0</v>
      </c>
      <c r="GB218" s="439">
        <f t="shared" si="238"/>
        <v>0</v>
      </c>
      <c r="GC218" s="439">
        <f t="shared" si="238"/>
        <v>0</v>
      </c>
      <c r="GD218" s="439">
        <f t="shared" si="238"/>
        <v>0</v>
      </c>
      <c r="GE218" s="439">
        <f t="shared" si="238"/>
        <v>0</v>
      </c>
      <c r="GF218" s="439">
        <f t="shared" si="238"/>
        <v>0</v>
      </c>
      <c r="GG218" s="439">
        <f t="shared" si="238"/>
        <v>0</v>
      </c>
      <c r="GH218" s="439">
        <f t="shared" si="238"/>
        <v>0</v>
      </c>
      <c r="GI218" s="439">
        <f t="shared" si="238"/>
        <v>0</v>
      </c>
      <c r="GJ218" s="439">
        <f t="shared" si="238"/>
        <v>0</v>
      </c>
      <c r="GK218" s="439">
        <f t="shared" si="238"/>
        <v>0</v>
      </c>
      <c r="GL218" s="439">
        <f t="shared" si="238"/>
        <v>0</v>
      </c>
      <c r="GM218" s="439">
        <f t="shared" si="238"/>
        <v>0</v>
      </c>
      <c r="GN218" s="439">
        <f t="shared" ref="GN218:IY218" si="239">IF(OR($AL51=0,GN$165&gt;$E51,GN$165&lt;EOMONTH($D51,0)),0,IF(((($AJ51*((1+$AN51)^(GN$163-1))/12))-(GN216/$AM51))*$AM51&lt;0,0,((($AJ51*((1+$AN51)^(GN$163-1))/12))-(GN216/$AM51))*$AM51))</f>
        <v>0</v>
      </c>
      <c r="GO218" s="439">
        <f t="shared" si="239"/>
        <v>0</v>
      </c>
      <c r="GP218" s="439">
        <f t="shared" si="239"/>
        <v>0</v>
      </c>
      <c r="GQ218" s="439">
        <f t="shared" si="239"/>
        <v>0</v>
      </c>
      <c r="GR218" s="439">
        <f t="shared" si="239"/>
        <v>0</v>
      </c>
      <c r="GS218" s="439">
        <f t="shared" si="239"/>
        <v>0</v>
      </c>
      <c r="GT218" s="439">
        <f t="shared" si="239"/>
        <v>0</v>
      </c>
      <c r="GU218" s="439">
        <f t="shared" si="239"/>
        <v>0</v>
      </c>
      <c r="GV218" s="439">
        <f t="shared" si="239"/>
        <v>0</v>
      </c>
      <c r="GW218" s="439">
        <f t="shared" si="239"/>
        <v>0</v>
      </c>
      <c r="GX218" s="439">
        <f t="shared" si="239"/>
        <v>0</v>
      </c>
      <c r="GY218" s="439">
        <f t="shared" si="239"/>
        <v>0</v>
      </c>
      <c r="GZ218" s="439">
        <f t="shared" si="239"/>
        <v>0</v>
      </c>
      <c r="HA218" s="439">
        <f t="shared" si="239"/>
        <v>0</v>
      </c>
      <c r="HB218" s="439">
        <f t="shared" si="239"/>
        <v>0</v>
      </c>
      <c r="HC218" s="439">
        <f t="shared" si="239"/>
        <v>0</v>
      </c>
      <c r="HD218" s="439">
        <f t="shared" si="239"/>
        <v>0</v>
      </c>
      <c r="HE218" s="439">
        <f t="shared" si="239"/>
        <v>0</v>
      </c>
      <c r="HF218" s="439">
        <f t="shared" si="239"/>
        <v>0</v>
      </c>
      <c r="HG218" s="439">
        <f t="shared" si="239"/>
        <v>0</v>
      </c>
      <c r="HH218" s="439">
        <f t="shared" si="239"/>
        <v>0</v>
      </c>
      <c r="HI218" s="439">
        <f t="shared" si="239"/>
        <v>0</v>
      </c>
      <c r="HJ218" s="439">
        <f t="shared" si="239"/>
        <v>0</v>
      </c>
      <c r="HK218" s="439">
        <f t="shared" si="239"/>
        <v>0</v>
      </c>
      <c r="HL218" s="439">
        <f t="shared" si="239"/>
        <v>0</v>
      </c>
      <c r="HM218" s="439">
        <f t="shared" si="239"/>
        <v>0</v>
      </c>
      <c r="HN218" s="439">
        <f t="shared" si="239"/>
        <v>0</v>
      </c>
      <c r="HO218" s="439">
        <f t="shared" si="239"/>
        <v>0</v>
      </c>
      <c r="HP218" s="439">
        <f t="shared" si="239"/>
        <v>0</v>
      </c>
      <c r="HQ218" s="439">
        <f t="shared" si="239"/>
        <v>0</v>
      </c>
      <c r="HR218" s="439">
        <f t="shared" si="239"/>
        <v>0</v>
      </c>
      <c r="HS218" s="439">
        <f t="shared" si="239"/>
        <v>0</v>
      </c>
      <c r="HT218" s="439">
        <f t="shared" si="239"/>
        <v>0</v>
      </c>
      <c r="HU218" s="439">
        <f t="shared" si="239"/>
        <v>0</v>
      </c>
      <c r="HV218" s="439">
        <f t="shared" si="239"/>
        <v>0</v>
      </c>
      <c r="HW218" s="439">
        <f t="shared" si="239"/>
        <v>0</v>
      </c>
      <c r="HX218" s="439">
        <f t="shared" si="239"/>
        <v>0</v>
      </c>
      <c r="HY218" s="439">
        <f t="shared" si="239"/>
        <v>0</v>
      </c>
      <c r="HZ218" s="439">
        <f t="shared" si="239"/>
        <v>0</v>
      </c>
      <c r="IA218" s="439">
        <f t="shared" si="239"/>
        <v>0</v>
      </c>
      <c r="IB218" s="439">
        <f t="shared" si="239"/>
        <v>0</v>
      </c>
      <c r="IC218" s="439">
        <f t="shared" si="239"/>
        <v>0</v>
      </c>
      <c r="ID218" s="439">
        <f t="shared" si="239"/>
        <v>0</v>
      </c>
      <c r="IE218" s="439">
        <f t="shared" si="239"/>
        <v>0</v>
      </c>
      <c r="IF218" s="439">
        <f t="shared" si="239"/>
        <v>0</v>
      </c>
      <c r="IG218" s="439">
        <f t="shared" si="239"/>
        <v>0</v>
      </c>
      <c r="IH218" s="439">
        <f t="shared" si="239"/>
        <v>0</v>
      </c>
      <c r="II218" s="439">
        <f t="shared" si="239"/>
        <v>0</v>
      </c>
      <c r="IJ218" s="439">
        <f t="shared" si="239"/>
        <v>0</v>
      </c>
      <c r="IK218" s="439">
        <f t="shared" si="239"/>
        <v>0</v>
      </c>
      <c r="IL218" s="439">
        <f t="shared" si="239"/>
        <v>0</v>
      </c>
      <c r="IM218" s="439">
        <f t="shared" si="239"/>
        <v>0</v>
      </c>
      <c r="IN218" s="439">
        <f t="shared" si="239"/>
        <v>0</v>
      </c>
      <c r="IO218" s="439">
        <f t="shared" si="239"/>
        <v>0</v>
      </c>
      <c r="IP218" s="439">
        <f t="shared" si="239"/>
        <v>0</v>
      </c>
      <c r="IQ218" s="439">
        <f t="shared" si="239"/>
        <v>0</v>
      </c>
      <c r="IR218" s="439">
        <f t="shared" si="239"/>
        <v>0</v>
      </c>
      <c r="IS218" s="439">
        <f t="shared" si="239"/>
        <v>0</v>
      </c>
      <c r="IT218" s="439">
        <f t="shared" si="239"/>
        <v>0</v>
      </c>
      <c r="IU218" s="439">
        <f t="shared" si="239"/>
        <v>0</v>
      </c>
      <c r="IV218" s="439">
        <f t="shared" si="239"/>
        <v>0</v>
      </c>
      <c r="IW218" s="439">
        <f t="shared" si="239"/>
        <v>0</v>
      </c>
      <c r="IX218" s="439">
        <f t="shared" si="239"/>
        <v>0</v>
      </c>
      <c r="IY218" s="439">
        <f t="shared" si="239"/>
        <v>0</v>
      </c>
      <c r="IZ218" s="439">
        <f t="shared" ref="IZ218:LK218" si="240">IF(OR($AL51=0,IZ$165&gt;$E51,IZ$165&lt;EOMONTH($D51,0)),0,IF(((($AJ51*((1+$AN51)^(IZ$163-1))/12))-(IZ216/$AM51))*$AM51&lt;0,0,((($AJ51*((1+$AN51)^(IZ$163-1))/12))-(IZ216/$AM51))*$AM51))</f>
        <v>0</v>
      </c>
      <c r="JA218" s="439">
        <f t="shared" si="240"/>
        <v>0</v>
      </c>
      <c r="JB218" s="439">
        <f t="shared" si="240"/>
        <v>0</v>
      </c>
      <c r="JC218" s="439">
        <f t="shared" si="240"/>
        <v>0</v>
      </c>
      <c r="JD218" s="439">
        <f t="shared" si="240"/>
        <v>0</v>
      </c>
      <c r="JE218" s="439">
        <f t="shared" si="240"/>
        <v>0</v>
      </c>
      <c r="JF218" s="439">
        <f t="shared" si="240"/>
        <v>0</v>
      </c>
      <c r="JG218" s="439">
        <f t="shared" si="240"/>
        <v>0</v>
      </c>
      <c r="JH218" s="439">
        <f t="shared" si="240"/>
        <v>0</v>
      </c>
      <c r="JI218" s="439">
        <f t="shared" si="240"/>
        <v>0</v>
      </c>
      <c r="JJ218" s="439">
        <f t="shared" si="240"/>
        <v>0</v>
      </c>
      <c r="JK218" s="439">
        <f t="shared" si="240"/>
        <v>0</v>
      </c>
      <c r="JL218" s="439">
        <f t="shared" si="240"/>
        <v>0</v>
      </c>
      <c r="JM218" s="439">
        <f t="shared" si="240"/>
        <v>0</v>
      </c>
      <c r="JN218" s="439">
        <f t="shared" si="240"/>
        <v>0</v>
      </c>
      <c r="JO218" s="439">
        <f t="shared" si="240"/>
        <v>0</v>
      </c>
      <c r="JP218" s="439">
        <f t="shared" si="240"/>
        <v>0</v>
      </c>
      <c r="JQ218" s="439">
        <f t="shared" si="240"/>
        <v>0</v>
      </c>
      <c r="JR218" s="439">
        <f t="shared" si="240"/>
        <v>0</v>
      </c>
      <c r="JS218" s="439">
        <f t="shared" si="240"/>
        <v>0</v>
      </c>
      <c r="JT218" s="439">
        <f t="shared" si="240"/>
        <v>0</v>
      </c>
      <c r="JU218" s="439">
        <f t="shared" si="240"/>
        <v>0</v>
      </c>
      <c r="JV218" s="439">
        <f t="shared" si="240"/>
        <v>0</v>
      </c>
      <c r="JW218" s="439">
        <f t="shared" si="240"/>
        <v>0</v>
      </c>
      <c r="JX218" s="439">
        <f t="shared" si="240"/>
        <v>0</v>
      </c>
      <c r="JY218" s="439">
        <f t="shared" si="240"/>
        <v>0</v>
      </c>
      <c r="JZ218" s="439">
        <f t="shared" si="240"/>
        <v>0</v>
      </c>
      <c r="KA218" s="439">
        <f t="shared" si="240"/>
        <v>0</v>
      </c>
      <c r="KB218" s="439">
        <f t="shared" si="240"/>
        <v>0</v>
      </c>
      <c r="KC218" s="439">
        <f t="shared" si="240"/>
        <v>0</v>
      </c>
      <c r="KD218" s="439">
        <f t="shared" si="240"/>
        <v>0</v>
      </c>
      <c r="KE218" s="439">
        <f t="shared" si="240"/>
        <v>0</v>
      </c>
      <c r="KF218" s="439">
        <f t="shared" si="240"/>
        <v>0</v>
      </c>
      <c r="KG218" s="439">
        <f t="shared" si="240"/>
        <v>0</v>
      </c>
      <c r="KH218" s="439">
        <f t="shared" si="240"/>
        <v>0</v>
      </c>
      <c r="KI218" s="439">
        <f t="shared" si="240"/>
        <v>0</v>
      </c>
      <c r="KJ218" s="439">
        <f t="shared" si="240"/>
        <v>0</v>
      </c>
      <c r="KK218" s="439">
        <f t="shared" si="240"/>
        <v>0</v>
      </c>
      <c r="KL218" s="439">
        <f t="shared" si="240"/>
        <v>0</v>
      </c>
      <c r="KM218" s="439">
        <f t="shared" si="240"/>
        <v>0</v>
      </c>
      <c r="KN218" s="439">
        <f t="shared" si="240"/>
        <v>0</v>
      </c>
      <c r="KO218" s="439">
        <f t="shared" si="240"/>
        <v>0</v>
      </c>
      <c r="KP218" s="439">
        <f t="shared" si="240"/>
        <v>0</v>
      </c>
      <c r="KQ218" s="439">
        <f t="shared" si="240"/>
        <v>0</v>
      </c>
      <c r="KR218" s="439">
        <f t="shared" si="240"/>
        <v>0</v>
      </c>
      <c r="KS218" s="439">
        <f t="shared" si="240"/>
        <v>0</v>
      </c>
      <c r="KT218" s="439">
        <f t="shared" si="240"/>
        <v>0</v>
      </c>
      <c r="KU218" s="439">
        <f t="shared" si="240"/>
        <v>0</v>
      </c>
      <c r="KV218" s="439">
        <f t="shared" si="240"/>
        <v>0</v>
      </c>
      <c r="KW218" s="439">
        <f t="shared" si="240"/>
        <v>0</v>
      </c>
      <c r="KX218" s="439">
        <f t="shared" si="240"/>
        <v>0</v>
      </c>
      <c r="KY218" s="439">
        <f t="shared" si="240"/>
        <v>0</v>
      </c>
      <c r="KZ218" s="439">
        <f t="shared" si="240"/>
        <v>0</v>
      </c>
      <c r="LA218" s="439">
        <f t="shared" si="240"/>
        <v>0</v>
      </c>
      <c r="LB218" s="439">
        <f t="shared" si="240"/>
        <v>0</v>
      </c>
      <c r="LC218" s="439">
        <f t="shared" si="240"/>
        <v>0</v>
      </c>
      <c r="LD218" s="439">
        <f t="shared" si="240"/>
        <v>0</v>
      </c>
      <c r="LE218" s="439">
        <f t="shared" si="240"/>
        <v>0</v>
      </c>
      <c r="LF218" s="439">
        <f t="shared" si="240"/>
        <v>0</v>
      </c>
      <c r="LG218" s="439">
        <f t="shared" si="240"/>
        <v>0</v>
      </c>
      <c r="LH218" s="439">
        <f t="shared" si="240"/>
        <v>0</v>
      </c>
      <c r="LI218" s="439">
        <f t="shared" si="240"/>
        <v>0</v>
      </c>
      <c r="LJ218" s="439">
        <f t="shared" si="240"/>
        <v>0</v>
      </c>
      <c r="LK218" s="439">
        <f t="shared" si="240"/>
        <v>0</v>
      </c>
      <c r="LL218" s="439">
        <f t="shared" ref="LL218:NK218" si="241">IF(OR($AL51=0,LL$165&gt;$E51,LL$165&lt;EOMONTH($D51,0)),0,IF(((($AJ51*((1+$AN51)^(LL$163-1))/12))-(LL216/$AM51))*$AM51&lt;0,0,((($AJ51*((1+$AN51)^(LL$163-1))/12))-(LL216/$AM51))*$AM51))</f>
        <v>0</v>
      </c>
      <c r="LM218" s="439">
        <f t="shared" si="241"/>
        <v>0</v>
      </c>
      <c r="LN218" s="439">
        <f t="shared" si="241"/>
        <v>0</v>
      </c>
      <c r="LO218" s="439">
        <f t="shared" si="241"/>
        <v>0</v>
      </c>
      <c r="LP218" s="439">
        <f t="shared" si="241"/>
        <v>0</v>
      </c>
      <c r="LQ218" s="439">
        <f t="shared" si="241"/>
        <v>0</v>
      </c>
      <c r="LR218" s="439">
        <f t="shared" si="241"/>
        <v>0</v>
      </c>
      <c r="LS218" s="439">
        <f t="shared" si="241"/>
        <v>0</v>
      </c>
      <c r="LT218" s="439">
        <f t="shared" si="241"/>
        <v>0</v>
      </c>
      <c r="LU218" s="439">
        <f t="shared" si="241"/>
        <v>0</v>
      </c>
      <c r="LV218" s="439">
        <f t="shared" si="241"/>
        <v>0</v>
      </c>
      <c r="LW218" s="439">
        <f t="shared" si="241"/>
        <v>0</v>
      </c>
      <c r="LX218" s="439">
        <f t="shared" si="241"/>
        <v>0</v>
      </c>
      <c r="LY218" s="439">
        <f t="shared" si="241"/>
        <v>0</v>
      </c>
      <c r="LZ218" s="439">
        <f t="shared" si="241"/>
        <v>0</v>
      </c>
      <c r="MA218" s="439">
        <f t="shared" si="241"/>
        <v>0</v>
      </c>
      <c r="MB218" s="439">
        <f t="shared" si="241"/>
        <v>0</v>
      </c>
      <c r="MC218" s="439">
        <f t="shared" si="241"/>
        <v>0</v>
      </c>
      <c r="MD218" s="439">
        <f t="shared" si="241"/>
        <v>0</v>
      </c>
      <c r="ME218" s="439">
        <f t="shared" si="241"/>
        <v>0</v>
      </c>
      <c r="MF218" s="439">
        <f t="shared" si="241"/>
        <v>0</v>
      </c>
      <c r="MG218" s="439">
        <f t="shared" si="241"/>
        <v>0</v>
      </c>
      <c r="MH218" s="439">
        <f t="shared" si="241"/>
        <v>0</v>
      </c>
      <c r="MI218" s="439">
        <f t="shared" si="241"/>
        <v>0</v>
      </c>
      <c r="MJ218" s="439">
        <f t="shared" si="241"/>
        <v>0</v>
      </c>
      <c r="MK218" s="439">
        <f t="shared" si="241"/>
        <v>0</v>
      </c>
      <c r="ML218" s="439">
        <f t="shared" si="241"/>
        <v>0</v>
      </c>
      <c r="MM218" s="439">
        <f t="shared" si="241"/>
        <v>0</v>
      </c>
      <c r="MN218" s="439">
        <f t="shared" si="241"/>
        <v>0</v>
      </c>
      <c r="MO218" s="439">
        <f t="shared" si="241"/>
        <v>0</v>
      </c>
      <c r="MP218" s="439">
        <f t="shared" si="241"/>
        <v>0</v>
      </c>
      <c r="MQ218" s="439">
        <f t="shared" si="241"/>
        <v>0</v>
      </c>
      <c r="MR218" s="439">
        <f t="shared" si="241"/>
        <v>0</v>
      </c>
      <c r="MS218" s="439">
        <f t="shared" si="241"/>
        <v>0</v>
      </c>
      <c r="MT218" s="439">
        <f t="shared" si="241"/>
        <v>0</v>
      </c>
      <c r="MU218" s="439">
        <f t="shared" si="241"/>
        <v>0</v>
      </c>
      <c r="MV218" s="439">
        <f t="shared" si="241"/>
        <v>0</v>
      </c>
      <c r="MW218" s="439">
        <f t="shared" si="241"/>
        <v>0</v>
      </c>
      <c r="MX218" s="439">
        <f t="shared" si="241"/>
        <v>0</v>
      </c>
      <c r="MY218" s="439">
        <f t="shared" si="241"/>
        <v>0</v>
      </c>
      <c r="MZ218" s="439">
        <f t="shared" si="241"/>
        <v>0</v>
      </c>
      <c r="NA218" s="439">
        <f t="shared" si="241"/>
        <v>0</v>
      </c>
      <c r="NB218" s="439">
        <f t="shared" si="241"/>
        <v>0</v>
      </c>
      <c r="NC218" s="439">
        <f t="shared" si="241"/>
        <v>0</v>
      </c>
      <c r="ND218" s="439">
        <f t="shared" si="241"/>
        <v>0</v>
      </c>
      <c r="NE218" s="439">
        <f t="shared" si="241"/>
        <v>0</v>
      </c>
      <c r="NF218" s="439">
        <f t="shared" si="241"/>
        <v>0</v>
      </c>
      <c r="NG218" s="439">
        <f t="shared" si="241"/>
        <v>0</v>
      </c>
      <c r="NH218" s="439">
        <f t="shared" si="241"/>
        <v>0</v>
      </c>
      <c r="NI218" s="439">
        <f t="shared" si="241"/>
        <v>0</v>
      </c>
      <c r="NJ218" s="439">
        <f t="shared" si="241"/>
        <v>0</v>
      </c>
      <c r="NK218" s="442">
        <f t="shared" si="241"/>
        <v>0</v>
      </c>
    </row>
    <row r="219" spans="1:375" x14ac:dyDescent="0.15">
      <c r="A219" s="436">
        <f t="shared" si="235"/>
        <v>-51041.666666666672</v>
      </c>
      <c r="B219" s="441" t="s">
        <v>750</v>
      </c>
      <c r="C219" s="438" t="s">
        <v>751</v>
      </c>
      <c r="D219" s="439">
        <f t="shared" ref="D219:BO219" si="242">IF(AND(D$165&gt;=EOMONTH($D51,0),D$165&lt;EOMONTH($D51,$S51)),-D216,0)</f>
        <v>0</v>
      </c>
      <c r="E219" s="439">
        <f t="shared" si="242"/>
        <v>0</v>
      </c>
      <c r="F219" s="439">
        <f t="shared" si="242"/>
        <v>0</v>
      </c>
      <c r="G219" s="439">
        <f t="shared" si="242"/>
        <v>0</v>
      </c>
      <c r="H219" s="439">
        <f t="shared" si="242"/>
        <v>0</v>
      </c>
      <c r="I219" s="439">
        <f t="shared" si="242"/>
        <v>0</v>
      </c>
      <c r="J219" s="439">
        <f t="shared" si="242"/>
        <v>0</v>
      </c>
      <c r="K219" s="439">
        <f t="shared" si="242"/>
        <v>0</v>
      </c>
      <c r="L219" s="439">
        <f t="shared" si="242"/>
        <v>0</v>
      </c>
      <c r="M219" s="439">
        <f t="shared" si="242"/>
        <v>0</v>
      </c>
      <c r="N219" s="439">
        <f t="shared" si="242"/>
        <v>0</v>
      </c>
      <c r="O219" s="439">
        <f t="shared" si="242"/>
        <v>0</v>
      </c>
      <c r="P219" s="439">
        <f t="shared" si="242"/>
        <v>0</v>
      </c>
      <c r="Q219" s="439">
        <f t="shared" si="242"/>
        <v>0</v>
      </c>
      <c r="R219" s="439">
        <f t="shared" si="242"/>
        <v>0</v>
      </c>
      <c r="S219" s="439">
        <f t="shared" si="242"/>
        <v>0</v>
      </c>
      <c r="T219" s="439">
        <f t="shared" si="242"/>
        <v>0</v>
      </c>
      <c r="U219" s="439">
        <f t="shared" si="242"/>
        <v>0</v>
      </c>
      <c r="V219" s="439">
        <f t="shared" si="242"/>
        <v>0</v>
      </c>
      <c r="W219" s="439">
        <f t="shared" si="242"/>
        <v>0</v>
      </c>
      <c r="X219" s="439">
        <f t="shared" si="242"/>
        <v>0</v>
      </c>
      <c r="Y219" s="439">
        <f t="shared" si="242"/>
        <v>0</v>
      </c>
      <c r="Z219" s="439">
        <f t="shared" si="242"/>
        <v>0</v>
      </c>
      <c r="AA219" s="439">
        <f t="shared" si="242"/>
        <v>0</v>
      </c>
      <c r="AB219" s="439">
        <f t="shared" si="242"/>
        <v>-10208.333333333334</v>
      </c>
      <c r="AC219" s="439">
        <f t="shared" si="242"/>
        <v>-10208.333333333334</v>
      </c>
      <c r="AD219" s="439">
        <f t="shared" si="242"/>
        <v>-10208.333333333334</v>
      </c>
      <c r="AE219" s="439">
        <f t="shared" si="242"/>
        <v>-10208.333333333334</v>
      </c>
      <c r="AF219" s="439">
        <f t="shared" si="242"/>
        <v>-10208.333333333334</v>
      </c>
      <c r="AG219" s="439">
        <f t="shared" si="242"/>
        <v>0</v>
      </c>
      <c r="AH219" s="439">
        <f t="shared" si="242"/>
        <v>0</v>
      </c>
      <c r="AI219" s="439">
        <f t="shared" si="242"/>
        <v>0</v>
      </c>
      <c r="AJ219" s="439">
        <f t="shared" si="242"/>
        <v>0</v>
      </c>
      <c r="AK219" s="439">
        <f t="shared" si="242"/>
        <v>0</v>
      </c>
      <c r="AL219" s="439">
        <f t="shared" si="242"/>
        <v>0</v>
      </c>
      <c r="AM219" s="439">
        <f t="shared" si="242"/>
        <v>0</v>
      </c>
      <c r="AN219" s="439">
        <f t="shared" si="242"/>
        <v>0</v>
      </c>
      <c r="AO219" s="439">
        <f t="shared" si="242"/>
        <v>0</v>
      </c>
      <c r="AP219" s="439">
        <f t="shared" si="242"/>
        <v>0</v>
      </c>
      <c r="AQ219" s="439">
        <f t="shared" si="242"/>
        <v>0</v>
      </c>
      <c r="AR219" s="439">
        <f t="shared" si="242"/>
        <v>0</v>
      </c>
      <c r="AS219" s="439">
        <f t="shared" si="242"/>
        <v>0</v>
      </c>
      <c r="AT219" s="439">
        <f t="shared" si="242"/>
        <v>0</v>
      </c>
      <c r="AU219" s="439">
        <f t="shared" si="242"/>
        <v>0</v>
      </c>
      <c r="AV219" s="439">
        <f t="shared" si="242"/>
        <v>0</v>
      </c>
      <c r="AW219" s="439">
        <f t="shared" si="242"/>
        <v>0</v>
      </c>
      <c r="AX219" s="439">
        <f t="shared" si="242"/>
        <v>0</v>
      </c>
      <c r="AY219" s="439">
        <f t="shared" si="242"/>
        <v>0</v>
      </c>
      <c r="AZ219" s="439">
        <f t="shared" si="242"/>
        <v>0</v>
      </c>
      <c r="BA219" s="439">
        <f t="shared" si="242"/>
        <v>0</v>
      </c>
      <c r="BB219" s="439">
        <f t="shared" si="242"/>
        <v>0</v>
      </c>
      <c r="BC219" s="439">
        <f t="shared" si="242"/>
        <v>0</v>
      </c>
      <c r="BD219" s="439">
        <f t="shared" si="242"/>
        <v>0</v>
      </c>
      <c r="BE219" s="439">
        <f t="shared" si="242"/>
        <v>0</v>
      </c>
      <c r="BF219" s="439">
        <f t="shared" si="242"/>
        <v>0</v>
      </c>
      <c r="BG219" s="439">
        <f t="shared" si="242"/>
        <v>0</v>
      </c>
      <c r="BH219" s="439">
        <f t="shared" si="242"/>
        <v>0</v>
      </c>
      <c r="BI219" s="439">
        <f t="shared" si="242"/>
        <v>0</v>
      </c>
      <c r="BJ219" s="439">
        <f t="shared" si="242"/>
        <v>0</v>
      </c>
      <c r="BK219" s="439">
        <f t="shared" si="242"/>
        <v>0</v>
      </c>
      <c r="BL219" s="439">
        <f t="shared" si="242"/>
        <v>0</v>
      </c>
      <c r="BM219" s="439">
        <f t="shared" si="242"/>
        <v>0</v>
      </c>
      <c r="BN219" s="439">
        <f t="shared" si="242"/>
        <v>0</v>
      </c>
      <c r="BO219" s="439">
        <f t="shared" si="242"/>
        <v>0</v>
      </c>
      <c r="BP219" s="439">
        <f t="shared" ref="BP219:EA219" si="243">IF(AND(BP$165&gt;=EOMONTH($D51,0),BP$165&lt;EOMONTH($D51,$S51)),-BP216,0)</f>
        <v>0</v>
      </c>
      <c r="BQ219" s="439">
        <f t="shared" si="243"/>
        <v>0</v>
      </c>
      <c r="BR219" s="439">
        <f t="shared" si="243"/>
        <v>0</v>
      </c>
      <c r="BS219" s="439">
        <f t="shared" si="243"/>
        <v>0</v>
      </c>
      <c r="BT219" s="439">
        <f t="shared" si="243"/>
        <v>0</v>
      </c>
      <c r="BU219" s="439">
        <f t="shared" si="243"/>
        <v>0</v>
      </c>
      <c r="BV219" s="439">
        <f t="shared" si="243"/>
        <v>0</v>
      </c>
      <c r="BW219" s="439">
        <f t="shared" si="243"/>
        <v>0</v>
      </c>
      <c r="BX219" s="439">
        <f t="shared" si="243"/>
        <v>0</v>
      </c>
      <c r="BY219" s="439">
        <f t="shared" si="243"/>
        <v>0</v>
      </c>
      <c r="BZ219" s="439">
        <f t="shared" si="243"/>
        <v>0</v>
      </c>
      <c r="CA219" s="439">
        <f t="shared" si="243"/>
        <v>0</v>
      </c>
      <c r="CB219" s="439">
        <f t="shared" si="243"/>
        <v>0</v>
      </c>
      <c r="CC219" s="439">
        <f t="shared" si="243"/>
        <v>0</v>
      </c>
      <c r="CD219" s="439">
        <f t="shared" si="243"/>
        <v>0</v>
      </c>
      <c r="CE219" s="439">
        <f t="shared" si="243"/>
        <v>0</v>
      </c>
      <c r="CF219" s="439">
        <f t="shared" si="243"/>
        <v>0</v>
      </c>
      <c r="CG219" s="439">
        <f t="shared" si="243"/>
        <v>0</v>
      </c>
      <c r="CH219" s="439">
        <f t="shared" si="243"/>
        <v>0</v>
      </c>
      <c r="CI219" s="439">
        <f t="shared" si="243"/>
        <v>0</v>
      </c>
      <c r="CJ219" s="439">
        <f t="shared" si="243"/>
        <v>0</v>
      </c>
      <c r="CK219" s="439">
        <f t="shared" si="243"/>
        <v>0</v>
      </c>
      <c r="CL219" s="439">
        <f t="shared" si="243"/>
        <v>0</v>
      </c>
      <c r="CM219" s="439">
        <f t="shared" si="243"/>
        <v>0</v>
      </c>
      <c r="CN219" s="439">
        <f t="shared" si="243"/>
        <v>0</v>
      </c>
      <c r="CO219" s="439">
        <f t="shared" si="243"/>
        <v>0</v>
      </c>
      <c r="CP219" s="439">
        <f t="shared" si="243"/>
        <v>0</v>
      </c>
      <c r="CQ219" s="439">
        <f t="shared" si="243"/>
        <v>0</v>
      </c>
      <c r="CR219" s="439">
        <f t="shared" si="243"/>
        <v>0</v>
      </c>
      <c r="CS219" s="439">
        <f t="shared" si="243"/>
        <v>0</v>
      </c>
      <c r="CT219" s="439">
        <f t="shared" si="243"/>
        <v>0</v>
      </c>
      <c r="CU219" s="439">
        <f t="shared" si="243"/>
        <v>0</v>
      </c>
      <c r="CV219" s="439">
        <f t="shared" si="243"/>
        <v>0</v>
      </c>
      <c r="CW219" s="439">
        <f t="shared" si="243"/>
        <v>0</v>
      </c>
      <c r="CX219" s="439">
        <f t="shared" si="243"/>
        <v>0</v>
      </c>
      <c r="CY219" s="439">
        <f t="shared" si="243"/>
        <v>0</v>
      </c>
      <c r="CZ219" s="439">
        <f t="shared" si="243"/>
        <v>0</v>
      </c>
      <c r="DA219" s="439">
        <f t="shared" si="243"/>
        <v>0</v>
      </c>
      <c r="DB219" s="439">
        <f t="shared" si="243"/>
        <v>0</v>
      </c>
      <c r="DC219" s="439">
        <f t="shared" si="243"/>
        <v>0</v>
      </c>
      <c r="DD219" s="439">
        <f t="shared" si="243"/>
        <v>0</v>
      </c>
      <c r="DE219" s="439">
        <f t="shared" si="243"/>
        <v>0</v>
      </c>
      <c r="DF219" s="439">
        <f t="shared" si="243"/>
        <v>0</v>
      </c>
      <c r="DG219" s="439">
        <f t="shared" si="243"/>
        <v>0</v>
      </c>
      <c r="DH219" s="439">
        <f t="shared" si="243"/>
        <v>0</v>
      </c>
      <c r="DI219" s="439">
        <f t="shared" si="243"/>
        <v>0</v>
      </c>
      <c r="DJ219" s="439">
        <f t="shared" si="243"/>
        <v>0</v>
      </c>
      <c r="DK219" s="439">
        <f t="shared" si="243"/>
        <v>0</v>
      </c>
      <c r="DL219" s="439">
        <f t="shared" si="243"/>
        <v>0</v>
      </c>
      <c r="DM219" s="439">
        <f t="shared" si="243"/>
        <v>0</v>
      </c>
      <c r="DN219" s="439">
        <f t="shared" si="243"/>
        <v>0</v>
      </c>
      <c r="DO219" s="439">
        <f t="shared" si="243"/>
        <v>0</v>
      </c>
      <c r="DP219" s="439">
        <f t="shared" si="243"/>
        <v>0</v>
      </c>
      <c r="DQ219" s="439">
        <f t="shared" si="243"/>
        <v>0</v>
      </c>
      <c r="DR219" s="439">
        <f t="shared" si="243"/>
        <v>0</v>
      </c>
      <c r="DS219" s="439">
        <f t="shared" si="243"/>
        <v>0</v>
      </c>
      <c r="DT219" s="439">
        <f t="shared" si="243"/>
        <v>0</v>
      </c>
      <c r="DU219" s="439">
        <f t="shared" si="243"/>
        <v>0</v>
      </c>
      <c r="DV219" s="439">
        <f t="shared" si="243"/>
        <v>0</v>
      </c>
      <c r="DW219" s="439">
        <f t="shared" si="243"/>
        <v>0</v>
      </c>
      <c r="DX219" s="439">
        <f t="shared" si="243"/>
        <v>0</v>
      </c>
      <c r="DY219" s="439">
        <f t="shared" si="243"/>
        <v>0</v>
      </c>
      <c r="DZ219" s="439">
        <f t="shared" si="243"/>
        <v>0</v>
      </c>
      <c r="EA219" s="439">
        <f t="shared" si="243"/>
        <v>0</v>
      </c>
      <c r="EB219" s="439">
        <f t="shared" ref="EB219:GM219" si="244">IF(AND(EB$165&gt;=EOMONTH($D51,0),EB$165&lt;EOMONTH($D51,$S51)),-EB216,0)</f>
        <v>0</v>
      </c>
      <c r="EC219" s="439">
        <f t="shared" si="244"/>
        <v>0</v>
      </c>
      <c r="ED219" s="439">
        <f t="shared" si="244"/>
        <v>0</v>
      </c>
      <c r="EE219" s="439">
        <f t="shared" si="244"/>
        <v>0</v>
      </c>
      <c r="EF219" s="439">
        <f t="shared" si="244"/>
        <v>0</v>
      </c>
      <c r="EG219" s="439">
        <f t="shared" si="244"/>
        <v>0</v>
      </c>
      <c r="EH219" s="439">
        <f t="shared" si="244"/>
        <v>0</v>
      </c>
      <c r="EI219" s="439">
        <f t="shared" si="244"/>
        <v>0</v>
      </c>
      <c r="EJ219" s="439">
        <f t="shared" si="244"/>
        <v>0</v>
      </c>
      <c r="EK219" s="439">
        <f t="shared" si="244"/>
        <v>0</v>
      </c>
      <c r="EL219" s="439">
        <f t="shared" si="244"/>
        <v>0</v>
      </c>
      <c r="EM219" s="439">
        <f t="shared" si="244"/>
        <v>0</v>
      </c>
      <c r="EN219" s="439">
        <f t="shared" si="244"/>
        <v>0</v>
      </c>
      <c r="EO219" s="439">
        <f t="shared" si="244"/>
        <v>0</v>
      </c>
      <c r="EP219" s="439">
        <f t="shared" si="244"/>
        <v>0</v>
      </c>
      <c r="EQ219" s="439">
        <f t="shared" si="244"/>
        <v>0</v>
      </c>
      <c r="ER219" s="439">
        <f t="shared" si="244"/>
        <v>0</v>
      </c>
      <c r="ES219" s="439">
        <f t="shared" si="244"/>
        <v>0</v>
      </c>
      <c r="ET219" s="439">
        <f t="shared" si="244"/>
        <v>0</v>
      </c>
      <c r="EU219" s="439">
        <f t="shared" si="244"/>
        <v>0</v>
      </c>
      <c r="EV219" s="439">
        <f t="shared" si="244"/>
        <v>0</v>
      </c>
      <c r="EW219" s="439">
        <f t="shared" si="244"/>
        <v>0</v>
      </c>
      <c r="EX219" s="439">
        <f t="shared" si="244"/>
        <v>0</v>
      </c>
      <c r="EY219" s="439">
        <f t="shared" si="244"/>
        <v>0</v>
      </c>
      <c r="EZ219" s="439">
        <f t="shared" si="244"/>
        <v>0</v>
      </c>
      <c r="FA219" s="439">
        <f t="shared" si="244"/>
        <v>0</v>
      </c>
      <c r="FB219" s="439">
        <f t="shared" si="244"/>
        <v>0</v>
      </c>
      <c r="FC219" s="439">
        <f t="shared" si="244"/>
        <v>0</v>
      </c>
      <c r="FD219" s="439">
        <f t="shared" si="244"/>
        <v>0</v>
      </c>
      <c r="FE219" s="439">
        <f t="shared" si="244"/>
        <v>0</v>
      </c>
      <c r="FF219" s="439">
        <f t="shared" si="244"/>
        <v>0</v>
      </c>
      <c r="FG219" s="439">
        <f t="shared" si="244"/>
        <v>0</v>
      </c>
      <c r="FH219" s="439">
        <f t="shared" si="244"/>
        <v>0</v>
      </c>
      <c r="FI219" s="439">
        <f t="shared" si="244"/>
        <v>0</v>
      </c>
      <c r="FJ219" s="439">
        <f t="shared" si="244"/>
        <v>0</v>
      </c>
      <c r="FK219" s="439">
        <f t="shared" si="244"/>
        <v>0</v>
      </c>
      <c r="FL219" s="439">
        <f t="shared" si="244"/>
        <v>0</v>
      </c>
      <c r="FM219" s="439">
        <f t="shared" si="244"/>
        <v>0</v>
      </c>
      <c r="FN219" s="439">
        <f t="shared" si="244"/>
        <v>0</v>
      </c>
      <c r="FO219" s="439">
        <f t="shared" si="244"/>
        <v>0</v>
      </c>
      <c r="FP219" s="439">
        <f t="shared" si="244"/>
        <v>0</v>
      </c>
      <c r="FQ219" s="439">
        <f t="shared" si="244"/>
        <v>0</v>
      </c>
      <c r="FR219" s="439">
        <f t="shared" si="244"/>
        <v>0</v>
      </c>
      <c r="FS219" s="439">
        <f t="shared" si="244"/>
        <v>0</v>
      </c>
      <c r="FT219" s="439">
        <f t="shared" si="244"/>
        <v>0</v>
      </c>
      <c r="FU219" s="439">
        <f t="shared" si="244"/>
        <v>0</v>
      </c>
      <c r="FV219" s="439">
        <f t="shared" si="244"/>
        <v>0</v>
      </c>
      <c r="FW219" s="439">
        <f t="shared" si="244"/>
        <v>0</v>
      </c>
      <c r="FX219" s="439">
        <f t="shared" si="244"/>
        <v>0</v>
      </c>
      <c r="FY219" s="439">
        <f t="shared" si="244"/>
        <v>0</v>
      </c>
      <c r="FZ219" s="439">
        <f t="shared" si="244"/>
        <v>0</v>
      </c>
      <c r="GA219" s="439">
        <f t="shared" si="244"/>
        <v>0</v>
      </c>
      <c r="GB219" s="439">
        <f t="shared" si="244"/>
        <v>0</v>
      </c>
      <c r="GC219" s="439">
        <f t="shared" si="244"/>
        <v>0</v>
      </c>
      <c r="GD219" s="439">
        <f t="shared" si="244"/>
        <v>0</v>
      </c>
      <c r="GE219" s="439">
        <f t="shared" si="244"/>
        <v>0</v>
      </c>
      <c r="GF219" s="439">
        <f t="shared" si="244"/>
        <v>0</v>
      </c>
      <c r="GG219" s="439">
        <f t="shared" si="244"/>
        <v>0</v>
      </c>
      <c r="GH219" s="439">
        <f t="shared" si="244"/>
        <v>0</v>
      </c>
      <c r="GI219" s="439">
        <f t="shared" si="244"/>
        <v>0</v>
      </c>
      <c r="GJ219" s="439">
        <f t="shared" si="244"/>
        <v>0</v>
      </c>
      <c r="GK219" s="439">
        <f t="shared" si="244"/>
        <v>0</v>
      </c>
      <c r="GL219" s="439">
        <f t="shared" si="244"/>
        <v>0</v>
      </c>
      <c r="GM219" s="439">
        <f t="shared" si="244"/>
        <v>0</v>
      </c>
      <c r="GN219" s="439">
        <f t="shared" ref="GN219:IY219" si="245">IF(AND(GN$165&gt;=EOMONTH($D51,0),GN$165&lt;EOMONTH($D51,$S51)),-GN216,0)</f>
        <v>0</v>
      </c>
      <c r="GO219" s="439">
        <f t="shared" si="245"/>
        <v>0</v>
      </c>
      <c r="GP219" s="439">
        <f t="shared" si="245"/>
        <v>0</v>
      </c>
      <c r="GQ219" s="439">
        <f t="shared" si="245"/>
        <v>0</v>
      </c>
      <c r="GR219" s="439">
        <f t="shared" si="245"/>
        <v>0</v>
      </c>
      <c r="GS219" s="439">
        <f t="shared" si="245"/>
        <v>0</v>
      </c>
      <c r="GT219" s="439">
        <f t="shared" si="245"/>
        <v>0</v>
      </c>
      <c r="GU219" s="439">
        <f t="shared" si="245"/>
        <v>0</v>
      </c>
      <c r="GV219" s="439">
        <f t="shared" si="245"/>
        <v>0</v>
      </c>
      <c r="GW219" s="439">
        <f t="shared" si="245"/>
        <v>0</v>
      </c>
      <c r="GX219" s="439">
        <f t="shared" si="245"/>
        <v>0</v>
      </c>
      <c r="GY219" s="439">
        <f t="shared" si="245"/>
        <v>0</v>
      </c>
      <c r="GZ219" s="439">
        <f t="shared" si="245"/>
        <v>0</v>
      </c>
      <c r="HA219" s="439">
        <f t="shared" si="245"/>
        <v>0</v>
      </c>
      <c r="HB219" s="439">
        <f t="shared" si="245"/>
        <v>0</v>
      </c>
      <c r="HC219" s="439">
        <f t="shared" si="245"/>
        <v>0</v>
      </c>
      <c r="HD219" s="439">
        <f t="shared" si="245"/>
        <v>0</v>
      </c>
      <c r="HE219" s="439">
        <f t="shared" si="245"/>
        <v>0</v>
      </c>
      <c r="HF219" s="439">
        <f t="shared" si="245"/>
        <v>0</v>
      </c>
      <c r="HG219" s="439">
        <f t="shared" si="245"/>
        <v>0</v>
      </c>
      <c r="HH219" s="439">
        <f t="shared" si="245"/>
        <v>0</v>
      </c>
      <c r="HI219" s="439">
        <f t="shared" si="245"/>
        <v>0</v>
      </c>
      <c r="HJ219" s="439">
        <f t="shared" si="245"/>
        <v>0</v>
      </c>
      <c r="HK219" s="439">
        <f t="shared" si="245"/>
        <v>0</v>
      </c>
      <c r="HL219" s="439">
        <f t="shared" si="245"/>
        <v>0</v>
      </c>
      <c r="HM219" s="439">
        <f t="shared" si="245"/>
        <v>0</v>
      </c>
      <c r="HN219" s="439">
        <f t="shared" si="245"/>
        <v>0</v>
      </c>
      <c r="HO219" s="439">
        <f t="shared" si="245"/>
        <v>0</v>
      </c>
      <c r="HP219" s="439">
        <f t="shared" si="245"/>
        <v>0</v>
      </c>
      <c r="HQ219" s="439">
        <f t="shared" si="245"/>
        <v>0</v>
      </c>
      <c r="HR219" s="439">
        <f t="shared" si="245"/>
        <v>0</v>
      </c>
      <c r="HS219" s="439">
        <f t="shared" si="245"/>
        <v>0</v>
      </c>
      <c r="HT219" s="439">
        <f t="shared" si="245"/>
        <v>0</v>
      </c>
      <c r="HU219" s="439">
        <f t="shared" si="245"/>
        <v>0</v>
      </c>
      <c r="HV219" s="439">
        <f t="shared" si="245"/>
        <v>0</v>
      </c>
      <c r="HW219" s="439">
        <f t="shared" si="245"/>
        <v>0</v>
      </c>
      <c r="HX219" s="439">
        <f t="shared" si="245"/>
        <v>0</v>
      </c>
      <c r="HY219" s="439">
        <f t="shared" si="245"/>
        <v>0</v>
      </c>
      <c r="HZ219" s="439">
        <f t="shared" si="245"/>
        <v>0</v>
      </c>
      <c r="IA219" s="439">
        <f t="shared" si="245"/>
        <v>0</v>
      </c>
      <c r="IB219" s="439">
        <f t="shared" si="245"/>
        <v>0</v>
      </c>
      <c r="IC219" s="439">
        <f t="shared" si="245"/>
        <v>0</v>
      </c>
      <c r="ID219" s="439">
        <f t="shared" si="245"/>
        <v>0</v>
      </c>
      <c r="IE219" s="439">
        <f t="shared" si="245"/>
        <v>0</v>
      </c>
      <c r="IF219" s="439">
        <f t="shared" si="245"/>
        <v>0</v>
      </c>
      <c r="IG219" s="439">
        <f t="shared" si="245"/>
        <v>0</v>
      </c>
      <c r="IH219" s="439">
        <f t="shared" si="245"/>
        <v>0</v>
      </c>
      <c r="II219" s="439">
        <f t="shared" si="245"/>
        <v>0</v>
      </c>
      <c r="IJ219" s="439">
        <f t="shared" si="245"/>
        <v>0</v>
      </c>
      <c r="IK219" s="439">
        <f t="shared" si="245"/>
        <v>0</v>
      </c>
      <c r="IL219" s="439">
        <f t="shared" si="245"/>
        <v>0</v>
      </c>
      <c r="IM219" s="439">
        <f t="shared" si="245"/>
        <v>0</v>
      </c>
      <c r="IN219" s="439">
        <f t="shared" si="245"/>
        <v>0</v>
      </c>
      <c r="IO219" s="439">
        <f t="shared" si="245"/>
        <v>0</v>
      </c>
      <c r="IP219" s="439">
        <f t="shared" si="245"/>
        <v>0</v>
      </c>
      <c r="IQ219" s="439">
        <f t="shared" si="245"/>
        <v>0</v>
      </c>
      <c r="IR219" s="439">
        <f t="shared" si="245"/>
        <v>0</v>
      </c>
      <c r="IS219" s="439">
        <f t="shared" si="245"/>
        <v>0</v>
      </c>
      <c r="IT219" s="439">
        <f t="shared" si="245"/>
        <v>0</v>
      </c>
      <c r="IU219" s="439">
        <f t="shared" si="245"/>
        <v>0</v>
      </c>
      <c r="IV219" s="439">
        <f t="shared" si="245"/>
        <v>0</v>
      </c>
      <c r="IW219" s="439">
        <f t="shared" si="245"/>
        <v>0</v>
      </c>
      <c r="IX219" s="439">
        <f t="shared" si="245"/>
        <v>0</v>
      </c>
      <c r="IY219" s="439">
        <f t="shared" si="245"/>
        <v>0</v>
      </c>
      <c r="IZ219" s="439">
        <f t="shared" ref="IZ219:LK219" si="246">IF(AND(IZ$165&gt;=EOMONTH($D51,0),IZ$165&lt;EOMONTH($D51,$S51)),-IZ216,0)</f>
        <v>0</v>
      </c>
      <c r="JA219" s="439">
        <f t="shared" si="246"/>
        <v>0</v>
      </c>
      <c r="JB219" s="439">
        <f t="shared" si="246"/>
        <v>0</v>
      </c>
      <c r="JC219" s="439">
        <f t="shared" si="246"/>
        <v>0</v>
      </c>
      <c r="JD219" s="439">
        <f t="shared" si="246"/>
        <v>0</v>
      </c>
      <c r="JE219" s="439">
        <f t="shared" si="246"/>
        <v>0</v>
      </c>
      <c r="JF219" s="439">
        <f t="shared" si="246"/>
        <v>0</v>
      </c>
      <c r="JG219" s="439">
        <f t="shared" si="246"/>
        <v>0</v>
      </c>
      <c r="JH219" s="439">
        <f t="shared" si="246"/>
        <v>0</v>
      </c>
      <c r="JI219" s="439">
        <f t="shared" si="246"/>
        <v>0</v>
      </c>
      <c r="JJ219" s="439">
        <f t="shared" si="246"/>
        <v>0</v>
      </c>
      <c r="JK219" s="439">
        <f t="shared" si="246"/>
        <v>0</v>
      </c>
      <c r="JL219" s="439">
        <f t="shared" si="246"/>
        <v>0</v>
      </c>
      <c r="JM219" s="439">
        <f t="shared" si="246"/>
        <v>0</v>
      </c>
      <c r="JN219" s="439">
        <f t="shared" si="246"/>
        <v>0</v>
      </c>
      <c r="JO219" s="439">
        <f t="shared" si="246"/>
        <v>0</v>
      </c>
      <c r="JP219" s="439">
        <f t="shared" si="246"/>
        <v>0</v>
      </c>
      <c r="JQ219" s="439">
        <f t="shared" si="246"/>
        <v>0</v>
      </c>
      <c r="JR219" s="439">
        <f t="shared" si="246"/>
        <v>0</v>
      </c>
      <c r="JS219" s="439">
        <f t="shared" si="246"/>
        <v>0</v>
      </c>
      <c r="JT219" s="439">
        <f t="shared" si="246"/>
        <v>0</v>
      </c>
      <c r="JU219" s="439">
        <f t="shared" si="246"/>
        <v>0</v>
      </c>
      <c r="JV219" s="439">
        <f t="shared" si="246"/>
        <v>0</v>
      </c>
      <c r="JW219" s="439">
        <f t="shared" si="246"/>
        <v>0</v>
      </c>
      <c r="JX219" s="439">
        <f t="shared" si="246"/>
        <v>0</v>
      </c>
      <c r="JY219" s="439">
        <f t="shared" si="246"/>
        <v>0</v>
      </c>
      <c r="JZ219" s="439">
        <f t="shared" si="246"/>
        <v>0</v>
      </c>
      <c r="KA219" s="439">
        <f t="shared" si="246"/>
        <v>0</v>
      </c>
      <c r="KB219" s="439">
        <f t="shared" si="246"/>
        <v>0</v>
      </c>
      <c r="KC219" s="439">
        <f t="shared" si="246"/>
        <v>0</v>
      </c>
      <c r="KD219" s="439">
        <f t="shared" si="246"/>
        <v>0</v>
      </c>
      <c r="KE219" s="439">
        <f t="shared" si="246"/>
        <v>0</v>
      </c>
      <c r="KF219" s="439">
        <f t="shared" si="246"/>
        <v>0</v>
      </c>
      <c r="KG219" s="439">
        <f t="shared" si="246"/>
        <v>0</v>
      </c>
      <c r="KH219" s="439">
        <f t="shared" si="246"/>
        <v>0</v>
      </c>
      <c r="KI219" s="439">
        <f t="shared" si="246"/>
        <v>0</v>
      </c>
      <c r="KJ219" s="439">
        <f t="shared" si="246"/>
        <v>0</v>
      </c>
      <c r="KK219" s="439">
        <f t="shared" si="246"/>
        <v>0</v>
      </c>
      <c r="KL219" s="439">
        <f t="shared" si="246"/>
        <v>0</v>
      </c>
      <c r="KM219" s="439">
        <f t="shared" si="246"/>
        <v>0</v>
      </c>
      <c r="KN219" s="439">
        <f t="shared" si="246"/>
        <v>0</v>
      </c>
      <c r="KO219" s="439">
        <f t="shared" si="246"/>
        <v>0</v>
      </c>
      <c r="KP219" s="439">
        <f t="shared" si="246"/>
        <v>0</v>
      </c>
      <c r="KQ219" s="439">
        <f t="shared" si="246"/>
        <v>0</v>
      </c>
      <c r="KR219" s="439">
        <f t="shared" si="246"/>
        <v>0</v>
      </c>
      <c r="KS219" s="439">
        <f t="shared" si="246"/>
        <v>0</v>
      </c>
      <c r="KT219" s="439">
        <f t="shared" si="246"/>
        <v>0</v>
      </c>
      <c r="KU219" s="439">
        <f t="shared" si="246"/>
        <v>0</v>
      </c>
      <c r="KV219" s="439">
        <f t="shared" si="246"/>
        <v>0</v>
      </c>
      <c r="KW219" s="439">
        <f t="shared" si="246"/>
        <v>0</v>
      </c>
      <c r="KX219" s="439">
        <f t="shared" si="246"/>
        <v>0</v>
      </c>
      <c r="KY219" s="439">
        <f t="shared" si="246"/>
        <v>0</v>
      </c>
      <c r="KZ219" s="439">
        <f t="shared" si="246"/>
        <v>0</v>
      </c>
      <c r="LA219" s="439">
        <f t="shared" si="246"/>
        <v>0</v>
      </c>
      <c r="LB219" s="439">
        <f t="shared" si="246"/>
        <v>0</v>
      </c>
      <c r="LC219" s="439">
        <f t="shared" si="246"/>
        <v>0</v>
      </c>
      <c r="LD219" s="439">
        <f t="shared" si="246"/>
        <v>0</v>
      </c>
      <c r="LE219" s="439">
        <f t="shared" si="246"/>
        <v>0</v>
      </c>
      <c r="LF219" s="439">
        <f t="shared" si="246"/>
        <v>0</v>
      </c>
      <c r="LG219" s="439">
        <f t="shared" si="246"/>
        <v>0</v>
      </c>
      <c r="LH219" s="439">
        <f t="shared" si="246"/>
        <v>0</v>
      </c>
      <c r="LI219" s="439">
        <f t="shared" si="246"/>
        <v>0</v>
      </c>
      <c r="LJ219" s="439">
        <f t="shared" si="246"/>
        <v>0</v>
      </c>
      <c r="LK219" s="439">
        <f t="shared" si="246"/>
        <v>0</v>
      </c>
      <c r="LL219" s="439">
        <f t="shared" ref="LL219:NK219" si="247">IF(AND(LL$165&gt;=EOMONTH($D51,0),LL$165&lt;EOMONTH($D51,$S51)),-LL216,0)</f>
        <v>0</v>
      </c>
      <c r="LM219" s="439">
        <f t="shared" si="247"/>
        <v>0</v>
      </c>
      <c r="LN219" s="439">
        <f t="shared" si="247"/>
        <v>0</v>
      </c>
      <c r="LO219" s="439">
        <f t="shared" si="247"/>
        <v>0</v>
      </c>
      <c r="LP219" s="439">
        <f t="shared" si="247"/>
        <v>0</v>
      </c>
      <c r="LQ219" s="439">
        <f t="shared" si="247"/>
        <v>0</v>
      </c>
      <c r="LR219" s="439">
        <f t="shared" si="247"/>
        <v>0</v>
      </c>
      <c r="LS219" s="439">
        <f t="shared" si="247"/>
        <v>0</v>
      </c>
      <c r="LT219" s="439">
        <f t="shared" si="247"/>
        <v>0</v>
      </c>
      <c r="LU219" s="439">
        <f t="shared" si="247"/>
        <v>0</v>
      </c>
      <c r="LV219" s="439">
        <f t="shared" si="247"/>
        <v>0</v>
      </c>
      <c r="LW219" s="439">
        <f t="shared" si="247"/>
        <v>0</v>
      </c>
      <c r="LX219" s="439">
        <f t="shared" si="247"/>
        <v>0</v>
      </c>
      <c r="LY219" s="439">
        <f t="shared" si="247"/>
        <v>0</v>
      </c>
      <c r="LZ219" s="439">
        <f t="shared" si="247"/>
        <v>0</v>
      </c>
      <c r="MA219" s="439">
        <f t="shared" si="247"/>
        <v>0</v>
      </c>
      <c r="MB219" s="439">
        <f t="shared" si="247"/>
        <v>0</v>
      </c>
      <c r="MC219" s="439">
        <f t="shared" si="247"/>
        <v>0</v>
      </c>
      <c r="MD219" s="439">
        <f t="shared" si="247"/>
        <v>0</v>
      </c>
      <c r="ME219" s="439">
        <f t="shared" si="247"/>
        <v>0</v>
      </c>
      <c r="MF219" s="439">
        <f t="shared" si="247"/>
        <v>0</v>
      </c>
      <c r="MG219" s="439">
        <f t="shared" si="247"/>
        <v>0</v>
      </c>
      <c r="MH219" s="439">
        <f t="shared" si="247"/>
        <v>0</v>
      </c>
      <c r="MI219" s="439">
        <f t="shared" si="247"/>
        <v>0</v>
      </c>
      <c r="MJ219" s="439">
        <f t="shared" si="247"/>
        <v>0</v>
      </c>
      <c r="MK219" s="439">
        <f t="shared" si="247"/>
        <v>0</v>
      </c>
      <c r="ML219" s="439">
        <f t="shared" si="247"/>
        <v>0</v>
      </c>
      <c r="MM219" s="439">
        <f t="shared" si="247"/>
        <v>0</v>
      </c>
      <c r="MN219" s="439">
        <f t="shared" si="247"/>
        <v>0</v>
      </c>
      <c r="MO219" s="439">
        <f t="shared" si="247"/>
        <v>0</v>
      </c>
      <c r="MP219" s="439">
        <f t="shared" si="247"/>
        <v>0</v>
      </c>
      <c r="MQ219" s="439">
        <f t="shared" si="247"/>
        <v>0</v>
      </c>
      <c r="MR219" s="439">
        <f t="shared" si="247"/>
        <v>0</v>
      </c>
      <c r="MS219" s="439">
        <f t="shared" si="247"/>
        <v>0</v>
      </c>
      <c r="MT219" s="439">
        <f t="shared" si="247"/>
        <v>0</v>
      </c>
      <c r="MU219" s="439">
        <f t="shared" si="247"/>
        <v>0</v>
      </c>
      <c r="MV219" s="439">
        <f t="shared" si="247"/>
        <v>0</v>
      </c>
      <c r="MW219" s="439">
        <f t="shared" si="247"/>
        <v>0</v>
      </c>
      <c r="MX219" s="439">
        <f t="shared" si="247"/>
        <v>0</v>
      </c>
      <c r="MY219" s="439">
        <f t="shared" si="247"/>
        <v>0</v>
      </c>
      <c r="MZ219" s="439">
        <f t="shared" si="247"/>
        <v>0</v>
      </c>
      <c r="NA219" s="439">
        <f t="shared" si="247"/>
        <v>0</v>
      </c>
      <c r="NB219" s="439">
        <f t="shared" si="247"/>
        <v>0</v>
      </c>
      <c r="NC219" s="439">
        <f t="shared" si="247"/>
        <v>0</v>
      </c>
      <c r="ND219" s="439">
        <f t="shared" si="247"/>
        <v>0</v>
      </c>
      <c r="NE219" s="439">
        <f t="shared" si="247"/>
        <v>0</v>
      </c>
      <c r="NF219" s="439">
        <f t="shared" si="247"/>
        <v>0</v>
      </c>
      <c r="NG219" s="439">
        <f t="shared" si="247"/>
        <v>0</v>
      </c>
      <c r="NH219" s="439">
        <f t="shared" si="247"/>
        <v>0</v>
      </c>
      <c r="NI219" s="439">
        <f t="shared" si="247"/>
        <v>0</v>
      </c>
      <c r="NJ219" s="439">
        <f t="shared" si="247"/>
        <v>0</v>
      </c>
      <c r="NK219" s="442">
        <f t="shared" si="247"/>
        <v>0</v>
      </c>
    </row>
    <row r="220" spans="1:375" x14ac:dyDescent="0.15">
      <c r="A220" s="436">
        <f t="shared" si="235"/>
        <v>1179818.5770493757</v>
      </c>
      <c r="B220" s="441" t="s">
        <v>745</v>
      </c>
      <c r="C220" s="438" t="s">
        <v>752</v>
      </c>
      <c r="D220" s="439">
        <f t="shared" ref="D220:BO220" si="248">IF(OR(D$165&lt;=EOMONTH($E51,$R51*(1-$O51)),D$165&gt;EOMONTH($E51,$P51*12*(1-$O51)+$Q51*12*$O51+$R51*(1-$O51))),0,FV($W51,ROUNDDOWN(YEARFRAC($D$165,D$165,1),0),0,-($U51*(1-$O51)+$V51*$O51)*$B51/12,0))</f>
        <v>0</v>
      </c>
      <c r="E220" s="439">
        <f t="shared" si="248"/>
        <v>0</v>
      </c>
      <c r="F220" s="439">
        <f t="shared" si="248"/>
        <v>0</v>
      </c>
      <c r="G220" s="439">
        <f t="shared" si="248"/>
        <v>0</v>
      </c>
      <c r="H220" s="439">
        <f t="shared" si="248"/>
        <v>0</v>
      </c>
      <c r="I220" s="439">
        <f t="shared" si="248"/>
        <v>0</v>
      </c>
      <c r="J220" s="439">
        <f t="shared" si="248"/>
        <v>0</v>
      </c>
      <c r="K220" s="439">
        <f t="shared" si="248"/>
        <v>0</v>
      </c>
      <c r="L220" s="439">
        <f t="shared" si="248"/>
        <v>0</v>
      </c>
      <c r="M220" s="439">
        <f t="shared" si="248"/>
        <v>0</v>
      </c>
      <c r="N220" s="439">
        <f t="shared" si="248"/>
        <v>0</v>
      </c>
      <c r="O220" s="439">
        <f t="shared" si="248"/>
        <v>0</v>
      </c>
      <c r="P220" s="439">
        <f t="shared" si="248"/>
        <v>0</v>
      </c>
      <c r="Q220" s="439">
        <f t="shared" si="248"/>
        <v>0</v>
      </c>
      <c r="R220" s="439">
        <f t="shared" si="248"/>
        <v>0</v>
      </c>
      <c r="S220" s="439">
        <f t="shared" si="248"/>
        <v>0</v>
      </c>
      <c r="T220" s="439">
        <f t="shared" si="248"/>
        <v>0</v>
      </c>
      <c r="U220" s="439">
        <f t="shared" si="248"/>
        <v>0</v>
      </c>
      <c r="V220" s="439">
        <f t="shared" si="248"/>
        <v>0</v>
      </c>
      <c r="W220" s="439">
        <f t="shared" si="248"/>
        <v>0</v>
      </c>
      <c r="X220" s="439">
        <f t="shared" si="248"/>
        <v>0</v>
      </c>
      <c r="Y220" s="439">
        <f t="shared" si="248"/>
        <v>0</v>
      </c>
      <c r="Z220" s="439">
        <f t="shared" si="248"/>
        <v>0</v>
      </c>
      <c r="AA220" s="439">
        <f t="shared" si="248"/>
        <v>0</v>
      </c>
      <c r="AB220" s="439">
        <f t="shared" si="248"/>
        <v>0</v>
      </c>
      <c r="AC220" s="439">
        <f t="shared" si="248"/>
        <v>0</v>
      </c>
      <c r="AD220" s="439">
        <f t="shared" si="248"/>
        <v>0</v>
      </c>
      <c r="AE220" s="439">
        <f t="shared" si="248"/>
        <v>0</v>
      </c>
      <c r="AF220" s="439">
        <f t="shared" si="248"/>
        <v>0</v>
      </c>
      <c r="AG220" s="439">
        <f t="shared" si="248"/>
        <v>0</v>
      </c>
      <c r="AH220" s="439">
        <f t="shared" si="248"/>
        <v>0</v>
      </c>
      <c r="AI220" s="439">
        <f t="shared" si="248"/>
        <v>0</v>
      </c>
      <c r="AJ220" s="439">
        <f t="shared" si="248"/>
        <v>0</v>
      </c>
      <c r="AK220" s="439">
        <f t="shared" si="248"/>
        <v>0</v>
      </c>
      <c r="AL220" s="439">
        <f t="shared" si="248"/>
        <v>0</v>
      </c>
      <c r="AM220" s="439">
        <f t="shared" si="248"/>
        <v>0</v>
      </c>
      <c r="AN220" s="439">
        <f t="shared" si="248"/>
        <v>0</v>
      </c>
      <c r="AO220" s="439">
        <f t="shared" si="248"/>
        <v>0</v>
      </c>
      <c r="AP220" s="439">
        <f t="shared" si="248"/>
        <v>0</v>
      </c>
      <c r="AQ220" s="439">
        <f t="shared" si="248"/>
        <v>0</v>
      </c>
      <c r="AR220" s="439">
        <f t="shared" si="248"/>
        <v>0</v>
      </c>
      <c r="AS220" s="439">
        <f t="shared" si="248"/>
        <v>0</v>
      </c>
      <c r="AT220" s="439">
        <f t="shared" si="248"/>
        <v>0</v>
      </c>
      <c r="AU220" s="439">
        <f t="shared" si="248"/>
        <v>0</v>
      </c>
      <c r="AV220" s="439">
        <f t="shared" si="248"/>
        <v>0</v>
      </c>
      <c r="AW220" s="439">
        <f t="shared" si="248"/>
        <v>0</v>
      </c>
      <c r="AX220" s="439">
        <f t="shared" si="248"/>
        <v>0</v>
      </c>
      <c r="AY220" s="439">
        <f t="shared" si="248"/>
        <v>0</v>
      </c>
      <c r="AZ220" s="439">
        <f t="shared" si="248"/>
        <v>0</v>
      </c>
      <c r="BA220" s="439">
        <f t="shared" si="248"/>
        <v>0</v>
      </c>
      <c r="BB220" s="439">
        <f t="shared" si="248"/>
        <v>0</v>
      </c>
      <c r="BC220" s="439">
        <f t="shared" si="248"/>
        <v>0</v>
      </c>
      <c r="BD220" s="439">
        <f t="shared" si="248"/>
        <v>0</v>
      </c>
      <c r="BE220" s="439">
        <f t="shared" si="248"/>
        <v>0</v>
      </c>
      <c r="BF220" s="439">
        <f t="shared" si="248"/>
        <v>0</v>
      </c>
      <c r="BG220" s="439">
        <f t="shared" si="248"/>
        <v>0</v>
      </c>
      <c r="BH220" s="439">
        <f t="shared" si="248"/>
        <v>0</v>
      </c>
      <c r="BI220" s="439">
        <f t="shared" si="248"/>
        <v>0</v>
      </c>
      <c r="BJ220" s="439">
        <f t="shared" si="248"/>
        <v>0</v>
      </c>
      <c r="BK220" s="439">
        <f t="shared" si="248"/>
        <v>0</v>
      </c>
      <c r="BL220" s="439">
        <f t="shared" si="248"/>
        <v>0</v>
      </c>
      <c r="BM220" s="439">
        <f t="shared" si="248"/>
        <v>0</v>
      </c>
      <c r="BN220" s="439">
        <f t="shared" si="248"/>
        <v>0</v>
      </c>
      <c r="BO220" s="439">
        <f t="shared" si="248"/>
        <v>0</v>
      </c>
      <c r="BP220" s="439">
        <f t="shared" ref="BP220:EA220" si="249">IF(OR(BP$165&lt;=EOMONTH($E51,$R51*(1-$O51)),BP$165&gt;EOMONTH($E51,$P51*12*(1-$O51)+$Q51*12*$O51+$R51*(1-$O51))),0,FV($W51,ROUNDDOWN(YEARFRAC($D$165,BP$165,1),0),0,-($U51*(1-$O51)+$V51*$O51)*$B51/12,0))</f>
        <v>0</v>
      </c>
      <c r="BQ220" s="439">
        <f t="shared" si="249"/>
        <v>0</v>
      </c>
      <c r="BR220" s="439">
        <f t="shared" si="249"/>
        <v>0</v>
      </c>
      <c r="BS220" s="439">
        <f t="shared" si="249"/>
        <v>0</v>
      </c>
      <c r="BT220" s="439">
        <f t="shared" si="249"/>
        <v>0</v>
      </c>
      <c r="BU220" s="439">
        <f t="shared" si="249"/>
        <v>0</v>
      </c>
      <c r="BV220" s="439">
        <f t="shared" si="249"/>
        <v>0</v>
      </c>
      <c r="BW220" s="439">
        <f t="shared" si="249"/>
        <v>0</v>
      </c>
      <c r="BX220" s="439">
        <f t="shared" si="249"/>
        <v>0</v>
      </c>
      <c r="BY220" s="439">
        <f t="shared" si="249"/>
        <v>0</v>
      </c>
      <c r="BZ220" s="439">
        <f t="shared" si="249"/>
        <v>0</v>
      </c>
      <c r="CA220" s="439">
        <f t="shared" si="249"/>
        <v>0</v>
      </c>
      <c r="CB220" s="439">
        <f t="shared" si="249"/>
        <v>0</v>
      </c>
      <c r="CC220" s="439">
        <f t="shared" si="249"/>
        <v>0</v>
      </c>
      <c r="CD220" s="439">
        <f t="shared" si="249"/>
        <v>0</v>
      </c>
      <c r="CE220" s="439">
        <f t="shared" si="249"/>
        <v>0</v>
      </c>
      <c r="CF220" s="439">
        <f t="shared" si="249"/>
        <v>0</v>
      </c>
      <c r="CG220" s="439">
        <f t="shared" si="249"/>
        <v>0</v>
      </c>
      <c r="CH220" s="439">
        <f t="shared" si="249"/>
        <v>0</v>
      </c>
      <c r="CI220" s="439">
        <f t="shared" si="249"/>
        <v>0</v>
      </c>
      <c r="CJ220" s="439">
        <f t="shared" si="249"/>
        <v>0</v>
      </c>
      <c r="CK220" s="439">
        <f t="shared" si="249"/>
        <v>0</v>
      </c>
      <c r="CL220" s="439">
        <f t="shared" si="249"/>
        <v>0</v>
      </c>
      <c r="CM220" s="439">
        <f t="shared" si="249"/>
        <v>0</v>
      </c>
      <c r="CN220" s="439">
        <f t="shared" si="249"/>
        <v>0</v>
      </c>
      <c r="CO220" s="439">
        <f t="shared" si="249"/>
        <v>0</v>
      </c>
      <c r="CP220" s="439">
        <f t="shared" si="249"/>
        <v>0</v>
      </c>
      <c r="CQ220" s="439">
        <f t="shared" si="249"/>
        <v>0</v>
      </c>
      <c r="CR220" s="439">
        <f t="shared" si="249"/>
        <v>0</v>
      </c>
      <c r="CS220" s="439">
        <f t="shared" si="249"/>
        <v>0</v>
      </c>
      <c r="CT220" s="439">
        <f t="shared" si="249"/>
        <v>0</v>
      </c>
      <c r="CU220" s="439">
        <f t="shared" si="249"/>
        <v>0</v>
      </c>
      <c r="CV220" s="439">
        <f t="shared" si="249"/>
        <v>0</v>
      </c>
      <c r="CW220" s="439">
        <f t="shared" si="249"/>
        <v>0</v>
      </c>
      <c r="CX220" s="439">
        <f t="shared" si="249"/>
        <v>0</v>
      </c>
      <c r="CY220" s="439">
        <f t="shared" si="249"/>
        <v>11823.187426284416</v>
      </c>
      <c r="CZ220" s="439">
        <f t="shared" si="249"/>
        <v>11823.187426284416</v>
      </c>
      <c r="DA220" s="439">
        <f t="shared" si="249"/>
        <v>11823.187426284416</v>
      </c>
      <c r="DB220" s="439">
        <f t="shared" si="249"/>
        <v>11823.187426284416</v>
      </c>
      <c r="DC220" s="439">
        <f t="shared" si="249"/>
        <v>11823.187426284416</v>
      </c>
      <c r="DD220" s="439">
        <f t="shared" si="249"/>
        <v>11823.187426284416</v>
      </c>
      <c r="DE220" s="439">
        <f t="shared" si="249"/>
        <v>11823.187426284416</v>
      </c>
      <c r="DF220" s="439">
        <f t="shared" si="249"/>
        <v>11823.187426284416</v>
      </c>
      <c r="DG220" s="439">
        <f t="shared" si="249"/>
        <v>11823.187426284416</v>
      </c>
      <c r="DH220" s="439">
        <f t="shared" si="249"/>
        <v>11823.187426284416</v>
      </c>
      <c r="DI220" s="439">
        <f t="shared" si="249"/>
        <v>12177.883049072949</v>
      </c>
      <c r="DJ220" s="439">
        <f t="shared" si="249"/>
        <v>12177.883049072949</v>
      </c>
      <c r="DK220" s="439">
        <f t="shared" si="249"/>
        <v>12177.883049072949</v>
      </c>
      <c r="DL220" s="439">
        <f t="shared" si="249"/>
        <v>12177.883049072949</v>
      </c>
      <c r="DM220" s="439">
        <f t="shared" si="249"/>
        <v>12177.883049072949</v>
      </c>
      <c r="DN220" s="439">
        <f t="shared" si="249"/>
        <v>12177.883049072949</v>
      </c>
      <c r="DO220" s="439">
        <f t="shared" si="249"/>
        <v>12177.883049072949</v>
      </c>
      <c r="DP220" s="439">
        <f t="shared" si="249"/>
        <v>12177.883049072949</v>
      </c>
      <c r="DQ220" s="439">
        <f t="shared" si="249"/>
        <v>12177.883049072949</v>
      </c>
      <c r="DR220" s="439">
        <f t="shared" si="249"/>
        <v>12177.883049072949</v>
      </c>
      <c r="DS220" s="439">
        <f t="shared" si="249"/>
        <v>12177.883049072949</v>
      </c>
      <c r="DT220" s="439">
        <f t="shared" si="249"/>
        <v>12177.883049072949</v>
      </c>
      <c r="DU220" s="439">
        <f t="shared" si="249"/>
        <v>12543.219540545137</v>
      </c>
      <c r="DV220" s="439">
        <f t="shared" si="249"/>
        <v>12543.219540545137</v>
      </c>
      <c r="DW220" s="439">
        <f t="shared" si="249"/>
        <v>12543.219540545137</v>
      </c>
      <c r="DX220" s="439">
        <f t="shared" si="249"/>
        <v>12543.219540545137</v>
      </c>
      <c r="DY220" s="439">
        <f t="shared" si="249"/>
        <v>12543.219540545137</v>
      </c>
      <c r="DZ220" s="439">
        <f t="shared" si="249"/>
        <v>12543.219540545137</v>
      </c>
      <c r="EA220" s="439">
        <f t="shared" si="249"/>
        <v>12543.219540545137</v>
      </c>
      <c r="EB220" s="439">
        <f t="shared" ref="EB220:GM220" si="250">IF(OR(EB$165&lt;=EOMONTH($E51,$R51*(1-$O51)),EB$165&gt;EOMONTH($E51,$P51*12*(1-$O51)+$Q51*12*$O51+$R51*(1-$O51))),0,FV($W51,ROUNDDOWN(YEARFRAC($D$165,EB$165,1),0),0,-($U51*(1-$O51)+$V51*$O51)*$B51/12,0))</f>
        <v>12543.219540545137</v>
      </c>
      <c r="EC220" s="439">
        <f t="shared" si="250"/>
        <v>12543.219540545137</v>
      </c>
      <c r="ED220" s="439">
        <f t="shared" si="250"/>
        <v>12543.219540545137</v>
      </c>
      <c r="EE220" s="439">
        <f t="shared" si="250"/>
        <v>12543.219540545137</v>
      </c>
      <c r="EF220" s="439">
        <f t="shared" si="250"/>
        <v>12543.219540545137</v>
      </c>
      <c r="EG220" s="439">
        <f t="shared" si="250"/>
        <v>12919.516126761491</v>
      </c>
      <c r="EH220" s="439">
        <f t="shared" si="250"/>
        <v>12919.516126761491</v>
      </c>
      <c r="EI220" s="439">
        <f t="shared" si="250"/>
        <v>12919.516126761491</v>
      </c>
      <c r="EJ220" s="439">
        <f t="shared" si="250"/>
        <v>12919.516126761491</v>
      </c>
      <c r="EK220" s="439">
        <f t="shared" si="250"/>
        <v>12919.516126761491</v>
      </c>
      <c r="EL220" s="439">
        <f t="shared" si="250"/>
        <v>12919.516126761491</v>
      </c>
      <c r="EM220" s="439">
        <f t="shared" si="250"/>
        <v>12919.516126761491</v>
      </c>
      <c r="EN220" s="439">
        <f t="shared" si="250"/>
        <v>12919.516126761491</v>
      </c>
      <c r="EO220" s="439">
        <f t="shared" si="250"/>
        <v>12919.516126761491</v>
      </c>
      <c r="EP220" s="439">
        <f t="shared" si="250"/>
        <v>12919.516126761491</v>
      </c>
      <c r="EQ220" s="439">
        <f t="shared" si="250"/>
        <v>12919.516126761491</v>
      </c>
      <c r="ER220" s="439">
        <f t="shared" si="250"/>
        <v>12919.516126761491</v>
      </c>
      <c r="ES220" s="439">
        <f t="shared" si="250"/>
        <v>13307.101610564334</v>
      </c>
      <c r="ET220" s="439">
        <f t="shared" si="250"/>
        <v>13307.101610564334</v>
      </c>
      <c r="EU220" s="439">
        <f t="shared" si="250"/>
        <v>13307.101610564334</v>
      </c>
      <c r="EV220" s="439">
        <f t="shared" si="250"/>
        <v>13307.101610564334</v>
      </c>
      <c r="EW220" s="439">
        <f t="shared" si="250"/>
        <v>13307.101610564334</v>
      </c>
      <c r="EX220" s="439">
        <f t="shared" si="250"/>
        <v>13307.101610564334</v>
      </c>
      <c r="EY220" s="439">
        <f t="shared" si="250"/>
        <v>13307.101610564334</v>
      </c>
      <c r="EZ220" s="439">
        <f t="shared" si="250"/>
        <v>13307.101610564334</v>
      </c>
      <c r="FA220" s="439">
        <f t="shared" si="250"/>
        <v>13307.101610564334</v>
      </c>
      <c r="FB220" s="439">
        <f t="shared" si="250"/>
        <v>13307.101610564334</v>
      </c>
      <c r="FC220" s="439">
        <f t="shared" si="250"/>
        <v>13307.101610564334</v>
      </c>
      <c r="FD220" s="439">
        <f t="shared" si="250"/>
        <v>13307.101610564334</v>
      </c>
      <c r="FE220" s="439">
        <f t="shared" si="250"/>
        <v>13706.314658881263</v>
      </c>
      <c r="FF220" s="439">
        <f t="shared" si="250"/>
        <v>13706.314658881263</v>
      </c>
      <c r="FG220" s="439">
        <f t="shared" si="250"/>
        <v>13706.314658881263</v>
      </c>
      <c r="FH220" s="439">
        <f t="shared" si="250"/>
        <v>13706.314658881263</v>
      </c>
      <c r="FI220" s="439">
        <f t="shared" si="250"/>
        <v>13706.314658881263</v>
      </c>
      <c r="FJ220" s="439">
        <f t="shared" si="250"/>
        <v>13706.314658881263</v>
      </c>
      <c r="FK220" s="439">
        <f t="shared" si="250"/>
        <v>13706.314658881263</v>
      </c>
      <c r="FL220" s="439">
        <f t="shared" si="250"/>
        <v>13706.314658881263</v>
      </c>
      <c r="FM220" s="439">
        <f t="shared" si="250"/>
        <v>13706.314658881263</v>
      </c>
      <c r="FN220" s="439">
        <f t="shared" si="250"/>
        <v>13706.314658881263</v>
      </c>
      <c r="FO220" s="439">
        <f t="shared" si="250"/>
        <v>13706.314658881263</v>
      </c>
      <c r="FP220" s="439">
        <f t="shared" si="250"/>
        <v>13706.314658881263</v>
      </c>
      <c r="FQ220" s="439">
        <f t="shared" si="250"/>
        <v>14117.504098647703</v>
      </c>
      <c r="FR220" s="439">
        <f t="shared" si="250"/>
        <v>14117.504098647703</v>
      </c>
      <c r="FS220" s="439">
        <f t="shared" si="250"/>
        <v>14117.504098647703</v>
      </c>
      <c r="FT220" s="439">
        <f t="shared" si="250"/>
        <v>14117.504098647703</v>
      </c>
      <c r="FU220" s="439">
        <f t="shared" si="250"/>
        <v>14117.504098647703</v>
      </c>
      <c r="FV220" s="439">
        <f t="shared" si="250"/>
        <v>14117.504098647703</v>
      </c>
      <c r="FW220" s="439">
        <f t="shared" si="250"/>
        <v>14117.504098647703</v>
      </c>
      <c r="FX220" s="439">
        <f t="shared" si="250"/>
        <v>14117.504098647703</v>
      </c>
      <c r="FY220" s="439">
        <f t="shared" si="250"/>
        <v>14117.504098647703</v>
      </c>
      <c r="FZ220" s="439">
        <f t="shared" si="250"/>
        <v>14117.504098647703</v>
      </c>
      <c r="GA220" s="439">
        <f t="shared" si="250"/>
        <v>14117.504098647703</v>
      </c>
      <c r="GB220" s="439">
        <f t="shared" si="250"/>
        <v>14117.504098647703</v>
      </c>
      <c r="GC220" s="439">
        <f t="shared" si="250"/>
        <v>14541.029221607136</v>
      </c>
      <c r="GD220" s="439">
        <f t="shared" si="250"/>
        <v>14541.029221607136</v>
      </c>
      <c r="GE220" s="439">
        <f t="shared" si="250"/>
        <v>14541.029221607136</v>
      </c>
      <c r="GF220" s="439">
        <f t="shared" si="250"/>
        <v>14541.029221607136</v>
      </c>
      <c r="GG220" s="439">
        <f t="shared" si="250"/>
        <v>14541.029221607136</v>
      </c>
      <c r="GH220" s="439">
        <f t="shared" si="250"/>
        <v>14541.029221607136</v>
      </c>
      <c r="GI220" s="439">
        <f t="shared" si="250"/>
        <v>14541.029221607136</v>
      </c>
      <c r="GJ220" s="439">
        <f t="shared" si="250"/>
        <v>14541.029221607136</v>
      </c>
      <c r="GK220" s="439">
        <f t="shared" si="250"/>
        <v>0</v>
      </c>
      <c r="GL220" s="439">
        <f t="shared" si="250"/>
        <v>0</v>
      </c>
      <c r="GM220" s="439">
        <f t="shared" si="250"/>
        <v>0</v>
      </c>
      <c r="GN220" s="439">
        <f t="shared" ref="GN220:IY220" si="251">IF(OR(GN$165&lt;=EOMONTH($E51,$R51*(1-$O51)),GN$165&gt;EOMONTH($E51,$P51*12*(1-$O51)+$Q51*12*$O51+$R51*(1-$O51))),0,FV($W51,ROUNDDOWN(YEARFRAC($D$165,GN$165,1),0),0,-($U51*(1-$O51)+$V51*$O51)*$B51/12,0))</f>
        <v>0</v>
      </c>
      <c r="GO220" s="439">
        <f t="shared" si="251"/>
        <v>0</v>
      </c>
      <c r="GP220" s="439">
        <f t="shared" si="251"/>
        <v>0</v>
      </c>
      <c r="GQ220" s="439">
        <f t="shared" si="251"/>
        <v>0</v>
      </c>
      <c r="GR220" s="439">
        <f t="shared" si="251"/>
        <v>0</v>
      </c>
      <c r="GS220" s="439">
        <f t="shared" si="251"/>
        <v>0</v>
      </c>
      <c r="GT220" s="439">
        <f t="shared" si="251"/>
        <v>0</v>
      </c>
      <c r="GU220" s="439">
        <f t="shared" si="251"/>
        <v>0</v>
      </c>
      <c r="GV220" s="439">
        <f t="shared" si="251"/>
        <v>0</v>
      </c>
      <c r="GW220" s="439">
        <f t="shared" si="251"/>
        <v>0</v>
      </c>
      <c r="GX220" s="439">
        <f t="shared" si="251"/>
        <v>0</v>
      </c>
      <c r="GY220" s="439">
        <f t="shared" si="251"/>
        <v>0</v>
      </c>
      <c r="GZ220" s="439">
        <f t="shared" si="251"/>
        <v>0</v>
      </c>
      <c r="HA220" s="439">
        <f t="shared" si="251"/>
        <v>0</v>
      </c>
      <c r="HB220" s="439">
        <f t="shared" si="251"/>
        <v>0</v>
      </c>
      <c r="HC220" s="439">
        <f t="shared" si="251"/>
        <v>0</v>
      </c>
      <c r="HD220" s="439">
        <f t="shared" si="251"/>
        <v>0</v>
      </c>
      <c r="HE220" s="439">
        <f t="shared" si="251"/>
        <v>0</v>
      </c>
      <c r="HF220" s="439">
        <f t="shared" si="251"/>
        <v>0</v>
      </c>
      <c r="HG220" s="439">
        <f t="shared" si="251"/>
        <v>0</v>
      </c>
      <c r="HH220" s="439">
        <f t="shared" si="251"/>
        <v>0</v>
      </c>
      <c r="HI220" s="439">
        <f t="shared" si="251"/>
        <v>0</v>
      </c>
      <c r="HJ220" s="439">
        <f t="shared" si="251"/>
        <v>0</v>
      </c>
      <c r="HK220" s="439">
        <f t="shared" si="251"/>
        <v>0</v>
      </c>
      <c r="HL220" s="439">
        <f t="shared" si="251"/>
        <v>0</v>
      </c>
      <c r="HM220" s="439">
        <f t="shared" si="251"/>
        <v>0</v>
      </c>
      <c r="HN220" s="439">
        <f t="shared" si="251"/>
        <v>0</v>
      </c>
      <c r="HO220" s="439">
        <f t="shared" si="251"/>
        <v>0</v>
      </c>
      <c r="HP220" s="439">
        <f t="shared" si="251"/>
        <v>0</v>
      </c>
      <c r="HQ220" s="439">
        <f t="shared" si="251"/>
        <v>0</v>
      </c>
      <c r="HR220" s="439">
        <f t="shared" si="251"/>
        <v>0</v>
      </c>
      <c r="HS220" s="439">
        <f t="shared" si="251"/>
        <v>0</v>
      </c>
      <c r="HT220" s="439">
        <f t="shared" si="251"/>
        <v>0</v>
      </c>
      <c r="HU220" s="439">
        <f t="shared" si="251"/>
        <v>0</v>
      </c>
      <c r="HV220" s="439">
        <f t="shared" si="251"/>
        <v>0</v>
      </c>
      <c r="HW220" s="439">
        <f t="shared" si="251"/>
        <v>0</v>
      </c>
      <c r="HX220" s="439">
        <f t="shared" si="251"/>
        <v>0</v>
      </c>
      <c r="HY220" s="439">
        <f t="shared" si="251"/>
        <v>0</v>
      </c>
      <c r="HZ220" s="439">
        <f t="shared" si="251"/>
        <v>0</v>
      </c>
      <c r="IA220" s="439">
        <f t="shared" si="251"/>
        <v>0</v>
      </c>
      <c r="IB220" s="439">
        <f t="shared" si="251"/>
        <v>0</v>
      </c>
      <c r="IC220" s="439">
        <f t="shared" si="251"/>
        <v>0</v>
      </c>
      <c r="ID220" s="439">
        <f t="shared" si="251"/>
        <v>0</v>
      </c>
      <c r="IE220" s="439">
        <f t="shared" si="251"/>
        <v>0</v>
      </c>
      <c r="IF220" s="439">
        <f t="shared" si="251"/>
        <v>0</v>
      </c>
      <c r="IG220" s="439">
        <f t="shared" si="251"/>
        <v>0</v>
      </c>
      <c r="IH220" s="439">
        <f t="shared" si="251"/>
        <v>0</v>
      </c>
      <c r="II220" s="439">
        <f t="shared" si="251"/>
        <v>0</v>
      </c>
      <c r="IJ220" s="439">
        <f t="shared" si="251"/>
        <v>0</v>
      </c>
      <c r="IK220" s="439">
        <f t="shared" si="251"/>
        <v>0</v>
      </c>
      <c r="IL220" s="439">
        <f t="shared" si="251"/>
        <v>0</v>
      </c>
      <c r="IM220" s="439">
        <f t="shared" si="251"/>
        <v>0</v>
      </c>
      <c r="IN220" s="439">
        <f t="shared" si="251"/>
        <v>0</v>
      </c>
      <c r="IO220" s="439">
        <f t="shared" si="251"/>
        <v>0</v>
      </c>
      <c r="IP220" s="439">
        <f t="shared" si="251"/>
        <v>0</v>
      </c>
      <c r="IQ220" s="439">
        <f t="shared" si="251"/>
        <v>0</v>
      </c>
      <c r="IR220" s="439">
        <f t="shared" si="251"/>
        <v>0</v>
      </c>
      <c r="IS220" s="439">
        <f t="shared" si="251"/>
        <v>0</v>
      </c>
      <c r="IT220" s="439">
        <f t="shared" si="251"/>
        <v>0</v>
      </c>
      <c r="IU220" s="439">
        <f t="shared" si="251"/>
        <v>0</v>
      </c>
      <c r="IV220" s="439">
        <f t="shared" si="251"/>
        <v>0</v>
      </c>
      <c r="IW220" s="439">
        <f t="shared" si="251"/>
        <v>0</v>
      </c>
      <c r="IX220" s="439">
        <f t="shared" si="251"/>
        <v>0</v>
      </c>
      <c r="IY220" s="439">
        <f t="shared" si="251"/>
        <v>0</v>
      </c>
      <c r="IZ220" s="439">
        <f t="shared" ref="IZ220:LK220" si="252">IF(OR(IZ$165&lt;=EOMONTH($E51,$R51*(1-$O51)),IZ$165&gt;EOMONTH($E51,$P51*12*(1-$O51)+$Q51*12*$O51+$R51*(1-$O51))),0,FV($W51,ROUNDDOWN(YEARFRAC($D$165,IZ$165,1),0),0,-($U51*(1-$O51)+$V51*$O51)*$B51/12,0))</f>
        <v>0</v>
      </c>
      <c r="JA220" s="439">
        <f t="shared" si="252"/>
        <v>0</v>
      </c>
      <c r="JB220" s="439">
        <f t="shared" si="252"/>
        <v>0</v>
      </c>
      <c r="JC220" s="439">
        <f t="shared" si="252"/>
        <v>0</v>
      </c>
      <c r="JD220" s="439">
        <f t="shared" si="252"/>
        <v>0</v>
      </c>
      <c r="JE220" s="439">
        <f t="shared" si="252"/>
        <v>0</v>
      </c>
      <c r="JF220" s="439">
        <f t="shared" si="252"/>
        <v>0</v>
      </c>
      <c r="JG220" s="439">
        <f t="shared" si="252"/>
        <v>0</v>
      </c>
      <c r="JH220" s="439">
        <f t="shared" si="252"/>
        <v>0</v>
      </c>
      <c r="JI220" s="439">
        <f t="shared" si="252"/>
        <v>0</v>
      </c>
      <c r="JJ220" s="439">
        <f t="shared" si="252"/>
        <v>0</v>
      </c>
      <c r="JK220" s="439">
        <f t="shared" si="252"/>
        <v>0</v>
      </c>
      <c r="JL220" s="439">
        <f t="shared" si="252"/>
        <v>0</v>
      </c>
      <c r="JM220" s="439">
        <f t="shared" si="252"/>
        <v>0</v>
      </c>
      <c r="JN220" s="439">
        <f t="shared" si="252"/>
        <v>0</v>
      </c>
      <c r="JO220" s="439">
        <f t="shared" si="252"/>
        <v>0</v>
      </c>
      <c r="JP220" s="439">
        <f t="shared" si="252"/>
        <v>0</v>
      </c>
      <c r="JQ220" s="439">
        <f t="shared" si="252"/>
        <v>0</v>
      </c>
      <c r="JR220" s="439">
        <f t="shared" si="252"/>
        <v>0</v>
      </c>
      <c r="JS220" s="439">
        <f t="shared" si="252"/>
        <v>0</v>
      </c>
      <c r="JT220" s="439">
        <f t="shared" si="252"/>
        <v>0</v>
      </c>
      <c r="JU220" s="439">
        <f t="shared" si="252"/>
        <v>0</v>
      </c>
      <c r="JV220" s="439">
        <f t="shared" si="252"/>
        <v>0</v>
      </c>
      <c r="JW220" s="439">
        <f t="shared" si="252"/>
        <v>0</v>
      </c>
      <c r="JX220" s="439">
        <f t="shared" si="252"/>
        <v>0</v>
      </c>
      <c r="JY220" s="439">
        <f t="shared" si="252"/>
        <v>0</v>
      </c>
      <c r="JZ220" s="439">
        <f t="shared" si="252"/>
        <v>0</v>
      </c>
      <c r="KA220" s="439">
        <f t="shared" si="252"/>
        <v>0</v>
      </c>
      <c r="KB220" s="439">
        <f t="shared" si="252"/>
        <v>0</v>
      </c>
      <c r="KC220" s="439">
        <f t="shared" si="252"/>
        <v>0</v>
      </c>
      <c r="KD220" s="439">
        <f t="shared" si="252"/>
        <v>0</v>
      </c>
      <c r="KE220" s="439">
        <f t="shared" si="252"/>
        <v>0</v>
      </c>
      <c r="KF220" s="439">
        <f t="shared" si="252"/>
        <v>0</v>
      </c>
      <c r="KG220" s="439">
        <f t="shared" si="252"/>
        <v>0</v>
      </c>
      <c r="KH220" s="439">
        <f t="shared" si="252"/>
        <v>0</v>
      </c>
      <c r="KI220" s="439">
        <f t="shared" si="252"/>
        <v>0</v>
      </c>
      <c r="KJ220" s="439">
        <f t="shared" si="252"/>
        <v>0</v>
      </c>
      <c r="KK220" s="439">
        <f t="shared" si="252"/>
        <v>0</v>
      </c>
      <c r="KL220" s="439">
        <f t="shared" si="252"/>
        <v>0</v>
      </c>
      <c r="KM220" s="439">
        <f t="shared" si="252"/>
        <v>0</v>
      </c>
      <c r="KN220" s="439">
        <f t="shared" si="252"/>
        <v>0</v>
      </c>
      <c r="KO220" s="439">
        <f t="shared" si="252"/>
        <v>0</v>
      </c>
      <c r="KP220" s="439">
        <f t="shared" si="252"/>
        <v>0</v>
      </c>
      <c r="KQ220" s="439">
        <f t="shared" si="252"/>
        <v>0</v>
      </c>
      <c r="KR220" s="439">
        <f t="shared" si="252"/>
        <v>0</v>
      </c>
      <c r="KS220" s="439">
        <f t="shared" si="252"/>
        <v>0</v>
      </c>
      <c r="KT220" s="439">
        <f t="shared" si="252"/>
        <v>0</v>
      </c>
      <c r="KU220" s="439">
        <f t="shared" si="252"/>
        <v>0</v>
      </c>
      <c r="KV220" s="439">
        <f t="shared" si="252"/>
        <v>0</v>
      </c>
      <c r="KW220" s="439">
        <f t="shared" si="252"/>
        <v>0</v>
      </c>
      <c r="KX220" s="439">
        <f t="shared" si="252"/>
        <v>0</v>
      </c>
      <c r="KY220" s="439">
        <f t="shared" si="252"/>
        <v>0</v>
      </c>
      <c r="KZ220" s="439">
        <f t="shared" si="252"/>
        <v>0</v>
      </c>
      <c r="LA220" s="439">
        <f t="shared" si="252"/>
        <v>0</v>
      </c>
      <c r="LB220" s="439">
        <f t="shared" si="252"/>
        <v>0</v>
      </c>
      <c r="LC220" s="439">
        <f t="shared" si="252"/>
        <v>0</v>
      </c>
      <c r="LD220" s="439">
        <f t="shared" si="252"/>
        <v>0</v>
      </c>
      <c r="LE220" s="439">
        <f t="shared" si="252"/>
        <v>0</v>
      </c>
      <c r="LF220" s="439">
        <f t="shared" si="252"/>
        <v>0</v>
      </c>
      <c r="LG220" s="439">
        <f t="shared" si="252"/>
        <v>0</v>
      </c>
      <c r="LH220" s="439">
        <f t="shared" si="252"/>
        <v>0</v>
      </c>
      <c r="LI220" s="439">
        <f t="shared" si="252"/>
        <v>0</v>
      </c>
      <c r="LJ220" s="439">
        <f t="shared" si="252"/>
        <v>0</v>
      </c>
      <c r="LK220" s="439">
        <f t="shared" si="252"/>
        <v>0</v>
      </c>
      <c r="LL220" s="439">
        <f t="shared" ref="LL220:NK220" si="253">IF(OR(LL$165&lt;=EOMONTH($E51,$R51*(1-$O51)),LL$165&gt;EOMONTH($E51,$P51*12*(1-$O51)+$Q51*12*$O51+$R51*(1-$O51))),0,FV($W51,ROUNDDOWN(YEARFRAC($D$165,LL$165,1),0),0,-($U51*(1-$O51)+$V51*$O51)*$B51/12,0))</f>
        <v>0</v>
      </c>
      <c r="LM220" s="439">
        <f t="shared" si="253"/>
        <v>0</v>
      </c>
      <c r="LN220" s="439">
        <f t="shared" si="253"/>
        <v>0</v>
      </c>
      <c r="LO220" s="439">
        <f t="shared" si="253"/>
        <v>0</v>
      </c>
      <c r="LP220" s="439">
        <f t="shared" si="253"/>
        <v>0</v>
      </c>
      <c r="LQ220" s="439">
        <f t="shared" si="253"/>
        <v>0</v>
      </c>
      <c r="LR220" s="439">
        <f t="shared" si="253"/>
        <v>0</v>
      </c>
      <c r="LS220" s="439">
        <f t="shared" si="253"/>
        <v>0</v>
      </c>
      <c r="LT220" s="439">
        <f t="shared" si="253"/>
        <v>0</v>
      </c>
      <c r="LU220" s="439">
        <f t="shared" si="253"/>
        <v>0</v>
      </c>
      <c r="LV220" s="439">
        <f t="shared" si="253"/>
        <v>0</v>
      </c>
      <c r="LW220" s="439">
        <f t="shared" si="253"/>
        <v>0</v>
      </c>
      <c r="LX220" s="439">
        <f t="shared" si="253"/>
        <v>0</v>
      </c>
      <c r="LY220" s="439">
        <f t="shared" si="253"/>
        <v>0</v>
      </c>
      <c r="LZ220" s="439">
        <f t="shared" si="253"/>
        <v>0</v>
      </c>
      <c r="MA220" s="439">
        <f t="shared" si="253"/>
        <v>0</v>
      </c>
      <c r="MB220" s="439">
        <f t="shared" si="253"/>
        <v>0</v>
      </c>
      <c r="MC220" s="439">
        <f t="shared" si="253"/>
        <v>0</v>
      </c>
      <c r="MD220" s="439">
        <f t="shared" si="253"/>
        <v>0</v>
      </c>
      <c r="ME220" s="439">
        <f t="shared" si="253"/>
        <v>0</v>
      </c>
      <c r="MF220" s="439">
        <f t="shared" si="253"/>
        <v>0</v>
      </c>
      <c r="MG220" s="439">
        <f t="shared" si="253"/>
        <v>0</v>
      </c>
      <c r="MH220" s="439">
        <f t="shared" si="253"/>
        <v>0</v>
      </c>
      <c r="MI220" s="439">
        <f t="shared" si="253"/>
        <v>0</v>
      </c>
      <c r="MJ220" s="439">
        <f t="shared" si="253"/>
        <v>0</v>
      </c>
      <c r="MK220" s="439">
        <f t="shared" si="253"/>
        <v>0</v>
      </c>
      <c r="ML220" s="439">
        <f t="shared" si="253"/>
        <v>0</v>
      </c>
      <c r="MM220" s="439">
        <f t="shared" si="253"/>
        <v>0</v>
      </c>
      <c r="MN220" s="439">
        <f t="shared" si="253"/>
        <v>0</v>
      </c>
      <c r="MO220" s="439">
        <f t="shared" si="253"/>
        <v>0</v>
      </c>
      <c r="MP220" s="439">
        <f t="shared" si="253"/>
        <v>0</v>
      </c>
      <c r="MQ220" s="439">
        <f t="shared" si="253"/>
        <v>0</v>
      </c>
      <c r="MR220" s="439">
        <f t="shared" si="253"/>
        <v>0</v>
      </c>
      <c r="MS220" s="439">
        <f t="shared" si="253"/>
        <v>0</v>
      </c>
      <c r="MT220" s="439">
        <f t="shared" si="253"/>
        <v>0</v>
      </c>
      <c r="MU220" s="439">
        <f t="shared" si="253"/>
        <v>0</v>
      </c>
      <c r="MV220" s="439">
        <f t="shared" si="253"/>
        <v>0</v>
      </c>
      <c r="MW220" s="439">
        <f t="shared" si="253"/>
        <v>0</v>
      </c>
      <c r="MX220" s="439">
        <f t="shared" si="253"/>
        <v>0</v>
      </c>
      <c r="MY220" s="439">
        <f t="shared" si="253"/>
        <v>0</v>
      </c>
      <c r="MZ220" s="439">
        <f t="shared" si="253"/>
        <v>0</v>
      </c>
      <c r="NA220" s="439">
        <f t="shared" si="253"/>
        <v>0</v>
      </c>
      <c r="NB220" s="439">
        <f t="shared" si="253"/>
        <v>0</v>
      </c>
      <c r="NC220" s="439">
        <f t="shared" si="253"/>
        <v>0</v>
      </c>
      <c r="ND220" s="439">
        <f t="shared" si="253"/>
        <v>0</v>
      </c>
      <c r="NE220" s="439">
        <f t="shared" si="253"/>
        <v>0</v>
      </c>
      <c r="NF220" s="439">
        <f t="shared" si="253"/>
        <v>0</v>
      </c>
      <c r="NG220" s="439">
        <f t="shared" si="253"/>
        <v>0</v>
      </c>
      <c r="NH220" s="439">
        <f t="shared" si="253"/>
        <v>0</v>
      </c>
      <c r="NI220" s="439">
        <f t="shared" si="253"/>
        <v>0</v>
      </c>
      <c r="NJ220" s="439">
        <f t="shared" si="253"/>
        <v>0</v>
      </c>
      <c r="NK220" s="442">
        <f t="shared" si="253"/>
        <v>0</v>
      </c>
    </row>
    <row r="221" spans="1:375" x14ac:dyDescent="0.15">
      <c r="A221" s="436">
        <f t="shared" si="235"/>
        <v>-23646.374852568832</v>
      </c>
      <c r="B221" s="441" t="s">
        <v>750</v>
      </c>
      <c r="C221" s="438" t="s">
        <v>753</v>
      </c>
      <c r="D221" s="439">
        <f t="shared" ref="D221:BO221" si="254">IF(AND(D$165&gt;EOMONTH($E51,$R51*(1-$O51)),D$165&lt;=EOMONTH($E51,$R51*(1-$O51)+$S51*(1-$O51)+$T51*$O51)),-D220,0)</f>
        <v>0</v>
      </c>
      <c r="E221" s="439">
        <f t="shared" si="254"/>
        <v>0</v>
      </c>
      <c r="F221" s="439">
        <f t="shared" si="254"/>
        <v>0</v>
      </c>
      <c r="G221" s="439">
        <f t="shared" si="254"/>
        <v>0</v>
      </c>
      <c r="H221" s="439">
        <f t="shared" si="254"/>
        <v>0</v>
      </c>
      <c r="I221" s="439">
        <f t="shared" si="254"/>
        <v>0</v>
      </c>
      <c r="J221" s="439">
        <f t="shared" si="254"/>
        <v>0</v>
      </c>
      <c r="K221" s="439">
        <f t="shared" si="254"/>
        <v>0</v>
      </c>
      <c r="L221" s="439">
        <f t="shared" si="254"/>
        <v>0</v>
      </c>
      <c r="M221" s="439">
        <f t="shared" si="254"/>
        <v>0</v>
      </c>
      <c r="N221" s="439">
        <f t="shared" si="254"/>
        <v>0</v>
      </c>
      <c r="O221" s="439">
        <f t="shared" si="254"/>
        <v>0</v>
      </c>
      <c r="P221" s="439">
        <f t="shared" si="254"/>
        <v>0</v>
      </c>
      <c r="Q221" s="439">
        <f t="shared" si="254"/>
        <v>0</v>
      </c>
      <c r="R221" s="439">
        <f t="shared" si="254"/>
        <v>0</v>
      </c>
      <c r="S221" s="439">
        <f t="shared" si="254"/>
        <v>0</v>
      </c>
      <c r="T221" s="439">
        <f t="shared" si="254"/>
        <v>0</v>
      </c>
      <c r="U221" s="439">
        <f t="shared" si="254"/>
        <v>0</v>
      </c>
      <c r="V221" s="439">
        <f t="shared" si="254"/>
        <v>0</v>
      </c>
      <c r="W221" s="439">
        <f t="shared" si="254"/>
        <v>0</v>
      </c>
      <c r="X221" s="439">
        <f t="shared" si="254"/>
        <v>0</v>
      </c>
      <c r="Y221" s="439">
        <f t="shared" si="254"/>
        <v>0</v>
      </c>
      <c r="Z221" s="439">
        <f t="shared" si="254"/>
        <v>0</v>
      </c>
      <c r="AA221" s="439">
        <f t="shared" si="254"/>
        <v>0</v>
      </c>
      <c r="AB221" s="439">
        <f t="shared" si="254"/>
        <v>0</v>
      </c>
      <c r="AC221" s="439">
        <f t="shared" si="254"/>
        <v>0</v>
      </c>
      <c r="AD221" s="439">
        <f t="shared" si="254"/>
        <v>0</v>
      </c>
      <c r="AE221" s="439">
        <f t="shared" si="254"/>
        <v>0</v>
      </c>
      <c r="AF221" s="439">
        <f t="shared" si="254"/>
        <v>0</v>
      </c>
      <c r="AG221" s="439">
        <f t="shared" si="254"/>
        <v>0</v>
      </c>
      <c r="AH221" s="439">
        <f t="shared" si="254"/>
        <v>0</v>
      </c>
      <c r="AI221" s="439">
        <f t="shared" si="254"/>
        <v>0</v>
      </c>
      <c r="AJ221" s="439">
        <f t="shared" si="254"/>
        <v>0</v>
      </c>
      <c r="AK221" s="439">
        <f t="shared" si="254"/>
        <v>0</v>
      </c>
      <c r="AL221" s="439">
        <f t="shared" si="254"/>
        <v>0</v>
      </c>
      <c r="AM221" s="439">
        <f t="shared" si="254"/>
        <v>0</v>
      </c>
      <c r="AN221" s="439">
        <f t="shared" si="254"/>
        <v>0</v>
      </c>
      <c r="AO221" s="439">
        <f t="shared" si="254"/>
        <v>0</v>
      </c>
      <c r="AP221" s="439">
        <f t="shared" si="254"/>
        <v>0</v>
      </c>
      <c r="AQ221" s="439">
        <f t="shared" si="254"/>
        <v>0</v>
      </c>
      <c r="AR221" s="439">
        <f t="shared" si="254"/>
        <v>0</v>
      </c>
      <c r="AS221" s="439">
        <f t="shared" si="254"/>
        <v>0</v>
      </c>
      <c r="AT221" s="439">
        <f t="shared" si="254"/>
        <v>0</v>
      </c>
      <c r="AU221" s="439">
        <f t="shared" si="254"/>
        <v>0</v>
      </c>
      <c r="AV221" s="439">
        <f t="shared" si="254"/>
        <v>0</v>
      </c>
      <c r="AW221" s="439">
        <f t="shared" si="254"/>
        <v>0</v>
      </c>
      <c r="AX221" s="439">
        <f t="shared" si="254"/>
        <v>0</v>
      </c>
      <c r="AY221" s="439">
        <f t="shared" si="254"/>
        <v>0</v>
      </c>
      <c r="AZ221" s="439">
        <f t="shared" si="254"/>
        <v>0</v>
      </c>
      <c r="BA221" s="439">
        <f t="shared" si="254"/>
        <v>0</v>
      </c>
      <c r="BB221" s="439">
        <f t="shared" si="254"/>
        <v>0</v>
      </c>
      <c r="BC221" s="439">
        <f t="shared" si="254"/>
        <v>0</v>
      </c>
      <c r="BD221" s="439">
        <f t="shared" si="254"/>
        <v>0</v>
      </c>
      <c r="BE221" s="439">
        <f t="shared" si="254"/>
        <v>0</v>
      </c>
      <c r="BF221" s="439">
        <f t="shared" si="254"/>
        <v>0</v>
      </c>
      <c r="BG221" s="439">
        <f t="shared" si="254"/>
        <v>0</v>
      </c>
      <c r="BH221" s="439">
        <f t="shared" si="254"/>
        <v>0</v>
      </c>
      <c r="BI221" s="439">
        <f t="shared" si="254"/>
        <v>0</v>
      </c>
      <c r="BJ221" s="439">
        <f t="shared" si="254"/>
        <v>0</v>
      </c>
      <c r="BK221" s="439">
        <f t="shared" si="254"/>
        <v>0</v>
      </c>
      <c r="BL221" s="439">
        <f t="shared" si="254"/>
        <v>0</v>
      </c>
      <c r="BM221" s="439">
        <f t="shared" si="254"/>
        <v>0</v>
      </c>
      <c r="BN221" s="439">
        <f t="shared" si="254"/>
        <v>0</v>
      </c>
      <c r="BO221" s="439">
        <f t="shared" si="254"/>
        <v>0</v>
      </c>
      <c r="BP221" s="439">
        <f t="shared" ref="BP221:EA221" si="255">IF(AND(BP$165&gt;EOMONTH($E51,$R51*(1-$O51)),BP$165&lt;=EOMONTH($E51,$R51*(1-$O51)+$S51*(1-$O51)+$T51*$O51)),-BP220,0)</f>
        <v>0</v>
      </c>
      <c r="BQ221" s="439">
        <f t="shared" si="255"/>
        <v>0</v>
      </c>
      <c r="BR221" s="439">
        <f t="shared" si="255"/>
        <v>0</v>
      </c>
      <c r="BS221" s="439">
        <f t="shared" si="255"/>
        <v>0</v>
      </c>
      <c r="BT221" s="439">
        <f t="shared" si="255"/>
        <v>0</v>
      </c>
      <c r="BU221" s="439">
        <f t="shared" si="255"/>
        <v>0</v>
      </c>
      <c r="BV221" s="439">
        <f t="shared" si="255"/>
        <v>0</v>
      </c>
      <c r="BW221" s="439">
        <f t="shared" si="255"/>
        <v>0</v>
      </c>
      <c r="BX221" s="439">
        <f t="shared" si="255"/>
        <v>0</v>
      </c>
      <c r="BY221" s="439">
        <f t="shared" si="255"/>
        <v>0</v>
      </c>
      <c r="BZ221" s="439">
        <f t="shared" si="255"/>
        <v>0</v>
      </c>
      <c r="CA221" s="439">
        <f t="shared" si="255"/>
        <v>0</v>
      </c>
      <c r="CB221" s="439">
        <f t="shared" si="255"/>
        <v>0</v>
      </c>
      <c r="CC221" s="439">
        <f t="shared" si="255"/>
        <v>0</v>
      </c>
      <c r="CD221" s="439">
        <f t="shared" si="255"/>
        <v>0</v>
      </c>
      <c r="CE221" s="439">
        <f t="shared" si="255"/>
        <v>0</v>
      </c>
      <c r="CF221" s="439">
        <f t="shared" si="255"/>
        <v>0</v>
      </c>
      <c r="CG221" s="439">
        <f t="shared" si="255"/>
        <v>0</v>
      </c>
      <c r="CH221" s="439">
        <f t="shared" si="255"/>
        <v>0</v>
      </c>
      <c r="CI221" s="439">
        <f t="shared" si="255"/>
        <v>0</v>
      </c>
      <c r="CJ221" s="439">
        <f t="shared" si="255"/>
        <v>0</v>
      </c>
      <c r="CK221" s="439">
        <f t="shared" si="255"/>
        <v>0</v>
      </c>
      <c r="CL221" s="439">
        <f t="shared" si="255"/>
        <v>0</v>
      </c>
      <c r="CM221" s="439">
        <f t="shared" si="255"/>
        <v>0</v>
      </c>
      <c r="CN221" s="439">
        <f t="shared" si="255"/>
        <v>0</v>
      </c>
      <c r="CO221" s="439">
        <f t="shared" si="255"/>
        <v>0</v>
      </c>
      <c r="CP221" s="439">
        <f t="shared" si="255"/>
        <v>0</v>
      </c>
      <c r="CQ221" s="439">
        <f t="shared" si="255"/>
        <v>0</v>
      </c>
      <c r="CR221" s="439">
        <f t="shared" si="255"/>
        <v>0</v>
      </c>
      <c r="CS221" s="439">
        <f t="shared" si="255"/>
        <v>0</v>
      </c>
      <c r="CT221" s="439">
        <f t="shared" si="255"/>
        <v>0</v>
      </c>
      <c r="CU221" s="439">
        <f t="shared" si="255"/>
        <v>0</v>
      </c>
      <c r="CV221" s="439">
        <f t="shared" si="255"/>
        <v>0</v>
      </c>
      <c r="CW221" s="439">
        <f t="shared" si="255"/>
        <v>0</v>
      </c>
      <c r="CX221" s="439">
        <f t="shared" si="255"/>
        <v>0</v>
      </c>
      <c r="CY221" s="439">
        <f t="shared" si="255"/>
        <v>-11823.187426284416</v>
      </c>
      <c r="CZ221" s="439">
        <f t="shared" si="255"/>
        <v>-11823.187426284416</v>
      </c>
      <c r="DA221" s="439">
        <f t="shared" si="255"/>
        <v>0</v>
      </c>
      <c r="DB221" s="439">
        <f t="shared" si="255"/>
        <v>0</v>
      </c>
      <c r="DC221" s="439">
        <f t="shared" si="255"/>
        <v>0</v>
      </c>
      <c r="DD221" s="439">
        <f t="shared" si="255"/>
        <v>0</v>
      </c>
      <c r="DE221" s="439">
        <f t="shared" si="255"/>
        <v>0</v>
      </c>
      <c r="DF221" s="439">
        <f t="shared" si="255"/>
        <v>0</v>
      </c>
      <c r="DG221" s="439">
        <f t="shared" si="255"/>
        <v>0</v>
      </c>
      <c r="DH221" s="439">
        <f t="shared" si="255"/>
        <v>0</v>
      </c>
      <c r="DI221" s="439">
        <f t="shared" si="255"/>
        <v>0</v>
      </c>
      <c r="DJ221" s="439">
        <f t="shared" si="255"/>
        <v>0</v>
      </c>
      <c r="DK221" s="439">
        <f t="shared" si="255"/>
        <v>0</v>
      </c>
      <c r="DL221" s="439">
        <f t="shared" si="255"/>
        <v>0</v>
      </c>
      <c r="DM221" s="439">
        <f t="shared" si="255"/>
        <v>0</v>
      </c>
      <c r="DN221" s="439">
        <f t="shared" si="255"/>
        <v>0</v>
      </c>
      <c r="DO221" s="439">
        <f t="shared" si="255"/>
        <v>0</v>
      </c>
      <c r="DP221" s="439">
        <f t="shared" si="255"/>
        <v>0</v>
      </c>
      <c r="DQ221" s="439">
        <f t="shared" si="255"/>
        <v>0</v>
      </c>
      <c r="DR221" s="439">
        <f t="shared" si="255"/>
        <v>0</v>
      </c>
      <c r="DS221" s="439">
        <f t="shared" si="255"/>
        <v>0</v>
      </c>
      <c r="DT221" s="439">
        <f t="shared" si="255"/>
        <v>0</v>
      </c>
      <c r="DU221" s="439">
        <f t="shared" si="255"/>
        <v>0</v>
      </c>
      <c r="DV221" s="439">
        <f t="shared" si="255"/>
        <v>0</v>
      </c>
      <c r="DW221" s="439">
        <f t="shared" si="255"/>
        <v>0</v>
      </c>
      <c r="DX221" s="439">
        <f t="shared" si="255"/>
        <v>0</v>
      </c>
      <c r="DY221" s="439">
        <f t="shared" si="255"/>
        <v>0</v>
      </c>
      <c r="DZ221" s="439">
        <f t="shared" si="255"/>
        <v>0</v>
      </c>
      <c r="EA221" s="439">
        <f t="shared" si="255"/>
        <v>0</v>
      </c>
      <c r="EB221" s="439">
        <f t="shared" ref="EB221:GM221" si="256">IF(AND(EB$165&gt;EOMONTH($E51,$R51*(1-$O51)),EB$165&lt;=EOMONTH($E51,$R51*(1-$O51)+$S51*(1-$O51)+$T51*$O51)),-EB220,0)</f>
        <v>0</v>
      </c>
      <c r="EC221" s="439">
        <f t="shared" si="256"/>
        <v>0</v>
      </c>
      <c r="ED221" s="439">
        <f t="shared" si="256"/>
        <v>0</v>
      </c>
      <c r="EE221" s="439">
        <f t="shared" si="256"/>
        <v>0</v>
      </c>
      <c r="EF221" s="439">
        <f t="shared" si="256"/>
        <v>0</v>
      </c>
      <c r="EG221" s="439">
        <f t="shared" si="256"/>
        <v>0</v>
      </c>
      <c r="EH221" s="439">
        <f t="shared" si="256"/>
        <v>0</v>
      </c>
      <c r="EI221" s="439">
        <f t="shared" si="256"/>
        <v>0</v>
      </c>
      <c r="EJ221" s="439">
        <f t="shared" si="256"/>
        <v>0</v>
      </c>
      <c r="EK221" s="439">
        <f t="shared" si="256"/>
        <v>0</v>
      </c>
      <c r="EL221" s="439">
        <f t="shared" si="256"/>
        <v>0</v>
      </c>
      <c r="EM221" s="439">
        <f t="shared" si="256"/>
        <v>0</v>
      </c>
      <c r="EN221" s="439">
        <f t="shared" si="256"/>
        <v>0</v>
      </c>
      <c r="EO221" s="439">
        <f t="shared" si="256"/>
        <v>0</v>
      </c>
      <c r="EP221" s="439">
        <f t="shared" si="256"/>
        <v>0</v>
      </c>
      <c r="EQ221" s="439">
        <f t="shared" si="256"/>
        <v>0</v>
      </c>
      <c r="ER221" s="439">
        <f t="shared" si="256"/>
        <v>0</v>
      </c>
      <c r="ES221" s="439">
        <f t="shared" si="256"/>
        <v>0</v>
      </c>
      <c r="ET221" s="439">
        <f t="shared" si="256"/>
        <v>0</v>
      </c>
      <c r="EU221" s="439">
        <f t="shared" si="256"/>
        <v>0</v>
      </c>
      <c r="EV221" s="439">
        <f t="shared" si="256"/>
        <v>0</v>
      </c>
      <c r="EW221" s="439">
        <f t="shared" si="256"/>
        <v>0</v>
      </c>
      <c r="EX221" s="439">
        <f t="shared" si="256"/>
        <v>0</v>
      </c>
      <c r="EY221" s="439">
        <f t="shared" si="256"/>
        <v>0</v>
      </c>
      <c r="EZ221" s="439">
        <f t="shared" si="256"/>
        <v>0</v>
      </c>
      <c r="FA221" s="439">
        <f t="shared" si="256"/>
        <v>0</v>
      </c>
      <c r="FB221" s="439">
        <f t="shared" si="256"/>
        <v>0</v>
      </c>
      <c r="FC221" s="439">
        <f t="shared" si="256"/>
        <v>0</v>
      </c>
      <c r="FD221" s="439">
        <f t="shared" si="256"/>
        <v>0</v>
      </c>
      <c r="FE221" s="439">
        <f t="shared" si="256"/>
        <v>0</v>
      </c>
      <c r="FF221" s="439">
        <f t="shared" si="256"/>
        <v>0</v>
      </c>
      <c r="FG221" s="439">
        <f t="shared" si="256"/>
        <v>0</v>
      </c>
      <c r="FH221" s="439">
        <f t="shared" si="256"/>
        <v>0</v>
      </c>
      <c r="FI221" s="439">
        <f t="shared" si="256"/>
        <v>0</v>
      </c>
      <c r="FJ221" s="439">
        <f t="shared" si="256"/>
        <v>0</v>
      </c>
      <c r="FK221" s="439">
        <f t="shared" si="256"/>
        <v>0</v>
      </c>
      <c r="FL221" s="439">
        <f t="shared" si="256"/>
        <v>0</v>
      </c>
      <c r="FM221" s="439">
        <f t="shared" si="256"/>
        <v>0</v>
      </c>
      <c r="FN221" s="439">
        <f t="shared" si="256"/>
        <v>0</v>
      </c>
      <c r="FO221" s="439">
        <f t="shared" si="256"/>
        <v>0</v>
      </c>
      <c r="FP221" s="439">
        <f t="shared" si="256"/>
        <v>0</v>
      </c>
      <c r="FQ221" s="439">
        <f t="shared" si="256"/>
        <v>0</v>
      </c>
      <c r="FR221" s="439">
        <f t="shared" si="256"/>
        <v>0</v>
      </c>
      <c r="FS221" s="439">
        <f t="shared" si="256"/>
        <v>0</v>
      </c>
      <c r="FT221" s="439">
        <f t="shared" si="256"/>
        <v>0</v>
      </c>
      <c r="FU221" s="439">
        <f t="shared" si="256"/>
        <v>0</v>
      </c>
      <c r="FV221" s="439">
        <f t="shared" si="256"/>
        <v>0</v>
      </c>
      <c r="FW221" s="439">
        <f t="shared" si="256"/>
        <v>0</v>
      </c>
      <c r="FX221" s="439">
        <f t="shared" si="256"/>
        <v>0</v>
      </c>
      <c r="FY221" s="439">
        <f t="shared" si="256"/>
        <v>0</v>
      </c>
      <c r="FZ221" s="439">
        <f t="shared" si="256"/>
        <v>0</v>
      </c>
      <c r="GA221" s="439">
        <f t="shared" si="256"/>
        <v>0</v>
      </c>
      <c r="GB221" s="439">
        <f t="shared" si="256"/>
        <v>0</v>
      </c>
      <c r="GC221" s="439">
        <f t="shared" si="256"/>
        <v>0</v>
      </c>
      <c r="GD221" s="439">
        <f t="shared" si="256"/>
        <v>0</v>
      </c>
      <c r="GE221" s="439">
        <f t="shared" si="256"/>
        <v>0</v>
      </c>
      <c r="GF221" s="439">
        <f t="shared" si="256"/>
        <v>0</v>
      </c>
      <c r="GG221" s="439">
        <f t="shared" si="256"/>
        <v>0</v>
      </c>
      <c r="GH221" s="439">
        <f t="shared" si="256"/>
        <v>0</v>
      </c>
      <c r="GI221" s="439">
        <f t="shared" si="256"/>
        <v>0</v>
      </c>
      <c r="GJ221" s="439">
        <f t="shared" si="256"/>
        <v>0</v>
      </c>
      <c r="GK221" s="439">
        <f t="shared" si="256"/>
        <v>0</v>
      </c>
      <c r="GL221" s="439">
        <f t="shared" si="256"/>
        <v>0</v>
      </c>
      <c r="GM221" s="439">
        <f t="shared" si="256"/>
        <v>0</v>
      </c>
      <c r="GN221" s="439">
        <f t="shared" ref="GN221:IY221" si="257">IF(AND(GN$165&gt;EOMONTH($E51,$R51*(1-$O51)),GN$165&lt;=EOMONTH($E51,$R51*(1-$O51)+$S51*(1-$O51)+$T51*$O51)),-GN220,0)</f>
        <v>0</v>
      </c>
      <c r="GO221" s="439">
        <f t="shared" si="257"/>
        <v>0</v>
      </c>
      <c r="GP221" s="439">
        <f t="shared" si="257"/>
        <v>0</v>
      </c>
      <c r="GQ221" s="439">
        <f t="shared" si="257"/>
        <v>0</v>
      </c>
      <c r="GR221" s="439">
        <f t="shared" si="257"/>
        <v>0</v>
      </c>
      <c r="GS221" s="439">
        <f t="shared" si="257"/>
        <v>0</v>
      </c>
      <c r="GT221" s="439">
        <f t="shared" si="257"/>
        <v>0</v>
      </c>
      <c r="GU221" s="439">
        <f t="shared" si="257"/>
        <v>0</v>
      </c>
      <c r="GV221" s="439">
        <f t="shared" si="257"/>
        <v>0</v>
      </c>
      <c r="GW221" s="439">
        <f t="shared" si="257"/>
        <v>0</v>
      </c>
      <c r="GX221" s="439">
        <f t="shared" si="257"/>
        <v>0</v>
      </c>
      <c r="GY221" s="439">
        <f t="shared" si="257"/>
        <v>0</v>
      </c>
      <c r="GZ221" s="439">
        <f t="shared" si="257"/>
        <v>0</v>
      </c>
      <c r="HA221" s="439">
        <f t="shared" si="257"/>
        <v>0</v>
      </c>
      <c r="HB221" s="439">
        <f t="shared" si="257"/>
        <v>0</v>
      </c>
      <c r="HC221" s="439">
        <f t="shared" si="257"/>
        <v>0</v>
      </c>
      <c r="HD221" s="439">
        <f t="shared" si="257"/>
        <v>0</v>
      </c>
      <c r="HE221" s="439">
        <f t="shared" si="257"/>
        <v>0</v>
      </c>
      <c r="HF221" s="439">
        <f t="shared" si="257"/>
        <v>0</v>
      </c>
      <c r="HG221" s="439">
        <f t="shared" si="257"/>
        <v>0</v>
      </c>
      <c r="HH221" s="439">
        <f t="shared" si="257"/>
        <v>0</v>
      </c>
      <c r="HI221" s="439">
        <f t="shared" si="257"/>
        <v>0</v>
      </c>
      <c r="HJ221" s="439">
        <f t="shared" si="257"/>
        <v>0</v>
      </c>
      <c r="HK221" s="439">
        <f t="shared" si="257"/>
        <v>0</v>
      </c>
      <c r="HL221" s="439">
        <f t="shared" si="257"/>
        <v>0</v>
      </c>
      <c r="HM221" s="439">
        <f t="shared" si="257"/>
        <v>0</v>
      </c>
      <c r="HN221" s="439">
        <f t="shared" si="257"/>
        <v>0</v>
      </c>
      <c r="HO221" s="439">
        <f t="shared" si="257"/>
        <v>0</v>
      </c>
      <c r="HP221" s="439">
        <f t="shared" si="257"/>
        <v>0</v>
      </c>
      <c r="HQ221" s="439">
        <f t="shared" si="257"/>
        <v>0</v>
      </c>
      <c r="HR221" s="439">
        <f t="shared" si="257"/>
        <v>0</v>
      </c>
      <c r="HS221" s="439">
        <f t="shared" si="257"/>
        <v>0</v>
      </c>
      <c r="HT221" s="439">
        <f t="shared" si="257"/>
        <v>0</v>
      </c>
      <c r="HU221" s="439">
        <f t="shared" si="257"/>
        <v>0</v>
      </c>
      <c r="HV221" s="439">
        <f t="shared" si="257"/>
        <v>0</v>
      </c>
      <c r="HW221" s="439">
        <f t="shared" si="257"/>
        <v>0</v>
      </c>
      <c r="HX221" s="439">
        <f t="shared" si="257"/>
        <v>0</v>
      </c>
      <c r="HY221" s="439">
        <f t="shared" si="257"/>
        <v>0</v>
      </c>
      <c r="HZ221" s="439">
        <f t="shared" si="257"/>
        <v>0</v>
      </c>
      <c r="IA221" s="439">
        <f t="shared" si="257"/>
        <v>0</v>
      </c>
      <c r="IB221" s="439">
        <f t="shared" si="257"/>
        <v>0</v>
      </c>
      <c r="IC221" s="439">
        <f t="shared" si="257"/>
        <v>0</v>
      </c>
      <c r="ID221" s="439">
        <f t="shared" si="257"/>
        <v>0</v>
      </c>
      <c r="IE221" s="439">
        <f t="shared" si="257"/>
        <v>0</v>
      </c>
      <c r="IF221" s="439">
        <f t="shared" si="257"/>
        <v>0</v>
      </c>
      <c r="IG221" s="439">
        <f t="shared" si="257"/>
        <v>0</v>
      </c>
      <c r="IH221" s="439">
        <f t="shared" si="257"/>
        <v>0</v>
      </c>
      <c r="II221" s="439">
        <f t="shared" si="257"/>
        <v>0</v>
      </c>
      <c r="IJ221" s="439">
        <f t="shared" si="257"/>
        <v>0</v>
      </c>
      <c r="IK221" s="439">
        <f t="shared" si="257"/>
        <v>0</v>
      </c>
      <c r="IL221" s="439">
        <f t="shared" si="257"/>
        <v>0</v>
      </c>
      <c r="IM221" s="439">
        <f t="shared" si="257"/>
        <v>0</v>
      </c>
      <c r="IN221" s="439">
        <f t="shared" si="257"/>
        <v>0</v>
      </c>
      <c r="IO221" s="439">
        <f t="shared" si="257"/>
        <v>0</v>
      </c>
      <c r="IP221" s="439">
        <f t="shared" si="257"/>
        <v>0</v>
      </c>
      <c r="IQ221" s="439">
        <f t="shared" si="257"/>
        <v>0</v>
      </c>
      <c r="IR221" s="439">
        <f t="shared" si="257"/>
        <v>0</v>
      </c>
      <c r="IS221" s="439">
        <f t="shared" si="257"/>
        <v>0</v>
      </c>
      <c r="IT221" s="439">
        <f t="shared" si="257"/>
        <v>0</v>
      </c>
      <c r="IU221" s="439">
        <f t="shared" si="257"/>
        <v>0</v>
      </c>
      <c r="IV221" s="439">
        <f t="shared" si="257"/>
        <v>0</v>
      </c>
      <c r="IW221" s="439">
        <f t="shared" si="257"/>
        <v>0</v>
      </c>
      <c r="IX221" s="439">
        <f t="shared" si="257"/>
        <v>0</v>
      </c>
      <c r="IY221" s="439">
        <f t="shared" si="257"/>
        <v>0</v>
      </c>
      <c r="IZ221" s="439">
        <f t="shared" ref="IZ221:LK221" si="258">IF(AND(IZ$165&gt;EOMONTH($E51,$R51*(1-$O51)),IZ$165&lt;=EOMONTH($E51,$R51*(1-$O51)+$S51*(1-$O51)+$T51*$O51)),-IZ220,0)</f>
        <v>0</v>
      </c>
      <c r="JA221" s="439">
        <f t="shared" si="258"/>
        <v>0</v>
      </c>
      <c r="JB221" s="439">
        <f t="shared" si="258"/>
        <v>0</v>
      </c>
      <c r="JC221" s="439">
        <f t="shared" si="258"/>
        <v>0</v>
      </c>
      <c r="JD221" s="439">
        <f t="shared" si="258"/>
        <v>0</v>
      </c>
      <c r="JE221" s="439">
        <f t="shared" si="258"/>
        <v>0</v>
      </c>
      <c r="JF221" s="439">
        <f t="shared" si="258"/>
        <v>0</v>
      </c>
      <c r="JG221" s="439">
        <f t="shared" si="258"/>
        <v>0</v>
      </c>
      <c r="JH221" s="439">
        <f t="shared" si="258"/>
        <v>0</v>
      </c>
      <c r="JI221" s="439">
        <f t="shared" si="258"/>
        <v>0</v>
      </c>
      <c r="JJ221" s="439">
        <f t="shared" si="258"/>
        <v>0</v>
      </c>
      <c r="JK221" s="439">
        <f t="shared" si="258"/>
        <v>0</v>
      </c>
      <c r="JL221" s="439">
        <f t="shared" si="258"/>
        <v>0</v>
      </c>
      <c r="JM221" s="439">
        <f t="shared" si="258"/>
        <v>0</v>
      </c>
      <c r="JN221" s="439">
        <f t="shared" si="258"/>
        <v>0</v>
      </c>
      <c r="JO221" s="439">
        <f t="shared" si="258"/>
        <v>0</v>
      </c>
      <c r="JP221" s="439">
        <f t="shared" si="258"/>
        <v>0</v>
      </c>
      <c r="JQ221" s="439">
        <f t="shared" si="258"/>
        <v>0</v>
      </c>
      <c r="JR221" s="439">
        <f t="shared" si="258"/>
        <v>0</v>
      </c>
      <c r="JS221" s="439">
        <f t="shared" si="258"/>
        <v>0</v>
      </c>
      <c r="JT221" s="439">
        <f t="shared" si="258"/>
        <v>0</v>
      </c>
      <c r="JU221" s="439">
        <f t="shared" si="258"/>
        <v>0</v>
      </c>
      <c r="JV221" s="439">
        <f t="shared" si="258"/>
        <v>0</v>
      </c>
      <c r="JW221" s="439">
        <f t="shared" si="258"/>
        <v>0</v>
      </c>
      <c r="JX221" s="439">
        <f t="shared" si="258"/>
        <v>0</v>
      </c>
      <c r="JY221" s="439">
        <f t="shared" si="258"/>
        <v>0</v>
      </c>
      <c r="JZ221" s="439">
        <f t="shared" si="258"/>
        <v>0</v>
      </c>
      <c r="KA221" s="439">
        <f t="shared" si="258"/>
        <v>0</v>
      </c>
      <c r="KB221" s="439">
        <f t="shared" si="258"/>
        <v>0</v>
      </c>
      <c r="KC221" s="439">
        <f t="shared" si="258"/>
        <v>0</v>
      </c>
      <c r="KD221" s="439">
        <f t="shared" si="258"/>
        <v>0</v>
      </c>
      <c r="KE221" s="439">
        <f t="shared" si="258"/>
        <v>0</v>
      </c>
      <c r="KF221" s="439">
        <f t="shared" si="258"/>
        <v>0</v>
      </c>
      <c r="KG221" s="439">
        <f t="shared" si="258"/>
        <v>0</v>
      </c>
      <c r="KH221" s="439">
        <f t="shared" si="258"/>
        <v>0</v>
      </c>
      <c r="KI221" s="439">
        <f t="shared" si="258"/>
        <v>0</v>
      </c>
      <c r="KJ221" s="439">
        <f t="shared" si="258"/>
        <v>0</v>
      </c>
      <c r="KK221" s="439">
        <f t="shared" si="258"/>
        <v>0</v>
      </c>
      <c r="KL221" s="439">
        <f t="shared" si="258"/>
        <v>0</v>
      </c>
      <c r="KM221" s="439">
        <f t="shared" si="258"/>
        <v>0</v>
      </c>
      <c r="KN221" s="439">
        <f t="shared" si="258"/>
        <v>0</v>
      </c>
      <c r="KO221" s="439">
        <f t="shared" si="258"/>
        <v>0</v>
      </c>
      <c r="KP221" s="439">
        <f t="shared" si="258"/>
        <v>0</v>
      </c>
      <c r="KQ221" s="439">
        <f t="shared" si="258"/>
        <v>0</v>
      </c>
      <c r="KR221" s="439">
        <f t="shared" si="258"/>
        <v>0</v>
      </c>
      <c r="KS221" s="439">
        <f t="shared" si="258"/>
        <v>0</v>
      </c>
      <c r="KT221" s="439">
        <f t="shared" si="258"/>
        <v>0</v>
      </c>
      <c r="KU221" s="439">
        <f t="shared" si="258"/>
        <v>0</v>
      </c>
      <c r="KV221" s="439">
        <f t="shared" si="258"/>
        <v>0</v>
      </c>
      <c r="KW221" s="439">
        <f t="shared" si="258"/>
        <v>0</v>
      </c>
      <c r="KX221" s="439">
        <f t="shared" si="258"/>
        <v>0</v>
      </c>
      <c r="KY221" s="439">
        <f t="shared" si="258"/>
        <v>0</v>
      </c>
      <c r="KZ221" s="439">
        <f t="shared" si="258"/>
        <v>0</v>
      </c>
      <c r="LA221" s="439">
        <f t="shared" si="258"/>
        <v>0</v>
      </c>
      <c r="LB221" s="439">
        <f t="shared" si="258"/>
        <v>0</v>
      </c>
      <c r="LC221" s="439">
        <f t="shared" si="258"/>
        <v>0</v>
      </c>
      <c r="LD221" s="439">
        <f t="shared" si="258"/>
        <v>0</v>
      </c>
      <c r="LE221" s="439">
        <f t="shared" si="258"/>
        <v>0</v>
      </c>
      <c r="LF221" s="439">
        <f t="shared" si="258"/>
        <v>0</v>
      </c>
      <c r="LG221" s="439">
        <f t="shared" si="258"/>
        <v>0</v>
      </c>
      <c r="LH221" s="439">
        <f t="shared" si="258"/>
        <v>0</v>
      </c>
      <c r="LI221" s="439">
        <f t="shared" si="258"/>
        <v>0</v>
      </c>
      <c r="LJ221" s="439">
        <f t="shared" si="258"/>
        <v>0</v>
      </c>
      <c r="LK221" s="439">
        <f t="shared" si="258"/>
        <v>0</v>
      </c>
      <c r="LL221" s="439">
        <f t="shared" ref="LL221:NK221" si="259">IF(AND(LL$165&gt;EOMONTH($E51,$R51*(1-$O51)),LL$165&lt;=EOMONTH($E51,$R51*(1-$O51)+$S51*(1-$O51)+$T51*$O51)),-LL220,0)</f>
        <v>0</v>
      </c>
      <c r="LM221" s="439">
        <f t="shared" si="259"/>
        <v>0</v>
      </c>
      <c r="LN221" s="439">
        <f t="shared" si="259"/>
        <v>0</v>
      </c>
      <c r="LO221" s="439">
        <f t="shared" si="259"/>
        <v>0</v>
      </c>
      <c r="LP221" s="439">
        <f t="shared" si="259"/>
        <v>0</v>
      </c>
      <c r="LQ221" s="439">
        <f t="shared" si="259"/>
        <v>0</v>
      </c>
      <c r="LR221" s="439">
        <f t="shared" si="259"/>
        <v>0</v>
      </c>
      <c r="LS221" s="439">
        <f t="shared" si="259"/>
        <v>0</v>
      </c>
      <c r="LT221" s="439">
        <f t="shared" si="259"/>
        <v>0</v>
      </c>
      <c r="LU221" s="439">
        <f t="shared" si="259"/>
        <v>0</v>
      </c>
      <c r="LV221" s="439">
        <f t="shared" si="259"/>
        <v>0</v>
      </c>
      <c r="LW221" s="439">
        <f t="shared" si="259"/>
        <v>0</v>
      </c>
      <c r="LX221" s="439">
        <f t="shared" si="259"/>
        <v>0</v>
      </c>
      <c r="LY221" s="439">
        <f t="shared" si="259"/>
        <v>0</v>
      </c>
      <c r="LZ221" s="439">
        <f t="shared" si="259"/>
        <v>0</v>
      </c>
      <c r="MA221" s="439">
        <f t="shared" si="259"/>
        <v>0</v>
      </c>
      <c r="MB221" s="439">
        <f t="shared" si="259"/>
        <v>0</v>
      </c>
      <c r="MC221" s="439">
        <f t="shared" si="259"/>
        <v>0</v>
      </c>
      <c r="MD221" s="439">
        <f t="shared" si="259"/>
        <v>0</v>
      </c>
      <c r="ME221" s="439">
        <f t="shared" si="259"/>
        <v>0</v>
      </c>
      <c r="MF221" s="439">
        <f t="shared" si="259"/>
        <v>0</v>
      </c>
      <c r="MG221" s="439">
        <f t="shared" si="259"/>
        <v>0</v>
      </c>
      <c r="MH221" s="439">
        <f t="shared" si="259"/>
        <v>0</v>
      </c>
      <c r="MI221" s="439">
        <f t="shared" si="259"/>
        <v>0</v>
      </c>
      <c r="MJ221" s="439">
        <f t="shared" si="259"/>
        <v>0</v>
      </c>
      <c r="MK221" s="439">
        <f t="shared" si="259"/>
        <v>0</v>
      </c>
      <c r="ML221" s="439">
        <f t="shared" si="259"/>
        <v>0</v>
      </c>
      <c r="MM221" s="439">
        <f t="shared" si="259"/>
        <v>0</v>
      </c>
      <c r="MN221" s="439">
        <f t="shared" si="259"/>
        <v>0</v>
      </c>
      <c r="MO221" s="439">
        <f t="shared" si="259"/>
        <v>0</v>
      </c>
      <c r="MP221" s="439">
        <f t="shared" si="259"/>
        <v>0</v>
      </c>
      <c r="MQ221" s="439">
        <f t="shared" si="259"/>
        <v>0</v>
      </c>
      <c r="MR221" s="439">
        <f t="shared" si="259"/>
        <v>0</v>
      </c>
      <c r="MS221" s="439">
        <f t="shared" si="259"/>
        <v>0</v>
      </c>
      <c r="MT221" s="439">
        <f t="shared" si="259"/>
        <v>0</v>
      </c>
      <c r="MU221" s="439">
        <f t="shared" si="259"/>
        <v>0</v>
      </c>
      <c r="MV221" s="439">
        <f t="shared" si="259"/>
        <v>0</v>
      </c>
      <c r="MW221" s="439">
        <f t="shared" si="259"/>
        <v>0</v>
      </c>
      <c r="MX221" s="439">
        <f t="shared" si="259"/>
        <v>0</v>
      </c>
      <c r="MY221" s="439">
        <f t="shared" si="259"/>
        <v>0</v>
      </c>
      <c r="MZ221" s="439">
        <f t="shared" si="259"/>
        <v>0</v>
      </c>
      <c r="NA221" s="439">
        <f t="shared" si="259"/>
        <v>0</v>
      </c>
      <c r="NB221" s="439">
        <f t="shared" si="259"/>
        <v>0</v>
      </c>
      <c r="NC221" s="439">
        <f t="shared" si="259"/>
        <v>0</v>
      </c>
      <c r="ND221" s="439">
        <f t="shared" si="259"/>
        <v>0</v>
      </c>
      <c r="NE221" s="439">
        <f t="shared" si="259"/>
        <v>0</v>
      </c>
      <c r="NF221" s="439">
        <f t="shared" si="259"/>
        <v>0</v>
      </c>
      <c r="NG221" s="439">
        <f t="shared" si="259"/>
        <v>0</v>
      </c>
      <c r="NH221" s="439">
        <f t="shared" si="259"/>
        <v>0</v>
      </c>
      <c r="NI221" s="439">
        <f t="shared" si="259"/>
        <v>0</v>
      </c>
      <c r="NJ221" s="439">
        <f t="shared" si="259"/>
        <v>0</v>
      </c>
      <c r="NK221" s="442">
        <f t="shared" si="259"/>
        <v>0</v>
      </c>
    </row>
    <row r="222" spans="1:375" x14ac:dyDescent="0.15">
      <c r="A222" s="436">
        <f t="shared" si="235"/>
        <v>222041.76163054473</v>
      </c>
      <c r="B222" s="441" t="s">
        <v>728</v>
      </c>
      <c r="C222" s="438" t="s">
        <v>754</v>
      </c>
      <c r="D222" s="439">
        <v>0</v>
      </c>
      <c r="E222" s="439">
        <v>0</v>
      </c>
      <c r="F222" s="439">
        <v>0</v>
      </c>
      <c r="G222" s="439">
        <v>0</v>
      </c>
      <c r="H222" s="439">
        <v>0</v>
      </c>
      <c r="I222" s="439">
        <v>0</v>
      </c>
      <c r="J222" s="439">
        <v>0</v>
      </c>
      <c r="K222" s="439">
        <v>0</v>
      </c>
      <c r="L222" s="439">
        <v>0</v>
      </c>
      <c r="M222" s="439">
        <v>0</v>
      </c>
      <c r="N222" s="439">
        <v>0</v>
      </c>
      <c r="O222" s="439">
        <v>0</v>
      </c>
      <c r="P222" s="439">
        <v>0</v>
      </c>
      <c r="Q222" s="439">
        <v>0</v>
      </c>
      <c r="R222" s="439">
        <v>0</v>
      </c>
      <c r="S222" s="439">
        <v>0</v>
      </c>
      <c r="T222" s="439">
        <v>0</v>
      </c>
      <c r="U222" s="439">
        <v>0</v>
      </c>
      <c r="V222" s="439">
        <v>0</v>
      </c>
      <c r="W222" s="439">
        <v>0</v>
      </c>
      <c r="X222" s="439">
        <v>0</v>
      </c>
      <c r="Y222" s="439">
        <v>0</v>
      </c>
      <c r="Z222" s="439">
        <v>0</v>
      </c>
      <c r="AA222" s="439">
        <v>0</v>
      </c>
      <c r="AB222" s="439">
        <v>0</v>
      </c>
      <c r="AC222" s="439">
        <v>0</v>
      </c>
      <c r="AD222" s="439">
        <v>0</v>
      </c>
      <c r="AE222" s="439">
        <v>0</v>
      </c>
      <c r="AF222" s="439">
        <v>0</v>
      </c>
      <c r="AG222" s="439">
        <v>0</v>
      </c>
      <c r="AH222" s="439">
        <v>0</v>
      </c>
      <c r="AI222" s="439">
        <v>0</v>
      </c>
      <c r="AJ222" s="439">
        <v>0</v>
      </c>
      <c r="AK222" s="439">
        <v>0</v>
      </c>
      <c r="AL222" s="439">
        <v>0</v>
      </c>
      <c r="AM222" s="439">
        <v>0</v>
      </c>
      <c r="AN222" s="439">
        <v>0</v>
      </c>
      <c r="AO222" s="439">
        <v>0</v>
      </c>
      <c r="AP222" s="439">
        <v>0</v>
      </c>
      <c r="AQ222" s="439">
        <v>0</v>
      </c>
      <c r="AR222" s="439">
        <v>0</v>
      </c>
      <c r="AS222" s="439">
        <v>0</v>
      </c>
      <c r="AT222" s="439">
        <v>0</v>
      </c>
      <c r="AU222" s="439">
        <v>0</v>
      </c>
      <c r="AV222" s="439">
        <v>0</v>
      </c>
      <c r="AW222" s="439">
        <v>0</v>
      </c>
      <c r="AX222" s="439">
        <v>0</v>
      </c>
      <c r="AY222" s="439">
        <v>0</v>
      </c>
      <c r="AZ222" s="439">
        <v>0</v>
      </c>
      <c r="BA222" s="439">
        <v>0</v>
      </c>
      <c r="BB222" s="439">
        <v>0</v>
      </c>
      <c r="BC222" s="439">
        <v>0</v>
      </c>
      <c r="BD222" s="439">
        <v>0</v>
      </c>
      <c r="BE222" s="439">
        <v>0</v>
      </c>
      <c r="BF222" s="439">
        <v>0</v>
      </c>
      <c r="BG222" s="439">
        <v>0</v>
      </c>
      <c r="BH222" s="439">
        <v>0</v>
      </c>
      <c r="BI222" s="439">
        <v>0</v>
      </c>
      <c r="BJ222" s="439">
        <v>0</v>
      </c>
      <c r="BK222" s="439">
        <v>0</v>
      </c>
      <c r="BL222" s="439">
        <v>0</v>
      </c>
      <c r="BM222" s="439">
        <v>0</v>
      </c>
      <c r="BN222" s="439">
        <v>0</v>
      </c>
      <c r="BO222" s="439">
        <v>0</v>
      </c>
      <c r="BP222" s="439">
        <v>0</v>
      </c>
      <c r="BQ222" s="439">
        <v>0</v>
      </c>
      <c r="BR222" s="439">
        <v>0</v>
      </c>
      <c r="BS222" s="439">
        <v>0</v>
      </c>
      <c r="BT222" s="439">
        <v>0</v>
      </c>
      <c r="BU222" s="439">
        <v>0</v>
      </c>
      <c r="BV222" s="439">
        <v>0</v>
      </c>
      <c r="BW222" s="439">
        <v>0</v>
      </c>
      <c r="BX222" s="439">
        <v>0</v>
      </c>
      <c r="BY222" s="439">
        <v>0</v>
      </c>
      <c r="BZ222" s="439">
        <v>0</v>
      </c>
      <c r="CA222" s="439">
        <v>0</v>
      </c>
      <c r="CB222" s="439">
        <v>0</v>
      </c>
      <c r="CC222" s="439">
        <v>0</v>
      </c>
      <c r="CD222" s="439">
        <v>0</v>
      </c>
      <c r="CE222" s="439">
        <v>0</v>
      </c>
      <c r="CF222" s="439">
        <v>0</v>
      </c>
      <c r="CG222" s="439">
        <v>0</v>
      </c>
      <c r="CH222" s="439">
        <v>0</v>
      </c>
      <c r="CI222" s="439">
        <v>0</v>
      </c>
      <c r="CJ222" s="439">
        <v>0</v>
      </c>
      <c r="CK222" s="439">
        <v>0</v>
      </c>
      <c r="CL222" s="439">
        <v>0</v>
      </c>
      <c r="CM222" s="439">
        <v>0</v>
      </c>
      <c r="CN222" s="439">
        <v>0</v>
      </c>
      <c r="CO222" s="439">
        <v>0</v>
      </c>
      <c r="CP222" s="439">
        <v>0</v>
      </c>
      <c r="CQ222" s="439">
        <v>0</v>
      </c>
      <c r="CR222" s="439">
        <v>0</v>
      </c>
      <c r="CS222" s="439">
        <v>0</v>
      </c>
      <c r="CT222" s="439">
        <v>0</v>
      </c>
      <c r="CU222" s="439">
        <v>0</v>
      </c>
      <c r="CV222" s="439">
        <v>0</v>
      </c>
      <c r="CW222" s="439">
        <v>0</v>
      </c>
      <c r="CX222" s="439">
        <v>0</v>
      </c>
      <c r="CY222" s="439">
        <v>2785.3688477078613</v>
      </c>
      <c r="CZ222" s="439">
        <v>2787.817565073552</v>
      </c>
      <c r="DA222" s="439">
        <v>2835.8027234753599</v>
      </c>
      <c r="DB222" s="439">
        <v>2837.4901450840175</v>
      </c>
      <c r="DC222" s="439">
        <v>2839.1817283295813</v>
      </c>
      <c r="DD222" s="439">
        <v>2840.8774834757705</v>
      </c>
      <c r="DE222" s="439">
        <v>2842.5774208116186</v>
      </c>
      <c r="DF222" s="439">
        <v>2844.2815506515326</v>
      </c>
      <c r="DG222" s="439">
        <v>2845.9898833353586</v>
      </c>
      <c r="DH222" s="439">
        <v>2886.3318794809161</v>
      </c>
      <c r="DI222" s="439">
        <v>2896.4100942777318</v>
      </c>
      <c r="DJ222" s="439">
        <v>2898.1310977876938</v>
      </c>
      <c r="DK222" s="439">
        <v>2899.8563457565915</v>
      </c>
      <c r="DL222" s="439">
        <v>2902.3785246432531</v>
      </c>
      <c r="DM222" s="439">
        <v>2905.6070533996644</v>
      </c>
      <c r="DN222" s="439">
        <v>2907.3450976565814</v>
      </c>
      <c r="DO222" s="439">
        <v>2909.0874283995126</v>
      </c>
      <c r="DP222" s="439">
        <v>2910.8340562000881</v>
      </c>
      <c r="DQ222" s="439">
        <v>2912.5849916560119</v>
      </c>
      <c r="DR222" s="439">
        <v>2914.3402453911226</v>
      </c>
      <c r="DS222" s="439">
        <v>2916.0998280554631</v>
      </c>
      <c r="DT222" s="439">
        <v>2957.346689049788</v>
      </c>
      <c r="DU222" s="439">
        <v>2967.7272502905089</v>
      </c>
      <c r="DV222" s="439">
        <v>2969.4998839057698</v>
      </c>
      <c r="DW222" s="439">
        <v>2971.2768893137345</v>
      </c>
      <c r="DX222" s="439">
        <v>2973.874733566995</v>
      </c>
      <c r="DY222" s="439">
        <v>2793.1279322109203</v>
      </c>
      <c r="DZ222" s="439">
        <v>2794.6579400377645</v>
      </c>
      <c r="EA222" s="439">
        <v>2796.1917212766643</v>
      </c>
      <c r="EB222" s="439">
        <v>2929.7242193813581</v>
      </c>
      <c r="EC222" s="439">
        <v>2931.5276829009595</v>
      </c>
      <c r="ED222" s="439">
        <v>2987.7151027388372</v>
      </c>
      <c r="EE222" s="439">
        <v>2989.5274728831082</v>
      </c>
      <c r="EF222" s="439">
        <v>2543.1723704864826</v>
      </c>
      <c r="EG222" s="439">
        <v>2544.9390516192152</v>
      </c>
      <c r="EH222" s="439">
        <v>2546.7100898642234</v>
      </c>
      <c r="EI222" s="439">
        <v>2548.4854959673198</v>
      </c>
      <c r="EJ222" s="439">
        <v>2550.2652807008226</v>
      </c>
      <c r="EK222" s="439">
        <v>2552.0494548636143</v>
      </c>
      <c r="EL222" s="439">
        <v>2553.838029281213</v>
      </c>
      <c r="EM222" s="439">
        <v>2555.6310148058328</v>
      </c>
      <c r="EN222" s="439">
        <v>2557.4284223164545</v>
      </c>
      <c r="EO222" s="439">
        <v>2559.2302627188878</v>
      </c>
      <c r="EP222" s="439">
        <v>2561.0365469458402</v>
      </c>
      <c r="EQ222" s="439">
        <v>2562.8472859569811</v>
      </c>
      <c r="ER222" s="439">
        <v>2573.2373908231457</v>
      </c>
      <c r="ES222" s="439">
        <v>2575.0570723898604</v>
      </c>
      <c r="ET222" s="439">
        <v>2576.8812417822187</v>
      </c>
      <c r="EU222" s="439">
        <v>2578.7099100684081</v>
      </c>
      <c r="EV222" s="439">
        <v>2580.5430883439162</v>
      </c>
      <c r="EW222" s="439">
        <v>2192.1031432763975</v>
      </c>
      <c r="EX222" s="439">
        <v>2154.7698964066644</v>
      </c>
      <c r="EY222" s="439">
        <v>2155.7014555230398</v>
      </c>
      <c r="EZ222" s="439">
        <v>2156.6353121155053</v>
      </c>
      <c r="FA222" s="439">
        <v>2157.5714718502563</v>
      </c>
      <c r="FB222" s="439">
        <v>2050.2280523652585</v>
      </c>
      <c r="FC222" s="439">
        <v>2050.9377659121915</v>
      </c>
      <c r="FD222" s="439">
        <v>2058.2928802676074</v>
      </c>
      <c r="FE222" s="439">
        <v>2059.0060988215</v>
      </c>
      <c r="FF222" s="439">
        <v>2059.7210763647522</v>
      </c>
      <c r="FG222" s="439">
        <v>2060.4378172355073</v>
      </c>
      <c r="FH222" s="439">
        <v>2061.1563257826069</v>
      </c>
      <c r="FI222" s="439">
        <v>2061.8766063656176</v>
      </c>
      <c r="FJ222" s="439">
        <v>2062.5986633548569</v>
      </c>
      <c r="FK222" s="439">
        <v>2063.322501131423</v>
      </c>
      <c r="FL222" s="439">
        <v>2064.0481240872177</v>
      </c>
      <c r="FM222" s="439">
        <v>2064.7755366249739</v>
      </c>
      <c r="FN222" s="439">
        <v>2065.5047431582848</v>
      </c>
      <c r="FO222" s="439">
        <v>2066.235748111626</v>
      </c>
      <c r="FP222" s="439">
        <v>2073.8115158977043</v>
      </c>
      <c r="FQ222" s="439">
        <v>2074.5461310082133</v>
      </c>
      <c r="FR222" s="439">
        <v>2075.2825578777638</v>
      </c>
      <c r="FS222" s="439">
        <v>2076.0208009746411</v>
      </c>
      <c r="FT222" s="439">
        <v>1995.7479945543387</v>
      </c>
      <c r="FU222" s="439">
        <v>1996.3173512291417</v>
      </c>
      <c r="FV222" s="439">
        <v>1996.8881120911012</v>
      </c>
      <c r="FW222" s="439">
        <v>2078.9920253874343</v>
      </c>
      <c r="FX222" s="439">
        <v>2079.7394170319026</v>
      </c>
      <c r="FY222" s="439">
        <v>2080.4886519457923</v>
      </c>
      <c r="FZ222" s="439">
        <v>2081.2397346751018</v>
      </c>
      <c r="GA222" s="439">
        <v>2081.9926697770434</v>
      </c>
      <c r="GB222" s="439">
        <v>2089.7957105967043</v>
      </c>
      <c r="GC222" s="439">
        <v>2090.5523641605282</v>
      </c>
      <c r="GD222" s="439">
        <v>2091.3108838361654</v>
      </c>
      <c r="GE222" s="439">
        <v>2092.0712742259498</v>
      </c>
      <c r="GF222" s="439">
        <v>2092.8335399435673</v>
      </c>
      <c r="GG222" s="439">
        <v>2093.5976856140828</v>
      </c>
      <c r="GH222" s="439">
        <v>2094.3637158739671</v>
      </c>
      <c r="GI222" s="439">
        <v>2069.9383262328356</v>
      </c>
      <c r="GJ222" s="439">
        <v>2070.6544317154421</v>
      </c>
      <c r="GK222" s="439">
        <v>0</v>
      </c>
      <c r="GL222" s="439">
        <v>0</v>
      </c>
      <c r="GM222" s="439">
        <v>0</v>
      </c>
      <c r="GN222" s="439">
        <v>0</v>
      </c>
      <c r="GO222" s="439">
        <v>0</v>
      </c>
      <c r="GP222" s="439">
        <v>0</v>
      </c>
      <c r="GQ222" s="439">
        <v>0</v>
      </c>
      <c r="GR222" s="439">
        <v>0</v>
      </c>
      <c r="GS222" s="439">
        <v>0</v>
      </c>
      <c r="GT222" s="439">
        <v>0</v>
      </c>
      <c r="GU222" s="439">
        <v>0</v>
      </c>
      <c r="GV222" s="439">
        <v>0</v>
      </c>
      <c r="GW222" s="439">
        <v>0</v>
      </c>
      <c r="GX222" s="439">
        <v>0</v>
      </c>
      <c r="GY222" s="439">
        <v>0</v>
      </c>
      <c r="GZ222" s="439">
        <v>0</v>
      </c>
      <c r="HA222" s="439">
        <v>0</v>
      </c>
      <c r="HB222" s="439">
        <v>0</v>
      </c>
      <c r="HC222" s="439">
        <v>0</v>
      </c>
      <c r="HD222" s="439">
        <v>0</v>
      </c>
      <c r="HE222" s="439">
        <v>0</v>
      </c>
      <c r="HF222" s="439">
        <v>0</v>
      </c>
      <c r="HG222" s="439">
        <v>0</v>
      </c>
      <c r="HH222" s="439">
        <v>0</v>
      </c>
      <c r="HI222" s="439">
        <v>0</v>
      </c>
      <c r="HJ222" s="439">
        <v>0</v>
      </c>
      <c r="HK222" s="439">
        <v>0</v>
      </c>
      <c r="HL222" s="439">
        <v>0</v>
      </c>
      <c r="HM222" s="439">
        <v>0</v>
      </c>
      <c r="HN222" s="439">
        <v>0</v>
      </c>
      <c r="HO222" s="439">
        <v>0</v>
      </c>
      <c r="HP222" s="439">
        <v>0</v>
      </c>
      <c r="HQ222" s="439">
        <v>0</v>
      </c>
      <c r="HR222" s="439">
        <v>0</v>
      </c>
      <c r="HS222" s="439">
        <v>0</v>
      </c>
      <c r="HT222" s="439">
        <v>0</v>
      </c>
      <c r="HU222" s="439">
        <v>0</v>
      </c>
      <c r="HV222" s="439">
        <v>0</v>
      </c>
      <c r="HW222" s="439">
        <v>0</v>
      </c>
      <c r="HX222" s="439">
        <v>0</v>
      </c>
      <c r="HY222" s="439">
        <v>0</v>
      </c>
      <c r="HZ222" s="439">
        <v>0</v>
      </c>
      <c r="IA222" s="439">
        <v>0</v>
      </c>
      <c r="IB222" s="439">
        <v>0</v>
      </c>
      <c r="IC222" s="439">
        <v>0</v>
      </c>
      <c r="ID222" s="439">
        <v>0</v>
      </c>
      <c r="IE222" s="439">
        <v>0</v>
      </c>
      <c r="IF222" s="439">
        <v>0</v>
      </c>
      <c r="IG222" s="439">
        <v>0</v>
      </c>
      <c r="IH222" s="439">
        <v>0</v>
      </c>
      <c r="II222" s="439">
        <v>0</v>
      </c>
      <c r="IJ222" s="439">
        <v>0</v>
      </c>
      <c r="IK222" s="439">
        <v>0</v>
      </c>
      <c r="IL222" s="439">
        <v>0</v>
      </c>
      <c r="IM222" s="439">
        <v>0</v>
      </c>
      <c r="IN222" s="439">
        <v>0</v>
      </c>
      <c r="IO222" s="439">
        <v>0</v>
      </c>
      <c r="IP222" s="439">
        <v>0</v>
      </c>
      <c r="IQ222" s="439">
        <v>0</v>
      </c>
      <c r="IR222" s="439">
        <v>0</v>
      </c>
      <c r="IS222" s="439">
        <v>0</v>
      </c>
      <c r="IT222" s="439">
        <v>0</v>
      </c>
      <c r="IU222" s="439">
        <v>0</v>
      </c>
      <c r="IV222" s="439">
        <v>0</v>
      </c>
      <c r="IW222" s="439">
        <v>0</v>
      </c>
      <c r="IX222" s="439">
        <v>0</v>
      </c>
      <c r="IY222" s="439">
        <v>0</v>
      </c>
      <c r="IZ222" s="439">
        <v>0</v>
      </c>
      <c r="JA222" s="439">
        <v>0</v>
      </c>
      <c r="JB222" s="439">
        <v>0</v>
      </c>
      <c r="JC222" s="439">
        <v>0</v>
      </c>
      <c r="JD222" s="439">
        <v>0</v>
      </c>
      <c r="JE222" s="439">
        <v>0</v>
      </c>
      <c r="JF222" s="439">
        <v>0</v>
      </c>
      <c r="JG222" s="439">
        <v>0</v>
      </c>
      <c r="JH222" s="439">
        <v>0</v>
      </c>
      <c r="JI222" s="439">
        <v>0</v>
      </c>
      <c r="JJ222" s="439">
        <v>0</v>
      </c>
      <c r="JK222" s="439">
        <v>0</v>
      </c>
      <c r="JL222" s="439">
        <v>0</v>
      </c>
      <c r="JM222" s="439">
        <v>0</v>
      </c>
      <c r="JN222" s="439">
        <v>0</v>
      </c>
      <c r="JO222" s="439">
        <v>0</v>
      </c>
      <c r="JP222" s="439">
        <v>0</v>
      </c>
      <c r="JQ222" s="439">
        <v>0</v>
      </c>
      <c r="JR222" s="439">
        <v>0</v>
      </c>
      <c r="JS222" s="439">
        <v>0</v>
      </c>
      <c r="JT222" s="439">
        <v>0</v>
      </c>
      <c r="JU222" s="439">
        <v>0</v>
      </c>
      <c r="JV222" s="439">
        <v>0</v>
      </c>
      <c r="JW222" s="439">
        <v>0</v>
      </c>
      <c r="JX222" s="439">
        <v>0</v>
      </c>
      <c r="JY222" s="439">
        <v>0</v>
      </c>
      <c r="JZ222" s="439">
        <v>0</v>
      </c>
      <c r="KA222" s="439">
        <v>0</v>
      </c>
      <c r="KB222" s="439">
        <v>0</v>
      </c>
      <c r="KC222" s="439">
        <v>0</v>
      </c>
      <c r="KD222" s="439">
        <v>0</v>
      </c>
      <c r="KE222" s="439">
        <v>0</v>
      </c>
      <c r="KF222" s="439">
        <v>0</v>
      </c>
      <c r="KG222" s="439">
        <v>0</v>
      </c>
      <c r="KH222" s="439">
        <v>0</v>
      </c>
      <c r="KI222" s="439">
        <v>0</v>
      </c>
      <c r="KJ222" s="439">
        <v>0</v>
      </c>
      <c r="KK222" s="439">
        <v>0</v>
      </c>
      <c r="KL222" s="439">
        <v>0</v>
      </c>
      <c r="KM222" s="439">
        <v>0</v>
      </c>
      <c r="KN222" s="439">
        <v>0</v>
      </c>
      <c r="KO222" s="439">
        <v>0</v>
      </c>
      <c r="KP222" s="439">
        <v>0</v>
      </c>
      <c r="KQ222" s="439">
        <v>0</v>
      </c>
      <c r="KR222" s="439">
        <v>0</v>
      </c>
      <c r="KS222" s="439">
        <v>0</v>
      </c>
      <c r="KT222" s="439">
        <v>0</v>
      </c>
      <c r="KU222" s="439">
        <v>0</v>
      </c>
      <c r="KV222" s="439">
        <v>0</v>
      </c>
      <c r="KW222" s="439">
        <v>0</v>
      </c>
      <c r="KX222" s="439">
        <v>0</v>
      </c>
      <c r="KY222" s="439">
        <v>0</v>
      </c>
      <c r="KZ222" s="439">
        <v>0</v>
      </c>
      <c r="LA222" s="439">
        <v>0</v>
      </c>
      <c r="LB222" s="439">
        <v>0</v>
      </c>
      <c r="LC222" s="439">
        <v>0</v>
      </c>
      <c r="LD222" s="439">
        <v>0</v>
      </c>
      <c r="LE222" s="439">
        <v>0</v>
      </c>
      <c r="LF222" s="439">
        <v>0</v>
      </c>
      <c r="LG222" s="439">
        <v>0</v>
      </c>
      <c r="LH222" s="439">
        <v>0</v>
      </c>
      <c r="LI222" s="439">
        <v>0</v>
      </c>
      <c r="LJ222" s="439">
        <v>0</v>
      </c>
      <c r="LK222" s="439">
        <v>0</v>
      </c>
      <c r="LL222" s="439">
        <v>0</v>
      </c>
      <c r="LM222" s="439">
        <v>0</v>
      </c>
      <c r="LN222" s="439">
        <v>0</v>
      </c>
      <c r="LO222" s="439">
        <v>0</v>
      </c>
      <c r="LP222" s="439">
        <v>0</v>
      </c>
      <c r="LQ222" s="439">
        <v>0</v>
      </c>
      <c r="LR222" s="439">
        <v>0</v>
      </c>
      <c r="LS222" s="439">
        <v>0</v>
      </c>
      <c r="LT222" s="439">
        <v>0</v>
      </c>
      <c r="LU222" s="439">
        <v>0</v>
      </c>
      <c r="LV222" s="439">
        <v>0</v>
      </c>
      <c r="LW222" s="439">
        <v>0</v>
      </c>
      <c r="LX222" s="439">
        <v>0</v>
      </c>
      <c r="LY222" s="439">
        <v>0</v>
      </c>
      <c r="LZ222" s="439">
        <v>0</v>
      </c>
      <c r="MA222" s="439">
        <v>0</v>
      </c>
      <c r="MB222" s="439">
        <v>0</v>
      </c>
      <c r="MC222" s="439">
        <v>0</v>
      </c>
      <c r="MD222" s="439">
        <v>0</v>
      </c>
      <c r="ME222" s="439">
        <v>0</v>
      </c>
      <c r="MF222" s="439">
        <v>0</v>
      </c>
      <c r="MG222" s="439">
        <v>0</v>
      </c>
      <c r="MH222" s="439">
        <v>0</v>
      </c>
      <c r="MI222" s="439">
        <v>0</v>
      </c>
      <c r="MJ222" s="439">
        <v>0</v>
      </c>
      <c r="MK222" s="439">
        <v>0</v>
      </c>
      <c r="ML222" s="439">
        <v>0</v>
      </c>
      <c r="MM222" s="439">
        <v>0</v>
      </c>
      <c r="MN222" s="439">
        <v>0</v>
      </c>
      <c r="MO222" s="439">
        <v>0</v>
      </c>
      <c r="MP222" s="439">
        <v>0</v>
      </c>
      <c r="MQ222" s="439">
        <v>0</v>
      </c>
      <c r="MR222" s="439">
        <v>0</v>
      </c>
      <c r="MS222" s="439">
        <v>0</v>
      </c>
      <c r="MT222" s="439">
        <v>0</v>
      </c>
      <c r="MU222" s="439">
        <v>0</v>
      </c>
      <c r="MV222" s="439">
        <v>0</v>
      </c>
      <c r="MW222" s="439">
        <v>0</v>
      </c>
      <c r="MX222" s="439">
        <v>0</v>
      </c>
      <c r="MY222" s="439">
        <v>0</v>
      </c>
      <c r="MZ222" s="439">
        <v>0</v>
      </c>
      <c r="NA222" s="439">
        <v>0</v>
      </c>
      <c r="NB222" s="439">
        <v>0</v>
      </c>
      <c r="NC222" s="439">
        <v>0</v>
      </c>
      <c r="ND222" s="439">
        <v>0</v>
      </c>
      <c r="NE222" s="439">
        <v>0</v>
      </c>
      <c r="NF222" s="439">
        <v>0</v>
      </c>
      <c r="NG222" s="439">
        <v>0</v>
      </c>
      <c r="NH222" s="439">
        <v>0</v>
      </c>
      <c r="NI222" s="439">
        <v>0</v>
      </c>
      <c r="NJ222" s="439">
        <v>0</v>
      </c>
      <c r="NK222" s="442">
        <v>0</v>
      </c>
    </row>
    <row r="223" spans="1:375" x14ac:dyDescent="0.15">
      <c r="A223" s="443">
        <f t="shared" si="235"/>
        <v>2297103.8496833332</v>
      </c>
      <c r="B223" s="444"/>
      <c r="C223" s="445" t="s">
        <v>755</v>
      </c>
      <c r="D223" s="446">
        <f>SUM(D216:D222)</f>
        <v>0</v>
      </c>
      <c r="E223" s="446">
        <f t="shared" ref="E223:BP223" si="260">SUM(E216:E222)</f>
        <v>0</v>
      </c>
      <c r="F223" s="446">
        <f t="shared" si="260"/>
        <v>0</v>
      </c>
      <c r="G223" s="446">
        <f t="shared" si="260"/>
        <v>0</v>
      </c>
      <c r="H223" s="446">
        <f t="shared" si="260"/>
        <v>0</v>
      </c>
      <c r="I223" s="446">
        <f t="shared" si="260"/>
        <v>0</v>
      </c>
      <c r="J223" s="446">
        <f t="shared" si="260"/>
        <v>0</v>
      </c>
      <c r="K223" s="446">
        <f t="shared" si="260"/>
        <v>0</v>
      </c>
      <c r="L223" s="446">
        <f t="shared" si="260"/>
        <v>0</v>
      </c>
      <c r="M223" s="446">
        <f t="shared" si="260"/>
        <v>0</v>
      </c>
      <c r="N223" s="446">
        <f t="shared" si="260"/>
        <v>0</v>
      </c>
      <c r="O223" s="446">
        <f t="shared" si="260"/>
        <v>0</v>
      </c>
      <c r="P223" s="446">
        <f t="shared" si="260"/>
        <v>0</v>
      </c>
      <c r="Q223" s="446">
        <f t="shared" si="260"/>
        <v>0</v>
      </c>
      <c r="R223" s="446">
        <f t="shared" si="260"/>
        <v>0</v>
      </c>
      <c r="S223" s="446">
        <f t="shared" si="260"/>
        <v>0</v>
      </c>
      <c r="T223" s="446">
        <f t="shared" si="260"/>
        <v>0</v>
      </c>
      <c r="U223" s="446">
        <f t="shared" si="260"/>
        <v>0</v>
      </c>
      <c r="V223" s="446">
        <f t="shared" si="260"/>
        <v>0</v>
      </c>
      <c r="W223" s="446">
        <f t="shared" si="260"/>
        <v>0</v>
      </c>
      <c r="X223" s="446">
        <f t="shared" si="260"/>
        <v>0</v>
      </c>
      <c r="Y223" s="446">
        <f t="shared" si="260"/>
        <v>0</v>
      </c>
      <c r="Z223" s="446">
        <f t="shared" si="260"/>
        <v>0</v>
      </c>
      <c r="AA223" s="446">
        <f t="shared" si="260"/>
        <v>0</v>
      </c>
      <c r="AB223" s="446">
        <f t="shared" si="260"/>
        <v>1465.4790947554156</v>
      </c>
      <c r="AC223" s="446">
        <f t="shared" si="260"/>
        <v>1675.8276979264156</v>
      </c>
      <c r="AD223" s="446">
        <f t="shared" si="260"/>
        <v>1689.0605744639597</v>
      </c>
      <c r="AE223" s="446">
        <f t="shared" si="260"/>
        <v>1696.9600081276822</v>
      </c>
      <c r="AF223" s="446">
        <f t="shared" si="260"/>
        <v>1760.9849970361483</v>
      </c>
      <c r="AG223" s="446">
        <f t="shared" si="260"/>
        <v>12110.889505442359</v>
      </c>
      <c r="AH223" s="446">
        <f t="shared" si="260"/>
        <v>12151.027491481571</v>
      </c>
      <c r="AI223" s="446">
        <f t="shared" si="260"/>
        <v>12152.444165818601</v>
      </c>
      <c r="AJ223" s="446">
        <f t="shared" si="260"/>
        <v>12157.579543663513</v>
      </c>
      <c r="AK223" s="446">
        <f t="shared" si="260"/>
        <v>12181.499160273113</v>
      </c>
      <c r="AL223" s="446">
        <f t="shared" si="260"/>
        <v>12224.860555532709</v>
      </c>
      <c r="AM223" s="446">
        <f t="shared" si="260"/>
        <v>12226.291257260591</v>
      </c>
      <c r="AN223" s="446">
        <f t="shared" si="260"/>
        <v>13002.921922572938</v>
      </c>
      <c r="AO223" s="446">
        <f t="shared" si="260"/>
        <v>13005.52143390612</v>
      </c>
      <c r="AP223" s="446">
        <f t="shared" si="260"/>
        <v>13006.962747251411</v>
      </c>
      <c r="AQ223" s="446">
        <f t="shared" si="260"/>
        <v>13008.407615264239</v>
      </c>
      <c r="AR223" s="446">
        <f t="shared" si="260"/>
        <v>13010.519900374358</v>
      </c>
      <c r="AS223" s="446">
        <f t="shared" si="260"/>
        <v>13013.223742380103</v>
      </c>
      <c r="AT223" s="446">
        <f t="shared" si="260"/>
        <v>13014.679327082691</v>
      </c>
      <c r="AU223" s="446">
        <f t="shared" si="260"/>
        <v>13016.138501649832</v>
      </c>
      <c r="AV223" s="446">
        <f t="shared" si="260"/>
        <v>13021.42794083009</v>
      </c>
      <c r="AW223" s="446">
        <f t="shared" si="260"/>
        <v>13023.272836842094</v>
      </c>
      <c r="AX223" s="446">
        <f t="shared" si="260"/>
        <v>13024.955291092952</v>
      </c>
      <c r="AY223" s="446">
        <f t="shared" si="260"/>
        <v>13026.428913872671</v>
      </c>
      <c r="AZ223" s="446">
        <f t="shared" si="260"/>
        <v>13379.179295604565</v>
      </c>
      <c r="BA223" s="446">
        <f t="shared" si="260"/>
        <v>13381.856792277744</v>
      </c>
      <c r="BB223" s="446">
        <f t="shared" si="260"/>
        <v>13383.341345023393</v>
      </c>
      <c r="BC223" s="446">
        <f t="shared" si="260"/>
        <v>13384.829559076605</v>
      </c>
      <c r="BD223" s="446">
        <f t="shared" si="260"/>
        <v>13387.005212740027</v>
      </c>
      <c r="BE223" s="446">
        <f t="shared" si="260"/>
        <v>13389.790170005945</v>
      </c>
      <c r="BF223" s="446">
        <f t="shared" si="260"/>
        <v>13391.289422249611</v>
      </c>
      <c r="BG223" s="446">
        <f t="shared" si="260"/>
        <v>13392.792372053764</v>
      </c>
      <c r="BH223" s="446">
        <f t="shared" si="260"/>
        <v>12914.17276359135</v>
      </c>
      <c r="BI223" s="446">
        <f t="shared" si="260"/>
        <v>12868.449160353935</v>
      </c>
      <c r="BJ223" s="446">
        <f t="shared" si="260"/>
        <v>12869.416906422019</v>
      </c>
      <c r="BK223" s="446">
        <f t="shared" si="260"/>
        <v>13219.872350122117</v>
      </c>
      <c r="BL223" s="446">
        <f t="shared" si="260"/>
        <v>13617.738565707308</v>
      </c>
      <c r="BM223" s="446">
        <f t="shared" si="260"/>
        <v>13629.175863091352</v>
      </c>
      <c r="BN223" s="446">
        <f t="shared" si="260"/>
        <v>13645.113264846777</v>
      </c>
      <c r="BO223" s="446">
        <f t="shared" si="260"/>
        <v>13646.451087180649</v>
      </c>
      <c r="BP223" s="446">
        <f t="shared" si="260"/>
        <v>13747.662475098179</v>
      </c>
      <c r="BQ223" s="446">
        <f t="shared" ref="BQ223:EB223" si="261">SUM(BQ216:BQ222)</f>
        <v>13750.530981082075</v>
      </c>
      <c r="BR223" s="446">
        <f t="shared" si="261"/>
        <v>13793.119922393309</v>
      </c>
      <c r="BS223" s="446">
        <f t="shared" si="261"/>
        <v>13794.667960691588</v>
      </c>
      <c r="BT223" s="446">
        <f t="shared" si="261"/>
        <v>13796.219816869929</v>
      </c>
      <c r="BU223" s="446">
        <f t="shared" si="261"/>
        <v>13797.775500344253</v>
      </c>
      <c r="BV223" s="446">
        <f t="shared" si="261"/>
        <v>13799.560416058986</v>
      </c>
      <c r="BW223" s="446">
        <f t="shared" si="261"/>
        <v>13801.123782465991</v>
      </c>
      <c r="BX223" s="446">
        <f t="shared" si="261"/>
        <v>14174.789620774887</v>
      </c>
      <c r="BY223" s="446">
        <f t="shared" si="261"/>
        <v>14182.517414782711</v>
      </c>
      <c r="BZ223" s="446">
        <f t="shared" si="261"/>
        <v>14184.092376790572</v>
      </c>
      <c r="CA223" s="446">
        <f t="shared" si="261"/>
        <v>14185.671223079624</v>
      </c>
      <c r="CB223" s="446">
        <f t="shared" si="261"/>
        <v>14187.979374051149</v>
      </c>
      <c r="CC223" s="446">
        <f t="shared" si="261"/>
        <v>14190.93393521456</v>
      </c>
      <c r="CD223" s="446">
        <f t="shared" si="261"/>
        <v>14192.524491919865</v>
      </c>
      <c r="CE223" s="446">
        <f t="shared" si="261"/>
        <v>14194.118971367092</v>
      </c>
      <c r="CF223" s="446">
        <f t="shared" si="261"/>
        <v>14195.717383230782</v>
      </c>
      <c r="CG223" s="446">
        <f t="shared" si="261"/>
        <v>14197.319737209336</v>
      </c>
      <c r="CH223" s="446">
        <f t="shared" si="261"/>
        <v>14199.158200395512</v>
      </c>
      <c r="CI223" s="446">
        <f t="shared" si="261"/>
        <v>14200.768467794725</v>
      </c>
      <c r="CJ223" s="446">
        <f t="shared" si="261"/>
        <v>14585.356500689988</v>
      </c>
      <c r="CK223" s="446">
        <f t="shared" si="261"/>
        <v>14593.316128518045</v>
      </c>
      <c r="CL223" s="446">
        <f t="shared" si="261"/>
        <v>14594.938339386141</v>
      </c>
      <c r="CM223" s="446">
        <f t="shared" si="261"/>
        <v>14596.564551063864</v>
      </c>
      <c r="CN223" s="446">
        <f t="shared" si="261"/>
        <v>14598.941946564535</v>
      </c>
      <c r="CO223" s="446">
        <f t="shared" si="261"/>
        <v>14601.98514456285</v>
      </c>
      <c r="CP223" s="446">
        <f t="shared" si="261"/>
        <v>14603.623417969313</v>
      </c>
      <c r="CQ223" s="446">
        <f t="shared" si="261"/>
        <v>14605.265731799956</v>
      </c>
      <c r="CR223" s="446">
        <f t="shared" si="261"/>
        <v>14606.91209601956</v>
      </c>
      <c r="CS223" s="446">
        <f t="shared" si="261"/>
        <v>14608.56252061747</v>
      </c>
      <c r="CT223" s="446">
        <f t="shared" si="261"/>
        <v>14579.357927041054</v>
      </c>
      <c r="CU223" s="446">
        <f t="shared" si="261"/>
        <v>14580.971144884637</v>
      </c>
      <c r="CV223" s="446">
        <f t="shared" si="261"/>
        <v>0</v>
      </c>
      <c r="CW223" s="446">
        <f t="shared" si="261"/>
        <v>0</v>
      </c>
      <c r="CX223" s="446">
        <f t="shared" si="261"/>
        <v>0</v>
      </c>
      <c r="CY223" s="446">
        <f t="shared" si="261"/>
        <v>2785.3688477078613</v>
      </c>
      <c r="CZ223" s="446">
        <f t="shared" si="261"/>
        <v>2787.817565073552</v>
      </c>
      <c r="DA223" s="446">
        <f t="shared" si="261"/>
        <v>14658.990149759775</v>
      </c>
      <c r="DB223" s="446">
        <f t="shared" si="261"/>
        <v>14660.677571368433</v>
      </c>
      <c r="DC223" s="446">
        <f t="shared" si="261"/>
        <v>14662.369154613996</v>
      </c>
      <c r="DD223" s="446">
        <f t="shared" si="261"/>
        <v>14664.064909760185</v>
      </c>
      <c r="DE223" s="446">
        <f t="shared" si="261"/>
        <v>14665.764847096034</v>
      </c>
      <c r="DF223" s="446">
        <f t="shared" si="261"/>
        <v>14667.468976935948</v>
      </c>
      <c r="DG223" s="446">
        <f t="shared" si="261"/>
        <v>14669.177309619774</v>
      </c>
      <c r="DH223" s="446">
        <f t="shared" si="261"/>
        <v>14709.519305765332</v>
      </c>
      <c r="DI223" s="446">
        <f t="shared" si="261"/>
        <v>15074.29314335068</v>
      </c>
      <c r="DJ223" s="446">
        <f t="shared" si="261"/>
        <v>15076.014146860642</v>
      </c>
      <c r="DK223" s="446">
        <f t="shared" si="261"/>
        <v>15077.739394829539</v>
      </c>
      <c r="DL223" s="446">
        <f t="shared" si="261"/>
        <v>15080.261573716201</v>
      </c>
      <c r="DM223" s="446">
        <f t="shared" si="261"/>
        <v>15083.490102472613</v>
      </c>
      <c r="DN223" s="446">
        <f t="shared" si="261"/>
        <v>15085.228146729531</v>
      </c>
      <c r="DO223" s="446">
        <f t="shared" si="261"/>
        <v>15086.970477472461</v>
      </c>
      <c r="DP223" s="446">
        <f t="shared" si="261"/>
        <v>15088.717105273037</v>
      </c>
      <c r="DQ223" s="446">
        <f t="shared" si="261"/>
        <v>15090.46804072896</v>
      </c>
      <c r="DR223" s="446">
        <f t="shared" si="261"/>
        <v>15092.223294464071</v>
      </c>
      <c r="DS223" s="446">
        <f t="shared" si="261"/>
        <v>15093.982877128412</v>
      </c>
      <c r="DT223" s="446">
        <f t="shared" si="261"/>
        <v>15135.229738122736</v>
      </c>
      <c r="DU223" s="446">
        <f t="shared" si="261"/>
        <v>15510.946790835646</v>
      </c>
      <c r="DV223" s="446">
        <f t="shared" si="261"/>
        <v>15512.719424450906</v>
      </c>
      <c r="DW223" s="446">
        <f t="shared" si="261"/>
        <v>15514.496429858871</v>
      </c>
      <c r="DX223" s="446">
        <f t="shared" si="261"/>
        <v>15517.094274112133</v>
      </c>
      <c r="DY223" s="446">
        <f t="shared" si="261"/>
        <v>15336.347472756057</v>
      </c>
      <c r="DZ223" s="446">
        <f t="shared" si="261"/>
        <v>15337.877480582902</v>
      </c>
      <c r="EA223" s="446">
        <f t="shared" si="261"/>
        <v>15339.411261821801</v>
      </c>
      <c r="EB223" s="446">
        <f t="shared" si="261"/>
        <v>15472.943759926495</v>
      </c>
      <c r="EC223" s="446">
        <f t="shared" ref="EC223:GN223" si="262">SUM(EC216:EC222)</f>
        <v>15474.747223446097</v>
      </c>
      <c r="ED223" s="446">
        <f t="shared" si="262"/>
        <v>15530.934643283974</v>
      </c>
      <c r="EE223" s="446">
        <f t="shared" si="262"/>
        <v>15532.747013428245</v>
      </c>
      <c r="EF223" s="446">
        <f t="shared" si="262"/>
        <v>15086.39191103162</v>
      </c>
      <c r="EG223" s="446">
        <f t="shared" si="262"/>
        <v>15464.455178380707</v>
      </c>
      <c r="EH223" s="446">
        <f t="shared" si="262"/>
        <v>15466.226216625715</v>
      </c>
      <c r="EI223" s="446">
        <f t="shared" si="262"/>
        <v>15468.001622728811</v>
      </c>
      <c r="EJ223" s="446">
        <f t="shared" si="262"/>
        <v>15469.781407462313</v>
      </c>
      <c r="EK223" s="446">
        <f t="shared" si="262"/>
        <v>15471.565581625106</v>
      </c>
      <c r="EL223" s="446">
        <f t="shared" si="262"/>
        <v>15473.354156042704</v>
      </c>
      <c r="EM223" s="446">
        <f t="shared" si="262"/>
        <v>15475.147141567324</v>
      </c>
      <c r="EN223" s="446">
        <f t="shared" si="262"/>
        <v>15476.944549077945</v>
      </c>
      <c r="EO223" s="446">
        <f t="shared" si="262"/>
        <v>15478.746389480379</v>
      </c>
      <c r="EP223" s="446">
        <f t="shared" si="262"/>
        <v>15480.552673707331</v>
      </c>
      <c r="EQ223" s="446">
        <f t="shared" si="262"/>
        <v>15482.363412718472</v>
      </c>
      <c r="ER223" s="446">
        <f t="shared" si="262"/>
        <v>15492.753517584637</v>
      </c>
      <c r="ES223" s="446">
        <f t="shared" si="262"/>
        <v>15882.158682954194</v>
      </c>
      <c r="ET223" s="446">
        <f t="shared" si="262"/>
        <v>15883.982852346553</v>
      </c>
      <c r="EU223" s="446">
        <f t="shared" si="262"/>
        <v>15885.811520632742</v>
      </c>
      <c r="EV223" s="446">
        <f t="shared" si="262"/>
        <v>15887.644698908251</v>
      </c>
      <c r="EW223" s="446">
        <f t="shared" si="262"/>
        <v>15499.204753840731</v>
      </c>
      <c r="EX223" s="446">
        <f t="shared" si="262"/>
        <v>15461.871506970998</v>
      </c>
      <c r="EY223" s="446">
        <f t="shared" si="262"/>
        <v>15462.803066087374</v>
      </c>
      <c r="EZ223" s="446">
        <f t="shared" si="262"/>
        <v>15463.73692267984</v>
      </c>
      <c r="FA223" s="446">
        <f t="shared" si="262"/>
        <v>15464.673082414591</v>
      </c>
      <c r="FB223" s="446">
        <f t="shared" si="262"/>
        <v>15357.329662929593</v>
      </c>
      <c r="FC223" s="446">
        <f t="shared" si="262"/>
        <v>15358.039376476525</v>
      </c>
      <c r="FD223" s="446">
        <f t="shared" si="262"/>
        <v>15365.394490831941</v>
      </c>
      <c r="FE223" s="446">
        <f t="shared" si="262"/>
        <v>15765.320757702764</v>
      </c>
      <c r="FF223" s="446">
        <f t="shared" si="262"/>
        <v>15766.035735246016</v>
      </c>
      <c r="FG223" s="446">
        <f t="shared" si="262"/>
        <v>15766.75247611677</v>
      </c>
      <c r="FH223" s="446">
        <f t="shared" si="262"/>
        <v>15767.470984663871</v>
      </c>
      <c r="FI223" s="446">
        <f t="shared" si="262"/>
        <v>15768.191265246882</v>
      </c>
      <c r="FJ223" s="446">
        <f t="shared" si="262"/>
        <v>15768.91332223612</v>
      </c>
      <c r="FK223" s="446">
        <f t="shared" si="262"/>
        <v>15769.637160012686</v>
      </c>
      <c r="FL223" s="446">
        <f t="shared" si="262"/>
        <v>15770.362782968481</v>
      </c>
      <c r="FM223" s="446">
        <f t="shared" si="262"/>
        <v>15771.090195506236</v>
      </c>
      <c r="FN223" s="446">
        <f t="shared" si="262"/>
        <v>15771.819402039548</v>
      </c>
      <c r="FO223" s="446">
        <f t="shared" si="262"/>
        <v>15772.55040699289</v>
      </c>
      <c r="FP223" s="446">
        <f t="shared" si="262"/>
        <v>15780.126174778969</v>
      </c>
      <c r="FQ223" s="446">
        <f t="shared" si="262"/>
        <v>16192.050229655917</v>
      </c>
      <c r="FR223" s="446">
        <f t="shared" si="262"/>
        <v>16192.786656525466</v>
      </c>
      <c r="FS223" s="446">
        <f t="shared" si="262"/>
        <v>16193.524899622345</v>
      </c>
      <c r="FT223" s="446">
        <f t="shared" si="262"/>
        <v>16113.252093202042</v>
      </c>
      <c r="FU223" s="446">
        <f t="shared" si="262"/>
        <v>16113.821449876845</v>
      </c>
      <c r="FV223" s="446">
        <f t="shared" si="262"/>
        <v>16114.392210738804</v>
      </c>
      <c r="FW223" s="446">
        <f t="shared" si="262"/>
        <v>16196.496124035137</v>
      </c>
      <c r="FX223" s="446">
        <f t="shared" si="262"/>
        <v>16197.243515679605</v>
      </c>
      <c r="FY223" s="446">
        <f t="shared" si="262"/>
        <v>16197.992750593496</v>
      </c>
      <c r="FZ223" s="446">
        <f t="shared" si="262"/>
        <v>16198.743833322806</v>
      </c>
      <c r="GA223" s="446">
        <f t="shared" si="262"/>
        <v>16199.496768424746</v>
      </c>
      <c r="GB223" s="446">
        <f t="shared" si="262"/>
        <v>16207.299809244407</v>
      </c>
      <c r="GC223" s="446">
        <f t="shared" si="262"/>
        <v>16631.581585767664</v>
      </c>
      <c r="GD223" s="446">
        <f t="shared" si="262"/>
        <v>16632.340105443302</v>
      </c>
      <c r="GE223" s="446">
        <f t="shared" si="262"/>
        <v>16633.100495833085</v>
      </c>
      <c r="GF223" s="446">
        <f t="shared" si="262"/>
        <v>16633.862761550703</v>
      </c>
      <c r="GG223" s="446">
        <f t="shared" si="262"/>
        <v>16634.62690722122</v>
      </c>
      <c r="GH223" s="446">
        <f t="shared" si="262"/>
        <v>16635.392937481101</v>
      </c>
      <c r="GI223" s="446">
        <f t="shared" si="262"/>
        <v>16610.967547839973</v>
      </c>
      <c r="GJ223" s="446">
        <f t="shared" si="262"/>
        <v>16611.68365332258</v>
      </c>
      <c r="GK223" s="446">
        <f t="shared" si="262"/>
        <v>0</v>
      </c>
      <c r="GL223" s="446">
        <f t="shared" si="262"/>
        <v>0</v>
      </c>
      <c r="GM223" s="446">
        <f t="shared" si="262"/>
        <v>0</v>
      </c>
      <c r="GN223" s="446">
        <f t="shared" si="262"/>
        <v>0</v>
      </c>
      <c r="GO223" s="446">
        <f t="shared" ref="GO223:IZ223" si="263">SUM(GO216:GO222)</f>
        <v>0</v>
      </c>
      <c r="GP223" s="446">
        <f t="shared" si="263"/>
        <v>0</v>
      </c>
      <c r="GQ223" s="446">
        <f t="shared" si="263"/>
        <v>0</v>
      </c>
      <c r="GR223" s="446">
        <f t="shared" si="263"/>
        <v>0</v>
      </c>
      <c r="GS223" s="446">
        <f t="shared" si="263"/>
        <v>0</v>
      </c>
      <c r="GT223" s="446">
        <f t="shared" si="263"/>
        <v>0</v>
      </c>
      <c r="GU223" s="446">
        <f t="shared" si="263"/>
        <v>0</v>
      </c>
      <c r="GV223" s="446">
        <f t="shared" si="263"/>
        <v>0</v>
      </c>
      <c r="GW223" s="446">
        <f t="shared" si="263"/>
        <v>0</v>
      </c>
      <c r="GX223" s="446">
        <f t="shared" si="263"/>
        <v>0</v>
      </c>
      <c r="GY223" s="446">
        <f t="shared" si="263"/>
        <v>0</v>
      </c>
      <c r="GZ223" s="446">
        <f t="shared" si="263"/>
        <v>0</v>
      </c>
      <c r="HA223" s="446">
        <f t="shared" si="263"/>
        <v>0</v>
      </c>
      <c r="HB223" s="446">
        <f t="shared" si="263"/>
        <v>0</v>
      </c>
      <c r="HC223" s="446">
        <f t="shared" si="263"/>
        <v>0</v>
      </c>
      <c r="HD223" s="446">
        <f t="shared" si="263"/>
        <v>0</v>
      </c>
      <c r="HE223" s="446">
        <f t="shared" si="263"/>
        <v>0</v>
      </c>
      <c r="HF223" s="446">
        <f t="shared" si="263"/>
        <v>0</v>
      </c>
      <c r="HG223" s="446">
        <f t="shared" si="263"/>
        <v>0</v>
      </c>
      <c r="HH223" s="446">
        <f t="shared" si="263"/>
        <v>0</v>
      </c>
      <c r="HI223" s="446">
        <f t="shared" si="263"/>
        <v>0</v>
      </c>
      <c r="HJ223" s="446">
        <f t="shared" si="263"/>
        <v>0</v>
      </c>
      <c r="HK223" s="446">
        <f t="shared" si="263"/>
        <v>0</v>
      </c>
      <c r="HL223" s="446">
        <f t="shared" si="263"/>
        <v>0</v>
      </c>
      <c r="HM223" s="446">
        <f t="shared" si="263"/>
        <v>0</v>
      </c>
      <c r="HN223" s="446">
        <f t="shared" si="263"/>
        <v>0</v>
      </c>
      <c r="HO223" s="446">
        <f t="shared" si="263"/>
        <v>0</v>
      </c>
      <c r="HP223" s="446">
        <f t="shared" si="263"/>
        <v>0</v>
      </c>
      <c r="HQ223" s="446">
        <f t="shared" si="263"/>
        <v>0</v>
      </c>
      <c r="HR223" s="446">
        <f t="shared" si="263"/>
        <v>0</v>
      </c>
      <c r="HS223" s="446">
        <f t="shared" si="263"/>
        <v>0</v>
      </c>
      <c r="HT223" s="446">
        <f t="shared" si="263"/>
        <v>0</v>
      </c>
      <c r="HU223" s="446">
        <f t="shared" si="263"/>
        <v>0</v>
      </c>
      <c r="HV223" s="446">
        <f t="shared" si="263"/>
        <v>0</v>
      </c>
      <c r="HW223" s="446">
        <f t="shared" si="263"/>
        <v>0</v>
      </c>
      <c r="HX223" s="446">
        <f t="shared" si="263"/>
        <v>0</v>
      </c>
      <c r="HY223" s="446">
        <f t="shared" si="263"/>
        <v>0</v>
      </c>
      <c r="HZ223" s="446">
        <f t="shared" si="263"/>
        <v>0</v>
      </c>
      <c r="IA223" s="446">
        <f t="shared" si="263"/>
        <v>0</v>
      </c>
      <c r="IB223" s="446">
        <f t="shared" si="263"/>
        <v>0</v>
      </c>
      <c r="IC223" s="446">
        <f t="shared" si="263"/>
        <v>0</v>
      </c>
      <c r="ID223" s="446">
        <f t="shared" si="263"/>
        <v>0</v>
      </c>
      <c r="IE223" s="446">
        <f t="shared" si="263"/>
        <v>0</v>
      </c>
      <c r="IF223" s="446">
        <f t="shared" si="263"/>
        <v>0</v>
      </c>
      <c r="IG223" s="446">
        <f t="shared" si="263"/>
        <v>0</v>
      </c>
      <c r="IH223" s="446">
        <f t="shared" si="263"/>
        <v>0</v>
      </c>
      <c r="II223" s="446">
        <f t="shared" si="263"/>
        <v>0</v>
      </c>
      <c r="IJ223" s="446">
        <f t="shared" si="263"/>
        <v>0</v>
      </c>
      <c r="IK223" s="446">
        <f t="shared" si="263"/>
        <v>0</v>
      </c>
      <c r="IL223" s="446">
        <f t="shared" si="263"/>
        <v>0</v>
      </c>
      <c r="IM223" s="446">
        <f t="shared" si="263"/>
        <v>0</v>
      </c>
      <c r="IN223" s="446">
        <f t="shared" si="263"/>
        <v>0</v>
      </c>
      <c r="IO223" s="446">
        <f t="shared" si="263"/>
        <v>0</v>
      </c>
      <c r="IP223" s="446">
        <f t="shared" si="263"/>
        <v>0</v>
      </c>
      <c r="IQ223" s="446">
        <f t="shared" si="263"/>
        <v>0</v>
      </c>
      <c r="IR223" s="446">
        <f t="shared" si="263"/>
        <v>0</v>
      </c>
      <c r="IS223" s="446">
        <f t="shared" si="263"/>
        <v>0</v>
      </c>
      <c r="IT223" s="446">
        <f t="shared" si="263"/>
        <v>0</v>
      </c>
      <c r="IU223" s="446">
        <f t="shared" si="263"/>
        <v>0</v>
      </c>
      <c r="IV223" s="446">
        <f t="shared" si="263"/>
        <v>0</v>
      </c>
      <c r="IW223" s="446">
        <f t="shared" si="263"/>
        <v>0</v>
      </c>
      <c r="IX223" s="446">
        <f t="shared" si="263"/>
        <v>0</v>
      </c>
      <c r="IY223" s="446">
        <f t="shared" si="263"/>
        <v>0</v>
      </c>
      <c r="IZ223" s="446">
        <f t="shared" si="263"/>
        <v>0</v>
      </c>
      <c r="JA223" s="446">
        <f t="shared" ref="JA223:LL223" si="264">SUM(JA216:JA222)</f>
        <v>0</v>
      </c>
      <c r="JB223" s="446">
        <f t="shared" si="264"/>
        <v>0</v>
      </c>
      <c r="JC223" s="446">
        <f t="shared" si="264"/>
        <v>0</v>
      </c>
      <c r="JD223" s="446">
        <f t="shared" si="264"/>
        <v>0</v>
      </c>
      <c r="JE223" s="446">
        <f t="shared" si="264"/>
        <v>0</v>
      </c>
      <c r="JF223" s="446">
        <f t="shared" si="264"/>
        <v>0</v>
      </c>
      <c r="JG223" s="446">
        <f t="shared" si="264"/>
        <v>0</v>
      </c>
      <c r="JH223" s="446">
        <f t="shared" si="264"/>
        <v>0</v>
      </c>
      <c r="JI223" s="446">
        <f t="shared" si="264"/>
        <v>0</v>
      </c>
      <c r="JJ223" s="446">
        <f t="shared" si="264"/>
        <v>0</v>
      </c>
      <c r="JK223" s="446">
        <f t="shared" si="264"/>
        <v>0</v>
      </c>
      <c r="JL223" s="446">
        <f t="shared" si="264"/>
        <v>0</v>
      </c>
      <c r="JM223" s="446">
        <f t="shared" si="264"/>
        <v>0</v>
      </c>
      <c r="JN223" s="446">
        <f t="shared" si="264"/>
        <v>0</v>
      </c>
      <c r="JO223" s="446">
        <f t="shared" si="264"/>
        <v>0</v>
      </c>
      <c r="JP223" s="446">
        <f t="shared" si="264"/>
        <v>0</v>
      </c>
      <c r="JQ223" s="446">
        <f t="shared" si="264"/>
        <v>0</v>
      </c>
      <c r="JR223" s="446">
        <f t="shared" si="264"/>
        <v>0</v>
      </c>
      <c r="JS223" s="446">
        <f t="shared" si="264"/>
        <v>0</v>
      </c>
      <c r="JT223" s="446">
        <f t="shared" si="264"/>
        <v>0</v>
      </c>
      <c r="JU223" s="446">
        <f t="shared" si="264"/>
        <v>0</v>
      </c>
      <c r="JV223" s="446">
        <f t="shared" si="264"/>
        <v>0</v>
      </c>
      <c r="JW223" s="446">
        <f t="shared" si="264"/>
        <v>0</v>
      </c>
      <c r="JX223" s="446">
        <f t="shared" si="264"/>
        <v>0</v>
      </c>
      <c r="JY223" s="446">
        <f t="shared" si="264"/>
        <v>0</v>
      </c>
      <c r="JZ223" s="446">
        <f t="shared" si="264"/>
        <v>0</v>
      </c>
      <c r="KA223" s="446">
        <f t="shared" si="264"/>
        <v>0</v>
      </c>
      <c r="KB223" s="446">
        <f t="shared" si="264"/>
        <v>0</v>
      </c>
      <c r="KC223" s="446">
        <f t="shared" si="264"/>
        <v>0</v>
      </c>
      <c r="KD223" s="446">
        <f t="shared" si="264"/>
        <v>0</v>
      </c>
      <c r="KE223" s="446">
        <f t="shared" si="264"/>
        <v>0</v>
      </c>
      <c r="KF223" s="446">
        <f t="shared" si="264"/>
        <v>0</v>
      </c>
      <c r="KG223" s="446">
        <f t="shared" si="264"/>
        <v>0</v>
      </c>
      <c r="KH223" s="446">
        <f t="shared" si="264"/>
        <v>0</v>
      </c>
      <c r="KI223" s="446">
        <f t="shared" si="264"/>
        <v>0</v>
      </c>
      <c r="KJ223" s="446">
        <f t="shared" si="264"/>
        <v>0</v>
      </c>
      <c r="KK223" s="446">
        <f t="shared" si="264"/>
        <v>0</v>
      </c>
      <c r="KL223" s="446">
        <f t="shared" si="264"/>
        <v>0</v>
      </c>
      <c r="KM223" s="446">
        <f t="shared" si="264"/>
        <v>0</v>
      </c>
      <c r="KN223" s="446">
        <f t="shared" si="264"/>
        <v>0</v>
      </c>
      <c r="KO223" s="446">
        <f t="shared" si="264"/>
        <v>0</v>
      </c>
      <c r="KP223" s="446">
        <f t="shared" si="264"/>
        <v>0</v>
      </c>
      <c r="KQ223" s="446">
        <f t="shared" si="264"/>
        <v>0</v>
      </c>
      <c r="KR223" s="446">
        <f t="shared" si="264"/>
        <v>0</v>
      </c>
      <c r="KS223" s="446">
        <f t="shared" si="264"/>
        <v>0</v>
      </c>
      <c r="KT223" s="446">
        <f t="shared" si="264"/>
        <v>0</v>
      </c>
      <c r="KU223" s="446">
        <f t="shared" si="264"/>
        <v>0</v>
      </c>
      <c r="KV223" s="446">
        <f t="shared" si="264"/>
        <v>0</v>
      </c>
      <c r="KW223" s="446">
        <f t="shared" si="264"/>
        <v>0</v>
      </c>
      <c r="KX223" s="446">
        <f t="shared" si="264"/>
        <v>0</v>
      </c>
      <c r="KY223" s="446">
        <f t="shared" si="264"/>
        <v>0</v>
      </c>
      <c r="KZ223" s="446">
        <f t="shared" si="264"/>
        <v>0</v>
      </c>
      <c r="LA223" s="446">
        <f t="shared" si="264"/>
        <v>0</v>
      </c>
      <c r="LB223" s="446">
        <f t="shared" si="264"/>
        <v>0</v>
      </c>
      <c r="LC223" s="446">
        <f t="shared" si="264"/>
        <v>0</v>
      </c>
      <c r="LD223" s="446">
        <f t="shared" si="264"/>
        <v>0</v>
      </c>
      <c r="LE223" s="446">
        <f t="shared" si="264"/>
        <v>0</v>
      </c>
      <c r="LF223" s="446">
        <f t="shared" si="264"/>
        <v>0</v>
      </c>
      <c r="LG223" s="446">
        <f t="shared" si="264"/>
        <v>0</v>
      </c>
      <c r="LH223" s="446">
        <f t="shared" si="264"/>
        <v>0</v>
      </c>
      <c r="LI223" s="446">
        <f t="shared" si="264"/>
        <v>0</v>
      </c>
      <c r="LJ223" s="446">
        <f t="shared" si="264"/>
        <v>0</v>
      </c>
      <c r="LK223" s="446">
        <f t="shared" si="264"/>
        <v>0</v>
      </c>
      <c r="LL223" s="446">
        <f t="shared" si="264"/>
        <v>0</v>
      </c>
      <c r="LM223" s="446">
        <f t="shared" ref="LM223:NK223" si="265">SUM(LM216:LM222)</f>
        <v>0</v>
      </c>
      <c r="LN223" s="446">
        <f t="shared" si="265"/>
        <v>0</v>
      </c>
      <c r="LO223" s="446">
        <f t="shared" si="265"/>
        <v>0</v>
      </c>
      <c r="LP223" s="446">
        <f t="shared" si="265"/>
        <v>0</v>
      </c>
      <c r="LQ223" s="446">
        <f t="shared" si="265"/>
        <v>0</v>
      </c>
      <c r="LR223" s="446">
        <f t="shared" si="265"/>
        <v>0</v>
      </c>
      <c r="LS223" s="446">
        <f t="shared" si="265"/>
        <v>0</v>
      </c>
      <c r="LT223" s="446">
        <f t="shared" si="265"/>
        <v>0</v>
      </c>
      <c r="LU223" s="446">
        <f t="shared" si="265"/>
        <v>0</v>
      </c>
      <c r="LV223" s="446">
        <f t="shared" si="265"/>
        <v>0</v>
      </c>
      <c r="LW223" s="446">
        <f t="shared" si="265"/>
        <v>0</v>
      </c>
      <c r="LX223" s="446">
        <f t="shared" si="265"/>
        <v>0</v>
      </c>
      <c r="LY223" s="446">
        <f t="shared" si="265"/>
        <v>0</v>
      </c>
      <c r="LZ223" s="446">
        <f t="shared" si="265"/>
        <v>0</v>
      </c>
      <c r="MA223" s="446">
        <f t="shared" si="265"/>
        <v>0</v>
      </c>
      <c r="MB223" s="446">
        <f t="shared" si="265"/>
        <v>0</v>
      </c>
      <c r="MC223" s="446">
        <f t="shared" si="265"/>
        <v>0</v>
      </c>
      <c r="MD223" s="446">
        <f t="shared" si="265"/>
        <v>0</v>
      </c>
      <c r="ME223" s="446">
        <f t="shared" si="265"/>
        <v>0</v>
      </c>
      <c r="MF223" s="446">
        <f t="shared" si="265"/>
        <v>0</v>
      </c>
      <c r="MG223" s="446">
        <f t="shared" si="265"/>
        <v>0</v>
      </c>
      <c r="MH223" s="446">
        <f t="shared" si="265"/>
        <v>0</v>
      </c>
      <c r="MI223" s="446">
        <f t="shared" si="265"/>
        <v>0</v>
      </c>
      <c r="MJ223" s="446">
        <f t="shared" si="265"/>
        <v>0</v>
      </c>
      <c r="MK223" s="446">
        <f t="shared" si="265"/>
        <v>0</v>
      </c>
      <c r="ML223" s="446">
        <f t="shared" si="265"/>
        <v>0</v>
      </c>
      <c r="MM223" s="446">
        <f t="shared" si="265"/>
        <v>0</v>
      </c>
      <c r="MN223" s="446">
        <f t="shared" si="265"/>
        <v>0</v>
      </c>
      <c r="MO223" s="446">
        <f t="shared" si="265"/>
        <v>0</v>
      </c>
      <c r="MP223" s="446">
        <f t="shared" si="265"/>
        <v>0</v>
      </c>
      <c r="MQ223" s="446">
        <f t="shared" si="265"/>
        <v>0</v>
      </c>
      <c r="MR223" s="446">
        <f t="shared" si="265"/>
        <v>0</v>
      </c>
      <c r="MS223" s="446">
        <f t="shared" si="265"/>
        <v>0</v>
      </c>
      <c r="MT223" s="446">
        <f t="shared" si="265"/>
        <v>0</v>
      </c>
      <c r="MU223" s="446">
        <f t="shared" si="265"/>
        <v>0</v>
      </c>
      <c r="MV223" s="446">
        <f t="shared" si="265"/>
        <v>0</v>
      </c>
      <c r="MW223" s="446">
        <f t="shared" si="265"/>
        <v>0</v>
      </c>
      <c r="MX223" s="446">
        <f t="shared" si="265"/>
        <v>0</v>
      </c>
      <c r="MY223" s="446">
        <f t="shared" si="265"/>
        <v>0</v>
      </c>
      <c r="MZ223" s="446">
        <f t="shared" si="265"/>
        <v>0</v>
      </c>
      <c r="NA223" s="446">
        <f t="shared" si="265"/>
        <v>0</v>
      </c>
      <c r="NB223" s="446">
        <f t="shared" si="265"/>
        <v>0</v>
      </c>
      <c r="NC223" s="446">
        <f t="shared" si="265"/>
        <v>0</v>
      </c>
      <c r="ND223" s="446">
        <f t="shared" si="265"/>
        <v>0</v>
      </c>
      <c r="NE223" s="446">
        <f t="shared" si="265"/>
        <v>0</v>
      </c>
      <c r="NF223" s="446">
        <f t="shared" si="265"/>
        <v>0</v>
      </c>
      <c r="NG223" s="446">
        <f t="shared" si="265"/>
        <v>0</v>
      </c>
      <c r="NH223" s="446">
        <f t="shared" si="265"/>
        <v>0</v>
      </c>
      <c r="NI223" s="446">
        <f t="shared" si="265"/>
        <v>0</v>
      </c>
      <c r="NJ223" s="446">
        <f t="shared" si="265"/>
        <v>0</v>
      </c>
      <c r="NK223" s="447">
        <f t="shared" si="265"/>
        <v>0</v>
      </c>
    </row>
    <row r="224" spans="1:375" x14ac:dyDescent="0.15">
      <c r="A224" s="436">
        <f t="shared" ref="A224:A227" si="266">SUM(D224:NK224)</f>
        <v>-90125</v>
      </c>
      <c r="B224" s="441" t="s">
        <v>756</v>
      </c>
      <c r="C224" s="438" t="s">
        <v>757</v>
      </c>
      <c r="D224" s="439">
        <f t="shared" ref="D224:BO224" si="267">IF(D$165=EOMONTH($D51,-1),FV($AE51,ROUNDDOWN(YEARFRAC($D$165,D$165,1),0),0,$AC51*$B51,0),0)</f>
        <v>0</v>
      </c>
      <c r="E224" s="439">
        <f t="shared" si="267"/>
        <v>0</v>
      </c>
      <c r="F224" s="439">
        <f t="shared" si="267"/>
        <v>0</v>
      </c>
      <c r="G224" s="439">
        <f t="shared" si="267"/>
        <v>0</v>
      </c>
      <c r="H224" s="439">
        <f t="shared" si="267"/>
        <v>0</v>
      </c>
      <c r="I224" s="439">
        <f t="shared" si="267"/>
        <v>0</v>
      </c>
      <c r="J224" s="439">
        <f t="shared" si="267"/>
        <v>0</v>
      </c>
      <c r="K224" s="439">
        <f t="shared" si="267"/>
        <v>0</v>
      </c>
      <c r="L224" s="439">
        <f t="shared" si="267"/>
        <v>0</v>
      </c>
      <c r="M224" s="439">
        <f t="shared" si="267"/>
        <v>0</v>
      </c>
      <c r="N224" s="439">
        <f t="shared" si="267"/>
        <v>0</v>
      </c>
      <c r="O224" s="439">
        <f t="shared" si="267"/>
        <v>0</v>
      </c>
      <c r="P224" s="439">
        <f t="shared" si="267"/>
        <v>0</v>
      </c>
      <c r="Q224" s="439">
        <f t="shared" si="267"/>
        <v>0</v>
      </c>
      <c r="R224" s="439">
        <f t="shared" si="267"/>
        <v>0</v>
      </c>
      <c r="S224" s="439">
        <f t="shared" si="267"/>
        <v>0</v>
      </c>
      <c r="T224" s="439">
        <f t="shared" si="267"/>
        <v>0</v>
      </c>
      <c r="U224" s="439">
        <f t="shared" si="267"/>
        <v>0</v>
      </c>
      <c r="V224" s="439">
        <f t="shared" si="267"/>
        <v>0</v>
      </c>
      <c r="W224" s="439">
        <f t="shared" si="267"/>
        <v>0</v>
      </c>
      <c r="X224" s="439">
        <f t="shared" si="267"/>
        <v>0</v>
      </c>
      <c r="Y224" s="439">
        <f t="shared" si="267"/>
        <v>0</v>
      </c>
      <c r="Z224" s="439">
        <f t="shared" si="267"/>
        <v>0</v>
      </c>
      <c r="AA224" s="439">
        <f t="shared" si="267"/>
        <v>-90125</v>
      </c>
      <c r="AB224" s="439">
        <f t="shared" si="267"/>
        <v>0</v>
      </c>
      <c r="AC224" s="439">
        <f t="shared" si="267"/>
        <v>0</v>
      </c>
      <c r="AD224" s="439">
        <f t="shared" si="267"/>
        <v>0</v>
      </c>
      <c r="AE224" s="439">
        <f t="shared" si="267"/>
        <v>0</v>
      </c>
      <c r="AF224" s="439">
        <f t="shared" si="267"/>
        <v>0</v>
      </c>
      <c r="AG224" s="439">
        <f t="shared" si="267"/>
        <v>0</v>
      </c>
      <c r="AH224" s="439">
        <f t="shared" si="267"/>
        <v>0</v>
      </c>
      <c r="AI224" s="439">
        <f t="shared" si="267"/>
        <v>0</v>
      </c>
      <c r="AJ224" s="439">
        <f t="shared" si="267"/>
        <v>0</v>
      </c>
      <c r="AK224" s="439">
        <f t="shared" si="267"/>
        <v>0</v>
      </c>
      <c r="AL224" s="439">
        <f t="shared" si="267"/>
        <v>0</v>
      </c>
      <c r="AM224" s="439">
        <f t="shared" si="267"/>
        <v>0</v>
      </c>
      <c r="AN224" s="439">
        <f t="shared" si="267"/>
        <v>0</v>
      </c>
      <c r="AO224" s="439">
        <f t="shared" si="267"/>
        <v>0</v>
      </c>
      <c r="AP224" s="439">
        <f t="shared" si="267"/>
        <v>0</v>
      </c>
      <c r="AQ224" s="439">
        <f t="shared" si="267"/>
        <v>0</v>
      </c>
      <c r="AR224" s="439">
        <f t="shared" si="267"/>
        <v>0</v>
      </c>
      <c r="AS224" s="439">
        <f t="shared" si="267"/>
        <v>0</v>
      </c>
      <c r="AT224" s="439">
        <f t="shared" si="267"/>
        <v>0</v>
      </c>
      <c r="AU224" s="439">
        <f t="shared" si="267"/>
        <v>0</v>
      </c>
      <c r="AV224" s="439">
        <f t="shared" si="267"/>
        <v>0</v>
      </c>
      <c r="AW224" s="439">
        <f t="shared" si="267"/>
        <v>0</v>
      </c>
      <c r="AX224" s="439">
        <f t="shared" si="267"/>
        <v>0</v>
      </c>
      <c r="AY224" s="439">
        <f t="shared" si="267"/>
        <v>0</v>
      </c>
      <c r="AZ224" s="439">
        <f t="shared" si="267"/>
        <v>0</v>
      </c>
      <c r="BA224" s="439">
        <f t="shared" si="267"/>
        <v>0</v>
      </c>
      <c r="BB224" s="439">
        <f t="shared" si="267"/>
        <v>0</v>
      </c>
      <c r="BC224" s="439">
        <f t="shared" si="267"/>
        <v>0</v>
      </c>
      <c r="BD224" s="439">
        <f t="shared" si="267"/>
        <v>0</v>
      </c>
      <c r="BE224" s="439">
        <f t="shared" si="267"/>
        <v>0</v>
      </c>
      <c r="BF224" s="439">
        <f t="shared" si="267"/>
        <v>0</v>
      </c>
      <c r="BG224" s="439">
        <f t="shared" si="267"/>
        <v>0</v>
      </c>
      <c r="BH224" s="439">
        <f t="shared" si="267"/>
        <v>0</v>
      </c>
      <c r="BI224" s="439">
        <f t="shared" si="267"/>
        <v>0</v>
      </c>
      <c r="BJ224" s="439">
        <f t="shared" si="267"/>
        <v>0</v>
      </c>
      <c r="BK224" s="439">
        <f t="shared" si="267"/>
        <v>0</v>
      </c>
      <c r="BL224" s="439">
        <f t="shared" si="267"/>
        <v>0</v>
      </c>
      <c r="BM224" s="439">
        <f t="shared" si="267"/>
        <v>0</v>
      </c>
      <c r="BN224" s="439">
        <f t="shared" si="267"/>
        <v>0</v>
      </c>
      <c r="BO224" s="439">
        <f t="shared" si="267"/>
        <v>0</v>
      </c>
      <c r="BP224" s="439">
        <f t="shared" ref="BP224:EA224" si="268">IF(BP$165=EOMONTH($D51,-1),FV($AE51,ROUNDDOWN(YEARFRAC($D$165,BP$165,1),0),0,$AC51*$B51,0),0)</f>
        <v>0</v>
      </c>
      <c r="BQ224" s="439">
        <f t="shared" si="268"/>
        <v>0</v>
      </c>
      <c r="BR224" s="439">
        <f t="shared" si="268"/>
        <v>0</v>
      </c>
      <c r="BS224" s="439">
        <f t="shared" si="268"/>
        <v>0</v>
      </c>
      <c r="BT224" s="439">
        <f t="shared" si="268"/>
        <v>0</v>
      </c>
      <c r="BU224" s="439">
        <f t="shared" si="268"/>
        <v>0</v>
      </c>
      <c r="BV224" s="439">
        <f t="shared" si="268"/>
        <v>0</v>
      </c>
      <c r="BW224" s="439">
        <f t="shared" si="268"/>
        <v>0</v>
      </c>
      <c r="BX224" s="439">
        <f t="shared" si="268"/>
        <v>0</v>
      </c>
      <c r="BY224" s="439">
        <f t="shared" si="268"/>
        <v>0</v>
      </c>
      <c r="BZ224" s="439">
        <f t="shared" si="268"/>
        <v>0</v>
      </c>
      <c r="CA224" s="439">
        <f t="shared" si="268"/>
        <v>0</v>
      </c>
      <c r="CB224" s="439">
        <f t="shared" si="268"/>
        <v>0</v>
      </c>
      <c r="CC224" s="439">
        <f t="shared" si="268"/>
        <v>0</v>
      </c>
      <c r="CD224" s="439">
        <f t="shared" si="268"/>
        <v>0</v>
      </c>
      <c r="CE224" s="439">
        <f t="shared" si="268"/>
        <v>0</v>
      </c>
      <c r="CF224" s="439">
        <f t="shared" si="268"/>
        <v>0</v>
      </c>
      <c r="CG224" s="439">
        <f t="shared" si="268"/>
        <v>0</v>
      </c>
      <c r="CH224" s="439">
        <f t="shared" si="268"/>
        <v>0</v>
      </c>
      <c r="CI224" s="439">
        <f t="shared" si="268"/>
        <v>0</v>
      </c>
      <c r="CJ224" s="439">
        <f t="shared" si="268"/>
        <v>0</v>
      </c>
      <c r="CK224" s="439">
        <f t="shared" si="268"/>
        <v>0</v>
      </c>
      <c r="CL224" s="439">
        <f t="shared" si="268"/>
        <v>0</v>
      </c>
      <c r="CM224" s="439">
        <f t="shared" si="268"/>
        <v>0</v>
      </c>
      <c r="CN224" s="439">
        <f t="shared" si="268"/>
        <v>0</v>
      </c>
      <c r="CO224" s="439">
        <f t="shared" si="268"/>
        <v>0</v>
      </c>
      <c r="CP224" s="439">
        <f t="shared" si="268"/>
        <v>0</v>
      </c>
      <c r="CQ224" s="439">
        <f t="shared" si="268"/>
        <v>0</v>
      </c>
      <c r="CR224" s="439">
        <f t="shared" si="268"/>
        <v>0</v>
      </c>
      <c r="CS224" s="439">
        <f t="shared" si="268"/>
        <v>0</v>
      </c>
      <c r="CT224" s="439">
        <f t="shared" si="268"/>
        <v>0</v>
      </c>
      <c r="CU224" s="439">
        <f t="shared" si="268"/>
        <v>0</v>
      </c>
      <c r="CV224" s="439">
        <f t="shared" si="268"/>
        <v>0</v>
      </c>
      <c r="CW224" s="439">
        <f t="shared" si="268"/>
        <v>0</v>
      </c>
      <c r="CX224" s="439">
        <f t="shared" si="268"/>
        <v>0</v>
      </c>
      <c r="CY224" s="439">
        <f t="shared" si="268"/>
        <v>0</v>
      </c>
      <c r="CZ224" s="439">
        <f t="shared" si="268"/>
        <v>0</v>
      </c>
      <c r="DA224" s="439">
        <f t="shared" si="268"/>
        <v>0</v>
      </c>
      <c r="DB224" s="439">
        <f t="shared" si="268"/>
        <v>0</v>
      </c>
      <c r="DC224" s="439">
        <f t="shared" si="268"/>
        <v>0</v>
      </c>
      <c r="DD224" s="439">
        <f t="shared" si="268"/>
        <v>0</v>
      </c>
      <c r="DE224" s="439">
        <f t="shared" si="268"/>
        <v>0</v>
      </c>
      <c r="DF224" s="439">
        <f t="shared" si="268"/>
        <v>0</v>
      </c>
      <c r="DG224" s="439">
        <f t="shared" si="268"/>
        <v>0</v>
      </c>
      <c r="DH224" s="439">
        <f t="shared" si="268"/>
        <v>0</v>
      </c>
      <c r="DI224" s="439">
        <f t="shared" si="268"/>
        <v>0</v>
      </c>
      <c r="DJ224" s="439">
        <f t="shared" si="268"/>
        <v>0</v>
      </c>
      <c r="DK224" s="439">
        <f t="shared" si="268"/>
        <v>0</v>
      </c>
      <c r="DL224" s="439">
        <f t="shared" si="268"/>
        <v>0</v>
      </c>
      <c r="DM224" s="439">
        <f t="shared" si="268"/>
        <v>0</v>
      </c>
      <c r="DN224" s="439">
        <f t="shared" si="268"/>
        <v>0</v>
      </c>
      <c r="DO224" s="439">
        <f t="shared" si="268"/>
        <v>0</v>
      </c>
      <c r="DP224" s="439">
        <f t="shared" si="268"/>
        <v>0</v>
      </c>
      <c r="DQ224" s="439">
        <f t="shared" si="268"/>
        <v>0</v>
      </c>
      <c r="DR224" s="439">
        <f t="shared" si="268"/>
        <v>0</v>
      </c>
      <c r="DS224" s="439">
        <f t="shared" si="268"/>
        <v>0</v>
      </c>
      <c r="DT224" s="439">
        <f t="shared" si="268"/>
        <v>0</v>
      </c>
      <c r="DU224" s="439">
        <f t="shared" si="268"/>
        <v>0</v>
      </c>
      <c r="DV224" s="439">
        <f t="shared" si="268"/>
        <v>0</v>
      </c>
      <c r="DW224" s="439">
        <f t="shared" si="268"/>
        <v>0</v>
      </c>
      <c r="DX224" s="439">
        <f t="shared" si="268"/>
        <v>0</v>
      </c>
      <c r="DY224" s="439">
        <f t="shared" si="268"/>
        <v>0</v>
      </c>
      <c r="DZ224" s="439">
        <f t="shared" si="268"/>
        <v>0</v>
      </c>
      <c r="EA224" s="439">
        <f t="shared" si="268"/>
        <v>0</v>
      </c>
      <c r="EB224" s="439">
        <f t="shared" ref="EB224:GM224" si="269">IF(EB$165=EOMONTH($D51,-1),FV($AE51,ROUNDDOWN(YEARFRAC($D$165,EB$165,1),0),0,$AC51*$B51,0),0)</f>
        <v>0</v>
      </c>
      <c r="EC224" s="439">
        <f t="shared" si="269"/>
        <v>0</v>
      </c>
      <c r="ED224" s="439">
        <f t="shared" si="269"/>
        <v>0</v>
      </c>
      <c r="EE224" s="439">
        <f t="shared" si="269"/>
        <v>0</v>
      </c>
      <c r="EF224" s="439">
        <f t="shared" si="269"/>
        <v>0</v>
      </c>
      <c r="EG224" s="439">
        <f t="shared" si="269"/>
        <v>0</v>
      </c>
      <c r="EH224" s="439">
        <f t="shared" si="269"/>
        <v>0</v>
      </c>
      <c r="EI224" s="439">
        <f t="shared" si="269"/>
        <v>0</v>
      </c>
      <c r="EJ224" s="439">
        <f t="shared" si="269"/>
        <v>0</v>
      </c>
      <c r="EK224" s="439">
        <f t="shared" si="269"/>
        <v>0</v>
      </c>
      <c r="EL224" s="439">
        <f t="shared" si="269"/>
        <v>0</v>
      </c>
      <c r="EM224" s="439">
        <f t="shared" si="269"/>
        <v>0</v>
      </c>
      <c r="EN224" s="439">
        <f t="shared" si="269"/>
        <v>0</v>
      </c>
      <c r="EO224" s="439">
        <f t="shared" si="269"/>
        <v>0</v>
      </c>
      <c r="EP224" s="439">
        <f t="shared" si="269"/>
        <v>0</v>
      </c>
      <c r="EQ224" s="439">
        <f t="shared" si="269"/>
        <v>0</v>
      </c>
      <c r="ER224" s="439">
        <f t="shared" si="269"/>
        <v>0</v>
      </c>
      <c r="ES224" s="439">
        <f t="shared" si="269"/>
        <v>0</v>
      </c>
      <c r="ET224" s="439">
        <f t="shared" si="269"/>
        <v>0</v>
      </c>
      <c r="EU224" s="439">
        <f t="shared" si="269"/>
        <v>0</v>
      </c>
      <c r="EV224" s="439">
        <f t="shared" si="269"/>
        <v>0</v>
      </c>
      <c r="EW224" s="439">
        <f t="shared" si="269"/>
        <v>0</v>
      </c>
      <c r="EX224" s="439">
        <f t="shared" si="269"/>
        <v>0</v>
      </c>
      <c r="EY224" s="439">
        <f t="shared" si="269"/>
        <v>0</v>
      </c>
      <c r="EZ224" s="439">
        <f t="shared" si="269"/>
        <v>0</v>
      </c>
      <c r="FA224" s="439">
        <f t="shared" si="269"/>
        <v>0</v>
      </c>
      <c r="FB224" s="439">
        <f t="shared" si="269"/>
        <v>0</v>
      </c>
      <c r="FC224" s="439">
        <f t="shared" si="269"/>
        <v>0</v>
      </c>
      <c r="FD224" s="439">
        <f t="shared" si="269"/>
        <v>0</v>
      </c>
      <c r="FE224" s="439">
        <f t="shared" si="269"/>
        <v>0</v>
      </c>
      <c r="FF224" s="439">
        <f t="shared" si="269"/>
        <v>0</v>
      </c>
      <c r="FG224" s="439">
        <f t="shared" si="269"/>
        <v>0</v>
      </c>
      <c r="FH224" s="439">
        <f t="shared" si="269"/>
        <v>0</v>
      </c>
      <c r="FI224" s="439">
        <f t="shared" si="269"/>
        <v>0</v>
      </c>
      <c r="FJ224" s="439">
        <f t="shared" si="269"/>
        <v>0</v>
      </c>
      <c r="FK224" s="439">
        <f t="shared" si="269"/>
        <v>0</v>
      </c>
      <c r="FL224" s="439">
        <f t="shared" si="269"/>
        <v>0</v>
      </c>
      <c r="FM224" s="439">
        <f t="shared" si="269"/>
        <v>0</v>
      </c>
      <c r="FN224" s="439">
        <f t="shared" si="269"/>
        <v>0</v>
      </c>
      <c r="FO224" s="439">
        <f t="shared" si="269"/>
        <v>0</v>
      </c>
      <c r="FP224" s="439">
        <f t="shared" si="269"/>
        <v>0</v>
      </c>
      <c r="FQ224" s="439">
        <f t="shared" si="269"/>
        <v>0</v>
      </c>
      <c r="FR224" s="439">
        <f t="shared" si="269"/>
        <v>0</v>
      </c>
      <c r="FS224" s="439">
        <f t="shared" si="269"/>
        <v>0</v>
      </c>
      <c r="FT224" s="439">
        <f t="shared" si="269"/>
        <v>0</v>
      </c>
      <c r="FU224" s="439">
        <f t="shared" si="269"/>
        <v>0</v>
      </c>
      <c r="FV224" s="439">
        <f t="shared" si="269"/>
        <v>0</v>
      </c>
      <c r="FW224" s="439">
        <f t="shared" si="269"/>
        <v>0</v>
      </c>
      <c r="FX224" s="439">
        <f t="shared" si="269"/>
        <v>0</v>
      </c>
      <c r="FY224" s="439">
        <f t="shared" si="269"/>
        <v>0</v>
      </c>
      <c r="FZ224" s="439">
        <f t="shared" si="269"/>
        <v>0</v>
      </c>
      <c r="GA224" s="439">
        <f t="shared" si="269"/>
        <v>0</v>
      </c>
      <c r="GB224" s="439">
        <f t="shared" si="269"/>
        <v>0</v>
      </c>
      <c r="GC224" s="439">
        <f t="shared" si="269"/>
        <v>0</v>
      </c>
      <c r="GD224" s="439">
        <f t="shared" si="269"/>
        <v>0</v>
      </c>
      <c r="GE224" s="439">
        <f t="shared" si="269"/>
        <v>0</v>
      </c>
      <c r="GF224" s="439">
        <f t="shared" si="269"/>
        <v>0</v>
      </c>
      <c r="GG224" s="439">
        <f t="shared" si="269"/>
        <v>0</v>
      </c>
      <c r="GH224" s="439">
        <f t="shared" si="269"/>
        <v>0</v>
      </c>
      <c r="GI224" s="439">
        <f t="shared" si="269"/>
        <v>0</v>
      </c>
      <c r="GJ224" s="439">
        <f t="shared" si="269"/>
        <v>0</v>
      </c>
      <c r="GK224" s="439">
        <f t="shared" si="269"/>
        <v>0</v>
      </c>
      <c r="GL224" s="439">
        <f t="shared" si="269"/>
        <v>0</v>
      </c>
      <c r="GM224" s="439">
        <f t="shared" si="269"/>
        <v>0</v>
      </c>
      <c r="GN224" s="439">
        <f t="shared" ref="GN224:IY224" si="270">IF(GN$165=EOMONTH($D51,-1),FV($AE51,ROUNDDOWN(YEARFRAC($D$165,GN$165,1),0),0,$AC51*$B51,0),0)</f>
        <v>0</v>
      </c>
      <c r="GO224" s="439">
        <f t="shared" si="270"/>
        <v>0</v>
      </c>
      <c r="GP224" s="439">
        <f t="shared" si="270"/>
        <v>0</v>
      </c>
      <c r="GQ224" s="439">
        <f t="shared" si="270"/>
        <v>0</v>
      </c>
      <c r="GR224" s="439">
        <f t="shared" si="270"/>
        <v>0</v>
      </c>
      <c r="GS224" s="439">
        <f t="shared" si="270"/>
        <v>0</v>
      </c>
      <c r="GT224" s="439">
        <f t="shared" si="270"/>
        <v>0</v>
      </c>
      <c r="GU224" s="439">
        <f t="shared" si="270"/>
        <v>0</v>
      </c>
      <c r="GV224" s="439">
        <f t="shared" si="270"/>
        <v>0</v>
      </c>
      <c r="GW224" s="439">
        <f t="shared" si="270"/>
        <v>0</v>
      </c>
      <c r="GX224" s="439">
        <f t="shared" si="270"/>
        <v>0</v>
      </c>
      <c r="GY224" s="439">
        <f t="shared" si="270"/>
        <v>0</v>
      </c>
      <c r="GZ224" s="439">
        <f t="shared" si="270"/>
        <v>0</v>
      </c>
      <c r="HA224" s="439">
        <f t="shared" si="270"/>
        <v>0</v>
      </c>
      <c r="HB224" s="439">
        <f t="shared" si="270"/>
        <v>0</v>
      </c>
      <c r="HC224" s="439">
        <f t="shared" si="270"/>
        <v>0</v>
      </c>
      <c r="HD224" s="439">
        <f t="shared" si="270"/>
        <v>0</v>
      </c>
      <c r="HE224" s="439">
        <f t="shared" si="270"/>
        <v>0</v>
      </c>
      <c r="HF224" s="439">
        <f t="shared" si="270"/>
        <v>0</v>
      </c>
      <c r="HG224" s="439">
        <f t="shared" si="270"/>
        <v>0</v>
      </c>
      <c r="HH224" s="439">
        <f t="shared" si="270"/>
        <v>0</v>
      </c>
      <c r="HI224" s="439">
        <f t="shared" si="270"/>
        <v>0</v>
      </c>
      <c r="HJ224" s="439">
        <f t="shared" si="270"/>
        <v>0</v>
      </c>
      <c r="HK224" s="439">
        <f t="shared" si="270"/>
        <v>0</v>
      </c>
      <c r="HL224" s="439">
        <f t="shared" si="270"/>
        <v>0</v>
      </c>
      <c r="HM224" s="439">
        <f t="shared" si="270"/>
        <v>0</v>
      </c>
      <c r="HN224" s="439">
        <f t="shared" si="270"/>
        <v>0</v>
      </c>
      <c r="HO224" s="439">
        <f t="shared" si="270"/>
        <v>0</v>
      </c>
      <c r="HP224" s="439">
        <f t="shared" si="270"/>
        <v>0</v>
      </c>
      <c r="HQ224" s="439">
        <f t="shared" si="270"/>
        <v>0</v>
      </c>
      <c r="HR224" s="439">
        <f t="shared" si="270"/>
        <v>0</v>
      </c>
      <c r="HS224" s="439">
        <f t="shared" si="270"/>
        <v>0</v>
      </c>
      <c r="HT224" s="439">
        <f t="shared" si="270"/>
        <v>0</v>
      </c>
      <c r="HU224" s="439">
        <f t="shared" si="270"/>
        <v>0</v>
      </c>
      <c r="HV224" s="439">
        <f t="shared" si="270"/>
        <v>0</v>
      </c>
      <c r="HW224" s="439">
        <f t="shared" si="270"/>
        <v>0</v>
      </c>
      <c r="HX224" s="439">
        <f t="shared" si="270"/>
        <v>0</v>
      </c>
      <c r="HY224" s="439">
        <f t="shared" si="270"/>
        <v>0</v>
      </c>
      <c r="HZ224" s="439">
        <f t="shared" si="270"/>
        <v>0</v>
      </c>
      <c r="IA224" s="439">
        <f t="shared" si="270"/>
        <v>0</v>
      </c>
      <c r="IB224" s="439">
        <f t="shared" si="270"/>
        <v>0</v>
      </c>
      <c r="IC224" s="439">
        <f t="shared" si="270"/>
        <v>0</v>
      </c>
      <c r="ID224" s="439">
        <f t="shared" si="270"/>
        <v>0</v>
      </c>
      <c r="IE224" s="439">
        <f t="shared" si="270"/>
        <v>0</v>
      </c>
      <c r="IF224" s="439">
        <f t="shared" si="270"/>
        <v>0</v>
      </c>
      <c r="IG224" s="439">
        <f t="shared" si="270"/>
        <v>0</v>
      </c>
      <c r="IH224" s="439">
        <f t="shared" si="270"/>
        <v>0</v>
      </c>
      <c r="II224" s="439">
        <f t="shared" si="270"/>
        <v>0</v>
      </c>
      <c r="IJ224" s="439">
        <f t="shared" si="270"/>
        <v>0</v>
      </c>
      <c r="IK224" s="439">
        <f t="shared" si="270"/>
        <v>0</v>
      </c>
      <c r="IL224" s="439">
        <f t="shared" si="270"/>
        <v>0</v>
      </c>
      <c r="IM224" s="439">
        <f t="shared" si="270"/>
        <v>0</v>
      </c>
      <c r="IN224" s="439">
        <f t="shared" si="270"/>
        <v>0</v>
      </c>
      <c r="IO224" s="439">
        <f t="shared" si="270"/>
        <v>0</v>
      </c>
      <c r="IP224" s="439">
        <f t="shared" si="270"/>
        <v>0</v>
      </c>
      <c r="IQ224" s="439">
        <f t="shared" si="270"/>
        <v>0</v>
      </c>
      <c r="IR224" s="439">
        <f t="shared" si="270"/>
        <v>0</v>
      </c>
      <c r="IS224" s="439">
        <f t="shared" si="270"/>
        <v>0</v>
      </c>
      <c r="IT224" s="439">
        <f t="shared" si="270"/>
        <v>0</v>
      </c>
      <c r="IU224" s="439">
        <f t="shared" si="270"/>
        <v>0</v>
      </c>
      <c r="IV224" s="439">
        <f t="shared" si="270"/>
        <v>0</v>
      </c>
      <c r="IW224" s="439">
        <f t="shared" si="270"/>
        <v>0</v>
      </c>
      <c r="IX224" s="439">
        <f t="shared" si="270"/>
        <v>0</v>
      </c>
      <c r="IY224" s="439">
        <f t="shared" si="270"/>
        <v>0</v>
      </c>
      <c r="IZ224" s="439">
        <f t="shared" ref="IZ224:LK224" si="271">IF(IZ$165=EOMONTH($D51,-1),FV($AE51,ROUNDDOWN(YEARFRAC($D$165,IZ$165,1),0),0,$AC51*$B51,0),0)</f>
        <v>0</v>
      </c>
      <c r="JA224" s="439">
        <f t="shared" si="271"/>
        <v>0</v>
      </c>
      <c r="JB224" s="439">
        <f t="shared" si="271"/>
        <v>0</v>
      </c>
      <c r="JC224" s="439">
        <f t="shared" si="271"/>
        <v>0</v>
      </c>
      <c r="JD224" s="439">
        <f t="shared" si="271"/>
        <v>0</v>
      </c>
      <c r="JE224" s="439">
        <f t="shared" si="271"/>
        <v>0</v>
      </c>
      <c r="JF224" s="439">
        <f t="shared" si="271"/>
        <v>0</v>
      </c>
      <c r="JG224" s="439">
        <f t="shared" si="271"/>
        <v>0</v>
      </c>
      <c r="JH224" s="439">
        <f t="shared" si="271"/>
        <v>0</v>
      </c>
      <c r="JI224" s="439">
        <f t="shared" si="271"/>
        <v>0</v>
      </c>
      <c r="JJ224" s="439">
        <f t="shared" si="271"/>
        <v>0</v>
      </c>
      <c r="JK224" s="439">
        <f t="shared" si="271"/>
        <v>0</v>
      </c>
      <c r="JL224" s="439">
        <f t="shared" si="271"/>
        <v>0</v>
      </c>
      <c r="JM224" s="439">
        <f t="shared" si="271"/>
        <v>0</v>
      </c>
      <c r="JN224" s="439">
        <f t="shared" si="271"/>
        <v>0</v>
      </c>
      <c r="JO224" s="439">
        <f t="shared" si="271"/>
        <v>0</v>
      </c>
      <c r="JP224" s="439">
        <f t="shared" si="271"/>
        <v>0</v>
      </c>
      <c r="JQ224" s="439">
        <f t="shared" si="271"/>
        <v>0</v>
      </c>
      <c r="JR224" s="439">
        <f t="shared" si="271"/>
        <v>0</v>
      </c>
      <c r="JS224" s="439">
        <f t="shared" si="271"/>
        <v>0</v>
      </c>
      <c r="JT224" s="439">
        <f t="shared" si="271"/>
        <v>0</v>
      </c>
      <c r="JU224" s="439">
        <f t="shared" si="271"/>
        <v>0</v>
      </c>
      <c r="JV224" s="439">
        <f t="shared" si="271"/>
        <v>0</v>
      </c>
      <c r="JW224" s="439">
        <f t="shared" si="271"/>
        <v>0</v>
      </c>
      <c r="JX224" s="439">
        <f t="shared" si="271"/>
        <v>0</v>
      </c>
      <c r="JY224" s="439">
        <f t="shared" si="271"/>
        <v>0</v>
      </c>
      <c r="JZ224" s="439">
        <f t="shared" si="271"/>
        <v>0</v>
      </c>
      <c r="KA224" s="439">
        <f t="shared" si="271"/>
        <v>0</v>
      </c>
      <c r="KB224" s="439">
        <f t="shared" si="271"/>
        <v>0</v>
      </c>
      <c r="KC224" s="439">
        <f t="shared" si="271"/>
        <v>0</v>
      </c>
      <c r="KD224" s="439">
        <f t="shared" si="271"/>
        <v>0</v>
      </c>
      <c r="KE224" s="439">
        <f t="shared" si="271"/>
        <v>0</v>
      </c>
      <c r="KF224" s="439">
        <f t="shared" si="271"/>
        <v>0</v>
      </c>
      <c r="KG224" s="439">
        <f t="shared" si="271"/>
        <v>0</v>
      </c>
      <c r="KH224" s="439">
        <f t="shared" si="271"/>
        <v>0</v>
      </c>
      <c r="KI224" s="439">
        <f t="shared" si="271"/>
        <v>0</v>
      </c>
      <c r="KJ224" s="439">
        <f t="shared" si="271"/>
        <v>0</v>
      </c>
      <c r="KK224" s="439">
        <f t="shared" si="271"/>
        <v>0</v>
      </c>
      <c r="KL224" s="439">
        <f t="shared" si="271"/>
        <v>0</v>
      </c>
      <c r="KM224" s="439">
        <f t="shared" si="271"/>
        <v>0</v>
      </c>
      <c r="KN224" s="439">
        <f t="shared" si="271"/>
        <v>0</v>
      </c>
      <c r="KO224" s="439">
        <f t="shared" si="271"/>
        <v>0</v>
      </c>
      <c r="KP224" s="439">
        <f t="shared" si="271"/>
        <v>0</v>
      </c>
      <c r="KQ224" s="439">
        <f t="shared" si="271"/>
        <v>0</v>
      </c>
      <c r="KR224" s="439">
        <f t="shared" si="271"/>
        <v>0</v>
      </c>
      <c r="KS224" s="439">
        <f t="shared" si="271"/>
        <v>0</v>
      </c>
      <c r="KT224" s="439">
        <f t="shared" si="271"/>
        <v>0</v>
      </c>
      <c r="KU224" s="439">
        <f t="shared" si="271"/>
        <v>0</v>
      </c>
      <c r="KV224" s="439">
        <f t="shared" si="271"/>
        <v>0</v>
      </c>
      <c r="KW224" s="439">
        <f t="shared" si="271"/>
        <v>0</v>
      </c>
      <c r="KX224" s="439">
        <f t="shared" si="271"/>
        <v>0</v>
      </c>
      <c r="KY224" s="439">
        <f t="shared" si="271"/>
        <v>0</v>
      </c>
      <c r="KZ224" s="439">
        <f t="shared" si="271"/>
        <v>0</v>
      </c>
      <c r="LA224" s="439">
        <f t="shared" si="271"/>
        <v>0</v>
      </c>
      <c r="LB224" s="439">
        <f t="shared" si="271"/>
        <v>0</v>
      </c>
      <c r="LC224" s="439">
        <f t="shared" si="271"/>
        <v>0</v>
      </c>
      <c r="LD224" s="439">
        <f t="shared" si="271"/>
        <v>0</v>
      </c>
      <c r="LE224" s="439">
        <f t="shared" si="271"/>
        <v>0</v>
      </c>
      <c r="LF224" s="439">
        <f t="shared" si="271"/>
        <v>0</v>
      </c>
      <c r="LG224" s="439">
        <f t="shared" si="271"/>
        <v>0</v>
      </c>
      <c r="LH224" s="439">
        <f t="shared" si="271"/>
        <v>0</v>
      </c>
      <c r="LI224" s="439">
        <f t="shared" si="271"/>
        <v>0</v>
      </c>
      <c r="LJ224" s="439">
        <f t="shared" si="271"/>
        <v>0</v>
      </c>
      <c r="LK224" s="439">
        <f t="shared" si="271"/>
        <v>0</v>
      </c>
      <c r="LL224" s="439">
        <f t="shared" ref="LL224:NK224" si="272">IF(LL$165=EOMONTH($D51,-1),FV($AE51,ROUNDDOWN(YEARFRAC($D$165,LL$165,1),0),0,$AC51*$B51,0),0)</f>
        <v>0</v>
      </c>
      <c r="LM224" s="439">
        <f t="shared" si="272"/>
        <v>0</v>
      </c>
      <c r="LN224" s="439">
        <f t="shared" si="272"/>
        <v>0</v>
      </c>
      <c r="LO224" s="439">
        <f t="shared" si="272"/>
        <v>0</v>
      </c>
      <c r="LP224" s="439">
        <f t="shared" si="272"/>
        <v>0</v>
      </c>
      <c r="LQ224" s="439">
        <f t="shared" si="272"/>
        <v>0</v>
      </c>
      <c r="LR224" s="439">
        <f t="shared" si="272"/>
        <v>0</v>
      </c>
      <c r="LS224" s="439">
        <f t="shared" si="272"/>
        <v>0</v>
      </c>
      <c r="LT224" s="439">
        <f t="shared" si="272"/>
        <v>0</v>
      </c>
      <c r="LU224" s="439">
        <f t="shared" si="272"/>
        <v>0</v>
      </c>
      <c r="LV224" s="439">
        <f t="shared" si="272"/>
        <v>0</v>
      </c>
      <c r="LW224" s="439">
        <f t="shared" si="272"/>
        <v>0</v>
      </c>
      <c r="LX224" s="439">
        <f t="shared" si="272"/>
        <v>0</v>
      </c>
      <c r="LY224" s="439">
        <f t="shared" si="272"/>
        <v>0</v>
      </c>
      <c r="LZ224" s="439">
        <f t="shared" si="272"/>
        <v>0</v>
      </c>
      <c r="MA224" s="439">
        <f t="shared" si="272"/>
        <v>0</v>
      </c>
      <c r="MB224" s="439">
        <f t="shared" si="272"/>
        <v>0</v>
      </c>
      <c r="MC224" s="439">
        <f t="shared" si="272"/>
        <v>0</v>
      </c>
      <c r="MD224" s="439">
        <f t="shared" si="272"/>
        <v>0</v>
      </c>
      <c r="ME224" s="439">
        <f t="shared" si="272"/>
        <v>0</v>
      </c>
      <c r="MF224" s="439">
        <f t="shared" si="272"/>
        <v>0</v>
      </c>
      <c r="MG224" s="439">
        <f t="shared" si="272"/>
        <v>0</v>
      </c>
      <c r="MH224" s="439">
        <f t="shared" si="272"/>
        <v>0</v>
      </c>
      <c r="MI224" s="439">
        <f t="shared" si="272"/>
        <v>0</v>
      </c>
      <c r="MJ224" s="439">
        <f t="shared" si="272"/>
        <v>0</v>
      </c>
      <c r="MK224" s="439">
        <f t="shared" si="272"/>
        <v>0</v>
      </c>
      <c r="ML224" s="439">
        <f t="shared" si="272"/>
        <v>0</v>
      </c>
      <c r="MM224" s="439">
        <f t="shared" si="272"/>
        <v>0</v>
      </c>
      <c r="MN224" s="439">
        <f t="shared" si="272"/>
        <v>0</v>
      </c>
      <c r="MO224" s="439">
        <f t="shared" si="272"/>
        <v>0</v>
      </c>
      <c r="MP224" s="439">
        <f t="shared" si="272"/>
        <v>0</v>
      </c>
      <c r="MQ224" s="439">
        <f t="shared" si="272"/>
        <v>0</v>
      </c>
      <c r="MR224" s="439">
        <f t="shared" si="272"/>
        <v>0</v>
      </c>
      <c r="MS224" s="439">
        <f t="shared" si="272"/>
        <v>0</v>
      </c>
      <c r="MT224" s="439">
        <f t="shared" si="272"/>
        <v>0</v>
      </c>
      <c r="MU224" s="439">
        <f t="shared" si="272"/>
        <v>0</v>
      </c>
      <c r="MV224" s="439">
        <f t="shared" si="272"/>
        <v>0</v>
      </c>
      <c r="MW224" s="439">
        <f t="shared" si="272"/>
        <v>0</v>
      </c>
      <c r="MX224" s="439">
        <f t="shared" si="272"/>
        <v>0</v>
      </c>
      <c r="MY224" s="439">
        <f t="shared" si="272"/>
        <v>0</v>
      </c>
      <c r="MZ224" s="439">
        <f t="shared" si="272"/>
        <v>0</v>
      </c>
      <c r="NA224" s="439">
        <f t="shared" si="272"/>
        <v>0</v>
      </c>
      <c r="NB224" s="439">
        <f t="shared" si="272"/>
        <v>0</v>
      </c>
      <c r="NC224" s="439">
        <f t="shared" si="272"/>
        <v>0</v>
      </c>
      <c r="ND224" s="439">
        <f t="shared" si="272"/>
        <v>0</v>
      </c>
      <c r="NE224" s="439">
        <f t="shared" si="272"/>
        <v>0</v>
      </c>
      <c r="NF224" s="439">
        <f t="shared" si="272"/>
        <v>0</v>
      </c>
      <c r="NG224" s="439">
        <f t="shared" si="272"/>
        <v>0</v>
      </c>
      <c r="NH224" s="439">
        <f t="shared" si="272"/>
        <v>0</v>
      </c>
      <c r="NI224" s="439">
        <f t="shared" si="272"/>
        <v>0</v>
      </c>
      <c r="NJ224" s="439">
        <f t="shared" si="272"/>
        <v>0</v>
      </c>
      <c r="NK224" s="442">
        <f t="shared" si="272"/>
        <v>0</v>
      </c>
    </row>
    <row r="225" spans="1:375" x14ac:dyDescent="0.15">
      <c r="A225" s="436">
        <f t="shared" si="266"/>
        <v>-40219.980426552494</v>
      </c>
      <c r="B225" s="441" t="s">
        <v>758</v>
      </c>
      <c r="C225" s="438" t="s">
        <v>759</v>
      </c>
      <c r="D225" s="439">
        <f>IF(D$165=EOMONTH($D51,-1),SUMIFS($D216:$NK216,$D$165:$NK$165,"&gt;="&amp;EOMONTH($D51,$S51),$D$165:$NK$165,"&lt;"&amp;EOMONTH($D51,60))*-$AF51+SUMIFS($D216:$NK216,$D$165:$NK$165,"&gt;="&amp;EOMONTH($D51,60),$D$165:$NK$165,"&lt;"&amp;EOMONTH($D51,372))*-$AG51,0)</f>
        <v>0</v>
      </c>
      <c r="E225" s="439">
        <f t="shared" ref="E225:BP225" si="273">IF(E$165=EOMONTH($D51,-1),SUMIFS($D216:$NK216,$D$165:$NK$165,"&gt;="&amp;EOMONTH($D51,$S51),$D$165:$NK$165,"&lt;"&amp;EOMONTH($D51,60))*-$AF51+SUMIFS($D216:$NK216,$D$165:$NK$165,"&gt;="&amp;EOMONTH($D51,60),$D$165:$NK$165,"&lt;"&amp;EOMONTH($D51,372))*-$AG51,0)</f>
        <v>0</v>
      </c>
      <c r="F225" s="439">
        <f t="shared" si="273"/>
        <v>0</v>
      </c>
      <c r="G225" s="439">
        <f t="shared" si="273"/>
        <v>0</v>
      </c>
      <c r="H225" s="439">
        <f t="shared" si="273"/>
        <v>0</v>
      </c>
      <c r="I225" s="439">
        <f t="shared" si="273"/>
        <v>0</v>
      </c>
      <c r="J225" s="439">
        <f t="shared" si="273"/>
        <v>0</v>
      </c>
      <c r="K225" s="439">
        <f t="shared" si="273"/>
        <v>0</v>
      </c>
      <c r="L225" s="439">
        <f t="shared" si="273"/>
        <v>0</v>
      </c>
      <c r="M225" s="439">
        <f t="shared" si="273"/>
        <v>0</v>
      </c>
      <c r="N225" s="439">
        <f t="shared" si="273"/>
        <v>0</v>
      </c>
      <c r="O225" s="439">
        <f t="shared" si="273"/>
        <v>0</v>
      </c>
      <c r="P225" s="439">
        <f t="shared" si="273"/>
        <v>0</v>
      </c>
      <c r="Q225" s="439">
        <f t="shared" si="273"/>
        <v>0</v>
      </c>
      <c r="R225" s="439">
        <f t="shared" si="273"/>
        <v>0</v>
      </c>
      <c r="S225" s="439">
        <f t="shared" si="273"/>
        <v>0</v>
      </c>
      <c r="T225" s="439">
        <f t="shared" si="273"/>
        <v>0</v>
      </c>
      <c r="U225" s="439">
        <f t="shared" si="273"/>
        <v>0</v>
      </c>
      <c r="V225" s="439">
        <f t="shared" si="273"/>
        <v>0</v>
      </c>
      <c r="W225" s="439">
        <f t="shared" si="273"/>
        <v>0</v>
      </c>
      <c r="X225" s="439">
        <f t="shared" si="273"/>
        <v>0</v>
      </c>
      <c r="Y225" s="439">
        <f t="shared" si="273"/>
        <v>0</v>
      </c>
      <c r="Z225" s="439">
        <f t="shared" si="273"/>
        <v>0</v>
      </c>
      <c r="AA225" s="439">
        <f t="shared" si="273"/>
        <v>-40219.980426552494</v>
      </c>
      <c r="AB225" s="439">
        <f t="shared" si="273"/>
        <v>0</v>
      </c>
      <c r="AC225" s="439">
        <f t="shared" si="273"/>
        <v>0</v>
      </c>
      <c r="AD225" s="439">
        <f t="shared" si="273"/>
        <v>0</v>
      </c>
      <c r="AE225" s="439">
        <f t="shared" si="273"/>
        <v>0</v>
      </c>
      <c r="AF225" s="439">
        <f t="shared" si="273"/>
        <v>0</v>
      </c>
      <c r="AG225" s="439">
        <f t="shared" si="273"/>
        <v>0</v>
      </c>
      <c r="AH225" s="439">
        <f t="shared" si="273"/>
        <v>0</v>
      </c>
      <c r="AI225" s="439">
        <f t="shared" si="273"/>
        <v>0</v>
      </c>
      <c r="AJ225" s="439">
        <f t="shared" si="273"/>
        <v>0</v>
      </c>
      <c r="AK225" s="439">
        <f t="shared" si="273"/>
        <v>0</v>
      </c>
      <c r="AL225" s="439">
        <f t="shared" si="273"/>
        <v>0</v>
      </c>
      <c r="AM225" s="439">
        <f t="shared" si="273"/>
        <v>0</v>
      </c>
      <c r="AN225" s="439">
        <f t="shared" si="273"/>
        <v>0</v>
      </c>
      <c r="AO225" s="439">
        <f t="shared" si="273"/>
        <v>0</v>
      </c>
      <c r="AP225" s="439">
        <f t="shared" si="273"/>
        <v>0</v>
      </c>
      <c r="AQ225" s="439">
        <f t="shared" si="273"/>
        <v>0</v>
      </c>
      <c r="AR225" s="439">
        <f t="shared" si="273"/>
        <v>0</v>
      </c>
      <c r="AS225" s="439">
        <f t="shared" si="273"/>
        <v>0</v>
      </c>
      <c r="AT225" s="439">
        <f t="shared" si="273"/>
        <v>0</v>
      </c>
      <c r="AU225" s="439">
        <f t="shared" si="273"/>
        <v>0</v>
      </c>
      <c r="AV225" s="439">
        <f t="shared" si="273"/>
        <v>0</v>
      </c>
      <c r="AW225" s="439">
        <f t="shared" si="273"/>
        <v>0</v>
      </c>
      <c r="AX225" s="439">
        <f t="shared" si="273"/>
        <v>0</v>
      </c>
      <c r="AY225" s="439">
        <f t="shared" si="273"/>
        <v>0</v>
      </c>
      <c r="AZ225" s="439">
        <f t="shared" si="273"/>
        <v>0</v>
      </c>
      <c r="BA225" s="439">
        <f t="shared" si="273"/>
        <v>0</v>
      </c>
      <c r="BB225" s="439">
        <f t="shared" si="273"/>
        <v>0</v>
      </c>
      <c r="BC225" s="439">
        <f t="shared" si="273"/>
        <v>0</v>
      </c>
      <c r="BD225" s="439">
        <f t="shared" si="273"/>
        <v>0</v>
      </c>
      <c r="BE225" s="439">
        <f t="shared" si="273"/>
        <v>0</v>
      </c>
      <c r="BF225" s="439">
        <f t="shared" si="273"/>
        <v>0</v>
      </c>
      <c r="BG225" s="439">
        <f t="shared" si="273"/>
        <v>0</v>
      </c>
      <c r="BH225" s="439">
        <f t="shared" si="273"/>
        <v>0</v>
      </c>
      <c r="BI225" s="439">
        <f t="shared" si="273"/>
        <v>0</v>
      </c>
      <c r="BJ225" s="439">
        <f t="shared" si="273"/>
        <v>0</v>
      </c>
      <c r="BK225" s="439">
        <f t="shared" si="273"/>
        <v>0</v>
      </c>
      <c r="BL225" s="439">
        <f t="shared" si="273"/>
        <v>0</v>
      </c>
      <c r="BM225" s="439">
        <f t="shared" si="273"/>
        <v>0</v>
      </c>
      <c r="BN225" s="439">
        <f t="shared" si="273"/>
        <v>0</v>
      </c>
      <c r="BO225" s="439">
        <f t="shared" si="273"/>
        <v>0</v>
      </c>
      <c r="BP225" s="439">
        <f t="shared" si="273"/>
        <v>0</v>
      </c>
      <c r="BQ225" s="439">
        <f t="shared" ref="BQ225:EB225" si="274">IF(BQ$165=EOMONTH($D51,-1),SUMIFS($D216:$NK216,$D$165:$NK$165,"&gt;="&amp;EOMONTH($D51,$S51),$D$165:$NK$165,"&lt;"&amp;EOMONTH($D51,60))*-$AF51+SUMIFS($D216:$NK216,$D$165:$NK$165,"&gt;="&amp;EOMONTH($D51,60),$D$165:$NK$165,"&lt;"&amp;EOMONTH($D51,372))*-$AG51,0)</f>
        <v>0</v>
      </c>
      <c r="BR225" s="439">
        <f t="shared" si="274"/>
        <v>0</v>
      </c>
      <c r="BS225" s="439">
        <f t="shared" si="274"/>
        <v>0</v>
      </c>
      <c r="BT225" s="439">
        <f t="shared" si="274"/>
        <v>0</v>
      </c>
      <c r="BU225" s="439">
        <f t="shared" si="274"/>
        <v>0</v>
      </c>
      <c r="BV225" s="439">
        <f t="shared" si="274"/>
        <v>0</v>
      </c>
      <c r="BW225" s="439">
        <f t="shared" si="274"/>
        <v>0</v>
      </c>
      <c r="BX225" s="439">
        <f t="shared" si="274"/>
        <v>0</v>
      </c>
      <c r="BY225" s="439">
        <f t="shared" si="274"/>
        <v>0</v>
      </c>
      <c r="BZ225" s="439">
        <f t="shared" si="274"/>
        <v>0</v>
      </c>
      <c r="CA225" s="439">
        <f t="shared" si="274"/>
        <v>0</v>
      </c>
      <c r="CB225" s="439">
        <f t="shared" si="274"/>
        <v>0</v>
      </c>
      <c r="CC225" s="439">
        <f t="shared" si="274"/>
        <v>0</v>
      </c>
      <c r="CD225" s="439">
        <f t="shared" si="274"/>
        <v>0</v>
      </c>
      <c r="CE225" s="439">
        <f t="shared" si="274"/>
        <v>0</v>
      </c>
      <c r="CF225" s="439">
        <f t="shared" si="274"/>
        <v>0</v>
      </c>
      <c r="CG225" s="439">
        <f t="shared" si="274"/>
        <v>0</v>
      </c>
      <c r="CH225" s="439">
        <f t="shared" si="274"/>
        <v>0</v>
      </c>
      <c r="CI225" s="439">
        <f t="shared" si="274"/>
        <v>0</v>
      </c>
      <c r="CJ225" s="439">
        <f t="shared" si="274"/>
        <v>0</v>
      </c>
      <c r="CK225" s="439">
        <f t="shared" si="274"/>
        <v>0</v>
      </c>
      <c r="CL225" s="439">
        <f t="shared" si="274"/>
        <v>0</v>
      </c>
      <c r="CM225" s="439">
        <f t="shared" si="274"/>
        <v>0</v>
      </c>
      <c r="CN225" s="439">
        <f t="shared" si="274"/>
        <v>0</v>
      </c>
      <c r="CO225" s="439">
        <f t="shared" si="274"/>
        <v>0</v>
      </c>
      <c r="CP225" s="439">
        <f t="shared" si="274"/>
        <v>0</v>
      </c>
      <c r="CQ225" s="439">
        <f t="shared" si="274"/>
        <v>0</v>
      </c>
      <c r="CR225" s="439">
        <f t="shared" si="274"/>
        <v>0</v>
      </c>
      <c r="CS225" s="439">
        <f t="shared" si="274"/>
        <v>0</v>
      </c>
      <c r="CT225" s="439">
        <f t="shared" si="274"/>
        <v>0</v>
      </c>
      <c r="CU225" s="439">
        <f t="shared" si="274"/>
        <v>0</v>
      </c>
      <c r="CV225" s="439">
        <f t="shared" si="274"/>
        <v>0</v>
      </c>
      <c r="CW225" s="439">
        <f t="shared" si="274"/>
        <v>0</v>
      </c>
      <c r="CX225" s="439">
        <f t="shared" si="274"/>
        <v>0</v>
      </c>
      <c r="CY225" s="439">
        <f t="shared" si="274"/>
        <v>0</v>
      </c>
      <c r="CZ225" s="439">
        <f t="shared" si="274"/>
        <v>0</v>
      </c>
      <c r="DA225" s="439">
        <f t="shared" si="274"/>
        <v>0</v>
      </c>
      <c r="DB225" s="439">
        <f t="shared" si="274"/>
        <v>0</v>
      </c>
      <c r="DC225" s="439">
        <f t="shared" si="274"/>
        <v>0</v>
      </c>
      <c r="DD225" s="439">
        <f t="shared" si="274"/>
        <v>0</v>
      </c>
      <c r="DE225" s="439">
        <f t="shared" si="274"/>
        <v>0</v>
      </c>
      <c r="DF225" s="439">
        <f t="shared" si="274"/>
        <v>0</v>
      </c>
      <c r="DG225" s="439">
        <f t="shared" si="274"/>
        <v>0</v>
      </c>
      <c r="DH225" s="439">
        <f t="shared" si="274"/>
        <v>0</v>
      </c>
      <c r="DI225" s="439">
        <f t="shared" si="274"/>
        <v>0</v>
      </c>
      <c r="DJ225" s="439">
        <f t="shared" si="274"/>
        <v>0</v>
      </c>
      <c r="DK225" s="439">
        <f t="shared" si="274"/>
        <v>0</v>
      </c>
      <c r="DL225" s="439">
        <f t="shared" si="274"/>
        <v>0</v>
      </c>
      <c r="DM225" s="439">
        <f t="shared" si="274"/>
        <v>0</v>
      </c>
      <c r="DN225" s="439">
        <f t="shared" si="274"/>
        <v>0</v>
      </c>
      <c r="DO225" s="439">
        <f t="shared" si="274"/>
        <v>0</v>
      </c>
      <c r="DP225" s="439">
        <f t="shared" si="274"/>
        <v>0</v>
      </c>
      <c r="DQ225" s="439">
        <f t="shared" si="274"/>
        <v>0</v>
      </c>
      <c r="DR225" s="439">
        <f t="shared" si="274"/>
        <v>0</v>
      </c>
      <c r="DS225" s="439">
        <f t="shared" si="274"/>
        <v>0</v>
      </c>
      <c r="DT225" s="439">
        <f t="shared" si="274"/>
        <v>0</v>
      </c>
      <c r="DU225" s="439">
        <f t="shared" si="274"/>
        <v>0</v>
      </c>
      <c r="DV225" s="439">
        <f t="shared" si="274"/>
        <v>0</v>
      </c>
      <c r="DW225" s="439">
        <f t="shared" si="274"/>
        <v>0</v>
      </c>
      <c r="DX225" s="439">
        <f t="shared" si="274"/>
        <v>0</v>
      </c>
      <c r="DY225" s="439">
        <f t="shared" si="274"/>
        <v>0</v>
      </c>
      <c r="DZ225" s="439">
        <f t="shared" si="274"/>
        <v>0</v>
      </c>
      <c r="EA225" s="439">
        <f t="shared" si="274"/>
        <v>0</v>
      </c>
      <c r="EB225" s="439">
        <f t="shared" si="274"/>
        <v>0</v>
      </c>
      <c r="EC225" s="439">
        <f t="shared" ref="EC225:GN225" si="275">IF(EC$165=EOMONTH($D51,-1),SUMIFS($D216:$NK216,$D$165:$NK$165,"&gt;="&amp;EOMONTH($D51,$S51),$D$165:$NK$165,"&lt;"&amp;EOMONTH($D51,60))*-$AF51+SUMIFS($D216:$NK216,$D$165:$NK$165,"&gt;="&amp;EOMONTH($D51,60),$D$165:$NK$165,"&lt;"&amp;EOMONTH($D51,372))*-$AG51,0)</f>
        <v>0</v>
      </c>
      <c r="ED225" s="439">
        <f t="shared" si="275"/>
        <v>0</v>
      </c>
      <c r="EE225" s="439">
        <f t="shared" si="275"/>
        <v>0</v>
      </c>
      <c r="EF225" s="439">
        <f t="shared" si="275"/>
        <v>0</v>
      </c>
      <c r="EG225" s="439">
        <f t="shared" si="275"/>
        <v>0</v>
      </c>
      <c r="EH225" s="439">
        <f t="shared" si="275"/>
        <v>0</v>
      </c>
      <c r="EI225" s="439">
        <f t="shared" si="275"/>
        <v>0</v>
      </c>
      <c r="EJ225" s="439">
        <f t="shared" si="275"/>
        <v>0</v>
      </c>
      <c r="EK225" s="439">
        <f t="shared" si="275"/>
        <v>0</v>
      </c>
      <c r="EL225" s="439">
        <f t="shared" si="275"/>
        <v>0</v>
      </c>
      <c r="EM225" s="439">
        <f t="shared" si="275"/>
        <v>0</v>
      </c>
      <c r="EN225" s="439">
        <f t="shared" si="275"/>
        <v>0</v>
      </c>
      <c r="EO225" s="439">
        <f t="shared" si="275"/>
        <v>0</v>
      </c>
      <c r="EP225" s="439">
        <f t="shared" si="275"/>
        <v>0</v>
      </c>
      <c r="EQ225" s="439">
        <f t="shared" si="275"/>
        <v>0</v>
      </c>
      <c r="ER225" s="439">
        <f t="shared" si="275"/>
        <v>0</v>
      </c>
      <c r="ES225" s="439">
        <f t="shared" si="275"/>
        <v>0</v>
      </c>
      <c r="ET225" s="439">
        <f t="shared" si="275"/>
        <v>0</v>
      </c>
      <c r="EU225" s="439">
        <f t="shared" si="275"/>
        <v>0</v>
      </c>
      <c r="EV225" s="439">
        <f t="shared" si="275"/>
        <v>0</v>
      </c>
      <c r="EW225" s="439">
        <f t="shared" si="275"/>
        <v>0</v>
      </c>
      <c r="EX225" s="439">
        <f t="shared" si="275"/>
        <v>0</v>
      </c>
      <c r="EY225" s="439">
        <f t="shared" si="275"/>
        <v>0</v>
      </c>
      <c r="EZ225" s="439">
        <f t="shared" si="275"/>
        <v>0</v>
      </c>
      <c r="FA225" s="439">
        <f t="shared" si="275"/>
        <v>0</v>
      </c>
      <c r="FB225" s="439">
        <f t="shared" si="275"/>
        <v>0</v>
      </c>
      <c r="FC225" s="439">
        <f t="shared" si="275"/>
        <v>0</v>
      </c>
      <c r="FD225" s="439">
        <f t="shared" si="275"/>
        <v>0</v>
      </c>
      <c r="FE225" s="439">
        <f t="shared" si="275"/>
        <v>0</v>
      </c>
      <c r="FF225" s="439">
        <f t="shared" si="275"/>
        <v>0</v>
      </c>
      <c r="FG225" s="439">
        <f t="shared" si="275"/>
        <v>0</v>
      </c>
      <c r="FH225" s="439">
        <f t="shared" si="275"/>
        <v>0</v>
      </c>
      <c r="FI225" s="439">
        <f t="shared" si="275"/>
        <v>0</v>
      </c>
      <c r="FJ225" s="439">
        <f t="shared" si="275"/>
        <v>0</v>
      </c>
      <c r="FK225" s="439">
        <f t="shared" si="275"/>
        <v>0</v>
      </c>
      <c r="FL225" s="439">
        <f t="shared" si="275"/>
        <v>0</v>
      </c>
      <c r="FM225" s="439">
        <f t="shared" si="275"/>
        <v>0</v>
      </c>
      <c r="FN225" s="439">
        <f t="shared" si="275"/>
        <v>0</v>
      </c>
      <c r="FO225" s="439">
        <f t="shared" si="275"/>
        <v>0</v>
      </c>
      <c r="FP225" s="439">
        <f t="shared" si="275"/>
        <v>0</v>
      </c>
      <c r="FQ225" s="439">
        <f t="shared" si="275"/>
        <v>0</v>
      </c>
      <c r="FR225" s="439">
        <f t="shared" si="275"/>
        <v>0</v>
      </c>
      <c r="FS225" s="439">
        <f t="shared" si="275"/>
        <v>0</v>
      </c>
      <c r="FT225" s="439">
        <f t="shared" si="275"/>
        <v>0</v>
      </c>
      <c r="FU225" s="439">
        <f t="shared" si="275"/>
        <v>0</v>
      </c>
      <c r="FV225" s="439">
        <f t="shared" si="275"/>
        <v>0</v>
      </c>
      <c r="FW225" s="439">
        <f t="shared" si="275"/>
        <v>0</v>
      </c>
      <c r="FX225" s="439">
        <f t="shared" si="275"/>
        <v>0</v>
      </c>
      <c r="FY225" s="439">
        <f t="shared" si="275"/>
        <v>0</v>
      </c>
      <c r="FZ225" s="439">
        <f t="shared" si="275"/>
        <v>0</v>
      </c>
      <c r="GA225" s="439">
        <f t="shared" si="275"/>
        <v>0</v>
      </c>
      <c r="GB225" s="439">
        <f t="shared" si="275"/>
        <v>0</v>
      </c>
      <c r="GC225" s="439">
        <f t="shared" si="275"/>
        <v>0</v>
      </c>
      <c r="GD225" s="439">
        <f t="shared" si="275"/>
        <v>0</v>
      </c>
      <c r="GE225" s="439">
        <f t="shared" si="275"/>
        <v>0</v>
      </c>
      <c r="GF225" s="439">
        <f t="shared" si="275"/>
        <v>0</v>
      </c>
      <c r="GG225" s="439">
        <f t="shared" si="275"/>
        <v>0</v>
      </c>
      <c r="GH225" s="439">
        <f t="shared" si="275"/>
        <v>0</v>
      </c>
      <c r="GI225" s="439">
        <f t="shared" si="275"/>
        <v>0</v>
      </c>
      <c r="GJ225" s="439">
        <f t="shared" si="275"/>
        <v>0</v>
      </c>
      <c r="GK225" s="439">
        <f t="shared" si="275"/>
        <v>0</v>
      </c>
      <c r="GL225" s="439">
        <f t="shared" si="275"/>
        <v>0</v>
      </c>
      <c r="GM225" s="439">
        <f t="shared" si="275"/>
        <v>0</v>
      </c>
      <c r="GN225" s="439">
        <f t="shared" si="275"/>
        <v>0</v>
      </c>
      <c r="GO225" s="439">
        <f t="shared" ref="GO225:IZ225" si="276">IF(GO$165=EOMONTH($D51,-1),SUMIFS($D216:$NK216,$D$165:$NK$165,"&gt;="&amp;EOMONTH($D51,$S51),$D$165:$NK$165,"&lt;"&amp;EOMONTH($D51,60))*-$AF51+SUMIFS($D216:$NK216,$D$165:$NK$165,"&gt;="&amp;EOMONTH($D51,60),$D$165:$NK$165,"&lt;"&amp;EOMONTH($D51,372))*-$AG51,0)</f>
        <v>0</v>
      </c>
      <c r="GP225" s="439">
        <f t="shared" si="276"/>
        <v>0</v>
      </c>
      <c r="GQ225" s="439">
        <f t="shared" si="276"/>
        <v>0</v>
      </c>
      <c r="GR225" s="439">
        <f t="shared" si="276"/>
        <v>0</v>
      </c>
      <c r="GS225" s="439">
        <f t="shared" si="276"/>
        <v>0</v>
      </c>
      <c r="GT225" s="439">
        <f t="shared" si="276"/>
        <v>0</v>
      </c>
      <c r="GU225" s="439">
        <f t="shared" si="276"/>
        <v>0</v>
      </c>
      <c r="GV225" s="439">
        <f t="shared" si="276"/>
        <v>0</v>
      </c>
      <c r="GW225" s="439">
        <f t="shared" si="276"/>
        <v>0</v>
      </c>
      <c r="GX225" s="439">
        <f t="shared" si="276"/>
        <v>0</v>
      </c>
      <c r="GY225" s="439">
        <f t="shared" si="276"/>
        <v>0</v>
      </c>
      <c r="GZ225" s="439">
        <f t="shared" si="276"/>
        <v>0</v>
      </c>
      <c r="HA225" s="439">
        <f t="shared" si="276"/>
        <v>0</v>
      </c>
      <c r="HB225" s="439">
        <f t="shared" si="276"/>
        <v>0</v>
      </c>
      <c r="HC225" s="439">
        <f t="shared" si="276"/>
        <v>0</v>
      </c>
      <c r="HD225" s="439">
        <f t="shared" si="276"/>
        <v>0</v>
      </c>
      <c r="HE225" s="439">
        <f t="shared" si="276"/>
        <v>0</v>
      </c>
      <c r="HF225" s="439">
        <f t="shared" si="276"/>
        <v>0</v>
      </c>
      <c r="HG225" s="439">
        <f t="shared" si="276"/>
        <v>0</v>
      </c>
      <c r="HH225" s="439">
        <f t="shared" si="276"/>
        <v>0</v>
      </c>
      <c r="HI225" s="439">
        <f t="shared" si="276"/>
        <v>0</v>
      </c>
      <c r="HJ225" s="439">
        <f t="shared" si="276"/>
        <v>0</v>
      </c>
      <c r="HK225" s="439">
        <f t="shared" si="276"/>
        <v>0</v>
      </c>
      <c r="HL225" s="439">
        <f t="shared" si="276"/>
        <v>0</v>
      </c>
      <c r="HM225" s="439">
        <f t="shared" si="276"/>
        <v>0</v>
      </c>
      <c r="HN225" s="439">
        <f t="shared" si="276"/>
        <v>0</v>
      </c>
      <c r="HO225" s="439">
        <f t="shared" si="276"/>
        <v>0</v>
      </c>
      <c r="HP225" s="439">
        <f t="shared" si="276"/>
        <v>0</v>
      </c>
      <c r="HQ225" s="439">
        <f t="shared" si="276"/>
        <v>0</v>
      </c>
      <c r="HR225" s="439">
        <f t="shared" si="276"/>
        <v>0</v>
      </c>
      <c r="HS225" s="439">
        <f t="shared" si="276"/>
        <v>0</v>
      </c>
      <c r="HT225" s="439">
        <f t="shared" si="276"/>
        <v>0</v>
      </c>
      <c r="HU225" s="439">
        <f t="shared" si="276"/>
        <v>0</v>
      </c>
      <c r="HV225" s="439">
        <f t="shared" si="276"/>
        <v>0</v>
      </c>
      <c r="HW225" s="439">
        <f t="shared" si="276"/>
        <v>0</v>
      </c>
      <c r="HX225" s="439">
        <f t="shared" si="276"/>
        <v>0</v>
      </c>
      <c r="HY225" s="439">
        <f t="shared" si="276"/>
        <v>0</v>
      </c>
      <c r="HZ225" s="439">
        <f t="shared" si="276"/>
        <v>0</v>
      </c>
      <c r="IA225" s="439">
        <f t="shared" si="276"/>
        <v>0</v>
      </c>
      <c r="IB225" s="439">
        <f t="shared" si="276"/>
        <v>0</v>
      </c>
      <c r="IC225" s="439">
        <f t="shared" si="276"/>
        <v>0</v>
      </c>
      <c r="ID225" s="439">
        <f t="shared" si="276"/>
        <v>0</v>
      </c>
      <c r="IE225" s="439">
        <f t="shared" si="276"/>
        <v>0</v>
      </c>
      <c r="IF225" s="439">
        <f t="shared" si="276"/>
        <v>0</v>
      </c>
      <c r="IG225" s="439">
        <f t="shared" si="276"/>
        <v>0</v>
      </c>
      <c r="IH225" s="439">
        <f t="shared" si="276"/>
        <v>0</v>
      </c>
      <c r="II225" s="439">
        <f t="shared" si="276"/>
        <v>0</v>
      </c>
      <c r="IJ225" s="439">
        <f t="shared" si="276"/>
        <v>0</v>
      </c>
      <c r="IK225" s="439">
        <f t="shared" si="276"/>
        <v>0</v>
      </c>
      <c r="IL225" s="439">
        <f t="shared" si="276"/>
        <v>0</v>
      </c>
      <c r="IM225" s="439">
        <f t="shared" si="276"/>
        <v>0</v>
      </c>
      <c r="IN225" s="439">
        <f t="shared" si="276"/>
        <v>0</v>
      </c>
      <c r="IO225" s="439">
        <f t="shared" si="276"/>
        <v>0</v>
      </c>
      <c r="IP225" s="439">
        <f t="shared" si="276"/>
        <v>0</v>
      </c>
      <c r="IQ225" s="439">
        <f t="shared" si="276"/>
        <v>0</v>
      </c>
      <c r="IR225" s="439">
        <f t="shared" si="276"/>
        <v>0</v>
      </c>
      <c r="IS225" s="439">
        <f t="shared" si="276"/>
        <v>0</v>
      </c>
      <c r="IT225" s="439">
        <f t="shared" si="276"/>
        <v>0</v>
      </c>
      <c r="IU225" s="439">
        <f t="shared" si="276"/>
        <v>0</v>
      </c>
      <c r="IV225" s="439">
        <f t="shared" si="276"/>
        <v>0</v>
      </c>
      <c r="IW225" s="439">
        <f t="shared" si="276"/>
        <v>0</v>
      </c>
      <c r="IX225" s="439">
        <f t="shared" si="276"/>
        <v>0</v>
      </c>
      <c r="IY225" s="439">
        <f t="shared" si="276"/>
        <v>0</v>
      </c>
      <c r="IZ225" s="439">
        <f t="shared" si="276"/>
        <v>0</v>
      </c>
      <c r="JA225" s="439">
        <f t="shared" ref="JA225:LL225" si="277">IF(JA$165=EOMONTH($D51,-1),SUMIFS($D216:$NK216,$D$165:$NK$165,"&gt;="&amp;EOMONTH($D51,$S51),$D$165:$NK$165,"&lt;"&amp;EOMONTH($D51,60))*-$AF51+SUMIFS($D216:$NK216,$D$165:$NK$165,"&gt;="&amp;EOMONTH($D51,60),$D$165:$NK$165,"&lt;"&amp;EOMONTH($D51,372))*-$AG51,0)</f>
        <v>0</v>
      </c>
      <c r="JB225" s="439">
        <f t="shared" si="277"/>
        <v>0</v>
      </c>
      <c r="JC225" s="439">
        <f t="shared" si="277"/>
        <v>0</v>
      </c>
      <c r="JD225" s="439">
        <f t="shared" si="277"/>
        <v>0</v>
      </c>
      <c r="JE225" s="439">
        <f t="shared" si="277"/>
        <v>0</v>
      </c>
      <c r="JF225" s="439">
        <f t="shared" si="277"/>
        <v>0</v>
      </c>
      <c r="JG225" s="439">
        <f t="shared" si="277"/>
        <v>0</v>
      </c>
      <c r="JH225" s="439">
        <f t="shared" si="277"/>
        <v>0</v>
      </c>
      <c r="JI225" s="439">
        <f t="shared" si="277"/>
        <v>0</v>
      </c>
      <c r="JJ225" s="439">
        <f t="shared" si="277"/>
        <v>0</v>
      </c>
      <c r="JK225" s="439">
        <f t="shared" si="277"/>
        <v>0</v>
      </c>
      <c r="JL225" s="439">
        <f t="shared" si="277"/>
        <v>0</v>
      </c>
      <c r="JM225" s="439">
        <f t="shared" si="277"/>
        <v>0</v>
      </c>
      <c r="JN225" s="439">
        <f t="shared" si="277"/>
        <v>0</v>
      </c>
      <c r="JO225" s="439">
        <f t="shared" si="277"/>
        <v>0</v>
      </c>
      <c r="JP225" s="439">
        <f t="shared" si="277"/>
        <v>0</v>
      </c>
      <c r="JQ225" s="439">
        <f t="shared" si="277"/>
        <v>0</v>
      </c>
      <c r="JR225" s="439">
        <f t="shared" si="277"/>
        <v>0</v>
      </c>
      <c r="JS225" s="439">
        <f t="shared" si="277"/>
        <v>0</v>
      </c>
      <c r="JT225" s="439">
        <f t="shared" si="277"/>
        <v>0</v>
      </c>
      <c r="JU225" s="439">
        <f t="shared" si="277"/>
        <v>0</v>
      </c>
      <c r="JV225" s="439">
        <f t="shared" si="277"/>
        <v>0</v>
      </c>
      <c r="JW225" s="439">
        <f t="shared" si="277"/>
        <v>0</v>
      </c>
      <c r="JX225" s="439">
        <f t="shared" si="277"/>
        <v>0</v>
      </c>
      <c r="JY225" s="439">
        <f t="shared" si="277"/>
        <v>0</v>
      </c>
      <c r="JZ225" s="439">
        <f t="shared" si="277"/>
        <v>0</v>
      </c>
      <c r="KA225" s="439">
        <f t="shared" si="277"/>
        <v>0</v>
      </c>
      <c r="KB225" s="439">
        <f t="shared" si="277"/>
        <v>0</v>
      </c>
      <c r="KC225" s="439">
        <f t="shared" si="277"/>
        <v>0</v>
      </c>
      <c r="KD225" s="439">
        <f t="shared" si="277"/>
        <v>0</v>
      </c>
      <c r="KE225" s="439">
        <f t="shared" si="277"/>
        <v>0</v>
      </c>
      <c r="KF225" s="439">
        <f t="shared" si="277"/>
        <v>0</v>
      </c>
      <c r="KG225" s="439">
        <f t="shared" si="277"/>
        <v>0</v>
      </c>
      <c r="KH225" s="439">
        <f t="shared" si="277"/>
        <v>0</v>
      </c>
      <c r="KI225" s="439">
        <f t="shared" si="277"/>
        <v>0</v>
      </c>
      <c r="KJ225" s="439">
        <f t="shared" si="277"/>
        <v>0</v>
      </c>
      <c r="KK225" s="439">
        <f t="shared" si="277"/>
        <v>0</v>
      </c>
      <c r="KL225" s="439">
        <f t="shared" si="277"/>
        <v>0</v>
      </c>
      <c r="KM225" s="439">
        <f t="shared" si="277"/>
        <v>0</v>
      </c>
      <c r="KN225" s="439">
        <f t="shared" si="277"/>
        <v>0</v>
      </c>
      <c r="KO225" s="439">
        <f t="shared" si="277"/>
        <v>0</v>
      </c>
      <c r="KP225" s="439">
        <f t="shared" si="277"/>
        <v>0</v>
      </c>
      <c r="KQ225" s="439">
        <f t="shared" si="277"/>
        <v>0</v>
      </c>
      <c r="KR225" s="439">
        <f t="shared" si="277"/>
        <v>0</v>
      </c>
      <c r="KS225" s="439">
        <f t="shared" si="277"/>
        <v>0</v>
      </c>
      <c r="KT225" s="439">
        <f t="shared" si="277"/>
        <v>0</v>
      </c>
      <c r="KU225" s="439">
        <f t="shared" si="277"/>
        <v>0</v>
      </c>
      <c r="KV225" s="439">
        <f t="shared" si="277"/>
        <v>0</v>
      </c>
      <c r="KW225" s="439">
        <f t="shared" si="277"/>
        <v>0</v>
      </c>
      <c r="KX225" s="439">
        <f t="shared" si="277"/>
        <v>0</v>
      </c>
      <c r="KY225" s="439">
        <f t="shared" si="277"/>
        <v>0</v>
      </c>
      <c r="KZ225" s="439">
        <f t="shared" si="277"/>
        <v>0</v>
      </c>
      <c r="LA225" s="439">
        <f t="shared" si="277"/>
        <v>0</v>
      </c>
      <c r="LB225" s="439">
        <f t="shared" si="277"/>
        <v>0</v>
      </c>
      <c r="LC225" s="439">
        <f t="shared" si="277"/>
        <v>0</v>
      </c>
      <c r="LD225" s="439">
        <f t="shared" si="277"/>
        <v>0</v>
      </c>
      <c r="LE225" s="439">
        <f t="shared" si="277"/>
        <v>0</v>
      </c>
      <c r="LF225" s="439">
        <f t="shared" si="277"/>
        <v>0</v>
      </c>
      <c r="LG225" s="439">
        <f t="shared" si="277"/>
        <v>0</v>
      </c>
      <c r="LH225" s="439">
        <f t="shared" si="277"/>
        <v>0</v>
      </c>
      <c r="LI225" s="439">
        <f t="shared" si="277"/>
        <v>0</v>
      </c>
      <c r="LJ225" s="439">
        <f t="shared" si="277"/>
        <v>0</v>
      </c>
      <c r="LK225" s="439">
        <f t="shared" si="277"/>
        <v>0</v>
      </c>
      <c r="LL225" s="439">
        <f t="shared" si="277"/>
        <v>0</v>
      </c>
      <c r="LM225" s="439">
        <f t="shared" ref="LM225:NK225" si="278">IF(LM$165=EOMONTH($D51,-1),SUMIFS($D216:$NK216,$D$165:$NK$165,"&gt;="&amp;EOMONTH($D51,$S51),$D$165:$NK$165,"&lt;"&amp;EOMONTH($D51,60))*-$AF51+SUMIFS($D216:$NK216,$D$165:$NK$165,"&gt;="&amp;EOMONTH($D51,60),$D$165:$NK$165,"&lt;"&amp;EOMONTH($D51,372))*-$AG51,0)</f>
        <v>0</v>
      </c>
      <c r="LN225" s="439">
        <f t="shared" si="278"/>
        <v>0</v>
      </c>
      <c r="LO225" s="439">
        <f t="shared" si="278"/>
        <v>0</v>
      </c>
      <c r="LP225" s="439">
        <f t="shared" si="278"/>
        <v>0</v>
      </c>
      <c r="LQ225" s="439">
        <f t="shared" si="278"/>
        <v>0</v>
      </c>
      <c r="LR225" s="439">
        <f t="shared" si="278"/>
        <v>0</v>
      </c>
      <c r="LS225" s="439">
        <f t="shared" si="278"/>
        <v>0</v>
      </c>
      <c r="LT225" s="439">
        <f t="shared" si="278"/>
        <v>0</v>
      </c>
      <c r="LU225" s="439">
        <f t="shared" si="278"/>
        <v>0</v>
      </c>
      <c r="LV225" s="439">
        <f t="shared" si="278"/>
        <v>0</v>
      </c>
      <c r="LW225" s="439">
        <f t="shared" si="278"/>
        <v>0</v>
      </c>
      <c r="LX225" s="439">
        <f t="shared" si="278"/>
        <v>0</v>
      </c>
      <c r="LY225" s="439">
        <f t="shared" si="278"/>
        <v>0</v>
      </c>
      <c r="LZ225" s="439">
        <f t="shared" si="278"/>
        <v>0</v>
      </c>
      <c r="MA225" s="439">
        <f t="shared" si="278"/>
        <v>0</v>
      </c>
      <c r="MB225" s="439">
        <f t="shared" si="278"/>
        <v>0</v>
      </c>
      <c r="MC225" s="439">
        <f t="shared" si="278"/>
        <v>0</v>
      </c>
      <c r="MD225" s="439">
        <f t="shared" si="278"/>
        <v>0</v>
      </c>
      <c r="ME225" s="439">
        <f t="shared" si="278"/>
        <v>0</v>
      </c>
      <c r="MF225" s="439">
        <f t="shared" si="278"/>
        <v>0</v>
      </c>
      <c r="MG225" s="439">
        <f t="shared" si="278"/>
        <v>0</v>
      </c>
      <c r="MH225" s="439">
        <f t="shared" si="278"/>
        <v>0</v>
      </c>
      <c r="MI225" s="439">
        <f t="shared" si="278"/>
        <v>0</v>
      </c>
      <c r="MJ225" s="439">
        <f t="shared" si="278"/>
        <v>0</v>
      </c>
      <c r="MK225" s="439">
        <f t="shared" si="278"/>
        <v>0</v>
      </c>
      <c r="ML225" s="439">
        <f t="shared" si="278"/>
        <v>0</v>
      </c>
      <c r="MM225" s="439">
        <f t="shared" si="278"/>
        <v>0</v>
      </c>
      <c r="MN225" s="439">
        <f t="shared" si="278"/>
        <v>0</v>
      </c>
      <c r="MO225" s="439">
        <f t="shared" si="278"/>
        <v>0</v>
      </c>
      <c r="MP225" s="439">
        <f t="shared" si="278"/>
        <v>0</v>
      </c>
      <c r="MQ225" s="439">
        <f t="shared" si="278"/>
        <v>0</v>
      </c>
      <c r="MR225" s="439">
        <f t="shared" si="278"/>
        <v>0</v>
      </c>
      <c r="MS225" s="439">
        <f t="shared" si="278"/>
        <v>0</v>
      </c>
      <c r="MT225" s="439">
        <f t="shared" si="278"/>
        <v>0</v>
      </c>
      <c r="MU225" s="439">
        <f t="shared" si="278"/>
        <v>0</v>
      </c>
      <c r="MV225" s="439">
        <f t="shared" si="278"/>
        <v>0</v>
      </c>
      <c r="MW225" s="439">
        <f t="shared" si="278"/>
        <v>0</v>
      </c>
      <c r="MX225" s="439">
        <f t="shared" si="278"/>
        <v>0</v>
      </c>
      <c r="MY225" s="439">
        <f t="shared" si="278"/>
        <v>0</v>
      </c>
      <c r="MZ225" s="439">
        <f t="shared" si="278"/>
        <v>0</v>
      </c>
      <c r="NA225" s="439">
        <f t="shared" si="278"/>
        <v>0</v>
      </c>
      <c r="NB225" s="439">
        <f t="shared" si="278"/>
        <v>0</v>
      </c>
      <c r="NC225" s="439">
        <f t="shared" si="278"/>
        <v>0</v>
      </c>
      <c r="ND225" s="439">
        <f t="shared" si="278"/>
        <v>0</v>
      </c>
      <c r="NE225" s="439">
        <f t="shared" si="278"/>
        <v>0</v>
      </c>
      <c r="NF225" s="439">
        <f t="shared" si="278"/>
        <v>0</v>
      </c>
      <c r="NG225" s="439">
        <f t="shared" si="278"/>
        <v>0</v>
      </c>
      <c r="NH225" s="439">
        <f t="shared" si="278"/>
        <v>0</v>
      </c>
      <c r="NI225" s="439">
        <f t="shared" si="278"/>
        <v>0</v>
      </c>
      <c r="NJ225" s="439">
        <f t="shared" si="278"/>
        <v>0</v>
      </c>
      <c r="NK225" s="442">
        <f t="shared" si="278"/>
        <v>0</v>
      </c>
    </row>
    <row r="226" spans="1:375" x14ac:dyDescent="0.15">
      <c r="A226" s="436">
        <f t="shared" si="266"/>
        <v>-88673.905697133116</v>
      </c>
      <c r="B226" s="441" t="s">
        <v>756</v>
      </c>
      <c r="C226" s="438" t="s">
        <v>760</v>
      </c>
      <c r="D226" s="439">
        <f t="shared" ref="D226:BO226" si="279">IF(D$165=EOMONTH($E51,$R51*(1-$O51)),FV($AE51,ROUNDDOWN(YEARFRAC($D$165,D$165,1),0),0,($AC51*(1-$O51)+$AD51*$O51)*$B51,0),0)</f>
        <v>0</v>
      </c>
      <c r="E226" s="439">
        <f t="shared" si="279"/>
        <v>0</v>
      </c>
      <c r="F226" s="439">
        <f t="shared" si="279"/>
        <v>0</v>
      </c>
      <c r="G226" s="439">
        <f t="shared" si="279"/>
        <v>0</v>
      </c>
      <c r="H226" s="439">
        <f t="shared" si="279"/>
        <v>0</v>
      </c>
      <c r="I226" s="439">
        <f t="shared" si="279"/>
        <v>0</v>
      </c>
      <c r="J226" s="439">
        <f t="shared" si="279"/>
        <v>0</v>
      </c>
      <c r="K226" s="439">
        <f t="shared" si="279"/>
        <v>0</v>
      </c>
      <c r="L226" s="439">
        <f t="shared" si="279"/>
        <v>0</v>
      </c>
      <c r="M226" s="439">
        <f t="shared" si="279"/>
        <v>0</v>
      </c>
      <c r="N226" s="439">
        <f t="shared" si="279"/>
        <v>0</v>
      </c>
      <c r="O226" s="439">
        <f t="shared" si="279"/>
        <v>0</v>
      </c>
      <c r="P226" s="439">
        <f t="shared" si="279"/>
        <v>0</v>
      </c>
      <c r="Q226" s="439">
        <f t="shared" si="279"/>
        <v>0</v>
      </c>
      <c r="R226" s="439">
        <f t="shared" si="279"/>
        <v>0</v>
      </c>
      <c r="S226" s="439">
        <f t="shared" si="279"/>
        <v>0</v>
      </c>
      <c r="T226" s="439">
        <f t="shared" si="279"/>
        <v>0</v>
      </c>
      <c r="U226" s="439">
        <f t="shared" si="279"/>
        <v>0</v>
      </c>
      <c r="V226" s="439">
        <f t="shared" si="279"/>
        <v>0</v>
      </c>
      <c r="W226" s="439">
        <f t="shared" si="279"/>
        <v>0</v>
      </c>
      <c r="X226" s="439">
        <f t="shared" si="279"/>
        <v>0</v>
      </c>
      <c r="Y226" s="439">
        <f t="shared" si="279"/>
        <v>0</v>
      </c>
      <c r="Z226" s="439">
        <f t="shared" si="279"/>
        <v>0</v>
      </c>
      <c r="AA226" s="439">
        <f t="shared" si="279"/>
        <v>0</v>
      </c>
      <c r="AB226" s="439">
        <f t="shared" si="279"/>
        <v>0</v>
      </c>
      <c r="AC226" s="439">
        <f t="shared" si="279"/>
        <v>0</v>
      </c>
      <c r="AD226" s="439">
        <f t="shared" si="279"/>
        <v>0</v>
      </c>
      <c r="AE226" s="439">
        <f t="shared" si="279"/>
        <v>0</v>
      </c>
      <c r="AF226" s="439">
        <f t="shared" si="279"/>
        <v>0</v>
      </c>
      <c r="AG226" s="439">
        <f t="shared" si="279"/>
        <v>0</v>
      </c>
      <c r="AH226" s="439">
        <f t="shared" si="279"/>
        <v>0</v>
      </c>
      <c r="AI226" s="439">
        <f t="shared" si="279"/>
        <v>0</v>
      </c>
      <c r="AJ226" s="439">
        <f t="shared" si="279"/>
        <v>0</v>
      </c>
      <c r="AK226" s="439">
        <f t="shared" si="279"/>
        <v>0</v>
      </c>
      <c r="AL226" s="439">
        <f t="shared" si="279"/>
        <v>0</v>
      </c>
      <c r="AM226" s="439">
        <f t="shared" si="279"/>
        <v>0</v>
      </c>
      <c r="AN226" s="439">
        <f t="shared" si="279"/>
        <v>0</v>
      </c>
      <c r="AO226" s="439">
        <f t="shared" si="279"/>
        <v>0</v>
      </c>
      <c r="AP226" s="439">
        <f t="shared" si="279"/>
        <v>0</v>
      </c>
      <c r="AQ226" s="439">
        <f t="shared" si="279"/>
        <v>0</v>
      </c>
      <c r="AR226" s="439">
        <f t="shared" si="279"/>
        <v>0</v>
      </c>
      <c r="AS226" s="439">
        <f t="shared" si="279"/>
        <v>0</v>
      </c>
      <c r="AT226" s="439">
        <f t="shared" si="279"/>
        <v>0</v>
      </c>
      <c r="AU226" s="439">
        <f t="shared" si="279"/>
        <v>0</v>
      </c>
      <c r="AV226" s="439">
        <f t="shared" si="279"/>
        <v>0</v>
      </c>
      <c r="AW226" s="439">
        <f t="shared" si="279"/>
        <v>0</v>
      </c>
      <c r="AX226" s="439">
        <f t="shared" si="279"/>
        <v>0</v>
      </c>
      <c r="AY226" s="439">
        <f t="shared" si="279"/>
        <v>0</v>
      </c>
      <c r="AZ226" s="439">
        <f t="shared" si="279"/>
        <v>0</v>
      </c>
      <c r="BA226" s="439">
        <f t="shared" si="279"/>
        <v>0</v>
      </c>
      <c r="BB226" s="439">
        <f t="shared" si="279"/>
        <v>0</v>
      </c>
      <c r="BC226" s="439">
        <f t="shared" si="279"/>
        <v>0</v>
      </c>
      <c r="BD226" s="439">
        <f t="shared" si="279"/>
        <v>0</v>
      </c>
      <c r="BE226" s="439">
        <f t="shared" si="279"/>
        <v>0</v>
      </c>
      <c r="BF226" s="439">
        <f t="shared" si="279"/>
        <v>0</v>
      </c>
      <c r="BG226" s="439">
        <f t="shared" si="279"/>
        <v>0</v>
      </c>
      <c r="BH226" s="439">
        <f t="shared" si="279"/>
        <v>0</v>
      </c>
      <c r="BI226" s="439">
        <f t="shared" si="279"/>
        <v>0</v>
      </c>
      <c r="BJ226" s="439">
        <f t="shared" si="279"/>
        <v>0</v>
      </c>
      <c r="BK226" s="439">
        <f t="shared" si="279"/>
        <v>0</v>
      </c>
      <c r="BL226" s="439">
        <f t="shared" si="279"/>
        <v>0</v>
      </c>
      <c r="BM226" s="439">
        <f t="shared" si="279"/>
        <v>0</v>
      </c>
      <c r="BN226" s="439">
        <f t="shared" si="279"/>
        <v>0</v>
      </c>
      <c r="BO226" s="439">
        <f t="shared" si="279"/>
        <v>0</v>
      </c>
      <c r="BP226" s="439">
        <f t="shared" ref="BP226:EA226" si="280">IF(BP$165=EOMONTH($E51,$R51*(1-$O51)),FV($AE51,ROUNDDOWN(YEARFRAC($D$165,BP$165,1),0),0,($AC51*(1-$O51)+$AD51*$O51)*$B51,0),0)</f>
        <v>0</v>
      </c>
      <c r="BQ226" s="439">
        <f t="shared" si="280"/>
        <v>0</v>
      </c>
      <c r="BR226" s="439">
        <f t="shared" si="280"/>
        <v>0</v>
      </c>
      <c r="BS226" s="439">
        <f t="shared" si="280"/>
        <v>0</v>
      </c>
      <c r="BT226" s="439">
        <f t="shared" si="280"/>
        <v>0</v>
      </c>
      <c r="BU226" s="439">
        <f t="shared" si="280"/>
        <v>0</v>
      </c>
      <c r="BV226" s="439">
        <f t="shared" si="280"/>
        <v>0</v>
      </c>
      <c r="BW226" s="439">
        <f t="shared" si="280"/>
        <v>0</v>
      </c>
      <c r="BX226" s="439">
        <f t="shared" si="280"/>
        <v>0</v>
      </c>
      <c r="BY226" s="439">
        <f t="shared" si="280"/>
        <v>0</v>
      </c>
      <c r="BZ226" s="439">
        <f t="shared" si="280"/>
        <v>0</v>
      </c>
      <c r="CA226" s="439">
        <f t="shared" si="280"/>
        <v>0</v>
      </c>
      <c r="CB226" s="439">
        <f t="shared" si="280"/>
        <v>0</v>
      </c>
      <c r="CC226" s="439">
        <f t="shared" si="280"/>
        <v>0</v>
      </c>
      <c r="CD226" s="439">
        <f t="shared" si="280"/>
        <v>0</v>
      </c>
      <c r="CE226" s="439">
        <f t="shared" si="280"/>
        <v>0</v>
      </c>
      <c r="CF226" s="439">
        <f t="shared" si="280"/>
        <v>0</v>
      </c>
      <c r="CG226" s="439">
        <f t="shared" si="280"/>
        <v>0</v>
      </c>
      <c r="CH226" s="439">
        <f t="shared" si="280"/>
        <v>0</v>
      </c>
      <c r="CI226" s="439">
        <f t="shared" si="280"/>
        <v>0</v>
      </c>
      <c r="CJ226" s="439">
        <f t="shared" si="280"/>
        <v>0</v>
      </c>
      <c r="CK226" s="439">
        <f t="shared" si="280"/>
        <v>0</v>
      </c>
      <c r="CL226" s="439">
        <f t="shared" si="280"/>
        <v>0</v>
      </c>
      <c r="CM226" s="439">
        <f t="shared" si="280"/>
        <v>0</v>
      </c>
      <c r="CN226" s="439">
        <f t="shared" si="280"/>
        <v>0</v>
      </c>
      <c r="CO226" s="439">
        <f t="shared" si="280"/>
        <v>0</v>
      </c>
      <c r="CP226" s="439">
        <f t="shared" si="280"/>
        <v>0</v>
      </c>
      <c r="CQ226" s="439">
        <f t="shared" si="280"/>
        <v>0</v>
      </c>
      <c r="CR226" s="439">
        <f t="shared" si="280"/>
        <v>0</v>
      </c>
      <c r="CS226" s="439">
        <f t="shared" si="280"/>
        <v>0</v>
      </c>
      <c r="CT226" s="439">
        <f t="shared" si="280"/>
        <v>0</v>
      </c>
      <c r="CU226" s="439">
        <f t="shared" si="280"/>
        <v>0</v>
      </c>
      <c r="CV226" s="439">
        <f t="shared" si="280"/>
        <v>0</v>
      </c>
      <c r="CW226" s="439">
        <f t="shared" si="280"/>
        <v>0</v>
      </c>
      <c r="CX226" s="439">
        <f t="shared" si="280"/>
        <v>-88673.905697133116</v>
      </c>
      <c r="CY226" s="439">
        <f t="shared" si="280"/>
        <v>0</v>
      </c>
      <c r="CZ226" s="439">
        <f t="shared" si="280"/>
        <v>0</v>
      </c>
      <c r="DA226" s="439">
        <f t="shared" si="280"/>
        <v>0</v>
      </c>
      <c r="DB226" s="439">
        <f t="shared" si="280"/>
        <v>0</v>
      </c>
      <c r="DC226" s="439">
        <f t="shared" si="280"/>
        <v>0</v>
      </c>
      <c r="DD226" s="439">
        <f t="shared" si="280"/>
        <v>0</v>
      </c>
      <c r="DE226" s="439">
        <f t="shared" si="280"/>
        <v>0</v>
      </c>
      <c r="DF226" s="439">
        <f t="shared" si="280"/>
        <v>0</v>
      </c>
      <c r="DG226" s="439">
        <f t="shared" si="280"/>
        <v>0</v>
      </c>
      <c r="DH226" s="439">
        <f t="shared" si="280"/>
        <v>0</v>
      </c>
      <c r="DI226" s="439">
        <f t="shared" si="280"/>
        <v>0</v>
      </c>
      <c r="DJ226" s="439">
        <f t="shared" si="280"/>
        <v>0</v>
      </c>
      <c r="DK226" s="439">
        <f t="shared" si="280"/>
        <v>0</v>
      </c>
      <c r="DL226" s="439">
        <f t="shared" si="280"/>
        <v>0</v>
      </c>
      <c r="DM226" s="439">
        <f t="shared" si="280"/>
        <v>0</v>
      </c>
      <c r="DN226" s="439">
        <f t="shared" si="280"/>
        <v>0</v>
      </c>
      <c r="DO226" s="439">
        <f t="shared" si="280"/>
        <v>0</v>
      </c>
      <c r="DP226" s="439">
        <f t="shared" si="280"/>
        <v>0</v>
      </c>
      <c r="DQ226" s="439">
        <f t="shared" si="280"/>
        <v>0</v>
      </c>
      <c r="DR226" s="439">
        <f t="shared" si="280"/>
        <v>0</v>
      </c>
      <c r="DS226" s="439">
        <f t="shared" si="280"/>
        <v>0</v>
      </c>
      <c r="DT226" s="439">
        <f t="shared" si="280"/>
        <v>0</v>
      </c>
      <c r="DU226" s="439">
        <f t="shared" si="280"/>
        <v>0</v>
      </c>
      <c r="DV226" s="439">
        <f t="shared" si="280"/>
        <v>0</v>
      </c>
      <c r="DW226" s="439">
        <f t="shared" si="280"/>
        <v>0</v>
      </c>
      <c r="DX226" s="439">
        <f t="shared" si="280"/>
        <v>0</v>
      </c>
      <c r="DY226" s="439">
        <f t="shared" si="280"/>
        <v>0</v>
      </c>
      <c r="DZ226" s="439">
        <f t="shared" si="280"/>
        <v>0</v>
      </c>
      <c r="EA226" s="439">
        <f t="shared" si="280"/>
        <v>0</v>
      </c>
      <c r="EB226" s="439">
        <f t="shared" ref="EB226:GM226" si="281">IF(EB$165=EOMONTH($E51,$R51*(1-$O51)),FV($AE51,ROUNDDOWN(YEARFRAC($D$165,EB$165,1),0),0,($AC51*(1-$O51)+$AD51*$O51)*$B51,0),0)</f>
        <v>0</v>
      </c>
      <c r="EC226" s="439">
        <f t="shared" si="281"/>
        <v>0</v>
      </c>
      <c r="ED226" s="439">
        <f t="shared" si="281"/>
        <v>0</v>
      </c>
      <c r="EE226" s="439">
        <f t="shared" si="281"/>
        <v>0</v>
      </c>
      <c r="EF226" s="439">
        <f t="shared" si="281"/>
        <v>0</v>
      </c>
      <c r="EG226" s="439">
        <f t="shared" si="281"/>
        <v>0</v>
      </c>
      <c r="EH226" s="439">
        <f t="shared" si="281"/>
        <v>0</v>
      </c>
      <c r="EI226" s="439">
        <f t="shared" si="281"/>
        <v>0</v>
      </c>
      <c r="EJ226" s="439">
        <f t="shared" si="281"/>
        <v>0</v>
      </c>
      <c r="EK226" s="439">
        <f t="shared" si="281"/>
        <v>0</v>
      </c>
      <c r="EL226" s="439">
        <f t="shared" si="281"/>
        <v>0</v>
      </c>
      <c r="EM226" s="439">
        <f t="shared" si="281"/>
        <v>0</v>
      </c>
      <c r="EN226" s="439">
        <f t="shared" si="281"/>
        <v>0</v>
      </c>
      <c r="EO226" s="439">
        <f t="shared" si="281"/>
        <v>0</v>
      </c>
      <c r="EP226" s="439">
        <f t="shared" si="281"/>
        <v>0</v>
      </c>
      <c r="EQ226" s="439">
        <f t="shared" si="281"/>
        <v>0</v>
      </c>
      <c r="ER226" s="439">
        <f t="shared" si="281"/>
        <v>0</v>
      </c>
      <c r="ES226" s="439">
        <f t="shared" si="281"/>
        <v>0</v>
      </c>
      <c r="ET226" s="439">
        <f t="shared" si="281"/>
        <v>0</v>
      </c>
      <c r="EU226" s="439">
        <f t="shared" si="281"/>
        <v>0</v>
      </c>
      <c r="EV226" s="439">
        <f t="shared" si="281"/>
        <v>0</v>
      </c>
      <c r="EW226" s="439">
        <f t="shared" si="281"/>
        <v>0</v>
      </c>
      <c r="EX226" s="439">
        <f t="shared" si="281"/>
        <v>0</v>
      </c>
      <c r="EY226" s="439">
        <f t="shared" si="281"/>
        <v>0</v>
      </c>
      <c r="EZ226" s="439">
        <f t="shared" si="281"/>
        <v>0</v>
      </c>
      <c r="FA226" s="439">
        <f t="shared" si="281"/>
        <v>0</v>
      </c>
      <c r="FB226" s="439">
        <f t="shared" si="281"/>
        <v>0</v>
      </c>
      <c r="FC226" s="439">
        <f t="shared" si="281"/>
        <v>0</v>
      </c>
      <c r="FD226" s="439">
        <f t="shared" si="281"/>
        <v>0</v>
      </c>
      <c r="FE226" s="439">
        <f t="shared" si="281"/>
        <v>0</v>
      </c>
      <c r="FF226" s="439">
        <f t="shared" si="281"/>
        <v>0</v>
      </c>
      <c r="FG226" s="439">
        <f t="shared" si="281"/>
        <v>0</v>
      </c>
      <c r="FH226" s="439">
        <f t="shared" si="281"/>
        <v>0</v>
      </c>
      <c r="FI226" s="439">
        <f t="shared" si="281"/>
        <v>0</v>
      </c>
      <c r="FJ226" s="439">
        <f t="shared" si="281"/>
        <v>0</v>
      </c>
      <c r="FK226" s="439">
        <f t="shared" si="281"/>
        <v>0</v>
      </c>
      <c r="FL226" s="439">
        <f t="shared" si="281"/>
        <v>0</v>
      </c>
      <c r="FM226" s="439">
        <f t="shared" si="281"/>
        <v>0</v>
      </c>
      <c r="FN226" s="439">
        <f t="shared" si="281"/>
        <v>0</v>
      </c>
      <c r="FO226" s="439">
        <f t="shared" si="281"/>
        <v>0</v>
      </c>
      <c r="FP226" s="439">
        <f t="shared" si="281"/>
        <v>0</v>
      </c>
      <c r="FQ226" s="439">
        <f t="shared" si="281"/>
        <v>0</v>
      </c>
      <c r="FR226" s="439">
        <f t="shared" si="281"/>
        <v>0</v>
      </c>
      <c r="FS226" s="439">
        <f t="shared" si="281"/>
        <v>0</v>
      </c>
      <c r="FT226" s="439">
        <f t="shared" si="281"/>
        <v>0</v>
      </c>
      <c r="FU226" s="439">
        <f t="shared" si="281"/>
        <v>0</v>
      </c>
      <c r="FV226" s="439">
        <f t="shared" si="281"/>
        <v>0</v>
      </c>
      <c r="FW226" s="439">
        <f t="shared" si="281"/>
        <v>0</v>
      </c>
      <c r="FX226" s="439">
        <f t="shared" si="281"/>
        <v>0</v>
      </c>
      <c r="FY226" s="439">
        <f t="shared" si="281"/>
        <v>0</v>
      </c>
      <c r="FZ226" s="439">
        <f t="shared" si="281"/>
        <v>0</v>
      </c>
      <c r="GA226" s="439">
        <f t="shared" si="281"/>
        <v>0</v>
      </c>
      <c r="GB226" s="439">
        <f t="shared" si="281"/>
        <v>0</v>
      </c>
      <c r="GC226" s="439">
        <f t="shared" si="281"/>
        <v>0</v>
      </c>
      <c r="GD226" s="439">
        <f t="shared" si="281"/>
        <v>0</v>
      </c>
      <c r="GE226" s="439">
        <f t="shared" si="281"/>
        <v>0</v>
      </c>
      <c r="GF226" s="439">
        <f t="shared" si="281"/>
        <v>0</v>
      </c>
      <c r="GG226" s="439">
        <f t="shared" si="281"/>
        <v>0</v>
      </c>
      <c r="GH226" s="439">
        <f t="shared" si="281"/>
        <v>0</v>
      </c>
      <c r="GI226" s="439">
        <f t="shared" si="281"/>
        <v>0</v>
      </c>
      <c r="GJ226" s="439">
        <f t="shared" si="281"/>
        <v>0</v>
      </c>
      <c r="GK226" s="439">
        <f t="shared" si="281"/>
        <v>0</v>
      </c>
      <c r="GL226" s="439">
        <f t="shared" si="281"/>
        <v>0</v>
      </c>
      <c r="GM226" s="439">
        <f t="shared" si="281"/>
        <v>0</v>
      </c>
      <c r="GN226" s="439">
        <f t="shared" ref="GN226:IY226" si="282">IF(GN$165=EOMONTH($E51,$R51*(1-$O51)),FV($AE51,ROUNDDOWN(YEARFRAC($D$165,GN$165,1),0),0,($AC51*(1-$O51)+$AD51*$O51)*$B51,0),0)</f>
        <v>0</v>
      </c>
      <c r="GO226" s="439">
        <f t="shared" si="282"/>
        <v>0</v>
      </c>
      <c r="GP226" s="439">
        <f t="shared" si="282"/>
        <v>0</v>
      </c>
      <c r="GQ226" s="439">
        <f t="shared" si="282"/>
        <v>0</v>
      </c>
      <c r="GR226" s="439">
        <f t="shared" si="282"/>
        <v>0</v>
      </c>
      <c r="GS226" s="439">
        <f t="shared" si="282"/>
        <v>0</v>
      </c>
      <c r="GT226" s="439">
        <f t="shared" si="282"/>
        <v>0</v>
      </c>
      <c r="GU226" s="439">
        <f t="shared" si="282"/>
        <v>0</v>
      </c>
      <c r="GV226" s="439">
        <f t="shared" si="282"/>
        <v>0</v>
      </c>
      <c r="GW226" s="439">
        <f t="shared" si="282"/>
        <v>0</v>
      </c>
      <c r="GX226" s="439">
        <f t="shared" si="282"/>
        <v>0</v>
      </c>
      <c r="GY226" s="439">
        <f t="shared" si="282"/>
        <v>0</v>
      </c>
      <c r="GZ226" s="439">
        <f t="shared" si="282"/>
        <v>0</v>
      </c>
      <c r="HA226" s="439">
        <f t="shared" si="282"/>
        <v>0</v>
      </c>
      <c r="HB226" s="439">
        <f t="shared" si="282"/>
        <v>0</v>
      </c>
      <c r="HC226" s="439">
        <f t="shared" si="282"/>
        <v>0</v>
      </c>
      <c r="HD226" s="439">
        <f t="shared" si="282"/>
        <v>0</v>
      </c>
      <c r="HE226" s="439">
        <f t="shared" si="282"/>
        <v>0</v>
      </c>
      <c r="HF226" s="439">
        <f t="shared" si="282"/>
        <v>0</v>
      </c>
      <c r="HG226" s="439">
        <f t="shared" si="282"/>
        <v>0</v>
      </c>
      <c r="HH226" s="439">
        <f t="shared" si="282"/>
        <v>0</v>
      </c>
      <c r="HI226" s="439">
        <f t="shared" si="282"/>
        <v>0</v>
      </c>
      <c r="HJ226" s="439">
        <f t="shared" si="282"/>
        <v>0</v>
      </c>
      <c r="HK226" s="439">
        <f t="shared" si="282"/>
        <v>0</v>
      </c>
      <c r="HL226" s="439">
        <f t="shared" si="282"/>
        <v>0</v>
      </c>
      <c r="HM226" s="439">
        <f t="shared" si="282"/>
        <v>0</v>
      </c>
      <c r="HN226" s="439">
        <f t="shared" si="282"/>
        <v>0</v>
      </c>
      <c r="HO226" s="439">
        <f t="shared" si="282"/>
        <v>0</v>
      </c>
      <c r="HP226" s="439">
        <f t="shared" si="282"/>
        <v>0</v>
      </c>
      <c r="HQ226" s="439">
        <f t="shared" si="282"/>
        <v>0</v>
      </c>
      <c r="HR226" s="439">
        <f t="shared" si="282"/>
        <v>0</v>
      </c>
      <c r="HS226" s="439">
        <f t="shared" si="282"/>
        <v>0</v>
      </c>
      <c r="HT226" s="439">
        <f t="shared" si="282"/>
        <v>0</v>
      </c>
      <c r="HU226" s="439">
        <f t="shared" si="282"/>
        <v>0</v>
      </c>
      <c r="HV226" s="439">
        <f t="shared" si="282"/>
        <v>0</v>
      </c>
      <c r="HW226" s="439">
        <f t="shared" si="282"/>
        <v>0</v>
      </c>
      <c r="HX226" s="439">
        <f t="shared" si="282"/>
        <v>0</v>
      </c>
      <c r="HY226" s="439">
        <f t="shared" si="282"/>
        <v>0</v>
      </c>
      <c r="HZ226" s="439">
        <f t="shared" si="282"/>
        <v>0</v>
      </c>
      <c r="IA226" s="439">
        <f t="shared" si="282"/>
        <v>0</v>
      </c>
      <c r="IB226" s="439">
        <f t="shared" si="282"/>
        <v>0</v>
      </c>
      <c r="IC226" s="439">
        <f t="shared" si="282"/>
        <v>0</v>
      </c>
      <c r="ID226" s="439">
        <f t="shared" si="282"/>
        <v>0</v>
      </c>
      <c r="IE226" s="439">
        <f t="shared" si="282"/>
        <v>0</v>
      </c>
      <c r="IF226" s="439">
        <f t="shared" si="282"/>
        <v>0</v>
      </c>
      <c r="IG226" s="439">
        <f t="shared" si="282"/>
        <v>0</v>
      </c>
      <c r="IH226" s="439">
        <f t="shared" si="282"/>
        <v>0</v>
      </c>
      <c r="II226" s="439">
        <f t="shared" si="282"/>
        <v>0</v>
      </c>
      <c r="IJ226" s="439">
        <f t="shared" si="282"/>
        <v>0</v>
      </c>
      <c r="IK226" s="439">
        <f t="shared" si="282"/>
        <v>0</v>
      </c>
      <c r="IL226" s="439">
        <f t="shared" si="282"/>
        <v>0</v>
      </c>
      <c r="IM226" s="439">
        <f t="shared" si="282"/>
        <v>0</v>
      </c>
      <c r="IN226" s="439">
        <f t="shared" si="282"/>
        <v>0</v>
      </c>
      <c r="IO226" s="439">
        <f t="shared" si="282"/>
        <v>0</v>
      </c>
      <c r="IP226" s="439">
        <f t="shared" si="282"/>
        <v>0</v>
      </c>
      <c r="IQ226" s="439">
        <f t="shared" si="282"/>
        <v>0</v>
      </c>
      <c r="IR226" s="439">
        <f t="shared" si="282"/>
        <v>0</v>
      </c>
      <c r="IS226" s="439">
        <f t="shared" si="282"/>
        <v>0</v>
      </c>
      <c r="IT226" s="439">
        <f t="shared" si="282"/>
        <v>0</v>
      </c>
      <c r="IU226" s="439">
        <f t="shared" si="282"/>
        <v>0</v>
      </c>
      <c r="IV226" s="439">
        <f t="shared" si="282"/>
        <v>0</v>
      </c>
      <c r="IW226" s="439">
        <f t="shared" si="282"/>
        <v>0</v>
      </c>
      <c r="IX226" s="439">
        <f t="shared" si="282"/>
        <v>0</v>
      </c>
      <c r="IY226" s="439">
        <f t="shared" si="282"/>
        <v>0</v>
      </c>
      <c r="IZ226" s="439">
        <f t="shared" ref="IZ226:LK226" si="283">IF(IZ$165=EOMONTH($E51,$R51*(1-$O51)),FV($AE51,ROUNDDOWN(YEARFRAC($D$165,IZ$165,1),0),0,($AC51*(1-$O51)+$AD51*$O51)*$B51,0),0)</f>
        <v>0</v>
      </c>
      <c r="JA226" s="439">
        <f t="shared" si="283"/>
        <v>0</v>
      </c>
      <c r="JB226" s="439">
        <f t="shared" si="283"/>
        <v>0</v>
      </c>
      <c r="JC226" s="439">
        <f t="shared" si="283"/>
        <v>0</v>
      </c>
      <c r="JD226" s="439">
        <f t="shared" si="283"/>
        <v>0</v>
      </c>
      <c r="JE226" s="439">
        <f t="shared" si="283"/>
        <v>0</v>
      </c>
      <c r="JF226" s="439">
        <f t="shared" si="283"/>
        <v>0</v>
      </c>
      <c r="JG226" s="439">
        <f t="shared" si="283"/>
        <v>0</v>
      </c>
      <c r="JH226" s="439">
        <f t="shared" si="283"/>
        <v>0</v>
      </c>
      <c r="JI226" s="439">
        <f t="shared" si="283"/>
        <v>0</v>
      </c>
      <c r="JJ226" s="439">
        <f t="shared" si="283"/>
        <v>0</v>
      </c>
      <c r="JK226" s="439">
        <f t="shared" si="283"/>
        <v>0</v>
      </c>
      <c r="JL226" s="439">
        <f t="shared" si="283"/>
        <v>0</v>
      </c>
      <c r="JM226" s="439">
        <f t="shared" si="283"/>
        <v>0</v>
      </c>
      <c r="JN226" s="439">
        <f t="shared" si="283"/>
        <v>0</v>
      </c>
      <c r="JO226" s="439">
        <f t="shared" si="283"/>
        <v>0</v>
      </c>
      <c r="JP226" s="439">
        <f t="shared" si="283"/>
        <v>0</v>
      </c>
      <c r="JQ226" s="439">
        <f t="shared" si="283"/>
        <v>0</v>
      </c>
      <c r="JR226" s="439">
        <f t="shared" si="283"/>
        <v>0</v>
      </c>
      <c r="JS226" s="439">
        <f t="shared" si="283"/>
        <v>0</v>
      </c>
      <c r="JT226" s="439">
        <f t="shared" si="283"/>
        <v>0</v>
      </c>
      <c r="JU226" s="439">
        <f t="shared" si="283"/>
        <v>0</v>
      </c>
      <c r="JV226" s="439">
        <f t="shared" si="283"/>
        <v>0</v>
      </c>
      <c r="JW226" s="439">
        <f t="shared" si="283"/>
        <v>0</v>
      </c>
      <c r="JX226" s="439">
        <f t="shared" si="283"/>
        <v>0</v>
      </c>
      <c r="JY226" s="439">
        <f t="shared" si="283"/>
        <v>0</v>
      </c>
      <c r="JZ226" s="439">
        <f t="shared" si="283"/>
        <v>0</v>
      </c>
      <c r="KA226" s="439">
        <f t="shared" si="283"/>
        <v>0</v>
      </c>
      <c r="KB226" s="439">
        <f t="shared" si="283"/>
        <v>0</v>
      </c>
      <c r="KC226" s="439">
        <f t="shared" si="283"/>
        <v>0</v>
      </c>
      <c r="KD226" s="439">
        <f t="shared" si="283"/>
        <v>0</v>
      </c>
      <c r="KE226" s="439">
        <f t="shared" si="283"/>
        <v>0</v>
      </c>
      <c r="KF226" s="439">
        <f t="shared" si="283"/>
        <v>0</v>
      </c>
      <c r="KG226" s="439">
        <f t="shared" si="283"/>
        <v>0</v>
      </c>
      <c r="KH226" s="439">
        <f t="shared" si="283"/>
        <v>0</v>
      </c>
      <c r="KI226" s="439">
        <f t="shared" si="283"/>
        <v>0</v>
      </c>
      <c r="KJ226" s="439">
        <f t="shared" si="283"/>
        <v>0</v>
      </c>
      <c r="KK226" s="439">
        <f t="shared" si="283"/>
        <v>0</v>
      </c>
      <c r="KL226" s="439">
        <f t="shared" si="283"/>
        <v>0</v>
      </c>
      <c r="KM226" s="439">
        <f t="shared" si="283"/>
        <v>0</v>
      </c>
      <c r="KN226" s="439">
        <f t="shared" si="283"/>
        <v>0</v>
      </c>
      <c r="KO226" s="439">
        <f t="shared" si="283"/>
        <v>0</v>
      </c>
      <c r="KP226" s="439">
        <f t="shared" si="283"/>
        <v>0</v>
      </c>
      <c r="KQ226" s="439">
        <f t="shared" si="283"/>
        <v>0</v>
      </c>
      <c r="KR226" s="439">
        <f t="shared" si="283"/>
        <v>0</v>
      </c>
      <c r="KS226" s="439">
        <f t="shared" si="283"/>
        <v>0</v>
      </c>
      <c r="KT226" s="439">
        <f t="shared" si="283"/>
        <v>0</v>
      </c>
      <c r="KU226" s="439">
        <f t="shared" si="283"/>
        <v>0</v>
      </c>
      <c r="KV226" s="439">
        <f t="shared" si="283"/>
        <v>0</v>
      </c>
      <c r="KW226" s="439">
        <f t="shared" si="283"/>
        <v>0</v>
      </c>
      <c r="KX226" s="439">
        <f t="shared" si="283"/>
        <v>0</v>
      </c>
      <c r="KY226" s="439">
        <f t="shared" si="283"/>
        <v>0</v>
      </c>
      <c r="KZ226" s="439">
        <f t="shared" si="283"/>
        <v>0</v>
      </c>
      <c r="LA226" s="439">
        <f t="shared" si="283"/>
        <v>0</v>
      </c>
      <c r="LB226" s="439">
        <f t="shared" si="283"/>
        <v>0</v>
      </c>
      <c r="LC226" s="439">
        <f t="shared" si="283"/>
        <v>0</v>
      </c>
      <c r="LD226" s="439">
        <f t="shared" si="283"/>
        <v>0</v>
      </c>
      <c r="LE226" s="439">
        <f t="shared" si="283"/>
        <v>0</v>
      </c>
      <c r="LF226" s="439">
        <f t="shared" si="283"/>
        <v>0</v>
      </c>
      <c r="LG226" s="439">
        <f t="shared" si="283"/>
        <v>0</v>
      </c>
      <c r="LH226" s="439">
        <f t="shared" si="283"/>
        <v>0</v>
      </c>
      <c r="LI226" s="439">
        <f t="shared" si="283"/>
        <v>0</v>
      </c>
      <c r="LJ226" s="439">
        <f t="shared" si="283"/>
        <v>0</v>
      </c>
      <c r="LK226" s="439">
        <f t="shared" si="283"/>
        <v>0</v>
      </c>
      <c r="LL226" s="439">
        <f t="shared" ref="LL226:NK226" si="284">IF(LL$165=EOMONTH($E51,$R51*(1-$O51)),FV($AE51,ROUNDDOWN(YEARFRAC($D$165,LL$165,1),0),0,($AC51*(1-$O51)+$AD51*$O51)*$B51,0),0)</f>
        <v>0</v>
      </c>
      <c r="LM226" s="439">
        <f t="shared" si="284"/>
        <v>0</v>
      </c>
      <c r="LN226" s="439">
        <f t="shared" si="284"/>
        <v>0</v>
      </c>
      <c r="LO226" s="439">
        <f t="shared" si="284"/>
        <v>0</v>
      </c>
      <c r="LP226" s="439">
        <f t="shared" si="284"/>
        <v>0</v>
      </c>
      <c r="LQ226" s="439">
        <f t="shared" si="284"/>
        <v>0</v>
      </c>
      <c r="LR226" s="439">
        <f t="shared" si="284"/>
        <v>0</v>
      </c>
      <c r="LS226" s="439">
        <f t="shared" si="284"/>
        <v>0</v>
      </c>
      <c r="LT226" s="439">
        <f t="shared" si="284"/>
        <v>0</v>
      </c>
      <c r="LU226" s="439">
        <f t="shared" si="284"/>
        <v>0</v>
      </c>
      <c r="LV226" s="439">
        <f t="shared" si="284"/>
        <v>0</v>
      </c>
      <c r="LW226" s="439">
        <f t="shared" si="284"/>
        <v>0</v>
      </c>
      <c r="LX226" s="439">
        <f t="shared" si="284"/>
        <v>0</v>
      </c>
      <c r="LY226" s="439">
        <f t="shared" si="284"/>
        <v>0</v>
      </c>
      <c r="LZ226" s="439">
        <f t="shared" si="284"/>
        <v>0</v>
      </c>
      <c r="MA226" s="439">
        <f t="shared" si="284"/>
        <v>0</v>
      </c>
      <c r="MB226" s="439">
        <f t="shared" si="284"/>
        <v>0</v>
      </c>
      <c r="MC226" s="439">
        <f t="shared" si="284"/>
        <v>0</v>
      </c>
      <c r="MD226" s="439">
        <f t="shared" si="284"/>
        <v>0</v>
      </c>
      <c r="ME226" s="439">
        <f t="shared" si="284"/>
        <v>0</v>
      </c>
      <c r="MF226" s="439">
        <f t="shared" si="284"/>
        <v>0</v>
      </c>
      <c r="MG226" s="439">
        <f t="shared" si="284"/>
        <v>0</v>
      </c>
      <c r="MH226" s="439">
        <f t="shared" si="284"/>
        <v>0</v>
      </c>
      <c r="MI226" s="439">
        <f t="shared" si="284"/>
        <v>0</v>
      </c>
      <c r="MJ226" s="439">
        <f t="shared" si="284"/>
        <v>0</v>
      </c>
      <c r="MK226" s="439">
        <f t="shared" si="284"/>
        <v>0</v>
      </c>
      <c r="ML226" s="439">
        <f t="shared" si="284"/>
        <v>0</v>
      </c>
      <c r="MM226" s="439">
        <f t="shared" si="284"/>
        <v>0</v>
      </c>
      <c r="MN226" s="439">
        <f t="shared" si="284"/>
        <v>0</v>
      </c>
      <c r="MO226" s="439">
        <f t="shared" si="284"/>
        <v>0</v>
      </c>
      <c r="MP226" s="439">
        <f t="shared" si="284"/>
        <v>0</v>
      </c>
      <c r="MQ226" s="439">
        <f t="shared" si="284"/>
        <v>0</v>
      </c>
      <c r="MR226" s="439">
        <f t="shared" si="284"/>
        <v>0</v>
      </c>
      <c r="MS226" s="439">
        <f t="shared" si="284"/>
        <v>0</v>
      </c>
      <c r="MT226" s="439">
        <f t="shared" si="284"/>
        <v>0</v>
      </c>
      <c r="MU226" s="439">
        <f t="shared" si="284"/>
        <v>0</v>
      </c>
      <c r="MV226" s="439">
        <f t="shared" si="284"/>
        <v>0</v>
      </c>
      <c r="MW226" s="439">
        <f t="shared" si="284"/>
        <v>0</v>
      </c>
      <c r="MX226" s="439">
        <f t="shared" si="284"/>
        <v>0</v>
      </c>
      <c r="MY226" s="439">
        <f t="shared" si="284"/>
        <v>0</v>
      </c>
      <c r="MZ226" s="439">
        <f t="shared" si="284"/>
        <v>0</v>
      </c>
      <c r="NA226" s="439">
        <f t="shared" si="284"/>
        <v>0</v>
      </c>
      <c r="NB226" s="439">
        <f t="shared" si="284"/>
        <v>0</v>
      </c>
      <c r="NC226" s="439">
        <f t="shared" si="284"/>
        <v>0</v>
      </c>
      <c r="ND226" s="439">
        <f t="shared" si="284"/>
        <v>0</v>
      </c>
      <c r="NE226" s="439">
        <f t="shared" si="284"/>
        <v>0</v>
      </c>
      <c r="NF226" s="439">
        <f t="shared" si="284"/>
        <v>0</v>
      </c>
      <c r="NG226" s="439">
        <f t="shared" si="284"/>
        <v>0</v>
      </c>
      <c r="NH226" s="439">
        <f t="shared" si="284"/>
        <v>0</v>
      </c>
      <c r="NI226" s="439">
        <f t="shared" si="284"/>
        <v>0</v>
      </c>
      <c r="NJ226" s="439">
        <f t="shared" si="284"/>
        <v>0</v>
      </c>
      <c r="NK226" s="442">
        <f t="shared" si="284"/>
        <v>0</v>
      </c>
    </row>
    <row r="227" spans="1:375" x14ac:dyDescent="0.15">
      <c r="A227" s="436">
        <f t="shared" si="266"/>
        <v>-47238.574371204275</v>
      </c>
      <c r="B227" s="441" t="s">
        <v>758</v>
      </c>
      <c r="C227" s="438" t="s">
        <v>761</v>
      </c>
      <c r="D227" s="439">
        <f>IF(D$165=EOMONTH($E51,$R51*(1-$O51)),SUMIFS($D220:$NK220,$D$165:$NK$165,"&gt;"&amp;EOMONTH($E51,$R51*(1-$O51)+$S51*(1-$O51)+$T51*$O51),$D$165:$NK$165,"&lt;="&amp;EOMONTH($E51,$R51*(1-$O51)+60))*-($AF51*(1-$O51)+$AH51*$O51)+SUMIFS($D220:$NK220,$D$165:$NK$165,"&gt;"&amp;EOMONTH($E51,$R51*(1-$O51)+60),$D$165:$NK$165,"&lt;="&amp;EOMONTH($E51,$R51*(1-$O51)+372))*-($AG51*(1-$O51)+$AI51*$O51),0)</f>
        <v>0</v>
      </c>
      <c r="E227" s="439">
        <f t="shared" ref="E227:BP227" si="285">IF(E$165=EOMONTH($E51,$R51*(1-$O51)),SUMIFS($D220:$NK220,$D$165:$NK$165,"&gt;"&amp;EOMONTH($E51,$R51*(1-$O51)+$S51*(1-$O51)+$T51*$O51),$D$165:$NK$165,"&lt;="&amp;EOMONTH($E51,$R51*(1-$O51)+60))*-($AF51*(1-$O51)+$AH51*$O51)+SUMIFS($D220:$NK220,$D$165:$NK$165,"&gt;"&amp;EOMONTH($E51,$R51*(1-$O51)+60),$D$165:$NK$165,"&lt;="&amp;EOMONTH($E51,$R51*(1-$O51)+372))*-($AG51*(1-$O51)+$AI51*$O51),0)</f>
        <v>0</v>
      </c>
      <c r="F227" s="439">
        <f t="shared" si="285"/>
        <v>0</v>
      </c>
      <c r="G227" s="439">
        <f t="shared" si="285"/>
        <v>0</v>
      </c>
      <c r="H227" s="439">
        <f t="shared" si="285"/>
        <v>0</v>
      </c>
      <c r="I227" s="439">
        <f t="shared" si="285"/>
        <v>0</v>
      </c>
      <c r="J227" s="439">
        <f t="shared" si="285"/>
        <v>0</v>
      </c>
      <c r="K227" s="439">
        <f t="shared" si="285"/>
        <v>0</v>
      </c>
      <c r="L227" s="439">
        <f t="shared" si="285"/>
        <v>0</v>
      </c>
      <c r="M227" s="439">
        <f t="shared" si="285"/>
        <v>0</v>
      </c>
      <c r="N227" s="439">
        <f t="shared" si="285"/>
        <v>0</v>
      </c>
      <c r="O227" s="439">
        <f t="shared" si="285"/>
        <v>0</v>
      </c>
      <c r="P227" s="439">
        <f t="shared" si="285"/>
        <v>0</v>
      </c>
      <c r="Q227" s="439">
        <f t="shared" si="285"/>
        <v>0</v>
      </c>
      <c r="R227" s="439">
        <f t="shared" si="285"/>
        <v>0</v>
      </c>
      <c r="S227" s="439">
        <f t="shared" si="285"/>
        <v>0</v>
      </c>
      <c r="T227" s="439">
        <f t="shared" si="285"/>
        <v>0</v>
      </c>
      <c r="U227" s="439">
        <f t="shared" si="285"/>
        <v>0</v>
      </c>
      <c r="V227" s="439">
        <f t="shared" si="285"/>
        <v>0</v>
      </c>
      <c r="W227" s="439">
        <f t="shared" si="285"/>
        <v>0</v>
      </c>
      <c r="X227" s="439">
        <f t="shared" si="285"/>
        <v>0</v>
      </c>
      <c r="Y227" s="439">
        <f t="shared" si="285"/>
        <v>0</v>
      </c>
      <c r="Z227" s="439">
        <f t="shared" si="285"/>
        <v>0</v>
      </c>
      <c r="AA227" s="439">
        <f t="shared" si="285"/>
        <v>0</v>
      </c>
      <c r="AB227" s="439">
        <f t="shared" si="285"/>
        <v>0</v>
      </c>
      <c r="AC227" s="439">
        <f t="shared" si="285"/>
        <v>0</v>
      </c>
      <c r="AD227" s="439">
        <f t="shared" si="285"/>
        <v>0</v>
      </c>
      <c r="AE227" s="439">
        <f t="shared" si="285"/>
        <v>0</v>
      </c>
      <c r="AF227" s="439">
        <f t="shared" si="285"/>
        <v>0</v>
      </c>
      <c r="AG227" s="439">
        <f t="shared" si="285"/>
        <v>0</v>
      </c>
      <c r="AH227" s="439">
        <f t="shared" si="285"/>
        <v>0</v>
      </c>
      <c r="AI227" s="439">
        <f t="shared" si="285"/>
        <v>0</v>
      </c>
      <c r="AJ227" s="439">
        <f t="shared" si="285"/>
        <v>0</v>
      </c>
      <c r="AK227" s="439">
        <f t="shared" si="285"/>
        <v>0</v>
      </c>
      <c r="AL227" s="439">
        <f t="shared" si="285"/>
        <v>0</v>
      </c>
      <c r="AM227" s="439">
        <f t="shared" si="285"/>
        <v>0</v>
      </c>
      <c r="AN227" s="439">
        <f t="shared" si="285"/>
        <v>0</v>
      </c>
      <c r="AO227" s="439">
        <f t="shared" si="285"/>
        <v>0</v>
      </c>
      <c r="AP227" s="439">
        <f t="shared" si="285"/>
        <v>0</v>
      </c>
      <c r="AQ227" s="439">
        <f t="shared" si="285"/>
        <v>0</v>
      </c>
      <c r="AR227" s="439">
        <f t="shared" si="285"/>
        <v>0</v>
      </c>
      <c r="AS227" s="439">
        <f t="shared" si="285"/>
        <v>0</v>
      </c>
      <c r="AT227" s="439">
        <f t="shared" si="285"/>
        <v>0</v>
      </c>
      <c r="AU227" s="439">
        <f t="shared" si="285"/>
        <v>0</v>
      </c>
      <c r="AV227" s="439">
        <f t="shared" si="285"/>
        <v>0</v>
      </c>
      <c r="AW227" s="439">
        <f t="shared" si="285"/>
        <v>0</v>
      </c>
      <c r="AX227" s="439">
        <f t="shared" si="285"/>
        <v>0</v>
      </c>
      <c r="AY227" s="439">
        <f t="shared" si="285"/>
        <v>0</v>
      </c>
      <c r="AZ227" s="439">
        <f t="shared" si="285"/>
        <v>0</v>
      </c>
      <c r="BA227" s="439">
        <f t="shared" si="285"/>
        <v>0</v>
      </c>
      <c r="BB227" s="439">
        <f t="shared" si="285"/>
        <v>0</v>
      </c>
      <c r="BC227" s="439">
        <f t="shared" si="285"/>
        <v>0</v>
      </c>
      <c r="BD227" s="439">
        <f t="shared" si="285"/>
        <v>0</v>
      </c>
      <c r="BE227" s="439">
        <f t="shared" si="285"/>
        <v>0</v>
      </c>
      <c r="BF227" s="439">
        <f t="shared" si="285"/>
        <v>0</v>
      </c>
      <c r="BG227" s="439">
        <f t="shared" si="285"/>
        <v>0</v>
      </c>
      <c r="BH227" s="439">
        <f t="shared" si="285"/>
        <v>0</v>
      </c>
      <c r="BI227" s="439">
        <f t="shared" si="285"/>
        <v>0</v>
      </c>
      <c r="BJ227" s="439">
        <f t="shared" si="285"/>
        <v>0</v>
      </c>
      <c r="BK227" s="439">
        <f t="shared" si="285"/>
        <v>0</v>
      </c>
      <c r="BL227" s="439">
        <f t="shared" si="285"/>
        <v>0</v>
      </c>
      <c r="BM227" s="439">
        <f t="shared" si="285"/>
        <v>0</v>
      </c>
      <c r="BN227" s="439">
        <f t="shared" si="285"/>
        <v>0</v>
      </c>
      <c r="BO227" s="439">
        <f t="shared" si="285"/>
        <v>0</v>
      </c>
      <c r="BP227" s="439">
        <f t="shared" si="285"/>
        <v>0</v>
      </c>
      <c r="BQ227" s="439">
        <f t="shared" ref="BQ227:EB227" si="286">IF(BQ$165=EOMONTH($E51,$R51*(1-$O51)),SUMIFS($D220:$NK220,$D$165:$NK$165,"&gt;"&amp;EOMONTH($E51,$R51*(1-$O51)+$S51*(1-$O51)+$T51*$O51),$D$165:$NK$165,"&lt;="&amp;EOMONTH($E51,$R51*(1-$O51)+60))*-($AF51*(1-$O51)+$AH51*$O51)+SUMIFS($D220:$NK220,$D$165:$NK$165,"&gt;"&amp;EOMONTH($E51,$R51*(1-$O51)+60),$D$165:$NK$165,"&lt;="&amp;EOMONTH($E51,$R51*(1-$O51)+372))*-($AG51*(1-$O51)+$AI51*$O51),0)</f>
        <v>0</v>
      </c>
      <c r="BR227" s="439">
        <f t="shared" si="286"/>
        <v>0</v>
      </c>
      <c r="BS227" s="439">
        <f t="shared" si="286"/>
        <v>0</v>
      </c>
      <c r="BT227" s="439">
        <f t="shared" si="286"/>
        <v>0</v>
      </c>
      <c r="BU227" s="439">
        <f t="shared" si="286"/>
        <v>0</v>
      </c>
      <c r="BV227" s="439">
        <f t="shared" si="286"/>
        <v>0</v>
      </c>
      <c r="BW227" s="439">
        <f t="shared" si="286"/>
        <v>0</v>
      </c>
      <c r="BX227" s="439">
        <f t="shared" si="286"/>
        <v>0</v>
      </c>
      <c r="BY227" s="439">
        <f t="shared" si="286"/>
        <v>0</v>
      </c>
      <c r="BZ227" s="439">
        <f t="shared" si="286"/>
        <v>0</v>
      </c>
      <c r="CA227" s="439">
        <f t="shared" si="286"/>
        <v>0</v>
      </c>
      <c r="CB227" s="439">
        <f t="shared" si="286"/>
        <v>0</v>
      </c>
      <c r="CC227" s="439">
        <f t="shared" si="286"/>
        <v>0</v>
      </c>
      <c r="CD227" s="439">
        <f t="shared" si="286"/>
        <v>0</v>
      </c>
      <c r="CE227" s="439">
        <f t="shared" si="286"/>
        <v>0</v>
      </c>
      <c r="CF227" s="439">
        <f t="shared" si="286"/>
        <v>0</v>
      </c>
      <c r="CG227" s="439">
        <f t="shared" si="286"/>
        <v>0</v>
      </c>
      <c r="CH227" s="439">
        <f t="shared" si="286"/>
        <v>0</v>
      </c>
      <c r="CI227" s="439">
        <f t="shared" si="286"/>
        <v>0</v>
      </c>
      <c r="CJ227" s="439">
        <f t="shared" si="286"/>
        <v>0</v>
      </c>
      <c r="CK227" s="439">
        <f t="shared" si="286"/>
        <v>0</v>
      </c>
      <c r="CL227" s="439">
        <f t="shared" si="286"/>
        <v>0</v>
      </c>
      <c r="CM227" s="439">
        <f t="shared" si="286"/>
        <v>0</v>
      </c>
      <c r="CN227" s="439">
        <f t="shared" si="286"/>
        <v>0</v>
      </c>
      <c r="CO227" s="439">
        <f t="shared" si="286"/>
        <v>0</v>
      </c>
      <c r="CP227" s="439">
        <f t="shared" si="286"/>
        <v>0</v>
      </c>
      <c r="CQ227" s="439">
        <f t="shared" si="286"/>
        <v>0</v>
      </c>
      <c r="CR227" s="439">
        <f t="shared" si="286"/>
        <v>0</v>
      </c>
      <c r="CS227" s="439">
        <f t="shared" si="286"/>
        <v>0</v>
      </c>
      <c r="CT227" s="439">
        <f t="shared" si="286"/>
        <v>0</v>
      </c>
      <c r="CU227" s="439">
        <f t="shared" si="286"/>
        <v>0</v>
      </c>
      <c r="CV227" s="439">
        <f t="shared" si="286"/>
        <v>0</v>
      </c>
      <c r="CW227" s="439">
        <f t="shared" si="286"/>
        <v>0</v>
      </c>
      <c r="CX227" s="439">
        <f t="shared" si="286"/>
        <v>-47238.574371204275</v>
      </c>
      <c r="CY227" s="439">
        <f t="shared" si="286"/>
        <v>0</v>
      </c>
      <c r="CZ227" s="439">
        <f t="shared" si="286"/>
        <v>0</v>
      </c>
      <c r="DA227" s="439">
        <f t="shared" si="286"/>
        <v>0</v>
      </c>
      <c r="DB227" s="439">
        <f t="shared" si="286"/>
        <v>0</v>
      </c>
      <c r="DC227" s="439">
        <f t="shared" si="286"/>
        <v>0</v>
      </c>
      <c r="DD227" s="439">
        <f t="shared" si="286"/>
        <v>0</v>
      </c>
      <c r="DE227" s="439">
        <f t="shared" si="286"/>
        <v>0</v>
      </c>
      <c r="DF227" s="439">
        <f t="shared" si="286"/>
        <v>0</v>
      </c>
      <c r="DG227" s="439">
        <f t="shared" si="286"/>
        <v>0</v>
      </c>
      <c r="DH227" s="439">
        <f t="shared" si="286"/>
        <v>0</v>
      </c>
      <c r="DI227" s="439">
        <f t="shared" si="286"/>
        <v>0</v>
      </c>
      <c r="DJ227" s="439">
        <f t="shared" si="286"/>
        <v>0</v>
      </c>
      <c r="DK227" s="439">
        <f t="shared" si="286"/>
        <v>0</v>
      </c>
      <c r="DL227" s="439">
        <f t="shared" si="286"/>
        <v>0</v>
      </c>
      <c r="DM227" s="439">
        <f t="shared" si="286"/>
        <v>0</v>
      </c>
      <c r="DN227" s="439">
        <f t="shared" si="286"/>
        <v>0</v>
      </c>
      <c r="DO227" s="439">
        <f t="shared" si="286"/>
        <v>0</v>
      </c>
      <c r="DP227" s="439">
        <f t="shared" si="286"/>
        <v>0</v>
      </c>
      <c r="DQ227" s="439">
        <f t="shared" si="286"/>
        <v>0</v>
      </c>
      <c r="DR227" s="439">
        <f t="shared" si="286"/>
        <v>0</v>
      </c>
      <c r="DS227" s="439">
        <f t="shared" si="286"/>
        <v>0</v>
      </c>
      <c r="DT227" s="439">
        <f t="shared" si="286"/>
        <v>0</v>
      </c>
      <c r="DU227" s="439">
        <f t="shared" si="286"/>
        <v>0</v>
      </c>
      <c r="DV227" s="439">
        <f t="shared" si="286"/>
        <v>0</v>
      </c>
      <c r="DW227" s="439">
        <f t="shared" si="286"/>
        <v>0</v>
      </c>
      <c r="DX227" s="439">
        <f t="shared" si="286"/>
        <v>0</v>
      </c>
      <c r="DY227" s="439">
        <f t="shared" si="286"/>
        <v>0</v>
      </c>
      <c r="DZ227" s="439">
        <f t="shared" si="286"/>
        <v>0</v>
      </c>
      <c r="EA227" s="439">
        <f t="shared" si="286"/>
        <v>0</v>
      </c>
      <c r="EB227" s="439">
        <f t="shared" si="286"/>
        <v>0</v>
      </c>
      <c r="EC227" s="439">
        <f t="shared" ref="EC227:GN227" si="287">IF(EC$165=EOMONTH($E51,$R51*(1-$O51)),SUMIFS($D220:$NK220,$D$165:$NK$165,"&gt;"&amp;EOMONTH($E51,$R51*(1-$O51)+$S51*(1-$O51)+$T51*$O51),$D$165:$NK$165,"&lt;="&amp;EOMONTH($E51,$R51*(1-$O51)+60))*-($AF51*(1-$O51)+$AH51*$O51)+SUMIFS($D220:$NK220,$D$165:$NK$165,"&gt;"&amp;EOMONTH($E51,$R51*(1-$O51)+60),$D$165:$NK$165,"&lt;="&amp;EOMONTH($E51,$R51*(1-$O51)+372))*-($AG51*(1-$O51)+$AI51*$O51),0)</f>
        <v>0</v>
      </c>
      <c r="ED227" s="439">
        <f t="shared" si="287"/>
        <v>0</v>
      </c>
      <c r="EE227" s="439">
        <f t="shared" si="287"/>
        <v>0</v>
      </c>
      <c r="EF227" s="439">
        <f t="shared" si="287"/>
        <v>0</v>
      </c>
      <c r="EG227" s="439">
        <f t="shared" si="287"/>
        <v>0</v>
      </c>
      <c r="EH227" s="439">
        <f t="shared" si="287"/>
        <v>0</v>
      </c>
      <c r="EI227" s="439">
        <f t="shared" si="287"/>
        <v>0</v>
      </c>
      <c r="EJ227" s="439">
        <f t="shared" si="287"/>
        <v>0</v>
      </c>
      <c r="EK227" s="439">
        <f t="shared" si="287"/>
        <v>0</v>
      </c>
      <c r="EL227" s="439">
        <f t="shared" si="287"/>
        <v>0</v>
      </c>
      <c r="EM227" s="439">
        <f t="shared" si="287"/>
        <v>0</v>
      </c>
      <c r="EN227" s="439">
        <f t="shared" si="287"/>
        <v>0</v>
      </c>
      <c r="EO227" s="439">
        <f t="shared" si="287"/>
        <v>0</v>
      </c>
      <c r="EP227" s="439">
        <f t="shared" si="287"/>
        <v>0</v>
      </c>
      <c r="EQ227" s="439">
        <f t="shared" si="287"/>
        <v>0</v>
      </c>
      <c r="ER227" s="439">
        <f t="shared" si="287"/>
        <v>0</v>
      </c>
      <c r="ES227" s="439">
        <f t="shared" si="287"/>
        <v>0</v>
      </c>
      <c r="ET227" s="439">
        <f t="shared" si="287"/>
        <v>0</v>
      </c>
      <c r="EU227" s="439">
        <f t="shared" si="287"/>
        <v>0</v>
      </c>
      <c r="EV227" s="439">
        <f t="shared" si="287"/>
        <v>0</v>
      </c>
      <c r="EW227" s="439">
        <f t="shared" si="287"/>
        <v>0</v>
      </c>
      <c r="EX227" s="439">
        <f t="shared" si="287"/>
        <v>0</v>
      </c>
      <c r="EY227" s="439">
        <f t="shared" si="287"/>
        <v>0</v>
      </c>
      <c r="EZ227" s="439">
        <f t="shared" si="287"/>
        <v>0</v>
      </c>
      <c r="FA227" s="439">
        <f t="shared" si="287"/>
        <v>0</v>
      </c>
      <c r="FB227" s="439">
        <f t="shared" si="287"/>
        <v>0</v>
      </c>
      <c r="FC227" s="439">
        <f t="shared" si="287"/>
        <v>0</v>
      </c>
      <c r="FD227" s="439">
        <f t="shared" si="287"/>
        <v>0</v>
      </c>
      <c r="FE227" s="439">
        <f t="shared" si="287"/>
        <v>0</v>
      </c>
      <c r="FF227" s="439">
        <f t="shared" si="287"/>
        <v>0</v>
      </c>
      <c r="FG227" s="439">
        <f t="shared" si="287"/>
        <v>0</v>
      </c>
      <c r="FH227" s="439">
        <f t="shared" si="287"/>
        <v>0</v>
      </c>
      <c r="FI227" s="439">
        <f t="shared" si="287"/>
        <v>0</v>
      </c>
      <c r="FJ227" s="439">
        <f t="shared" si="287"/>
        <v>0</v>
      </c>
      <c r="FK227" s="439">
        <f t="shared" si="287"/>
        <v>0</v>
      </c>
      <c r="FL227" s="439">
        <f t="shared" si="287"/>
        <v>0</v>
      </c>
      <c r="FM227" s="439">
        <f t="shared" si="287"/>
        <v>0</v>
      </c>
      <c r="FN227" s="439">
        <f t="shared" si="287"/>
        <v>0</v>
      </c>
      <c r="FO227" s="439">
        <f t="shared" si="287"/>
        <v>0</v>
      </c>
      <c r="FP227" s="439">
        <f t="shared" si="287"/>
        <v>0</v>
      </c>
      <c r="FQ227" s="439">
        <f t="shared" si="287"/>
        <v>0</v>
      </c>
      <c r="FR227" s="439">
        <f t="shared" si="287"/>
        <v>0</v>
      </c>
      <c r="FS227" s="439">
        <f t="shared" si="287"/>
        <v>0</v>
      </c>
      <c r="FT227" s="439">
        <f t="shared" si="287"/>
        <v>0</v>
      </c>
      <c r="FU227" s="439">
        <f t="shared" si="287"/>
        <v>0</v>
      </c>
      <c r="FV227" s="439">
        <f t="shared" si="287"/>
        <v>0</v>
      </c>
      <c r="FW227" s="439">
        <f t="shared" si="287"/>
        <v>0</v>
      </c>
      <c r="FX227" s="439">
        <f t="shared" si="287"/>
        <v>0</v>
      </c>
      <c r="FY227" s="439">
        <f t="shared" si="287"/>
        <v>0</v>
      </c>
      <c r="FZ227" s="439">
        <f t="shared" si="287"/>
        <v>0</v>
      </c>
      <c r="GA227" s="439">
        <f t="shared" si="287"/>
        <v>0</v>
      </c>
      <c r="GB227" s="439">
        <f t="shared" si="287"/>
        <v>0</v>
      </c>
      <c r="GC227" s="439">
        <f t="shared" si="287"/>
        <v>0</v>
      </c>
      <c r="GD227" s="439">
        <f t="shared" si="287"/>
        <v>0</v>
      </c>
      <c r="GE227" s="439">
        <f t="shared" si="287"/>
        <v>0</v>
      </c>
      <c r="GF227" s="439">
        <f t="shared" si="287"/>
        <v>0</v>
      </c>
      <c r="GG227" s="439">
        <f t="shared" si="287"/>
        <v>0</v>
      </c>
      <c r="GH227" s="439">
        <f t="shared" si="287"/>
        <v>0</v>
      </c>
      <c r="GI227" s="439">
        <f t="shared" si="287"/>
        <v>0</v>
      </c>
      <c r="GJ227" s="439">
        <f t="shared" si="287"/>
        <v>0</v>
      </c>
      <c r="GK227" s="439">
        <f t="shared" si="287"/>
        <v>0</v>
      </c>
      <c r="GL227" s="439">
        <f t="shared" si="287"/>
        <v>0</v>
      </c>
      <c r="GM227" s="439">
        <f t="shared" si="287"/>
        <v>0</v>
      </c>
      <c r="GN227" s="439">
        <f t="shared" si="287"/>
        <v>0</v>
      </c>
      <c r="GO227" s="439">
        <f t="shared" ref="GO227:IZ227" si="288">IF(GO$165=EOMONTH($E51,$R51*(1-$O51)),SUMIFS($D220:$NK220,$D$165:$NK$165,"&gt;"&amp;EOMONTH($E51,$R51*(1-$O51)+$S51*(1-$O51)+$T51*$O51),$D$165:$NK$165,"&lt;="&amp;EOMONTH($E51,$R51*(1-$O51)+60))*-($AF51*(1-$O51)+$AH51*$O51)+SUMIFS($D220:$NK220,$D$165:$NK$165,"&gt;"&amp;EOMONTH($E51,$R51*(1-$O51)+60),$D$165:$NK$165,"&lt;="&amp;EOMONTH($E51,$R51*(1-$O51)+372))*-($AG51*(1-$O51)+$AI51*$O51),0)</f>
        <v>0</v>
      </c>
      <c r="GP227" s="439">
        <f t="shared" si="288"/>
        <v>0</v>
      </c>
      <c r="GQ227" s="439">
        <f t="shared" si="288"/>
        <v>0</v>
      </c>
      <c r="GR227" s="439">
        <f t="shared" si="288"/>
        <v>0</v>
      </c>
      <c r="GS227" s="439">
        <f t="shared" si="288"/>
        <v>0</v>
      </c>
      <c r="GT227" s="439">
        <f t="shared" si="288"/>
        <v>0</v>
      </c>
      <c r="GU227" s="439">
        <f t="shared" si="288"/>
        <v>0</v>
      </c>
      <c r="GV227" s="439">
        <f t="shared" si="288"/>
        <v>0</v>
      </c>
      <c r="GW227" s="439">
        <f t="shared" si="288"/>
        <v>0</v>
      </c>
      <c r="GX227" s="439">
        <f t="shared" si="288"/>
        <v>0</v>
      </c>
      <c r="GY227" s="439">
        <f t="shared" si="288"/>
        <v>0</v>
      </c>
      <c r="GZ227" s="439">
        <f t="shared" si="288"/>
        <v>0</v>
      </c>
      <c r="HA227" s="439">
        <f t="shared" si="288"/>
        <v>0</v>
      </c>
      <c r="HB227" s="439">
        <f t="shared" si="288"/>
        <v>0</v>
      </c>
      <c r="HC227" s="439">
        <f t="shared" si="288"/>
        <v>0</v>
      </c>
      <c r="HD227" s="439">
        <f t="shared" si="288"/>
        <v>0</v>
      </c>
      <c r="HE227" s="439">
        <f t="shared" si="288"/>
        <v>0</v>
      </c>
      <c r="HF227" s="439">
        <f t="shared" si="288"/>
        <v>0</v>
      </c>
      <c r="HG227" s="439">
        <f t="shared" si="288"/>
        <v>0</v>
      </c>
      <c r="HH227" s="439">
        <f t="shared" si="288"/>
        <v>0</v>
      </c>
      <c r="HI227" s="439">
        <f t="shared" si="288"/>
        <v>0</v>
      </c>
      <c r="HJ227" s="439">
        <f t="shared" si="288"/>
        <v>0</v>
      </c>
      <c r="HK227" s="439">
        <f t="shared" si="288"/>
        <v>0</v>
      </c>
      <c r="HL227" s="439">
        <f t="shared" si="288"/>
        <v>0</v>
      </c>
      <c r="HM227" s="439">
        <f t="shared" si="288"/>
        <v>0</v>
      </c>
      <c r="HN227" s="439">
        <f t="shared" si="288"/>
        <v>0</v>
      </c>
      <c r="HO227" s="439">
        <f t="shared" si="288"/>
        <v>0</v>
      </c>
      <c r="HP227" s="439">
        <f t="shared" si="288"/>
        <v>0</v>
      </c>
      <c r="HQ227" s="439">
        <f t="shared" si="288"/>
        <v>0</v>
      </c>
      <c r="HR227" s="439">
        <f t="shared" si="288"/>
        <v>0</v>
      </c>
      <c r="HS227" s="439">
        <f t="shared" si="288"/>
        <v>0</v>
      </c>
      <c r="HT227" s="439">
        <f t="shared" si="288"/>
        <v>0</v>
      </c>
      <c r="HU227" s="439">
        <f t="shared" si="288"/>
        <v>0</v>
      </c>
      <c r="HV227" s="439">
        <f t="shared" si="288"/>
        <v>0</v>
      </c>
      <c r="HW227" s="439">
        <f t="shared" si="288"/>
        <v>0</v>
      </c>
      <c r="HX227" s="439">
        <f t="shared" si="288"/>
        <v>0</v>
      </c>
      <c r="HY227" s="439">
        <f t="shared" si="288"/>
        <v>0</v>
      </c>
      <c r="HZ227" s="439">
        <f t="shared" si="288"/>
        <v>0</v>
      </c>
      <c r="IA227" s="439">
        <f t="shared" si="288"/>
        <v>0</v>
      </c>
      <c r="IB227" s="439">
        <f t="shared" si="288"/>
        <v>0</v>
      </c>
      <c r="IC227" s="439">
        <f t="shared" si="288"/>
        <v>0</v>
      </c>
      <c r="ID227" s="439">
        <f t="shared" si="288"/>
        <v>0</v>
      </c>
      <c r="IE227" s="439">
        <f t="shared" si="288"/>
        <v>0</v>
      </c>
      <c r="IF227" s="439">
        <f t="shared" si="288"/>
        <v>0</v>
      </c>
      <c r="IG227" s="439">
        <f t="shared" si="288"/>
        <v>0</v>
      </c>
      <c r="IH227" s="439">
        <f t="shared" si="288"/>
        <v>0</v>
      </c>
      <c r="II227" s="439">
        <f t="shared" si="288"/>
        <v>0</v>
      </c>
      <c r="IJ227" s="439">
        <f t="shared" si="288"/>
        <v>0</v>
      </c>
      <c r="IK227" s="439">
        <f t="shared" si="288"/>
        <v>0</v>
      </c>
      <c r="IL227" s="439">
        <f t="shared" si="288"/>
        <v>0</v>
      </c>
      <c r="IM227" s="439">
        <f t="shared" si="288"/>
        <v>0</v>
      </c>
      <c r="IN227" s="439">
        <f t="shared" si="288"/>
        <v>0</v>
      </c>
      <c r="IO227" s="439">
        <f t="shared" si="288"/>
        <v>0</v>
      </c>
      <c r="IP227" s="439">
        <f t="shared" si="288"/>
        <v>0</v>
      </c>
      <c r="IQ227" s="439">
        <f t="shared" si="288"/>
        <v>0</v>
      </c>
      <c r="IR227" s="439">
        <f t="shared" si="288"/>
        <v>0</v>
      </c>
      <c r="IS227" s="439">
        <f t="shared" si="288"/>
        <v>0</v>
      </c>
      <c r="IT227" s="439">
        <f t="shared" si="288"/>
        <v>0</v>
      </c>
      <c r="IU227" s="439">
        <f t="shared" si="288"/>
        <v>0</v>
      </c>
      <c r="IV227" s="439">
        <f t="shared" si="288"/>
        <v>0</v>
      </c>
      <c r="IW227" s="439">
        <f t="shared" si="288"/>
        <v>0</v>
      </c>
      <c r="IX227" s="439">
        <f t="shared" si="288"/>
        <v>0</v>
      </c>
      <c r="IY227" s="439">
        <f t="shared" si="288"/>
        <v>0</v>
      </c>
      <c r="IZ227" s="439">
        <f t="shared" si="288"/>
        <v>0</v>
      </c>
      <c r="JA227" s="439">
        <f t="shared" ref="JA227:LL227" si="289">IF(JA$165=EOMONTH($E51,$R51*(1-$O51)),SUMIFS($D220:$NK220,$D$165:$NK$165,"&gt;"&amp;EOMONTH($E51,$R51*(1-$O51)+$S51*(1-$O51)+$T51*$O51),$D$165:$NK$165,"&lt;="&amp;EOMONTH($E51,$R51*(1-$O51)+60))*-($AF51*(1-$O51)+$AH51*$O51)+SUMIFS($D220:$NK220,$D$165:$NK$165,"&gt;"&amp;EOMONTH($E51,$R51*(1-$O51)+60),$D$165:$NK$165,"&lt;="&amp;EOMONTH($E51,$R51*(1-$O51)+372))*-($AG51*(1-$O51)+$AI51*$O51),0)</f>
        <v>0</v>
      </c>
      <c r="JB227" s="439">
        <f t="shared" si="289"/>
        <v>0</v>
      </c>
      <c r="JC227" s="439">
        <f t="shared" si="289"/>
        <v>0</v>
      </c>
      <c r="JD227" s="439">
        <f t="shared" si="289"/>
        <v>0</v>
      </c>
      <c r="JE227" s="439">
        <f t="shared" si="289"/>
        <v>0</v>
      </c>
      <c r="JF227" s="439">
        <f t="shared" si="289"/>
        <v>0</v>
      </c>
      <c r="JG227" s="439">
        <f t="shared" si="289"/>
        <v>0</v>
      </c>
      <c r="JH227" s="439">
        <f t="shared" si="289"/>
        <v>0</v>
      </c>
      <c r="JI227" s="439">
        <f t="shared" si="289"/>
        <v>0</v>
      </c>
      <c r="JJ227" s="439">
        <f t="shared" si="289"/>
        <v>0</v>
      </c>
      <c r="JK227" s="439">
        <f t="shared" si="289"/>
        <v>0</v>
      </c>
      <c r="JL227" s="439">
        <f t="shared" si="289"/>
        <v>0</v>
      </c>
      <c r="JM227" s="439">
        <f t="shared" si="289"/>
        <v>0</v>
      </c>
      <c r="JN227" s="439">
        <f t="shared" si="289"/>
        <v>0</v>
      </c>
      <c r="JO227" s="439">
        <f t="shared" si="289"/>
        <v>0</v>
      </c>
      <c r="JP227" s="439">
        <f t="shared" si="289"/>
        <v>0</v>
      </c>
      <c r="JQ227" s="439">
        <f t="shared" si="289"/>
        <v>0</v>
      </c>
      <c r="JR227" s="439">
        <f t="shared" si="289"/>
        <v>0</v>
      </c>
      <c r="JS227" s="439">
        <f t="shared" si="289"/>
        <v>0</v>
      </c>
      <c r="JT227" s="439">
        <f t="shared" si="289"/>
        <v>0</v>
      </c>
      <c r="JU227" s="439">
        <f t="shared" si="289"/>
        <v>0</v>
      </c>
      <c r="JV227" s="439">
        <f t="shared" si="289"/>
        <v>0</v>
      </c>
      <c r="JW227" s="439">
        <f t="shared" si="289"/>
        <v>0</v>
      </c>
      <c r="JX227" s="439">
        <f t="shared" si="289"/>
        <v>0</v>
      </c>
      <c r="JY227" s="439">
        <f t="shared" si="289"/>
        <v>0</v>
      </c>
      <c r="JZ227" s="439">
        <f t="shared" si="289"/>
        <v>0</v>
      </c>
      <c r="KA227" s="439">
        <f t="shared" si="289"/>
        <v>0</v>
      </c>
      <c r="KB227" s="439">
        <f t="shared" si="289"/>
        <v>0</v>
      </c>
      <c r="KC227" s="439">
        <f t="shared" si="289"/>
        <v>0</v>
      </c>
      <c r="KD227" s="439">
        <f t="shared" si="289"/>
        <v>0</v>
      </c>
      <c r="KE227" s="439">
        <f t="shared" si="289"/>
        <v>0</v>
      </c>
      <c r="KF227" s="439">
        <f t="shared" si="289"/>
        <v>0</v>
      </c>
      <c r="KG227" s="439">
        <f t="shared" si="289"/>
        <v>0</v>
      </c>
      <c r="KH227" s="439">
        <f t="shared" si="289"/>
        <v>0</v>
      </c>
      <c r="KI227" s="439">
        <f t="shared" si="289"/>
        <v>0</v>
      </c>
      <c r="KJ227" s="439">
        <f t="shared" si="289"/>
        <v>0</v>
      </c>
      <c r="KK227" s="439">
        <f t="shared" si="289"/>
        <v>0</v>
      </c>
      <c r="KL227" s="439">
        <f t="shared" si="289"/>
        <v>0</v>
      </c>
      <c r="KM227" s="439">
        <f t="shared" si="289"/>
        <v>0</v>
      </c>
      <c r="KN227" s="439">
        <f t="shared" si="289"/>
        <v>0</v>
      </c>
      <c r="KO227" s="439">
        <f t="shared" si="289"/>
        <v>0</v>
      </c>
      <c r="KP227" s="439">
        <f t="shared" si="289"/>
        <v>0</v>
      </c>
      <c r="KQ227" s="439">
        <f t="shared" si="289"/>
        <v>0</v>
      </c>
      <c r="KR227" s="439">
        <f t="shared" si="289"/>
        <v>0</v>
      </c>
      <c r="KS227" s="439">
        <f t="shared" si="289"/>
        <v>0</v>
      </c>
      <c r="KT227" s="439">
        <f t="shared" si="289"/>
        <v>0</v>
      </c>
      <c r="KU227" s="439">
        <f t="shared" si="289"/>
        <v>0</v>
      </c>
      <c r="KV227" s="439">
        <f t="shared" si="289"/>
        <v>0</v>
      </c>
      <c r="KW227" s="439">
        <f t="shared" si="289"/>
        <v>0</v>
      </c>
      <c r="KX227" s="439">
        <f t="shared" si="289"/>
        <v>0</v>
      </c>
      <c r="KY227" s="439">
        <f t="shared" si="289"/>
        <v>0</v>
      </c>
      <c r="KZ227" s="439">
        <f t="shared" si="289"/>
        <v>0</v>
      </c>
      <c r="LA227" s="439">
        <f t="shared" si="289"/>
        <v>0</v>
      </c>
      <c r="LB227" s="439">
        <f t="shared" si="289"/>
        <v>0</v>
      </c>
      <c r="LC227" s="439">
        <f t="shared" si="289"/>
        <v>0</v>
      </c>
      <c r="LD227" s="439">
        <f t="shared" si="289"/>
        <v>0</v>
      </c>
      <c r="LE227" s="439">
        <f t="shared" si="289"/>
        <v>0</v>
      </c>
      <c r="LF227" s="439">
        <f t="shared" si="289"/>
        <v>0</v>
      </c>
      <c r="LG227" s="439">
        <f t="shared" si="289"/>
        <v>0</v>
      </c>
      <c r="LH227" s="439">
        <f t="shared" si="289"/>
        <v>0</v>
      </c>
      <c r="LI227" s="439">
        <f t="shared" si="289"/>
        <v>0</v>
      </c>
      <c r="LJ227" s="439">
        <f t="shared" si="289"/>
        <v>0</v>
      </c>
      <c r="LK227" s="439">
        <f t="shared" si="289"/>
        <v>0</v>
      </c>
      <c r="LL227" s="439">
        <f t="shared" si="289"/>
        <v>0</v>
      </c>
      <c r="LM227" s="439">
        <f t="shared" ref="LM227:NK227" si="290">IF(LM$165=EOMONTH($E51,$R51*(1-$O51)),SUMIFS($D220:$NK220,$D$165:$NK$165,"&gt;"&amp;EOMONTH($E51,$R51*(1-$O51)+$S51*(1-$O51)+$T51*$O51),$D$165:$NK$165,"&lt;="&amp;EOMONTH($E51,$R51*(1-$O51)+60))*-($AF51*(1-$O51)+$AH51*$O51)+SUMIFS($D220:$NK220,$D$165:$NK$165,"&gt;"&amp;EOMONTH($E51,$R51*(1-$O51)+60),$D$165:$NK$165,"&lt;="&amp;EOMONTH($E51,$R51*(1-$O51)+372))*-($AG51*(1-$O51)+$AI51*$O51),0)</f>
        <v>0</v>
      </c>
      <c r="LN227" s="439">
        <f t="shared" si="290"/>
        <v>0</v>
      </c>
      <c r="LO227" s="439">
        <f t="shared" si="290"/>
        <v>0</v>
      </c>
      <c r="LP227" s="439">
        <f t="shared" si="290"/>
        <v>0</v>
      </c>
      <c r="LQ227" s="439">
        <f t="shared" si="290"/>
        <v>0</v>
      </c>
      <c r="LR227" s="439">
        <f t="shared" si="290"/>
        <v>0</v>
      </c>
      <c r="LS227" s="439">
        <f t="shared" si="290"/>
        <v>0</v>
      </c>
      <c r="LT227" s="439">
        <f t="shared" si="290"/>
        <v>0</v>
      </c>
      <c r="LU227" s="439">
        <f t="shared" si="290"/>
        <v>0</v>
      </c>
      <c r="LV227" s="439">
        <f t="shared" si="290"/>
        <v>0</v>
      </c>
      <c r="LW227" s="439">
        <f t="shared" si="290"/>
        <v>0</v>
      </c>
      <c r="LX227" s="439">
        <f t="shared" si="290"/>
        <v>0</v>
      </c>
      <c r="LY227" s="439">
        <f t="shared" si="290"/>
        <v>0</v>
      </c>
      <c r="LZ227" s="439">
        <f t="shared" si="290"/>
        <v>0</v>
      </c>
      <c r="MA227" s="439">
        <f t="shared" si="290"/>
        <v>0</v>
      </c>
      <c r="MB227" s="439">
        <f t="shared" si="290"/>
        <v>0</v>
      </c>
      <c r="MC227" s="439">
        <f t="shared" si="290"/>
        <v>0</v>
      </c>
      <c r="MD227" s="439">
        <f t="shared" si="290"/>
        <v>0</v>
      </c>
      <c r="ME227" s="439">
        <f t="shared" si="290"/>
        <v>0</v>
      </c>
      <c r="MF227" s="439">
        <f t="shared" si="290"/>
        <v>0</v>
      </c>
      <c r="MG227" s="439">
        <f t="shared" si="290"/>
        <v>0</v>
      </c>
      <c r="MH227" s="439">
        <f t="shared" si="290"/>
        <v>0</v>
      </c>
      <c r="MI227" s="439">
        <f t="shared" si="290"/>
        <v>0</v>
      </c>
      <c r="MJ227" s="439">
        <f t="shared" si="290"/>
        <v>0</v>
      </c>
      <c r="MK227" s="439">
        <f t="shared" si="290"/>
        <v>0</v>
      </c>
      <c r="ML227" s="439">
        <f t="shared" si="290"/>
        <v>0</v>
      </c>
      <c r="MM227" s="439">
        <f t="shared" si="290"/>
        <v>0</v>
      </c>
      <c r="MN227" s="439">
        <f t="shared" si="290"/>
        <v>0</v>
      </c>
      <c r="MO227" s="439">
        <f t="shared" si="290"/>
        <v>0</v>
      </c>
      <c r="MP227" s="439">
        <f t="shared" si="290"/>
        <v>0</v>
      </c>
      <c r="MQ227" s="439">
        <f t="shared" si="290"/>
        <v>0</v>
      </c>
      <c r="MR227" s="439">
        <f t="shared" si="290"/>
        <v>0</v>
      </c>
      <c r="MS227" s="439">
        <f t="shared" si="290"/>
        <v>0</v>
      </c>
      <c r="MT227" s="439">
        <f t="shared" si="290"/>
        <v>0</v>
      </c>
      <c r="MU227" s="439">
        <f t="shared" si="290"/>
        <v>0</v>
      </c>
      <c r="MV227" s="439">
        <f t="shared" si="290"/>
        <v>0</v>
      </c>
      <c r="MW227" s="439">
        <f t="shared" si="290"/>
        <v>0</v>
      </c>
      <c r="MX227" s="439">
        <f t="shared" si="290"/>
        <v>0</v>
      </c>
      <c r="MY227" s="439">
        <f t="shared" si="290"/>
        <v>0</v>
      </c>
      <c r="MZ227" s="439">
        <f t="shared" si="290"/>
        <v>0</v>
      </c>
      <c r="NA227" s="439">
        <f t="shared" si="290"/>
        <v>0</v>
      </c>
      <c r="NB227" s="439">
        <f t="shared" si="290"/>
        <v>0</v>
      </c>
      <c r="NC227" s="439">
        <f t="shared" si="290"/>
        <v>0</v>
      </c>
      <c r="ND227" s="439">
        <f t="shared" si="290"/>
        <v>0</v>
      </c>
      <c r="NE227" s="439">
        <f t="shared" si="290"/>
        <v>0</v>
      </c>
      <c r="NF227" s="439">
        <f t="shared" si="290"/>
        <v>0</v>
      </c>
      <c r="NG227" s="439">
        <f t="shared" si="290"/>
        <v>0</v>
      </c>
      <c r="NH227" s="439">
        <f t="shared" si="290"/>
        <v>0</v>
      </c>
      <c r="NI227" s="439">
        <f t="shared" si="290"/>
        <v>0</v>
      </c>
      <c r="NJ227" s="439">
        <f t="shared" si="290"/>
        <v>0</v>
      </c>
      <c r="NK227" s="442">
        <f t="shared" si="290"/>
        <v>0</v>
      </c>
    </row>
    <row r="228" spans="1:375" x14ac:dyDescent="0.15">
      <c r="A228" s="443">
        <f t="shared" ref="A228" si="291">SUM(D228:NK228)</f>
        <v>2030846.3891884433</v>
      </c>
      <c r="B228" s="448"/>
      <c r="C228" s="445" t="s">
        <v>762</v>
      </c>
      <c r="D228" s="446">
        <f>SUM(D223:D227)</f>
        <v>0</v>
      </c>
      <c r="E228" s="446">
        <f t="shared" ref="E228:BP228" si="292">SUM(E223:E227)</f>
        <v>0</v>
      </c>
      <c r="F228" s="446">
        <f t="shared" si="292"/>
        <v>0</v>
      </c>
      <c r="G228" s="446">
        <f t="shared" si="292"/>
        <v>0</v>
      </c>
      <c r="H228" s="446">
        <f t="shared" si="292"/>
        <v>0</v>
      </c>
      <c r="I228" s="446">
        <f t="shared" si="292"/>
        <v>0</v>
      </c>
      <c r="J228" s="446">
        <f t="shared" si="292"/>
        <v>0</v>
      </c>
      <c r="K228" s="446">
        <f t="shared" si="292"/>
        <v>0</v>
      </c>
      <c r="L228" s="446">
        <f t="shared" si="292"/>
        <v>0</v>
      </c>
      <c r="M228" s="446">
        <f t="shared" si="292"/>
        <v>0</v>
      </c>
      <c r="N228" s="446">
        <f t="shared" si="292"/>
        <v>0</v>
      </c>
      <c r="O228" s="446">
        <f t="shared" si="292"/>
        <v>0</v>
      </c>
      <c r="P228" s="446">
        <f t="shared" si="292"/>
        <v>0</v>
      </c>
      <c r="Q228" s="446">
        <f t="shared" si="292"/>
        <v>0</v>
      </c>
      <c r="R228" s="446">
        <f t="shared" si="292"/>
        <v>0</v>
      </c>
      <c r="S228" s="446">
        <f t="shared" si="292"/>
        <v>0</v>
      </c>
      <c r="T228" s="446">
        <f t="shared" si="292"/>
        <v>0</v>
      </c>
      <c r="U228" s="446">
        <f t="shared" si="292"/>
        <v>0</v>
      </c>
      <c r="V228" s="446">
        <f t="shared" si="292"/>
        <v>0</v>
      </c>
      <c r="W228" s="446">
        <f t="shared" si="292"/>
        <v>0</v>
      </c>
      <c r="X228" s="446">
        <f t="shared" si="292"/>
        <v>0</v>
      </c>
      <c r="Y228" s="446">
        <f t="shared" si="292"/>
        <v>0</v>
      </c>
      <c r="Z228" s="446">
        <f t="shared" si="292"/>
        <v>0</v>
      </c>
      <c r="AA228" s="446">
        <f t="shared" si="292"/>
        <v>-130344.9804265525</v>
      </c>
      <c r="AB228" s="446">
        <f t="shared" si="292"/>
        <v>1465.4790947554156</v>
      </c>
      <c r="AC228" s="446">
        <f t="shared" si="292"/>
        <v>1675.8276979264156</v>
      </c>
      <c r="AD228" s="446">
        <f t="shared" si="292"/>
        <v>1689.0605744639597</v>
      </c>
      <c r="AE228" s="446">
        <f t="shared" si="292"/>
        <v>1696.9600081276822</v>
      </c>
      <c r="AF228" s="446">
        <f t="shared" si="292"/>
        <v>1760.9849970361483</v>
      </c>
      <c r="AG228" s="446">
        <f t="shared" si="292"/>
        <v>12110.889505442359</v>
      </c>
      <c r="AH228" s="446">
        <f t="shared" si="292"/>
        <v>12151.027491481571</v>
      </c>
      <c r="AI228" s="446">
        <f t="shared" si="292"/>
        <v>12152.444165818601</v>
      </c>
      <c r="AJ228" s="446">
        <f t="shared" si="292"/>
        <v>12157.579543663513</v>
      </c>
      <c r="AK228" s="446">
        <f t="shared" si="292"/>
        <v>12181.499160273113</v>
      </c>
      <c r="AL228" s="446">
        <f t="shared" si="292"/>
        <v>12224.860555532709</v>
      </c>
      <c r="AM228" s="446">
        <f t="shared" si="292"/>
        <v>12226.291257260591</v>
      </c>
      <c r="AN228" s="446">
        <f t="shared" si="292"/>
        <v>13002.921922572938</v>
      </c>
      <c r="AO228" s="446">
        <f t="shared" si="292"/>
        <v>13005.52143390612</v>
      </c>
      <c r="AP228" s="446">
        <f t="shared" si="292"/>
        <v>13006.962747251411</v>
      </c>
      <c r="AQ228" s="446">
        <f t="shared" si="292"/>
        <v>13008.407615264239</v>
      </c>
      <c r="AR228" s="446">
        <f t="shared" si="292"/>
        <v>13010.519900374358</v>
      </c>
      <c r="AS228" s="446">
        <f t="shared" si="292"/>
        <v>13013.223742380103</v>
      </c>
      <c r="AT228" s="446">
        <f t="shared" si="292"/>
        <v>13014.679327082691</v>
      </c>
      <c r="AU228" s="446">
        <f t="shared" si="292"/>
        <v>13016.138501649832</v>
      </c>
      <c r="AV228" s="446">
        <f t="shared" si="292"/>
        <v>13021.42794083009</v>
      </c>
      <c r="AW228" s="446">
        <f t="shared" si="292"/>
        <v>13023.272836842094</v>
      </c>
      <c r="AX228" s="446">
        <f t="shared" si="292"/>
        <v>13024.955291092952</v>
      </c>
      <c r="AY228" s="446">
        <f t="shared" si="292"/>
        <v>13026.428913872671</v>
      </c>
      <c r="AZ228" s="446">
        <f t="shared" si="292"/>
        <v>13379.179295604565</v>
      </c>
      <c r="BA228" s="446">
        <f t="shared" si="292"/>
        <v>13381.856792277744</v>
      </c>
      <c r="BB228" s="446">
        <f t="shared" si="292"/>
        <v>13383.341345023393</v>
      </c>
      <c r="BC228" s="446">
        <f t="shared" si="292"/>
        <v>13384.829559076605</v>
      </c>
      <c r="BD228" s="446">
        <f t="shared" si="292"/>
        <v>13387.005212740027</v>
      </c>
      <c r="BE228" s="446">
        <f t="shared" si="292"/>
        <v>13389.790170005945</v>
      </c>
      <c r="BF228" s="446">
        <f t="shared" si="292"/>
        <v>13391.289422249611</v>
      </c>
      <c r="BG228" s="446">
        <f t="shared" si="292"/>
        <v>13392.792372053764</v>
      </c>
      <c r="BH228" s="446">
        <f t="shared" si="292"/>
        <v>12914.17276359135</v>
      </c>
      <c r="BI228" s="446">
        <f t="shared" si="292"/>
        <v>12868.449160353935</v>
      </c>
      <c r="BJ228" s="446">
        <f t="shared" si="292"/>
        <v>12869.416906422019</v>
      </c>
      <c r="BK228" s="446">
        <f t="shared" si="292"/>
        <v>13219.872350122117</v>
      </c>
      <c r="BL228" s="446">
        <f t="shared" si="292"/>
        <v>13617.738565707308</v>
      </c>
      <c r="BM228" s="446">
        <f t="shared" si="292"/>
        <v>13629.175863091352</v>
      </c>
      <c r="BN228" s="446">
        <f t="shared" si="292"/>
        <v>13645.113264846777</v>
      </c>
      <c r="BO228" s="446">
        <f t="shared" si="292"/>
        <v>13646.451087180649</v>
      </c>
      <c r="BP228" s="446">
        <f t="shared" si="292"/>
        <v>13747.662475098179</v>
      </c>
      <c r="BQ228" s="446">
        <f t="shared" ref="BQ228:EB228" si="293">SUM(BQ223:BQ227)</f>
        <v>13750.530981082075</v>
      </c>
      <c r="BR228" s="446">
        <f t="shared" si="293"/>
        <v>13793.119922393309</v>
      </c>
      <c r="BS228" s="446">
        <f t="shared" si="293"/>
        <v>13794.667960691588</v>
      </c>
      <c r="BT228" s="446">
        <f t="shared" si="293"/>
        <v>13796.219816869929</v>
      </c>
      <c r="BU228" s="446">
        <f t="shared" si="293"/>
        <v>13797.775500344253</v>
      </c>
      <c r="BV228" s="446">
        <f t="shared" si="293"/>
        <v>13799.560416058986</v>
      </c>
      <c r="BW228" s="446">
        <f t="shared" si="293"/>
        <v>13801.123782465991</v>
      </c>
      <c r="BX228" s="446">
        <f t="shared" si="293"/>
        <v>14174.789620774887</v>
      </c>
      <c r="BY228" s="446">
        <f t="shared" si="293"/>
        <v>14182.517414782711</v>
      </c>
      <c r="BZ228" s="446">
        <f t="shared" si="293"/>
        <v>14184.092376790572</v>
      </c>
      <c r="CA228" s="446">
        <f t="shared" si="293"/>
        <v>14185.671223079624</v>
      </c>
      <c r="CB228" s="446">
        <f t="shared" si="293"/>
        <v>14187.979374051149</v>
      </c>
      <c r="CC228" s="446">
        <f t="shared" si="293"/>
        <v>14190.93393521456</v>
      </c>
      <c r="CD228" s="446">
        <f t="shared" si="293"/>
        <v>14192.524491919865</v>
      </c>
      <c r="CE228" s="446">
        <f t="shared" si="293"/>
        <v>14194.118971367092</v>
      </c>
      <c r="CF228" s="446">
        <f t="shared" si="293"/>
        <v>14195.717383230782</v>
      </c>
      <c r="CG228" s="446">
        <f t="shared" si="293"/>
        <v>14197.319737209336</v>
      </c>
      <c r="CH228" s="446">
        <f t="shared" si="293"/>
        <v>14199.158200395512</v>
      </c>
      <c r="CI228" s="446">
        <f t="shared" si="293"/>
        <v>14200.768467794725</v>
      </c>
      <c r="CJ228" s="446">
        <f t="shared" si="293"/>
        <v>14585.356500689988</v>
      </c>
      <c r="CK228" s="446">
        <f t="shared" si="293"/>
        <v>14593.316128518045</v>
      </c>
      <c r="CL228" s="446">
        <f t="shared" si="293"/>
        <v>14594.938339386141</v>
      </c>
      <c r="CM228" s="446">
        <f t="shared" si="293"/>
        <v>14596.564551063864</v>
      </c>
      <c r="CN228" s="446">
        <f t="shared" si="293"/>
        <v>14598.941946564535</v>
      </c>
      <c r="CO228" s="446">
        <f t="shared" si="293"/>
        <v>14601.98514456285</v>
      </c>
      <c r="CP228" s="446">
        <f t="shared" si="293"/>
        <v>14603.623417969313</v>
      </c>
      <c r="CQ228" s="446">
        <f t="shared" si="293"/>
        <v>14605.265731799956</v>
      </c>
      <c r="CR228" s="446">
        <f t="shared" si="293"/>
        <v>14606.91209601956</v>
      </c>
      <c r="CS228" s="446">
        <f t="shared" si="293"/>
        <v>14608.56252061747</v>
      </c>
      <c r="CT228" s="446">
        <f t="shared" si="293"/>
        <v>14579.357927041054</v>
      </c>
      <c r="CU228" s="446">
        <f t="shared" si="293"/>
        <v>14580.971144884637</v>
      </c>
      <c r="CV228" s="446">
        <f t="shared" si="293"/>
        <v>0</v>
      </c>
      <c r="CW228" s="446">
        <f t="shared" si="293"/>
        <v>0</v>
      </c>
      <c r="CX228" s="446">
        <f t="shared" si="293"/>
        <v>-135912.48006833741</v>
      </c>
      <c r="CY228" s="446">
        <f t="shared" si="293"/>
        <v>2785.3688477078613</v>
      </c>
      <c r="CZ228" s="446">
        <f t="shared" si="293"/>
        <v>2787.817565073552</v>
      </c>
      <c r="DA228" s="446">
        <f t="shared" si="293"/>
        <v>14658.990149759775</v>
      </c>
      <c r="DB228" s="446">
        <f t="shared" si="293"/>
        <v>14660.677571368433</v>
      </c>
      <c r="DC228" s="446">
        <f t="shared" si="293"/>
        <v>14662.369154613996</v>
      </c>
      <c r="DD228" s="446">
        <f t="shared" si="293"/>
        <v>14664.064909760185</v>
      </c>
      <c r="DE228" s="446">
        <f t="shared" si="293"/>
        <v>14665.764847096034</v>
      </c>
      <c r="DF228" s="446">
        <f t="shared" si="293"/>
        <v>14667.468976935948</v>
      </c>
      <c r="DG228" s="446">
        <f t="shared" si="293"/>
        <v>14669.177309619774</v>
      </c>
      <c r="DH228" s="446">
        <f t="shared" si="293"/>
        <v>14709.519305765332</v>
      </c>
      <c r="DI228" s="446">
        <f t="shared" si="293"/>
        <v>15074.29314335068</v>
      </c>
      <c r="DJ228" s="446">
        <f t="shared" si="293"/>
        <v>15076.014146860642</v>
      </c>
      <c r="DK228" s="446">
        <f t="shared" si="293"/>
        <v>15077.739394829539</v>
      </c>
      <c r="DL228" s="446">
        <f t="shared" si="293"/>
        <v>15080.261573716201</v>
      </c>
      <c r="DM228" s="446">
        <f t="shared" si="293"/>
        <v>15083.490102472613</v>
      </c>
      <c r="DN228" s="446">
        <f t="shared" si="293"/>
        <v>15085.228146729531</v>
      </c>
      <c r="DO228" s="446">
        <f t="shared" si="293"/>
        <v>15086.970477472461</v>
      </c>
      <c r="DP228" s="446">
        <f t="shared" si="293"/>
        <v>15088.717105273037</v>
      </c>
      <c r="DQ228" s="446">
        <f t="shared" si="293"/>
        <v>15090.46804072896</v>
      </c>
      <c r="DR228" s="446">
        <f t="shared" si="293"/>
        <v>15092.223294464071</v>
      </c>
      <c r="DS228" s="446">
        <f t="shared" si="293"/>
        <v>15093.982877128412</v>
      </c>
      <c r="DT228" s="446">
        <f t="shared" si="293"/>
        <v>15135.229738122736</v>
      </c>
      <c r="DU228" s="446">
        <f t="shared" si="293"/>
        <v>15510.946790835646</v>
      </c>
      <c r="DV228" s="446">
        <f t="shared" si="293"/>
        <v>15512.719424450906</v>
      </c>
      <c r="DW228" s="446">
        <f t="shared" si="293"/>
        <v>15514.496429858871</v>
      </c>
      <c r="DX228" s="446">
        <f t="shared" si="293"/>
        <v>15517.094274112133</v>
      </c>
      <c r="DY228" s="446">
        <f t="shared" si="293"/>
        <v>15336.347472756057</v>
      </c>
      <c r="DZ228" s="446">
        <f t="shared" si="293"/>
        <v>15337.877480582902</v>
      </c>
      <c r="EA228" s="446">
        <f t="shared" si="293"/>
        <v>15339.411261821801</v>
      </c>
      <c r="EB228" s="446">
        <f t="shared" si="293"/>
        <v>15472.943759926495</v>
      </c>
      <c r="EC228" s="446">
        <f t="shared" ref="EC228:GN228" si="294">SUM(EC223:EC227)</f>
        <v>15474.747223446097</v>
      </c>
      <c r="ED228" s="446">
        <f t="shared" si="294"/>
        <v>15530.934643283974</v>
      </c>
      <c r="EE228" s="446">
        <f t="shared" si="294"/>
        <v>15532.747013428245</v>
      </c>
      <c r="EF228" s="446">
        <f t="shared" si="294"/>
        <v>15086.39191103162</v>
      </c>
      <c r="EG228" s="446">
        <f t="shared" si="294"/>
        <v>15464.455178380707</v>
      </c>
      <c r="EH228" s="446">
        <f t="shared" si="294"/>
        <v>15466.226216625715</v>
      </c>
      <c r="EI228" s="446">
        <f t="shared" si="294"/>
        <v>15468.001622728811</v>
      </c>
      <c r="EJ228" s="446">
        <f t="shared" si="294"/>
        <v>15469.781407462313</v>
      </c>
      <c r="EK228" s="446">
        <f t="shared" si="294"/>
        <v>15471.565581625106</v>
      </c>
      <c r="EL228" s="446">
        <f t="shared" si="294"/>
        <v>15473.354156042704</v>
      </c>
      <c r="EM228" s="446">
        <f t="shared" si="294"/>
        <v>15475.147141567324</v>
      </c>
      <c r="EN228" s="446">
        <f t="shared" si="294"/>
        <v>15476.944549077945</v>
      </c>
      <c r="EO228" s="446">
        <f t="shared" si="294"/>
        <v>15478.746389480379</v>
      </c>
      <c r="EP228" s="446">
        <f t="shared" si="294"/>
        <v>15480.552673707331</v>
      </c>
      <c r="EQ228" s="446">
        <f t="shared" si="294"/>
        <v>15482.363412718472</v>
      </c>
      <c r="ER228" s="446">
        <f t="shared" si="294"/>
        <v>15492.753517584637</v>
      </c>
      <c r="ES228" s="446">
        <f t="shared" si="294"/>
        <v>15882.158682954194</v>
      </c>
      <c r="ET228" s="446">
        <f t="shared" si="294"/>
        <v>15883.982852346553</v>
      </c>
      <c r="EU228" s="446">
        <f t="shared" si="294"/>
        <v>15885.811520632742</v>
      </c>
      <c r="EV228" s="446">
        <f t="shared" si="294"/>
        <v>15887.644698908251</v>
      </c>
      <c r="EW228" s="446">
        <f t="shared" si="294"/>
        <v>15499.204753840731</v>
      </c>
      <c r="EX228" s="446">
        <f t="shared" si="294"/>
        <v>15461.871506970998</v>
      </c>
      <c r="EY228" s="446">
        <f t="shared" si="294"/>
        <v>15462.803066087374</v>
      </c>
      <c r="EZ228" s="446">
        <f t="shared" si="294"/>
        <v>15463.73692267984</v>
      </c>
      <c r="FA228" s="446">
        <f t="shared" si="294"/>
        <v>15464.673082414591</v>
      </c>
      <c r="FB228" s="446">
        <f t="shared" si="294"/>
        <v>15357.329662929593</v>
      </c>
      <c r="FC228" s="446">
        <f t="shared" si="294"/>
        <v>15358.039376476525</v>
      </c>
      <c r="FD228" s="446">
        <f t="shared" si="294"/>
        <v>15365.394490831941</v>
      </c>
      <c r="FE228" s="446">
        <f t="shared" si="294"/>
        <v>15765.320757702764</v>
      </c>
      <c r="FF228" s="446">
        <f t="shared" si="294"/>
        <v>15766.035735246016</v>
      </c>
      <c r="FG228" s="446">
        <f t="shared" si="294"/>
        <v>15766.75247611677</v>
      </c>
      <c r="FH228" s="446">
        <f t="shared" si="294"/>
        <v>15767.470984663871</v>
      </c>
      <c r="FI228" s="446">
        <f t="shared" si="294"/>
        <v>15768.191265246882</v>
      </c>
      <c r="FJ228" s="446">
        <f t="shared" si="294"/>
        <v>15768.91332223612</v>
      </c>
      <c r="FK228" s="446">
        <f t="shared" si="294"/>
        <v>15769.637160012686</v>
      </c>
      <c r="FL228" s="446">
        <f t="shared" si="294"/>
        <v>15770.362782968481</v>
      </c>
      <c r="FM228" s="446">
        <f t="shared" si="294"/>
        <v>15771.090195506236</v>
      </c>
      <c r="FN228" s="446">
        <f t="shared" si="294"/>
        <v>15771.819402039548</v>
      </c>
      <c r="FO228" s="446">
        <f t="shared" si="294"/>
        <v>15772.55040699289</v>
      </c>
      <c r="FP228" s="446">
        <f t="shared" si="294"/>
        <v>15780.126174778969</v>
      </c>
      <c r="FQ228" s="446">
        <f t="shared" si="294"/>
        <v>16192.050229655917</v>
      </c>
      <c r="FR228" s="446">
        <f t="shared" si="294"/>
        <v>16192.786656525466</v>
      </c>
      <c r="FS228" s="446">
        <f t="shared" si="294"/>
        <v>16193.524899622345</v>
      </c>
      <c r="FT228" s="446">
        <f t="shared" si="294"/>
        <v>16113.252093202042</v>
      </c>
      <c r="FU228" s="446">
        <f t="shared" si="294"/>
        <v>16113.821449876845</v>
      </c>
      <c r="FV228" s="446">
        <f t="shared" si="294"/>
        <v>16114.392210738804</v>
      </c>
      <c r="FW228" s="446">
        <f t="shared" si="294"/>
        <v>16196.496124035137</v>
      </c>
      <c r="FX228" s="446">
        <f t="shared" si="294"/>
        <v>16197.243515679605</v>
      </c>
      <c r="FY228" s="446">
        <f t="shared" si="294"/>
        <v>16197.992750593496</v>
      </c>
      <c r="FZ228" s="446">
        <f t="shared" si="294"/>
        <v>16198.743833322806</v>
      </c>
      <c r="GA228" s="446">
        <f t="shared" si="294"/>
        <v>16199.496768424746</v>
      </c>
      <c r="GB228" s="446">
        <f t="shared" si="294"/>
        <v>16207.299809244407</v>
      </c>
      <c r="GC228" s="446">
        <f t="shared" si="294"/>
        <v>16631.581585767664</v>
      </c>
      <c r="GD228" s="446">
        <f t="shared" si="294"/>
        <v>16632.340105443302</v>
      </c>
      <c r="GE228" s="446">
        <f t="shared" si="294"/>
        <v>16633.100495833085</v>
      </c>
      <c r="GF228" s="446">
        <f t="shared" si="294"/>
        <v>16633.862761550703</v>
      </c>
      <c r="GG228" s="446">
        <f t="shared" si="294"/>
        <v>16634.62690722122</v>
      </c>
      <c r="GH228" s="446">
        <f t="shared" si="294"/>
        <v>16635.392937481101</v>
      </c>
      <c r="GI228" s="446">
        <f t="shared" si="294"/>
        <v>16610.967547839973</v>
      </c>
      <c r="GJ228" s="446">
        <f t="shared" si="294"/>
        <v>16611.68365332258</v>
      </c>
      <c r="GK228" s="446">
        <f t="shared" si="294"/>
        <v>0</v>
      </c>
      <c r="GL228" s="446">
        <f t="shared" si="294"/>
        <v>0</v>
      </c>
      <c r="GM228" s="446">
        <f t="shared" si="294"/>
        <v>0</v>
      </c>
      <c r="GN228" s="446">
        <f t="shared" si="294"/>
        <v>0</v>
      </c>
      <c r="GO228" s="446">
        <f t="shared" ref="GO228:IZ228" si="295">SUM(GO223:GO227)</f>
        <v>0</v>
      </c>
      <c r="GP228" s="446">
        <f t="shared" si="295"/>
        <v>0</v>
      </c>
      <c r="GQ228" s="446">
        <f t="shared" si="295"/>
        <v>0</v>
      </c>
      <c r="GR228" s="446">
        <f t="shared" si="295"/>
        <v>0</v>
      </c>
      <c r="GS228" s="446">
        <f t="shared" si="295"/>
        <v>0</v>
      </c>
      <c r="GT228" s="446">
        <f t="shared" si="295"/>
        <v>0</v>
      </c>
      <c r="GU228" s="446">
        <f t="shared" si="295"/>
        <v>0</v>
      </c>
      <c r="GV228" s="446">
        <f t="shared" si="295"/>
        <v>0</v>
      </c>
      <c r="GW228" s="446">
        <f t="shared" si="295"/>
        <v>0</v>
      </c>
      <c r="GX228" s="446">
        <f t="shared" si="295"/>
        <v>0</v>
      </c>
      <c r="GY228" s="446">
        <f t="shared" si="295"/>
        <v>0</v>
      </c>
      <c r="GZ228" s="446">
        <f t="shared" si="295"/>
        <v>0</v>
      </c>
      <c r="HA228" s="446">
        <f t="shared" si="295"/>
        <v>0</v>
      </c>
      <c r="HB228" s="446">
        <f t="shared" si="295"/>
        <v>0</v>
      </c>
      <c r="HC228" s="446">
        <f t="shared" si="295"/>
        <v>0</v>
      </c>
      <c r="HD228" s="446">
        <f t="shared" si="295"/>
        <v>0</v>
      </c>
      <c r="HE228" s="446">
        <f t="shared" si="295"/>
        <v>0</v>
      </c>
      <c r="HF228" s="446">
        <f t="shared" si="295"/>
        <v>0</v>
      </c>
      <c r="HG228" s="446">
        <f t="shared" si="295"/>
        <v>0</v>
      </c>
      <c r="HH228" s="446">
        <f t="shared" si="295"/>
        <v>0</v>
      </c>
      <c r="HI228" s="446">
        <f t="shared" si="295"/>
        <v>0</v>
      </c>
      <c r="HJ228" s="446">
        <f t="shared" si="295"/>
        <v>0</v>
      </c>
      <c r="HK228" s="446">
        <f t="shared" si="295"/>
        <v>0</v>
      </c>
      <c r="HL228" s="446">
        <f t="shared" si="295"/>
        <v>0</v>
      </c>
      <c r="HM228" s="446">
        <f t="shared" si="295"/>
        <v>0</v>
      </c>
      <c r="HN228" s="446">
        <f t="shared" si="295"/>
        <v>0</v>
      </c>
      <c r="HO228" s="446">
        <f t="shared" si="295"/>
        <v>0</v>
      </c>
      <c r="HP228" s="446">
        <f t="shared" si="295"/>
        <v>0</v>
      </c>
      <c r="HQ228" s="446">
        <f t="shared" si="295"/>
        <v>0</v>
      </c>
      <c r="HR228" s="446">
        <f t="shared" si="295"/>
        <v>0</v>
      </c>
      <c r="HS228" s="446">
        <f t="shared" si="295"/>
        <v>0</v>
      </c>
      <c r="HT228" s="446">
        <f t="shared" si="295"/>
        <v>0</v>
      </c>
      <c r="HU228" s="446">
        <f t="shared" si="295"/>
        <v>0</v>
      </c>
      <c r="HV228" s="446">
        <f t="shared" si="295"/>
        <v>0</v>
      </c>
      <c r="HW228" s="446">
        <f t="shared" si="295"/>
        <v>0</v>
      </c>
      <c r="HX228" s="446">
        <f t="shared" si="295"/>
        <v>0</v>
      </c>
      <c r="HY228" s="446">
        <f t="shared" si="295"/>
        <v>0</v>
      </c>
      <c r="HZ228" s="446">
        <f t="shared" si="295"/>
        <v>0</v>
      </c>
      <c r="IA228" s="446">
        <f t="shared" si="295"/>
        <v>0</v>
      </c>
      <c r="IB228" s="446">
        <f t="shared" si="295"/>
        <v>0</v>
      </c>
      <c r="IC228" s="446">
        <f t="shared" si="295"/>
        <v>0</v>
      </c>
      <c r="ID228" s="446">
        <f t="shared" si="295"/>
        <v>0</v>
      </c>
      <c r="IE228" s="446">
        <f t="shared" si="295"/>
        <v>0</v>
      </c>
      <c r="IF228" s="446">
        <f t="shared" si="295"/>
        <v>0</v>
      </c>
      <c r="IG228" s="446">
        <f t="shared" si="295"/>
        <v>0</v>
      </c>
      <c r="IH228" s="446">
        <f t="shared" si="295"/>
        <v>0</v>
      </c>
      <c r="II228" s="446">
        <f t="shared" si="295"/>
        <v>0</v>
      </c>
      <c r="IJ228" s="446">
        <f t="shared" si="295"/>
        <v>0</v>
      </c>
      <c r="IK228" s="446">
        <f t="shared" si="295"/>
        <v>0</v>
      </c>
      <c r="IL228" s="446">
        <f t="shared" si="295"/>
        <v>0</v>
      </c>
      <c r="IM228" s="446">
        <f t="shared" si="295"/>
        <v>0</v>
      </c>
      <c r="IN228" s="446">
        <f t="shared" si="295"/>
        <v>0</v>
      </c>
      <c r="IO228" s="446">
        <f t="shared" si="295"/>
        <v>0</v>
      </c>
      <c r="IP228" s="446">
        <f t="shared" si="295"/>
        <v>0</v>
      </c>
      <c r="IQ228" s="446">
        <f t="shared" si="295"/>
        <v>0</v>
      </c>
      <c r="IR228" s="446">
        <f t="shared" si="295"/>
        <v>0</v>
      </c>
      <c r="IS228" s="446">
        <f t="shared" si="295"/>
        <v>0</v>
      </c>
      <c r="IT228" s="446">
        <f t="shared" si="295"/>
        <v>0</v>
      </c>
      <c r="IU228" s="446">
        <f t="shared" si="295"/>
        <v>0</v>
      </c>
      <c r="IV228" s="446">
        <f t="shared" si="295"/>
        <v>0</v>
      </c>
      <c r="IW228" s="446">
        <f t="shared" si="295"/>
        <v>0</v>
      </c>
      <c r="IX228" s="446">
        <f t="shared" si="295"/>
        <v>0</v>
      </c>
      <c r="IY228" s="446">
        <f t="shared" si="295"/>
        <v>0</v>
      </c>
      <c r="IZ228" s="446">
        <f t="shared" si="295"/>
        <v>0</v>
      </c>
      <c r="JA228" s="446">
        <f t="shared" ref="JA228:LL228" si="296">SUM(JA223:JA227)</f>
        <v>0</v>
      </c>
      <c r="JB228" s="446">
        <f t="shared" si="296"/>
        <v>0</v>
      </c>
      <c r="JC228" s="446">
        <f t="shared" si="296"/>
        <v>0</v>
      </c>
      <c r="JD228" s="446">
        <f t="shared" si="296"/>
        <v>0</v>
      </c>
      <c r="JE228" s="446">
        <f t="shared" si="296"/>
        <v>0</v>
      </c>
      <c r="JF228" s="446">
        <f t="shared" si="296"/>
        <v>0</v>
      </c>
      <c r="JG228" s="446">
        <f t="shared" si="296"/>
        <v>0</v>
      </c>
      <c r="JH228" s="446">
        <f t="shared" si="296"/>
        <v>0</v>
      </c>
      <c r="JI228" s="446">
        <f t="shared" si="296"/>
        <v>0</v>
      </c>
      <c r="JJ228" s="446">
        <f t="shared" si="296"/>
        <v>0</v>
      </c>
      <c r="JK228" s="446">
        <f t="shared" si="296"/>
        <v>0</v>
      </c>
      <c r="JL228" s="446">
        <f t="shared" si="296"/>
        <v>0</v>
      </c>
      <c r="JM228" s="446">
        <f t="shared" si="296"/>
        <v>0</v>
      </c>
      <c r="JN228" s="446">
        <f t="shared" si="296"/>
        <v>0</v>
      </c>
      <c r="JO228" s="446">
        <f t="shared" si="296"/>
        <v>0</v>
      </c>
      <c r="JP228" s="446">
        <f t="shared" si="296"/>
        <v>0</v>
      </c>
      <c r="JQ228" s="446">
        <f t="shared" si="296"/>
        <v>0</v>
      </c>
      <c r="JR228" s="446">
        <f t="shared" si="296"/>
        <v>0</v>
      </c>
      <c r="JS228" s="446">
        <f t="shared" si="296"/>
        <v>0</v>
      </c>
      <c r="JT228" s="446">
        <f t="shared" si="296"/>
        <v>0</v>
      </c>
      <c r="JU228" s="446">
        <f t="shared" si="296"/>
        <v>0</v>
      </c>
      <c r="JV228" s="446">
        <f t="shared" si="296"/>
        <v>0</v>
      </c>
      <c r="JW228" s="446">
        <f t="shared" si="296"/>
        <v>0</v>
      </c>
      <c r="JX228" s="446">
        <f t="shared" si="296"/>
        <v>0</v>
      </c>
      <c r="JY228" s="446">
        <f t="shared" si="296"/>
        <v>0</v>
      </c>
      <c r="JZ228" s="446">
        <f t="shared" si="296"/>
        <v>0</v>
      </c>
      <c r="KA228" s="446">
        <f t="shared" si="296"/>
        <v>0</v>
      </c>
      <c r="KB228" s="446">
        <f t="shared" si="296"/>
        <v>0</v>
      </c>
      <c r="KC228" s="446">
        <f t="shared" si="296"/>
        <v>0</v>
      </c>
      <c r="KD228" s="446">
        <f t="shared" si="296"/>
        <v>0</v>
      </c>
      <c r="KE228" s="446">
        <f t="shared" si="296"/>
        <v>0</v>
      </c>
      <c r="KF228" s="446">
        <f t="shared" si="296"/>
        <v>0</v>
      </c>
      <c r="KG228" s="446">
        <f t="shared" si="296"/>
        <v>0</v>
      </c>
      <c r="KH228" s="446">
        <f t="shared" si="296"/>
        <v>0</v>
      </c>
      <c r="KI228" s="446">
        <f t="shared" si="296"/>
        <v>0</v>
      </c>
      <c r="KJ228" s="446">
        <f t="shared" si="296"/>
        <v>0</v>
      </c>
      <c r="KK228" s="446">
        <f t="shared" si="296"/>
        <v>0</v>
      </c>
      <c r="KL228" s="446">
        <f t="shared" si="296"/>
        <v>0</v>
      </c>
      <c r="KM228" s="446">
        <f t="shared" si="296"/>
        <v>0</v>
      </c>
      <c r="KN228" s="446">
        <f t="shared" si="296"/>
        <v>0</v>
      </c>
      <c r="KO228" s="446">
        <f t="shared" si="296"/>
        <v>0</v>
      </c>
      <c r="KP228" s="446">
        <f t="shared" si="296"/>
        <v>0</v>
      </c>
      <c r="KQ228" s="446">
        <f t="shared" si="296"/>
        <v>0</v>
      </c>
      <c r="KR228" s="446">
        <f t="shared" si="296"/>
        <v>0</v>
      </c>
      <c r="KS228" s="446">
        <f t="shared" si="296"/>
        <v>0</v>
      </c>
      <c r="KT228" s="446">
        <f t="shared" si="296"/>
        <v>0</v>
      </c>
      <c r="KU228" s="446">
        <f t="shared" si="296"/>
        <v>0</v>
      </c>
      <c r="KV228" s="446">
        <f t="shared" si="296"/>
        <v>0</v>
      </c>
      <c r="KW228" s="446">
        <f t="shared" si="296"/>
        <v>0</v>
      </c>
      <c r="KX228" s="446">
        <f t="shared" si="296"/>
        <v>0</v>
      </c>
      <c r="KY228" s="446">
        <f t="shared" si="296"/>
        <v>0</v>
      </c>
      <c r="KZ228" s="446">
        <f t="shared" si="296"/>
        <v>0</v>
      </c>
      <c r="LA228" s="446">
        <f t="shared" si="296"/>
        <v>0</v>
      </c>
      <c r="LB228" s="446">
        <f t="shared" si="296"/>
        <v>0</v>
      </c>
      <c r="LC228" s="446">
        <f t="shared" si="296"/>
        <v>0</v>
      </c>
      <c r="LD228" s="446">
        <f t="shared" si="296"/>
        <v>0</v>
      </c>
      <c r="LE228" s="446">
        <f t="shared" si="296"/>
        <v>0</v>
      </c>
      <c r="LF228" s="446">
        <f t="shared" si="296"/>
        <v>0</v>
      </c>
      <c r="LG228" s="446">
        <f t="shared" si="296"/>
        <v>0</v>
      </c>
      <c r="LH228" s="446">
        <f t="shared" si="296"/>
        <v>0</v>
      </c>
      <c r="LI228" s="446">
        <f t="shared" si="296"/>
        <v>0</v>
      </c>
      <c r="LJ228" s="446">
        <f t="shared" si="296"/>
        <v>0</v>
      </c>
      <c r="LK228" s="446">
        <f t="shared" si="296"/>
        <v>0</v>
      </c>
      <c r="LL228" s="446">
        <f t="shared" si="296"/>
        <v>0</v>
      </c>
      <c r="LM228" s="446">
        <f t="shared" ref="LM228:NK228" si="297">SUM(LM223:LM227)</f>
        <v>0</v>
      </c>
      <c r="LN228" s="446">
        <f t="shared" si="297"/>
        <v>0</v>
      </c>
      <c r="LO228" s="446">
        <f t="shared" si="297"/>
        <v>0</v>
      </c>
      <c r="LP228" s="446">
        <f t="shared" si="297"/>
        <v>0</v>
      </c>
      <c r="LQ228" s="446">
        <f t="shared" si="297"/>
        <v>0</v>
      </c>
      <c r="LR228" s="446">
        <f t="shared" si="297"/>
        <v>0</v>
      </c>
      <c r="LS228" s="446">
        <f t="shared" si="297"/>
        <v>0</v>
      </c>
      <c r="LT228" s="446">
        <f t="shared" si="297"/>
        <v>0</v>
      </c>
      <c r="LU228" s="446">
        <f t="shared" si="297"/>
        <v>0</v>
      </c>
      <c r="LV228" s="446">
        <f t="shared" si="297"/>
        <v>0</v>
      </c>
      <c r="LW228" s="446">
        <f t="shared" si="297"/>
        <v>0</v>
      </c>
      <c r="LX228" s="446">
        <f t="shared" si="297"/>
        <v>0</v>
      </c>
      <c r="LY228" s="446">
        <f t="shared" si="297"/>
        <v>0</v>
      </c>
      <c r="LZ228" s="446">
        <f t="shared" si="297"/>
        <v>0</v>
      </c>
      <c r="MA228" s="446">
        <f t="shared" si="297"/>
        <v>0</v>
      </c>
      <c r="MB228" s="446">
        <f t="shared" si="297"/>
        <v>0</v>
      </c>
      <c r="MC228" s="446">
        <f t="shared" si="297"/>
        <v>0</v>
      </c>
      <c r="MD228" s="446">
        <f t="shared" si="297"/>
        <v>0</v>
      </c>
      <c r="ME228" s="446">
        <f t="shared" si="297"/>
        <v>0</v>
      </c>
      <c r="MF228" s="446">
        <f t="shared" si="297"/>
        <v>0</v>
      </c>
      <c r="MG228" s="446">
        <f t="shared" si="297"/>
        <v>0</v>
      </c>
      <c r="MH228" s="446">
        <f t="shared" si="297"/>
        <v>0</v>
      </c>
      <c r="MI228" s="446">
        <f t="shared" si="297"/>
        <v>0</v>
      </c>
      <c r="MJ228" s="446">
        <f t="shared" si="297"/>
        <v>0</v>
      </c>
      <c r="MK228" s="446">
        <f t="shared" si="297"/>
        <v>0</v>
      </c>
      <c r="ML228" s="446">
        <f t="shared" si="297"/>
        <v>0</v>
      </c>
      <c r="MM228" s="446">
        <f t="shared" si="297"/>
        <v>0</v>
      </c>
      <c r="MN228" s="446">
        <f t="shared" si="297"/>
        <v>0</v>
      </c>
      <c r="MO228" s="446">
        <f t="shared" si="297"/>
        <v>0</v>
      </c>
      <c r="MP228" s="446">
        <f t="shared" si="297"/>
        <v>0</v>
      </c>
      <c r="MQ228" s="446">
        <f t="shared" si="297"/>
        <v>0</v>
      </c>
      <c r="MR228" s="446">
        <f t="shared" si="297"/>
        <v>0</v>
      </c>
      <c r="MS228" s="446">
        <f t="shared" si="297"/>
        <v>0</v>
      </c>
      <c r="MT228" s="446">
        <f t="shared" si="297"/>
        <v>0</v>
      </c>
      <c r="MU228" s="446">
        <f t="shared" si="297"/>
        <v>0</v>
      </c>
      <c r="MV228" s="446">
        <f t="shared" si="297"/>
        <v>0</v>
      </c>
      <c r="MW228" s="446">
        <f t="shared" si="297"/>
        <v>0</v>
      </c>
      <c r="MX228" s="446">
        <f t="shared" si="297"/>
        <v>0</v>
      </c>
      <c r="MY228" s="446">
        <f t="shared" si="297"/>
        <v>0</v>
      </c>
      <c r="MZ228" s="446">
        <f t="shared" si="297"/>
        <v>0</v>
      </c>
      <c r="NA228" s="446">
        <f t="shared" si="297"/>
        <v>0</v>
      </c>
      <c r="NB228" s="446">
        <f t="shared" si="297"/>
        <v>0</v>
      </c>
      <c r="NC228" s="446">
        <f t="shared" si="297"/>
        <v>0</v>
      </c>
      <c r="ND228" s="446">
        <f t="shared" si="297"/>
        <v>0</v>
      </c>
      <c r="NE228" s="446">
        <f t="shared" si="297"/>
        <v>0</v>
      </c>
      <c r="NF228" s="446">
        <f t="shared" si="297"/>
        <v>0</v>
      </c>
      <c r="NG228" s="446">
        <f t="shared" si="297"/>
        <v>0</v>
      </c>
      <c r="NH228" s="446">
        <f t="shared" si="297"/>
        <v>0</v>
      </c>
      <c r="NI228" s="446">
        <f t="shared" si="297"/>
        <v>0</v>
      </c>
      <c r="NJ228" s="446">
        <f t="shared" si="297"/>
        <v>0</v>
      </c>
      <c r="NK228" s="447">
        <f t="shared" si="297"/>
        <v>0</v>
      </c>
    </row>
    <row r="229" spans="1:375" x14ac:dyDescent="0.15">
      <c r="C229" s="438"/>
      <c r="NK229" s="439"/>
    </row>
    <row r="230" spans="1:375" x14ac:dyDescent="0.15">
      <c r="A230" s="427"/>
      <c r="B230" s="428"/>
      <c r="C230" s="429" t="s">
        <v>743</v>
      </c>
      <c r="D230" s="428"/>
      <c r="E230" s="428"/>
      <c r="F230" s="428"/>
      <c r="G230" s="428"/>
      <c r="H230" s="428"/>
      <c r="I230" s="428"/>
      <c r="J230" s="428"/>
      <c r="K230" s="428"/>
      <c r="L230" s="428"/>
      <c r="M230" s="428"/>
      <c r="N230" s="428"/>
      <c r="O230" s="428"/>
      <c r="P230" s="428"/>
      <c r="Q230" s="428"/>
      <c r="R230" s="428"/>
      <c r="S230" s="428"/>
      <c r="T230" s="428"/>
      <c r="U230" s="428"/>
      <c r="V230" s="428"/>
      <c r="W230" s="428"/>
      <c r="X230" s="428"/>
      <c r="Y230" s="428"/>
      <c r="Z230" s="428"/>
      <c r="AA230" s="428"/>
      <c r="AB230" s="428"/>
      <c r="AC230" s="428"/>
      <c r="AD230" s="428"/>
      <c r="AE230" s="428"/>
      <c r="AF230" s="428"/>
      <c r="AG230" s="428"/>
      <c r="AH230" s="428"/>
      <c r="AI230" s="428"/>
      <c r="AJ230" s="428"/>
      <c r="AK230" s="428"/>
      <c r="AL230" s="428"/>
      <c r="AM230" s="428"/>
      <c r="AN230" s="428"/>
      <c r="AO230" s="428"/>
      <c r="AP230" s="428"/>
      <c r="AQ230" s="428"/>
      <c r="AR230" s="428"/>
      <c r="AS230" s="428"/>
      <c r="AT230" s="428"/>
      <c r="AU230" s="428"/>
      <c r="AV230" s="428"/>
      <c r="AW230" s="428"/>
      <c r="AX230" s="428"/>
      <c r="AY230" s="428"/>
      <c r="AZ230" s="428"/>
      <c r="BA230" s="428"/>
      <c r="BB230" s="428"/>
      <c r="BC230" s="428"/>
      <c r="BD230" s="428"/>
      <c r="BE230" s="428"/>
      <c r="BF230" s="428"/>
      <c r="BG230" s="428"/>
      <c r="BH230" s="428"/>
      <c r="BI230" s="428"/>
      <c r="BJ230" s="428"/>
      <c r="BK230" s="428"/>
      <c r="BL230" s="428"/>
      <c r="BM230" s="428"/>
      <c r="BN230" s="428"/>
      <c r="BO230" s="428"/>
      <c r="BP230" s="428"/>
      <c r="BQ230" s="428"/>
      <c r="BR230" s="428"/>
      <c r="BS230" s="428"/>
      <c r="BT230" s="428"/>
      <c r="BU230" s="428"/>
      <c r="BV230" s="428"/>
      <c r="BW230" s="428"/>
      <c r="BX230" s="428"/>
      <c r="BY230" s="428"/>
      <c r="BZ230" s="428"/>
      <c r="CA230" s="428"/>
      <c r="CB230" s="428"/>
      <c r="CC230" s="428"/>
      <c r="CD230" s="428"/>
      <c r="CE230" s="428"/>
      <c r="CF230" s="428"/>
      <c r="CG230" s="428"/>
      <c r="CH230" s="428"/>
      <c r="CI230" s="428"/>
      <c r="CJ230" s="428"/>
      <c r="CK230" s="428"/>
      <c r="CL230" s="428"/>
      <c r="CM230" s="428"/>
      <c r="CN230" s="428"/>
      <c r="CO230" s="428"/>
      <c r="CP230" s="428"/>
      <c r="CQ230" s="428"/>
      <c r="CR230" s="428"/>
      <c r="CS230" s="428"/>
      <c r="CT230" s="428"/>
      <c r="CU230" s="428"/>
      <c r="CV230" s="428"/>
      <c r="CW230" s="428"/>
      <c r="CX230" s="428"/>
      <c r="CY230" s="428"/>
      <c r="CZ230" s="428"/>
      <c r="DA230" s="428"/>
      <c r="DB230" s="428"/>
      <c r="DC230" s="428"/>
      <c r="DD230" s="428"/>
      <c r="DE230" s="428"/>
      <c r="DF230" s="428"/>
      <c r="DG230" s="428"/>
      <c r="DH230" s="428"/>
      <c r="DI230" s="428"/>
      <c r="DJ230" s="428"/>
      <c r="DK230" s="428"/>
      <c r="DL230" s="428"/>
      <c r="DM230" s="428"/>
      <c r="DN230" s="428"/>
      <c r="DO230" s="428"/>
      <c r="DP230" s="428"/>
      <c r="DQ230" s="428"/>
      <c r="DR230" s="428"/>
      <c r="DS230" s="428"/>
      <c r="DT230" s="428"/>
      <c r="DU230" s="428"/>
      <c r="DV230" s="428"/>
      <c r="DW230" s="428"/>
      <c r="DX230" s="428"/>
      <c r="DY230" s="428"/>
      <c r="DZ230" s="428"/>
      <c r="EA230" s="428"/>
      <c r="EB230" s="428"/>
      <c r="EC230" s="428"/>
      <c r="ED230" s="428"/>
      <c r="EE230" s="428"/>
      <c r="EF230" s="428"/>
      <c r="EG230" s="428"/>
      <c r="EH230" s="428"/>
      <c r="EI230" s="428"/>
      <c r="EJ230" s="428"/>
      <c r="EK230" s="428"/>
      <c r="EL230" s="428"/>
      <c r="EM230" s="428"/>
      <c r="EN230" s="428"/>
      <c r="EO230" s="428"/>
      <c r="EP230" s="428"/>
      <c r="EQ230" s="428"/>
      <c r="ER230" s="428"/>
      <c r="ES230" s="428"/>
      <c r="ET230" s="428"/>
      <c r="EU230" s="428"/>
      <c r="EV230" s="428"/>
      <c r="EW230" s="428"/>
      <c r="EX230" s="428"/>
      <c r="EY230" s="428"/>
      <c r="EZ230" s="428"/>
      <c r="FA230" s="428"/>
      <c r="FB230" s="428"/>
      <c r="FC230" s="428"/>
      <c r="FD230" s="428"/>
      <c r="FE230" s="428"/>
      <c r="FF230" s="428"/>
      <c r="FG230" s="428"/>
      <c r="FH230" s="428"/>
      <c r="FI230" s="428"/>
      <c r="FJ230" s="428"/>
      <c r="FK230" s="428"/>
      <c r="FL230" s="428"/>
      <c r="FM230" s="428"/>
      <c r="FN230" s="428"/>
      <c r="FO230" s="428"/>
      <c r="FP230" s="428"/>
      <c r="FQ230" s="428"/>
      <c r="FR230" s="428"/>
      <c r="FS230" s="428"/>
      <c r="FT230" s="428"/>
      <c r="FU230" s="428"/>
      <c r="FV230" s="428"/>
      <c r="FW230" s="428"/>
      <c r="FX230" s="428"/>
      <c r="FY230" s="428"/>
      <c r="FZ230" s="428"/>
      <c r="GA230" s="428"/>
      <c r="GB230" s="428"/>
      <c r="GC230" s="428"/>
      <c r="GD230" s="428"/>
      <c r="GE230" s="428"/>
      <c r="GF230" s="428"/>
      <c r="GG230" s="428"/>
      <c r="GH230" s="428"/>
      <c r="GI230" s="428"/>
      <c r="GJ230" s="428"/>
      <c r="GK230" s="428"/>
      <c r="GL230" s="428"/>
      <c r="GM230" s="428"/>
      <c r="GN230" s="428"/>
      <c r="GO230" s="428"/>
      <c r="GP230" s="428"/>
      <c r="GQ230" s="428"/>
      <c r="GR230" s="428"/>
      <c r="GS230" s="428"/>
      <c r="GT230" s="428"/>
      <c r="GU230" s="428"/>
      <c r="GV230" s="428"/>
      <c r="GW230" s="428"/>
      <c r="GX230" s="428"/>
      <c r="GY230" s="428"/>
      <c r="GZ230" s="428"/>
      <c r="HA230" s="428"/>
      <c r="HB230" s="428"/>
      <c r="HC230" s="428"/>
      <c r="HD230" s="428"/>
      <c r="HE230" s="428"/>
      <c r="HF230" s="428"/>
      <c r="HG230" s="428"/>
      <c r="HH230" s="428"/>
      <c r="HI230" s="428"/>
      <c r="HJ230" s="428"/>
      <c r="HK230" s="428"/>
      <c r="HL230" s="428"/>
      <c r="HM230" s="428"/>
      <c r="HN230" s="428"/>
      <c r="HO230" s="428"/>
      <c r="HP230" s="428"/>
      <c r="HQ230" s="428"/>
      <c r="HR230" s="428"/>
      <c r="HS230" s="428"/>
      <c r="HT230" s="428"/>
      <c r="HU230" s="428"/>
      <c r="HV230" s="428"/>
      <c r="HW230" s="428"/>
      <c r="HX230" s="428"/>
      <c r="HY230" s="428"/>
      <c r="HZ230" s="428"/>
      <c r="IA230" s="428"/>
      <c r="IB230" s="428"/>
      <c r="IC230" s="428"/>
      <c r="ID230" s="428"/>
      <c r="IE230" s="428"/>
      <c r="IF230" s="428"/>
      <c r="IG230" s="428"/>
      <c r="IH230" s="428"/>
      <c r="II230" s="428"/>
      <c r="IJ230" s="428"/>
      <c r="IK230" s="428"/>
      <c r="IL230" s="428"/>
      <c r="IM230" s="428"/>
      <c r="IN230" s="428"/>
      <c r="IO230" s="428"/>
      <c r="IP230" s="428"/>
      <c r="IQ230" s="428"/>
      <c r="IR230" s="428"/>
      <c r="IS230" s="428"/>
      <c r="IT230" s="428"/>
      <c r="IU230" s="428"/>
      <c r="IV230" s="428"/>
      <c r="IW230" s="428"/>
      <c r="IX230" s="428"/>
      <c r="IY230" s="428"/>
      <c r="IZ230" s="428"/>
      <c r="JA230" s="428"/>
      <c r="JB230" s="428"/>
      <c r="JC230" s="428"/>
      <c r="JD230" s="428"/>
      <c r="JE230" s="428"/>
      <c r="JF230" s="428"/>
      <c r="JG230" s="428"/>
      <c r="JH230" s="428"/>
      <c r="JI230" s="428"/>
      <c r="JJ230" s="428"/>
      <c r="JK230" s="428"/>
      <c r="JL230" s="428"/>
      <c r="JM230" s="428"/>
      <c r="JN230" s="428"/>
      <c r="JO230" s="428"/>
      <c r="JP230" s="428"/>
      <c r="JQ230" s="428"/>
      <c r="JR230" s="428"/>
      <c r="JS230" s="428"/>
      <c r="JT230" s="428"/>
      <c r="JU230" s="428"/>
      <c r="JV230" s="428"/>
      <c r="JW230" s="428"/>
      <c r="JX230" s="428"/>
      <c r="JY230" s="428"/>
      <c r="JZ230" s="428"/>
      <c r="KA230" s="428"/>
      <c r="KB230" s="428"/>
      <c r="KC230" s="428"/>
      <c r="KD230" s="428"/>
      <c r="KE230" s="428"/>
      <c r="KF230" s="428"/>
      <c r="KG230" s="428"/>
      <c r="KH230" s="428"/>
      <c r="KI230" s="428"/>
      <c r="KJ230" s="428"/>
      <c r="KK230" s="428"/>
      <c r="KL230" s="428"/>
      <c r="KM230" s="428"/>
      <c r="KN230" s="428"/>
      <c r="KO230" s="428"/>
      <c r="KP230" s="428"/>
      <c r="KQ230" s="428"/>
      <c r="KR230" s="428"/>
      <c r="KS230" s="428"/>
      <c r="KT230" s="428"/>
      <c r="KU230" s="428"/>
      <c r="KV230" s="428"/>
      <c r="KW230" s="428"/>
      <c r="KX230" s="428"/>
      <c r="KY230" s="428"/>
      <c r="KZ230" s="428"/>
      <c r="LA230" s="428"/>
      <c r="LB230" s="428"/>
      <c r="LC230" s="428"/>
      <c r="LD230" s="428"/>
      <c r="LE230" s="428"/>
      <c r="LF230" s="428"/>
      <c r="LG230" s="428"/>
      <c r="LH230" s="428"/>
      <c r="LI230" s="428"/>
      <c r="LJ230" s="428"/>
      <c r="LK230" s="428"/>
      <c r="LL230" s="428"/>
      <c r="LM230" s="428"/>
      <c r="LN230" s="428"/>
      <c r="LO230" s="428"/>
      <c r="LP230" s="428"/>
      <c r="LQ230" s="428"/>
      <c r="LR230" s="428"/>
      <c r="LS230" s="428"/>
      <c r="LT230" s="428"/>
      <c r="LU230" s="428"/>
      <c r="LV230" s="428"/>
      <c r="LW230" s="428"/>
      <c r="LX230" s="428"/>
      <c r="LY230" s="428"/>
      <c r="LZ230" s="428"/>
      <c r="MA230" s="428"/>
      <c r="MB230" s="428"/>
      <c r="MC230" s="428"/>
      <c r="MD230" s="428"/>
      <c r="ME230" s="428"/>
      <c r="MF230" s="428"/>
      <c r="MG230" s="428"/>
      <c r="MH230" s="428"/>
      <c r="MI230" s="428"/>
      <c r="MJ230" s="428"/>
      <c r="MK230" s="428"/>
      <c r="ML230" s="428"/>
      <c r="MM230" s="428"/>
      <c r="MN230" s="428"/>
      <c r="MO230" s="428"/>
      <c r="MP230" s="428"/>
      <c r="MQ230" s="428"/>
      <c r="MR230" s="428"/>
      <c r="MS230" s="428"/>
      <c r="MT230" s="428"/>
      <c r="MU230" s="428"/>
      <c r="MV230" s="428"/>
      <c r="MW230" s="428"/>
      <c r="MX230" s="428"/>
      <c r="MY230" s="428"/>
      <c r="MZ230" s="428"/>
      <c r="NA230" s="428"/>
      <c r="NB230" s="428"/>
      <c r="NC230" s="428"/>
      <c r="ND230" s="428"/>
      <c r="NE230" s="428"/>
      <c r="NF230" s="428"/>
      <c r="NG230" s="428"/>
      <c r="NH230" s="428"/>
      <c r="NI230" s="428"/>
      <c r="NJ230" s="428"/>
      <c r="NK230" s="430"/>
    </row>
    <row r="231" spans="1:375" x14ac:dyDescent="0.15">
      <c r="A231" s="431"/>
      <c r="B231" s="432" t="s">
        <v>744</v>
      </c>
      <c r="C231" s="433" t="str">
        <f>A67&amp;" / "&amp;C67</f>
        <v>500 / Airbnb</v>
      </c>
      <c r="D231" s="434"/>
      <c r="E231" s="434"/>
      <c r="F231" s="434"/>
      <c r="G231" s="434"/>
      <c r="H231" s="434"/>
      <c r="I231" s="434"/>
      <c r="J231" s="434"/>
      <c r="K231" s="434"/>
      <c r="L231" s="434"/>
      <c r="M231" s="434"/>
      <c r="N231" s="434"/>
      <c r="O231" s="434"/>
      <c r="P231" s="434"/>
      <c r="Q231" s="434"/>
      <c r="R231" s="434"/>
      <c r="S231" s="434"/>
      <c r="T231" s="434"/>
      <c r="U231" s="434"/>
      <c r="V231" s="434"/>
      <c r="W231" s="434"/>
      <c r="X231" s="434"/>
      <c r="Y231" s="434"/>
      <c r="Z231" s="434"/>
      <c r="AA231" s="434"/>
      <c r="AB231" s="434"/>
      <c r="AC231" s="434"/>
      <c r="AD231" s="434"/>
      <c r="AE231" s="434"/>
      <c r="AF231" s="434"/>
      <c r="AG231" s="434"/>
      <c r="AH231" s="434"/>
      <c r="AI231" s="434"/>
      <c r="AJ231" s="434"/>
      <c r="AK231" s="434"/>
      <c r="AL231" s="434"/>
      <c r="AM231" s="434"/>
      <c r="AN231" s="434"/>
      <c r="AO231" s="434"/>
      <c r="AP231" s="434"/>
      <c r="AQ231" s="434"/>
      <c r="AR231" s="434"/>
      <c r="AS231" s="434"/>
      <c r="AT231" s="434"/>
      <c r="AU231" s="434"/>
      <c r="AV231" s="434"/>
      <c r="AW231" s="434"/>
      <c r="AX231" s="434"/>
      <c r="AY231" s="434"/>
      <c r="AZ231" s="434"/>
      <c r="BA231" s="434"/>
      <c r="BB231" s="434"/>
      <c r="BC231" s="434"/>
      <c r="BD231" s="434"/>
      <c r="BE231" s="434"/>
      <c r="BF231" s="434"/>
      <c r="BG231" s="434"/>
      <c r="BH231" s="434"/>
      <c r="BI231" s="434"/>
      <c r="BJ231" s="434"/>
      <c r="BK231" s="434"/>
      <c r="BL231" s="434"/>
      <c r="BM231" s="434"/>
      <c r="BN231" s="434"/>
      <c r="BO231" s="434"/>
      <c r="BP231" s="434"/>
      <c r="BQ231" s="434"/>
      <c r="BR231" s="434"/>
      <c r="BS231" s="434"/>
      <c r="BT231" s="434"/>
      <c r="BU231" s="434"/>
      <c r="BV231" s="434"/>
      <c r="BW231" s="434"/>
      <c r="BX231" s="434"/>
      <c r="BY231" s="434"/>
      <c r="BZ231" s="434"/>
      <c r="CA231" s="434"/>
      <c r="CB231" s="434"/>
      <c r="CC231" s="434"/>
      <c r="CD231" s="434"/>
      <c r="CE231" s="434"/>
      <c r="CF231" s="434"/>
      <c r="CG231" s="434"/>
      <c r="CH231" s="434"/>
      <c r="CI231" s="434"/>
      <c r="CJ231" s="434"/>
      <c r="CK231" s="434"/>
      <c r="CL231" s="434"/>
      <c r="CM231" s="434"/>
      <c r="CN231" s="434"/>
      <c r="CO231" s="434"/>
      <c r="CP231" s="434"/>
      <c r="CQ231" s="434"/>
      <c r="CR231" s="434"/>
      <c r="CS231" s="434"/>
      <c r="CT231" s="434"/>
      <c r="CU231" s="434"/>
      <c r="CV231" s="434"/>
      <c r="CW231" s="434"/>
      <c r="CX231" s="434"/>
      <c r="CY231" s="434"/>
      <c r="CZ231" s="434"/>
      <c r="DA231" s="434"/>
      <c r="DB231" s="434"/>
      <c r="DC231" s="434"/>
      <c r="DD231" s="434"/>
      <c r="DE231" s="434"/>
      <c r="DF231" s="434"/>
      <c r="DG231" s="434"/>
      <c r="DH231" s="434"/>
      <c r="DI231" s="434"/>
      <c r="DJ231" s="434"/>
      <c r="DK231" s="434"/>
      <c r="DL231" s="434"/>
      <c r="DM231" s="434"/>
      <c r="DN231" s="434"/>
      <c r="DO231" s="434"/>
      <c r="DP231" s="434"/>
      <c r="DQ231" s="434"/>
      <c r="DR231" s="434"/>
      <c r="DS231" s="434"/>
      <c r="DT231" s="434"/>
      <c r="DU231" s="434"/>
      <c r="DV231" s="434"/>
      <c r="DW231" s="434"/>
      <c r="DX231" s="434"/>
      <c r="DY231" s="434"/>
      <c r="DZ231" s="434"/>
      <c r="EA231" s="434"/>
      <c r="EB231" s="434"/>
      <c r="EC231" s="434"/>
      <c r="ED231" s="434"/>
      <c r="EE231" s="434"/>
      <c r="EF231" s="434"/>
      <c r="EG231" s="434"/>
      <c r="EH231" s="434"/>
      <c r="EI231" s="434"/>
      <c r="EJ231" s="434"/>
      <c r="EK231" s="434"/>
      <c r="EL231" s="434"/>
      <c r="EM231" s="434"/>
      <c r="EN231" s="434"/>
      <c r="EO231" s="434"/>
      <c r="EP231" s="434"/>
      <c r="EQ231" s="434"/>
      <c r="ER231" s="434"/>
      <c r="ES231" s="434"/>
      <c r="ET231" s="434"/>
      <c r="EU231" s="434"/>
      <c r="EV231" s="434"/>
      <c r="EW231" s="434"/>
      <c r="EX231" s="434"/>
      <c r="EY231" s="434"/>
      <c r="EZ231" s="434"/>
      <c r="FA231" s="434"/>
      <c r="FB231" s="434"/>
      <c r="FC231" s="434"/>
      <c r="FD231" s="434"/>
      <c r="FE231" s="434"/>
      <c r="FF231" s="434"/>
      <c r="FG231" s="434"/>
      <c r="FH231" s="434"/>
      <c r="FI231" s="434"/>
      <c r="FJ231" s="434"/>
      <c r="FK231" s="434"/>
      <c r="FL231" s="434"/>
      <c r="FM231" s="434"/>
      <c r="FN231" s="434"/>
      <c r="FO231" s="434"/>
      <c r="FP231" s="434"/>
      <c r="FQ231" s="434"/>
      <c r="FR231" s="434"/>
      <c r="FS231" s="434"/>
      <c r="FT231" s="434"/>
      <c r="FU231" s="434"/>
      <c r="FV231" s="434"/>
      <c r="FW231" s="434"/>
      <c r="FX231" s="434"/>
      <c r="FY231" s="434"/>
      <c r="FZ231" s="434"/>
      <c r="GA231" s="434"/>
      <c r="GB231" s="434"/>
      <c r="GC231" s="434"/>
      <c r="GD231" s="434"/>
      <c r="GE231" s="434"/>
      <c r="GF231" s="434"/>
      <c r="GG231" s="434"/>
      <c r="GH231" s="434"/>
      <c r="GI231" s="434"/>
      <c r="GJ231" s="434"/>
      <c r="GK231" s="434"/>
      <c r="GL231" s="434"/>
      <c r="GM231" s="434"/>
      <c r="GN231" s="434"/>
      <c r="GO231" s="434"/>
      <c r="GP231" s="434"/>
      <c r="GQ231" s="434"/>
      <c r="GR231" s="434"/>
      <c r="GS231" s="434"/>
      <c r="GT231" s="434"/>
      <c r="GU231" s="434"/>
      <c r="GV231" s="434"/>
      <c r="GW231" s="434"/>
      <c r="GX231" s="434"/>
      <c r="GY231" s="434"/>
      <c r="GZ231" s="434"/>
      <c r="HA231" s="434"/>
      <c r="HB231" s="434"/>
      <c r="HC231" s="434"/>
      <c r="HD231" s="434"/>
      <c r="HE231" s="434"/>
      <c r="HF231" s="434"/>
      <c r="HG231" s="434"/>
      <c r="HH231" s="434"/>
      <c r="HI231" s="434"/>
      <c r="HJ231" s="434"/>
      <c r="HK231" s="434"/>
      <c r="HL231" s="434"/>
      <c r="HM231" s="434"/>
      <c r="HN231" s="434"/>
      <c r="HO231" s="434"/>
      <c r="HP231" s="434"/>
      <c r="HQ231" s="434"/>
      <c r="HR231" s="434"/>
      <c r="HS231" s="434"/>
      <c r="HT231" s="434"/>
      <c r="HU231" s="434"/>
      <c r="HV231" s="434"/>
      <c r="HW231" s="434"/>
      <c r="HX231" s="434"/>
      <c r="HY231" s="434"/>
      <c r="HZ231" s="434"/>
      <c r="IA231" s="434"/>
      <c r="IB231" s="434"/>
      <c r="IC231" s="434"/>
      <c r="ID231" s="434"/>
      <c r="IE231" s="434"/>
      <c r="IF231" s="434"/>
      <c r="IG231" s="434"/>
      <c r="IH231" s="434"/>
      <c r="II231" s="434"/>
      <c r="IJ231" s="434"/>
      <c r="IK231" s="434"/>
      <c r="IL231" s="434"/>
      <c r="IM231" s="434"/>
      <c r="IN231" s="434"/>
      <c r="IO231" s="434"/>
      <c r="IP231" s="434"/>
      <c r="IQ231" s="434"/>
      <c r="IR231" s="434"/>
      <c r="IS231" s="434"/>
      <c r="IT231" s="434"/>
      <c r="IU231" s="434"/>
      <c r="IV231" s="434"/>
      <c r="IW231" s="434"/>
      <c r="IX231" s="434"/>
      <c r="IY231" s="434"/>
      <c r="IZ231" s="434"/>
      <c r="JA231" s="434"/>
      <c r="JB231" s="434"/>
      <c r="JC231" s="434"/>
      <c r="JD231" s="434"/>
      <c r="JE231" s="434"/>
      <c r="JF231" s="434"/>
      <c r="JG231" s="434"/>
      <c r="JH231" s="434"/>
      <c r="JI231" s="434"/>
      <c r="JJ231" s="434"/>
      <c r="JK231" s="434"/>
      <c r="JL231" s="434"/>
      <c r="JM231" s="434"/>
      <c r="JN231" s="434"/>
      <c r="JO231" s="434"/>
      <c r="JP231" s="434"/>
      <c r="JQ231" s="434"/>
      <c r="JR231" s="434"/>
      <c r="JS231" s="434"/>
      <c r="JT231" s="434"/>
      <c r="JU231" s="434"/>
      <c r="JV231" s="434"/>
      <c r="JW231" s="434"/>
      <c r="JX231" s="434"/>
      <c r="JY231" s="434"/>
      <c r="JZ231" s="434"/>
      <c r="KA231" s="434"/>
      <c r="KB231" s="434"/>
      <c r="KC231" s="434"/>
      <c r="KD231" s="434"/>
      <c r="KE231" s="434"/>
      <c r="KF231" s="434"/>
      <c r="KG231" s="434"/>
      <c r="KH231" s="434"/>
      <c r="KI231" s="434"/>
      <c r="KJ231" s="434"/>
      <c r="KK231" s="434"/>
      <c r="KL231" s="434"/>
      <c r="KM231" s="434"/>
      <c r="KN231" s="434"/>
      <c r="KO231" s="434"/>
      <c r="KP231" s="434"/>
      <c r="KQ231" s="434"/>
      <c r="KR231" s="434"/>
      <c r="KS231" s="434"/>
      <c r="KT231" s="434"/>
      <c r="KU231" s="434"/>
      <c r="KV231" s="434"/>
      <c r="KW231" s="434"/>
      <c r="KX231" s="434"/>
      <c r="KY231" s="434"/>
      <c r="KZ231" s="434"/>
      <c r="LA231" s="434"/>
      <c r="LB231" s="434"/>
      <c r="LC231" s="434"/>
      <c r="LD231" s="434"/>
      <c r="LE231" s="434"/>
      <c r="LF231" s="434"/>
      <c r="LG231" s="434"/>
      <c r="LH231" s="434"/>
      <c r="LI231" s="434"/>
      <c r="LJ231" s="434"/>
      <c r="LK231" s="434"/>
      <c r="LL231" s="434"/>
      <c r="LM231" s="434"/>
      <c r="LN231" s="434"/>
      <c r="LO231" s="434"/>
      <c r="LP231" s="434"/>
      <c r="LQ231" s="434"/>
      <c r="LR231" s="434"/>
      <c r="LS231" s="434"/>
      <c r="LT231" s="434"/>
      <c r="LU231" s="434"/>
      <c r="LV231" s="434"/>
      <c r="LW231" s="434"/>
      <c r="LX231" s="434"/>
      <c r="LY231" s="434"/>
      <c r="LZ231" s="434"/>
      <c r="MA231" s="434"/>
      <c r="MB231" s="434"/>
      <c r="MC231" s="434"/>
      <c r="MD231" s="434"/>
      <c r="ME231" s="434"/>
      <c r="MF231" s="434"/>
      <c r="MG231" s="434"/>
      <c r="MH231" s="434"/>
      <c r="MI231" s="434"/>
      <c r="MJ231" s="434"/>
      <c r="MK231" s="434"/>
      <c r="ML231" s="434"/>
      <c r="MM231" s="434"/>
      <c r="MN231" s="434"/>
      <c r="MO231" s="434"/>
      <c r="MP231" s="434"/>
      <c r="MQ231" s="434"/>
      <c r="MR231" s="434"/>
      <c r="MS231" s="434"/>
      <c r="MT231" s="434"/>
      <c r="MU231" s="434"/>
      <c r="MV231" s="434"/>
      <c r="MW231" s="434"/>
      <c r="MX231" s="434"/>
      <c r="MY231" s="434"/>
      <c r="MZ231" s="434"/>
      <c r="NA231" s="434"/>
      <c r="NB231" s="434"/>
      <c r="NC231" s="434"/>
      <c r="ND231" s="434"/>
      <c r="NE231" s="434"/>
      <c r="NF231" s="434"/>
      <c r="NG231" s="434"/>
      <c r="NH231" s="434"/>
      <c r="NI231" s="434"/>
      <c r="NJ231" s="434"/>
      <c r="NK231" s="435"/>
    </row>
    <row r="232" spans="1:375" x14ac:dyDescent="0.15">
      <c r="A232" s="436">
        <f>SUM(D232:NK232)</f>
        <v>140687.91498352497</v>
      </c>
      <c r="B232" s="437" t="s">
        <v>745</v>
      </c>
      <c r="C232" s="438" t="s">
        <v>746</v>
      </c>
      <c r="D232" s="439">
        <f t="array" ref="D232">IFERROR(INDEX($N67:$N81,MATCH(1,IF($L67:$L81&lt;=D$165,IF($M67:$M81&gt;=D$165,1)),0))*$B67/12,0)</f>
        <v>0</v>
      </c>
      <c r="E232" s="439">
        <f t="array" ref="E232">IFERROR(INDEX($N67:$N81,MATCH(1,IF($L67:$L81&lt;=E$165,IF($M67:$M81&gt;=E$165,1)),0))*$B67/12,0)</f>
        <v>0</v>
      </c>
      <c r="F232" s="439">
        <f t="array" ref="F232">IFERROR(INDEX($N67:$N81,MATCH(1,IF($L67:$L81&lt;=F$165,IF($M67:$M81&gt;=F$165,1)),0))*$B67/12,0)</f>
        <v>0</v>
      </c>
      <c r="G232" s="439">
        <f t="array" ref="G232">IFERROR(INDEX($N67:$N81,MATCH(1,IF($L67:$L81&lt;=G$165,IF($M67:$M81&gt;=G$165,1)),0))*$B67/12,0)</f>
        <v>0</v>
      </c>
      <c r="H232" s="439">
        <f t="array" ref="H232">IFERROR(INDEX($N67:$N81,MATCH(1,IF($L67:$L81&lt;=H$165,IF($M67:$M81&gt;=H$165,1)),0))*$B67/12,0)</f>
        <v>0</v>
      </c>
      <c r="I232" s="439">
        <f t="array" ref="I232">IFERROR(INDEX($N67:$N81,MATCH(1,IF($L67:$L81&lt;=I$165,IF($M67:$M81&gt;=I$165,1)),0))*$B67/12,0)</f>
        <v>0</v>
      </c>
      <c r="J232" s="439">
        <f t="array" ref="J232">IFERROR(INDEX($N67:$N81,MATCH(1,IF($L67:$L81&lt;=J$165,IF($M67:$M81&gt;=J$165,1)),0))*$B67/12,0)</f>
        <v>0</v>
      </c>
      <c r="K232" s="439">
        <f t="array" ref="K232">IFERROR(INDEX($N67:$N81,MATCH(1,IF($L67:$L81&lt;=K$165,IF($M67:$M81&gt;=K$165,1)),0))*$B67/12,0)</f>
        <v>0</v>
      </c>
      <c r="L232" s="439">
        <f t="array" ref="L232">IFERROR(INDEX($N67:$N81,MATCH(1,IF($L67:$L81&lt;=L$165,IF($M67:$M81&gt;=L$165,1)),0))*$B67/12,0)</f>
        <v>0</v>
      </c>
      <c r="M232" s="439">
        <f t="array" ref="M232">IFERROR(INDEX($N67:$N81,MATCH(1,IF($L67:$L81&lt;=M$165,IF($M67:$M81&gt;=M$165,1)),0))*$B67/12,0)</f>
        <v>0</v>
      </c>
      <c r="N232" s="439">
        <f t="array" ref="N232">IFERROR(INDEX($N67:$N81,MATCH(1,IF($L67:$L81&lt;=N$165,IF($M67:$M81&gt;=N$165,1)),0))*$B67/12,0)</f>
        <v>0</v>
      </c>
      <c r="O232" s="439">
        <f t="array" ref="O232">IFERROR(INDEX($N67:$N81,MATCH(1,IF($L67:$L81&lt;=O$165,IF($M67:$M81&gt;=O$165,1)),0))*$B67/12,0)</f>
        <v>0</v>
      </c>
      <c r="P232" s="439">
        <f t="array" ref="P232">IFERROR(INDEX($N67:$N81,MATCH(1,IF($L67:$L81&lt;=P$165,IF($M67:$M81&gt;=P$165,1)),0))*$B67/12,0)</f>
        <v>0</v>
      </c>
      <c r="Q232" s="439">
        <f t="array" ref="Q232">IFERROR(INDEX($N67:$N81,MATCH(1,IF($L67:$L81&lt;=Q$165,IF($M67:$M81&gt;=Q$165,1)),0))*$B67/12,0)</f>
        <v>0</v>
      </c>
      <c r="R232" s="439">
        <f t="array" ref="R232">IFERROR(INDEX($N67:$N81,MATCH(1,IF($L67:$L81&lt;=R$165,IF($M67:$M81&gt;=R$165,1)),0))*$B67/12,0)</f>
        <v>0</v>
      </c>
      <c r="S232" s="439">
        <f t="array" ref="S232">IFERROR(INDEX($N67:$N81,MATCH(1,IF($L67:$L81&lt;=S$165,IF($M67:$M81&gt;=S$165,1)),0))*$B67/12,0)</f>
        <v>0</v>
      </c>
      <c r="T232" s="439">
        <f t="array" ref="T232">IFERROR(INDEX($N67:$N81,MATCH(1,IF($L67:$L81&lt;=T$165,IF($M67:$M81&gt;=T$165,1)),0))*$B67/12,0)</f>
        <v>0</v>
      </c>
      <c r="U232" s="439">
        <f t="array" ref="U232">IFERROR(INDEX($N67:$N81,MATCH(1,IF($L67:$L81&lt;=U$165,IF($M67:$M81&gt;=U$165,1)),0))*$B67/12,0)</f>
        <v>0</v>
      </c>
      <c r="V232" s="439">
        <f t="array" ref="V232">IFERROR(INDEX($N67:$N81,MATCH(1,IF($L67:$L81&lt;=V$165,IF($M67:$M81&gt;=V$165,1)),0))*$B67/12,0)</f>
        <v>0</v>
      </c>
      <c r="W232" s="439">
        <f t="array" ref="W232">IFERROR(INDEX($N67:$N81,MATCH(1,IF($L67:$L81&lt;=W$165,IF($M67:$M81&gt;=W$165,1)),0))*$B67/12,0)</f>
        <v>0</v>
      </c>
      <c r="X232" s="439">
        <f t="array" ref="X232">IFERROR(INDEX($N67:$N81,MATCH(1,IF($L67:$L81&lt;=X$165,IF($M67:$M81&gt;=X$165,1)),0))*$B67/12,0)</f>
        <v>0</v>
      </c>
      <c r="Y232" s="439">
        <f t="array" ref="Y232">IFERROR(INDEX($N67:$N81,MATCH(1,IF($L67:$L81&lt;=Y$165,IF($M67:$M81&gt;=Y$165,1)),0))*$B67/12,0)</f>
        <v>0</v>
      </c>
      <c r="Z232" s="439">
        <f t="array" ref="Z232">IFERROR(INDEX($N67:$N81,MATCH(1,IF($L67:$L81&lt;=Z$165,IF($M67:$M81&gt;=Z$165,1)),0))*$B67/12,0)</f>
        <v>1812.5</v>
      </c>
      <c r="AA232" s="439">
        <f t="array" ref="AA232">IFERROR(INDEX($N67:$N81,MATCH(1,IF($L67:$L81&lt;=AA$165,IF($M67:$M81&gt;=AA$165,1)),0))*$B67/12,0)</f>
        <v>1812.5</v>
      </c>
      <c r="AB232" s="439">
        <f t="array" ref="AB232">IFERROR(INDEX($N67:$N81,MATCH(1,IF($L67:$L81&lt;=AB$165,IF($M67:$M81&gt;=AB$165,1)),0))*$B67/12,0)</f>
        <v>1812.5</v>
      </c>
      <c r="AC232" s="439">
        <f t="array" ref="AC232">IFERROR(INDEX($N67:$N81,MATCH(1,IF($L67:$L81&lt;=AC$165,IF($M67:$M81&gt;=AC$165,1)),0))*$B67/12,0)</f>
        <v>1812.5</v>
      </c>
      <c r="AD232" s="439">
        <f t="array" ref="AD232">IFERROR(INDEX($N67:$N81,MATCH(1,IF($L67:$L81&lt;=AD$165,IF($M67:$M81&gt;=AD$165,1)),0))*$B67/12,0)</f>
        <v>1812.5</v>
      </c>
      <c r="AE232" s="439">
        <f t="array" ref="AE232">IFERROR(INDEX($N67:$N81,MATCH(1,IF($L67:$L81&lt;=AE$165,IF($M67:$M81&gt;=AE$165,1)),0))*$B67/12,0)</f>
        <v>1812.5</v>
      </c>
      <c r="AF232" s="439">
        <f t="array" ref="AF232">IFERROR(INDEX($N67:$N81,MATCH(1,IF($L67:$L81&lt;=AF$165,IF($M67:$M81&gt;=AF$165,1)),0))*$B67/12,0)</f>
        <v>1812.5</v>
      </c>
      <c r="AG232" s="439">
        <f t="array" ref="AG232">IFERROR(INDEX($N67:$N81,MATCH(1,IF($L67:$L81&lt;=AG$165,IF($M67:$M81&gt;=AG$165,1)),0))*$B67/12,0)</f>
        <v>1812.5</v>
      </c>
      <c r="AH232" s="439">
        <f t="array" ref="AH232">IFERROR(INDEX($N67:$N81,MATCH(1,IF($L67:$L81&lt;=AH$165,IF($M67:$M81&gt;=AH$165,1)),0))*$B67/12,0)</f>
        <v>1812.5</v>
      </c>
      <c r="AI232" s="439">
        <f t="array" ref="AI232">IFERROR(INDEX($N67:$N81,MATCH(1,IF($L67:$L81&lt;=AI$165,IF($M67:$M81&gt;=AI$165,1)),0))*$B67/12,0)</f>
        <v>1812.5</v>
      </c>
      <c r="AJ232" s="439">
        <f t="array" ref="AJ232">IFERROR(INDEX($N67:$N81,MATCH(1,IF($L67:$L81&lt;=AJ$165,IF($M67:$M81&gt;=AJ$165,1)),0))*$B67/12,0)</f>
        <v>1812.5</v>
      </c>
      <c r="AK232" s="439">
        <f t="array" ref="AK232">IFERROR(INDEX($N67:$N81,MATCH(1,IF($L67:$L81&lt;=AK$165,IF($M67:$M81&gt;=AK$165,1)),0))*$B67/12,0)</f>
        <v>1812.5</v>
      </c>
      <c r="AL232" s="439">
        <f t="array" ref="AL232">IFERROR(INDEX($N67:$N81,MATCH(1,IF($L67:$L81&lt;=AL$165,IF($M67:$M81&gt;=AL$165,1)),0))*$B67/12,0)</f>
        <v>1866.875</v>
      </c>
      <c r="AM232" s="439">
        <f t="array" ref="AM232">IFERROR(INDEX($N67:$N81,MATCH(1,IF($L67:$L81&lt;=AM$165,IF($M67:$M81&gt;=AM$165,1)),0))*$B67/12,0)</f>
        <v>1866.875</v>
      </c>
      <c r="AN232" s="439">
        <f t="array" ref="AN232">IFERROR(INDEX($N67:$N81,MATCH(1,IF($L67:$L81&lt;=AN$165,IF($M67:$M81&gt;=AN$165,1)),0))*$B67/12,0)</f>
        <v>1866.875</v>
      </c>
      <c r="AO232" s="439">
        <f t="array" ref="AO232">IFERROR(INDEX($N67:$N81,MATCH(1,IF($L67:$L81&lt;=AO$165,IF($M67:$M81&gt;=AO$165,1)),0))*$B67/12,0)</f>
        <v>1866.875</v>
      </c>
      <c r="AP232" s="439">
        <f t="array" ref="AP232">IFERROR(INDEX($N67:$N81,MATCH(1,IF($L67:$L81&lt;=AP$165,IF($M67:$M81&gt;=AP$165,1)),0))*$B67/12,0)</f>
        <v>1866.875</v>
      </c>
      <c r="AQ232" s="439">
        <f t="array" ref="AQ232">IFERROR(INDEX($N67:$N81,MATCH(1,IF($L67:$L81&lt;=AQ$165,IF($M67:$M81&gt;=AQ$165,1)),0))*$B67/12,0)</f>
        <v>1866.875</v>
      </c>
      <c r="AR232" s="439">
        <f t="array" ref="AR232">IFERROR(INDEX($N67:$N81,MATCH(1,IF($L67:$L81&lt;=AR$165,IF($M67:$M81&gt;=AR$165,1)),0))*$B67/12,0)</f>
        <v>1866.875</v>
      </c>
      <c r="AS232" s="439">
        <f t="array" ref="AS232">IFERROR(INDEX($N67:$N81,MATCH(1,IF($L67:$L81&lt;=AS$165,IF($M67:$M81&gt;=AS$165,1)),0))*$B67/12,0)</f>
        <v>1866.875</v>
      </c>
      <c r="AT232" s="439">
        <f t="array" ref="AT232">IFERROR(INDEX($N67:$N81,MATCH(1,IF($L67:$L81&lt;=AT$165,IF($M67:$M81&gt;=AT$165,1)),0))*$B67/12,0)</f>
        <v>1866.875</v>
      </c>
      <c r="AU232" s="439">
        <f t="array" ref="AU232">IFERROR(INDEX($N67:$N81,MATCH(1,IF($L67:$L81&lt;=AU$165,IF($M67:$M81&gt;=AU$165,1)),0))*$B67/12,0)</f>
        <v>1866.875</v>
      </c>
      <c r="AV232" s="439">
        <f t="array" ref="AV232">IFERROR(INDEX($N67:$N81,MATCH(1,IF($L67:$L81&lt;=AV$165,IF($M67:$M81&gt;=AV$165,1)),0))*$B67/12,0)</f>
        <v>1866.875</v>
      </c>
      <c r="AW232" s="439">
        <f t="array" ref="AW232">IFERROR(INDEX($N67:$N81,MATCH(1,IF($L67:$L81&lt;=AW$165,IF($M67:$M81&gt;=AW$165,1)),0))*$B67/12,0)</f>
        <v>1866.875</v>
      </c>
      <c r="AX232" s="439">
        <f t="array" ref="AX232">IFERROR(INDEX($N67:$N81,MATCH(1,IF($L67:$L81&lt;=AX$165,IF($M67:$M81&gt;=AX$165,1)),0))*$B67/12,0)</f>
        <v>1922.8812500000001</v>
      </c>
      <c r="AY232" s="439">
        <f t="array" ref="AY232">IFERROR(INDEX($N67:$N81,MATCH(1,IF($L67:$L81&lt;=AY$165,IF($M67:$M81&gt;=AY$165,1)),0))*$B67/12,0)</f>
        <v>1922.8812500000001</v>
      </c>
      <c r="AZ232" s="439">
        <f t="array" ref="AZ232">IFERROR(INDEX($N67:$N81,MATCH(1,IF($L67:$L81&lt;=AZ$165,IF($M67:$M81&gt;=AZ$165,1)),0))*$B67/12,0)</f>
        <v>1922.8812500000001</v>
      </c>
      <c r="BA232" s="439">
        <f t="array" ref="BA232">IFERROR(INDEX($N67:$N81,MATCH(1,IF($L67:$L81&lt;=BA$165,IF($M67:$M81&gt;=BA$165,1)),0))*$B67/12,0)</f>
        <v>1922.8812500000001</v>
      </c>
      <c r="BB232" s="439">
        <f t="array" ref="BB232">IFERROR(INDEX($N67:$N81,MATCH(1,IF($L67:$L81&lt;=BB$165,IF($M67:$M81&gt;=BB$165,1)),0))*$B67/12,0)</f>
        <v>1922.8812500000001</v>
      </c>
      <c r="BC232" s="439">
        <f t="array" ref="BC232">IFERROR(INDEX($N67:$N81,MATCH(1,IF($L67:$L81&lt;=BC$165,IF($M67:$M81&gt;=BC$165,1)),0))*$B67/12,0)</f>
        <v>1922.8812500000001</v>
      </c>
      <c r="BD232" s="439">
        <f t="array" ref="BD232">IFERROR(INDEX($N67:$N81,MATCH(1,IF($L67:$L81&lt;=BD$165,IF($M67:$M81&gt;=BD$165,1)),0))*$B67/12,0)</f>
        <v>1922.8812500000001</v>
      </c>
      <c r="BE232" s="439">
        <f t="array" ref="BE232">IFERROR(INDEX($N67:$N81,MATCH(1,IF($L67:$L81&lt;=BE$165,IF($M67:$M81&gt;=BE$165,1)),0))*$B67/12,0)</f>
        <v>1922.8812500000001</v>
      </c>
      <c r="BF232" s="439">
        <f t="array" ref="BF232">IFERROR(INDEX($N67:$N81,MATCH(1,IF($L67:$L81&lt;=BF$165,IF($M67:$M81&gt;=BF$165,1)),0))*$B67/12,0)</f>
        <v>1922.8812500000001</v>
      </c>
      <c r="BG232" s="439">
        <f t="array" ref="BG232">IFERROR(INDEX($N67:$N81,MATCH(1,IF($L67:$L81&lt;=BG$165,IF($M67:$M81&gt;=BG$165,1)),0))*$B67/12,0)</f>
        <v>1922.8812500000001</v>
      </c>
      <c r="BH232" s="439">
        <f t="array" ref="BH232">IFERROR(INDEX($N67:$N81,MATCH(1,IF($L67:$L81&lt;=BH$165,IF($M67:$M81&gt;=BH$165,1)),0))*$B67/12,0)</f>
        <v>1922.8812500000001</v>
      </c>
      <c r="BI232" s="439">
        <f t="array" ref="BI232">IFERROR(INDEX($N67:$N81,MATCH(1,IF($L67:$L81&lt;=BI$165,IF($M67:$M81&gt;=BI$165,1)),0))*$B67/12,0)</f>
        <v>1922.8812500000001</v>
      </c>
      <c r="BJ232" s="439">
        <f t="array" ref="BJ232">IFERROR(INDEX($N67:$N81,MATCH(1,IF($L67:$L81&lt;=BJ$165,IF($M67:$M81&gt;=BJ$165,1)),0))*$B67/12,0)</f>
        <v>1980.5676875000001</v>
      </c>
      <c r="BK232" s="439">
        <f t="array" ref="BK232">IFERROR(INDEX($N67:$N81,MATCH(1,IF($L67:$L81&lt;=BK$165,IF($M67:$M81&gt;=BK$165,1)),0))*$B67/12,0)</f>
        <v>1980.5676875000001</v>
      </c>
      <c r="BL232" s="439">
        <f t="array" ref="BL232">IFERROR(INDEX($N67:$N81,MATCH(1,IF($L67:$L81&lt;=BL$165,IF($M67:$M81&gt;=BL$165,1)),0))*$B67/12,0)</f>
        <v>1980.5676875000001</v>
      </c>
      <c r="BM232" s="439">
        <f t="array" ref="BM232">IFERROR(INDEX($N67:$N81,MATCH(1,IF($L67:$L81&lt;=BM$165,IF($M67:$M81&gt;=BM$165,1)),0))*$B67/12,0)</f>
        <v>1980.5676875000001</v>
      </c>
      <c r="BN232" s="439">
        <f t="array" ref="BN232">IFERROR(INDEX($N67:$N81,MATCH(1,IF($L67:$L81&lt;=BN$165,IF($M67:$M81&gt;=BN$165,1)),0))*$B67/12,0)</f>
        <v>1980.5676875000001</v>
      </c>
      <c r="BO232" s="439">
        <f t="array" ref="BO232">IFERROR(INDEX($N67:$N81,MATCH(1,IF($L67:$L81&lt;=BO$165,IF($M67:$M81&gt;=BO$165,1)),0))*$B67/12,0)</f>
        <v>1980.5676875000001</v>
      </c>
      <c r="BP232" s="439">
        <f t="array" ref="BP232">IFERROR(INDEX($N67:$N81,MATCH(1,IF($L67:$L81&lt;=BP$165,IF($M67:$M81&gt;=BP$165,1)),0))*$B67/12,0)</f>
        <v>1980.5676875000001</v>
      </c>
      <c r="BQ232" s="439">
        <f t="array" ref="BQ232">IFERROR(INDEX($N67:$N81,MATCH(1,IF($L67:$L81&lt;=BQ$165,IF($M67:$M81&gt;=BQ$165,1)),0))*$B67/12,0)</f>
        <v>1980.5676875000001</v>
      </c>
      <c r="BR232" s="439">
        <f t="array" ref="BR232">IFERROR(INDEX($N67:$N81,MATCH(1,IF($L67:$L81&lt;=BR$165,IF($M67:$M81&gt;=BR$165,1)),0))*$B67/12,0)</f>
        <v>1980.5676875000001</v>
      </c>
      <c r="BS232" s="439">
        <f t="array" ref="BS232">IFERROR(INDEX($N67:$N81,MATCH(1,IF($L67:$L81&lt;=BS$165,IF($M67:$M81&gt;=BS$165,1)),0))*$B67/12,0)</f>
        <v>1980.5676875000001</v>
      </c>
      <c r="BT232" s="439">
        <f t="array" ref="BT232">IFERROR(INDEX($N67:$N81,MATCH(1,IF($L67:$L81&lt;=BT$165,IF($M67:$M81&gt;=BT$165,1)),0))*$B67/12,0)</f>
        <v>1980.5676875000001</v>
      </c>
      <c r="BU232" s="439">
        <f t="array" ref="BU232">IFERROR(INDEX($N67:$N81,MATCH(1,IF($L67:$L81&lt;=BU$165,IF($M67:$M81&gt;=BU$165,1)),0))*$B67/12,0)</f>
        <v>1980.5676875000001</v>
      </c>
      <c r="BV232" s="439">
        <f t="array" ref="BV232">IFERROR(INDEX($N67:$N81,MATCH(1,IF($L67:$L81&lt;=BV$165,IF($M67:$M81&gt;=BV$165,1)),0))*$B67/12,0)</f>
        <v>2039.9847181250004</v>
      </c>
      <c r="BW232" s="439">
        <f t="array" ref="BW232">IFERROR(INDEX($N67:$N81,MATCH(1,IF($L67:$L81&lt;=BW$165,IF($M67:$M81&gt;=BW$165,1)),0))*$B67/12,0)</f>
        <v>2039.9847181250004</v>
      </c>
      <c r="BX232" s="439">
        <f t="array" ref="BX232">IFERROR(INDEX($N67:$N81,MATCH(1,IF($L67:$L81&lt;=BX$165,IF($M67:$M81&gt;=BX$165,1)),0))*$B67/12,0)</f>
        <v>2039.9847181250004</v>
      </c>
      <c r="BY232" s="439">
        <f t="array" ref="BY232">IFERROR(INDEX($N67:$N81,MATCH(1,IF($L67:$L81&lt;=BY$165,IF($M67:$M81&gt;=BY$165,1)),0))*$B67/12,0)</f>
        <v>2039.9847181250004</v>
      </c>
      <c r="BZ232" s="439">
        <f t="array" ref="BZ232">IFERROR(INDEX($N67:$N81,MATCH(1,IF($L67:$L81&lt;=BZ$165,IF($M67:$M81&gt;=BZ$165,1)),0))*$B67/12,0)</f>
        <v>2039.9847181250004</v>
      </c>
      <c r="CA232" s="439">
        <f t="array" ref="CA232">IFERROR(INDEX($N67:$N81,MATCH(1,IF($L67:$L81&lt;=CA$165,IF($M67:$M81&gt;=CA$165,1)),0))*$B67/12,0)</f>
        <v>2039.9847181250004</v>
      </c>
      <c r="CB232" s="439">
        <f t="array" ref="CB232">IFERROR(INDEX($N67:$N81,MATCH(1,IF($L67:$L81&lt;=CB$165,IF($M67:$M81&gt;=CB$165,1)),0))*$B67/12,0)</f>
        <v>2039.9847181250004</v>
      </c>
      <c r="CC232" s="439">
        <f t="array" ref="CC232">IFERROR(INDEX($N67:$N81,MATCH(1,IF($L67:$L81&lt;=CC$165,IF($M67:$M81&gt;=CC$165,1)),0))*$B67/12,0)</f>
        <v>2039.9847181250004</v>
      </c>
      <c r="CD232" s="439">
        <f t="array" ref="CD232">IFERROR(INDEX($N67:$N81,MATCH(1,IF($L67:$L81&lt;=CD$165,IF($M67:$M81&gt;=CD$165,1)),0))*$B67/12,0)</f>
        <v>2039.9847181250004</v>
      </c>
      <c r="CE232" s="439">
        <f t="array" ref="CE232">IFERROR(INDEX($N67:$N81,MATCH(1,IF($L67:$L81&lt;=CE$165,IF($M67:$M81&gt;=CE$165,1)),0))*$B67/12,0)</f>
        <v>2039.9847181250004</v>
      </c>
      <c r="CF232" s="439">
        <f t="array" ref="CF232">IFERROR(INDEX($N67:$N81,MATCH(1,IF($L67:$L81&lt;=CF$165,IF($M67:$M81&gt;=CF$165,1)),0))*$B67/12,0)</f>
        <v>2039.9847181250004</v>
      </c>
      <c r="CG232" s="439">
        <f t="array" ref="CG232">IFERROR(INDEX($N67:$N81,MATCH(1,IF($L67:$L81&lt;=CG$165,IF($M67:$M81&gt;=CG$165,1)),0))*$B67/12,0)</f>
        <v>2039.9847181250004</v>
      </c>
      <c r="CH232" s="439">
        <f t="array" ref="CH232">IFERROR(INDEX($N67:$N81,MATCH(1,IF($L67:$L81&lt;=CH$165,IF($M67:$M81&gt;=CH$165,1)),0))*$B67/12,0)</f>
        <v>2101.1842596687507</v>
      </c>
      <c r="CI232" s="439">
        <f t="array" ref="CI232">IFERROR(INDEX($N67:$N81,MATCH(1,IF($L67:$L81&lt;=CI$165,IF($M67:$M81&gt;=CI$165,1)),0))*$B67/12,0)</f>
        <v>2101.1842596687507</v>
      </c>
      <c r="CJ232" s="439">
        <f t="array" ref="CJ232">IFERROR(INDEX($N67:$N81,MATCH(1,IF($L67:$L81&lt;=CJ$165,IF($M67:$M81&gt;=CJ$165,1)),0))*$B67/12,0)</f>
        <v>2101.1842596687507</v>
      </c>
      <c r="CK232" s="439">
        <f t="array" ref="CK232">IFERROR(INDEX($N67:$N81,MATCH(1,IF($L67:$L81&lt;=CK$165,IF($M67:$M81&gt;=CK$165,1)),0))*$B67/12,0)</f>
        <v>2101.1842596687507</v>
      </c>
      <c r="CL232" s="439">
        <f t="array" ref="CL232">IFERROR(INDEX($N67:$N81,MATCH(1,IF($L67:$L81&lt;=CL$165,IF($M67:$M81&gt;=CL$165,1)),0))*$B67/12,0)</f>
        <v>2101.1842596687507</v>
      </c>
      <c r="CM232" s="439">
        <f t="array" ref="CM232">IFERROR(INDEX($N67:$N81,MATCH(1,IF($L67:$L81&lt;=CM$165,IF($M67:$M81&gt;=CM$165,1)),0))*$B67/12,0)</f>
        <v>2101.1842596687507</v>
      </c>
      <c r="CN232" s="439">
        <f t="array" ref="CN232">IFERROR(INDEX($N67:$N81,MATCH(1,IF($L67:$L81&lt;=CN$165,IF($M67:$M81&gt;=CN$165,1)),0))*$B67/12,0)</f>
        <v>2101.1842596687507</v>
      </c>
      <c r="CO232" s="439">
        <f t="array" ref="CO232">IFERROR(INDEX($N67:$N81,MATCH(1,IF($L67:$L81&lt;=CO$165,IF($M67:$M81&gt;=CO$165,1)),0))*$B67/12,0)</f>
        <v>2101.1842596687507</v>
      </c>
      <c r="CP232" s="439">
        <f t="array" ref="CP232">IFERROR(INDEX($N67:$N81,MATCH(1,IF($L67:$L81&lt;=CP$165,IF($M67:$M81&gt;=CP$165,1)),0))*$B67/12,0)</f>
        <v>2101.1842596687507</v>
      </c>
      <c r="CQ232" s="439">
        <f t="array" ref="CQ232">IFERROR(INDEX($N67:$N81,MATCH(1,IF($L67:$L81&lt;=CQ$165,IF($M67:$M81&gt;=CQ$165,1)),0))*$B67/12,0)</f>
        <v>2101.1842596687507</v>
      </c>
      <c r="CR232" s="439">
        <f t="array" ref="CR232">IFERROR(INDEX($N67:$N81,MATCH(1,IF($L67:$L81&lt;=CR$165,IF($M67:$M81&gt;=CR$165,1)),0))*$B67/12,0)</f>
        <v>2101.1842596687507</v>
      </c>
      <c r="CS232" s="439">
        <f t="array" ref="CS232">IFERROR(INDEX($N67:$N81,MATCH(1,IF($L67:$L81&lt;=CS$165,IF($M67:$M81&gt;=CS$165,1)),0))*$B67/12,0)</f>
        <v>2101.1842596687507</v>
      </c>
      <c r="CT232" s="439">
        <f t="array" ref="CT232">IFERROR(INDEX($N67:$N81,MATCH(1,IF($L67:$L81&lt;=CT$165,IF($M67:$M81&gt;=CT$165,1)),0))*$B67/12,0)</f>
        <v>0</v>
      </c>
      <c r="CU232" s="439">
        <f t="array" ref="CU232">IFERROR(INDEX($N67:$N81,MATCH(1,IF($L67:$L81&lt;=CU$165,IF($M67:$M81&gt;=CU$165,1)),0))*$B67/12,0)</f>
        <v>0</v>
      </c>
      <c r="CV232" s="439">
        <f t="array" ref="CV232">IFERROR(INDEX($N67:$N81,MATCH(1,IF($L67:$L81&lt;=CV$165,IF($M67:$M81&gt;=CV$165,1)),0))*$B67/12,0)</f>
        <v>0</v>
      </c>
      <c r="CW232" s="439">
        <f t="array" ref="CW232">IFERROR(INDEX($N67:$N81,MATCH(1,IF($L67:$L81&lt;=CW$165,IF($M67:$M81&gt;=CW$165,1)),0))*$B67/12,0)</f>
        <v>0</v>
      </c>
      <c r="CX232" s="439">
        <f t="array" ref="CX232">IFERROR(INDEX($N67:$N81,MATCH(1,IF($L67:$L81&lt;=CX$165,IF($M67:$M81&gt;=CX$165,1)),0))*$B67/12,0)</f>
        <v>0</v>
      </c>
      <c r="CY232" s="439">
        <f t="array" ref="CY232">IFERROR(INDEX($N67:$N81,MATCH(1,IF($L67:$L81&lt;=CY$165,IF($M67:$M81&gt;=CY$165,1)),0))*$B67/12,0)</f>
        <v>0</v>
      </c>
      <c r="CZ232" s="439">
        <f t="array" ref="CZ232">IFERROR(INDEX($N67:$N81,MATCH(1,IF($L67:$L81&lt;=CZ$165,IF($M67:$M81&gt;=CZ$165,1)),0))*$B67/12,0)</f>
        <v>0</v>
      </c>
      <c r="DA232" s="439">
        <f t="array" ref="DA232">IFERROR(INDEX($N67:$N81,MATCH(1,IF($L67:$L81&lt;=DA$165,IF($M67:$M81&gt;=DA$165,1)),0))*$B67/12,0)</f>
        <v>0</v>
      </c>
      <c r="DB232" s="439">
        <f t="array" ref="DB232">IFERROR(INDEX($N67:$N81,MATCH(1,IF($L67:$L81&lt;=DB$165,IF($M67:$M81&gt;=DB$165,1)),0))*$B67/12,0)</f>
        <v>0</v>
      </c>
      <c r="DC232" s="439">
        <f t="array" ref="DC232">IFERROR(INDEX($N67:$N81,MATCH(1,IF($L67:$L81&lt;=DC$165,IF($M67:$M81&gt;=DC$165,1)),0))*$B67/12,0)</f>
        <v>0</v>
      </c>
      <c r="DD232" s="439">
        <f t="array" ref="DD232">IFERROR(INDEX($N67:$N81,MATCH(1,IF($L67:$L81&lt;=DD$165,IF($M67:$M81&gt;=DD$165,1)),0))*$B67/12,0)</f>
        <v>0</v>
      </c>
      <c r="DE232" s="439">
        <f t="array" ref="DE232">IFERROR(INDEX($N67:$N81,MATCH(1,IF($L67:$L81&lt;=DE$165,IF($M67:$M81&gt;=DE$165,1)),0))*$B67/12,0)</f>
        <v>0</v>
      </c>
      <c r="DF232" s="439">
        <f t="array" ref="DF232">IFERROR(INDEX($N67:$N81,MATCH(1,IF($L67:$L81&lt;=DF$165,IF($M67:$M81&gt;=DF$165,1)),0))*$B67/12,0)</f>
        <v>0</v>
      </c>
      <c r="DG232" s="439">
        <f t="array" ref="DG232">IFERROR(INDEX($N67:$N81,MATCH(1,IF($L67:$L81&lt;=DG$165,IF($M67:$M81&gt;=DG$165,1)),0))*$B67/12,0)</f>
        <v>0</v>
      </c>
      <c r="DH232" s="439">
        <f t="array" ref="DH232">IFERROR(INDEX($N67:$N81,MATCH(1,IF($L67:$L81&lt;=DH$165,IF($M67:$M81&gt;=DH$165,1)),0))*$B67/12,0)</f>
        <v>0</v>
      </c>
      <c r="DI232" s="439">
        <f t="array" ref="DI232">IFERROR(INDEX($N67:$N81,MATCH(1,IF($L67:$L81&lt;=DI$165,IF($M67:$M81&gt;=DI$165,1)),0))*$B67/12,0)</f>
        <v>0</v>
      </c>
      <c r="DJ232" s="439">
        <f t="array" ref="DJ232">IFERROR(INDEX($N67:$N81,MATCH(1,IF($L67:$L81&lt;=DJ$165,IF($M67:$M81&gt;=DJ$165,1)),0))*$B67/12,0)</f>
        <v>0</v>
      </c>
      <c r="DK232" s="439">
        <f t="array" ref="DK232">IFERROR(INDEX($N67:$N81,MATCH(1,IF($L67:$L81&lt;=DK$165,IF($M67:$M81&gt;=DK$165,1)),0))*$B67/12,0)</f>
        <v>0</v>
      </c>
      <c r="DL232" s="439">
        <f t="array" ref="DL232">IFERROR(INDEX($N67:$N81,MATCH(1,IF($L67:$L81&lt;=DL$165,IF($M67:$M81&gt;=DL$165,1)),0))*$B67/12,0)</f>
        <v>0</v>
      </c>
      <c r="DM232" s="439">
        <f t="array" ref="DM232">IFERROR(INDEX($N67:$N81,MATCH(1,IF($L67:$L81&lt;=DM$165,IF($M67:$M81&gt;=DM$165,1)),0))*$B67/12,0)</f>
        <v>0</v>
      </c>
      <c r="DN232" s="439">
        <f t="array" ref="DN232">IFERROR(INDEX($N67:$N81,MATCH(1,IF($L67:$L81&lt;=DN$165,IF($M67:$M81&gt;=DN$165,1)),0))*$B67/12,0)</f>
        <v>0</v>
      </c>
      <c r="DO232" s="439">
        <f t="array" ref="DO232">IFERROR(INDEX($N67:$N81,MATCH(1,IF($L67:$L81&lt;=DO$165,IF($M67:$M81&gt;=DO$165,1)),0))*$B67/12,0)</f>
        <v>0</v>
      </c>
      <c r="DP232" s="439">
        <f t="array" ref="DP232">IFERROR(INDEX($N67:$N81,MATCH(1,IF($L67:$L81&lt;=DP$165,IF($M67:$M81&gt;=DP$165,1)),0))*$B67/12,0)</f>
        <v>0</v>
      </c>
      <c r="DQ232" s="439">
        <f t="array" ref="DQ232">IFERROR(INDEX($N67:$N81,MATCH(1,IF($L67:$L81&lt;=DQ$165,IF($M67:$M81&gt;=DQ$165,1)),0))*$B67/12,0)</f>
        <v>0</v>
      </c>
      <c r="DR232" s="439">
        <f t="array" ref="DR232">IFERROR(INDEX($N67:$N81,MATCH(1,IF($L67:$L81&lt;=DR$165,IF($M67:$M81&gt;=DR$165,1)),0))*$B67/12,0)</f>
        <v>0</v>
      </c>
      <c r="DS232" s="439">
        <f t="array" ref="DS232">IFERROR(INDEX($N67:$N81,MATCH(1,IF($L67:$L81&lt;=DS$165,IF($M67:$M81&gt;=DS$165,1)),0))*$B67/12,0)</f>
        <v>0</v>
      </c>
      <c r="DT232" s="439">
        <f t="array" ref="DT232">IFERROR(INDEX($N67:$N81,MATCH(1,IF($L67:$L81&lt;=DT$165,IF($M67:$M81&gt;=DT$165,1)),0))*$B67/12,0)</f>
        <v>0</v>
      </c>
      <c r="DU232" s="439">
        <f t="array" ref="DU232">IFERROR(INDEX($N67:$N81,MATCH(1,IF($L67:$L81&lt;=DU$165,IF($M67:$M81&gt;=DU$165,1)),0))*$B67/12,0)</f>
        <v>0</v>
      </c>
      <c r="DV232" s="439">
        <f t="array" ref="DV232">IFERROR(INDEX($N67:$N81,MATCH(1,IF($L67:$L81&lt;=DV$165,IF($M67:$M81&gt;=DV$165,1)),0))*$B67/12,0)</f>
        <v>0</v>
      </c>
      <c r="DW232" s="439">
        <f t="array" ref="DW232">IFERROR(INDEX($N67:$N81,MATCH(1,IF($L67:$L81&lt;=DW$165,IF($M67:$M81&gt;=DW$165,1)),0))*$B67/12,0)</f>
        <v>0</v>
      </c>
      <c r="DX232" s="439">
        <f t="array" ref="DX232">IFERROR(INDEX($N67:$N81,MATCH(1,IF($L67:$L81&lt;=DX$165,IF($M67:$M81&gt;=DX$165,1)),0))*$B67/12,0)</f>
        <v>0</v>
      </c>
      <c r="DY232" s="439">
        <f t="array" ref="DY232">IFERROR(INDEX($N67:$N81,MATCH(1,IF($L67:$L81&lt;=DY$165,IF($M67:$M81&gt;=DY$165,1)),0))*$B67/12,0)</f>
        <v>0</v>
      </c>
      <c r="DZ232" s="439">
        <f t="array" ref="DZ232">IFERROR(INDEX($N67:$N81,MATCH(1,IF($L67:$L81&lt;=DZ$165,IF($M67:$M81&gt;=DZ$165,1)),0))*$B67/12,0)</f>
        <v>0</v>
      </c>
      <c r="EA232" s="439">
        <f t="array" ref="EA232">IFERROR(INDEX($N67:$N81,MATCH(1,IF($L67:$L81&lt;=EA$165,IF($M67:$M81&gt;=EA$165,1)),0))*$B67/12,0)</f>
        <v>0</v>
      </c>
      <c r="EB232" s="439">
        <f t="array" ref="EB232">IFERROR(INDEX($N67:$N81,MATCH(1,IF($L67:$L81&lt;=EB$165,IF($M67:$M81&gt;=EB$165,1)),0))*$B67/12,0)</f>
        <v>0</v>
      </c>
      <c r="EC232" s="439">
        <f t="array" ref="EC232">IFERROR(INDEX($N67:$N81,MATCH(1,IF($L67:$L81&lt;=EC$165,IF($M67:$M81&gt;=EC$165,1)),0))*$B67/12,0)</f>
        <v>0</v>
      </c>
      <c r="ED232" s="439">
        <f t="array" ref="ED232">IFERROR(INDEX($N67:$N81,MATCH(1,IF($L67:$L81&lt;=ED$165,IF($M67:$M81&gt;=ED$165,1)),0))*$B67/12,0)</f>
        <v>0</v>
      </c>
      <c r="EE232" s="439">
        <f t="array" ref="EE232">IFERROR(INDEX($N67:$N81,MATCH(1,IF($L67:$L81&lt;=EE$165,IF($M67:$M81&gt;=EE$165,1)),0))*$B67/12,0)</f>
        <v>0</v>
      </c>
      <c r="EF232" s="439">
        <f t="array" ref="EF232">IFERROR(INDEX($N67:$N81,MATCH(1,IF($L67:$L81&lt;=EF$165,IF($M67:$M81&gt;=EF$165,1)),0))*$B67/12,0)</f>
        <v>0</v>
      </c>
      <c r="EG232" s="439">
        <f t="array" ref="EG232">IFERROR(INDEX($N67:$N81,MATCH(1,IF($L67:$L81&lt;=EG$165,IF($M67:$M81&gt;=EG$165,1)),0))*$B67/12,0)</f>
        <v>0</v>
      </c>
      <c r="EH232" s="439">
        <f t="array" ref="EH232">IFERROR(INDEX($N67:$N81,MATCH(1,IF($L67:$L81&lt;=EH$165,IF($M67:$M81&gt;=EH$165,1)),0))*$B67/12,0)</f>
        <v>0</v>
      </c>
      <c r="EI232" s="439">
        <f t="array" ref="EI232">IFERROR(INDEX($N67:$N81,MATCH(1,IF($L67:$L81&lt;=EI$165,IF($M67:$M81&gt;=EI$165,1)),0))*$B67/12,0)</f>
        <v>0</v>
      </c>
      <c r="EJ232" s="439">
        <f t="array" ref="EJ232">IFERROR(INDEX($N67:$N81,MATCH(1,IF($L67:$L81&lt;=EJ$165,IF($M67:$M81&gt;=EJ$165,1)),0))*$B67/12,0)</f>
        <v>0</v>
      </c>
      <c r="EK232" s="439">
        <f t="array" ref="EK232">IFERROR(INDEX($N67:$N81,MATCH(1,IF($L67:$L81&lt;=EK$165,IF($M67:$M81&gt;=EK$165,1)),0))*$B67/12,0)</f>
        <v>0</v>
      </c>
      <c r="EL232" s="439">
        <f t="array" ref="EL232">IFERROR(INDEX($N67:$N81,MATCH(1,IF($L67:$L81&lt;=EL$165,IF($M67:$M81&gt;=EL$165,1)),0))*$B67/12,0)</f>
        <v>0</v>
      </c>
      <c r="EM232" s="439">
        <f t="array" ref="EM232">IFERROR(INDEX($N67:$N81,MATCH(1,IF($L67:$L81&lt;=EM$165,IF($M67:$M81&gt;=EM$165,1)),0))*$B67/12,0)</f>
        <v>0</v>
      </c>
      <c r="EN232" s="439">
        <f t="array" ref="EN232">IFERROR(INDEX($N67:$N81,MATCH(1,IF($L67:$L81&lt;=EN$165,IF($M67:$M81&gt;=EN$165,1)),0))*$B67/12,0)</f>
        <v>0</v>
      </c>
      <c r="EO232" s="439">
        <f t="array" ref="EO232">IFERROR(INDEX($N67:$N81,MATCH(1,IF($L67:$L81&lt;=EO$165,IF($M67:$M81&gt;=EO$165,1)),0))*$B67/12,0)</f>
        <v>0</v>
      </c>
      <c r="EP232" s="439">
        <f t="array" ref="EP232">IFERROR(INDEX($N67:$N81,MATCH(1,IF($L67:$L81&lt;=EP$165,IF($M67:$M81&gt;=EP$165,1)),0))*$B67/12,0)</f>
        <v>0</v>
      </c>
      <c r="EQ232" s="439">
        <f t="array" ref="EQ232">IFERROR(INDEX($N67:$N81,MATCH(1,IF($L67:$L81&lt;=EQ$165,IF($M67:$M81&gt;=EQ$165,1)),0))*$B67/12,0)</f>
        <v>0</v>
      </c>
      <c r="ER232" s="439">
        <f t="array" ref="ER232">IFERROR(INDEX($N67:$N81,MATCH(1,IF($L67:$L81&lt;=ER$165,IF($M67:$M81&gt;=ER$165,1)),0))*$B67/12,0)</f>
        <v>0</v>
      </c>
      <c r="ES232" s="439">
        <f t="array" ref="ES232">IFERROR(INDEX($N67:$N81,MATCH(1,IF($L67:$L81&lt;=ES$165,IF($M67:$M81&gt;=ES$165,1)),0))*$B67/12,0)</f>
        <v>0</v>
      </c>
      <c r="ET232" s="439">
        <f t="array" ref="ET232">IFERROR(INDEX($N67:$N81,MATCH(1,IF($L67:$L81&lt;=ET$165,IF($M67:$M81&gt;=ET$165,1)),0))*$B67/12,0)</f>
        <v>0</v>
      </c>
      <c r="EU232" s="439">
        <f t="array" ref="EU232">IFERROR(INDEX($N67:$N81,MATCH(1,IF($L67:$L81&lt;=EU$165,IF($M67:$M81&gt;=EU$165,1)),0))*$B67/12,0)</f>
        <v>0</v>
      </c>
      <c r="EV232" s="439">
        <f t="array" ref="EV232">IFERROR(INDEX($N67:$N81,MATCH(1,IF($L67:$L81&lt;=EV$165,IF($M67:$M81&gt;=EV$165,1)),0))*$B67/12,0)</f>
        <v>0</v>
      </c>
      <c r="EW232" s="439">
        <f t="array" ref="EW232">IFERROR(INDEX($N67:$N81,MATCH(1,IF($L67:$L81&lt;=EW$165,IF($M67:$M81&gt;=EW$165,1)),0))*$B67/12,0)</f>
        <v>0</v>
      </c>
      <c r="EX232" s="439">
        <f t="array" ref="EX232">IFERROR(INDEX($N67:$N81,MATCH(1,IF($L67:$L81&lt;=EX$165,IF($M67:$M81&gt;=EX$165,1)),0))*$B67/12,0)</f>
        <v>0</v>
      </c>
      <c r="EY232" s="439">
        <f t="array" ref="EY232">IFERROR(INDEX($N67:$N81,MATCH(1,IF($L67:$L81&lt;=EY$165,IF($M67:$M81&gt;=EY$165,1)),0))*$B67/12,0)</f>
        <v>0</v>
      </c>
      <c r="EZ232" s="439">
        <f t="array" ref="EZ232">IFERROR(INDEX($N67:$N81,MATCH(1,IF($L67:$L81&lt;=EZ$165,IF($M67:$M81&gt;=EZ$165,1)),0))*$B67/12,0)</f>
        <v>0</v>
      </c>
      <c r="FA232" s="439">
        <f t="array" ref="FA232">IFERROR(INDEX($N67:$N81,MATCH(1,IF($L67:$L81&lt;=FA$165,IF($M67:$M81&gt;=FA$165,1)),0))*$B67/12,0)</f>
        <v>0</v>
      </c>
      <c r="FB232" s="439">
        <f t="array" ref="FB232">IFERROR(INDEX($N67:$N81,MATCH(1,IF($L67:$L81&lt;=FB$165,IF($M67:$M81&gt;=FB$165,1)),0))*$B67/12,0)</f>
        <v>0</v>
      </c>
      <c r="FC232" s="439">
        <f t="array" ref="FC232">IFERROR(INDEX($N67:$N81,MATCH(1,IF($L67:$L81&lt;=FC$165,IF($M67:$M81&gt;=FC$165,1)),0))*$B67/12,0)</f>
        <v>0</v>
      </c>
      <c r="FD232" s="439">
        <f t="array" ref="FD232">IFERROR(INDEX($N67:$N81,MATCH(1,IF($L67:$L81&lt;=FD$165,IF($M67:$M81&gt;=FD$165,1)),0))*$B67/12,0)</f>
        <v>0</v>
      </c>
      <c r="FE232" s="439">
        <f t="array" ref="FE232">IFERROR(INDEX($N67:$N81,MATCH(1,IF($L67:$L81&lt;=FE$165,IF($M67:$M81&gt;=FE$165,1)),0))*$B67/12,0)</f>
        <v>0</v>
      </c>
      <c r="FF232" s="439">
        <f t="array" ref="FF232">IFERROR(INDEX($N67:$N81,MATCH(1,IF($L67:$L81&lt;=FF$165,IF($M67:$M81&gt;=FF$165,1)),0))*$B67/12,0)</f>
        <v>0</v>
      </c>
      <c r="FG232" s="439">
        <f t="array" ref="FG232">IFERROR(INDEX($N67:$N81,MATCH(1,IF($L67:$L81&lt;=FG$165,IF($M67:$M81&gt;=FG$165,1)),0))*$B67/12,0)</f>
        <v>0</v>
      </c>
      <c r="FH232" s="439">
        <f t="array" ref="FH232">IFERROR(INDEX($N67:$N81,MATCH(1,IF($L67:$L81&lt;=FH$165,IF($M67:$M81&gt;=FH$165,1)),0))*$B67/12,0)</f>
        <v>0</v>
      </c>
      <c r="FI232" s="439">
        <f t="array" ref="FI232">IFERROR(INDEX($N67:$N81,MATCH(1,IF($L67:$L81&lt;=FI$165,IF($M67:$M81&gt;=FI$165,1)),0))*$B67/12,0)</f>
        <v>0</v>
      </c>
      <c r="FJ232" s="439">
        <f t="array" ref="FJ232">IFERROR(INDEX($N67:$N81,MATCH(1,IF($L67:$L81&lt;=FJ$165,IF($M67:$M81&gt;=FJ$165,1)),0))*$B67/12,0)</f>
        <v>0</v>
      </c>
      <c r="FK232" s="439">
        <f t="array" ref="FK232">IFERROR(INDEX($N67:$N81,MATCH(1,IF($L67:$L81&lt;=FK$165,IF($M67:$M81&gt;=FK$165,1)),0))*$B67/12,0)</f>
        <v>0</v>
      </c>
      <c r="FL232" s="439">
        <f t="array" ref="FL232">IFERROR(INDEX($N67:$N81,MATCH(1,IF($L67:$L81&lt;=FL$165,IF($M67:$M81&gt;=FL$165,1)),0))*$B67/12,0)</f>
        <v>0</v>
      </c>
      <c r="FM232" s="439">
        <f t="array" ref="FM232">IFERROR(INDEX($N67:$N81,MATCH(1,IF($L67:$L81&lt;=FM$165,IF($M67:$M81&gt;=FM$165,1)),0))*$B67/12,0)</f>
        <v>0</v>
      </c>
      <c r="FN232" s="439">
        <f t="array" ref="FN232">IFERROR(INDEX($N67:$N81,MATCH(1,IF($L67:$L81&lt;=FN$165,IF($M67:$M81&gt;=FN$165,1)),0))*$B67/12,0)</f>
        <v>0</v>
      </c>
      <c r="FO232" s="439">
        <f t="array" ref="FO232">IFERROR(INDEX($N67:$N81,MATCH(1,IF($L67:$L81&lt;=FO$165,IF($M67:$M81&gt;=FO$165,1)),0))*$B67/12,0)</f>
        <v>0</v>
      </c>
      <c r="FP232" s="439">
        <f t="array" ref="FP232">IFERROR(INDEX($N67:$N81,MATCH(1,IF($L67:$L81&lt;=FP$165,IF($M67:$M81&gt;=FP$165,1)),0))*$B67/12,0)</f>
        <v>0</v>
      </c>
      <c r="FQ232" s="439">
        <f t="array" ref="FQ232">IFERROR(INDEX($N67:$N81,MATCH(1,IF($L67:$L81&lt;=FQ$165,IF($M67:$M81&gt;=FQ$165,1)),0))*$B67/12,0)</f>
        <v>0</v>
      </c>
      <c r="FR232" s="439">
        <f t="array" ref="FR232">IFERROR(INDEX($N67:$N81,MATCH(1,IF($L67:$L81&lt;=FR$165,IF($M67:$M81&gt;=FR$165,1)),0))*$B67/12,0)</f>
        <v>0</v>
      </c>
      <c r="FS232" s="439">
        <f t="array" ref="FS232">IFERROR(INDEX($N67:$N81,MATCH(1,IF($L67:$L81&lt;=FS$165,IF($M67:$M81&gt;=FS$165,1)),0))*$B67/12,0)</f>
        <v>0</v>
      </c>
      <c r="FT232" s="439">
        <f t="array" ref="FT232">IFERROR(INDEX($N67:$N81,MATCH(1,IF($L67:$L81&lt;=FT$165,IF($M67:$M81&gt;=FT$165,1)),0))*$B67/12,0)</f>
        <v>0</v>
      </c>
      <c r="FU232" s="439">
        <f t="array" ref="FU232">IFERROR(INDEX($N67:$N81,MATCH(1,IF($L67:$L81&lt;=FU$165,IF($M67:$M81&gt;=FU$165,1)),0))*$B67/12,0)</f>
        <v>0</v>
      </c>
      <c r="FV232" s="439">
        <f t="array" ref="FV232">IFERROR(INDEX($N67:$N81,MATCH(1,IF($L67:$L81&lt;=FV$165,IF($M67:$M81&gt;=FV$165,1)),0))*$B67/12,0)</f>
        <v>0</v>
      </c>
      <c r="FW232" s="439">
        <f t="array" ref="FW232">IFERROR(INDEX($N67:$N81,MATCH(1,IF($L67:$L81&lt;=FW$165,IF($M67:$M81&gt;=FW$165,1)),0))*$B67/12,0)</f>
        <v>0</v>
      </c>
      <c r="FX232" s="439">
        <f t="array" ref="FX232">IFERROR(INDEX($N67:$N81,MATCH(1,IF($L67:$L81&lt;=FX$165,IF($M67:$M81&gt;=FX$165,1)),0))*$B67/12,0)</f>
        <v>0</v>
      </c>
      <c r="FY232" s="439">
        <f t="array" ref="FY232">IFERROR(INDEX($N67:$N81,MATCH(1,IF($L67:$L81&lt;=FY$165,IF($M67:$M81&gt;=FY$165,1)),0))*$B67/12,0)</f>
        <v>0</v>
      </c>
      <c r="FZ232" s="439">
        <f t="array" ref="FZ232">IFERROR(INDEX($N67:$N81,MATCH(1,IF($L67:$L81&lt;=FZ$165,IF($M67:$M81&gt;=FZ$165,1)),0))*$B67/12,0)</f>
        <v>0</v>
      </c>
      <c r="GA232" s="439">
        <f t="array" ref="GA232">IFERROR(INDEX($N67:$N81,MATCH(1,IF($L67:$L81&lt;=GA$165,IF($M67:$M81&gt;=GA$165,1)),0))*$B67/12,0)</f>
        <v>0</v>
      </c>
      <c r="GB232" s="439">
        <f t="array" ref="GB232">IFERROR(INDEX($N67:$N81,MATCH(1,IF($L67:$L81&lt;=GB$165,IF($M67:$M81&gt;=GB$165,1)),0))*$B67/12,0)</f>
        <v>0</v>
      </c>
      <c r="GC232" s="439">
        <f t="array" ref="GC232">IFERROR(INDEX($N67:$N81,MATCH(1,IF($L67:$L81&lt;=GC$165,IF($M67:$M81&gt;=GC$165,1)),0))*$B67/12,0)</f>
        <v>0</v>
      </c>
      <c r="GD232" s="439">
        <f t="array" ref="GD232">IFERROR(INDEX($N67:$N81,MATCH(1,IF($L67:$L81&lt;=GD$165,IF($M67:$M81&gt;=GD$165,1)),0))*$B67/12,0)</f>
        <v>0</v>
      </c>
      <c r="GE232" s="439">
        <f t="array" ref="GE232">IFERROR(INDEX($N67:$N81,MATCH(1,IF($L67:$L81&lt;=GE$165,IF($M67:$M81&gt;=GE$165,1)),0))*$B67/12,0)</f>
        <v>0</v>
      </c>
      <c r="GF232" s="439">
        <f t="array" ref="GF232">IFERROR(INDEX($N67:$N81,MATCH(1,IF($L67:$L81&lt;=GF$165,IF($M67:$M81&gt;=GF$165,1)),0))*$B67/12,0)</f>
        <v>0</v>
      </c>
      <c r="GG232" s="439">
        <f t="array" ref="GG232">IFERROR(INDEX($N67:$N81,MATCH(1,IF($L67:$L81&lt;=GG$165,IF($M67:$M81&gt;=GG$165,1)),0))*$B67/12,0)</f>
        <v>0</v>
      </c>
      <c r="GH232" s="439">
        <f t="array" ref="GH232">IFERROR(INDEX($N67:$N81,MATCH(1,IF($L67:$L81&lt;=GH$165,IF($M67:$M81&gt;=GH$165,1)),0))*$B67/12,0)</f>
        <v>0</v>
      </c>
      <c r="GI232" s="439">
        <f t="array" ref="GI232">IFERROR(INDEX($N67:$N81,MATCH(1,IF($L67:$L81&lt;=GI$165,IF($M67:$M81&gt;=GI$165,1)),0))*$B67/12,0)</f>
        <v>0</v>
      </c>
      <c r="GJ232" s="439">
        <f t="array" ref="GJ232">IFERROR(INDEX($N67:$N81,MATCH(1,IF($L67:$L81&lt;=GJ$165,IF($M67:$M81&gt;=GJ$165,1)),0))*$B67/12,0)</f>
        <v>0</v>
      </c>
      <c r="GK232" s="439">
        <f t="array" ref="GK232">IFERROR(INDEX($N67:$N81,MATCH(1,IF($L67:$L81&lt;=GK$165,IF($M67:$M81&gt;=GK$165,1)),0))*$B67/12,0)</f>
        <v>0</v>
      </c>
      <c r="GL232" s="439">
        <f t="array" ref="GL232">IFERROR(INDEX($N67:$N81,MATCH(1,IF($L67:$L81&lt;=GL$165,IF($M67:$M81&gt;=GL$165,1)),0))*$B67/12,0)</f>
        <v>0</v>
      </c>
      <c r="GM232" s="439">
        <f t="array" ref="GM232">IFERROR(INDEX($N67:$N81,MATCH(1,IF($L67:$L81&lt;=GM$165,IF($M67:$M81&gt;=GM$165,1)),0))*$B67/12,0)</f>
        <v>0</v>
      </c>
      <c r="GN232" s="439">
        <f t="array" ref="GN232">IFERROR(INDEX($N67:$N81,MATCH(1,IF($L67:$L81&lt;=GN$165,IF($M67:$M81&gt;=GN$165,1)),0))*$B67/12,0)</f>
        <v>0</v>
      </c>
      <c r="GO232" s="439">
        <f t="array" ref="GO232">IFERROR(INDEX($N67:$N81,MATCH(1,IF($L67:$L81&lt;=GO$165,IF($M67:$M81&gt;=GO$165,1)),0))*$B67/12,0)</f>
        <v>0</v>
      </c>
      <c r="GP232" s="439">
        <f t="array" ref="GP232">IFERROR(INDEX($N67:$N81,MATCH(1,IF($L67:$L81&lt;=GP$165,IF($M67:$M81&gt;=GP$165,1)),0))*$B67/12,0)</f>
        <v>0</v>
      </c>
      <c r="GQ232" s="439">
        <f t="array" ref="GQ232">IFERROR(INDEX($N67:$N81,MATCH(1,IF($L67:$L81&lt;=GQ$165,IF($M67:$M81&gt;=GQ$165,1)),0))*$B67/12,0)</f>
        <v>0</v>
      </c>
      <c r="GR232" s="439">
        <f t="array" ref="GR232">IFERROR(INDEX($N67:$N81,MATCH(1,IF($L67:$L81&lt;=GR$165,IF($M67:$M81&gt;=GR$165,1)),0))*$B67/12,0)</f>
        <v>0</v>
      </c>
      <c r="GS232" s="439">
        <f t="array" ref="GS232">IFERROR(INDEX($N67:$N81,MATCH(1,IF($L67:$L81&lt;=GS$165,IF($M67:$M81&gt;=GS$165,1)),0))*$B67/12,0)</f>
        <v>0</v>
      </c>
      <c r="GT232" s="439">
        <f t="array" ref="GT232">IFERROR(INDEX($N67:$N81,MATCH(1,IF($L67:$L81&lt;=GT$165,IF($M67:$M81&gt;=GT$165,1)),0))*$B67/12,0)</f>
        <v>0</v>
      </c>
      <c r="GU232" s="439">
        <f t="array" ref="GU232">IFERROR(INDEX($N67:$N81,MATCH(1,IF($L67:$L81&lt;=GU$165,IF($M67:$M81&gt;=GU$165,1)),0))*$B67/12,0)</f>
        <v>0</v>
      </c>
      <c r="GV232" s="439">
        <f t="array" ref="GV232">IFERROR(INDEX($N67:$N81,MATCH(1,IF($L67:$L81&lt;=GV$165,IF($M67:$M81&gt;=GV$165,1)),0))*$B67/12,0)</f>
        <v>0</v>
      </c>
      <c r="GW232" s="439">
        <f t="array" ref="GW232">IFERROR(INDEX($N67:$N81,MATCH(1,IF($L67:$L81&lt;=GW$165,IF($M67:$M81&gt;=GW$165,1)),0))*$B67/12,0)</f>
        <v>0</v>
      </c>
      <c r="GX232" s="439">
        <f t="array" ref="GX232">IFERROR(INDEX($N67:$N81,MATCH(1,IF($L67:$L81&lt;=GX$165,IF($M67:$M81&gt;=GX$165,1)),0))*$B67/12,0)</f>
        <v>0</v>
      </c>
      <c r="GY232" s="439">
        <f t="array" ref="GY232">IFERROR(INDEX($N67:$N81,MATCH(1,IF($L67:$L81&lt;=GY$165,IF($M67:$M81&gt;=GY$165,1)),0))*$B67/12,0)</f>
        <v>0</v>
      </c>
      <c r="GZ232" s="439">
        <f t="array" ref="GZ232">IFERROR(INDEX($N67:$N81,MATCH(1,IF($L67:$L81&lt;=GZ$165,IF($M67:$M81&gt;=GZ$165,1)),0))*$B67/12,0)</f>
        <v>0</v>
      </c>
      <c r="HA232" s="439">
        <f t="array" ref="HA232">IFERROR(INDEX($N67:$N81,MATCH(1,IF($L67:$L81&lt;=HA$165,IF($M67:$M81&gt;=HA$165,1)),0))*$B67/12,0)</f>
        <v>0</v>
      </c>
      <c r="HB232" s="439">
        <f t="array" ref="HB232">IFERROR(INDEX($N67:$N81,MATCH(1,IF($L67:$L81&lt;=HB$165,IF($M67:$M81&gt;=HB$165,1)),0))*$B67/12,0)</f>
        <v>0</v>
      </c>
      <c r="HC232" s="439">
        <f t="array" ref="HC232">IFERROR(INDEX($N67:$N81,MATCH(1,IF($L67:$L81&lt;=HC$165,IF($M67:$M81&gt;=HC$165,1)),0))*$B67/12,0)</f>
        <v>0</v>
      </c>
      <c r="HD232" s="439">
        <f t="array" ref="HD232">IFERROR(INDEX($N67:$N81,MATCH(1,IF($L67:$L81&lt;=HD$165,IF($M67:$M81&gt;=HD$165,1)),0))*$B67/12,0)</f>
        <v>0</v>
      </c>
      <c r="HE232" s="439">
        <f t="array" ref="HE232">IFERROR(INDEX($N67:$N81,MATCH(1,IF($L67:$L81&lt;=HE$165,IF($M67:$M81&gt;=HE$165,1)),0))*$B67/12,0)</f>
        <v>0</v>
      </c>
      <c r="HF232" s="439">
        <f t="array" ref="HF232">IFERROR(INDEX($N67:$N81,MATCH(1,IF($L67:$L81&lt;=HF$165,IF($M67:$M81&gt;=HF$165,1)),0))*$B67/12,0)</f>
        <v>0</v>
      </c>
      <c r="HG232" s="439">
        <f t="array" ref="HG232">IFERROR(INDEX($N67:$N81,MATCH(1,IF($L67:$L81&lt;=HG$165,IF($M67:$M81&gt;=HG$165,1)),0))*$B67/12,0)</f>
        <v>0</v>
      </c>
      <c r="HH232" s="439">
        <f t="array" ref="HH232">IFERROR(INDEX($N67:$N81,MATCH(1,IF($L67:$L81&lt;=HH$165,IF($M67:$M81&gt;=HH$165,1)),0))*$B67/12,0)</f>
        <v>0</v>
      </c>
      <c r="HI232" s="439">
        <f t="array" ref="HI232">IFERROR(INDEX($N67:$N81,MATCH(1,IF($L67:$L81&lt;=HI$165,IF($M67:$M81&gt;=HI$165,1)),0))*$B67/12,0)</f>
        <v>0</v>
      </c>
      <c r="HJ232" s="439">
        <f t="array" ref="HJ232">IFERROR(INDEX($N67:$N81,MATCH(1,IF($L67:$L81&lt;=HJ$165,IF($M67:$M81&gt;=HJ$165,1)),0))*$B67/12,0)</f>
        <v>0</v>
      </c>
      <c r="HK232" s="439">
        <f t="array" ref="HK232">IFERROR(INDEX($N67:$N81,MATCH(1,IF($L67:$L81&lt;=HK$165,IF($M67:$M81&gt;=HK$165,1)),0))*$B67/12,0)</f>
        <v>0</v>
      </c>
      <c r="HL232" s="439">
        <f t="array" ref="HL232">IFERROR(INDEX($N67:$N81,MATCH(1,IF($L67:$L81&lt;=HL$165,IF($M67:$M81&gt;=HL$165,1)),0))*$B67/12,0)</f>
        <v>0</v>
      </c>
      <c r="HM232" s="439">
        <f t="array" ref="HM232">IFERROR(INDEX($N67:$N81,MATCH(1,IF($L67:$L81&lt;=HM$165,IF($M67:$M81&gt;=HM$165,1)),0))*$B67/12,0)</f>
        <v>0</v>
      </c>
      <c r="HN232" s="439">
        <f t="array" ref="HN232">IFERROR(INDEX($N67:$N81,MATCH(1,IF($L67:$L81&lt;=HN$165,IF($M67:$M81&gt;=HN$165,1)),0))*$B67/12,0)</f>
        <v>0</v>
      </c>
      <c r="HO232" s="439">
        <f t="array" ref="HO232">IFERROR(INDEX($N67:$N81,MATCH(1,IF($L67:$L81&lt;=HO$165,IF($M67:$M81&gt;=HO$165,1)),0))*$B67/12,0)</f>
        <v>0</v>
      </c>
      <c r="HP232" s="439">
        <f t="array" ref="HP232">IFERROR(INDEX($N67:$N81,MATCH(1,IF($L67:$L81&lt;=HP$165,IF($M67:$M81&gt;=HP$165,1)),0))*$B67/12,0)</f>
        <v>0</v>
      </c>
      <c r="HQ232" s="439">
        <f t="array" ref="HQ232">IFERROR(INDEX($N67:$N81,MATCH(1,IF($L67:$L81&lt;=HQ$165,IF($M67:$M81&gt;=HQ$165,1)),0))*$B67/12,0)</f>
        <v>0</v>
      </c>
      <c r="HR232" s="439">
        <f t="array" ref="HR232">IFERROR(INDEX($N67:$N81,MATCH(1,IF($L67:$L81&lt;=HR$165,IF($M67:$M81&gt;=HR$165,1)),0))*$B67/12,0)</f>
        <v>0</v>
      </c>
      <c r="HS232" s="439">
        <f t="array" ref="HS232">IFERROR(INDEX($N67:$N81,MATCH(1,IF($L67:$L81&lt;=HS$165,IF($M67:$M81&gt;=HS$165,1)),0))*$B67/12,0)</f>
        <v>0</v>
      </c>
      <c r="HT232" s="439">
        <f t="array" ref="HT232">IFERROR(INDEX($N67:$N81,MATCH(1,IF($L67:$L81&lt;=HT$165,IF($M67:$M81&gt;=HT$165,1)),0))*$B67/12,0)</f>
        <v>0</v>
      </c>
      <c r="HU232" s="439">
        <f t="array" ref="HU232">IFERROR(INDEX($N67:$N81,MATCH(1,IF($L67:$L81&lt;=HU$165,IF($M67:$M81&gt;=HU$165,1)),0))*$B67/12,0)</f>
        <v>0</v>
      </c>
      <c r="HV232" s="439">
        <f t="array" ref="HV232">IFERROR(INDEX($N67:$N81,MATCH(1,IF($L67:$L81&lt;=HV$165,IF($M67:$M81&gt;=HV$165,1)),0))*$B67/12,0)</f>
        <v>0</v>
      </c>
      <c r="HW232" s="439">
        <f t="array" ref="HW232">IFERROR(INDEX($N67:$N81,MATCH(1,IF($L67:$L81&lt;=HW$165,IF($M67:$M81&gt;=HW$165,1)),0))*$B67/12,0)</f>
        <v>0</v>
      </c>
      <c r="HX232" s="439">
        <f t="array" ref="HX232">IFERROR(INDEX($N67:$N81,MATCH(1,IF($L67:$L81&lt;=HX$165,IF($M67:$M81&gt;=HX$165,1)),0))*$B67/12,0)</f>
        <v>0</v>
      </c>
      <c r="HY232" s="439">
        <f t="array" ref="HY232">IFERROR(INDEX($N67:$N81,MATCH(1,IF($L67:$L81&lt;=HY$165,IF($M67:$M81&gt;=HY$165,1)),0))*$B67/12,0)</f>
        <v>0</v>
      </c>
      <c r="HZ232" s="439">
        <f t="array" ref="HZ232">IFERROR(INDEX($N67:$N81,MATCH(1,IF($L67:$L81&lt;=HZ$165,IF($M67:$M81&gt;=HZ$165,1)),0))*$B67/12,0)</f>
        <v>0</v>
      </c>
      <c r="IA232" s="439">
        <f t="array" ref="IA232">IFERROR(INDEX($N67:$N81,MATCH(1,IF($L67:$L81&lt;=IA$165,IF($M67:$M81&gt;=IA$165,1)),0))*$B67/12,0)</f>
        <v>0</v>
      </c>
      <c r="IB232" s="439">
        <f t="array" ref="IB232">IFERROR(INDEX($N67:$N81,MATCH(1,IF($L67:$L81&lt;=IB$165,IF($M67:$M81&gt;=IB$165,1)),0))*$B67/12,0)</f>
        <v>0</v>
      </c>
      <c r="IC232" s="439">
        <f t="array" ref="IC232">IFERROR(INDEX($N67:$N81,MATCH(1,IF($L67:$L81&lt;=IC$165,IF($M67:$M81&gt;=IC$165,1)),0))*$B67/12,0)</f>
        <v>0</v>
      </c>
      <c r="ID232" s="439">
        <f t="array" ref="ID232">IFERROR(INDEX($N67:$N81,MATCH(1,IF($L67:$L81&lt;=ID$165,IF($M67:$M81&gt;=ID$165,1)),0))*$B67/12,0)</f>
        <v>0</v>
      </c>
      <c r="IE232" s="439">
        <f t="array" ref="IE232">IFERROR(INDEX($N67:$N81,MATCH(1,IF($L67:$L81&lt;=IE$165,IF($M67:$M81&gt;=IE$165,1)),0))*$B67/12,0)</f>
        <v>0</v>
      </c>
      <c r="IF232" s="439">
        <f t="array" ref="IF232">IFERROR(INDEX($N67:$N81,MATCH(1,IF($L67:$L81&lt;=IF$165,IF($M67:$M81&gt;=IF$165,1)),0))*$B67/12,0)</f>
        <v>0</v>
      </c>
      <c r="IG232" s="439">
        <f t="array" ref="IG232">IFERROR(INDEX($N67:$N81,MATCH(1,IF($L67:$L81&lt;=IG$165,IF($M67:$M81&gt;=IG$165,1)),0))*$B67/12,0)</f>
        <v>0</v>
      </c>
      <c r="IH232" s="439">
        <f t="array" ref="IH232">IFERROR(INDEX($N67:$N81,MATCH(1,IF($L67:$L81&lt;=IH$165,IF($M67:$M81&gt;=IH$165,1)),0))*$B67/12,0)</f>
        <v>0</v>
      </c>
      <c r="II232" s="439">
        <f t="array" ref="II232">IFERROR(INDEX($N67:$N81,MATCH(1,IF($L67:$L81&lt;=II$165,IF($M67:$M81&gt;=II$165,1)),0))*$B67/12,0)</f>
        <v>0</v>
      </c>
      <c r="IJ232" s="439">
        <f t="array" ref="IJ232">IFERROR(INDEX($N67:$N81,MATCH(1,IF($L67:$L81&lt;=IJ$165,IF($M67:$M81&gt;=IJ$165,1)),0))*$B67/12,0)</f>
        <v>0</v>
      </c>
      <c r="IK232" s="439">
        <f t="array" ref="IK232">IFERROR(INDEX($N67:$N81,MATCH(1,IF($L67:$L81&lt;=IK$165,IF($M67:$M81&gt;=IK$165,1)),0))*$B67/12,0)</f>
        <v>0</v>
      </c>
      <c r="IL232" s="439">
        <f t="array" ref="IL232">IFERROR(INDEX($N67:$N81,MATCH(1,IF($L67:$L81&lt;=IL$165,IF($M67:$M81&gt;=IL$165,1)),0))*$B67/12,0)</f>
        <v>0</v>
      </c>
      <c r="IM232" s="439">
        <f t="array" ref="IM232">IFERROR(INDEX($N67:$N81,MATCH(1,IF($L67:$L81&lt;=IM$165,IF($M67:$M81&gt;=IM$165,1)),0))*$B67/12,0)</f>
        <v>0</v>
      </c>
      <c r="IN232" s="439">
        <f t="array" ref="IN232">IFERROR(INDEX($N67:$N81,MATCH(1,IF($L67:$L81&lt;=IN$165,IF($M67:$M81&gt;=IN$165,1)),0))*$B67/12,0)</f>
        <v>0</v>
      </c>
      <c r="IO232" s="439">
        <f t="array" ref="IO232">IFERROR(INDEX($N67:$N81,MATCH(1,IF($L67:$L81&lt;=IO$165,IF($M67:$M81&gt;=IO$165,1)),0))*$B67/12,0)</f>
        <v>0</v>
      </c>
      <c r="IP232" s="439">
        <f t="array" ref="IP232">IFERROR(INDEX($N67:$N81,MATCH(1,IF($L67:$L81&lt;=IP$165,IF($M67:$M81&gt;=IP$165,1)),0))*$B67/12,0)</f>
        <v>0</v>
      </c>
      <c r="IQ232" s="439">
        <f t="array" ref="IQ232">IFERROR(INDEX($N67:$N81,MATCH(1,IF($L67:$L81&lt;=IQ$165,IF($M67:$M81&gt;=IQ$165,1)),0))*$B67/12,0)</f>
        <v>0</v>
      </c>
      <c r="IR232" s="439">
        <f t="array" ref="IR232">IFERROR(INDEX($N67:$N81,MATCH(1,IF($L67:$L81&lt;=IR$165,IF($M67:$M81&gt;=IR$165,1)),0))*$B67/12,0)</f>
        <v>0</v>
      </c>
      <c r="IS232" s="439">
        <f t="array" ref="IS232">IFERROR(INDEX($N67:$N81,MATCH(1,IF($L67:$L81&lt;=IS$165,IF($M67:$M81&gt;=IS$165,1)),0))*$B67/12,0)</f>
        <v>0</v>
      </c>
      <c r="IT232" s="439">
        <f t="array" ref="IT232">IFERROR(INDEX($N67:$N81,MATCH(1,IF($L67:$L81&lt;=IT$165,IF($M67:$M81&gt;=IT$165,1)),0))*$B67/12,0)</f>
        <v>0</v>
      </c>
      <c r="IU232" s="439">
        <f t="array" ref="IU232">IFERROR(INDEX($N67:$N81,MATCH(1,IF($L67:$L81&lt;=IU$165,IF($M67:$M81&gt;=IU$165,1)),0))*$B67/12,0)</f>
        <v>0</v>
      </c>
      <c r="IV232" s="439">
        <f t="array" ref="IV232">IFERROR(INDEX($N67:$N81,MATCH(1,IF($L67:$L81&lt;=IV$165,IF($M67:$M81&gt;=IV$165,1)),0))*$B67/12,0)</f>
        <v>0</v>
      </c>
      <c r="IW232" s="439">
        <f t="array" ref="IW232">IFERROR(INDEX($N67:$N81,MATCH(1,IF($L67:$L81&lt;=IW$165,IF($M67:$M81&gt;=IW$165,1)),0))*$B67/12,0)</f>
        <v>0</v>
      </c>
      <c r="IX232" s="439">
        <f t="array" ref="IX232">IFERROR(INDEX($N67:$N81,MATCH(1,IF($L67:$L81&lt;=IX$165,IF($M67:$M81&gt;=IX$165,1)),0))*$B67/12,0)</f>
        <v>0</v>
      </c>
      <c r="IY232" s="439">
        <f t="array" ref="IY232">IFERROR(INDEX($N67:$N81,MATCH(1,IF($L67:$L81&lt;=IY$165,IF($M67:$M81&gt;=IY$165,1)),0))*$B67/12,0)</f>
        <v>0</v>
      </c>
      <c r="IZ232" s="439">
        <f t="array" ref="IZ232">IFERROR(INDEX($N67:$N81,MATCH(1,IF($L67:$L81&lt;=IZ$165,IF($M67:$M81&gt;=IZ$165,1)),0))*$B67/12,0)</f>
        <v>0</v>
      </c>
      <c r="JA232" s="439">
        <f t="array" ref="JA232">IFERROR(INDEX($N67:$N81,MATCH(1,IF($L67:$L81&lt;=JA$165,IF($M67:$M81&gt;=JA$165,1)),0))*$B67/12,0)</f>
        <v>0</v>
      </c>
      <c r="JB232" s="439">
        <f t="array" ref="JB232">IFERROR(INDEX($N67:$N81,MATCH(1,IF($L67:$L81&lt;=JB$165,IF($M67:$M81&gt;=JB$165,1)),0))*$B67/12,0)</f>
        <v>0</v>
      </c>
      <c r="JC232" s="439">
        <f t="array" ref="JC232">IFERROR(INDEX($N67:$N81,MATCH(1,IF($L67:$L81&lt;=JC$165,IF($M67:$M81&gt;=JC$165,1)),0))*$B67/12,0)</f>
        <v>0</v>
      </c>
      <c r="JD232" s="439">
        <f t="array" ref="JD232">IFERROR(INDEX($N67:$N81,MATCH(1,IF($L67:$L81&lt;=JD$165,IF($M67:$M81&gt;=JD$165,1)),0))*$B67/12,0)</f>
        <v>0</v>
      </c>
      <c r="JE232" s="439">
        <f t="array" ref="JE232">IFERROR(INDEX($N67:$N81,MATCH(1,IF($L67:$L81&lt;=JE$165,IF($M67:$M81&gt;=JE$165,1)),0))*$B67/12,0)</f>
        <v>0</v>
      </c>
      <c r="JF232" s="439">
        <f t="array" ref="JF232">IFERROR(INDEX($N67:$N81,MATCH(1,IF($L67:$L81&lt;=JF$165,IF($M67:$M81&gt;=JF$165,1)),0))*$B67/12,0)</f>
        <v>0</v>
      </c>
      <c r="JG232" s="439">
        <f t="array" ref="JG232">IFERROR(INDEX($N67:$N81,MATCH(1,IF($L67:$L81&lt;=JG$165,IF($M67:$M81&gt;=JG$165,1)),0))*$B67/12,0)</f>
        <v>0</v>
      </c>
      <c r="JH232" s="439">
        <f t="array" ref="JH232">IFERROR(INDEX($N67:$N81,MATCH(1,IF($L67:$L81&lt;=JH$165,IF($M67:$M81&gt;=JH$165,1)),0))*$B67/12,0)</f>
        <v>0</v>
      </c>
      <c r="JI232" s="439">
        <f t="array" ref="JI232">IFERROR(INDEX($N67:$N81,MATCH(1,IF($L67:$L81&lt;=JI$165,IF($M67:$M81&gt;=JI$165,1)),0))*$B67/12,0)</f>
        <v>0</v>
      </c>
      <c r="JJ232" s="439">
        <f t="array" ref="JJ232">IFERROR(INDEX($N67:$N81,MATCH(1,IF($L67:$L81&lt;=JJ$165,IF($M67:$M81&gt;=JJ$165,1)),0))*$B67/12,0)</f>
        <v>0</v>
      </c>
      <c r="JK232" s="439">
        <f t="array" ref="JK232">IFERROR(INDEX($N67:$N81,MATCH(1,IF($L67:$L81&lt;=JK$165,IF($M67:$M81&gt;=JK$165,1)),0))*$B67/12,0)</f>
        <v>0</v>
      </c>
      <c r="JL232" s="439">
        <f t="array" ref="JL232">IFERROR(INDEX($N67:$N81,MATCH(1,IF($L67:$L81&lt;=JL$165,IF($M67:$M81&gt;=JL$165,1)),0))*$B67/12,0)</f>
        <v>0</v>
      </c>
      <c r="JM232" s="439">
        <f t="array" ref="JM232">IFERROR(INDEX($N67:$N81,MATCH(1,IF($L67:$L81&lt;=JM$165,IF($M67:$M81&gt;=JM$165,1)),0))*$B67/12,0)</f>
        <v>0</v>
      </c>
      <c r="JN232" s="439">
        <f t="array" ref="JN232">IFERROR(INDEX($N67:$N81,MATCH(1,IF($L67:$L81&lt;=JN$165,IF($M67:$M81&gt;=JN$165,1)),0))*$B67/12,0)</f>
        <v>0</v>
      </c>
      <c r="JO232" s="439">
        <f t="array" ref="JO232">IFERROR(INDEX($N67:$N81,MATCH(1,IF($L67:$L81&lt;=JO$165,IF($M67:$M81&gt;=JO$165,1)),0))*$B67/12,0)</f>
        <v>0</v>
      </c>
      <c r="JP232" s="439">
        <f t="array" ref="JP232">IFERROR(INDEX($N67:$N81,MATCH(1,IF($L67:$L81&lt;=JP$165,IF($M67:$M81&gt;=JP$165,1)),0))*$B67/12,0)</f>
        <v>0</v>
      </c>
      <c r="JQ232" s="439">
        <f t="array" ref="JQ232">IFERROR(INDEX($N67:$N81,MATCH(1,IF($L67:$L81&lt;=JQ$165,IF($M67:$M81&gt;=JQ$165,1)),0))*$B67/12,0)</f>
        <v>0</v>
      </c>
      <c r="JR232" s="439">
        <f t="array" ref="JR232">IFERROR(INDEX($N67:$N81,MATCH(1,IF($L67:$L81&lt;=JR$165,IF($M67:$M81&gt;=JR$165,1)),0))*$B67/12,0)</f>
        <v>0</v>
      </c>
      <c r="JS232" s="439">
        <f t="array" ref="JS232">IFERROR(INDEX($N67:$N81,MATCH(1,IF($L67:$L81&lt;=JS$165,IF($M67:$M81&gt;=JS$165,1)),0))*$B67/12,0)</f>
        <v>0</v>
      </c>
      <c r="JT232" s="439">
        <f t="array" ref="JT232">IFERROR(INDEX($N67:$N81,MATCH(1,IF($L67:$L81&lt;=JT$165,IF($M67:$M81&gt;=JT$165,1)),0))*$B67/12,0)</f>
        <v>0</v>
      </c>
      <c r="JU232" s="439">
        <f t="array" ref="JU232">IFERROR(INDEX($N67:$N81,MATCH(1,IF($L67:$L81&lt;=JU$165,IF($M67:$M81&gt;=JU$165,1)),0))*$B67/12,0)</f>
        <v>0</v>
      </c>
      <c r="JV232" s="439">
        <f t="array" ref="JV232">IFERROR(INDEX($N67:$N81,MATCH(1,IF($L67:$L81&lt;=JV$165,IF($M67:$M81&gt;=JV$165,1)),0))*$B67/12,0)</f>
        <v>0</v>
      </c>
      <c r="JW232" s="439">
        <f t="array" ref="JW232">IFERROR(INDEX($N67:$N81,MATCH(1,IF($L67:$L81&lt;=JW$165,IF($M67:$M81&gt;=JW$165,1)),0))*$B67/12,0)</f>
        <v>0</v>
      </c>
      <c r="JX232" s="439">
        <f t="array" ref="JX232">IFERROR(INDEX($N67:$N81,MATCH(1,IF($L67:$L81&lt;=JX$165,IF($M67:$M81&gt;=JX$165,1)),0))*$B67/12,0)</f>
        <v>0</v>
      </c>
      <c r="JY232" s="439">
        <f t="array" ref="JY232">IFERROR(INDEX($N67:$N81,MATCH(1,IF($L67:$L81&lt;=JY$165,IF($M67:$M81&gt;=JY$165,1)),0))*$B67/12,0)</f>
        <v>0</v>
      </c>
      <c r="JZ232" s="439">
        <f t="array" ref="JZ232">IFERROR(INDEX($N67:$N81,MATCH(1,IF($L67:$L81&lt;=JZ$165,IF($M67:$M81&gt;=JZ$165,1)),0))*$B67/12,0)</f>
        <v>0</v>
      </c>
      <c r="KA232" s="439">
        <f t="array" ref="KA232">IFERROR(INDEX($N67:$N81,MATCH(1,IF($L67:$L81&lt;=KA$165,IF($M67:$M81&gt;=KA$165,1)),0))*$B67/12,0)</f>
        <v>0</v>
      </c>
      <c r="KB232" s="439">
        <f t="array" ref="KB232">IFERROR(INDEX($N67:$N81,MATCH(1,IF($L67:$L81&lt;=KB$165,IF($M67:$M81&gt;=KB$165,1)),0))*$B67/12,0)</f>
        <v>0</v>
      </c>
      <c r="KC232" s="439">
        <f t="array" ref="KC232">IFERROR(INDEX($N67:$N81,MATCH(1,IF($L67:$L81&lt;=KC$165,IF($M67:$M81&gt;=KC$165,1)),0))*$B67/12,0)</f>
        <v>0</v>
      </c>
      <c r="KD232" s="439">
        <f t="array" ref="KD232">IFERROR(INDEX($N67:$N81,MATCH(1,IF($L67:$L81&lt;=KD$165,IF($M67:$M81&gt;=KD$165,1)),0))*$B67/12,0)</f>
        <v>0</v>
      </c>
      <c r="KE232" s="439">
        <f t="array" ref="KE232">IFERROR(INDEX($N67:$N81,MATCH(1,IF($L67:$L81&lt;=KE$165,IF($M67:$M81&gt;=KE$165,1)),0))*$B67/12,0)</f>
        <v>0</v>
      </c>
      <c r="KF232" s="439">
        <f t="array" ref="KF232">IFERROR(INDEX($N67:$N81,MATCH(1,IF($L67:$L81&lt;=KF$165,IF($M67:$M81&gt;=KF$165,1)),0))*$B67/12,0)</f>
        <v>0</v>
      </c>
      <c r="KG232" s="439">
        <f t="array" ref="KG232">IFERROR(INDEX($N67:$N81,MATCH(1,IF($L67:$L81&lt;=KG$165,IF($M67:$M81&gt;=KG$165,1)),0))*$B67/12,0)</f>
        <v>0</v>
      </c>
      <c r="KH232" s="439">
        <f t="array" ref="KH232">IFERROR(INDEX($N67:$N81,MATCH(1,IF($L67:$L81&lt;=KH$165,IF($M67:$M81&gt;=KH$165,1)),0))*$B67/12,0)</f>
        <v>0</v>
      </c>
      <c r="KI232" s="439">
        <f t="array" ref="KI232">IFERROR(INDEX($N67:$N81,MATCH(1,IF($L67:$L81&lt;=KI$165,IF($M67:$M81&gt;=KI$165,1)),0))*$B67/12,0)</f>
        <v>0</v>
      </c>
      <c r="KJ232" s="439">
        <f t="array" ref="KJ232">IFERROR(INDEX($N67:$N81,MATCH(1,IF($L67:$L81&lt;=KJ$165,IF($M67:$M81&gt;=KJ$165,1)),0))*$B67/12,0)</f>
        <v>0</v>
      </c>
      <c r="KK232" s="439">
        <f t="array" ref="KK232">IFERROR(INDEX($N67:$N81,MATCH(1,IF($L67:$L81&lt;=KK$165,IF($M67:$M81&gt;=KK$165,1)),0))*$B67/12,0)</f>
        <v>0</v>
      </c>
      <c r="KL232" s="439">
        <f t="array" ref="KL232">IFERROR(INDEX($N67:$N81,MATCH(1,IF($L67:$L81&lt;=KL$165,IF($M67:$M81&gt;=KL$165,1)),0))*$B67/12,0)</f>
        <v>0</v>
      </c>
      <c r="KM232" s="439">
        <f t="array" ref="KM232">IFERROR(INDEX($N67:$N81,MATCH(1,IF($L67:$L81&lt;=KM$165,IF($M67:$M81&gt;=KM$165,1)),0))*$B67/12,0)</f>
        <v>0</v>
      </c>
      <c r="KN232" s="439">
        <f t="array" ref="KN232">IFERROR(INDEX($N67:$N81,MATCH(1,IF($L67:$L81&lt;=KN$165,IF($M67:$M81&gt;=KN$165,1)),0))*$B67/12,0)</f>
        <v>0</v>
      </c>
      <c r="KO232" s="439">
        <f t="array" ref="KO232">IFERROR(INDEX($N67:$N81,MATCH(1,IF($L67:$L81&lt;=KO$165,IF($M67:$M81&gt;=KO$165,1)),0))*$B67/12,0)</f>
        <v>0</v>
      </c>
      <c r="KP232" s="439">
        <f t="array" ref="KP232">IFERROR(INDEX($N67:$N81,MATCH(1,IF($L67:$L81&lt;=KP$165,IF($M67:$M81&gt;=KP$165,1)),0))*$B67/12,0)</f>
        <v>0</v>
      </c>
      <c r="KQ232" s="439">
        <f t="array" ref="KQ232">IFERROR(INDEX($N67:$N81,MATCH(1,IF($L67:$L81&lt;=KQ$165,IF($M67:$M81&gt;=KQ$165,1)),0))*$B67/12,0)</f>
        <v>0</v>
      </c>
      <c r="KR232" s="439">
        <f t="array" ref="KR232">IFERROR(INDEX($N67:$N81,MATCH(1,IF($L67:$L81&lt;=KR$165,IF($M67:$M81&gt;=KR$165,1)),0))*$B67/12,0)</f>
        <v>0</v>
      </c>
      <c r="KS232" s="439">
        <f t="array" ref="KS232">IFERROR(INDEX($N67:$N81,MATCH(1,IF($L67:$L81&lt;=KS$165,IF($M67:$M81&gt;=KS$165,1)),0))*$B67/12,0)</f>
        <v>0</v>
      </c>
      <c r="KT232" s="439">
        <f t="array" ref="KT232">IFERROR(INDEX($N67:$N81,MATCH(1,IF($L67:$L81&lt;=KT$165,IF($M67:$M81&gt;=KT$165,1)),0))*$B67/12,0)</f>
        <v>0</v>
      </c>
      <c r="KU232" s="439">
        <f t="array" ref="KU232">IFERROR(INDEX($N67:$N81,MATCH(1,IF($L67:$L81&lt;=KU$165,IF($M67:$M81&gt;=KU$165,1)),0))*$B67/12,0)</f>
        <v>0</v>
      </c>
      <c r="KV232" s="439">
        <f t="array" ref="KV232">IFERROR(INDEX($N67:$N81,MATCH(1,IF($L67:$L81&lt;=KV$165,IF($M67:$M81&gt;=KV$165,1)),0))*$B67/12,0)</f>
        <v>0</v>
      </c>
      <c r="KW232" s="439">
        <f t="array" ref="KW232">IFERROR(INDEX($N67:$N81,MATCH(1,IF($L67:$L81&lt;=KW$165,IF($M67:$M81&gt;=KW$165,1)),0))*$B67/12,0)</f>
        <v>0</v>
      </c>
      <c r="KX232" s="439">
        <f t="array" ref="KX232">IFERROR(INDEX($N67:$N81,MATCH(1,IF($L67:$L81&lt;=KX$165,IF($M67:$M81&gt;=KX$165,1)),0))*$B67/12,0)</f>
        <v>0</v>
      </c>
      <c r="KY232" s="439">
        <f t="array" ref="KY232">IFERROR(INDEX($N67:$N81,MATCH(1,IF($L67:$L81&lt;=KY$165,IF($M67:$M81&gt;=KY$165,1)),0))*$B67/12,0)</f>
        <v>0</v>
      </c>
      <c r="KZ232" s="439">
        <f t="array" ref="KZ232">IFERROR(INDEX($N67:$N81,MATCH(1,IF($L67:$L81&lt;=KZ$165,IF($M67:$M81&gt;=KZ$165,1)),0))*$B67/12,0)</f>
        <v>0</v>
      </c>
      <c r="LA232" s="439">
        <f t="array" ref="LA232">IFERROR(INDEX($N67:$N81,MATCH(1,IF($L67:$L81&lt;=LA$165,IF($M67:$M81&gt;=LA$165,1)),0))*$B67/12,0)</f>
        <v>0</v>
      </c>
      <c r="LB232" s="439">
        <f t="array" ref="LB232">IFERROR(INDEX($N67:$N81,MATCH(1,IF($L67:$L81&lt;=LB$165,IF($M67:$M81&gt;=LB$165,1)),0))*$B67/12,0)</f>
        <v>0</v>
      </c>
      <c r="LC232" s="439">
        <f t="array" ref="LC232">IFERROR(INDEX($N67:$N81,MATCH(1,IF($L67:$L81&lt;=LC$165,IF($M67:$M81&gt;=LC$165,1)),0))*$B67/12,0)</f>
        <v>0</v>
      </c>
      <c r="LD232" s="439">
        <f t="array" ref="LD232">IFERROR(INDEX($N67:$N81,MATCH(1,IF($L67:$L81&lt;=LD$165,IF($M67:$M81&gt;=LD$165,1)),0))*$B67/12,0)</f>
        <v>0</v>
      </c>
      <c r="LE232" s="439">
        <f t="array" ref="LE232">IFERROR(INDEX($N67:$N81,MATCH(1,IF($L67:$L81&lt;=LE$165,IF($M67:$M81&gt;=LE$165,1)),0))*$B67/12,0)</f>
        <v>0</v>
      </c>
      <c r="LF232" s="439">
        <f t="array" ref="LF232">IFERROR(INDEX($N67:$N81,MATCH(1,IF($L67:$L81&lt;=LF$165,IF($M67:$M81&gt;=LF$165,1)),0))*$B67/12,0)</f>
        <v>0</v>
      </c>
      <c r="LG232" s="439">
        <f t="array" ref="LG232">IFERROR(INDEX($N67:$N81,MATCH(1,IF($L67:$L81&lt;=LG$165,IF($M67:$M81&gt;=LG$165,1)),0))*$B67/12,0)</f>
        <v>0</v>
      </c>
      <c r="LH232" s="439">
        <f t="array" ref="LH232">IFERROR(INDEX($N67:$N81,MATCH(1,IF($L67:$L81&lt;=LH$165,IF($M67:$M81&gt;=LH$165,1)),0))*$B67/12,0)</f>
        <v>0</v>
      </c>
      <c r="LI232" s="439">
        <f t="array" ref="LI232">IFERROR(INDEX($N67:$N81,MATCH(1,IF($L67:$L81&lt;=LI$165,IF($M67:$M81&gt;=LI$165,1)),0))*$B67/12,0)</f>
        <v>0</v>
      </c>
      <c r="LJ232" s="439">
        <f t="array" ref="LJ232">IFERROR(INDEX($N67:$N81,MATCH(1,IF($L67:$L81&lt;=LJ$165,IF($M67:$M81&gt;=LJ$165,1)),0))*$B67/12,0)</f>
        <v>0</v>
      </c>
      <c r="LK232" s="439">
        <f t="array" ref="LK232">IFERROR(INDEX($N67:$N81,MATCH(1,IF($L67:$L81&lt;=LK$165,IF($M67:$M81&gt;=LK$165,1)),0))*$B67/12,0)</f>
        <v>0</v>
      </c>
      <c r="LL232" s="439">
        <f t="array" ref="LL232">IFERROR(INDEX($N67:$N81,MATCH(1,IF($L67:$L81&lt;=LL$165,IF($M67:$M81&gt;=LL$165,1)),0))*$B67/12,0)</f>
        <v>0</v>
      </c>
      <c r="LM232" s="439">
        <f t="array" ref="LM232">IFERROR(INDEX($N67:$N81,MATCH(1,IF($L67:$L81&lt;=LM$165,IF($M67:$M81&gt;=LM$165,1)),0))*$B67/12,0)</f>
        <v>0</v>
      </c>
      <c r="LN232" s="439">
        <f t="array" ref="LN232">IFERROR(INDEX($N67:$N81,MATCH(1,IF($L67:$L81&lt;=LN$165,IF($M67:$M81&gt;=LN$165,1)),0))*$B67/12,0)</f>
        <v>0</v>
      </c>
      <c r="LO232" s="439">
        <f t="array" ref="LO232">IFERROR(INDEX($N67:$N81,MATCH(1,IF($L67:$L81&lt;=LO$165,IF($M67:$M81&gt;=LO$165,1)),0))*$B67/12,0)</f>
        <v>0</v>
      </c>
      <c r="LP232" s="439">
        <f t="array" ref="LP232">IFERROR(INDEX($N67:$N81,MATCH(1,IF($L67:$L81&lt;=LP$165,IF($M67:$M81&gt;=LP$165,1)),0))*$B67/12,0)</f>
        <v>0</v>
      </c>
      <c r="LQ232" s="439">
        <f t="array" ref="LQ232">IFERROR(INDEX($N67:$N81,MATCH(1,IF($L67:$L81&lt;=LQ$165,IF($M67:$M81&gt;=LQ$165,1)),0))*$B67/12,0)</f>
        <v>0</v>
      </c>
      <c r="LR232" s="439">
        <f t="array" ref="LR232">IFERROR(INDEX($N67:$N81,MATCH(1,IF($L67:$L81&lt;=LR$165,IF($M67:$M81&gt;=LR$165,1)),0))*$B67/12,0)</f>
        <v>0</v>
      </c>
      <c r="LS232" s="439">
        <f t="array" ref="LS232">IFERROR(INDEX($N67:$N81,MATCH(1,IF($L67:$L81&lt;=LS$165,IF($M67:$M81&gt;=LS$165,1)),0))*$B67/12,0)</f>
        <v>0</v>
      </c>
      <c r="LT232" s="439">
        <f t="array" ref="LT232">IFERROR(INDEX($N67:$N81,MATCH(1,IF($L67:$L81&lt;=LT$165,IF($M67:$M81&gt;=LT$165,1)),0))*$B67/12,0)</f>
        <v>0</v>
      </c>
      <c r="LU232" s="439">
        <f t="array" ref="LU232">IFERROR(INDEX($N67:$N81,MATCH(1,IF($L67:$L81&lt;=LU$165,IF($M67:$M81&gt;=LU$165,1)),0))*$B67/12,0)</f>
        <v>0</v>
      </c>
      <c r="LV232" s="439">
        <f t="array" ref="LV232">IFERROR(INDEX($N67:$N81,MATCH(1,IF($L67:$L81&lt;=LV$165,IF($M67:$M81&gt;=LV$165,1)),0))*$B67/12,0)</f>
        <v>0</v>
      </c>
      <c r="LW232" s="439">
        <f t="array" ref="LW232">IFERROR(INDEX($N67:$N81,MATCH(1,IF($L67:$L81&lt;=LW$165,IF($M67:$M81&gt;=LW$165,1)),0))*$B67/12,0)</f>
        <v>0</v>
      </c>
      <c r="LX232" s="439">
        <f t="array" ref="LX232">IFERROR(INDEX($N67:$N81,MATCH(1,IF($L67:$L81&lt;=LX$165,IF($M67:$M81&gt;=LX$165,1)),0))*$B67/12,0)</f>
        <v>0</v>
      </c>
      <c r="LY232" s="439">
        <f t="array" ref="LY232">IFERROR(INDEX($N67:$N81,MATCH(1,IF($L67:$L81&lt;=LY$165,IF($M67:$M81&gt;=LY$165,1)),0))*$B67/12,0)</f>
        <v>0</v>
      </c>
      <c r="LZ232" s="439">
        <f t="array" ref="LZ232">IFERROR(INDEX($N67:$N81,MATCH(1,IF($L67:$L81&lt;=LZ$165,IF($M67:$M81&gt;=LZ$165,1)),0))*$B67/12,0)</f>
        <v>0</v>
      </c>
      <c r="MA232" s="439">
        <f t="array" ref="MA232">IFERROR(INDEX($N67:$N81,MATCH(1,IF($L67:$L81&lt;=MA$165,IF($M67:$M81&gt;=MA$165,1)),0))*$B67/12,0)</f>
        <v>0</v>
      </c>
      <c r="MB232" s="439">
        <f t="array" ref="MB232">IFERROR(INDEX($N67:$N81,MATCH(1,IF($L67:$L81&lt;=MB$165,IF($M67:$M81&gt;=MB$165,1)),0))*$B67/12,0)</f>
        <v>0</v>
      </c>
      <c r="MC232" s="439">
        <f t="array" ref="MC232">IFERROR(INDEX($N67:$N81,MATCH(1,IF($L67:$L81&lt;=MC$165,IF($M67:$M81&gt;=MC$165,1)),0))*$B67/12,0)</f>
        <v>0</v>
      </c>
      <c r="MD232" s="439">
        <f t="array" ref="MD232">IFERROR(INDEX($N67:$N81,MATCH(1,IF($L67:$L81&lt;=MD$165,IF($M67:$M81&gt;=MD$165,1)),0))*$B67/12,0)</f>
        <v>0</v>
      </c>
      <c r="ME232" s="439">
        <f t="array" ref="ME232">IFERROR(INDEX($N67:$N81,MATCH(1,IF($L67:$L81&lt;=ME$165,IF($M67:$M81&gt;=ME$165,1)),0))*$B67/12,0)</f>
        <v>0</v>
      </c>
      <c r="MF232" s="439">
        <f t="array" ref="MF232">IFERROR(INDEX($N67:$N81,MATCH(1,IF($L67:$L81&lt;=MF$165,IF($M67:$M81&gt;=MF$165,1)),0))*$B67/12,0)</f>
        <v>0</v>
      </c>
      <c r="MG232" s="439">
        <f t="array" ref="MG232">IFERROR(INDEX($N67:$N81,MATCH(1,IF($L67:$L81&lt;=MG$165,IF($M67:$M81&gt;=MG$165,1)),0))*$B67/12,0)</f>
        <v>0</v>
      </c>
      <c r="MH232" s="439">
        <f t="array" ref="MH232">IFERROR(INDEX($N67:$N81,MATCH(1,IF($L67:$L81&lt;=MH$165,IF($M67:$M81&gt;=MH$165,1)),0))*$B67/12,0)</f>
        <v>0</v>
      </c>
      <c r="MI232" s="439">
        <f t="array" ref="MI232">IFERROR(INDEX($N67:$N81,MATCH(1,IF($L67:$L81&lt;=MI$165,IF($M67:$M81&gt;=MI$165,1)),0))*$B67/12,0)</f>
        <v>0</v>
      </c>
      <c r="MJ232" s="439">
        <f t="array" ref="MJ232">IFERROR(INDEX($N67:$N81,MATCH(1,IF($L67:$L81&lt;=MJ$165,IF($M67:$M81&gt;=MJ$165,1)),0))*$B67/12,0)</f>
        <v>0</v>
      </c>
      <c r="MK232" s="439">
        <f t="array" ref="MK232">IFERROR(INDEX($N67:$N81,MATCH(1,IF($L67:$L81&lt;=MK$165,IF($M67:$M81&gt;=MK$165,1)),0))*$B67/12,0)</f>
        <v>0</v>
      </c>
      <c r="ML232" s="439">
        <f t="array" ref="ML232">IFERROR(INDEX($N67:$N81,MATCH(1,IF($L67:$L81&lt;=ML$165,IF($M67:$M81&gt;=ML$165,1)),0))*$B67/12,0)</f>
        <v>0</v>
      </c>
      <c r="MM232" s="439">
        <f t="array" ref="MM232">IFERROR(INDEX($N67:$N81,MATCH(1,IF($L67:$L81&lt;=MM$165,IF($M67:$M81&gt;=MM$165,1)),0))*$B67/12,0)</f>
        <v>0</v>
      </c>
      <c r="MN232" s="439">
        <f t="array" ref="MN232">IFERROR(INDEX($N67:$N81,MATCH(1,IF($L67:$L81&lt;=MN$165,IF($M67:$M81&gt;=MN$165,1)),0))*$B67/12,0)</f>
        <v>0</v>
      </c>
      <c r="MO232" s="439">
        <f t="array" ref="MO232">IFERROR(INDEX($N67:$N81,MATCH(1,IF($L67:$L81&lt;=MO$165,IF($M67:$M81&gt;=MO$165,1)),0))*$B67/12,0)</f>
        <v>0</v>
      </c>
      <c r="MP232" s="439">
        <f t="array" ref="MP232">IFERROR(INDEX($N67:$N81,MATCH(1,IF($L67:$L81&lt;=MP$165,IF($M67:$M81&gt;=MP$165,1)),0))*$B67/12,0)</f>
        <v>0</v>
      </c>
      <c r="MQ232" s="439">
        <f t="array" ref="MQ232">IFERROR(INDEX($N67:$N81,MATCH(1,IF($L67:$L81&lt;=MQ$165,IF($M67:$M81&gt;=MQ$165,1)),0))*$B67/12,0)</f>
        <v>0</v>
      </c>
      <c r="MR232" s="439">
        <f t="array" ref="MR232">IFERROR(INDEX($N67:$N81,MATCH(1,IF($L67:$L81&lt;=MR$165,IF($M67:$M81&gt;=MR$165,1)),0))*$B67/12,0)</f>
        <v>0</v>
      </c>
      <c r="MS232" s="439">
        <f t="array" ref="MS232">IFERROR(INDEX($N67:$N81,MATCH(1,IF($L67:$L81&lt;=MS$165,IF($M67:$M81&gt;=MS$165,1)),0))*$B67/12,0)</f>
        <v>0</v>
      </c>
      <c r="MT232" s="439">
        <f t="array" ref="MT232">IFERROR(INDEX($N67:$N81,MATCH(1,IF($L67:$L81&lt;=MT$165,IF($M67:$M81&gt;=MT$165,1)),0))*$B67/12,0)</f>
        <v>0</v>
      </c>
      <c r="MU232" s="439">
        <f t="array" ref="MU232">IFERROR(INDEX($N67:$N81,MATCH(1,IF($L67:$L81&lt;=MU$165,IF($M67:$M81&gt;=MU$165,1)),0))*$B67/12,0)</f>
        <v>0</v>
      </c>
      <c r="MV232" s="439">
        <f t="array" ref="MV232">IFERROR(INDEX($N67:$N81,MATCH(1,IF($L67:$L81&lt;=MV$165,IF($M67:$M81&gt;=MV$165,1)),0))*$B67/12,0)</f>
        <v>0</v>
      </c>
      <c r="MW232" s="439">
        <f t="array" ref="MW232">IFERROR(INDEX($N67:$N81,MATCH(1,IF($L67:$L81&lt;=MW$165,IF($M67:$M81&gt;=MW$165,1)),0))*$B67/12,0)</f>
        <v>0</v>
      </c>
      <c r="MX232" s="439">
        <f t="array" ref="MX232">IFERROR(INDEX($N67:$N81,MATCH(1,IF($L67:$L81&lt;=MX$165,IF($M67:$M81&gt;=MX$165,1)),0))*$B67/12,0)</f>
        <v>0</v>
      </c>
      <c r="MY232" s="439">
        <f t="array" ref="MY232">IFERROR(INDEX($N67:$N81,MATCH(1,IF($L67:$L81&lt;=MY$165,IF($M67:$M81&gt;=MY$165,1)),0))*$B67/12,0)</f>
        <v>0</v>
      </c>
      <c r="MZ232" s="439">
        <f t="array" ref="MZ232">IFERROR(INDEX($N67:$N81,MATCH(1,IF($L67:$L81&lt;=MZ$165,IF($M67:$M81&gt;=MZ$165,1)),0))*$B67/12,0)</f>
        <v>0</v>
      </c>
      <c r="NA232" s="439">
        <f t="array" ref="NA232">IFERROR(INDEX($N67:$N81,MATCH(1,IF($L67:$L81&lt;=NA$165,IF($M67:$M81&gt;=NA$165,1)),0))*$B67/12,0)</f>
        <v>0</v>
      </c>
      <c r="NB232" s="439">
        <f t="array" ref="NB232">IFERROR(INDEX($N67:$N81,MATCH(1,IF($L67:$L81&lt;=NB$165,IF($M67:$M81&gt;=NB$165,1)),0))*$B67/12,0)</f>
        <v>0</v>
      </c>
      <c r="NC232" s="439">
        <f t="array" ref="NC232">IFERROR(INDEX($N67:$N81,MATCH(1,IF($L67:$L81&lt;=NC$165,IF($M67:$M81&gt;=NC$165,1)),0))*$B67/12,0)</f>
        <v>0</v>
      </c>
      <c r="ND232" s="439">
        <f t="array" ref="ND232">IFERROR(INDEX($N67:$N81,MATCH(1,IF($L67:$L81&lt;=ND$165,IF($M67:$M81&gt;=ND$165,1)),0))*$B67/12,0)</f>
        <v>0</v>
      </c>
      <c r="NE232" s="439">
        <f t="array" ref="NE232">IFERROR(INDEX($N67:$N81,MATCH(1,IF($L67:$L81&lt;=NE$165,IF($M67:$M81&gt;=NE$165,1)),0))*$B67/12,0)</f>
        <v>0</v>
      </c>
      <c r="NF232" s="439">
        <f t="array" ref="NF232">IFERROR(INDEX($N67:$N81,MATCH(1,IF($L67:$L81&lt;=NF$165,IF($M67:$M81&gt;=NF$165,1)),0))*$B67/12,0)</f>
        <v>0</v>
      </c>
      <c r="NG232" s="439">
        <f t="array" ref="NG232">IFERROR(INDEX($N67:$N81,MATCH(1,IF($L67:$L81&lt;=NG$165,IF($M67:$M81&gt;=NG$165,1)),0))*$B67/12,0)</f>
        <v>0</v>
      </c>
      <c r="NH232" s="439">
        <f t="array" ref="NH232">IFERROR(INDEX($N67:$N81,MATCH(1,IF($L67:$L81&lt;=NH$165,IF($M67:$M81&gt;=NH$165,1)),0))*$B67/12,0)</f>
        <v>0</v>
      </c>
      <c r="NI232" s="439">
        <f t="array" ref="NI232">IFERROR(INDEX($N67:$N81,MATCH(1,IF($L67:$L81&lt;=NI$165,IF($M67:$M81&gt;=NI$165,1)),0))*$B67/12,0)</f>
        <v>0</v>
      </c>
      <c r="NJ232" s="439">
        <f t="array" ref="NJ232">IFERROR(INDEX($N67:$N81,MATCH(1,IF($L67:$L81&lt;=NJ$165,IF($M67:$M81&gt;=NJ$165,1)),0))*$B67/12,0)</f>
        <v>0</v>
      </c>
      <c r="NK232" s="440">
        <f t="array" ref="NK232">IFERROR(INDEX($N67:$N81,MATCH(1,IF($L67:$L81&lt;=NK$165,IF($M67:$M81&gt;=NK$165,1)),0))*$B67/12,0)</f>
        <v>0</v>
      </c>
    </row>
    <row r="233" spans="1:375" x14ac:dyDescent="0.15">
      <c r="A233" s="436">
        <f t="shared" ref="A233:A239" si="298">SUM(D233:NK233)</f>
        <v>37328.741568812642</v>
      </c>
      <c r="B233" s="441" t="s">
        <v>728</v>
      </c>
      <c r="C233" s="438" t="s">
        <v>747</v>
      </c>
      <c r="D233" s="439">
        <v>0</v>
      </c>
      <c r="E233" s="439">
        <v>0</v>
      </c>
      <c r="F233" s="439">
        <v>0</v>
      </c>
      <c r="G233" s="439">
        <v>0</v>
      </c>
      <c r="H233" s="439">
        <v>0</v>
      </c>
      <c r="I233" s="439">
        <v>0</v>
      </c>
      <c r="J233" s="439">
        <v>0</v>
      </c>
      <c r="K233" s="439">
        <v>0</v>
      </c>
      <c r="L233" s="439">
        <v>0</v>
      </c>
      <c r="M233" s="439">
        <v>0</v>
      </c>
      <c r="N233" s="439">
        <v>0</v>
      </c>
      <c r="O233" s="439">
        <v>0</v>
      </c>
      <c r="P233" s="439">
        <v>0</v>
      </c>
      <c r="Q233" s="439">
        <v>0</v>
      </c>
      <c r="R233" s="439">
        <v>0</v>
      </c>
      <c r="S233" s="439">
        <v>0</v>
      </c>
      <c r="T233" s="439">
        <v>0</v>
      </c>
      <c r="U233" s="439">
        <v>0</v>
      </c>
      <c r="V233" s="439">
        <v>0</v>
      </c>
      <c r="W233" s="439">
        <v>0</v>
      </c>
      <c r="X233" s="439">
        <v>0</v>
      </c>
      <c r="Y233" s="439">
        <v>0</v>
      </c>
      <c r="Z233" s="439">
        <v>229.34510680109761</v>
      </c>
      <c r="AA233" s="439">
        <v>229.49825324071386</v>
      </c>
      <c r="AB233" s="439">
        <v>314.03123459044633</v>
      </c>
      <c r="AC233" s="439">
        <v>359.10593526994609</v>
      </c>
      <c r="AD233" s="439">
        <v>361.94155167084864</v>
      </c>
      <c r="AE233" s="439">
        <v>363.63428745593205</v>
      </c>
      <c r="AF233" s="439">
        <v>377.35392793631763</v>
      </c>
      <c r="AG233" s="439">
        <v>407.69060830907688</v>
      </c>
      <c r="AH233" s="439">
        <v>416.2916053174792</v>
      </c>
      <c r="AI233" s="439">
        <v>416.59517838969981</v>
      </c>
      <c r="AJ233" s="439">
        <v>417.69561649932382</v>
      </c>
      <c r="AK233" s="439">
        <v>422.82124862995272</v>
      </c>
      <c r="AL233" s="439">
        <v>432.11297618558024</v>
      </c>
      <c r="AM233" s="439">
        <v>432.41955512726946</v>
      </c>
      <c r="AN233" s="439">
        <v>533.21541197991519</v>
      </c>
      <c r="AO233" s="439">
        <v>533.77245012274011</v>
      </c>
      <c r="AP233" s="439">
        <v>534.08130298244521</v>
      </c>
      <c r="AQ233" s="439">
        <v>534.39091755662253</v>
      </c>
      <c r="AR233" s="439">
        <v>534.84355008021942</v>
      </c>
      <c r="AS233" s="439">
        <v>535.42294479573638</v>
      </c>
      <c r="AT233" s="439">
        <v>535.73485580343367</v>
      </c>
      <c r="AU233" s="439">
        <v>536.04753606782094</v>
      </c>
      <c r="AV233" s="439">
        <v>537.18098732073361</v>
      </c>
      <c r="AW233" s="439">
        <v>537.57632218044864</v>
      </c>
      <c r="AX233" s="439">
        <v>537.93684809134663</v>
      </c>
      <c r="AY233" s="439">
        <v>538.25262440128643</v>
      </c>
      <c r="AZ233" s="439">
        <v>546.24824191526375</v>
      </c>
      <c r="BA233" s="439">
        <v>546.82199120237351</v>
      </c>
      <c r="BB233" s="439">
        <v>547.14010964786985</v>
      </c>
      <c r="BC233" s="439">
        <v>547.45901265927228</v>
      </c>
      <c r="BD233" s="439">
        <v>547.92522415857718</v>
      </c>
      <c r="BE233" s="439">
        <v>548.52200071555956</v>
      </c>
      <c r="BF233" s="439">
        <v>548.84326905348769</v>
      </c>
      <c r="BG233" s="439">
        <v>549.16532972580649</v>
      </c>
      <c r="BH233" s="439">
        <v>446.60398505528934</v>
      </c>
      <c r="BI233" s="439">
        <v>436.80607007584314</v>
      </c>
      <c r="BJ233" s="439">
        <v>437.01344423328948</v>
      </c>
      <c r="BK233" s="439">
        <v>512.11103931188211</v>
      </c>
      <c r="BL233" s="439">
        <v>527.74652300870832</v>
      </c>
      <c r="BM233" s="439">
        <v>530.1973724481461</v>
      </c>
      <c r="BN233" s="439">
        <v>533.61252996716598</v>
      </c>
      <c r="BO233" s="439">
        <v>533.8992061815668</v>
      </c>
      <c r="BP233" s="439">
        <v>555.5873607353235</v>
      </c>
      <c r="BQ233" s="439">
        <v>556.20204058901538</v>
      </c>
      <c r="BR233" s="439">
        <v>565.32824229856556</v>
      </c>
      <c r="BS233" s="439">
        <v>565.65996479105399</v>
      </c>
      <c r="BT233" s="439">
        <v>565.99250540069852</v>
      </c>
      <c r="BU233" s="439">
        <v>566.32586614519641</v>
      </c>
      <c r="BV233" s="439">
        <v>566.70834808406801</v>
      </c>
      <c r="BW233" s="439">
        <v>567.04335517128311</v>
      </c>
      <c r="BX233" s="439">
        <v>575.40439686247566</v>
      </c>
      <c r="BY233" s="439">
        <v>577.06035272129486</v>
      </c>
      <c r="BZ233" s="439">
        <v>577.39784458012207</v>
      </c>
      <c r="CA233" s="439">
        <v>577.73616878491896</v>
      </c>
      <c r="CB233" s="439">
        <v>578.23077256453143</v>
      </c>
      <c r="CC233" s="439">
        <v>578.86389281383401</v>
      </c>
      <c r="CD233" s="439">
        <v>579.20472639354205</v>
      </c>
      <c r="CE233" s="439">
        <v>579.54640056080518</v>
      </c>
      <c r="CF233" s="439">
        <v>579.88891738873883</v>
      </c>
      <c r="CG233" s="439">
        <v>580.23227895557193</v>
      </c>
      <c r="CH233" s="439">
        <v>580.62623535260957</v>
      </c>
      <c r="CI233" s="439">
        <v>580.97129265244109</v>
      </c>
      <c r="CJ233" s="439">
        <v>589.52149833088993</v>
      </c>
      <c r="CK233" s="439">
        <v>591.22713286547378</v>
      </c>
      <c r="CL233" s="439">
        <v>591.57474948006575</v>
      </c>
      <c r="CM233" s="439">
        <v>591.92322341100657</v>
      </c>
      <c r="CN233" s="439">
        <v>592.43266530400729</v>
      </c>
      <c r="CO233" s="439">
        <v>593.08477916078903</v>
      </c>
      <c r="CP233" s="439">
        <v>593.43583774788829</v>
      </c>
      <c r="CQ233" s="439">
        <v>593.78776214016921</v>
      </c>
      <c r="CR233" s="439">
        <v>594.14055447294106</v>
      </c>
      <c r="CS233" s="439">
        <v>594.4942168867791</v>
      </c>
      <c r="CT233" s="439">
        <v>0</v>
      </c>
      <c r="CU233" s="439">
        <v>0</v>
      </c>
      <c r="CV233" s="439">
        <v>0</v>
      </c>
      <c r="CW233" s="439">
        <v>0</v>
      </c>
      <c r="CX233" s="439">
        <v>0</v>
      </c>
      <c r="CY233" s="439">
        <v>0</v>
      </c>
      <c r="CZ233" s="439">
        <v>0</v>
      </c>
      <c r="DA233" s="439">
        <v>0</v>
      </c>
      <c r="DB233" s="439">
        <v>0</v>
      </c>
      <c r="DC233" s="439">
        <v>0</v>
      </c>
      <c r="DD233" s="439">
        <v>0</v>
      </c>
      <c r="DE233" s="439">
        <v>0</v>
      </c>
      <c r="DF233" s="439">
        <v>0</v>
      </c>
      <c r="DG233" s="439">
        <v>0</v>
      </c>
      <c r="DH233" s="439">
        <v>0</v>
      </c>
      <c r="DI233" s="439">
        <v>0</v>
      </c>
      <c r="DJ233" s="439">
        <v>0</v>
      </c>
      <c r="DK233" s="439">
        <v>0</v>
      </c>
      <c r="DL233" s="439">
        <v>0</v>
      </c>
      <c r="DM233" s="439">
        <v>0</v>
      </c>
      <c r="DN233" s="439">
        <v>0</v>
      </c>
      <c r="DO233" s="439">
        <v>0</v>
      </c>
      <c r="DP233" s="439">
        <v>0</v>
      </c>
      <c r="DQ233" s="439">
        <v>0</v>
      </c>
      <c r="DR233" s="439">
        <v>0</v>
      </c>
      <c r="DS233" s="439">
        <v>0</v>
      </c>
      <c r="DT233" s="439">
        <v>0</v>
      </c>
      <c r="DU233" s="439">
        <v>0</v>
      </c>
      <c r="DV233" s="439">
        <v>0</v>
      </c>
      <c r="DW233" s="439">
        <v>0</v>
      </c>
      <c r="DX233" s="439">
        <v>0</v>
      </c>
      <c r="DY233" s="439">
        <v>0</v>
      </c>
      <c r="DZ233" s="439">
        <v>0</v>
      </c>
      <c r="EA233" s="439">
        <v>0</v>
      </c>
      <c r="EB233" s="439">
        <v>0</v>
      </c>
      <c r="EC233" s="439">
        <v>0</v>
      </c>
      <c r="ED233" s="439">
        <v>0</v>
      </c>
      <c r="EE233" s="439">
        <v>0</v>
      </c>
      <c r="EF233" s="439">
        <v>0</v>
      </c>
      <c r="EG233" s="439">
        <v>0</v>
      </c>
      <c r="EH233" s="439">
        <v>0</v>
      </c>
      <c r="EI233" s="439">
        <v>0</v>
      </c>
      <c r="EJ233" s="439">
        <v>0</v>
      </c>
      <c r="EK233" s="439">
        <v>0</v>
      </c>
      <c r="EL233" s="439">
        <v>0</v>
      </c>
      <c r="EM233" s="439">
        <v>0</v>
      </c>
      <c r="EN233" s="439">
        <v>0</v>
      </c>
      <c r="EO233" s="439">
        <v>0</v>
      </c>
      <c r="EP233" s="439">
        <v>0</v>
      </c>
      <c r="EQ233" s="439">
        <v>0</v>
      </c>
      <c r="ER233" s="439">
        <v>0</v>
      </c>
      <c r="ES233" s="439">
        <v>0</v>
      </c>
      <c r="ET233" s="439">
        <v>0</v>
      </c>
      <c r="EU233" s="439">
        <v>0</v>
      </c>
      <c r="EV233" s="439">
        <v>0</v>
      </c>
      <c r="EW233" s="439">
        <v>0</v>
      </c>
      <c r="EX233" s="439">
        <v>0</v>
      </c>
      <c r="EY233" s="439">
        <v>0</v>
      </c>
      <c r="EZ233" s="439">
        <v>0</v>
      </c>
      <c r="FA233" s="439">
        <v>0</v>
      </c>
      <c r="FB233" s="439">
        <v>0</v>
      </c>
      <c r="FC233" s="439">
        <v>0</v>
      </c>
      <c r="FD233" s="439">
        <v>0</v>
      </c>
      <c r="FE233" s="439">
        <v>0</v>
      </c>
      <c r="FF233" s="439">
        <v>0</v>
      </c>
      <c r="FG233" s="439">
        <v>0</v>
      </c>
      <c r="FH233" s="439">
        <v>0</v>
      </c>
      <c r="FI233" s="439">
        <v>0</v>
      </c>
      <c r="FJ233" s="439">
        <v>0</v>
      </c>
      <c r="FK233" s="439">
        <v>0</v>
      </c>
      <c r="FL233" s="439">
        <v>0</v>
      </c>
      <c r="FM233" s="439">
        <v>0</v>
      </c>
      <c r="FN233" s="439">
        <v>0</v>
      </c>
      <c r="FO233" s="439">
        <v>0</v>
      </c>
      <c r="FP233" s="439">
        <v>0</v>
      </c>
      <c r="FQ233" s="439">
        <v>0</v>
      </c>
      <c r="FR233" s="439">
        <v>0</v>
      </c>
      <c r="FS233" s="439">
        <v>0</v>
      </c>
      <c r="FT233" s="439">
        <v>0</v>
      </c>
      <c r="FU233" s="439">
        <v>0</v>
      </c>
      <c r="FV233" s="439">
        <v>0</v>
      </c>
      <c r="FW233" s="439">
        <v>0</v>
      </c>
      <c r="FX233" s="439">
        <v>0</v>
      </c>
      <c r="FY233" s="439">
        <v>0</v>
      </c>
      <c r="FZ233" s="439">
        <v>0</v>
      </c>
      <c r="GA233" s="439">
        <v>0</v>
      </c>
      <c r="GB233" s="439">
        <v>0</v>
      </c>
      <c r="GC233" s="439">
        <v>0</v>
      </c>
      <c r="GD233" s="439">
        <v>0</v>
      </c>
      <c r="GE233" s="439">
        <v>0</v>
      </c>
      <c r="GF233" s="439">
        <v>0</v>
      </c>
      <c r="GG233" s="439">
        <v>0</v>
      </c>
      <c r="GH233" s="439">
        <v>0</v>
      </c>
      <c r="GI233" s="439">
        <v>0</v>
      </c>
      <c r="GJ233" s="439">
        <v>0</v>
      </c>
      <c r="GK233" s="439">
        <v>0</v>
      </c>
      <c r="GL233" s="439">
        <v>0</v>
      </c>
      <c r="GM233" s="439">
        <v>0</v>
      </c>
      <c r="GN233" s="439">
        <v>0</v>
      </c>
      <c r="GO233" s="439">
        <v>0</v>
      </c>
      <c r="GP233" s="439">
        <v>0</v>
      </c>
      <c r="GQ233" s="439">
        <v>0</v>
      </c>
      <c r="GR233" s="439">
        <v>0</v>
      </c>
      <c r="GS233" s="439">
        <v>0</v>
      </c>
      <c r="GT233" s="439">
        <v>0</v>
      </c>
      <c r="GU233" s="439">
        <v>0</v>
      </c>
      <c r="GV233" s="439">
        <v>0</v>
      </c>
      <c r="GW233" s="439">
        <v>0</v>
      </c>
      <c r="GX233" s="439">
        <v>0</v>
      </c>
      <c r="GY233" s="439">
        <v>0</v>
      </c>
      <c r="GZ233" s="439">
        <v>0</v>
      </c>
      <c r="HA233" s="439">
        <v>0</v>
      </c>
      <c r="HB233" s="439">
        <v>0</v>
      </c>
      <c r="HC233" s="439">
        <v>0</v>
      </c>
      <c r="HD233" s="439">
        <v>0</v>
      </c>
      <c r="HE233" s="439">
        <v>0</v>
      </c>
      <c r="HF233" s="439">
        <v>0</v>
      </c>
      <c r="HG233" s="439">
        <v>0</v>
      </c>
      <c r="HH233" s="439">
        <v>0</v>
      </c>
      <c r="HI233" s="439">
        <v>0</v>
      </c>
      <c r="HJ233" s="439">
        <v>0</v>
      </c>
      <c r="HK233" s="439">
        <v>0</v>
      </c>
      <c r="HL233" s="439">
        <v>0</v>
      </c>
      <c r="HM233" s="439">
        <v>0</v>
      </c>
      <c r="HN233" s="439">
        <v>0</v>
      </c>
      <c r="HO233" s="439">
        <v>0</v>
      </c>
      <c r="HP233" s="439">
        <v>0</v>
      </c>
      <c r="HQ233" s="439">
        <v>0</v>
      </c>
      <c r="HR233" s="439">
        <v>0</v>
      </c>
      <c r="HS233" s="439">
        <v>0</v>
      </c>
      <c r="HT233" s="439">
        <v>0</v>
      </c>
      <c r="HU233" s="439">
        <v>0</v>
      </c>
      <c r="HV233" s="439">
        <v>0</v>
      </c>
      <c r="HW233" s="439">
        <v>0</v>
      </c>
      <c r="HX233" s="439">
        <v>0</v>
      </c>
      <c r="HY233" s="439">
        <v>0</v>
      </c>
      <c r="HZ233" s="439">
        <v>0</v>
      </c>
      <c r="IA233" s="439">
        <v>0</v>
      </c>
      <c r="IB233" s="439">
        <v>0</v>
      </c>
      <c r="IC233" s="439">
        <v>0</v>
      </c>
      <c r="ID233" s="439">
        <v>0</v>
      </c>
      <c r="IE233" s="439">
        <v>0</v>
      </c>
      <c r="IF233" s="439">
        <v>0</v>
      </c>
      <c r="IG233" s="439">
        <v>0</v>
      </c>
      <c r="IH233" s="439">
        <v>0</v>
      </c>
      <c r="II233" s="439">
        <v>0</v>
      </c>
      <c r="IJ233" s="439">
        <v>0</v>
      </c>
      <c r="IK233" s="439">
        <v>0</v>
      </c>
      <c r="IL233" s="439">
        <v>0</v>
      </c>
      <c r="IM233" s="439">
        <v>0</v>
      </c>
      <c r="IN233" s="439">
        <v>0</v>
      </c>
      <c r="IO233" s="439">
        <v>0</v>
      </c>
      <c r="IP233" s="439">
        <v>0</v>
      </c>
      <c r="IQ233" s="439">
        <v>0</v>
      </c>
      <c r="IR233" s="439">
        <v>0</v>
      </c>
      <c r="IS233" s="439">
        <v>0</v>
      </c>
      <c r="IT233" s="439">
        <v>0</v>
      </c>
      <c r="IU233" s="439">
        <v>0</v>
      </c>
      <c r="IV233" s="439">
        <v>0</v>
      </c>
      <c r="IW233" s="439">
        <v>0</v>
      </c>
      <c r="IX233" s="439">
        <v>0</v>
      </c>
      <c r="IY233" s="439">
        <v>0</v>
      </c>
      <c r="IZ233" s="439">
        <v>0</v>
      </c>
      <c r="JA233" s="439">
        <v>0</v>
      </c>
      <c r="JB233" s="439">
        <v>0</v>
      </c>
      <c r="JC233" s="439">
        <v>0</v>
      </c>
      <c r="JD233" s="439">
        <v>0</v>
      </c>
      <c r="JE233" s="439">
        <v>0</v>
      </c>
      <c r="JF233" s="439">
        <v>0</v>
      </c>
      <c r="JG233" s="439">
        <v>0</v>
      </c>
      <c r="JH233" s="439">
        <v>0</v>
      </c>
      <c r="JI233" s="439">
        <v>0</v>
      </c>
      <c r="JJ233" s="439">
        <v>0</v>
      </c>
      <c r="JK233" s="439">
        <v>0</v>
      </c>
      <c r="JL233" s="439">
        <v>0</v>
      </c>
      <c r="JM233" s="439">
        <v>0</v>
      </c>
      <c r="JN233" s="439">
        <v>0</v>
      </c>
      <c r="JO233" s="439">
        <v>0</v>
      </c>
      <c r="JP233" s="439">
        <v>0</v>
      </c>
      <c r="JQ233" s="439">
        <v>0</v>
      </c>
      <c r="JR233" s="439">
        <v>0</v>
      </c>
      <c r="JS233" s="439">
        <v>0</v>
      </c>
      <c r="JT233" s="439">
        <v>0</v>
      </c>
      <c r="JU233" s="439">
        <v>0</v>
      </c>
      <c r="JV233" s="439">
        <v>0</v>
      </c>
      <c r="JW233" s="439">
        <v>0</v>
      </c>
      <c r="JX233" s="439">
        <v>0</v>
      </c>
      <c r="JY233" s="439">
        <v>0</v>
      </c>
      <c r="JZ233" s="439">
        <v>0</v>
      </c>
      <c r="KA233" s="439">
        <v>0</v>
      </c>
      <c r="KB233" s="439">
        <v>0</v>
      </c>
      <c r="KC233" s="439">
        <v>0</v>
      </c>
      <c r="KD233" s="439">
        <v>0</v>
      </c>
      <c r="KE233" s="439">
        <v>0</v>
      </c>
      <c r="KF233" s="439">
        <v>0</v>
      </c>
      <c r="KG233" s="439">
        <v>0</v>
      </c>
      <c r="KH233" s="439">
        <v>0</v>
      </c>
      <c r="KI233" s="439">
        <v>0</v>
      </c>
      <c r="KJ233" s="439">
        <v>0</v>
      </c>
      <c r="KK233" s="439">
        <v>0</v>
      </c>
      <c r="KL233" s="439">
        <v>0</v>
      </c>
      <c r="KM233" s="439">
        <v>0</v>
      </c>
      <c r="KN233" s="439">
        <v>0</v>
      </c>
      <c r="KO233" s="439">
        <v>0</v>
      </c>
      <c r="KP233" s="439">
        <v>0</v>
      </c>
      <c r="KQ233" s="439">
        <v>0</v>
      </c>
      <c r="KR233" s="439">
        <v>0</v>
      </c>
      <c r="KS233" s="439">
        <v>0</v>
      </c>
      <c r="KT233" s="439">
        <v>0</v>
      </c>
      <c r="KU233" s="439">
        <v>0</v>
      </c>
      <c r="KV233" s="439">
        <v>0</v>
      </c>
      <c r="KW233" s="439">
        <v>0</v>
      </c>
      <c r="KX233" s="439">
        <v>0</v>
      </c>
      <c r="KY233" s="439">
        <v>0</v>
      </c>
      <c r="KZ233" s="439">
        <v>0</v>
      </c>
      <c r="LA233" s="439">
        <v>0</v>
      </c>
      <c r="LB233" s="439">
        <v>0</v>
      </c>
      <c r="LC233" s="439">
        <v>0</v>
      </c>
      <c r="LD233" s="439">
        <v>0</v>
      </c>
      <c r="LE233" s="439">
        <v>0</v>
      </c>
      <c r="LF233" s="439">
        <v>0</v>
      </c>
      <c r="LG233" s="439">
        <v>0</v>
      </c>
      <c r="LH233" s="439">
        <v>0</v>
      </c>
      <c r="LI233" s="439">
        <v>0</v>
      </c>
      <c r="LJ233" s="439">
        <v>0</v>
      </c>
      <c r="LK233" s="439">
        <v>0</v>
      </c>
      <c r="LL233" s="439">
        <v>0</v>
      </c>
      <c r="LM233" s="439">
        <v>0</v>
      </c>
      <c r="LN233" s="439">
        <v>0</v>
      </c>
      <c r="LO233" s="439">
        <v>0</v>
      </c>
      <c r="LP233" s="439">
        <v>0</v>
      </c>
      <c r="LQ233" s="439">
        <v>0</v>
      </c>
      <c r="LR233" s="439">
        <v>0</v>
      </c>
      <c r="LS233" s="439">
        <v>0</v>
      </c>
      <c r="LT233" s="439">
        <v>0</v>
      </c>
      <c r="LU233" s="439">
        <v>0</v>
      </c>
      <c r="LV233" s="439">
        <v>0</v>
      </c>
      <c r="LW233" s="439">
        <v>0</v>
      </c>
      <c r="LX233" s="439">
        <v>0</v>
      </c>
      <c r="LY233" s="439">
        <v>0</v>
      </c>
      <c r="LZ233" s="439">
        <v>0</v>
      </c>
      <c r="MA233" s="439">
        <v>0</v>
      </c>
      <c r="MB233" s="439">
        <v>0</v>
      </c>
      <c r="MC233" s="439">
        <v>0</v>
      </c>
      <c r="MD233" s="439">
        <v>0</v>
      </c>
      <c r="ME233" s="439">
        <v>0</v>
      </c>
      <c r="MF233" s="439">
        <v>0</v>
      </c>
      <c r="MG233" s="439">
        <v>0</v>
      </c>
      <c r="MH233" s="439">
        <v>0</v>
      </c>
      <c r="MI233" s="439">
        <v>0</v>
      </c>
      <c r="MJ233" s="439">
        <v>0</v>
      </c>
      <c r="MK233" s="439">
        <v>0</v>
      </c>
      <c r="ML233" s="439">
        <v>0</v>
      </c>
      <c r="MM233" s="439">
        <v>0</v>
      </c>
      <c r="MN233" s="439">
        <v>0</v>
      </c>
      <c r="MO233" s="439">
        <v>0</v>
      </c>
      <c r="MP233" s="439">
        <v>0</v>
      </c>
      <c r="MQ233" s="439">
        <v>0</v>
      </c>
      <c r="MR233" s="439">
        <v>0</v>
      </c>
      <c r="MS233" s="439">
        <v>0</v>
      </c>
      <c r="MT233" s="439">
        <v>0</v>
      </c>
      <c r="MU233" s="439">
        <v>0</v>
      </c>
      <c r="MV233" s="439">
        <v>0</v>
      </c>
      <c r="MW233" s="439">
        <v>0</v>
      </c>
      <c r="MX233" s="439">
        <v>0</v>
      </c>
      <c r="MY233" s="439">
        <v>0</v>
      </c>
      <c r="MZ233" s="439">
        <v>0</v>
      </c>
      <c r="NA233" s="439">
        <v>0</v>
      </c>
      <c r="NB233" s="439">
        <v>0</v>
      </c>
      <c r="NC233" s="439">
        <v>0</v>
      </c>
      <c r="ND233" s="439">
        <v>0</v>
      </c>
      <c r="NE233" s="439">
        <v>0</v>
      </c>
      <c r="NF233" s="439">
        <v>0</v>
      </c>
      <c r="NG233" s="439">
        <v>0</v>
      </c>
      <c r="NH233" s="439">
        <v>0</v>
      </c>
      <c r="NI233" s="439">
        <v>0</v>
      </c>
      <c r="NJ233" s="439">
        <v>0</v>
      </c>
      <c r="NK233" s="442">
        <v>0</v>
      </c>
    </row>
    <row r="234" spans="1:375" x14ac:dyDescent="0.15">
      <c r="A234" s="436">
        <f t="shared" si="298"/>
        <v>0</v>
      </c>
      <c r="B234" s="441" t="s">
        <v>748</v>
      </c>
      <c r="C234" s="438" t="s">
        <v>749</v>
      </c>
      <c r="D234" s="439">
        <f t="shared" ref="D234:BO234" si="299">IF(OR($AL67=0,D$165&gt;$E67,D$165&lt;EOMONTH($D67,0)),0,IF(((($AJ67*((1+$AN67)^(D$163-1))/12))-(D232/$AM67))*$AM67&lt;0,0,((($AJ67*((1+$AN67)^(D$163-1))/12))-(D232/$AM67))*$AM67))</f>
        <v>0</v>
      </c>
      <c r="E234" s="439">
        <f t="shared" si="299"/>
        <v>0</v>
      </c>
      <c r="F234" s="439">
        <f t="shared" si="299"/>
        <v>0</v>
      </c>
      <c r="G234" s="439">
        <f t="shared" si="299"/>
        <v>0</v>
      </c>
      <c r="H234" s="439">
        <f t="shared" si="299"/>
        <v>0</v>
      </c>
      <c r="I234" s="439">
        <f t="shared" si="299"/>
        <v>0</v>
      </c>
      <c r="J234" s="439">
        <f t="shared" si="299"/>
        <v>0</v>
      </c>
      <c r="K234" s="439">
        <f t="shared" si="299"/>
        <v>0</v>
      </c>
      <c r="L234" s="439">
        <f t="shared" si="299"/>
        <v>0</v>
      </c>
      <c r="M234" s="439">
        <f t="shared" si="299"/>
        <v>0</v>
      </c>
      <c r="N234" s="439">
        <f t="shared" si="299"/>
        <v>0</v>
      </c>
      <c r="O234" s="439">
        <f t="shared" si="299"/>
        <v>0</v>
      </c>
      <c r="P234" s="439">
        <f t="shared" si="299"/>
        <v>0</v>
      </c>
      <c r="Q234" s="439">
        <f t="shared" si="299"/>
        <v>0</v>
      </c>
      <c r="R234" s="439">
        <f t="shared" si="299"/>
        <v>0</v>
      </c>
      <c r="S234" s="439">
        <f t="shared" si="299"/>
        <v>0</v>
      </c>
      <c r="T234" s="439">
        <f t="shared" si="299"/>
        <v>0</v>
      </c>
      <c r="U234" s="439">
        <f t="shared" si="299"/>
        <v>0</v>
      </c>
      <c r="V234" s="439">
        <f t="shared" si="299"/>
        <v>0</v>
      </c>
      <c r="W234" s="439">
        <f t="shared" si="299"/>
        <v>0</v>
      </c>
      <c r="X234" s="439">
        <f t="shared" si="299"/>
        <v>0</v>
      </c>
      <c r="Y234" s="439">
        <f t="shared" si="299"/>
        <v>0</v>
      </c>
      <c r="Z234" s="439">
        <f t="shared" si="299"/>
        <v>0</v>
      </c>
      <c r="AA234" s="439">
        <f t="shared" si="299"/>
        <v>0</v>
      </c>
      <c r="AB234" s="439">
        <f t="shared" si="299"/>
        <v>0</v>
      </c>
      <c r="AC234" s="439">
        <f t="shared" si="299"/>
        <v>0</v>
      </c>
      <c r="AD234" s="439">
        <f t="shared" si="299"/>
        <v>0</v>
      </c>
      <c r="AE234" s="439">
        <f t="shared" si="299"/>
        <v>0</v>
      </c>
      <c r="AF234" s="439">
        <f t="shared" si="299"/>
        <v>0</v>
      </c>
      <c r="AG234" s="439">
        <f t="shared" si="299"/>
        <v>0</v>
      </c>
      <c r="AH234" s="439">
        <f t="shared" si="299"/>
        <v>0</v>
      </c>
      <c r="AI234" s="439">
        <f t="shared" si="299"/>
        <v>0</v>
      </c>
      <c r="AJ234" s="439">
        <f t="shared" si="299"/>
        <v>0</v>
      </c>
      <c r="AK234" s="439">
        <f t="shared" si="299"/>
        <v>0</v>
      </c>
      <c r="AL234" s="439">
        <f t="shared" si="299"/>
        <v>0</v>
      </c>
      <c r="AM234" s="439">
        <f t="shared" si="299"/>
        <v>0</v>
      </c>
      <c r="AN234" s="439">
        <f t="shared" si="299"/>
        <v>0</v>
      </c>
      <c r="AO234" s="439">
        <f t="shared" si="299"/>
        <v>0</v>
      </c>
      <c r="AP234" s="439">
        <f t="shared" si="299"/>
        <v>0</v>
      </c>
      <c r="AQ234" s="439">
        <f t="shared" si="299"/>
        <v>0</v>
      </c>
      <c r="AR234" s="439">
        <f t="shared" si="299"/>
        <v>0</v>
      </c>
      <c r="AS234" s="439">
        <f t="shared" si="299"/>
        <v>0</v>
      </c>
      <c r="AT234" s="439">
        <f t="shared" si="299"/>
        <v>0</v>
      </c>
      <c r="AU234" s="439">
        <f t="shared" si="299"/>
        <v>0</v>
      </c>
      <c r="AV234" s="439">
        <f t="shared" si="299"/>
        <v>0</v>
      </c>
      <c r="AW234" s="439">
        <f t="shared" si="299"/>
        <v>0</v>
      </c>
      <c r="AX234" s="439">
        <f t="shared" si="299"/>
        <v>0</v>
      </c>
      <c r="AY234" s="439">
        <f t="shared" si="299"/>
        <v>0</v>
      </c>
      <c r="AZ234" s="439">
        <f t="shared" si="299"/>
        <v>0</v>
      </c>
      <c r="BA234" s="439">
        <f t="shared" si="299"/>
        <v>0</v>
      </c>
      <c r="BB234" s="439">
        <f t="shared" si="299"/>
        <v>0</v>
      </c>
      <c r="BC234" s="439">
        <f t="shared" si="299"/>
        <v>0</v>
      </c>
      <c r="BD234" s="439">
        <f t="shared" si="299"/>
        <v>0</v>
      </c>
      <c r="BE234" s="439">
        <f t="shared" si="299"/>
        <v>0</v>
      </c>
      <c r="BF234" s="439">
        <f t="shared" si="299"/>
        <v>0</v>
      </c>
      <c r="BG234" s="439">
        <f t="shared" si="299"/>
        <v>0</v>
      </c>
      <c r="BH234" s="439">
        <f t="shared" si="299"/>
        <v>0</v>
      </c>
      <c r="BI234" s="439">
        <f t="shared" si="299"/>
        <v>0</v>
      </c>
      <c r="BJ234" s="439">
        <f t="shared" si="299"/>
        <v>0</v>
      </c>
      <c r="BK234" s="439">
        <f t="shared" si="299"/>
        <v>0</v>
      </c>
      <c r="BL234" s="439">
        <f t="shared" si="299"/>
        <v>0</v>
      </c>
      <c r="BM234" s="439">
        <f t="shared" si="299"/>
        <v>0</v>
      </c>
      <c r="BN234" s="439">
        <f t="shared" si="299"/>
        <v>0</v>
      </c>
      <c r="BO234" s="439">
        <f t="shared" si="299"/>
        <v>0</v>
      </c>
      <c r="BP234" s="439">
        <f t="shared" ref="BP234:EA234" si="300">IF(OR($AL67=0,BP$165&gt;$E67,BP$165&lt;EOMONTH($D67,0)),0,IF(((($AJ67*((1+$AN67)^(BP$163-1))/12))-(BP232/$AM67))*$AM67&lt;0,0,((($AJ67*((1+$AN67)^(BP$163-1))/12))-(BP232/$AM67))*$AM67))</f>
        <v>0</v>
      </c>
      <c r="BQ234" s="439">
        <f t="shared" si="300"/>
        <v>0</v>
      </c>
      <c r="BR234" s="439">
        <f t="shared" si="300"/>
        <v>0</v>
      </c>
      <c r="BS234" s="439">
        <f t="shared" si="300"/>
        <v>0</v>
      </c>
      <c r="BT234" s="439">
        <f t="shared" si="300"/>
        <v>0</v>
      </c>
      <c r="BU234" s="439">
        <f t="shared" si="300"/>
        <v>0</v>
      </c>
      <c r="BV234" s="439">
        <f t="shared" si="300"/>
        <v>0</v>
      </c>
      <c r="BW234" s="439">
        <f t="shared" si="300"/>
        <v>0</v>
      </c>
      <c r="BX234" s="439">
        <f t="shared" si="300"/>
        <v>0</v>
      </c>
      <c r="BY234" s="439">
        <f t="shared" si="300"/>
        <v>0</v>
      </c>
      <c r="BZ234" s="439">
        <f t="shared" si="300"/>
        <v>0</v>
      </c>
      <c r="CA234" s="439">
        <f t="shared" si="300"/>
        <v>0</v>
      </c>
      <c r="CB234" s="439">
        <f t="shared" si="300"/>
        <v>0</v>
      </c>
      <c r="CC234" s="439">
        <f t="shared" si="300"/>
        <v>0</v>
      </c>
      <c r="CD234" s="439">
        <f t="shared" si="300"/>
        <v>0</v>
      </c>
      <c r="CE234" s="439">
        <f t="shared" si="300"/>
        <v>0</v>
      </c>
      <c r="CF234" s="439">
        <f t="shared" si="300"/>
        <v>0</v>
      </c>
      <c r="CG234" s="439">
        <f t="shared" si="300"/>
        <v>0</v>
      </c>
      <c r="CH234" s="439">
        <f t="shared" si="300"/>
        <v>0</v>
      </c>
      <c r="CI234" s="439">
        <f t="shared" si="300"/>
        <v>0</v>
      </c>
      <c r="CJ234" s="439">
        <f t="shared" si="300"/>
        <v>0</v>
      </c>
      <c r="CK234" s="439">
        <f t="shared" si="300"/>
        <v>0</v>
      </c>
      <c r="CL234" s="439">
        <f t="shared" si="300"/>
        <v>0</v>
      </c>
      <c r="CM234" s="439">
        <f t="shared" si="300"/>
        <v>0</v>
      </c>
      <c r="CN234" s="439">
        <f t="shared" si="300"/>
        <v>0</v>
      </c>
      <c r="CO234" s="439">
        <f t="shared" si="300"/>
        <v>0</v>
      </c>
      <c r="CP234" s="439">
        <f t="shared" si="300"/>
        <v>0</v>
      </c>
      <c r="CQ234" s="439">
        <f t="shared" si="300"/>
        <v>0</v>
      </c>
      <c r="CR234" s="439">
        <f t="shared" si="300"/>
        <v>0</v>
      </c>
      <c r="CS234" s="439">
        <f t="shared" si="300"/>
        <v>0</v>
      </c>
      <c r="CT234" s="439">
        <f t="shared" si="300"/>
        <v>0</v>
      </c>
      <c r="CU234" s="439">
        <f t="shared" si="300"/>
        <v>0</v>
      </c>
      <c r="CV234" s="439">
        <f t="shared" si="300"/>
        <v>0</v>
      </c>
      <c r="CW234" s="439">
        <f t="shared" si="300"/>
        <v>0</v>
      </c>
      <c r="CX234" s="439">
        <f t="shared" si="300"/>
        <v>0</v>
      </c>
      <c r="CY234" s="439">
        <f t="shared" si="300"/>
        <v>0</v>
      </c>
      <c r="CZ234" s="439">
        <f t="shared" si="300"/>
        <v>0</v>
      </c>
      <c r="DA234" s="439">
        <f t="shared" si="300"/>
        <v>0</v>
      </c>
      <c r="DB234" s="439">
        <f t="shared" si="300"/>
        <v>0</v>
      </c>
      <c r="DC234" s="439">
        <f t="shared" si="300"/>
        <v>0</v>
      </c>
      <c r="DD234" s="439">
        <f t="shared" si="300"/>
        <v>0</v>
      </c>
      <c r="DE234" s="439">
        <f t="shared" si="300"/>
        <v>0</v>
      </c>
      <c r="DF234" s="439">
        <f t="shared" si="300"/>
        <v>0</v>
      </c>
      <c r="DG234" s="439">
        <f t="shared" si="300"/>
        <v>0</v>
      </c>
      <c r="DH234" s="439">
        <f t="shared" si="300"/>
        <v>0</v>
      </c>
      <c r="DI234" s="439">
        <f t="shared" si="300"/>
        <v>0</v>
      </c>
      <c r="DJ234" s="439">
        <f t="shared" si="300"/>
        <v>0</v>
      </c>
      <c r="DK234" s="439">
        <f t="shared" si="300"/>
        <v>0</v>
      </c>
      <c r="DL234" s="439">
        <f t="shared" si="300"/>
        <v>0</v>
      </c>
      <c r="DM234" s="439">
        <f t="shared" si="300"/>
        <v>0</v>
      </c>
      <c r="DN234" s="439">
        <f t="shared" si="300"/>
        <v>0</v>
      </c>
      <c r="DO234" s="439">
        <f t="shared" si="300"/>
        <v>0</v>
      </c>
      <c r="DP234" s="439">
        <f t="shared" si="300"/>
        <v>0</v>
      </c>
      <c r="DQ234" s="439">
        <f t="shared" si="300"/>
        <v>0</v>
      </c>
      <c r="DR234" s="439">
        <f t="shared" si="300"/>
        <v>0</v>
      </c>
      <c r="DS234" s="439">
        <f t="shared" si="300"/>
        <v>0</v>
      </c>
      <c r="DT234" s="439">
        <f t="shared" si="300"/>
        <v>0</v>
      </c>
      <c r="DU234" s="439">
        <f t="shared" si="300"/>
        <v>0</v>
      </c>
      <c r="DV234" s="439">
        <f t="shared" si="300"/>
        <v>0</v>
      </c>
      <c r="DW234" s="439">
        <f t="shared" si="300"/>
        <v>0</v>
      </c>
      <c r="DX234" s="439">
        <f t="shared" si="300"/>
        <v>0</v>
      </c>
      <c r="DY234" s="439">
        <f t="shared" si="300"/>
        <v>0</v>
      </c>
      <c r="DZ234" s="439">
        <f t="shared" si="300"/>
        <v>0</v>
      </c>
      <c r="EA234" s="439">
        <f t="shared" si="300"/>
        <v>0</v>
      </c>
      <c r="EB234" s="439">
        <f t="shared" ref="EB234:GM234" si="301">IF(OR($AL67=0,EB$165&gt;$E67,EB$165&lt;EOMONTH($D67,0)),0,IF(((($AJ67*((1+$AN67)^(EB$163-1))/12))-(EB232/$AM67))*$AM67&lt;0,0,((($AJ67*((1+$AN67)^(EB$163-1))/12))-(EB232/$AM67))*$AM67))</f>
        <v>0</v>
      </c>
      <c r="EC234" s="439">
        <f t="shared" si="301"/>
        <v>0</v>
      </c>
      <c r="ED234" s="439">
        <f t="shared" si="301"/>
        <v>0</v>
      </c>
      <c r="EE234" s="439">
        <f t="shared" si="301"/>
        <v>0</v>
      </c>
      <c r="EF234" s="439">
        <f t="shared" si="301"/>
        <v>0</v>
      </c>
      <c r="EG234" s="439">
        <f t="shared" si="301"/>
        <v>0</v>
      </c>
      <c r="EH234" s="439">
        <f t="shared" si="301"/>
        <v>0</v>
      </c>
      <c r="EI234" s="439">
        <f t="shared" si="301"/>
        <v>0</v>
      </c>
      <c r="EJ234" s="439">
        <f t="shared" si="301"/>
        <v>0</v>
      </c>
      <c r="EK234" s="439">
        <f t="shared" si="301"/>
        <v>0</v>
      </c>
      <c r="EL234" s="439">
        <f t="shared" si="301"/>
        <v>0</v>
      </c>
      <c r="EM234" s="439">
        <f t="shared" si="301"/>
        <v>0</v>
      </c>
      <c r="EN234" s="439">
        <f t="shared" si="301"/>
        <v>0</v>
      </c>
      <c r="EO234" s="439">
        <f t="shared" si="301"/>
        <v>0</v>
      </c>
      <c r="EP234" s="439">
        <f t="shared" si="301"/>
        <v>0</v>
      </c>
      <c r="EQ234" s="439">
        <f t="shared" si="301"/>
        <v>0</v>
      </c>
      <c r="ER234" s="439">
        <f t="shared" si="301"/>
        <v>0</v>
      </c>
      <c r="ES234" s="439">
        <f t="shared" si="301"/>
        <v>0</v>
      </c>
      <c r="ET234" s="439">
        <f t="shared" si="301"/>
        <v>0</v>
      </c>
      <c r="EU234" s="439">
        <f t="shared" si="301"/>
        <v>0</v>
      </c>
      <c r="EV234" s="439">
        <f t="shared" si="301"/>
        <v>0</v>
      </c>
      <c r="EW234" s="439">
        <f t="shared" si="301"/>
        <v>0</v>
      </c>
      <c r="EX234" s="439">
        <f t="shared" si="301"/>
        <v>0</v>
      </c>
      <c r="EY234" s="439">
        <f t="shared" si="301"/>
        <v>0</v>
      </c>
      <c r="EZ234" s="439">
        <f t="shared" si="301"/>
        <v>0</v>
      </c>
      <c r="FA234" s="439">
        <f t="shared" si="301"/>
        <v>0</v>
      </c>
      <c r="FB234" s="439">
        <f t="shared" si="301"/>
        <v>0</v>
      </c>
      <c r="FC234" s="439">
        <f t="shared" si="301"/>
        <v>0</v>
      </c>
      <c r="FD234" s="439">
        <f t="shared" si="301"/>
        <v>0</v>
      </c>
      <c r="FE234" s="439">
        <f t="shared" si="301"/>
        <v>0</v>
      </c>
      <c r="FF234" s="439">
        <f t="shared" si="301"/>
        <v>0</v>
      </c>
      <c r="FG234" s="439">
        <f t="shared" si="301"/>
        <v>0</v>
      </c>
      <c r="FH234" s="439">
        <f t="shared" si="301"/>
        <v>0</v>
      </c>
      <c r="FI234" s="439">
        <f t="shared" si="301"/>
        <v>0</v>
      </c>
      <c r="FJ234" s="439">
        <f t="shared" si="301"/>
        <v>0</v>
      </c>
      <c r="FK234" s="439">
        <f t="shared" si="301"/>
        <v>0</v>
      </c>
      <c r="FL234" s="439">
        <f t="shared" si="301"/>
        <v>0</v>
      </c>
      <c r="FM234" s="439">
        <f t="shared" si="301"/>
        <v>0</v>
      </c>
      <c r="FN234" s="439">
        <f t="shared" si="301"/>
        <v>0</v>
      </c>
      <c r="FO234" s="439">
        <f t="shared" si="301"/>
        <v>0</v>
      </c>
      <c r="FP234" s="439">
        <f t="shared" si="301"/>
        <v>0</v>
      </c>
      <c r="FQ234" s="439">
        <f t="shared" si="301"/>
        <v>0</v>
      </c>
      <c r="FR234" s="439">
        <f t="shared" si="301"/>
        <v>0</v>
      </c>
      <c r="FS234" s="439">
        <f t="shared" si="301"/>
        <v>0</v>
      </c>
      <c r="FT234" s="439">
        <f t="shared" si="301"/>
        <v>0</v>
      </c>
      <c r="FU234" s="439">
        <f t="shared" si="301"/>
        <v>0</v>
      </c>
      <c r="FV234" s="439">
        <f t="shared" si="301"/>
        <v>0</v>
      </c>
      <c r="FW234" s="439">
        <f t="shared" si="301"/>
        <v>0</v>
      </c>
      <c r="FX234" s="439">
        <f t="shared" si="301"/>
        <v>0</v>
      </c>
      <c r="FY234" s="439">
        <f t="shared" si="301"/>
        <v>0</v>
      </c>
      <c r="FZ234" s="439">
        <f t="shared" si="301"/>
        <v>0</v>
      </c>
      <c r="GA234" s="439">
        <f t="shared" si="301"/>
        <v>0</v>
      </c>
      <c r="GB234" s="439">
        <f t="shared" si="301"/>
        <v>0</v>
      </c>
      <c r="GC234" s="439">
        <f t="shared" si="301"/>
        <v>0</v>
      </c>
      <c r="GD234" s="439">
        <f t="shared" si="301"/>
        <v>0</v>
      </c>
      <c r="GE234" s="439">
        <f t="shared" si="301"/>
        <v>0</v>
      </c>
      <c r="GF234" s="439">
        <f t="shared" si="301"/>
        <v>0</v>
      </c>
      <c r="GG234" s="439">
        <f t="shared" si="301"/>
        <v>0</v>
      </c>
      <c r="GH234" s="439">
        <f t="shared" si="301"/>
        <v>0</v>
      </c>
      <c r="GI234" s="439">
        <f t="shared" si="301"/>
        <v>0</v>
      </c>
      <c r="GJ234" s="439">
        <f t="shared" si="301"/>
        <v>0</v>
      </c>
      <c r="GK234" s="439">
        <f t="shared" si="301"/>
        <v>0</v>
      </c>
      <c r="GL234" s="439">
        <f t="shared" si="301"/>
        <v>0</v>
      </c>
      <c r="GM234" s="439">
        <f t="shared" si="301"/>
        <v>0</v>
      </c>
      <c r="GN234" s="439">
        <f t="shared" ref="GN234:IY234" si="302">IF(OR($AL67=0,GN$165&gt;$E67,GN$165&lt;EOMONTH($D67,0)),0,IF(((($AJ67*((1+$AN67)^(GN$163-1))/12))-(GN232/$AM67))*$AM67&lt;0,0,((($AJ67*((1+$AN67)^(GN$163-1))/12))-(GN232/$AM67))*$AM67))</f>
        <v>0</v>
      </c>
      <c r="GO234" s="439">
        <f t="shared" si="302"/>
        <v>0</v>
      </c>
      <c r="GP234" s="439">
        <f t="shared" si="302"/>
        <v>0</v>
      </c>
      <c r="GQ234" s="439">
        <f t="shared" si="302"/>
        <v>0</v>
      </c>
      <c r="GR234" s="439">
        <f t="shared" si="302"/>
        <v>0</v>
      </c>
      <c r="GS234" s="439">
        <f t="shared" si="302"/>
        <v>0</v>
      </c>
      <c r="GT234" s="439">
        <f t="shared" si="302"/>
        <v>0</v>
      </c>
      <c r="GU234" s="439">
        <f t="shared" si="302"/>
        <v>0</v>
      </c>
      <c r="GV234" s="439">
        <f t="shared" si="302"/>
        <v>0</v>
      </c>
      <c r="GW234" s="439">
        <f t="shared" si="302"/>
        <v>0</v>
      </c>
      <c r="GX234" s="439">
        <f t="shared" si="302"/>
        <v>0</v>
      </c>
      <c r="GY234" s="439">
        <f t="shared" si="302"/>
        <v>0</v>
      </c>
      <c r="GZ234" s="439">
        <f t="shared" si="302"/>
        <v>0</v>
      </c>
      <c r="HA234" s="439">
        <f t="shared" si="302"/>
        <v>0</v>
      </c>
      <c r="HB234" s="439">
        <f t="shared" si="302"/>
        <v>0</v>
      </c>
      <c r="HC234" s="439">
        <f t="shared" si="302"/>
        <v>0</v>
      </c>
      <c r="HD234" s="439">
        <f t="shared" si="302"/>
        <v>0</v>
      </c>
      <c r="HE234" s="439">
        <f t="shared" si="302"/>
        <v>0</v>
      </c>
      <c r="HF234" s="439">
        <f t="shared" si="302"/>
        <v>0</v>
      </c>
      <c r="HG234" s="439">
        <f t="shared" si="302"/>
        <v>0</v>
      </c>
      <c r="HH234" s="439">
        <f t="shared" si="302"/>
        <v>0</v>
      </c>
      <c r="HI234" s="439">
        <f t="shared" si="302"/>
        <v>0</v>
      </c>
      <c r="HJ234" s="439">
        <f t="shared" si="302"/>
        <v>0</v>
      </c>
      <c r="HK234" s="439">
        <f t="shared" si="302"/>
        <v>0</v>
      </c>
      <c r="HL234" s="439">
        <f t="shared" si="302"/>
        <v>0</v>
      </c>
      <c r="HM234" s="439">
        <f t="shared" si="302"/>
        <v>0</v>
      </c>
      <c r="HN234" s="439">
        <f t="shared" si="302"/>
        <v>0</v>
      </c>
      <c r="HO234" s="439">
        <f t="shared" si="302"/>
        <v>0</v>
      </c>
      <c r="HP234" s="439">
        <f t="shared" si="302"/>
        <v>0</v>
      </c>
      <c r="HQ234" s="439">
        <f t="shared" si="302"/>
        <v>0</v>
      </c>
      <c r="HR234" s="439">
        <f t="shared" si="302"/>
        <v>0</v>
      </c>
      <c r="HS234" s="439">
        <f t="shared" si="302"/>
        <v>0</v>
      </c>
      <c r="HT234" s="439">
        <f t="shared" si="302"/>
        <v>0</v>
      </c>
      <c r="HU234" s="439">
        <f t="shared" si="302"/>
        <v>0</v>
      </c>
      <c r="HV234" s="439">
        <f t="shared" si="302"/>
        <v>0</v>
      </c>
      <c r="HW234" s="439">
        <f t="shared" si="302"/>
        <v>0</v>
      </c>
      <c r="HX234" s="439">
        <f t="shared" si="302"/>
        <v>0</v>
      </c>
      <c r="HY234" s="439">
        <f t="shared" si="302"/>
        <v>0</v>
      </c>
      <c r="HZ234" s="439">
        <f t="shared" si="302"/>
        <v>0</v>
      </c>
      <c r="IA234" s="439">
        <f t="shared" si="302"/>
        <v>0</v>
      </c>
      <c r="IB234" s="439">
        <f t="shared" si="302"/>
        <v>0</v>
      </c>
      <c r="IC234" s="439">
        <f t="shared" si="302"/>
        <v>0</v>
      </c>
      <c r="ID234" s="439">
        <f t="shared" si="302"/>
        <v>0</v>
      </c>
      <c r="IE234" s="439">
        <f t="shared" si="302"/>
        <v>0</v>
      </c>
      <c r="IF234" s="439">
        <f t="shared" si="302"/>
        <v>0</v>
      </c>
      <c r="IG234" s="439">
        <f t="shared" si="302"/>
        <v>0</v>
      </c>
      <c r="IH234" s="439">
        <f t="shared" si="302"/>
        <v>0</v>
      </c>
      <c r="II234" s="439">
        <f t="shared" si="302"/>
        <v>0</v>
      </c>
      <c r="IJ234" s="439">
        <f t="shared" si="302"/>
        <v>0</v>
      </c>
      <c r="IK234" s="439">
        <f t="shared" si="302"/>
        <v>0</v>
      </c>
      <c r="IL234" s="439">
        <f t="shared" si="302"/>
        <v>0</v>
      </c>
      <c r="IM234" s="439">
        <f t="shared" si="302"/>
        <v>0</v>
      </c>
      <c r="IN234" s="439">
        <f t="shared" si="302"/>
        <v>0</v>
      </c>
      <c r="IO234" s="439">
        <f t="shared" si="302"/>
        <v>0</v>
      </c>
      <c r="IP234" s="439">
        <f t="shared" si="302"/>
        <v>0</v>
      </c>
      <c r="IQ234" s="439">
        <f t="shared" si="302"/>
        <v>0</v>
      </c>
      <c r="IR234" s="439">
        <f t="shared" si="302"/>
        <v>0</v>
      </c>
      <c r="IS234" s="439">
        <f t="shared" si="302"/>
        <v>0</v>
      </c>
      <c r="IT234" s="439">
        <f t="shared" si="302"/>
        <v>0</v>
      </c>
      <c r="IU234" s="439">
        <f t="shared" si="302"/>
        <v>0</v>
      </c>
      <c r="IV234" s="439">
        <f t="shared" si="302"/>
        <v>0</v>
      </c>
      <c r="IW234" s="439">
        <f t="shared" si="302"/>
        <v>0</v>
      </c>
      <c r="IX234" s="439">
        <f t="shared" si="302"/>
        <v>0</v>
      </c>
      <c r="IY234" s="439">
        <f t="shared" si="302"/>
        <v>0</v>
      </c>
      <c r="IZ234" s="439">
        <f t="shared" ref="IZ234:LK234" si="303">IF(OR($AL67=0,IZ$165&gt;$E67,IZ$165&lt;EOMONTH($D67,0)),0,IF(((($AJ67*((1+$AN67)^(IZ$163-1))/12))-(IZ232/$AM67))*$AM67&lt;0,0,((($AJ67*((1+$AN67)^(IZ$163-1))/12))-(IZ232/$AM67))*$AM67))</f>
        <v>0</v>
      </c>
      <c r="JA234" s="439">
        <f t="shared" si="303"/>
        <v>0</v>
      </c>
      <c r="JB234" s="439">
        <f t="shared" si="303"/>
        <v>0</v>
      </c>
      <c r="JC234" s="439">
        <f t="shared" si="303"/>
        <v>0</v>
      </c>
      <c r="JD234" s="439">
        <f t="shared" si="303"/>
        <v>0</v>
      </c>
      <c r="JE234" s="439">
        <f t="shared" si="303"/>
        <v>0</v>
      </c>
      <c r="JF234" s="439">
        <f t="shared" si="303"/>
        <v>0</v>
      </c>
      <c r="JG234" s="439">
        <f t="shared" si="303"/>
        <v>0</v>
      </c>
      <c r="JH234" s="439">
        <f t="shared" si="303"/>
        <v>0</v>
      </c>
      <c r="JI234" s="439">
        <f t="shared" si="303"/>
        <v>0</v>
      </c>
      <c r="JJ234" s="439">
        <f t="shared" si="303"/>
        <v>0</v>
      </c>
      <c r="JK234" s="439">
        <f t="shared" si="303"/>
        <v>0</v>
      </c>
      <c r="JL234" s="439">
        <f t="shared" si="303"/>
        <v>0</v>
      </c>
      <c r="JM234" s="439">
        <f t="shared" si="303"/>
        <v>0</v>
      </c>
      <c r="JN234" s="439">
        <f t="shared" si="303"/>
        <v>0</v>
      </c>
      <c r="JO234" s="439">
        <f t="shared" si="303"/>
        <v>0</v>
      </c>
      <c r="JP234" s="439">
        <f t="shared" si="303"/>
        <v>0</v>
      </c>
      <c r="JQ234" s="439">
        <f t="shared" si="303"/>
        <v>0</v>
      </c>
      <c r="JR234" s="439">
        <f t="shared" si="303"/>
        <v>0</v>
      </c>
      <c r="JS234" s="439">
        <f t="shared" si="303"/>
        <v>0</v>
      </c>
      <c r="JT234" s="439">
        <f t="shared" si="303"/>
        <v>0</v>
      </c>
      <c r="JU234" s="439">
        <f t="shared" si="303"/>
        <v>0</v>
      </c>
      <c r="JV234" s="439">
        <f t="shared" si="303"/>
        <v>0</v>
      </c>
      <c r="JW234" s="439">
        <f t="shared" si="303"/>
        <v>0</v>
      </c>
      <c r="JX234" s="439">
        <f t="shared" si="303"/>
        <v>0</v>
      </c>
      <c r="JY234" s="439">
        <f t="shared" si="303"/>
        <v>0</v>
      </c>
      <c r="JZ234" s="439">
        <f t="shared" si="303"/>
        <v>0</v>
      </c>
      <c r="KA234" s="439">
        <f t="shared" si="303"/>
        <v>0</v>
      </c>
      <c r="KB234" s="439">
        <f t="shared" si="303"/>
        <v>0</v>
      </c>
      <c r="KC234" s="439">
        <f t="shared" si="303"/>
        <v>0</v>
      </c>
      <c r="KD234" s="439">
        <f t="shared" si="303"/>
        <v>0</v>
      </c>
      <c r="KE234" s="439">
        <f t="shared" si="303"/>
        <v>0</v>
      </c>
      <c r="KF234" s="439">
        <f t="shared" si="303"/>
        <v>0</v>
      </c>
      <c r="KG234" s="439">
        <f t="shared" si="303"/>
        <v>0</v>
      </c>
      <c r="KH234" s="439">
        <f t="shared" si="303"/>
        <v>0</v>
      </c>
      <c r="KI234" s="439">
        <f t="shared" si="303"/>
        <v>0</v>
      </c>
      <c r="KJ234" s="439">
        <f t="shared" si="303"/>
        <v>0</v>
      </c>
      <c r="KK234" s="439">
        <f t="shared" si="303"/>
        <v>0</v>
      </c>
      <c r="KL234" s="439">
        <f t="shared" si="303"/>
        <v>0</v>
      </c>
      <c r="KM234" s="439">
        <f t="shared" si="303"/>
        <v>0</v>
      </c>
      <c r="KN234" s="439">
        <f t="shared" si="303"/>
        <v>0</v>
      </c>
      <c r="KO234" s="439">
        <f t="shared" si="303"/>
        <v>0</v>
      </c>
      <c r="KP234" s="439">
        <f t="shared" si="303"/>
        <v>0</v>
      </c>
      <c r="KQ234" s="439">
        <f t="shared" si="303"/>
        <v>0</v>
      </c>
      <c r="KR234" s="439">
        <f t="shared" si="303"/>
        <v>0</v>
      </c>
      <c r="KS234" s="439">
        <f t="shared" si="303"/>
        <v>0</v>
      </c>
      <c r="KT234" s="439">
        <f t="shared" si="303"/>
        <v>0</v>
      </c>
      <c r="KU234" s="439">
        <f t="shared" si="303"/>
        <v>0</v>
      </c>
      <c r="KV234" s="439">
        <f t="shared" si="303"/>
        <v>0</v>
      </c>
      <c r="KW234" s="439">
        <f t="shared" si="303"/>
        <v>0</v>
      </c>
      <c r="KX234" s="439">
        <f t="shared" si="303"/>
        <v>0</v>
      </c>
      <c r="KY234" s="439">
        <f t="shared" si="303"/>
        <v>0</v>
      </c>
      <c r="KZ234" s="439">
        <f t="shared" si="303"/>
        <v>0</v>
      </c>
      <c r="LA234" s="439">
        <f t="shared" si="303"/>
        <v>0</v>
      </c>
      <c r="LB234" s="439">
        <f t="shared" si="303"/>
        <v>0</v>
      </c>
      <c r="LC234" s="439">
        <f t="shared" si="303"/>
        <v>0</v>
      </c>
      <c r="LD234" s="439">
        <f t="shared" si="303"/>
        <v>0</v>
      </c>
      <c r="LE234" s="439">
        <f t="shared" si="303"/>
        <v>0</v>
      </c>
      <c r="LF234" s="439">
        <f t="shared" si="303"/>
        <v>0</v>
      </c>
      <c r="LG234" s="439">
        <f t="shared" si="303"/>
        <v>0</v>
      </c>
      <c r="LH234" s="439">
        <f t="shared" si="303"/>
        <v>0</v>
      </c>
      <c r="LI234" s="439">
        <f t="shared" si="303"/>
        <v>0</v>
      </c>
      <c r="LJ234" s="439">
        <f t="shared" si="303"/>
        <v>0</v>
      </c>
      <c r="LK234" s="439">
        <f t="shared" si="303"/>
        <v>0</v>
      </c>
      <c r="LL234" s="439">
        <f t="shared" ref="LL234:NK234" si="304">IF(OR($AL67=0,LL$165&gt;$E67,LL$165&lt;EOMONTH($D67,0)),0,IF(((($AJ67*((1+$AN67)^(LL$163-1))/12))-(LL232/$AM67))*$AM67&lt;0,0,((($AJ67*((1+$AN67)^(LL$163-1))/12))-(LL232/$AM67))*$AM67))</f>
        <v>0</v>
      </c>
      <c r="LM234" s="439">
        <f t="shared" si="304"/>
        <v>0</v>
      </c>
      <c r="LN234" s="439">
        <f t="shared" si="304"/>
        <v>0</v>
      </c>
      <c r="LO234" s="439">
        <f t="shared" si="304"/>
        <v>0</v>
      </c>
      <c r="LP234" s="439">
        <f t="shared" si="304"/>
        <v>0</v>
      </c>
      <c r="LQ234" s="439">
        <f t="shared" si="304"/>
        <v>0</v>
      </c>
      <c r="LR234" s="439">
        <f t="shared" si="304"/>
        <v>0</v>
      </c>
      <c r="LS234" s="439">
        <f t="shared" si="304"/>
        <v>0</v>
      </c>
      <c r="LT234" s="439">
        <f t="shared" si="304"/>
        <v>0</v>
      </c>
      <c r="LU234" s="439">
        <f t="shared" si="304"/>
        <v>0</v>
      </c>
      <c r="LV234" s="439">
        <f t="shared" si="304"/>
        <v>0</v>
      </c>
      <c r="LW234" s="439">
        <f t="shared" si="304"/>
        <v>0</v>
      </c>
      <c r="LX234" s="439">
        <f t="shared" si="304"/>
        <v>0</v>
      </c>
      <c r="LY234" s="439">
        <f t="shared" si="304"/>
        <v>0</v>
      </c>
      <c r="LZ234" s="439">
        <f t="shared" si="304"/>
        <v>0</v>
      </c>
      <c r="MA234" s="439">
        <f t="shared" si="304"/>
        <v>0</v>
      </c>
      <c r="MB234" s="439">
        <f t="shared" si="304"/>
        <v>0</v>
      </c>
      <c r="MC234" s="439">
        <f t="shared" si="304"/>
        <v>0</v>
      </c>
      <c r="MD234" s="439">
        <f t="shared" si="304"/>
        <v>0</v>
      </c>
      <c r="ME234" s="439">
        <f t="shared" si="304"/>
        <v>0</v>
      </c>
      <c r="MF234" s="439">
        <f t="shared" si="304"/>
        <v>0</v>
      </c>
      <c r="MG234" s="439">
        <f t="shared" si="304"/>
        <v>0</v>
      </c>
      <c r="MH234" s="439">
        <f t="shared" si="304"/>
        <v>0</v>
      </c>
      <c r="MI234" s="439">
        <f t="shared" si="304"/>
        <v>0</v>
      </c>
      <c r="MJ234" s="439">
        <f t="shared" si="304"/>
        <v>0</v>
      </c>
      <c r="MK234" s="439">
        <f t="shared" si="304"/>
        <v>0</v>
      </c>
      <c r="ML234" s="439">
        <f t="shared" si="304"/>
        <v>0</v>
      </c>
      <c r="MM234" s="439">
        <f t="shared" si="304"/>
        <v>0</v>
      </c>
      <c r="MN234" s="439">
        <f t="shared" si="304"/>
        <v>0</v>
      </c>
      <c r="MO234" s="439">
        <f t="shared" si="304"/>
        <v>0</v>
      </c>
      <c r="MP234" s="439">
        <f t="shared" si="304"/>
        <v>0</v>
      </c>
      <c r="MQ234" s="439">
        <f t="shared" si="304"/>
        <v>0</v>
      </c>
      <c r="MR234" s="439">
        <f t="shared" si="304"/>
        <v>0</v>
      </c>
      <c r="MS234" s="439">
        <f t="shared" si="304"/>
        <v>0</v>
      </c>
      <c r="MT234" s="439">
        <f t="shared" si="304"/>
        <v>0</v>
      </c>
      <c r="MU234" s="439">
        <f t="shared" si="304"/>
        <v>0</v>
      </c>
      <c r="MV234" s="439">
        <f t="shared" si="304"/>
        <v>0</v>
      </c>
      <c r="MW234" s="439">
        <f t="shared" si="304"/>
        <v>0</v>
      </c>
      <c r="MX234" s="439">
        <f t="shared" si="304"/>
        <v>0</v>
      </c>
      <c r="MY234" s="439">
        <f t="shared" si="304"/>
        <v>0</v>
      </c>
      <c r="MZ234" s="439">
        <f t="shared" si="304"/>
        <v>0</v>
      </c>
      <c r="NA234" s="439">
        <f t="shared" si="304"/>
        <v>0</v>
      </c>
      <c r="NB234" s="439">
        <f t="shared" si="304"/>
        <v>0</v>
      </c>
      <c r="NC234" s="439">
        <f t="shared" si="304"/>
        <v>0</v>
      </c>
      <c r="ND234" s="439">
        <f t="shared" si="304"/>
        <v>0</v>
      </c>
      <c r="NE234" s="439">
        <f t="shared" si="304"/>
        <v>0</v>
      </c>
      <c r="NF234" s="439">
        <f t="shared" si="304"/>
        <v>0</v>
      </c>
      <c r="NG234" s="439">
        <f t="shared" si="304"/>
        <v>0</v>
      </c>
      <c r="NH234" s="439">
        <f t="shared" si="304"/>
        <v>0</v>
      </c>
      <c r="NI234" s="439">
        <f t="shared" si="304"/>
        <v>0</v>
      </c>
      <c r="NJ234" s="439">
        <f t="shared" si="304"/>
        <v>0</v>
      </c>
      <c r="NK234" s="442">
        <f t="shared" si="304"/>
        <v>0</v>
      </c>
    </row>
    <row r="235" spans="1:375" x14ac:dyDescent="0.15">
      <c r="A235" s="436">
        <f t="shared" si="298"/>
        <v>-9062.5</v>
      </c>
      <c r="B235" s="441" t="s">
        <v>750</v>
      </c>
      <c r="C235" s="438" t="s">
        <v>751</v>
      </c>
      <c r="D235" s="439">
        <f t="shared" ref="D235:BO235" si="305">IF(AND(D$165&gt;=EOMONTH($D67,0),D$165&lt;EOMONTH($D67,$S67)),-D232,0)</f>
        <v>0</v>
      </c>
      <c r="E235" s="439">
        <f t="shared" si="305"/>
        <v>0</v>
      </c>
      <c r="F235" s="439">
        <f t="shared" si="305"/>
        <v>0</v>
      </c>
      <c r="G235" s="439">
        <f t="shared" si="305"/>
        <v>0</v>
      </c>
      <c r="H235" s="439">
        <f t="shared" si="305"/>
        <v>0</v>
      </c>
      <c r="I235" s="439">
        <f t="shared" si="305"/>
        <v>0</v>
      </c>
      <c r="J235" s="439">
        <f t="shared" si="305"/>
        <v>0</v>
      </c>
      <c r="K235" s="439">
        <f t="shared" si="305"/>
        <v>0</v>
      </c>
      <c r="L235" s="439">
        <f t="shared" si="305"/>
        <v>0</v>
      </c>
      <c r="M235" s="439">
        <f t="shared" si="305"/>
        <v>0</v>
      </c>
      <c r="N235" s="439">
        <f t="shared" si="305"/>
        <v>0</v>
      </c>
      <c r="O235" s="439">
        <f t="shared" si="305"/>
        <v>0</v>
      </c>
      <c r="P235" s="439">
        <f t="shared" si="305"/>
        <v>0</v>
      </c>
      <c r="Q235" s="439">
        <f t="shared" si="305"/>
        <v>0</v>
      </c>
      <c r="R235" s="439">
        <f t="shared" si="305"/>
        <v>0</v>
      </c>
      <c r="S235" s="439">
        <f t="shared" si="305"/>
        <v>0</v>
      </c>
      <c r="T235" s="439">
        <f t="shared" si="305"/>
        <v>0</v>
      </c>
      <c r="U235" s="439">
        <f t="shared" si="305"/>
        <v>0</v>
      </c>
      <c r="V235" s="439">
        <f t="shared" si="305"/>
        <v>0</v>
      </c>
      <c r="W235" s="439">
        <f t="shared" si="305"/>
        <v>0</v>
      </c>
      <c r="X235" s="439">
        <f t="shared" si="305"/>
        <v>0</v>
      </c>
      <c r="Y235" s="439">
        <f t="shared" si="305"/>
        <v>0</v>
      </c>
      <c r="Z235" s="439">
        <f t="shared" si="305"/>
        <v>-1812.5</v>
      </c>
      <c r="AA235" s="439">
        <f t="shared" si="305"/>
        <v>-1812.5</v>
      </c>
      <c r="AB235" s="439">
        <f t="shared" si="305"/>
        <v>-1812.5</v>
      </c>
      <c r="AC235" s="439">
        <f t="shared" si="305"/>
        <v>-1812.5</v>
      </c>
      <c r="AD235" s="439">
        <f t="shared" si="305"/>
        <v>-1812.5</v>
      </c>
      <c r="AE235" s="439">
        <f t="shared" si="305"/>
        <v>0</v>
      </c>
      <c r="AF235" s="439">
        <f t="shared" si="305"/>
        <v>0</v>
      </c>
      <c r="AG235" s="439">
        <f t="shared" si="305"/>
        <v>0</v>
      </c>
      <c r="AH235" s="439">
        <f t="shared" si="305"/>
        <v>0</v>
      </c>
      <c r="AI235" s="439">
        <f t="shared" si="305"/>
        <v>0</v>
      </c>
      <c r="AJ235" s="439">
        <f t="shared" si="305"/>
        <v>0</v>
      </c>
      <c r="AK235" s="439">
        <f t="shared" si="305"/>
        <v>0</v>
      </c>
      <c r="AL235" s="439">
        <f t="shared" si="305"/>
        <v>0</v>
      </c>
      <c r="AM235" s="439">
        <f t="shared" si="305"/>
        <v>0</v>
      </c>
      <c r="AN235" s="439">
        <f t="shared" si="305"/>
        <v>0</v>
      </c>
      <c r="AO235" s="439">
        <f t="shared" si="305"/>
        <v>0</v>
      </c>
      <c r="AP235" s="439">
        <f t="shared" si="305"/>
        <v>0</v>
      </c>
      <c r="AQ235" s="439">
        <f t="shared" si="305"/>
        <v>0</v>
      </c>
      <c r="AR235" s="439">
        <f t="shared" si="305"/>
        <v>0</v>
      </c>
      <c r="AS235" s="439">
        <f t="shared" si="305"/>
        <v>0</v>
      </c>
      <c r="AT235" s="439">
        <f t="shared" si="305"/>
        <v>0</v>
      </c>
      <c r="AU235" s="439">
        <f t="shared" si="305"/>
        <v>0</v>
      </c>
      <c r="AV235" s="439">
        <f t="shared" si="305"/>
        <v>0</v>
      </c>
      <c r="AW235" s="439">
        <f t="shared" si="305"/>
        <v>0</v>
      </c>
      <c r="AX235" s="439">
        <f t="shared" si="305"/>
        <v>0</v>
      </c>
      <c r="AY235" s="439">
        <f t="shared" si="305"/>
        <v>0</v>
      </c>
      <c r="AZ235" s="439">
        <f t="shared" si="305"/>
        <v>0</v>
      </c>
      <c r="BA235" s="439">
        <f t="shared" si="305"/>
        <v>0</v>
      </c>
      <c r="BB235" s="439">
        <f t="shared" si="305"/>
        <v>0</v>
      </c>
      <c r="BC235" s="439">
        <f t="shared" si="305"/>
        <v>0</v>
      </c>
      <c r="BD235" s="439">
        <f t="shared" si="305"/>
        <v>0</v>
      </c>
      <c r="BE235" s="439">
        <f t="shared" si="305"/>
        <v>0</v>
      </c>
      <c r="BF235" s="439">
        <f t="shared" si="305"/>
        <v>0</v>
      </c>
      <c r="BG235" s="439">
        <f t="shared" si="305"/>
        <v>0</v>
      </c>
      <c r="BH235" s="439">
        <f t="shared" si="305"/>
        <v>0</v>
      </c>
      <c r="BI235" s="439">
        <f t="shared" si="305"/>
        <v>0</v>
      </c>
      <c r="BJ235" s="439">
        <f t="shared" si="305"/>
        <v>0</v>
      </c>
      <c r="BK235" s="439">
        <f t="shared" si="305"/>
        <v>0</v>
      </c>
      <c r="BL235" s="439">
        <f t="shared" si="305"/>
        <v>0</v>
      </c>
      <c r="BM235" s="439">
        <f t="shared" si="305"/>
        <v>0</v>
      </c>
      <c r="BN235" s="439">
        <f t="shared" si="305"/>
        <v>0</v>
      </c>
      <c r="BO235" s="439">
        <f t="shared" si="305"/>
        <v>0</v>
      </c>
      <c r="BP235" s="439">
        <f t="shared" ref="BP235:EA235" si="306">IF(AND(BP$165&gt;=EOMONTH($D67,0),BP$165&lt;EOMONTH($D67,$S67)),-BP232,0)</f>
        <v>0</v>
      </c>
      <c r="BQ235" s="439">
        <f t="shared" si="306"/>
        <v>0</v>
      </c>
      <c r="BR235" s="439">
        <f t="shared" si="306"/>
        <v>0</v>
      </c>
      <c r="BS235" s="439">
        <f t="shared" si="306"/>
        <v>0</v>
      </c>
      <c r="BT235" s="439">
        <f t="shared" si="306"/>
        <v>0</v>
      </c>
      <c r="BU235" s="439">
        <f t="shared" si="306"/>
        <v>0</v>
      </c>
      <c r="BV235" s="439">
        <f t="shared" si="306"/>
        <v>0</v>
      </c>
      <c r="BW235" s="439">
        <f t="shared" si="306"/>
        <v>0</v>
      </c>
      <c r="BX235" s="439">
        <f t="shared" si="306"/>
        <v>0</v>
      </c>
      <c r="BY235" s="439">
        <f t="shared" si="306"/>
        <v>0</v>
      </c>
      <c r="BZ235" s="439">
        <f t="shared" si="306"/>
        <v>0</v>
      </c>
      <c r="CA235" s="439">
        <f t="shared" si="306"/>
        <v>0</v>
      </c>
      <c r="CB235" s="439">
        <f t="shared" si="306"/>
        <v>0</v>
      </c>
      <c r="CC235" s="439">
        <f t="shared" si="306"/>
        <v>0</v>
      </c>
      <c r="CD235" s="439">
        <f t="shared" si="306"/>
        <v>0</v>
      </c>
      <c r="CE235" s="439">
        <f t="shared" si="306"/>
        <v>0</v>
      </c>
      <c r="CF235" s="439">
        <f t="shared" si="306"/>
        <v>0</v>
      </c>
      <c r="CG235" s="439">
        <f t="shared" si="306"/>
        <v>0</v>
      </c>
      <c r="CH235" s="439">
        <f t="shared" si="306"/>
        <v>0</v>
      </c>
      <c r="CI235" s="439">
        <f t="shared" si="306"/>
        <v>0</v>
      </c>
      <c r="CJ235" s="439">
        <f t="shared" si="306"/>
        <v>0</v>
      </c>
      <c r="CK235" s="439">
        <f t="shared" si="306"/>
        <v>0</v>
      </c>
      <c r="CL235" s="439">
        <f t="shared" si="306"/>
        <v>0</v>
      </c>
      <c r="CM235" s="439">
        <f t="shared" si="306"/>
        <v>0</v>
      </c>
      <c r="CN235" s="439">
        <f t="shared" si="306"/>
        <v>0</v>
      </c>
      <c r="CO235" s="439">
        <f t="shared" si="306"/>
        <v>0</v>
      </c>
      <c r="CP235" s="439">
        <f t="shared" si="306"/>
        <v>0</v>
      </c>
      <c r="CQ235" s="439">
        <f t="shared" si="306"/>
        <v>0</v>
      </c>
      <c r="CR235" s="439">
        <f t="shared" si="306"/>
        <v>0</v>
      </c>
      <c r="CS235" s="439">
        <f t="shared" si="306"/>
        <v>0</v>
      </c>
      <c r="CT235" s="439">
        <f t="shared" si="306"/>
        <v>0</v>
      </c>
      <c r="CU235" s="439">
        <f t="shared" si="306"/>
        <v>0</v>
      </c>
      <c r="CV235" s="439">
        <f t="shared" si="306"/>
        <v>0</v>
      </c>
      <c r="CW235" s="439">
        <f t="shared" si="306"/>
        <v>0</v>
      </c>
      <c r="CX235" s="439">
        <f t="shared" si="306"/>
        <v>0</v>
      </c>
      <c r="CY235" s="439">
        <f t="shared" si="306"/>
        <v>0</v>
      </c>
      <c r="CZ235" s="439">
        <f t="shared" si="306"/>
        <v>0</v>
      </c>
      <c r="DA235" s="439">
        <f t="shared" si="306"/>
        <v>0</v>
      </c>
      <c r="DB235" s="439">
        <f t="shared" si="306"/>
        <v>0</v>
      </c>
      <c r="DC235" s="439">
        <f t="shared" si="306"/>
        <v>0</v>
      </c>
      <c r="DD235" s="439">
        <f t="shared" si="306"/>
        <v>0</v>
      </c>
      <c r="DE235" s="439">
        <f t="shared" si="306"/>
        <v>0</v>
      </c>
      <c r="DF235" s="439">
        <f t="shared" si="306"/>
        <v>0</v>
      </c>
      <c r="DG235" s="439">
        <f t="shared" si="306"/>
        <v>0</v>
      </c>
      <c r="DH235" s="439">
        <f t="shared" si="306"/>
        <v>0</v>
      </c>
      <c r="DI235" s="439">
        <f t="shared" si="306"/>
        <v>0</v>
      </c>
      <c r="DJ235" s="439">
        <f t="shared" si="306"/>
        <v>0</v>
      </c>
      <c r="DK235" s="439">
        <f t="shared" si="306"/>
        <v>0</v>
      </c>
      <c r="DL235" s="439">
        <f t="shared" si="306"/>
        <v>0</v>
      </c>
      <c r="DM235" s="439">
        <f t="shared" si="306"/>
        <v>0</v>
      </c>
      <c r="DN235" s="439">
        <f t="shared" si="306"/>
        <v>0</v>
      </c>
      <c r="DO235" s="439">
        <f t="shared" si="306"/>
        <v>0</v>
      </c>
      <c r="DP235" s="439">
        <f t="shared" si="306"/>
        <v>0</v>
      </c>
      <c r="DQ235" s="439">
        <f t="shared" si="306"/>
        <v>0</v>
      </c>
      <c r="DR235" s="439">
        <f t="shared" si="306"/>
        <v>0</v>
      </c>
      <c r="DS235" s="439">
        <f t="shared" si="306"/>
        <v>0</v>
      </c>
      <c r="DT235" s="439">
        <f t="shared" si="306"/>
        <v>0</v>
      </c>
      <c r="DU235" s="439">
        <f t="shared" si="306"/>
        <v>0</v>
      </c>
      <c r="DV235" s="439">
        <f t="shared" si="306"/>
        <v>0</v>
      </c>
      <c r="DW235" s="439">
        <f t="shared" si="306"/>
        <v>0</v>
      </c>
      <c r="DX235" s="439">
        <f t="shared" si="306"/>
        <v>0</v>
      </c>
      <c r="DY235" s="439">
        <f t="shared" si="306"/>
        <v>0</v>
      </c>
      <c r="DZ235" s="439">
        <f t="shared" si="306"/>
        <v>0</v>
      </c>
      <c r="EA235" s="439">
        <f t="shared" si="306"/>
        <v>0</v>
      </c>
      <c r="EB235" s="439">
        <f t="shared" ref="EB235:GM235" si="307">IF(AND(EB$165&gt;=EOMONTH($D67,0),EB$165&lt;EOMONTH($D67,$S67)),-EB232,0)</f>
        <v>0</v>
      </c>
      <c r="EC235" s="439">
        <f t="shared" si="307"/>
        <v>0</v>
      </c>
      <c r="ED235" s="439">
        <f t="shared" si="307"/>
        <v>0</v>
      </c>
      <c r="EE235" s="439">
        <f t="shared" si="307"/>
        <v>0</v>
      </c>
      <c r="EF235" s="439">
        <f t="shared" si="307"/>
        <v>0</v>
      </c>
      <c r="EG235" s="439">
        <f t="shared" si="307"/>
        <v>0</v>
      </c>
      <c r="EH235" s="439">
        <f t="shared" si="307"/>
        <v>0</v>
      </c>
      <c r="EI235" s="439">
        <f t="shared" si="307"/>
        <v>0</v>
      </c>
      <c r="EJ235" s="439">
        <f t="shared" si="307"/>
        <v>0</v>
      </c>
      <c r="EK235" s="439">
        <f t="shared" si="307"/>
        <v>0</v>
      </c>
      <c r="EL235" s="439">
        <f t="shared" si="307"/>
        <v>0</v>
      </c>
      <c r="EM235" s="439">
        <f t="shared" si="307"/>
        <v>0</v>
      </c>
      <c r="EN235" s="439">
        <f t="shared" si="307"/>
        <v>0</v>
      </c>
      <c r="EO235" s="439">
        <f t="shared" si="307"/>
        <v>0</v>
      </c>
      <c r="EP235" s="439">
        <f t="shared" si="307"/>
        <v>0</v>
      </c>
      <c r="EQ235" s="439">
        <f t="shared" si="307"/>
        <v>0</v>
      </c>
      <c r="ER235" s="439">
        <f t="shared" si="307"/>
        <v>0</v>
      </c>
      <c r="ES235" s="439">
        <f t="shared" si="307"/>
        <v>0</v>
      </c>
      <c r="ET235" s="439">
        <f t="shared" si="307"/>
        <v>0</v>
      </c>
      <c r="EU235" s="439">
        <f t="shared" si="307"/>
        <v>0</v>
      </c>
      <c r="EV235" s="439">
        <f t="shared" si="307"/>
        <v>0</v>
      </c>
      <c r="EW235" s="439">
        <f t="shared" si="307"/>
        <v>0</v>
      </c>
      <c r="EX235" s="439">
        <f t="shared" si="307"/>
        <v>0</v>
      </c>
      <c r="EY235" s="439">
        <f t="shared" si="307"/>
        <v>0</v>
      </c>
      <c r="EZ235" s="439">
        <f t="shared" si="307"/>
        <v>0</v>
      </c>
      <c r="FA235" s="439">
        <f t="shared" si="307"/>
        <v>0</v>
      </c>
      <c r="FB235" s="439">
        <f t="shared" si="307"/>
        <v>0</v>
      </c>
      <c r="FC235" s="439">
        <f t="shared" si="307"/>
        <v>0</v>
      </c>
      <c r="FD235" s="439">
        <f t="shared" si="307"/>
        <v>0</v>
      </c>
      <c r="FE235" s="439">
        <f t="shared" si="307"/>
        <v>0</v>
      </c>
      <c r="FF235" s="439">
        <f t="shared" si="307"/>
        <v>0</v>
      </c>
      <c r="FG235" s="439">
        <f t="shared" si="307"/>
        <v>0</v>
      </c>
      <c r="FH235" s="439">
        <f t="shared" si="307"/>
        <v>0</v>
      </c>
      <c r="FI235" s="439">
        <f t="shared" si="307"/>
        <v>0</v>
      </c>
      <c r="FJ235" s="439">
        <f t="shared" si="307"/>
        <v>0</v>
      </c>
      <c r="FK235" s="439">
        <f t="shared" si="307"/>
        <v>0</v>
      </c>
      <c r="FL235" s="439">
        <f t="shared" si="307"/>
        <v>0</v>
      </c>
      <c r="FM235" s="439">
        <f t="shared" si="307"/>
        <v>0</v>
      </c>
      <c r="FN235" s="439">
        <f t="shared" si="307"/>
        <v>0</v>
      </c>
      <c r="FO235" s="439">
        <f t="shared" si="307"/>
        <v>0</v>
      </c>
      <c r="FP235" s="439">
        <f t="shared" si="307"/>
        <v>0</v>
      </c>
      <c r="FQ235" s="439">
        <f t="shared" si="307"/>
        <v>0</v>
      </c>
      <c r="FR235" s="439">
        <f t="shared" si="307"/>
        <v>0</v>
      </c>
      <c r="FS235" s="439">
        <f t="shared" si="307"/>
        <v>0</v>
      </c>
      <c r="FT235" s="439">
        <f t="shared" si="307"/>
        <v>0</v>
      </c>
      <c r="FU235" s="439">
        <f t="shared" si="307"/>
        <v>0</v>
      </c>
      <c r="FV235" s="439">
        <f t="shared" si="307"/>
        <v>0</v>
      </c>
      <c r="FW235" s="439">
        <f t="shared" si="307"/>
        <v>0</v>
      </c>
      <c r="FX235" s="439">
        <f t="shared" si="307"/>
        <v>0</v>
      </c>
      <c r="FY235" s="439">
        <f t="shared" si="307"/>
        <v>0</v>
      </c>
      <c r="FZ235" s="439">
        <f t="shared" si="307"/>
        <v>0</v>
      </c>
      <c r="GA235" s="439">
        <f t="shared" si="307"/>
        <v>0</v>
      </c>
      <c r="GB235" s="439">
        <f t="shared" si="307"/>
        <v>0</v>
      </c>
      <c r="GC235" s="439">
        <f t="shared" si="307"/>
        <v>0</v>
      </c>
      <c r="GD235" s="439">
        <f t="shared" si="307"/>
        <v>0</v>
      </c>
      <c r="GE235" s="439">
        <f t="shared" si="307"/>
        <v>0</v>
      </c>
      <c r="GF235" s="439">
        <f t="shared" si="307"/>
        <v>0</v>
      </c>
      <c r="GG235" s="439">
        <f t="shared" si="307"/>
        <v>0</v>
      </c>
      <c r="GH235" s="439">
        <f t="shared" si="307"/>
        <v>0</v>
      </c>
      <c r="GI235" s="439">
        <f t="shared" si="307"/>
        <v>0</v>
      </c>
      <c r="GJ235" s="439">
        <f t="shared" si="307"/>
        <v>0</v>
      </c>
      <c r="GK235" s="439">
        <f t="shared" si="307"/>
        <v>0</v>
      </c>
      <c r="GL235" s="439">
        <f t="shared" si="307"/>
        <v>0</v>
      </c>
      <c r="GM235" s="439">
        <f t="shared" si="307"/>
        <v>0</v>
      </c>
      <c r="GN235" s="439">
        <f t="shared" ref="GN235:IY235" si="308">IF(AND(GN$165&gt;=EOMONTH($D67,0),GN$165&lt;EOMONTH($D67,$S67)),-GN232,0)</f>
        <v>0</v>
      </c>
      <c r="GO235" s="439">
        <f t="shared" si="308"/>
        <v>0</v>
      </c>
      <c r="GP235" s="439">
        <f t="shared" si="308"/>
        <v>0</v>
      </c>
      <c r="GQ235" s="439">
        <f t="shared" si="308"/>
        <v>0</v>
      </c>
      <c r="GR235" s="439">
        <f t="shared" si="308"/>
        <v>0</v>
      </c>
      <c r="GS235" s="439">
        <f t="shared" si="308"/>
        <v>0</v>
      </c>
      <c r="GT235" s="439">
        <f t="shared" si="308"/>
        <v>0</v>
      </c>
      <c r="GU235" s="439">
        <f t="shared" si="308"/>
        <v>0</v>
      </c>
      <c r="GV235" s="439">
        <f t="shared" si="308"/>
        <v>0</v>
      </c>
      <c r="GW235" s="439">
        <f t="shared" si="308"/>
        <v>0</v>
      </c>
      <c r="GX235" s="439">
        <f t="shared" si="308"/>
        <v>0</v>
      </c>
      <c r="GY235" s="439">
        <f t="shared" si="308"/>
        <v>0</v>
      </c>
      <c r="GZ235" s="439">
        <f t="shared" si="308"/>
        <v>0</v>
      </c>
      <c r="HA235" s="439">
        <f t="shared" si="308"/>
        <v>0</v>
      </c>
      <c r="HB235" s="439">
        <f t="shared" si="308"/>
        <v>0</v>
      </c>
      <c r="HC235" s="439">
        <f t="shared" si="308"/>
        <v>0</v>
      </c>
      <c r="HD235" s="439">
        <f t="shared" si="308"/>
        <v>0</v>
      </c>
      <c r="HE235" s="439">
        <f t="shared" si="308"/>
        <v>0</v>
      </c>
      <c r="HF235" s="439">
        <f t="shared" si="308"/>
        <v>0</v>
      </c>
      <c r="HG235" s="439">
        <f t="shared" si="308"/>
        <v>0</v>
      </c>
      <c r="HH235" s="439">
        <f t="shared" si="308"/>
        <v>0</v>
      </c>
      <c r="HI235" s="439">
        <f t="shared" si="308"/>
        <v>0</v>
      </c>
      <c r="HJ235" s="439">
        <f t="shared" si="308"/>
        <v>0</v>
      </c>
      <c r="HK235" s="439">
        <f t="shared" si="308"/>
        <v>0</v>
      </c>
      <c r="HL235" s="439">
        <f t="shared" si="308"/>
        <v>0</v>
      </c>
      <c r="HM235" s="439">
        <f t="shared" si="308"/>
        <v>0</v>
      </c>
      <c r="HN235" s="439">
        <f t="shared" si="308"/>
        <v>0</v>
      </c>
      <c r="HO235" s="439">
        <f t="shared" si="308"/>
        <v>0</v>
      </c>
      <c r="HP235" s="439">
        <f t="shared" si="308"/>
        <v>0</v>
      </c>
      <c r="HQ235" s="439">
        <f t="shared" si="308"/>
        <v>0</v>
      </c>
      <c r="HR235" s="439">
        <f t="shared" si="308"/>
        <v>0</v>
      </c>
      <c r="HS235" s="439">
        <f t="shared" si="308"/>
        <v>0</v>
      </c>
      <c r="HT235" s="439">
        <f t="shared" si="308"/>
        <v>0</v>
      </c>
      <c r="HU235" s="439">
        <f t="shared" si="308"/>
        <v>0</v>
      </c>
      <c r="HV235" s="439">
        <f t="shared" si="308"/>
        <v>0</v>
      </c>
      <c r="HW235" s="439">
        <f t="shared" si="308"/>
        <v>0</v>
      </c>
      <c r="HX235" s="439">
        <f t="shared" si="308"/>
        <v>0</v>
      </c>
      <c r="HY235" s="439">
        <f t="shared" si="308"/>
        <v>0</v>
      </c>
      <c r="HZ235" s="439">
        <f t="shared" si="308"/>
        <v>0</v>
      </c>
      <c r="IA235" s="439">
        <f t="shared" si="308"/>
        <v>0</v>
      </c>
      <c r="IB235" s="439">
        <f t="shared" si="308"/>
        <v>0</v>
      </c>
      <c r="IC235" s="439">
        <f t="shared" si="308"/>
        <v>0</v>
      </c>
      <c r="ID235" s="439">
        <f t="shared" si="308"/>
        <v>0</v>
      </c>
      <c r="IE235" s="439">
        <f t="shared" si="308"/>
        <v>0</v>
      </c>
      <c r="IF235" s="439">
        <f t="shared" si="308"/>
        <v>0</v>
      </c>
      <c r="IG235" s="439">
        <f t="shared" si="308"/>
        <v>0</v>
      </c>
      <c r="IH235" s="439">
        <f t="shared" si="308"/>
        <v>0</v>
      </c>
      <c r="II235" s="439">
        <f t="shared" si="308"/>
        <v>0</v>
      </c>
      <c r="IJ235" s="439">
        <f t="shared" si="308"/>
        <v>0</v>
      </c>
      <c r="IK235" s="439">
        <f t="shared" si="308"/>
        <v>0</v>
      </c>
      <c r="IL235" s="439">
        <f t="shared" si="308"/>
        <v>0</v>
      </c>
      <c r="IM235" s="439">
        <f t="shared" si="308"/>
        <v>0</v>
      </c>
      <c r="IN235" s="439">
        <f t="shared" si="308"/>
        <v>0</v>
      </c>
      <c r="IO235" s="439">
        <f t="shared" si="308"/>
        <v>0</v>
      </c>
      <c r="IP235" s="439">
        <f t="shared" si="308"/>
        <v>0</v>
      </c>
      <c r="IQ235" s="439">
        <f t="shared" si="308"/>
        <v>0</v>
      </c>
      <c r="IR235" s="439">
        <f t="shared" si="308"/>
        <v>0</v>
      </c>
      <c r="IS235" s="439">
        <f t="shared" si="308"/>
        <v>0</v>
      </c>
      <c r="IT235" s="439">
        <f t="shared" si="308"/>
        <v>0</v>
      </c>
      <c r="IU235" s="439">
        <f t="shared" si="308"/>
        <v>0</v>
      </c>
      <c r="IV235" s="439">
        <f t="shared" si="308"/>
        <v>0</v>
      </c>
      <c r="IW235" s="439">
        <f t="shared" si="308"/>
        <v>0</v>
      </c>
      <c r="IX235" s="439">
        <f t="shared" si="308"/>
        <v>0</v>
      </c>
      <c r="IY235" s="439">
        <f t="shared" si="308"/>
        <v>0</v>
      </c>
      <c r="IZ235" s="439">
        <f t="shared" ref="IZ235:LK235" si="309">IF(AND(IZ$165&gt;=EOMONTH($D67,0),IZ$165&lt;EOMONTH($D67,$S67)),-IZ232,0)</f>
        <v>0</v>
      </c>
      <c r="JA235" s="439">
        <f t="shared" si="309"/>
        <v>0</v>
      </c>
      <c r="JB235" s="439">
        <f t="shared" si="309"/>
        <v>0</v>
      </c>
      <c r="JC235" s="439">
        <f t="shared" si="309"/>
        <v>0</v>
      </c>
      <c r="JD235" s="439">
        <f t="shared" si="309"/>
        <v>0</v>
      </c>
      <c r="JE235" s="439">
        <f t="shared" si="309"/>
        <v>0</v>
      </c>
      <c r="JF235" s="439">
        <f t="shared" si="309"/>
        <v>0</v>
      </c>
      <c r="JG235" s="439">
        <f t="shared" si="309"/>
        <v>0</v>
      </c>
      <c r="JH235" s="439">
        <f t="shared" si="309"/>
        <v>0</v>
      </c>
      <c r="JI235" s="439">
        <f t="shared" si="309"/>
        <v>0</v>
      </c>
      <c r="JJ235" s="439">
        <f t="shared" si="309"/>
        <v>0</v>
      </c>
      <c r="JK235" s="439">
        <f t="shared" si="309"/>
        <v>0</v>
      </c>
      <c r="JL235" s="439">
        <f t="shared" si="309"/>
        <v>0</v>
      </c>
      <c r="JM235" s="439">
        <f t="shared" si="309"/>
        <v>0</v>
      </c>
      <c r="JN235" s="439">
        <f t="shared" si="309"/>
        <v>0</v>
      </c>
      <c r="JO235" s="439">
        <f t="shared" si="309"/>
        <v>0</v>
      </c>
      <c r="JP235" s="439">
        <f t="shared" si="309"/>
        <v>0</v>
      </c>
      <c r="JQ235" s="439">
        <f t="shared" si="309"/>
        <v>0</v>
      </c>
      <c r="JR235" s="439">
        <f t="shared" si="309"/>
        <v>0</v>
      </c>
      <c r="JS235" s="439">
        <f t="shared" si="309"/>
        <v>0</v>
      </c>
      <c r="JT235" s="439">
        <f t="shared" si="309"/>
        <v>0</v>
      </c>
      <c r="JU235" s="439">
        <f t="shared" si="309"/>
        <v>0</v>
      </c>
      <c r="JV235" s="439">
        <f t="shared" si="309"/>
        <v>0</v>
      </c>
      <c r="JW235" s="439">
        <f t="shared" si="309"/>
        <v>0</v>
      </c>
      <c r="JX235" s="439">
        <f t="shared" si="309"/>
        <v>0</v>
      </c>
      <c r="JY235" s="439">
        <f t="shared" si="309"/>
        <v>0</v>
      </c>
      <c r="JZ235" s="439">
        <f t="shared" si="309"/>
        <v>0</v>
      </c>
      <c r="KA235" s="439">
        <f t="shared" si="309"/>
        <v>0</v>
      </c>
      <c r="KB235" s="439">
        <f t="shared" si="309"/>
        <v>0</v>
      </c>
      <c r="KC235" s="439">
        <f t="shared" si="309"/>
        <v>0</v>
      </c>
      <c r="KD235" s="439">
        <f t="shared" si="309"/>
        <v>0</v>
      </c>
      <c r="KE235" s="439">
        <f t="shared" si="309"/>
        <v>0</v>
      </c>
      <c r="KF235" s="439">
        <f t="shared" si="309"/>
        <v>0</v>
      </c>
      <c r="KG235" s="439">
        <f t="shared" si="309"/>
        <v>0</v>
      </c>
      <c r="KH235" s="439">
        <f t="shared" si="309"/>
        <v>0</v>
      </c>
      <c r="KI235" s="439">
        <f t="shared" si="309"/>
        <v>0</v>
      </c>
      <c r="KJ235" s="439">
        <f t="shared" si="309"/>
        <v>0</v>
      </c>
      <c r="KK235" s="439">
        <f t="shared" si="309"/>
        <v>0</v>
      </c>
      <c r="KL235" s="439">
        <f t="shared" si="309"/>
        <v>0</v>
      </c>
      <c r="KM235" s="439">
        <f t="shared" si="309"/>
        <v>0</v>
      </c>
      <c r="KN235" s="439">
        <f t="shared" si="309"/>
        <v>0</v>
      </c>
      <c r="KO235" s="439">
        <f t="shared" si="309"/>
        <v>0</v>
      </c>
      <c r="KP235" s="439">
        <f t="shared" si="309"/>
        <v>0</v>
      </c>
      <c r="KQ235" s="439">
        <f t="shared" si="309"/>
        <v>0</v>
      </c>
      <c r="KR235" s="439">
        <f t="shared" si="309"/>
        <v>0</v>
      </c>
      <c r="KS235" s="439">
        <f t="shared" si="309"/>
        <v>0</v>
      </c>
      <c r="KT235" s="439">
        <f t="shared" si="309"/>
        <v>0</v>
      </c>
      <c r="KU235" s="439">
        <f t="shared" si="309"/>
        <v>0</v>
      </c>
      <c r="KV235" s="439">
        <f t="shared" si="309"/>
        <v>0</v>
      </c>
      <c r="KW235" s="439">
        <f t="shared" si="309"/>
        <v>0</v>
      </c>
      <c r="KX235" s="439">
        <f t="shared" si="309"/>
        <v>0</v>
      </c>
      <c r="KY235" s="439">
        <f t="shared" si="309"/>
        <v>0</v>
      </c>
      <c r="KZ235" s="439">
        <f t="shared" si="309"/>
        <v>0</v>
      </c>
      <c r="LA235" s="439">
        <f t="shared" si="309"/>
        <v>0</v>
      </c>
      <c r="LB235" s="439">
        <f t="shared" si="309"/>
        <v>0</v>
      </c>
      <c r="LC235" s="439">
        <f t="shared" si="309"/>
        <v>0</v>
      </c>
      <c r="LD235" s="439">
        <f t="shared" si="309"/>
        <v>0</v>
      </c>
      <c r="LE235" s="439">
        <f t="shared" si="309"/>
        <v>0</v>
      </c>
      <c r="LF235" s="439">
        <f t="shared" si="309"/>
        <v>0</v>
      </c>
      <c r="LG235" s="439">
        <f t="shared" si="309"/>
        <v>0</v>
      </c>
      <c r="LH235" s="439">
        <f t="shared" si="309"/>
        <v>0</v>
      </c>
      <c r="LI235" s="439">
        <f t="shared" si="309"/>
        <v>0</v>
      </c>
      <c r="LJ235" s="439">
        <f t="shared" si="309"/>
        <v>0</v>
      </c>
      <c r="LK235" s="439">
        <f t="shared" si="309"/>
        <v>0</v>
      </c>
      <c r="LL235" s="439">
        <f t="shared" ref="LL235:NK235" si="310">IF(AND(LL$165&gt;=EOMONTH($D67,0),LL$165&lt;EOMONTH($D67,$S67)),-LL232,0)</f>
        <v>0</v>
      </c>
      <c r="LM235" s="439">
        <f t="shared" si="310"/>
        <v>0</v>
      </c>
      <c r="LN235" s="439">
        <f t="shared" si="310"/>
        <v>0</v>
      </c>
      <c r="LO235" s="439">
        <f t="shared" si="310"/>
        <v>0</v>
      </c>
      <c r="LP235" s="439">
        <f t="shared" si="310"/>
        <v>0</v>
      </c>
      <c r="LQ235" s="439">
        <f t="shared" si="310"/>
        <v>0</v>
      </c>
      <c r="LR235" s="439">
        <f t="shared" si="310"/>
        <v>0</v>
      </c>
      <c r="LS235" s="439">
        <f t="shared" si="310"/>
        <v>0</v>
      </c>
      <c r="LT235" s="439">
        <f t="shared" si="310"/>
        <v>0</v>
      </c>
      <c r="LU235" s="439">
        <f t="shared" si="310"/>
        <v>0</v>
      </c>
      <c r="LV235" s="439">
        <f t="shared" si="310"/>
        <v>0</v>
      </c>
      <c r="LW235" s="439">
        <f t="shared" si="310"/>
        <v>0</v>
      </c>
      <c r="LX235" s="439">
        <f t="shared" si="310"/>
        <v>0</v>
      </c>
      <c r="LY235" s="439">
        <f t="shared" si="310"/>
        <v>0</v>
      </c>
      <c r="LZ235" s="439">
        <f t="shared" si="310"/>
        <v>0</v>
      </c>
      <c r="MA235" s="439">
        <f t="shared" si="310"/>
        <v>0</v>
      </c>
      <c r="MB235" s="439">
        <f t="shared" si="310"/>
        <v>0</v>
      </c>
      <c r="MC235" s="439">
        <f t="shared" si="310"/>
        <v>0</v>
      </c>
      <c r="MD235" s="439">
        <f t="shared" si="310"/>
        <v>0</v>
      </c>
      <c r="ME235" s="439">
        <f t="shared" si="310"/>
        <v>0</v>
      </c>
      <c r="MF235" s="439">
        <f t="shared" si="310"/>
        <v>0</v>
      </c>
      <c r="MG235" s="439">
        <f t="shared" si="310"/>
        <v>0</v>
      </c>
      <c r="MH235" s="439">
        <f t="shared" si="310"/>
        <v>0</v>
      </c>
      <c r="MI235" s="439">
        <f t="shared" si="310"/>
        <v>0</v>
      </c>
      <c r="MJ235" s="439">
        <f t="shared" si="310"/>
        <v>0</v>
      </c>
      <c r="MK235" s="439">
        <f t="shared" si="310"/>
        <v>0</v>
      </c>
      <c r="ML235" s="439">
        <f t="shared" si="310"/>
        <v>0</v>
      </c>
      <c r="MM235" s="439">
        <f t="shared" si="310"/>
        <v>0</v>
      </c>
      <c r="MN235" s="439">
        <f t="shared" si="310"/>
        <v>0</v>
      </c>
      <c r="MO235" s="439">
        <f t="shared" si="310"/>
        <v>0</v>
      </c>
      <c r="MP235" s="439">
        <f t="shared" si="310"/>
        <v>0</v>
      </c>
      <c r="MQ235" s="439">
        <f t="shared" si="310"/>
        <v>0</v>
      </c>
      <c r="MR235" s="439">
        <f t="shared" si="310"/>
        <v>0</v>
      </c>
      <c r="MS235" s="439">
        <f t="shared" si="310"/>
        <v>0</v>
      </c>
      <c r="MT235" s="439">
        <f t="shared" si="310"/>
        <v>0</v>
      </c>
      <c r="MU235" s="439">
        <f t="shared" si="310"/>
        <v>0</v>
      </c>
      <c r="MV235" s="439">
        <f t="shared" si="310"/>
        <v>0</v>
      </c>
      <c r="MW235" s="439">
        <f t="shared" si="310"/>
        <v>0</v>
      </c>
      <c r="MX235" s="439">
        <f t="shared" si="310"/>
        <v>0</v>
      </c>
      <c r="MY235" s="439">
        <f t="shared" si="310"/>
        <v>0</v>
      </c>
      <c r="MZ235" s="439">
        <f t="shared" si="310"/>
        <v>0</v>
      </c>
      <c r="NA235" s="439">
        <f t="shared" si="310"/>
        <v>0</v>
      </c>
      <c r="NB235" s="439">
        <f t="shared" si="310"/>
        <v>0</v>
      </c>
      <c r="NC235" s="439">
        <f t="shared" si="310"/>
        <v>0</v>
      </c>
      <c r="ND235" s="439">
        <f t="shared" si="310"/>
        <v>0</v>
      </c>
      <c r="NE235" s="439">
        <f t="shared" si="310"/>
        <v>0</v>
      </c>
      <c r="NF235" s="439">
        <f t="shared" si="310"/>
        <v>0</v>
      </c>
      <c r="NG235" s="439">
        <f t="shared" si="310"/>
        <v>0</v>
      </c>
      <c r="NH235" s="439">
        <f t="shared" si="310"/>
        <v>0</v>
      </c>
      <c r="NI235" s="439">
        <f t="shared" si="310"/>
        <v>0</v>
      </c>
      <c r="NJ235" s="439">
        <f t="shared" si="310"/>
        <v>0</v>
      </c>
      <c r="NK235" s="442">
        <f t="shared" si="310"/>
        <v>0</v>
      </c>
    </row>
    <row r="236" spans="1:375" x14ac:dyDescent="0.15">
      <c r="A236" s="436">
        <f t="shared" si="298"/>
        <v>251653.4771697277</v>
      </c>
      <c r="B236" s="441" t="s">
        <v>745</v>
      </c>
      <c r="C236" s="438" t="s">
        <v>752</v>
      </c>
      <c r="D236" s="439">
        <f t="shared" ref="D236:BO236" si="311">IF(OR(D$165&lt;=EOMONTH($E67,$R67*(1-$O67)),D$165&gt;EOMONTH($E67,$P67*12*(1-$O67)+$Q67*12*$O67+$R67*(1-$O67))),0,FV($W67,ROUNDDOWN(YEARFRAC($D$165,D$165,1),0),0,-($U67*(1-$O67)+$V67*$O67)*$B67/12,0))</f>
        <v>0</v>
      </c>
      <c r="E236" s="439">
        <f t="shared" si="311"/>
        <v>0</v>
      </c>
      <c r="F236" s="439">
        <f t="shared" si="311"/>
        <v>0</v>
      </c>
      <c r="G236" s="439">
        <f t="shared" si="311"/>
        <v>0</v>
      </c>
      <c r="H236" s="439">
        <f t="shared" si="311"/>
        <v>0</v>
      </c>
      <c r="I236" s="439">
        <f t="shared" si="311"/>
        <v>0</v>
      </c>
      <c r="J236" s="439">
        <f t="shared" si="311"/>
        <v>0</v>
      </c>
      <c r="K236" s="439">
        <f t="shared" si="311"/>
        <v>0</v>
      </c>
      <c r="L236" s="439">
        <f t="shared" si="311"/>
        <v>0</v>
      </c>
      <c r="M236" s="439">
        <f t="shared" si="311"/>
        <v>0</v>
      </c>
      <c r="N236" s="439">
        <f t="shared" si="311"/>
        <v>0</v>
      </c>
      <c r="O236" s="439">
        <f t="shared" si="311"/>
        <v>0</v>
      </c>
      <c r="P236" s="439">
        <f t="shared" si="311"/>
        <v>0</v>
      </c>
      <c r="Q236" s="439">
        <f t="shared" si="311"/>
        <v>0</v>
      </c>
      <c r="R236" s="439">
        <f t="shared" si="311"/>
        <v>0</v>
      </c>
      <c r="S236" s="439">
        <f t="shared" si="311"/>
        <v>0</v>
      </c>
      <c r="T236" s="439">
        <f t="shared" si="311"/>
        <v>0</v>
      </c>
      <c r="U236" s="439">
        <f t="shared" si="311"/>
        <v>0</v>
      </c>
      <c r="V236" s="439">
        <f t="shared" si="311"/>
        <v>0</v>
      </c>
      <c r="W236" s="439">
        <f t="shared" si="311"/>
        <v>0</v>
      </c>
      <c r="X236" s="439">
        <f t="shared" si="311"/>
        <v>0</v>
      </c>
      <c r="Y236" s="439">
        <f t="shared" si="311"/>
        <v>0</v>
      </c>
      <c r="Z236" s="439">
        <f t="shared" si="311"/>
        <v>0</v>
      </c>
      <c r="AA236" s="439">
        <f t="shared" si="311"/>
        <v>0</v>
      </c>
      <c r="AB236" s="439">
        <f t="shared" si="311"/>
        <v>0</v>
      </c>
      <c r="AC236" s="439">
        <f t="shared" si="311"/>
        <v>0</v>
      </c>
      <c r="AD236" s="439">
        <f t="shared" si="311"/>
        <v>0</v>
      </c>
      <c r="AE236" s="439">
        <f t="shared" si="311"/>
        <v>0</v>
      </c>
      <c r="AF236" s="439">
        <f t="shared" si="311"/>
        <v>0</v>
      </c>
      <c r="AG236" s="439">
        <f t="shared" si="311"/>
        <v>0</v>
      </c>
      <c r="AH236" s="439">
        <f t="shared" si="311"/>
        <v>0</v>
      </c>
      <c r="AI236" s="439">
        <f t="shared" si="311"/>
        <v>0</v>
      </c>
      <c r="AJ236" s="439">
        <f t="shared" si="311"/>
        <v>0</v>
      </c>
      <c r="AK236" s="439">
        <f t="shared" si="311"/>
        <v>0</v>
      </c>
      <c r="AL236" s="439">
        <f t="shared" si="311"/>
        <v>0</v>
      </c>
      <c r="AM236" s="439">
        <f t="shared" si="311"/>
        <v>0</v>
      </c>
      <c r="AN236" s="439">
        <f t="shared" si="311"/>
        <v>0</v>
      </c>
      <c r="AO236" s="439">
        <f t="shared" si="311"/>
        <v>0</v>
      </c>
      <c r="AP236" s="439">
        <f t="shared" si="311"/>
        <v>0</v>
      </c>
      <c r="AQ236" s="439">
        <f t="shared" si="311"/>
        <v>0</v>
      </c>
      <c r="AR236" s="439">
        <f t="shared" si="311"/>
        <v>0</v>
      </c>
      <c r="AS236" s="439">
        <f t="shared" si="311"/>
        <v>0</v>
      </c>
      <c r="AT236" s="439">
        <f t="shared" si="311"/>
        <v>0</v>
      </c>
      <c r="AU236" s="439">
        <f t="shared" si="311"/>
        <v>0</v>
      </c>
      <c r="AV236" s="439">
        <f t="shared" si="311"/>
        <v>0</v>
      </c>
      <c r="AW236" s="439">
        <f t="shared" si="311"/>
        <v>0</v>
      </c>
      <c r="AX236" s="439">
        <f t="shared" si="311"/>
        <v>0</v>
      </c>
      <c r="AY236" s="439">
        <f t="shared" si="311"/>
        <v>0</v>
      </c>
      <c r="AZ236" s="439">
        <f t="shared" si="311"/>
        <v>0</v>
      </c>
      <c r="BA236" s="439">
        <f t="shared" si="311"/>
        <v>0</v>
      </c>
      <c r="BB236" s="439">
        <f t="shared" si="311"/>
        <v>0</v>
      </c>
      <c r="BC236" s="439">
        <f t="shared" si="311"/>
        <v>0</v>
      </c>
      <c r="BD236" s="439">
        <f t="shared" si="311"/>
        <v>0</v>
      </c>
      <c r="BE236" s="439">
        <f t="shared" si="311"/>
        <v>0</v>
      </c>
      <c r="BF236" s="439">
        <f t="shared" si="311"/>
        <v>0</v>
      </c>
      <c r="BG236" s="439">
        <f t="shared" si="311"/>
        <v>0</v>
      </c>
      <c r="BH236" s="439">
        <f t="shared" si="311"/>
        <v>0</v>
      </c>
      <c r="BI236" s="439">
        <f t="shared" si="311"/>
        <v>0</v>
      </c>
      <c r="BJ236" s="439">
        <f t="shared" si="311"/>
        <v>0</v>
      </c>
      <c r="BK236" s="439">
        <f t="shared" si="311"/>
        <v>0</v>
      </c>
      <c r="BL236" s="439">
        <f t="shared" si="311"/>
        <v>0</v>
      </c>
      <c r="BM236" s="439">
        <f t="shared" si="311"/>
        <v>0</v>
      </c>
      <c r="BN236" s="439">
        <f t="shared" si="311"/>
        <v>0</v>
      </c>
      <c r="BO236" s="439">
        <f t="shared" si="311"/>
        <v>0</v>
      </c>
      <c r="BP236" s="439">
        <f t="shared" ref="BP236:EA236" si="312">IF(OR(BP$165&lt;=EOMONTH($E67,$R67*(1-$O67)),BP$165&gt;EOMONTH($E67,$P67*12*(1-$O67)+$Q67*12*$O67+$R67*(1-$O67))),0,FV($W67,ROUNDDOWN(YEARFRAC($D$165,BP$165,1),0),0,-($U67*(1-$O67)+$V67*$O67)*$B67/12,0))</f>
        <v>0</v>
      </c>
      <c r="BQ236" s="439">
        <f t="shared" si="312"/>
        <v>0</v>
      </c>
      <c r="BR236" s="439">
        <f t="shared" si="312"/>
        <v>0</v>
      </c>
      <c r="BS236" s="439">
        <f t="shared" si="312"/>
        <v>0</v>
      </c>
      <c r="BT236" s="439">
        <f t="shared" si="312"/>
        <v>0</v>
      </c>
      <c r="BU236" s="439">
        <f t="shared" si="312"/>
        <v>0</v>
      </c>
      <c r="BV236" s="439">
        <f t="shared" si="312"/>
        <v>0</v>
      </c>
      <c r="BW236" s="439">
        <f t="shared" si="312"/>
        <v>0</v>
      </c>
      <c r="BX236" s="439">
        <f t="shared" si="312"/>
        <v>0</v>
      </c>
      <c r="BY236" s="439">
        <f t="shared" si="312"/>
        <v>0</v>
      </c>
      <c r="BZ236" s="439">
        <f t="shared" si="312"/>
        <v>0</v>
      </c>
      <c r="CA236" s="439">
        <f t="shared" si="312"/>
        <v>0</v>
      </c>
      <c r="CB236" s="439">
        <f t="shared" si="312"/>
        <v>0</v>
      </c>
      <c r="CC236" s="439">
        <f t="shared" si="312"/>
        <v>0</v>
      </c>
      <c r="CD236" s="439">
        <f t="shared" si="312"/>
        <v>0</v>
      </c>
      <c r="CE236" s="439">
        <f t="shared" si="312"/>
        <v>0</v>
      </c>
      <c r="CF236" s="439">
        <f t="shared" si="312"/>
        <v>0</v>
      </c>
      <c r="CG236" s="439">
        <f t="shared" si="312"/>
        <v>0</v>
      </c>
      <c r="CH236" s="439">
        <f t="shared" si="312"/>
        <v>0</v>
      </c>
      <c r="CI236" s="439">
        <f t="shared" si="312"/>
        <v>0</v>
      </c>
      <c r="CJ236" s="439">
        <f t="shared" si="312"/>
        <v>0</v>
      </c>
      <c r="CK236" s="439">
        <f t="shared" si="312"/>
        <v>0</v>
      </c>
      <c r="CL236" s="439">
        <f t="shared" si="312"/>
        <v>0</v>
      </c>
      <c r="CM236" s="439">
        <f t="shared" si="312"/>
        <v>0</v>
      </c>
      <c r="CN236" s="439">
        <f t="shared" si="312"/>
        <v>0</v>
      </c>
      <c r="CO236" s="439">
        <f t="shared" si="312"/>
        <v>0</v>
      </c>
      <c r="CP236" s="439">
        <f t="shared" si="312"/>
        <v>0</v>
      </c>
      <c r="CQ236" s="439">
        <f t="shared" si="312"/>
        <v>0</v>
      </c>
      <c r="CR236" s="439">
        <f t="shared" si="312"/>
        <v>0</v>
      </c>
      <c r="CS236" s="439">
        <f t="shared" si="312"/>
        <v>0</v>
      </c>
      <c r="CT236" s="439">
        <f t="shared" si="312"/>
        <v>0</v>
      </c>
      <c r="CU236" s="439">
        <f t="shared" si="312"/>
        <v>0</v>
      </c>
      <c r="CV236" s="439">
        <f t="shared" si="312"/>
        <v>0</v>
      </c>
      <c r="CW236" s="439">
        <f t="shared" si="312"/>
        <v>2533.5401627752317</v>
      </c>
      <c r="CX236" s="439">
        <f t="shared" si="312"/>
        <v>2533.5401627752317</v>
      </c>
      <c r="CY236" s="439">
        <f t="shared" si="312"/>
        <v>2533.5401627752317</v>
      </c>
      <c r="CZ236" s="439">
        <f t="shared" si="312"/>
        <v>2533.5401627752317</v>
      </c>
      <c r="DA236" s="439">
        <f t="shared" si="312"/>
        <v>2533.5401627752317</v>
      </c>
      <c r="DB236" s="439">
        <f t="shared" si="312"/>
        <v>2533.5401627752317</v>
      </c>
      <c r="DC236" s="439">
        <f t="shared" si="312"/>
        <v>2533.5401627752317</v>
      </c>
      <c r="DD236" s="439">
        <f t="shared" si="312"/>
        <v>2533.5401627752317</v>
      </c>
      <c r="DE236" s="439">
        <f t="shared" si="312"/>
        <v>2533.5401627752317</v>
      </c>
      <c r="DF236" s="439">
        <f t="shared" si="312"/>
        <v>2533.5401627752317</v>
      </c>
      <c r="DG236" s="439">
        <f t="shared" si="312"/>
        <v>2533.5401627752317</v>
      </c>
      <c r="DH236" s="439">
        <f t="shared" si="312"/>
        <v>2533.5401627752317</v>
      </c>
      <c r="DI236" s="439">
        <f t="shared" si="312"/>
        <v>2609.5463676584891</v>
      </c>
      <c r="DJ236" s="439">
        <f t="shared" si="312"/>
        <v>2609.5463676584891</v>
      </c>
      <c r="DK236" s="439">
        <f t="shared" si="312"/>
        <v>2609.5463676584891</v>
      </c>
      <c r="DL236" s="439">
        <f t="shared" si="312"/>
        <v>2609.5463676584891</v>
      </c>
      <c r="DM236" s="439">
        <f t="shared" si="312"/>
        <v>2609.5463676584891</v>
      </c>
      <c r="DN236" s="439">
        <f t="shared" si="312"/>
        <v>2609.5463676584891</v>
      </c>
      <c r="DO236" s="439">
        <f t="shared" si="312"/>
        <v>2609.5463676584891</v>
      </c>
      <c r="DP236" s="439">
        <f t="shared" si="312"/>
        <v>2609.5463676584891</v>
      </c>
      <c r="DQ236" s="439">
        <f t="shared" si="312"/>
        <v>2609.5463676584891</v>
      </c>
      <c r="DR236" s="439">
        <f t="shared" si="312"/>
        <v>2609.5463676584891</v>
      </c>
      <c r="DS236" s="439">
        <f t="shared" si="312"/>
        <v>2609.5463676584891</v>
      </c>
      <c r="DT236" s="439">
        <f t="shared" si="312"/>
        <v>2609.5463676584891</v>
      </c>
      <c r="DU236" s="439">
        <f t="shared" si="312"/>
        <v>2687.8327586882438</v>
      </c>
      <c r="DV236" s="439">
        <f t="shared" si="312"/>
        <v>2687.8327586882438</v>
      </c>
      <c r="DW236" s="439">
        <f t="shared" si="312"/>
        <v>2687.8327586882438</v>
      </c>
      <c r="DX236" s="439">
        <f t="shared" si="312"/>
        <v>2687.8327586882438</v>
      </c>
      <c r="DY236" s="439">
        <f t="shared" si="312"/>
        <v>2687.8327586882438</v>
      </c>
      <c r="DZ236" s="439">
        <f t="shared" si="312"/>
        <v>2687.8327586882438</v>
      </c>
      <c r="EA236" s="439">
        <f t="shared" si="312"/>
        <v>2687.8327586882438</v>
      </c>
      <c r="EB236" s="439">
        <f t="shared" ref="EB236:GM236" si="313">IF(OR(EB$165&lt;=EOMONTH($E67,$R67*(1-$O67)),EB$165&gt;EOMONTH($E67,$P67*12*(1-$O67)+$Q67*12*$O67+$R67*(1-$O67))),0,FV($W67,ROUNDDOWN(YEARFRAC($D$165,EB$165,1),0),0,-($U67*(1-$O67)+$V67*$O67)*$B67/12,0))</f>
        <v>2687.8327586882438</v>
      </c>
      <c r="EC236" s="439">
        <f t="shared" si="313"/>
        <v>2687.8327586882438</v>
      </c>
      <c r="ED236" s="439">
        <f t="shared" si="313"/>
        <v>2687.8327586882438</v>
      </c>
      <c r="EE236" s="439">
        <f t="shared" si="313"/>
        <v>2687.8327586882438</v>
      </c>
      <c r="EF236" s="439">
        <f t="shared" si="313"/>
        <v>2687.8327586882438</v>
      </c>
      <c r="EG236" s="439">
        <f t="shared" si="313"/>
        <v>2768.467741448891</v>
      </c>
      <c r="EH236" s="439">
        <f t="shared" si="313"/>
        <v>2768.467741448891</v>
      </c>
      <c r="EI236" s="439">
        <f t="shared" si="313"/>
        <v>2768.467741448891</v>
      </c>
      <c r="EJ236" s="439">
        <f t="shared" si="313"/>
        <v>2768.467741448891</v>
      </c>
      <c r="EK236" s="439">
        <f t="shared" si="313"/>
        <v>2768.467741448891</v>
      </c>
      <c r="EL236" s="439">
        <f t="shared" si="313"/>
        <v>2768.467741448891</v>
      </c>
      <c r="EM236" s="439">
        <f t="shared" si="313"/>
        <v>2768.467741448891</v>
      </c>
      <c r="EN236" s="439">
        <f t="shared" si="313"/>
        <v>2768.467741448891</v>
      </c>
      <c r="EO236" s="439">
        <f t="shared" si="313"/>
        <v>2768.467741448891</v>
      </c>
      <c r="EP236" s="439">
        <f t="shared" si="313"/>
        <v>2768.467741448891</v>
      </c>
      <c r="EQ236" s="439">
        <f t="shared" si="313"/>
        <v>2768.467741448891</v>
      </c>
      <c r="ER236" s="439">
        <f t="shared" si="313"/>
        <v>2768.467741448891</v>
      </c>
      <c r="ES236" s="439">
        <f t="shared" si="313"/>
        <v>2851.5217736923573</v>
      </c>
      <c r="ET236" s="439">
        <f t="shared" si="313"/>
        <v>2851.5217736923573</v>
      </c>
      <c r="EU236" s="439">
        <f t="shared" si="313"/>
        <v>2851.5217736923573</v>
      </c>
      <c r="EV236" s="439">
        <f t="shared" si="313"/>
        <v>2851.5217736923573</v>
      </c>
      <c r="EW236" s="439">
        <f t="shared" si="313"/>
        <v>2851.5217736923573</v>
      </c>
      <c r="EX236" s="439">
        <f t="shared" si="313"/>
        <v>2851.5217736923573</v>
      </c>
      <c r="EY236" s="439">
        <f t="shared" si="313"/>
        <v>2851.5217736923573</v>
      </c>
      <c r="EZ236" s="439">
        <f t="shared" si="313"/>
        <v>2851.5217736923573</v>
      </c>
      <c r="FA236" s="439">
        <f t="shared" si="313"/>
        <v>2851.5217736923573</v>
      </c>
      <c r="FB236" s="439">
        <f t="shared" si="313"/>
        <v>2851.5217736923573</v>
      </c>
      <c r="FC236" s="439">
        <f t="shared" si="313"/>
        <v>2851.5217736923573</v>
      </c>
      <c r="FD236" s="439">
        <f t="shared" si="313"/>
        <v>2851.5217736923573</v>
      </c>
      <c r="FE236" s="439">
        <f t="shared" si="313"/>
        <v>2937.0674269031279</v>
      </c>
      <c r="FF236" s="439">
        <f t="shared" si="313"/>
        <v>2937.0674269031279</v>
      </c>
      <c r="FG236" s="439">
        <f t="shared" si="313"/>
        <v>2937.0674269031279</v>
      </c>
      <c r="FH236" s="439">
        <f t="shared" si="313"/>
        <v>2937.0674269031279</v>
      </c>
      <c r="FI236" s="439">
        <f t="shared" si="313"/>
        <v>2937.0674269031279</v>
      </c>
      <c r="FJ236" s="439">
        <f t="shared" si="313"/>
        <v>2937.0674269031279</v>
      </c>
      <c r="FK236" s="439">
        <f t="shared" si="313"/>
        <v>2937.0674269031279</v>
      </c>
      <c r="FL236" s="439">
        <f t="shared" si="313"/>
        <v>2937.0674269031279</v>
      </c>
      <c r="FM236" s="439">
        <f t="shared" si="313"/>
        <v>2937.0674269031279</v>
      </c>
      <c r="FN236" s="439">
        <f t="shared" si="313"/>
        <v>2937.0674269031279</v>
      </c>
      <c r="FO236" s="439">
        <f t="shared" si="313"/>
        <v>2937.0674269031279</v>
      </c>
      <c r="FP236" s="439">
        <f t="shared" si="313"/>
        <v>2937.0674269031279</v>
      </c>
      <c r="FQ236" s="439">
        <f t="shared" si="313"/>
        <v>3025.1794497102219</v>
      </c>
      <c r="FR236" s="439">
        <f t="shared" si="313"/>
        <v>3025.1794497102219</v>
      </c>
      <c r="FS236" s="439">
        <f t="shared" si="313"/>
        <v>3025.1794497102219</v>
      </c>
      <c r="FT236" s="439">
        <f t="shared" si="313"/>
        <v>3025.1794497102219</v>
      </c>
      <c r="FU236" s="439">
        <f t="shared" si="313"/>
        <v>3025.1794497102219</v>
      </c>
      <c r="FV236" s="439">
        <f t="shared" si="313"/>
        <v>3025.1794497102219</v>
      </c>
      <c r="FW236" s="439">
        <f t="shared" si="313"/>
        <v>3025.1794497102219</v>
      </c>
      <c r="FX236" s="439">
        <f t="shared" si="313"/>
        <v>3025.1794497102219</v>
      </c>
      <c r="FY236" s="439">
        <f t="shared" si="313"/>
        <v>3025.1794497102219</v>
      </c>
      <c r="FZ236" s="439">
        <f t="shared" si="313"/>
        <v>3025.1794497102219</v>
      </c>
      <c r="GA236" s="439">
        <f t="shared" si="313"/>
        <v>3025.1794497102219</v>
      </c>
      <c r="GB236" s="439">
        <f t="shared" si="313"/>
        <v>3025.1794497102219</v>
      </c>
      <c r="GC236" s="439">
        <f t="shared" si="313"/>
        <v>3115.9348332015288</v>
      </c>
      <c r="GD236" s="439">
        <f t="shared" si="313"/>
        <v>3115.9348332015288</v>
      </c>
      <c r="GE236" s="439">
        <f t="shared" si="313"/>
        <v>3115.9348332015288</v>
      </c>
      <c r="GF236" s="439">
        <f t="shared" si="313"/>
        <v>3115.9348332015288</v>
      </c>
      <c r="GG236" s="439">
        <f t="shared" si="313"/>
        <v>3115.9348332015288</v>
      </c>
      <c r="GH236" s="439">
        <f t="shared" si="313"/>
        <v>3115.9348332015288</v>
      </c>
      <c r="GI236" s="439">
        <f t="shared" si="313"/>
        <v>0</v>
      </c>
      <c r="GJ236" s="439">
        <f t="shared" si="313"/>
        <v>0</v>
      </c>
      <c r="GK236" s="439">
        <f t="shared" si="313"/>
        <v>0</v>
      </c>
      <c r="GL236" s="439">
        <f t="shared" si="313"/>
        <v>0</v>
      </c>
      <c r="GM236" s="439">
        <f t="shared" si="313"/>
        <v>0</v>
      </c>
      <c r="GN236" s="439">
        <f t="shared" ref="GN236:IY236" si="314">IF(OR(GN$165&lt;=EOMONTH($E67,$R67*(1-$O67)),GN$165&gt;EOMONTH($E67,$P67*12*(1-$O67)+$Q67*12*$O67+$R67*(1-$O67))),0,FV($W67,ROUNDDOWN(YEARFRAC($D$165,GN$165,1),0),0,-($U67*(1-$O67)+$V67*$O67)*$B67/12,0))</f>
        <v>0</v>
      </c>
      <c r="GO236" s="439">
        <f t="shared" si="314"/>
        <v>0</v>
      </c>
      <c r="GP236" s="439">
        <f t="shared" si="314"/>
        <v>0</v>
      </c>
      <c r="GQ236" s="439">
        <f t="shared" si="314"/>
        <v>0</v>
      </c>
      <c r="GR236" s="439">
        <f t="shared" si="314"/>
        <v>0</v>
      </c>
      <c r="GS236" s="439">
        <f t="shared" si="314"/>
        <v>0</v>
      </c>
      <c r="GT236" s="439">
        <f t="shared" si="314"/>
        <v>0</v>
      </c>
      <c r="GU236" s="439">
        <f t="shared" si="314"/>
        <v>0</v>
      </c>
      <c r="GV236" s="439">
        <f t="shared" si="314"/>
        <v>0</v>
      </c>
      <c r="GW236" s="439">
        <f t="shared" si="314"/>
        <v>0</v>
      </c>
      <c r="GX236" s="439">
        <f t="shared" si="314"/>
        <v>0</v>
      </c>
      <c r="GY236" s="439">
        <f t="shared" si="314"/>
        <v>0</v>
      </c>
      <c r="GZ236" s="439">
        <f t="shared" si="314"/>
        <v>0</v>
      </c>
      <c r="HA236" s="439">
        <f t="shared" si="314"/>
        <v>0</v>
      </c>
      <c r="HB236" s="439">
        <f t="shared" si="314"/>
        <v>0</v>
      </c>
      <c r="HC236" s="439">
        <f t="shared" si="314"/>
        <v>0</v>
      </c>
      <c r="HD236" s="439">
        <f t="shared" si="314"/>
        <v>0</v>
      </c>
      <c r="HE236" s="439">
        <f t="shared" si="314"/>
        <v>0</v>
      </c>
      <c r="HF236" s="439">
        <f t="shared" si="314"/>
        <v>0</v>
      </c>
      <c r="HG236" s="439">
        <f t="shared" si="314"/>
        <v>0</v>
      </c>
      <c r="HH236" s="439">
        <f t="shared" si="314"/>
        <v>0</v>
      </c>
      <c r="HI236" s="439">
        <f t="shared" si="314"/>
        <v>0</v>
      </c>
      <c r="HJ236" s="439">
        <f t="shared" si="314"/>
        <v>0</v>
      </c>
      <c r="HK236" s="439">
        <f t="shared" si="314"/>
        <v>0</v>
      </c>
      <c r="HL236" s="439">
        <f t="shared" si="314"/>
        <v>0</v>
      </c>
      <c r="HM236" s="439">
        <f t="shared" si="314"/>
        <v>0</v>
      </c>
      <c r="HN236" s="439">
        <f t="shared" si="314"/>
        <v>0</v>
      </c>
      <c r="HO236" s="439">
        <f t="shared" si="314"/>
        <v>0</v>
      </c>
      <c r="HP236" s="439">
        <f t="shared" si="314"/>
        <v>0</v>
      </c>
      <c r="HQ236" s="439">
        <f t="shared" si="314"/>
        <v>0</v>
      </c>
      <c r="HR236" s="439">
        <f t="shared" si="314"/>
        <v>0</v>
      </c>
      <c r="HS236" s="439">
        <f t="shared" si="314"/>
        <v>0</v>
      </c>
      <c r="HT236" s="439">
        <f t="shared" si="314"/>
        <v>0</v>
      </c>
      <c r="HU236" s="439">
        <f t="shared" si="314"/>
        <v>0</v>
      </c>
      <c r="HV236" s="439">
        <f t="shared" si="314"/>
        <v>0</v>
      </c>
      <c r="HW236" s="439">
        <f t="shared" si="314"/>
        <v>0</v>
      </c>
      <c r="HX236" s="439">
        <f t="shared" si="314"/>
        <v>0</v>
      </c>
      <c r="HY236" s="439">
        <f t="shared" si="314"/>
        <v>0</v>
      </c>
      <c r="HZ236" s="439">
        <f t="shared" si="314"/>
        <v>0</v>
      </c>
      <c r="IA236" s="439">
        <f t="shared" si="314"/>
        <v>0</v>
      </c>
      <c r="IB236" s="439">
        <f t="shared" si="314"/>
        <v>0</v>
      </c>
      <c r="IC236" s="439">
        <f t="shared" si="314"/>
        <v>0</v>
      </c>
      <c r="ID236" s="439">
        <f t="shared" si="314"/>
        <v>0</v>
      </c>
      <c r="IE236" s="439">
        <f t="shared" si="314"/>
        <v>0</v>
      </c>
      <c r="IF236" s="439">
        <f t="shared" si="314"/>
        <v>0</v>
      </c>
      <c r="IG236" s="439">
        <f t="shared" si="314"/>
        <v>0</v>
      </c>
      <c r="IH236" s="439">
        <f t="shared" si="314"/>
        <v>0</v>
      </c>
      <c r="II236" s="439">
        <f t="shared" si="314"/>
        <v>0</v>
      </c>
      <c r="IJ236" s="439">
        <f t="shared" si="314"/>
        <v>0</v>
      </c>
      <c r="IK236" s="439">
        <f t="shared" si="314"/>
        <v>0</v>
      </c>
      <c r="IL236" s="439">
        <f t="shared" si="314"/>
        <v>0</v>
      </c>
      <c r="IM236" s="439">
        <f t="shared" si="314"/>
        <v>0</v>
      </c>
      <c r="IN236" s="439">
        <f t="shared" si="314"/>
        <v>0</v>
      </c>
      <c r="IO236" s="439">
        <f t="shared" si="314"/>
        <v>0</v>
      </c>
      <c r="IP236" s="439">
        <f t="shared" si="314"/>
        <v>0</v>
      </c>
      <c r="IQ236" s="439">
        <f t="shared" si="314"/>
        <v>0</v>
      </c>
      <c r="IR236" s="439">
        <f t="shared" si="314"/>
        <v>0</v>
      </c>
      <c r="IS236" s="439">
        <f t="shared" si="314"/>
        <v>0</v>
      </c>
      <c r="IT236" s="439">
        <f t="shared" si="314"/>
        <v>0</v>
      </c>
      <c r="IU236" s="439">
        <f t="shared" si="314"/>
        <v>0</v>
      </c>
      <c r="IV236" s="439">
        <f t="shared" si="314"/>
        <v>0</v>
      </c>
      <c r="IW236" s="439">
        <f t="shared" si="314"/>
        <v>0</v>
      </c>
      <c r="IX236" s="439">
        <f t="shared" si="314"/>
        <v>0</v>
      </c>
      <c r="IY236" s="439">
        <f t="shared" si="314"/>
        <v>0</v>
      </c>
      <c r="IZ236" s="439">
        <f t="shared" ref="IZ236:LK236" si="315">IF(OR(IZ$165&lt;=EOMONTH($E67,$R67*(1-$O67)),IZ$165&gt;EOMONTH($E67,$P67*12*(1-$O67)+$Q67*12*$O67+$R67*(1-$O67))),0,FV($W67,ROUNDDOWN(YEARFRAC($D$165,IZ$165,1),0),0,-($U67*(1-$O67)+$V67*$O67)*$B67/12,0))</f>
        <v>0</v>
      </c>
      <c r="JA236" s="439">
        <f t="shared" si="315"/>
        <v>0</v>
      </c>
      <c r="JB236" s="439">
        <f t="shared" si="315"/>
        <v>0</v>
      </c>
      <c r="JC236" s="439">
        <f t="shared" si="315"/>
        <v>0</v>
      </c>
      <c r="JD236" s="439">
        <f t="shared" si="315"/>
        <v>0</v>
      </c>
      <c r="JE236" s="439">
        <f t="shared" si="315"/>
        <v>0</v>
      </c>
      <c r="JF236" s="439">
        <f t="shared" si="315"/>
        <v>0</v>
      </c>
      <c r="JG236" s="439">
        <f t="shared" si="315"/>
        <v>0</v>
      </c>
      <c r="JH236" s="439">
        <f t="shared" si="315"/>
        <v>0</v>
      </c>
      <c r="JI236" s="439">
        <f t="shared" si="315"/>
        <v>0</v>
      </c>
      <c r="JJ236" s="439">
        <f t="shared" si="315"/>
        <v>0</v>
      </c>
      <c r="JK236" s="439">
        <f t="shared" si="315"/>
        <v>0</v>
      </c>
      <c r="JL236" s="439">
        <f t="shared" si="315"/>
        <v>0</v>
      </c>
      <c r="JM236" s="439">
        <f t="shared" si="315"/>
        <v>0</v>
      </c>
      <c r="JN236" s="439">
        <f t="shared" si="315"/>
        <v>0</v>
      </c>
      <c r="JO236" s="439">
        <f t="shared" si="315"/>
        <v>0</v>
      </c>
      <c r="JP236" s="439">
        <f t="shared" si="315"/>
        <v>0</v>
      </c>
      <c r="JQ236" s="439">
        <f t="shared" si="315"/>
        <v>0</v>
      </c>
      <c r="JR236" s="439">
        <f t="shared" si="315"/>
        <v>0</v>
      </c>
      <c r="JS236" s="439">
        <f t="shared" si="315"/>
        <v>0</v>
      </c>
      <c r="JT236" s="439">
        <f t="shared" si="315"/>
        <v>0</v>
      </c>
      <c r="JU236" s="439">
        <f t="shared" si="315"/>
        <v>0</v>
      </c>
      <c r="JV236" s="439">
        <f t="shared" si="315"/>
        <v>0</v>
      </c>
      <c r="JW236" s="439">
        <f t="shared" si="315"/>
        <v>0</v>
      </c>
      <c r="JX236" s="439">
        <f t="shared" si="315"/>
        <v>0</v>
      </c>
      <c r="JY236" s="439">
        <f t="shared" si="315"/>
        <v>0</v>
      </c>
      <c r="JZ236" s="439">
        <f t="shared" si="315"/>
        <v>0</v>
      </c>
      <c r="KA236" s="439">
        <f t="shared" si="315"/>
        <v>0</v>
      </c>
      <c r="KB236" s="439">
        <f t="shared" si="315"/>
        <v>0</v>
      </c>
      <c r="KC236" s="439">
        <f t="shared" si="315"/>
        <v>0</v>
      </c>
      <c r="KD236" s="439">
        <f t="shared" si="315"/>
        <v>0</v>
      </c>
      <c r="KE236" s="439">
        <f t="shared" si="315"/>
        <v>0</v>
      </c>
      <c r="KF236" s="439">
        <f t="shared" si="315"/>
        <v>0</v>
      </c>
      <c r="KG236" s="439">
        <f t="shared" si="315"/>
        <v>0</v>
      </c>
      <c r="KH236" s="439">
        <f t="shared" si="315"/>
        <v>0</v>
      </c>
      <c r="KI236" s="439">
        <f t="shared" si="315"/>
        <v>0</v>
      </c>
      <c r="KJ236" s="439">
        <f t="shared" si="315"/>
        <v>0</v>
      </c>
      <c r="KK236" s="439">
        <f t="shared" si="315"/>
        <v>0</v>
      </c>
      <c r="KL236" s="439">
        <f t="shared" si="315"/>
        <v>0</v>
      </c>
      <c r="KM236" s="439">
        <f t="shared" si="315"/>
        <v>0</v>
      </c>
      <c r="KN236" s="439">
        <f t="shared" si="315"/>
        <v>0</v>
      </c>
      <c r="KO236" s="439">
        <f t="shared" si="315"/>
        <v>0</v>
      </c>
      <c r="KP236" s="439">
        <f t="shared" si="315"/>
        <v>0</v>
      </c>
      <c r="KQ236" s="439">
        <f t="shared" si="315"/>
        <v>0</v>
      </c>
      <c r="KR236" s="439">
        <f t="shared" si="315"/>
        <v>0</v>
      </c>
      <c r="KS236" s="439">
        <f t="shared" si="315"/>
        <v>0</v>
      </c>
      <c r="KT236" s="439">
        <f t="shared" si="315"/>
        <v>0</v>
      </c>
      <c r="KU236" s="439">
        <f t="shared" si="315"/>
        <v>0</v>
      </c>
      <c r="KV236" s="439">
        <f t="shared" si="315"/>
        <v>0</v>
      </c>
      <c r="KW236" s="439">
        <f t="shared" si="315"/>
        <v>0</v>
      </c>
      <c r="KX236" s="439">
        <f t="shared" si="315"/>
        <v>0</v>
      </c>
      <c r="KY236" s="439">
        <f t="shared" si="315"/>
        <v>0</v>
      </c>
      <c r="KZ236" s="439">
        <f t="shared" si="315"/>
        <v>0</v>
      </c>
      <c r="LA236" s="439">
        <f t="shared" si="315"/>
        <v>0</v>
      </c>
      <c r="LB236" s="439">
        <f t="shared" si="315"/>
        <v>0</v>
      </c>
      <c r="LC236" s="439">
        <f t="shared" si="315"/>
        <v>0</v>
      </c>
      <c r="LD236" s="439">
        <f t="shared" si="315"/>
        <v>0</v>
      </c>
      <c r="LE236" s="439">
        <f t="shared" si="315"/>
        <v>0</v>
      </c>
      <c r="LF236" s="439">
        <f t="shared" si="315"/>
        <v>0</v>
      </c>
      <c r="LG236" s="439">
        <f t="shared" si="315"/>
        <v>0</v>
      </c>
      <c r="LH236" s="439">
        <f t="shared" si="315"/>
        <v>0</v>
      </c>
      <c r="LI236" s="439">
        <f t="shared" si="315"/>
        <v>0</v>
      </c>
      <c r="LJ236" s="439">
        <f t="shared" si="315"/>
        <v>0</v>
      </c>
      <c r="LK236" s="439">
        <f t="shared" si="315"/>
        <v>0</v>
      </c>
      <c r="LL236" s="439">
        <f t="shared" ref="LL236:NK236" si="316">IF(OR(LL$165&lt;=EOMONTH($E67,$R67*(1-$O67)),LL$165&gt;EOMONTH($E67,$P67*12*(1-$O67)+$Q67*12*$O67+$R67*(1-$O67))),0,FV($W67,ROUNDDOWN(YEARFRAC($D$165,LL$165,1),0),0,-($U67*(1-$O67)+$V67*$O67)*$B67/12,0))</f>
        <v>0</v>
      </c>
      <c r="LM236" s="439">
        <f t="shared" si="316"/>
        <v>0</v>
      </c>
      <c r="LN236" s="439">
        <f t="shared" si="316"/>
        <v>0</v>
      </c>
      <c r="LO236" s="439">
        <f t="shared" si="316"/>
        <v>0</v>
      </c>
      <c r="LP236" s="439">
        <f t="shared" si="316"/>
        <v>0</v>
      </c>
      <c r="LQ236" s="439">
        <f t="shared" si="316"/>
        <v>0</v>
      </c>
      <c r="LR236" s="439">
        <f t="shared" si="316"/>
        <v>0</v>
      </c>
      <c r="LS236" s="439">
        <f t="shared" si="316"/>
        <v>0</v>
      </c>
      <c r="LT236" s="439">
        <f t="shared" si="316"/>
        <v>0</v>
      </c>
      <c r="LU236" s="439">
        <f t="shared" si="316"/>
        <v>0</v>
      </c>
      <c r="LV236" s="439">
        <f t="shared" si="316"/>
        <v>0</v>
      </c>
      <c r="LW236" s="439">
        <f t="shared" si="316"/>
        <v>0</v>
      </c>
      <c r="LX236" s="439">
        <f t="shared" si="316"/>
        <v>0</v>
      </c>
      <c r="LY236" s="439">
        <f t="shared" si="316"/>
        <v>0</v>
      </c>
      <c r="LZ236" s="439">
        <f t="shared" si="316"/>
        <v>0</v>
      </c>
      <c r="MA236" s="439">
        <f t="shared" si="316"/>
        <v>0</v>
      </c>
      <c r="MB236" s="439">
        <f t="shared" si="316"/>
        <v>0</v>
      </c>
      <c r="MC236" s="439">
        <f t="shared" si="316"/>
        <v>0</v>
      </c>
      <c r="MD236" s="439">
        <f t="shared" si="316"/>
        <v>0</v>
      </c>
      <c r="ME236" s="439">
        <f t="shared" si="316"/>
        <v>0</v>
      </c>
      <c r="MF236" s="439">
        <f t="shared" si="316"/>
        <v>0</v>
      </c>
      <c r="MG236" s="439">
        <f t="shared" si="316"/>
        <v>0</v>
      </c>
      <c r="MH236" s="439">
        <f t="shared" si="316"/>
        <v>0</v>
      </c>
      <c r="MI236" s="439">
        <f t="shared" si="316"/>
        <v>0</v>
      </c>
      <c r="MJ236" s="439">
        <f t="shared" si="316"/>
        <v>0</v>
      </c>
      <c r="MK236" s="439">
        <f t="shared" si="316"/>
        <v>0</v>
      </c>
      <c r="ML236" s="439">
        <f t="shared" si="316"/>
        <v>0</v>
      </c>
      <c r="MM236" s="439">
        <f t="shared" si="316"/>
        <v>0</v>
      </c>
      <c r="MN236" s="439">
        <f t="shared" si="316"/>
        <v>0</v>
      </c>
      <c r="MO236" s="439">
        <f t="shared" si="316"/>
        <v>0</v>
      </c>
      <c r="MP236" s="439">
        <f t="shared" si="316"/>
        <v>0</v>
      </c>
      <c r="MQ236" s="439">
        <f t="shared" si="316"/>
        <v>0</v>
      </c>
      <c r="MR236" s="439">
        <f t="shared" si="316"/>
        <v>0</v>
      </c>
      <c r="MS236" s="439">
        <f t="shared" si="316"/>
        <v>0</v>
      </c>
      <c r="MT236" s="439">
        <f t="shared" si="316"/>
        <v>0</v>
      </c>
      <c r="MU236" s="439">
        <f t="shared" si="316"/>
        <v>0</v>
      </c>
      <c r="MV236" s="439">
        <f t="shared" si="316"/>
        <v>0</v>
      </c>
      <c r="MW236" s="439">
        <f t="shared" si="316"/>
        <v>0</v>
      </c>
      <c r="MX236" s="439">
        <f t="shared" si="316"/>
        <v>0</v>
      </c>
      <c r="MY236" s="439">
        <f t="shared" si="316"/>
        <v>0</v>
      </c>
      <c r="MZ236" s="439">
        <f t="shared" si="316"/>
        <v>0</v>
      </c>
      <c r="NA236" s="439">
        <f t="shared" si="316"/>
        <v>0</v>
      </c>
      <c r="NB236" s="439">
        <f t="shared" si="316"/>
        <v>0</v>
      </c>
      <c r="NC236" s="439">
        <f t="shared" si="316"/>
        <v>0</v>
      </c>
      <c r="ND236" s="439">
        <f t="shared" si="316"/>
        <v>0</v>
      </c>
      <c r="NE236" s="439">
        <f t="shared" si="316"/>
        <v>0</v>
      </c>
      <c r="NF236" s="439">
        <f t="shared" si="316"/>
        <v>0</v>
      </c>
      <c r="NG236" s="439">
        <f t="shared" si="316"/>
        <v>0</v>
      </c>
      <c r="NH236" s="439">
        <f t="shared" si="316"/>
        <v>0</v>
      </c>
      <c r="NI236" s="439">
        <f t="shared" si="316"/>
        <v>0</v>
      </c>
      <c r="NJ236" s="439">
        <f t="shared" si="316"/>
        <v>0</v>
      </c>
      <c r="NK236" s="442">
        <f t="shared" si="316"/>
        <v>0</v>
      </c>
    </row>
    <row r="237" spans="1:375" x14ac:dyDescent="0.15">
      <c r="A237" s="436">
        <f t="shared" si="298"/>
        <v>-5067.0803255504634</v>
      </c>
      <c r="B237" s="441" t="s">
        <v>750</v>
      </c>
      <c r="C237" s="438" t="s">
        <v>753</v>
      </c>
      <c r="D237" s="439">
        <f t="shared" ref="D237:BO237" si="317">IF(AND(D$165&gt;EOMONTH($E67,$R67*(1-$O67)),D$165&lt;=EOMONTH($E67,$R67*(1-$O67)+$S67*(1-$O67)+$T67*$O67)),-D236,0)</f>
        <v>0</v>
      </c>
      <c r="E237" s="439">
        <f t="shared" si="317"/>
        <v>0</v>
      </c>
      <c r="F237" s="439">
        <f t="shared" si="317"/>
        <v>0</v>
      </c>
      <c r="G237" s="439">
        <f t="shared" si="317"/>
        <v>0</v>
      </c>
      <c r="H237" s="439">
        <f t="shared" si="317"/>
        <v>0</v>
      </c>
      <c r="I237" s="439">
        <f t="shared" si="317"/>
        <v>0</v>
      </c>
      <c r="J237" s="439">
        <f t="shared" si="317"/>
        <v>0</v>
      </c>
      <c r="K237" s="439">
        <f t="shared" si="317"/>
        <v>0</v>
      </c>
      <c r="L237" s="439">
        <f t="shared" si="317"/>
        <v>0</v>
      </c>
      <c r="M237" s="439">
        <f t="shared" si="317"/>
        <v>0</v>
      </c>
      <c r="N237" s="439">
        <f t="shared" si="317"/>
        <v>0</v>
      </c>
      <c r="O237" s="439">
        <f t="shared" si="317"/>
        <v>0</v>
      </c>
      <c r="P237" s="439">
        <f t="shared" si="317"/>
        <v>0</v>
      </c>
      <c r="Q237" s="439">
        <f t="shared" si="317"/>
        <v>0</v>
      </c>
      <c r="R237" s="439">
        <f t="shared" si="317"/>
        <v>0</v>
      </c>
      <c r="S237" s="439">
        <f t="shared" si="317"/>
        <v>0</v>
      </c>
      <c r="T237" s="439">
        <f t="shared" si="317"/>
        <v>0</v>
      </c>
      <c r="U237" s="439">
        <f t="shared" si="317"/>
        <v>0</v>
      </c>
      <c r="V237" s="439">
        <f t="shared" si="317"/>
        <v>0</v>
      </c>
      <c r="W237" s="439">
        <f t="shared" si="317"/>
        <v>0</v>
      </c>
      <c r="X237" s="439">
        <f t="shared" si="317"/>
        <v>0</v>
      </c>
      <c r="Y237" s="439">
        <f t="shared" si="317"/>
        <v>0</v>
      </c>
      <c r="Z237" s="439">
        <f t="shared" si="317"/>
        <v>0</v>
      </c>
      <c r="AA237" s="439">
        <f t="shared" si="317"/>
        <v>0</v>
      </c>
      <c r="AB237" s="439">
        <f t="shared" si="317"/>
        <v>0</v>
      </c>
      <c r="AC237" s="439">
        <f t="shared" si="317"/>
        <v>0</v>
      </c>
      <c r="AD237" s="439">
        <f t="shared" si="317"/>
        <v>0</v>
      </c>
      <c r="AE237" s="439">
        <f t="shared" si="317"/>
        <v>0</v>
      </c>
      <c r="AF237" s="439">
        <f t="shared" si="317"/>
        <v>0</v>
      </c>
      <c r="AG237" s="439">
        <f t="shared" si="317"/>
        <v>0</v>
      </c>
      <c r="AH237" s="439">
        <f t="shared" si="317"/>
        <v>0</v>
      </c>
      <c r="AI237" s="439">
        <f t="shared" si="317"/>
        <v>0</v>
      </c>
      <c r="AJ237" s="439">
        <f t="shared" si="317"/>
        <v>0</v>
      </c>
      <c r="AK237" s="439">
        <f t="shared" si="317"/>
        <v>0</v>
      </c>
      <c r="AL237" s="439">
        <f t="shared" si="317"/>
        <v>0</v>
      </c>
      <c r="AM237" s="439">
        <f t="shared" si="317"/>
        <v>0</v>
      </c>
      <c r="AN237" s="439">
        <f t="shared" si="317"/>
        <v>0</v>
      </c>
      <c r="AO237" s="439">
        <f t="shared" si="317"/>
        <v>0</v>
      </c>
      <c r="AP237" s="439">
        <f t="shared" si="317"/>
        <v>0</v>
      </c>
      <c r="AQ237" s="439">
        <f t="shared" si="317"/>
        <v>0</v>
      </c>
      <c r="AR237" s="439">
        <f t="shared" si="317"/>
        <v>0</v>
      </c>
      <c r="AS237" s="439">
        <f t="shared" si="317"/>
        <v>0</v>
      </c>
      <c r="AT237" s="439">
        <f t="shared" si="317"/>
        <v>0</v>
      </c>
      <c r="AU237" s="439">
        <f t="shared" si="317"/>
        <v>0</v>
      </c>
      <c r="AV237" s="439">
        <f t="shared" si="317"/>
        <v>0</v>
      </c>
      <c r="AW237" s="439">
        <f t="shared" si="317"/>
        <v>0</v>
      </c>
      <c r="AX237" s="439">
        <f t="shared" si="317"/>
        <v>0</v>
      </c>
      <c r="AY237" s="439">
        <f t="shared" si="317"/>
        <v>0</v>
      </c>
      <c r="AZ237" s="439">
        <f t="shared" si="317"/>
        <v>0</v>
      </c>
      <c r="BA237" s="439">
        <f t="shared" si="317"/>
        <v>0</v>
      </c>
      <c r="BB237" s="439">
        <f t="shared" si="317"/>
        <v>0</v>
      </c>
      <c r="BC237" s="439">
        <f t="shared" si="317"/>
        <v>0</v>
      </c>
      <c r="BD237" s="439">
        <f t="shared" si="317"/>
        <v>0</v>
      </c>
      <c r="BE237" s="439">
        <f t="shared" si="317"/>
        <v>0</v>
      </c>
      <c r="BF237" s="439">
        <f t="shared" si="317"/>
        <v>0</v>
      </c>
      <c r="BG237" s="439">
        <f t="shared" si="317"/>
        <v>0</v>
      </c>
      <c r="BH237" s="439">
        <f t="shared" si="317"/>
        <v>0</v>
      </c>
      <c r="BI237" s="439">
        <f t="shared" si="317"/>
        <v>0</v>
      </c>
      <c r="BJ237" s="439">
        <f t="shared" si="317"/>
        <v>0</v>
      </c>
      <c r="BK237" s="439">
        <f t="shared" si="317"/>
        <v>0</v>
      </c>
      <c r="BL237" s="439">
        <f t="shared" si="317"/>
        <v>0</v>
      </c>
      <c r="BM237" s="439">
        <f t="shared" si="317"/>
        <v>0</v>
      </c>
      <c r="BN237" s="439">
        <f t="shared" si="317"/>
        <v>0</v>
      </c>
      <c r="BO237" s="439">
        <f t="shared" si="317"/>
        <v>0</v>
      </c>
      <c r="BP237" s="439">
        <f t="shared" ref="BP237:EA237" si="318">IF(AND(BP$165&gt;EOMONTH($E67,$R67*(1-$O67)),BP$165&lt;=EOMONTH($E67,$R67*(1-$O67)+$S67*(1-$O67)+$T67*$O67)),-BP236,0)</f>
        <v>0</v>
      </c>
      <c r="BQ237" s="439">
        <f t="shared" si="318"/>
        <v>0</v>
      </c>
      <c r="BR237" s="439">
        <f t="shared" si="318"/>
        <v>0</v>
      </c>
      <c r="BS237" s="439">
        <f t="shared" si="318"/>
        <v>0</v>
      </c>
      <c r="BT237" s="439">
        <f t="shared" si="318"/>
        <v>0</v>
      </c>
      <c r="BU237" s="439">
        <f t="shared" si="318"/>
        <v>0</v>
      </c>
      <c r="BV237" s="439">
        <f t="shared" si="318"/>
        <v>0</v>
      </c>
      <c r="BW237" s="439">
        <f t="shared" si="318"/>
        <v>0</v>
      </c>
      <c r="BX237" s="439">
        <f t="shared" si="318"/>
        <v>0</v>
      </c>
      <c r="BY237" s="439">
        <f t="shared" si="318"/>
        <v>0</v>
      </c>
      <c r="BZ237" s="439">
        <f t="shared" si="318"/>
        <v>0</v>
      </c>
      <c r="CA237" s="439">
        <f t="shared" si="318"/>
        <v>0</v>
      </c>
      <c r="CB237" s="439">
        <f t="shared" si="318"/>
        <v>0</v>
      </c>
      <c r="CC237" s="439">
        <f t="shared" si="318"/>
        <v>0</v>
      </c>
      <c r="CD237" s="439">
        <f t="shared" si="318"/>
        <v>0</v>
      </c>
      <c r="CE237" s="439">
        <f t="shared" si="318"/>
        <v>0</v>
      </c>
      <c r="CF237" s="439">
        <f t="shared" si="318"/>
        <v>0</v>
      </c>
      <c r="CG237" s="439">
        <f t="shared" si="318"/>
        <v>0</v>
      </c>
      <c r="CH237" s="439">
        <f t="shared" si="318"/>
        <v>0</v>
      </c>
      <c r="CI237" s="439">
        <f t="shared" si="318"/>
        <v>0</v>
      </c>
      <c r="CJ237" s="439">
        <f t="shared" si="318"/>
        <v>0</v>
      </c>
      <c r="CK237" s="439">
        <f t="shared" si="318"/>
        <v>0</v>
      </c>
      <c r="CL237" s="439">
        <f t="shared" si="318"/>
        <v>0</v>
      </c>
      <c r="CM237" s="439">
        <f t="shared" si="318"/>
        <v>0</v>
      </c>
      <c r="CN237" s="439">
        <f t="shared" si="318"/>
        <v>0</v>
      </c>
      <c r="CO237" s="439">
        <f t="shared" si="318"/>
        <v>0</v>
      </c>
      <c r="CP237" s="439">
        <f t="shared" si="318"/>
        <v>0</v>
      </c>
      <c r="CQ237" s="439">
        <f t="shared" si="318"/>
        <v>0</v>
      </c>
      <c r="CR237" s="439">
        <f t="shared" si="318"/>
        <v>0</v>
      </c>
      <c r="CS237" s="439">
        <f t="shared" si="318"/>
        <v>0</v>
      </c>
      <c r="CT237" s="439">
        <f t="shared" si="318"/>
        <v>0</v>
      </c>
      <c r="CU237" s="439">
        <f t="shared" si="318"/>
        <v>0</v>
      </c>
      <c r="CV237" s="439">
        <f t="shared" si="318"/>
        <v>0</v>
      </c>
      <c r="CW237" s="439">
        <f t="shared" si="318"/>
        <v>-2533.5401627752317</v>
      </c>
      <c r="CX237" s="439">
        <f t="shared" si="318"/>
        <v>-2533.5401627752317</v>
      </c>
      <c r="CY237" s="439">
        <f t="shared" si="318"/>
        <v>0</v>
      </c>
      <c r="CZ237" s="439">
        <f t="shared" si="318"/>
        <v>0</v>
      </c>
      <c r="DA237" s="439">
        <f t="shared" si="318"/>
        <v>0</v>
      </c>
      <c r="DB237" s="439">
        <f t="shared" si="318"/>
        <v>0</v>
      </c>
      <c r="DC237" s="439">
        <f t="shared" si="318"/>
        <v>0</v>
      </c>
      <c r="DD237" s="439">
        <f t="shared" si="318"/>
        <v>0</v>
      </c>
      <c r="DE237" s="439">
        <f t="shared" si="318"/>
        <v>0</v>
      </c>
      <c r="DF237" s="439">
        <f t="shared" si="318"/>
        <v>0</v>
      </c>
      <c r="DG237" s="439">
        <f t="shared" si="318"/>
        <v>0</v>
      </c>
      <c r="DH237" s="439">
        <f t="shared" si="318"/>
        <v>0</v>
      </c>
      <c r="DI237" s="439">
        <f t="shared" si="318"/>
        <v>0</v>
      </c>
      <c r="DJ237" s="439">
        <f t="shared" si="318"/>
        <v>0</v>
      </c>
      <c r="DK237" s="439">
        <f t="shared" si="318"/>
        <v>0</v>
      </c>
      <c r="DL237" s="439">
        <f t="shared" si="318"/>
        <v>0</v>
      </c>
      <c r="DM237" s="439">
        <f t="shared" si="318"/>
        <v>0</v>
      </c>
      <c r="DN237" s="439">
        <f t="shared" si="318"/>
        <v>0</v>
      </c>
      <c r="DO237" s="439">
        <f t="shared" si="318"/>
        <v>0</v>
      </c>
      <c r="DP237" s="439">
        <f t="shared" si="318"/>
        <v>0</v>
      </c>
      <c r="DQ237" s="439">
        <f t="shared" si="318"/>
        <v>0</v>
      </c>
      <c r="DR237" s="439">
        <f t="shared" si="318"/>
        <v>0</v>
      </c>
      <c r="DS237" s="439">
        <f t="shared" si="318"/>
        <v>0</v>
      </c>
      <c r="DT237" s="439">
        <f t="shared" si="318"/>
        <v>0</v>
      </c>
      <c r="DU237" s="439">
        <f t="shared" si="318"/>
        <v>0</v>
      </c>
      <c r="DV237" s="439">
        <f t="shared" si="318"/>
        <v>0</v>
      </c>
      <c r="DW237" s="439">
        <f t="shared" si="318"/>
        <v>0</v>
      </c>
      <c r="DX237" s="439">
        <f t="shared" si="318"/>
        <v>0</v>
      </c>
      <c r="DY237" s="439">
        <f t="shared" si="318"/>
        <v>0</v>
      </c>
      <c r="DZ237" s="439">
        <f t="shared" si="318"/>
        <v>0</v>
      </c>
      <c r="EA237" s="439">
        <f t="shared" si="318"/>
        <v>0</v>
      </c>
      <c r="EB237" s="439">
        <f t="shared" ref="EB237:GM237" si="319">IF(AND(EB$165&gt;EOMONTH($E67,$R67*(1-$O67)),EB$165&lt;=EOMONTH($E67,$R67*(1-$O67)+$S67*(1-$O67)+$T67*$O67)),-EB236,0)</f>
        <v>0</v>
      </c>
      <c r="EC237" s="439">
        <f t="shared" si="319"/>
        <v>0</v>
      </c>
      <c r="ED237" s="439">
        <f t="shared" si="319"/>
        <v>0</v>
      </c>
      <c r="EE237" s="439">
        <f t="shared" si="319"/>
        <v>0</v>
      </c>
      <c r="EF237" s="439">
        <f t="shared" si="319"/>
        <v>0</v>
      </c>
      <c r="EG237" s="439">
        <f t="shared" si="319"/>
        <v>0</v>
      </c>
      <c r="EH237" s="439">
        <f t="shared" si="319"/>
        <v>0</v>
      </c>
      <c r="EI237" s="439">
        <f t="shared" si="319"/>
        <v>0</v>
      </c>
      <c r="EJ237" s="439">
        <f t="shared" si="319"/>
        <v>0</v>
      </c>
      <c r="EK237" s="439">
        <f t="shared" si="319"/>
        <v>0</v>
      </c>
      <c r="EL237" s="439">
        <f t="shared" si="319"/>
        <v>0</v>
      </c>
      <c r="EM237" s="439">
        <f t="shared" si="319"/>
        <v>0</v>
      </c>
      <c r="EN237" s="439">
        <f t="shared" si="319"/>
        <v>0</v>
      </c>
      <c r="EO237" s="439">
        <f t="shared" si="319"/>
        <v>0</v>
      </c>
      <c r="EP237" s="439">
        <f t="shared" si="319"/>
        <v>0</v>
      </c>
      <c r="EQ237" s="439">
        <f t="shared" si="319"/>
        <v>0</v>
      </c>
      <c r="ER237" s="439">
        <f t="shared" si="319"/>
        <v>0</v>
      </c>
      <c r="ES237" s="439">
        <f t="shared" si="319"/>
        <v>0</v>
      </c>
      <c r="ET237" s="439">
        <f t="shared" si="319"/>
        <v>0</v>
      </c>
      <c r="EU237" s="439">
        <f t="shared" si="319"/>
        <v>0</v>
      </c>
      <c r="EV237" s="439">
        <f t="shared" si="319"/>
        <v>0</v>
      </c>
      <c r="EW237" s="439">
        <f t="shared" si="319"/>
        <v>0</v>
      </c>
      <c r="EX237" s="439">
        <f t="shared" si="319"/>
        <v>0</v>
      </c>
      <c r="EY237" s="439">
        <f t="shared" si="319"/>
        <v>0</v>
      </c>
      <c r="EZ237" s="439">
        <f t="shared" si="319"/>
        <v>0</v>
      </c>
      <c r="FA237" s="439">
        <f t="shared" si="319"/>
        <v>0</v>
      </c>
      <c r="FB237" s="439">
        <f t="shared" si="319"/>
        <v>0</v>
      </c>
      <c r="FC237" s="439">
        <f t="shared" si="319"/>
        <v>0</v>
      </c>
      <c r="FD237" s="439">
        <f t="shared" si="319"/>
        <v>0</v>
      </c>
      <c r="FE237" s="439">
        <f t="shared" si="319"/>
        <v>0</v>
      </c>
      <c r="FF237" s="439">
        <f t="shared" si="319"/>
        <v>0</v>
      </c>
      <c r="FG237" s="439">
        <f t="shared" si="319"/>
        <v>0</v>
      </c>
      <c r="FH237" s="439">
        <f t="shared" si="319"/>
        <v>0</v>
      </c>
      <c r="FI237" s="439">
        <f t="shared" si="319"/>
        <v>0</v>
      </c>
      <c r="FJ237" s="439">
        <f t="shared" si="319"/>
        <v>0</v>
      </c>
      <c r="FK237" s="439">
        <f t="shared" si="319"/>
        <v>0</v>
      </c>
      <c r="FL237" s="439">
        <f t="shared" si="319"/>
        <v>0</v>
      </c>
      <c r="FM237" s="439">
        <f t="shared" si="319"/>
        <v>0</v>
      </c>
      <c r="FN237" s="439">
        <f t="shared" si="319"/>
        <v>0</v>
      </c>
      <c r="FO237" s="439">
        <f t="shared" si="319"/>
        <v>0</v>
      </c>
      <c r="FP237" s="439">
        <f t="shared" si="319"/>
        <v>0</v>
      </c>
      <c r="FQ237" s="439">
        <f t="shared" si="319"/>
        <v>0</v>
      </c>
      <c r="FR237" s="439">
        <f t="shared" si="319"/>
        <v>0</v>
      </c>
      <c r="FS237" s="439">
        <f t="shared" si="319"/>
        <v>0</v>
      </c>
      <c r="FT237" s="439">
        <f t="shared" si="319"/>
        <v>0</v>
      </c>
      <c r="FU237" s="439">
        <f t="shared" si="319"/>
        <v>0</v>
      </c>
      <c r="FV237" s="439">
        <f t="shared" si="319"/>
        <v>0</v>
      </c>
      <c r="FW237" s="439">
        <f t="shared" si="319"/>
        <v>0</v>
      </c>
      <c r="FX237" s="439">
        <f t="shared" si="319"/>
        <v>0</v>
      </c>
      <c r="FY237" s="439">
        <f t="shared" si="319"/>
        <v>0</v>
      </c>
      <c r="FZ237" s="439">
        <f t="shared" si="319"/>
        <v>0</v>
      </c>
      <c r="GA237" s="439">
        <f t="shared" si="319"/>
        <v>0</v>
      </c>
      <c r="GB237" s="439">
        <f t="shared" si="319"/>
        <v>0</v>
      </c>
      <c r="GC237" s="439">
        <f t="shared" si="319"/>
        <v>0</v>
      </c>
      <c r="GD237" s="439">
        <f t="shared" si="319"/>
        <v>0</v>
      </c>
      <c r="GE237" s="439">
        <f t="shared" si="319"/>
        <v>0</v>
      </c>
      <c r="GF237" s="439">
        <f t="shared" si="319"/>
        <v>0</v>
      </c>
      <c r="GG237" s="439">
        <f t="shared" si="319"/>
        <v>0</v>
      </c>
      <c r="GH237" s="439">
        <f t="shared" si="319"/>
        <v>0</v>
      </c>
      <c r="GI237" s="439">
        <f t="shared" si="319"/>
        <v>0</v>
      </c>
      <c r="GJ237" s="439">
        <f t="shared" si="319"/>
        <v>0</v>
      </c>
      <c r="GK237" s="439">
        <f t="shared" si="319"/>
        <v>0</v>
      </c>
      <c r="GL237" s="439">
        <f t="shared" si="319"/>
        <v>0</v>
      </c>
      <c r="GM237" s="439">
        <f t="shared" si="319"/>
        <v>0</v>
      </c>
      <c r="GN237" s="439">
        <f t="shared" ref="GN237:IY237" si="320">IF(AND(GN$165&gt;EOMONTH($E67,$R67*(1-$O67)),GN$165&lt;=EOMONTH($E67,$R67*(1-$O67)+$S67*(1-$O67)+$T67*$O67)),-GN236,0)</f>
        <v>0</v>
      </c>
      <c r="GO237" s="439">
        <f t="shared" si="320"/>
        <v>0</v>
      </c>
      <c r="GP237" s="439">
        <f t="shared" si="320"/>
        <v>0</v>
      </c>
      <c r="GQ237" s="439">
        <f t="shared" si="320"/>
        <v>0</v>
      </c>
      <c r="GR237" s="439">
        <f t="shared" si="320"/>
        <v>0</v>
      </c>
      <c r="GS237" s="439">
        <f t="shared" si="320"/>
        <v>0</v>
      </c>
      <c r="GT237" s="439">
        <f t="shared" si="320"/>
        <v>0</v>
      </c>
      <c r="GU237" s="439">
        <f t="shared" si="320"/>
        <v>0</v>
      </c>
      <c r="GV237" s="439">
        <f t="shared" si="320"/>
        <v>0</v>
      </c>
      <c r="GW237" s="439">
        <f t="shared" si="320"/>
        <v>0</v>
      </c>
      <c r="GX237" s="439">
        <f t="shared" si="320"/>
        <v>0</v>
      </c>
      <c r="GY237" s="439">
        <f t="shared" si="320"/>
        <v>0</v>
      </c>
      <c r="GZ237" s="439">
        <f t="shared" si="320"/>
        <v>0</v>
      </c>
      <c r="HA237" s="439">
        <f t="shared" si="320"/>
        <v>0</v>
      </c>
      <c r="HB237" s="439">
        <f t="shared" si="320"/>
        <v>0</v>
      </c>
      <c r="HC237" s="439">
        <f t="shared" si="320"/>
        <v>0</v>
      </c>
      <c r="HD237" s="439">
        <f t="shared" si="320"/>
        <v>0</v>
      </c>
      <c r="HE237" s="439">
        <f t="shared" si="320"/>
        <v>0</v>
      </c>
      <c r="HF237" s="439">
        <f t="shared" si="320"/>
        <v>0</v>
      </c>
      <c r="HG237" s="439">
        <f t="shared" si="320"/>
        <v>0</v>
      </c>
      <c r="HH237" s="439">
        <f t="shared" si="320"/>
        <v>0</v>
      </c>
      <c r="HI237" s="439">
        <f t="shared" si="320"/>
        <v>0</v>
      </c>
      <c r="HJ237" s="439">
        <f t="shared" si="320"/>
        <v>0</v>
      </c>
      <c r="HK237" s="439">
        <f t="shared" si="320"/>
        <v>0</v>
      </c>
      <c r="HL237" s="439">
        <f t="shared" si="320"/>
        <v>0</v>
      </c>
      <c r="HM237" s="439">
        <f t="shared" si="320"/>
        <v>0</v>
      </c>
      <c r="HN237" s="439">
        <f t="shared" si="320"/>
        <v>0</v>
      </c>
      <c r="HO237" s="439">
        <f t="shared" si="320"/>
        <v>0</v>
      </c>
      <c r="HP237" s="439">
        <f t="shared" si="320"/>
        <v>0</v>
      </c>
      <c r="HQ237" s="439">
        <f t="shared" si="320"/>
        <v>0</v>
      </c>
      <c r="HR237" s="439">
        <f t="shared" si="320"/>
        <v>0</v>
      </c>
      <c r="HS237" s="439">
        <f t="shared" si="320"/>
        <v>0</v>
      </c>
      <c r="HT237" s="439">
        <f t="shared" si="320"/>
        <v>0</v>
      </c>
      <c r="HU237" s="439">
        <f t="shared" si="320"/>
        <v>0</v>
      </c>
      <c r="HV237" s="439">
        <f t="shared" si="320"/>
        <v>0</v>
      </c>
      <c r="HW237" s="439">
        <f t="shared" si="320"/>
        <v>0</v>
      </c>
      <c r="HX237" s="439">
        <f t="shared" si="320"/>
        <v>0</v>
      </c>
      <c r="HY237" s="439">
        <f t="shared" si="320"/>
        <v>0</v>
      </c>
      <c r="HZ237" s="439">
        <f t="shared" si="320"/>
        <v>0</v>
      </c>
      <c r="IA237" s="439">
        <f t="shared" si="320"/>
        <v>0</v>
      </c>
      <c r="IB237" s="439">
        <f t="shared" si="320"/>
        <v>0</v>
      </c>
      <c r="IC237" s="439">
        <f t="shared" si="320"/>
        <v>0</v>
      </c>
      <c r="ID237" s="439">
        <f t="shared" si="320"/>
        <v>0</v>
      </c>
      <c r="IE237" s="439">
        <f t="shared" si="320"/>
        <v>0</v>
      </c>
      <c r="IF237" s="439">
        <f t="shared" si="320"/>
        <v>0</v>
      </c>
      <c r="IG237" s="439">
        <f t="shared" si="320"/>
        <v>0</v>
      </c>
      <c r="IH237" s="439">
        <f t="shared" si="320"/>
        <v>0</v>
      </c>
      <c r="II237" s="439">
        <f t="shared" si="320"/>
        <v>0</v>
      </c>
      <c r="IJ237" s="439">
        <f t="shared" si="320"/>
        <v>0</v>
      </c>
      <c r="IK237" s="439">
        <f t="shared" si="320"/>
        <v>0</v>
      </c>
      <c r="IL237" s="439">
        <f t="shared" si="320"/>
        <v>0</v>
      </c>
      <c r="IM237" s="439">
        <f t="shared" si="320"/>
        <v>0</v>
      </c>
      <c r="IN237" s="439">
        <f t="shared" si="320"/>
        <v>0</v>
      </c>
      <c r="IO237" s="439">
        <f t="shared" si="320"/>
        <v>0</v>
      </c>
      <c r="IP237" s="439">
        <f t="shared" si="320"/>
        <v>0</v>
      </c>
      <c r="IQ237" s="439">
        <f t="shared" si="320"/>
        <v>0</v>
      </c>
      <c r="IR237" s="439">
        <f t="shared" si="320"/>
        <v>0</v>
      </c>
      <c r="IS237" s="439">
        <f t="shared" si="320"/>
        <v>0</v>
      </c>
      <c r="IT237" s="439">
        <f t="shared" si="320"/>
        <v>0</v>
      </c>
      <c r="IU237" s="439">
        <f t="shared" si="320"/>
        <v>0</v>
      </c>
      <c r="IV237" s="439">
        <f t="shared" si="320"/>
        <v>0</v>
      </c>
      <c r="IW237" s="439">
        <f t="shared" si="320"/>
        <v>0</v>
      </c>
      <c r="IX237" s="439">
        <f t="shared" si="320"/>
        <v>0</v>
      </c>
      <c r="IY237" s="439">
        <f t="shared" si="320"/>
        <v>0</v>
      </c>
      <c r="IZ237" s="439">
        <f t="shared" ref="IZ237:LK237" si="321">IF(AND(IZ$165&gt;EOMONTH($E67,$R67*(1-$O67)),IZ$165&lt;=EOMONTH($E67,$R67*(1-$O67)+$S67*(1-$O67)+$T67*$O67)),-IZ236,0)</f>
        <v>0</v>
      </c>
      <c r="JA237" s="439">
        <f t="shared" si="321"/>
        <v>0</v>
      </c>
      <c r="JB237" s="439">
        <f t="shared" si="321"/>
        <v>0</v>
      </c>
      <c r="JC237" s="439">
        <f t="shared" si="321"/>
        <v>0</v>
      </c>
      <c r="JD237" s="439">
        <f t="shared" si="321"/>
        <v>0</v>
      </c>
      <c r="JE237" s="439">
        <f t="shared" si="321"/>
        <v>0</v>
      </c>
      <c r="JF237" s="439">
        <f t="shared" si="321"/>
        <v>0</v>
      </c>
      <c r="JG237" s="439">
        <f t="shared" si="321"/>
        <v>0</v>
      </c>
      <c r="JH237" s="439">
        <f t="shared" si="321"/>
        <v>0</v>
      </c>
      <c r="JI237" s="439">
        <f t="shared" si="321"/>
        <v>0</v>
      </c>
      <c r="JJ237" s="439">
        <f t="shared" si="321"/>
        <v>0</v>
      </c>
      <c r="JK237" s="439">
        <f t="shared" si="321"/>
        <v>0</v>
      </c>
      <c r="JL237" s="439">
        <f t="shared" si="321"/>
        <v>0</v>
      </c>
      <c r="JM237" s="439">
        <f t="shared" si="321"/>
        <v>0</v>
      </c>
      <c r="JN237" s="439">
        <f t="shared" si="321"/>
        <v>0</v>
      </c>
      <c r="JO237" s="439">
        <f t="shared" si="321"/>
        <v>0</v>
      </c>
      <c r="JP237" s="439">
        <f t="shared" si="321"/>
        <v>0</v>
      </c>
      <c r="JQ237" s="439">
        <f t="shared" si="321"/>
        <v>0</v>
      </c>
      <c r="JR237" s="439">
        <f t="shared" si="321"/>
        <v>0</v>
      </c>
      <c r="JS237" s="439">
        <f t="shared" si="321"/>
        <v>0</v>
      </c>
      <c r="JT237" s="439">
        <f t="shared" si="321"/>
        <v>0</v>
      </c>
      <c r="JU237" s="439">
        <f t="shared" si="321"/>
        <v>0</v>
      </c>
      <c r="JV237" s="439">
        <f t="shared" si="321"/>
        <v>0</v>
      </c>
      <c r="JW237" s="439">
        <f t="shared" si="321"/>
        <v>0</v>
      </c>
      <c r="JX237" s="439">
        <f t="shared" si="321"/>
        <v>0</v>
      </c>
      <c r="JY237" s="439">
        <f t="shared" si="321"/>
        <v>0</v>
      </c>
      <c r="JZ237" s="439">
        <f t="shared" si="321"/>
        <v>0</v>
      </c>
      <c r="KA237" s="439">
        <f t="shared" si="321"/>
        <v>0</v>
      </c>
      <c r="KB237" s="439">
        <f t="shared" si="321"/>
        <v>0</v>
      </c>
      <c r="KC237" s="439">
        <f t="shared" si="321"/>
        <v>0</v>
      </c>
      <c r="KD237" s="439">
        <f t="shared" si="321"/>
        <v>0</v>
      </c>
      <c r="KE237" s="439">
        <f t="shared" si="321"/>
        <v>0</v>
      </c>
      <c r="KF237" s="439">
        <f t="shared" si="321"/>
        <v>0</v>
      </c>
      <c r="KG237" s="439">
        <f t="shared" si="321"/>
        <v>0</v>
      </c>
      <c r="KH237" s="439">
        <f t="shared" si="321"/>
        <v>0</v>
      </c>
      <c r="KI237" s="439">
        <f t="shared" si="321"/>
        <v>0</v>
      </c>
      <c r="KJ237" s="439">
        <f t="shared" si="321"/>
        <v>0</v>
      </c>
      <c r="KK237" s="439">
        <f t="shared" si="321"/>
        <v>0</v>
      </c>
      <c r="KL237" s="439">
        <f t="shared" si="321"/>
        <v>0</v>
      </c>
      <c r="KM237" s="439">
        <f t="shared" si="321"/>
        <v>0</v>
      </c>
      <c r="KN237" s="439">
        <f t="shared" si="321"/>
        <v>0</v>
      </c>
      <c r="KO237" s="439">
        <f t="shared" si="321"/>
        <v>0</v>
      </c>
      <c r="KP237" s="439">
        <f t="shared" si="321"/>
        <v>0</v>
      </c>
      <c r="KQ237" s="439">
        <f t="shared" si="321"/>
        <v>0</v>
      </c>
      <c r="KR237" s="439">
        <f t="shared" si="321"/>
        <v>0</v>
      </c>
      <c r="KS237" s="439">
        <f t="shared" si="321"/>
        <v>0</v>
      </c>
      <c r="KT237" s="439">
        <f t="shared" si="321"/>
        <v>0</v>
      </c>
      <c r="KU237" s="439">
        <f t="shared" si="321"/>
        <v>0</v>
      </c>
      <c r="KV237" s="439">
        <f t="shared" si="321"/>
        <v>0</v>
      </c>
      <c r="KW237" s="439">
        <f t="shared" si="321"/>
        <v>0</v>
      </c>
      <c r="KX237" s="439">
        <f t="shared" si="321"/>
        <v>0</v>
      </c>
      <c r="KY237" s="439">
        <f t="shared" si="321"/>
        <v>0</v>
      </c>
      <c r="KZ237" s="439">
        <f t="shared" si="321"/>
        <v>0</v>
      </c>
      <c r="LA237" s="439">
        <f t="shared" si="321"/>
        <v>0</v>
      </c>
      <c r="LB237" s="439">
        <f t="shared" si="321"/>
        <v>0</v>
      </c>
      <c r="LC237" s="439">
        <f t="shared" si="321"/>
        <v>0</v>
      </c>
      <c r="LD237" s="439">
        <f t="shared" si="321"/>
        <v>0</v>
      </c>
      <c r="LE237" s="439">
        <f t="shared" si="321"/>
        <v>0</v>
      </c>
      <c r="LF237" s="439">
        <f t="shared" si="321"/>
        <v>0</v>
      </c>
      <c r="LG237" s="439">
        <f t="shared" si="321"/>
        <v>0</v>
      </c>
      <c r="LH237" s="439">
        <f t="shared" si="321"/>
        <v>0</v>
      </c>
      <c r="LI237" s="439">
        <f t="shared" si="321"/>
        <v>0</v>
      </c>
      <c r="LJ237" s="439">
        <f t="shared" si="321"/>
        <v>0</v>
      </c>
      <c r="LK237" s="439">
        <f t="shared" si="321"/>
        <v>0</v>
      </c>
      <c r="LL237" s="439">
        <f t="shared" ref="LL237:NK237" si="322">IF(AND(LL$165&gt;EOMONTH($E67,$R67*(1-$O67)),LL$165&lt;=EOMONTH($E67,$R67*(1-$O67)+$S67*(1-$O67)+$T67*$O67)),-LL236,0)</f>
        <v>0</v>
      </c>
      <c r="LM237" s="439">
        <f t="shared" si="322"/>
        <v>0</v>
      </c>
      <c r="LN237" s="439">
        <f t="shared" si="322"/>
        <v>0</v>
      </c>
      <c r="LO237" s="439">
        <f t="shared" si="322"/>
        <v>0</v>
      </c>
      <c r="LP237" s="439">
        <f t="shared" si="322"/>
        <v>0</v>
      </c>
      <c r="LQ237" s="439">
        <f t="shared" si="322"/>
        <v>0</v>
      </c>
      <c r="LR237" s="439">
        <f t="shared" si="322"/>
        <v>0</v>
      </c>
      <c r="LS237" s="439">
        <f t="shared" si="322"/>
        <v>0</v>
      </c>
      <c r="LT237" s="439">
        <f t="shared" si="322"/>
        <v>0</v>
      </c>
      <c r="LU237" s="439">
        <f t="shared" si="322"/>
        <v>0</v>
      </c>
      <c r="LV237" s="439">
        <f t="shared" si="322"/>
        <v>0</v>
      </c>
      <c r="LW237" s="439">
        <f t="shared" si="322"/>
        <v>0</v>
      </c>
      <c r="LX237" s="439">
        <f t="shared" si="322"/>
        <v>0</v>
      </c>
      <c r="LY237" s="439">
        <f t="shared" si="322"/>
        <v>0</v>
      </c>
      <c r="LZ237" s="439">
        <f t="shared" si="322"/>
        <v>0</v>
      </c>
      <c r="MA237" s="439">
        <f t="shared" si="322"/>
        <v>0</v>
      </c>
      <c r="MB237" s="439">
        <f t="shared" si="322"/>
        <v>0</v>
      </c>
      <c r="MC237" s="439">
        <f t="shared" si="322"/>
        <v>0</v>
      </c>
      <c r="MD237" s="439">
        <f t="shared" si="322"/>
        <v>0</v>
      </c>
      <c r="ME237" s="439">
        <f t="shared" si="322"/>
        <v>0</v>
      </c>
      <c r="MF237" s="439">
        <f t="shared" si="322"/>
        <v>0</v>
      </c>
      <c r="MG237" s="439">
        <f t="shared" si="322"/>
        <v>0</v>
      </c>
      <c r="MH237" s="439">
        <f t="shared" si="322"/>
        <v>0</v>
      </c>
      <c r="MI237" s="439">
        <f t="shared" si="322"/>
        <v>0</v>
      </c>
      <c r="MJ237" s="439">
        <f t="shared" si="322"/>
        <v>0</v>
      </c>
      <c r="MK237" s="439">
        <f t="shared" si="322"/>
        <v>0</v>
      </c>
      <c r="ML237" s="439">
        <f t="shared" si="322"/>
        <v>0</v>
      </c>
      <c r="MM237" s="439">
        <f t="shared" si="322"/>
        <v>0</v>
      </c>
      <c r="MN237" s="439">
        <f t="shared" si="322"/>
        <v>0</v>
      </c>
      <c r="MO237" s="439">
        <f t="shared" si="322"/>
        <v>0</v>
      </c>
      <c r="MP237" s="439">
        <f t="shared" si="322"/>
        <v>0</v>
      </c>
      <c r="MQ237" s="439">
        <f t="shared" si="322"/>
        <v>0</v>
      </c>
      <c r="MR237" s="439">
        <f t="shared" si="322"/>
        <v>0</v>
      </c>
      <c r="MS237" s="439">
        <f t="shared" si="322"/>
        <v>0</v>
      </c>
      <c r="MT237" s="439">
        <f t="shared" si="322"/>
        <v>0</v>
      </c>
      <c r="MU237" s="439">
        <f t="shared" si="322"/>
        <v>0</v>
      </c>
      <c r="MV237" s="439">
        <f t="shared" si="322"/>
        <v>0</v>
      </c>
      <c r="MW237" s="439">
        <f t="shared" si="322"/>
        <v>0</v>
      </c>
      <c r="MX237" s="439">
        <f t="shared" si="322"/>
        <v>0</v>
      </c>
      <c r="MY237" s="439">
        <f t="shared" si="322"/>
        <v>0</v>
      </c>
      <c r="MZ237" s="439">
        <f t="shared" si="322"/>
        <v>0</v>
      </c>
      <c r="NA237" s="439">
        <f t="shared" si="322"/>
        <v>0</v>
      </c>
      <c r="NB237" s="439">
        <f t="shared" si="322"/>
        <v>0</v>
      </c>
      <c r="NC237" s="439">
        <f t="shared" si="322"/>
        <v>0</v>
      </c>
      <c r="ND237" s="439">
        <f t="shared" si="322"/>
        <v>0</v>
      </c>
      <c r="NE237" s="439">
        <f t="shared" si="322"/>
        <v>0</v>
      </c>
      <c r="NF237" s="439">
        <f t="shared" si="322"/>
        <v>0</v>
      </c>
      <c r="NG237" s="439">
        <f t="shared" si="322"/>
        <v>0</v>
      </c>
      <c r="NH237" s="439">
        <f t="shared" si="322"/>
        <v>0</v>
      </c>
      <c r="NI237" s="439">
        <f t="shared" si="322"/>
        <v>0</v>
      </c>
      <c r="NJ237" s="439">
        <f t="shared" si="322"/>
        <v>0</v>
      </c>
      <c r="NK237" s="442">
        <f t="shared" si="322"/>
        <v>0</v>
      </c>
    </row>
    <row r="238" spans="1:375" x14ac:dyDescent="0.15">
      <c r="A238" s="436">
        <f t="shared" si="298"/>
        <v>47835.52005944532</v>
      </c>
      <c r="B238" s="441" t="s">
        <v>728</v>
      </c>
      <c r="C238" s="438" t="s">
        <v>754</v>
      </c>
      <c r="D238" s="439">
        <v>0</v>
      </c>
      <c r="E238" s="439">
        <v>0</v>
      </c>
      <c r="F238" s="439">
        <v>0</v>
      </c>
      <c r="G238" s="439">
        <v>0</v>
      </c>
      <c r="H238" s="439">
        <v>0</v>
      </c>
      <c r="I238" s="439">
        <v>0</v>
      </c>
      <c r="J238" s="439">
        <v>0</v>
      </c>
      <c r="K238" s="439">
        <v>0</v>
      </c>
      <c r="L238" s="439">
        <v>0</v>
      </c>
      <c r="M238" s="439">
        <v>0</v>
      </c>
      <c r="N238" s="439">
        <v>0</v>
      </c>
      <c r="O238" s="439">
        <v>0</v>
      </c>
      <c r="P238" s="439">
        <v>0</v>
      </c>
      <c r="Q238" s="439">
        <v>0</v>
      </c>
      <c r="R238" s="439">
        <v>0</v>
      </c>
      <c r="S238" s="439">
        <v>0</v>
      </c>
      <c r="T238" s="439">
        <v>0</v>
      </c>
      <c r="U238" s="439">
        <v>0</v>
      </c>
      <c r="V238" s="439">
        <v>0</v>
      </c>
      <c r="W238" s="439">
        <v>0</v>
      </c>
      <c r="X238" s="439">
        <v>0</v>
      </c>
      <c r="Y238" s="439">
        <v>0</v>
      </c>
      <c r="Z238" s="439">
        <v>0</v>
      </c>
      <c r="AA238" s="439">
        <v>0</v>
      </c>
      <c r="AB238" s="439">
        <v>0</v>
      </c>
      <c r="AC238" s="439">
        <v>0</v>
      </c>
      <c r="AD238" s="439">
        <v>0</v>
      </c>
      <c r="AE238" s="439">
        <v>0</v>
      </c>
      <c r="AF238" s="439">
        <v>0</v>
      </c>
      <c r="AG238" s="439">
        <v>0</v>
      </c>
      <c r="AH238" s="439">
        <v>0</v>
      </c>
      <c r="AI238" s="439">
        <v>0</v>
      </c>
      <c r="AJ238" s="439">
        <v>0</v>
      </c>
      <c r="AK238" s="439">
        <v>0</v>
      </c>
      <c r="AL238" s="439">
        <v>0</v>
      </c>
      <c r="AM238" s="439">
        <v>0</v>
      </c>
      <c r="AN238" s="439">
        <v>0</v>
      </c>
      <c r="AO238" s="439">
        <v>0</v>
      </c>
      <c r="AP238" s="439">
        <v>0</v>
      </c>
      <c r="AQ238" s="439">
        <v>0</v>
      </c>
      <c r="AR238" s="439">
        <v>0</v>
      </c>
      <c r="AS238" s="439">
        <v>0</v>
      </c>
      <c r="AT238" s="439">
        <v>0</v>
      </c>
      <c r="AU238" s="439">
        <v>0</v>
      </c>
      <c r="AV238" s="439">
        <v>0</v>
      </c>
      <c r="AW238" s="439">
        <v>0</v>
      </c>
      <c r="AX238" s="439">
        <v>0</v>
      </c>
      <c r="AY238" s="439">
        <v>0</v>
      </c>
      <c r="AZ238" s="439">
        <v>0</v>
      </c>
      <c r="BA238" s="439">
        <v>0</v>
      </c>
      <c r="BB238" s="439">
        <v>0</v>
      </c>
      <c r="BC238" s="439">
        <v>0</v>
      </c>
      <c r="BD238" s="439">
        <v>0</v>
      </c>
      <c r="BE238" s="439">
        <v>0</v>
      </c>
      <c r="BF238" s="439">
        <v>0</v>
      </c>
      <c r="BG238" s="439">
        <v>0</v>
      </c>
      <c r="BH238" s="439">
        <v>0</v>
      </c>
      <c r="BI238" s="439">
        <v>0</v>
      </c>
      <c r="BJ238" s="439">
        <v>0</v>
      </c>
      <c r="BK238" s="439">
        <v>0</v>
      </c>
      <c r="BL238" s="439">
        <v>0</v>
      </c>
      <c r="BM238" s="439">
        <v>0</v>
      </c>
      <c r="BN238" s="439">
        <v>0</v>
      </c>
      <c r="BO238" s="439">
        <v>0</v>
      </c>
      <c r="BP238" s="439">
        <v>0</v>
      </c>
      <c r="BQ238" s="439">
        <v>0</v>
      </c>
      <c r="BR238" s="439">
        <v>0</v>
      </c>
      <c r="BS238" s="439">
        <v>0</v>
      </c>
      <c r="BT238" s="439">
        <v>0</v>
      </c>
      <c r="BU238" s="439">
        <v>0</v>
      </c>
      <c r="BV238" s="439">
        <v>0</v>
      </c>
      <c r="BW238" s="439">
        <v>0</v>
      </c>
      <c r="BX238" s="439">
        <v>0</v>
      </c>
      <c r="BY238" s="439">
        <v>0</v>
      </c>
      <c r="BZ238" s="439">
        <v>0</v>
      </c>
      <c r="CA238" s="439">
        <v>0</v>
      </c>
      <c r="CB238" s="439">
        <v>0</v>
      </c>
      <c r="CC238" s="439">
        <v>0</v>
      </c>
      <c r="CD238" s="439">
        <v>0</v>
      </c>
      <c r="CE238" s="439">
        <v>0</v>
      </c>
      <c r="CF238" s="439">
        <v>0</v>
      </c>
      <c r="CG238" s="439">
        <v>0</v>
      </c>
      <c r="CH238" s="439">
        <v>0</v>
      </c>
      <c r="CI238" s="439">
        <v>0</v>
      </c>
      <c r="CJ238" s="439">
        <v>0</v>
      </c>
      <c r="CK238" s="439">
        <v>0</v>
      </c>
      <c r="CL238" s="439">
        <v>0</v>
      </c>
      <c r="CM238" s="439">
        <v>0</v>
      </c>
      <c r="CN238" s="439">
        <v>0</v>
      </c>
      <c r="CO238" s="439">
        <v>0</v>
      </c>
      <c r="CP238" s="439">
        <v>0</v>
      </c>
      <c r="CQ238" s="439">
        <v>0</v>
      </c>
      <c r="CR238" s="439">
        <v>0</v>
      </c>
      <c r="CS238" s="439">
        <v>0</v>
      </c>
      <c r="CT238" s="439">
        <v>0</v>
      </c>
      <c r="CU238" s="439">
        <v>0</v>
      </c>
      <c r="CV238" s="439">
        <v>0</v>
      </c>
      <c r="CW238" s="439">
        <v>571.04997786463389</v>
      </c>
      <c r="CX238" s="439">
        <v>571.36246602426513</v>
      </c>
      <c r="CY238" s="439">
        <v>596.86475308025604</v>
      </c>
      <c r="CZ238" s="439">
        <v>597.38947823004685</v>
      </c>
      <c r="DA238" s="439">
        <v>607.67201217329136</v>
      </c>
      <c r="DB238" s="439">
        <v>608.0336025180037</v>
      </c>
      <c r="DC238" s="439">
        <v>608.3960846420531</v>
      </c>
      <c r="DD238" s="439">
        <v>608.75946074480794</v>
      </c>
      <c r="DE238" s="439">
        <v>609.12373303106108</v>
      </c>
      <c r="DF238" s="439">
        <v>609.48890371104267</v>
      </c>
      <c r="DG238" s="439">
        <v>609.85497500043402</v>
      </c>
      <c r="DH238" s="439">
        <v>618.49968846019624</v>
      </c>
      <c r="DI238" s="439">
        <v>620.65930591665688</v>
      </c>
      <c r="DJ238" s="439">
        <v>621.02809238307725</v>
      </c>
      <c r="DK238" s="439">
        <v>621.39778837641245</v>
      </c>
      <c r="DL238" s="439">
        <v>621.93825528069715</v>
      </c>
      <c r="DM238" s="439">
        <v>622.63008287135665</v>
      </c>
      <c r="DN238" s="439">
        <v>623.00252092641028</v>
      </c>
      <c r="DO238" s="439">
        <v>623.3758775141813</v>
      </c>
      <c r="DP238" s="439">
        <v>623.75015490001886</v>
      </c>
      <c r="DQ238" s="439">
        <v>624.12535535485972</v>
      </c>
      <c r="DR238" s="439">
        <v>624.50148115524053</v>
      </c>
      <c r="DS238" s="439">
        <v>624.87853458331358</v>
      </c>
      <c r="DT238" s="439">
        <v>633.71714765352601</v>
      </c>
      <c r="DU238" s="439">
        <v>635.94155363368054</v>
      </c>
      <c r="DV238" s="439">
        <v>636.32140369409353</v>
      </c>
      <c r="DW238" s="439">
        <v>636.70219056722885</v>
      </c>
      <c r="DX238" s="439">
        <v>637.25887147864182</v>
      </c>
      <c r="DY238" s="439">
        <v>598.52741404519725</v>
      </c>
      <c r="DZ238" s="439">
        <v>598.85527286523529</v>
      </c>
      <c r="EA238" s="439">
        <v>599.1839402735709</v>
      </c>
      <c r="EB238" s="439">
        <v>627.79804701029104</v>
      </c>
      <c r="EC238" s="439">
        <v>628.18450347877706</v>
      </c>
      <c r="ED238" s="439">
        <v>640.22466487260795</v>
      </c>
      <c r="EE238" s="439">
        <v>640.61302990352317</v>
      </c>
      <c r="EF238" s="439">
        <v>544.96550796138911</v>
      </c>
      <c r="EG238" s="439">
        <v>545.34408248983186</v>
      </c>
      <c r="EH238" s="439">
        <v>545.72359068519074</v>
      </c>
      <c r="EI238" s="439">
        <v>546.10403485014001</v>
      </c>
      <c r="EJ238" s="439">
        <v>546.48541729303349</v>
      </c>
      <c r="EK238" s="439">
        <v>546.86774032791743</v>
      </c>
      <c r="EL238" s="439">
        <v>547.2510062745456</v>
      </c>
      <c r="EM238" s="439">
        <v>547.63521745839284</v>
      </c>
      <c r="EN238" s="439">
        <v>548.02037621066881</v>
      </c>
      <c r="EO238" s="439">
        <v>548.40648486833311</v>
      </c>
      <c r="EP238" s="439">
        <v>548.79354577410857</v>
      </c>
      <c r="EQ238" s="439">
        <v>549.18156127649604</v>
      </c>
      <c r="ER238" s="439">
        <v>551.40801231924547</v>
      </c>
      <c r="ES238" s="439">
        <v>551.79794408354155</v>
      </c>
      <c r="ET238" s="439">
        <v>552.18883752476108</v>
      </c>
      <c r="EU238" s="439">
        <v>552.58069501465889</v>
      </c>
      <c r="EV238" s="439">
        <v>552.97351893083919</v>
      </c>
      <c r="EW238" s="439">
        <v>469.73638784494227</v>
      </c>
      <c r="EX238" s="439">
        <v>461.73640637285666</v>
      </c>
      <c r="EY238" s="439">
        <v>461.9360261835086</v>
      </c>
      <c r="EZ238" s="439">
        <v>462.13613831046541</v>
      </c>
      <c r="FA238" s="439">
        <v>462.33674396791213</v>
      </c>
      <c r="FB238" s="439">
        <v>439.33458264969823</v>
      </c>
      <c r="FC238" s="439">
        <v>439.486664124041</v>
      </c>
      <c r="FD238" s="439">
        <v>441.06276005734446</v>
      </c>
      <c r="FE238" s="439">
        <v>441.21559260460708</v>
      </c>
      <c r="FF238" s="439">
        <v>441.3688020781612</v>
      </c>
      <c r="FG238" s="439">
        <v>441.52238940760873</v>
      </c>
      <c r="FH238" s="439">
        <v>441.67635552484438</v>
      </c>
      <c r="FI238" s="439">
        <v>441.83070136406087</v>
      </c>
      <c r="FJ238" s="439">
        <v>441.98542786175506</v>
      </c>
      <c r="FK238" s="439">
        <v>442.14053595673352</v>
      </c>
      <c r="FL238" s="439">
        <v>442.29602659011806</v>
      </c>
      <c r="FM238" s="439">
        <v>442.45190070535159</v>
      </c>
      <c r="FN238" s="439">
        <v>442.60815924820389</v>
      </c>
      <c r="FO238" s="439">
        <v>442.76480316677697</v>
      </c>
      <c r="FP238" s="439">
        <v>444.38818197807956</v>
      </c>
      <c r="FQ238" s="439">
        <v>444.54559950176002</v>
      </c>
      <c r="FR238" s="439">
        <v>444.70340525952076</v>
      </c>
      <c r="FS238" s="439">
        <v>444.86160020885171</v>
      </c>
      <c r="FT238" s="439">
        <v>427.66028454735829</v>
      </c>
      <c r="FU238" s="439">
        <v>427.78228954910179</v>
      </c>
      <c r="FV238" s="439">
        <v>427.90459544809312</v>
      </c>
      <c r="FW238" s="439">
        <v>445.49829115445021</v>
      </c>
      <c r="FX238" s="439">
        <v>445.6584465068363</v>
      </c>
      <c r="FY238" s="439">
        <v>445.8189968455269</v>
      </c>
      <c r="FZ238" s="439">
        <v>445.97994314466467</v>
      </c>
      <c r="GA238" s="439">
        <v>446.14128638079501</v>
      </c>
      <c r="GB238" s="439">
        <v>447.81336655643668</v>
      </c>
      <c r="GC238" s="439">
        <v>447.97550660582749</v>
      </c>
      <c r="GD238" s="439">
        <v>448.13804653632116</v>
      </c>
      <c r="GE238" s="439">
        <v>448.30098733413206</v>
      </c>
      <c r="GF238" s="439">
        <v>448.46432998790721</v>
      </c>
      <c r="GG238" s="439">
        <v>448.62807548873207</v>
      </c>
      <c r="GH238" s="439">
        <v>448.79222483013581</v>
      </c>
      <c r="GI238" s="439">
        <v>0</v>
      </c>
      <c r="GJ238" s="439">
        <v>0</v>
      </c>
      <c r="GK238" s="439">
        <v>0</v>
      </c>
      <c r="GL238" s="439">
        <v>0</v>
      </c>
      <c r="GM238" s="439">
        <v>0</v>
      </c>
      <c r="GN238" s="439">
        <v>0</v>
      </c>
      <c r="GO238" s="439">
        <v>0</v>
      </c>
      <c r="GP238" s="439">
        <v>0</v>
      </c>
      <c r="GQ238" s="439">
        <v>0</v>
      </c>
      <c r="GR238" s="439">
        <v>0</v>
      </c>
      <c r="GS238" s="439">
        <v>0</v>
      </c>
      <c r="GT238" s="439">
        <v>0</v>
      </c>
      <c r="GU238" s="439">
        <v>0</v>
      </c>
      <c r="GV238" s="439">
        <v>0</v>
      </c>
      <c r="GW238" s="439">
        <v>0</v>
      </c>
      <c r="GX238" s="439">
        <v>0</v>
      </c>
      <c r="GY238" s="439">
        <v>0</v>
      </c>
      <c r="GZ238" s="439">
        <v>0</v>
      </c>
      <c r="HA238" s="439">
        <v>0</v>
      </c>
      <c r="HB238" s="439">
        <v>0</v>
      </c>
      <c r="HC238" s="439">
        <v>0</v>
      </c>
      <c r="HD238" s="439">
        <v>0</v>
      </c>
      <c r="HE238" s="439">
        <v>0</v>
      </c>
      <c r="HF238" s="439">
        <v>0</v>
      </c>
      <c r="HG238" s="439">
        <v>0</v>
      </c>
      <c r="HH238" s="439">
        <v>0</v>
      </c>
      <c r="HI238" s="439">
        <v>0</v>
      </c>
      <c r="HJ238" s="439">
        <v>0</v>
      </c>
      <c r="HK238" s="439">
        <v>0</v>
      </c>
      <c r="HL238" s="439">
        <v>0</v>
      </c>
      <c r="HM238" s="439">
        <v>0</v>
      </c>
      <c r="HN238" s="439">
        <v>0</v>
      </c>
      <c r="HO238" s="439">
        <v>0</v>
      </c>
      <c r="HP238" s="439">
        <v>0</v>
      </c>
      <c r="HQ238" s="439">
        <v>0</v>
      </c>
      <c r="HR238" s="439">
        <v>0</v>
      </c>
      <c r="HS238" s="439">
        <v>0</v>
      </c>
      <c r="HT238" s="439">
        <v>0</v>
      </c>
      <c r="HU238" s="439">
        <v>0</v>
      </c>
      <c r="HV238" s="439">
        <v>0</v>
      </c>
      <c r="HW238" s="439">
        <v>0</v>
      </c>
      <c r="HX238" s="439">
        <v>0</v>
      </c>
      <c r="HY238" s="439">
        <v>0</v>
      </c>
      <c r="HZ238" s="439">
        <v>0</v>
      </c>
      <c r="IA238" s="439">
        <v>0</v>
      </c>
      <c r="IB238" s="439">
        <v>0</v>
      </c>
      <c r="IC238" s="439">
        <v>0</v>
      </c>
      <c r="ID238" s="439">
        <v>0</v>
      </c>
      <c r="IE238" s="439">
        <v>0</v>
      </c>
      <c r="IF238" s="439">
        <v>0</v>
      </c>
      <c r="IG238" s="439">
        <v>0</v>
      </c>
      <c r="IH238" s="439">
        <v>0</v>
      </c>
      <c r="II238" s="439">
        <v>0</v>
      </c>
      <c r="IJ238" s="439">
        <v>0</v>
      </c>
      <c r="IK238" s="439">
        <v>0</v>
      </c>
      <c r="IL238" s="439">
        <v>0</v>
      </c>
      <c r="IM238" s="439">
        <v>0</v>
      </c>
      <c r="IN238" s="439">
        <v>0</v>
      </c>
      <c r="IO238" s="439">
        <v>0</v>
      </c>
      <c r="IP238" s="439">
        <v>0</v>
      </c>
      <c r="IQ238" s="439">
        <v>0</v>
      </c>
      <c r="IR238" s="439">
        <v>0</v>
      </c>
      <c r="IS238" s="439">
        <v>0</v>
      </c>
      <c r="IT238" s="439">
        <v>0</v>
      </c>
      <c r="IU238" s="439">
        <v>0</v>
      </c>
      <c r="IV238" s="439">
        <v>0</v>
      </c>
      <c r="IW238" s="439">
        <v>0</v>
      </c>
      <c r="IX238" s="439">
        <v>0</v>
      </c>
      <c r="IY238" s="439">
        <v>0</v>
      </c>
      <c r="IZ238" s="439">
        <v>0</v>
      </c>
      <c r="JA238" s="439">
        <v>0</v>
      </c>
      <c r="JB238" s="439">
        <v>0</v>
      </c>
      <c r="JC238" s="439">
        <v>0</v>
      </c>
      <c r="JD238" s="439">
        <v>0</v>
      </c>
      <c r="JE238" s="439">
        <v>0</v>
      </c>
      <c r="JF238" s="439">
        <v>0</v>
      </c>
      <c r="JG238" s="439">
        <v>0</v>
      </c>
      <c r="JH238" s="439">
        <v>0</v>
      </c>
      <c r="JI238" s="439">
        <v>0</v>
      </c>
      <c r="JJ238" s="439">
        <v>0</v>
      </c>
      <c r="JK238" s="439">
        <v>0</v>
      </c>
      <c r="JL238" s="439">
        <v>0</v>
      </c>
      <c r="JM238" s="439">
        <v>0</v>
      </c>
      <c r="JN238" s="439">
        <v>0</v>
      </c>
      <c r="JO238" s="439">
        <v>0</v>
      </c>
      <c r="JP238" s="439">
        <v>0</v>
      </c>
      <c r="JQ238" s="439">
        <v>0</v>
      </c>
      <c r="JR238" s="439">
        <v>0</v>
      </c>
      <c r="JS238" s="439">
        <v>0</v>
      </c>
      <c r="JT238" s="439">
        <v>0</v>
      </c>
      <c r="JU238" s="439">
        <v>0</v>
      </c>
      <c r="JV238" s="439">
        <v>0</v>
      </c>
      <c r="JW238" s="439">
        <v>0</v>
      </c>
      <c r="JX238" s="439">
        <v>0</v>
      </c>
      <c r="JY238" s="439">
        <v>0</v>
      </c>
      <c r="JZ238" s="439">
        <v>0</v>
      </c>
      <c r="KA238" s="439">
        <v>0</v>
      </c>
      <c r="KB238" s="439">
        <v>0</v>
      </c>
      <c r="KC238" s="439">
        <v>0</v>
      </c>
      <c r="KD238" s="439">
        <v>0</v>
      </c>
      <c r="KE238" s="439">
        <v>0</v>
      </c>
      <c r="KF238" s="439">
        <v>0</v>
      </c>
      <c r="KG238" s="439">
        <v>0</v>
      </c>
      <c r="KH238" s="439">
        <v>0</v>
      </c>
      <c r="KI238" s="439">
        <v>0</v>
      </c>
      <c r="KJ238" s="439">
        <v>0</v>
      </c>
      <c r="KK238" s="439">
        <v>0</v>
      </c>
      <c r="KL238" s="439">
        <v>0</v>
      </c>
      <c r="KM238" s="439">
        <v>0</v>
      </c>
      <c r="KN238" s="439">
        <v>0</v>
      </c>
      <c r="KO238" s="439">
        <v>0</v>
      </c>
      <c r="KP238" s="439">
        <v>0</v>
      </c>
      <c r="KQ238" s="439">
        <v>0</v>
      </c>
      <c r="KR238" s="439">
        <v>0</v>
      </c>
      <c r="KS238" s="439">
        <v>0</v>
      </c>
      <c r="KT238" s="439">
        <v>0</v>
      </c>
      <c r="KU238" s="439">
        <v>0</v>
      </c>
      <c r="KV238" s="439">
        <v>0</v>
      </c>
      <c r="KW238" s="439">
        <v>0</v>
      </c>
      <c r="KX238" s="439">
        <v>0</v>
      </c>
      <c r="KY238" s="439">
        <v>0</v>
      </c>
      <c r="KZ238" s="439">
        <v>0</v>
      </c>
      <c r="LA238" s="439">
        <v>0</v>
      </c>
      <c r="LB238" s="439">
        <v>0</v>
      </c>
      <c r="LC238" s="439">
        <v>0</v>
      </c>
      <c r="LD238" s="439">
        <v>0</v>
      </c>
      <c r="LE238" s="439">
        <v>0</v>
      </c>
      <c r="LF238" s="439">
        <v>0</v>
      </c>
      <c r="LG238" s="439">
        <v>0</v>
      </c>
      <c r="LH238" s="439">
        <v>0</v>
      </c>
      <c r="LI238" s="439">
        <v>0</v>
      </c>
      <c r="LJ238" s="439">
        <v>0</v>
      </c>
      <c r="LK238" s="439">
        <v>0</v>
      </c>
      <c r="LL238" s="439">
        <v>0</v>
      </c>
      <c r="LM238" s="439">
        <v>0</v>
      </c>
      <c r="LN238" s="439">
        <v>0</v>
      </c>
      <c r="LO238" s="439">
        <v>0</v>
      </c>
      <c r="LP238" s="439">
        <v>0</v>
      </c>
      <c r="LQ238" s="439">
        <v>0</v>
      </c>
      <c r="LR238" s="439">
        <v>0</v>
      </c>
      <c r="LS238" s="439">
        <v>0</v>
      </c>
      <c r="LT238" s="439">
        <v>0</v>
      </c>
      <c r="LU238" s="439">
        <v>0</v>
      </c>
      <c r="LV238" s="439">
        <v>0</v>
      </c>
      <c r="LW238" s="439">
        <v>0</v>
      </c>
      <c r="LX238" s="439">
        <v>0</v>
      </c>
      <c r="LY238" s="439">
        <v>0</v>
      </c>
      <c r="LZ238" s="439">
        <v>0</v>
      </c>
      <c r="MA238" s="439">
        <v>0</v>
      </c>
      <c r="MB238" s="439">
        <v>0</v>
      </c>
      <c r="MC238" s="439">
        <v>0</v>
      </c>
      <c r="MD238" s="439">
        <v>0</v>
      </c>
      <c r="ME238" s="439">
        <v>0</v>
      </c>
      <c r="MF238" s="439">
        <v>0</v>
      </c>
      <c r="MG238" s="439">
        <v>0</v>
      </c>
      <c r="MH238" s="439">
        <v>0</v>
      </c>
      <c r="MI238" s="439">
        <v>0</v>
      </c>
      <c r="MJ238" s="439">
        <v>0</v>
      </c>
      <c r="MK238" s="439">
        <v>0</v>
      </c>
      <c r="ML238" s="439">
        <v>0</v>
      </c>
      <c r="MM238" s="439">
        <v>0</v>
      </c>
      <c r="MN238" s="439">
        <v>0</v>
      </c>
      <c r="MO238" s="439">
        <v>0</v>
      </c>
      <c r="MP238" s="439">
        <v>0</v>
      </c>
      <c r="MQ238" s="439">
        <v>0</v>
      </c>
      <c r="MR238" s="439">
        <v>0</v>
      </c>
      <c r="MS238" s="439">
        <v>0</v>
      </c>
      <c r="MT238" s="439">
        <v>0</v>
      </c>
      <c r="MU238" s="439">
        <v>0</v>
      </c>
      <c r="MV238" s="439">
        <v>0</v>
      </c>
      <c r="MW238" s="439">
        <v>0</v>
      </c>
      <c r="MX238" s="439">
        <v>0</v>
      </c>
      <c r="MY238" s="439">
        <v>0</v>
      </c>
      <c r="MZ238" s="439">
        <v>0</v>
      </c>
      <c r="NA238" s="439">
        <v>0</v>
      </c>
      <c r="NB238" s="439">
        <v>0</v>
      </c>
      <c r="NC238" s="439">
        <v>0</v>
      </c>
      <c r="ND238" s="439">
        <v>0</v>
      </c>
      <c r="NE238" s="439">
        <v>0</v>
      </c>
      <c r="NF238" s="439">
        <v>0</v>
      </c>
      <c r="NG238" s="439">
        <v>0</v>
      </c>
      <c r="NH238" s="439">
        <v>0</v>
      </c>
      <c r="NI238" s="439">
        <v>0</v>
      </c>
      <c r="NJ238" s="439">
        <v>0</v>
      </c>
      <c r="NK238" s="442">
        <v>0</v>
      </c>
    </row>
    <row r="239" spans="1:375" x14ac:dyDescent="0.15">
      <c r="A239" s="443">
        <f t="shared" si="298"/>
        <v>463376.07345596037</v>
      </c>
      <c r="B239" s="444"/>
      <c r="C239" s="445" t="s">
        <v>755</v>
      </c>
      <c r="D239" s="446">
        <f>SUM(D232:D238)</f>
        <v>0</v>
      </c>
      <c r="E239" s="446">
        <f t="shared" ref="E239:BP239" si="323">SUM(E232:E238)</f>
        <v>0</v>
      </c>
      <c r="F239" s="446">
        <f t="shared" si="323"/>
        <v>0</v>
      </c>
      <c r="G239" s="446">
        <f t="shared" si="323"/>
        <v>0</v>
      </c>
      <c r="H239" s="446">
        <f t="shared" si="323"/>
        <v>0</v>
      </c>
      <c r="I239" s="446">
        <f t="shared" si="323"/>
        <v>0</v>
      </c>
      <c r="J239" s="446">
        <f t="shared" si="323"/>
        <v>0</v>
      </c>
      <c r="K239" s="446">
        <f t="shared" si="323"/>
        <v>0</v>
      </c>
      <c r="L239" s="446">
        <f t="shared" si="323"/>
        <v>0</v>
      </c>
      <c r="M239" s="446">
        <f t="shared" si="323"/>
        <v>0</v>
      </c>
      <c r="N239" s="446">
        <f t="shared" si="323"/>
        <v>0</v>
      </c>
      <c r="O239" s="446">
        <f t="shared" si="323"/>
        <v>0</v>
      </c>
      <c r="P239" s="446">
        <f t="shared" si="323"/>
        <v>0</v>
      </c>
      <c r="Q239" s="446">
        <f t="shared" si="323"/>
        <v>0</v>
      </c>
      <c r="R239" s="446">
        <f t="shared" si="323"/>
        <v>0</v>
      </c>
      <c r="S239" s="446">
        <f t="shared" si="323"/>
        <v>0</v>
      </c>
      <c r="T239" s="446">
        <f t="shared" si="323"/>
        <v>0</v>
      </c>
      <c r="U239" s="446">
        <f t="shared" si="323"/>
        <v>0</v>
      </c>
      <c r="V239" s="446">
        <f t="shared" si="323"/>
        <v>0</v>
      </c>
      <c r="W239" s="446">
        <f t="shared" si="323"/>
        <v>0</v>
      </c>
      <c r="X239" s="446">
        <f t="shared" si="323"/>
        <v>0</v>
      </c>
      <c r="Y239" s="446">
        <f t="shared" si="323"/>
        <v>0</v>
      </c>
      <c r="Z239" s="446">
        <f t="shared" si="323"/>
        <v>229.3451068010977</v>
      </c>
      <c r="AA239" s="446">
        <f t="shared" si="323"/>
        <v>229.49825324071389</v>
      </c>
      <c r="AB239" s="446">
        <f t="shared" si="323"/>
        <v>314.03123459044627</v>
      </c>
      <c r="AC239" s="446">
        <f t="shared" si="323"/>
        <v>359.10593526994626</v>
      </c>
      <c r="AD239" s="446">
        <f t="shared" si="323"/>
        <v>361.94155167084864</v>
      </c>
      <c r="AE239" s="446">
        <f t="shared" si="323"/>
        <v>2176.1342874559323</v>
      </c>
      <c r="AF239" s="446">
        <f t="shared" si="323"/>
        <v>2189.8539279363176</v>
      </c>
      <c r="AG239" s="446">
        <f t="shared" si="323"/>
        <v>2220.1906083090771</v>
      </c>
      <c r="AH239" s="446">
        <f t="shared" si="323"/>
        <v>2228.791605317479</v>
      </c>
      <c r="AI239" s="446">
        <f t="shared" si="323"/>
        <v>2229.0951783896999</v>
      </c>
      <c r="AJ239" s="446">
        <f t="shared" si="323"/>
        <v>2230.1956164993239</v>
      </c>
      <c r="AK239" s="446">
        <f t="shared" si="323"/>
        <v>2235.3212486299526</v>
      </c>
      <c r="AL239" s="446">
        <f t="shared" si="323"/>
        <v>2298.98797618558</v>
      </c>
      <c r="AM239" s="446">
        <f t="shared" si="323"/>
        <v>2299.2945551272696</v>
      </c>
      <c r="AN239" s="446">
        <f t="shared" si="323"/>
        <v>2400.0904119799152</v>
      </c>
      <c r="AO239" s="446">
        <f t="shared" si="323"/>
        <v>2400.6474501227403</v>
      </c>
      <c r="AP239" s="446">
        <f t="shared" si="323"/>
        <v>2400.9563029824453</v>
      </c>
      <c r="AQ239" s="446">
        <f t="shared" si="323"/>
        <v>2401.2659175566223</v>
      </c>
      <c r="AR239" s="446">
        <f t="shared" si="323"/>
        <v>2401.7185500802193</v>
      </c>
      <c r="AS239" s="446">
        <f t="shared" si="323"/>
        <v>2402.2979447957364</v>
      </c>
      <c r="AT239" s="446">
        <f t="shared" si="323"/>
        <v>2402.6098558034337</v>
      </c>
      <c r="AU239" s="446">
        <f t="shared" si="323"/>
        <v>2402.9225360678211</v>
      </c>
      <c r="AV239" s="446">
        <f t="shared" si="323"/>
        <v>2404.0559873207335</v>
      </c>
      <c r="AW239" s="446">
        <f t="shared" si="323"/>
        <v>2404.4513221804486</v>
      </c>
      <c r="AX239" s="446">
        <f t="shared" si="323"/>
        <v>2460.8180980913467</v>
      </c>
      <c r="AY239" s="446">
        <f t="shared" si="323"/>
        <v>2461.1338744012864</v>
      </c>
      <c r="AZ239" s="446">
        <f t="shared" si="323"/>
        <v>2469.1294919152638</v>
      </c>
      <c r="BA239" s="446">
        <f t="shared" si="323"/>
        <v>2469.7032412023736</v>
      </c>
      <c r="BB239" s="446">
        <f t="shared" si="323"/>
        <v>2470.0213596478698</v>
      </c>
      <c r="BC239" s="446">
        <f t="shared" si="323"/>
        <v>2470.3402626592724</v>
      </c>
      <c r="BD239" s="446">
        <f t="shared" si="323"/>
        <v>2470.8064741585772</v>
      </c>
      <c r="BE239" s="446">
        <f t="shared" si="323"/>
        <v>2471.4032507155598</v>
      </c>
      <c r="BF239" s="446">
        <f t="shared" si="323"/>
        <v>2471.7245190534877</v>
      </c>
      <c r="BG239" s="446">
        <f t="shared" si="323"/>
        <v>2472.0465797258066</v>
      </c>
      <c r="BH239" s="446">
        <f t="shared" si="323"/>
        <v>2369.4852350552896</v>
      </c>
      <c r="BI239" s="446">
        <f t="shared" si="323"/>
        <v>2359.6873200758432</v>
      </c>
      <c r="BJ239" s="446">
        <f t="shared" si="323"/>
        <v>2417.5811317332896</v>
      </c>
      <c r="BK239" s="446">
        <f t="shared" si="323"/>
        <v>2492.6787268118824</v>
      </c>
      <c r="BL239" s="446">
        <f t="shared" si="323"/>
        <v>2508.3142105087086</v>
      </c>
      <c r="BM239" s="446">
        <f t="shared" si="323"/>
        <v>2510.7650599481462</v>
      </c>
      <c r="BN239" s="446">
        <f t="shared" si="323"/>
        <v>2514.1802174671661</v>
      </c>
      <c r="BO239" s="446">
        <f t="shared" si="323"/>
        <v>2514.4668936815669</v>
      </c>
      <c r="BP239" s="446">
        <f t="shared" si="323"/>
        <v>2536.1550482353236</v>
      </c>
      <c r="BQ239" s="446">
        <f t="shared" ref="BQ239:EB239" si="324">SUM(BQ232:BQ238)</f>
        <v>2536.7697280890156</v>
      </c>
      <c r="BR239" s="446">
        <f t="shared" si="324"/>
        <v>2545.8959297985657</v>
      </c>
      <c r="BS239" s="446">
        <f t="shared" si="324"/>
        <v>2546.2276522910543</v>
      </c>
      <c r="BT239" s="446">
        <f t="shared" si="324"/>
        <v>2546.5601929006989</v>
      </c>
      <c r="BU239" s="446">
        <f t="shared" si="324"/>
        <v>2546.8935536451963</v>
      </c>
      <c r="BV239" s="446">
        <f t="shared" si="324"/>
        <v>2606.6930662090685</v>
      </c>
      <c r="BW239" s="446">
        <f t="shared" si="324"/>
        <v>2607.0280732962838</v>
      </c>
      <c r="BX239" s="446">
        <f t="shared" si="324"/>
        <v>2615.3891149874762</v>
      </c>
      <c r="BY239" s="446">
        <f t="shared" si="324"/>
        <v>2617.0450708462954</v>
      </c>
      <c r="BZ239" s="446">
        <f t="shared" si="324"/>
        <v>2617.3825627051224</v>
      </c>
      <c r="CA239" s="446">
        <f t="shared" si="324"/>
        <v>2617.7208869099195</v>
      </c>
      <c r="CB239" s="446">
        <f t="shared" si="324"/>
        <v>2618.2154906895321</v>
      </c>
      <c r="CC239" s="446">
        <f t="shared" si="324"/>
        <v>2618.8486109388346</v>
      </c>
      <c r="CD239" s="446">
        <f t="shared" si="324"/>
        <v>2619.1894445185426</v>
      </c>
      <c r="CE239" s="446">
        <f t="shared" si="324"/>
        <v>2619.5311186858057</v>
      </c>
      <c r="CF239" s="446">
        <f t="shared" si="324"/>
        <v>2619.8736355137394</v>
      </c>
      <c r="CG239" s="446">
        <f t="shared" si="324"/>
        <v>2620.2169970805726</v>
      </c>
      <c r="CH239" s="446">
        <f t="shared" si="324"/>
        <v>2681.8104950213601</v>
      </c>
      <c r="CI239" s="446">
        <f t="shared" si="324"/>
        <v>2682.1555523211919</v>
      </c>
      <c r="CJ239" s="446">
        <f t="shared" si="324"/>
        <v>2690.7057579996408</v>
      </c>
      <c r="CK239" s="446">
        <f t="shared" si="324"/>
        <v>2692.4113925342244</v>
      </c>
      <c r="CL239" s="446">
        <f t="shared" si="324"/>
        <v>2692.7590091488164</v>
      </c>
      <c r="CM239" s="446">
        <f t="shared" si="324"/>
        <v>2693.107483079757</v>
      </c>
      <c r="CN239" s="446">
        <f t="shared" si="324"/>
        <v>2693.6169249727582</v>
      </c>
      <c r="CO239" s="446">
        <f t="shared" si="324"/>
        <v>2694.2690388295396</v>
      </c>
      <c r="CP239" s="446">
        <f t="shared" si="324"/>
        <v>2694.6200974166391</v>
      </c>
      <c r="CQ239" s="446">
        <f t="shared" si="324"/>
        <v>2694.9720218089196</v>
      </c>
      <c r="CR239" s="446">
        <f t="shared" si="324"/>
        <v>2695.3248141416916</v>
      </c>
      <c r="CS239" s="446">
        <f t="shared" si="324"/>
        <v>2695.6784765555299</v>
      </c>
      <c r="CT239" s="446">
        <f t="shared" si="324"/>
        <v>0</v>
      </c>
      <c r="CU239" s="446">
        <f t="shared" si="324"/>
        <v>0</v>
      </c>
      <c r="CV239" s="446">
        <f t="shared" si="324"/>
        <v>0</v>
      </c>
      <c r="CW239" s="446">
        <f t="shared" si="324"/>
        <v>571.04997786463389</v>
      </c>
      <c r="CX239" s="446">
        <f t="shared" si="324"/>
        <v>571.36246602426513</v>
      </c>
      <c r="CY239" s="446">
        <f t="shared" si="324"/>
        <v>3130.4049158554876</v>
      </c>
      <c r="CZ239" s="446">
        <f t="shared" si="324"/>
        <v>3130.9296410052784</v>
      </c>
      <c r="DA239" s="446">
        <f t="shared" si="324"/>
        <v>3141.2121749485232</v>
      </c>
      <c r="DB239" s="446">
        <f t="shared" si="324"/>
        <v>3141.5737652932353</v>
      </c>
      <c r="DC239" s="446">
        <f t="shared" si="324"/>
        <v>3141.9362474172849</v>
      </c>
      <c r="DD239" s="446">
        <f t="shared" si="324"/>
        <v>3142.2996235200399</v>
      </c>
      <c r="DE239" s="446">
        <f t="shared" si="324"/>
        <v>3142.6638958062927</v>
      </c>
      <c r="DF239" s="446">
        <f t="shared" si="324"/>
        <v>3143.0290664862741</v>
      </c>
      <c r="DG239" s="446">
        <f t="shared" si="324"/>
        <v>3143.3951377756657</v>
      </c>
      <c r="DH239" s="446">
        <f t="shared" si="324"/>
        <v>3152.0398512354277</v>
      </c>
      <c r="DI239" s="446">
        <f t="shared" si="324"/>
        <v>3230.2056735751457</v>
      </c>
      <c r="DJ239" s="446">
        <f t="shared" si="324"/>
        <v>3230.5744600415665</v>
      </c>
      <c r="DK239" s="446">
        <f t="shared" si="324"/>
        <v>3230.9441560349014</v>
      </c>
      <c r="DL239" s="446">
        <f t="shared" si="324"/>
        <v>3231.484622939186</v>
      </c>
      <c r="DM239" s="446">
        <f t="shared" si="324"/>
        <v>3232.1764505298456</v>
      </c>
      <c r="DN239" s="446">
        <f t="shared" si="324"/>
        <v>3232.5488885848995</v>
      </c>
      <c r="DO239" s="446">
        <f t="shared" si="324"/>
        <v>3232.9222451726705</v>
      </c>
      <c r="DP239" s="446">
        <f t="shared" si="324"/>
        <v>3233.2965225585081</v>
      </c>
      <c r="DQ239" s="446">
        <f t="shared" si="324"/>
        <v>3233.671723013349</v>
      </c>
      <c r="DR239" s="446">
        <f t="shared" si="324"/>
        <v>3234.0478488137296</v>
      </c>
      <c r="DS239" s="446">
        <f t="shared" si="324"/>
        <v>3234.4249022418026</v>
      </c>
      <c r="DT239" s="446">
        <f t="shared" si="324"/>
        <v>3243.263515312015</v>
      </c>
      <c r="DU239" s="446">
        <f t="shared" si="324"/>
        <v>3323.7743123219243</v>
      </c>
      <c r="DV239" s="446">
        <f t="shared" si="324"/>
        <v>3324.1541623823373</v>
      </c>
      <c r="DW239" s="446">
        <f t="shared" si="324"/>
        <v>3324.5349492554724</v>
      </c>
      <c r="DX239" s="446">
        <f t="shared" si="324"/>
        <v>3325.0916301668858</v>
      </c>
      <c r="DY239" s="446">
        <f t="shared" si="324"/>
        <v>3286.3601727334408</v>
      </c>
      <c r="DZ239" s="446">
        <f t="shared" si="324"/>
        <v>3286.688031553479</v>
      </c>
      <c r="EA239" s="446">
        <f t="shared" si="324"/>
        <v>3287.0166989618147</v>
      </c>
      <c r="EB239" s="446">
        <f t="shared" si="324"/>
        <v>3315.6308056985349</v>
      </c>
      <c r="EC239" s="446">
        <f t="shared" ref="EC239:GN239" si="325">SUM(EC232:EC238)</f>
        <v>3316.0172621670208</v>
      </c>
      <c r="ED239" s="446">
        <f t="shared" si="325"/>
        <v>3328.0574235608519</v>
      </c>
      <c r="EE239" s="446">
        <f t="shared" si="325"/>
        <v>3328.4457885917668</v>
      </c>
      <c r="EF239" s="446">
        <f t="shared" si="325"/>
        <v>3232.7982666496328</v>
      </c>
      <c r="EG239" s="446">
        <f t="shared" si="325"/>
        <v>3313.8118239387231</v>
      </c>
      <c r="EH239" s="446">
        <f t="shared" si="325"/>
        <v>3314.1913321340817</v>
      </c>
      <c r="EI239" s="446">
        <f t="shared" si="325"/>
        <v>3314.5717762990312</v>
      </c>
      <c r="EJ239" s="446">
        <f t="shared" si="325"/>
        <v>3314.9531587419247</v>
      </c>
      <c r="EK239" s="446">
        <f t="shared" si="325"/>
        <v>3315.3354817768086</v>
      </c>
      <c r="EL239" s="446">
        <f t="shared" si="325"/>
        <v>3315.7187477234365</v>
      </c>
      <c r="EM239" s="446">
        <f t="shared" si="325"/>
        <v>3316.1029589072841</v>
      </c>
      <c r="EN239" s="446">
        <f t="shared" si="325"/>
        <v>3316.48811765956</v>
      </c>
      <c r="EO239" s="446">
        <f t="shared" si="325"/>
        <v>3316.8742263172244</v>
      </c>
      <c r="EP239" s="446">
        <f t="shared" si="325"/>
        <v>3317.2612872229997</v>
      </c>
      <c r="EQ239" s="446">
        <f t="shared" si="325"/>
        <v>3317.6493027253873</v>
      </c>
      <c r="ER239" s="446">
        <f t="shared" si="325"/>
        <v>3319.8757537681367</v>
      </c>
      <c r="ES239" s="446">
        <f t="shared" si="325"/>
        <v>3403.3197177758989</v>
      </c>
      <c r="ET239" s="446">
        <f t="shared" si="325"/>
        <v>3403.7106112171186</v>
      </c>
      <c r="EU239" s="446">
        <f t="shared" si="325"/>
        <v>3404.1024687070162</v>
      </c>
      <c r="EV239" s="446">
        <f t="shared" si="325"/>
        <v>3404.4952926231963</v>
      </c>
      <c r="EW239" s="446">
        <f t="shared" si="325"/>
        <v>3321.2581615372997</v>
      </c>
      <c r="EX239" s="446">
        <f t="shared" si="325"/>
        <v>3313.2581800652142</v>
      </c>
      <c r="EY239" s="446">
        <f t="shared" si="325"/>
        <v>3313.4577998758659</v>
      </c>
      <c r="EZ239" s="446">
        <f t="shared" si="325"/>
        <v>3313.6579120028227</v>
      </c>
      <c r="FA239" s="446">
        <f t="shared" si="325"/>
        <v>3313.8585176602696</v>
      </c>
      <c r="FB239" s="446">
        <f t="shared" si="325"/>
        <v>3290.8563563420557</v>
      </c>
      <c r="FC239" s="446">
        <f t="shared" si="325"/>
        <v>3291.0084378163983</v>
      </c>
      <c r="FD239" s="446">
        <f t="shared" si="325"/>
        <v>3292.5845337497017</v>
      </c>
      <c r="FE239" s="446">
        <f t="shared" si="325"/>
        <v>3378.2830195077349</v>
      </c>
      <c r="FF239" s="446">
        <f t="shared" si="325"/>
        <v>3378.4362289812889</v>
      </c>
      <c r="FG239" s="446">
        <f t="shared" si="325"/>
        <v>3378.5898163107368</v>
      </c>
      <c r="FH239" s="446">
        <f t="shared" si="325"/>
        <v>3378.7437824279723</v>
      </c>
      <c r="FI239" s="446">
        <f t="shared" si="325"/>
        <v>3378.8981282671889</v>
      </c>
      <c r="FJ239" s="446">
        <f t="shared" si="325"/>
        <v>3379.0528547648828</v>
      </c>
      <c r="FK239" s="446">
        <f t="shared" si="325"/>
        <v>3379.2079628598613</v>
      </c>
      <c r="FL239" s="446">
        <f t="shared" si="325"/>
        <v>3379.3634534932457</v>
      </c>
      <c r="FM239" s="446">
        <f t="shared" si="325"/>
        <v>3379.5193276084792</v>
      </c>
      <c r="FN239" s="446">
        <f t="shared" si="325"/>
        <v>3379.6755861513316</v>
      </c>
      <c r="FO239" s="446">
        <f t="shared" si="325"/>
        <v>3379.8322300699047</v>
      </c>
      <c r="FP239" s="446">
        <f t="shared" si="325"/>
        <v>3381.4556088812074</v>
      </c>
      <c r="FQ239" s="446">
        <f t="shared" si="325"/>
        <v>3469.725049211982</v>
      </c>
      <c r="FR239" s="446">
        <f t="shared" si="325"/>
        <v>3469.8828549697428</v>
      </c>
      <c r="FS239" s="446">
        <f t="shared" si="325"/>
        <v>3470.0410499190734</v>
      </c>
      <c r="FT239" s="446">
        <f t="shared" si="325"/>
        <v>3452.8397342575799</v>
      </c>
      <c r="FU239" s="446">
        <f t="shared" si="325"/>
        <v>3452.9617392593236</v>
      </c>
      <c r="FV239" s="446">
        <f t="shared" si="325"/>
        <v>3453.0840451583149</v>
      </c>
      <c r="FW239" s="446">
        <f t="shared" si="325"/>
        <v>3470.6777408646722</v>
      </c>
      <c r="FX239" s="446">
        <f t="shared" si="325"/>
        <v>3470.8378962170582</v>
      </c>
      <c r="FY239" s="446">
        <f t="shared" si="325"/>
        <v>3470.9984465557486</v>
      </c>
      <c r="FZ239" s="446">
        <f t="shared" si="325"/>
        <v>3471.1593928548864</v>
      </c>
      <c r="GA239" s="446">
        <f t="shared" si="325"/>
        <v>3471.3207360910169</v>
      </c>
      <c r="GB239" s="446">
        <f t="shared" si="325"/>
        <v>3472.9928162666583</v>
      </c>
      <c r="GC239" s="446">
        <f t="shared" si="325"/>
        <v>3563.9103398073562</v>
      </c>
      <c r="GD239" s="446">
        <f t="shared" si="325"/>
        <v>3564.0728797378501</v>
      </c>
      <c r="GE239" s="446">
        <f t="shared" si="325"/>
        <v>3564.2358205356609</v>
      </c>
      <c r="GF239" s="446">
        <f t="shared" si="325"/>
        <v>3564.399163189436</v>
      </c>
      <c r="GG239" s="446">
        <f t="shared" si="325"/>
        <v>3564.5629086902609</v>
      </c>
      <c r="GH239" s="446">
        <f t="shared" si="325"/>
        <v>3564.7270580316645</v>
      </c>
      <c r="GI239" s="446">
        <f t="shared" si="325"/>
        <v>0</v>
      </c>
      <c r="GJ239" s="446">
        <f t="shared" si="325"/>
        <v>0</v>
      </c>
      <c r="GK239" s="446">
        <f t="shared" si="325"/>
        <v>0</v>
      </c>
      <c r="GL239" s="446">
        <f t="shared" si="325"/>
        <v>0</v>
      </c>
      <c r="GM239" s="446">
        <f t="shared" si="325"/>
        <v>0</v>
      </c>
      <c r="GN239" s="446">
        <f t="shared" si="325"/>
        <v>0</v>
      </c>
      <c r="GO239" s="446">
        <f t="shared" ref="GO239:IZ239" si="326">SUM(GO232:GO238)</f>
        <v>0</v>
      </c>
      <c r="GP239" s="446">
        <f t="shared" si="326"/>
        <v>0</v>
      </c>
      <c r="GQ239" s="446">
        <f t="shared" si="326"/>
        <v>0</v>
      </c>
      <c r="GR239" s="446">
        <f t="shared" si="326"/>
        <v>0</v>
      </c>
      <c r="GS239" s="446">
        <f t="shared" si="326"/>
        <v>0</v>
      </c>
      <c r="GT239" s="446">
        <f t="shared" si="326"/>
        <v>0</v>
      </c>
      <c r="GU239" s="446">
        <f t="shared" si="326"/>
        <v>0</v>
      </c>
      <c r="GV239" s="446">
        <f t="shared" si="326"/>
        <v>0</v>
      </c>
      <c r="GW239" s="446">
        <f t="shared" si="326"/>
        <v>0</v>
      </c>
      <c r="GX239" s="446">
        <f t="shared" si="326"/>
        <v>0</v>
      </c>
      <c r="GY239" s="446">
        <f t="shared" si="326"/>
        <v>0</v>
      </c>
      <c r="GZ239" s="446">
        <f t="shared" si="326"/>
        <v>0</v>
      </c>
      <c r="HA239" s="446">
        <f t="shared" si="326"/>
        <v>0</v>
      </c>
      <c r="HB239" s="446">
        <f t="shared" si="326"/>
        <v>0</v>
      </c>
      <c r="HC239" s="446">
        <f t="shared" si="326"/>
        <v>0</v>
      </c>
      <c r="HD239" s="446">
        <f t="shared" si="326"/>
        <v>0</v>
      </c>
      <c r="HE239" s="446">
        <f t="shared" si="326"/>
        <v>0</v>
      </c>
      <c r="HF239" s="446">
        <f t="shared" si="326"/>
        <v>0</v>
      </c>
      <c r="HG239" s="446">
        <f t="shared" si="326"/>
        <v>0</v>
      </c>
      <c r="HH239" s="446">
        <f t="shared" si="326"/>
        <v>0</v>
      </c>
      <c r="HI239" s="446">
        <f t="shared" si="326"/>
        <v>0</v>
      </c>
      <c r="HJ239" s="446">
        <f t="shared" si="326"/>
        <v>0</v>
      </c>
      <c r="HK239" s="446">
        <f t="shared" si="326"/>
        <v>0</v>
      </c>
      <c r="HL239" s="446">
        <f t="shared" si="326"/>
        <v>0</v>
      </c>
      <c r="HM239" s="446">
        <f t="shared" si="326"/>
        <v>0</v>
      </c>
      <c r="HN239" s="446">
        <f t="shared" si="326"/>
        <v>0</v>
      </c>
      <c r="HO239" s="446">
        <f t="shared" si="326"/>
        <v>0</v>
      </c>
      <c r="HP239" s="446">
        <f t="shared" si="326"/>
        <v>0</v>
      </c>
      <c r="HQ239" s="446">
        <f t="shared" si="326"/>
        <v>0</v>
      </c>
      <c r="HR239" s="446">
        <f t="shared" si="326"/>
        <v>0</v>
      </c>
      <c r="HS239" s="446">
        <f t="shared" si="326"/>
        <v>0</v>
      </c>
      <c r="HT239" s="446">
        <f t="shared" si="326"/>
        <v>0</v>
      </c>
      <c r="HU239" s="446">
        <f t="shared" si="326"/>
        <v>0</v>
      </c>
      <c r="HV239" s="446">
        <f t="shared" si="326"/>
        <v>0</v>
      </c>
      <c r="HW239" s="446">
        <f t="shared" si="326"/>
        <v>0</v>
      </c>
      <c r="HX239" s="446">
        <f t="shared" si="326"/>
        <v>0</v>
      </c>
      <c r="HY239" s="446">
        <f t="shared" si="326"/>
        <v>0</v>
      </c>
      <c r="HZ239" s="446">
        <f t="shared" si="326"/>
        <v>0</v>
      </c>
      <c r="IA239" s="446">
        <f t="shared" si="326"/>
        <v>0</v>
      </c>
      <c r="IB239" s="446">
        <f t="shared" si="326"/>
        <v>0</v>
      </c>
      <c r="IC239" s="446">
        <f t="shared" si="326"/>
        <v>0</v>
      </c>
      <c r="ID239" s="446">
        <f t="shared" si="326"/>
        <v>0</v>
      </c>
      <c r="IE239" s="446">
        <f t="shared" si="326"/>
        <v>0</v>
      </c>
      <c r="IF239" s="446">
        <f t="shared" si="326"/>
        <v>0</v>
      </c>
      <c r="IG239" s="446">
        <f t="shared" si="326"/>
        <v>0</v>
      </c>
      <c r="IH239" s="446">
        <f t="shared" si="326"/>
        <v>0</v>
      </c>
      <c r="II239" s="446">
        <f t="shared" si="326"/>
        <v>0</v>
      </c>
      <c r="IJ239" s="446">
        <f t="shared" si="326"/>
        <v>0</v>
      </c>
      <c r="IK239" s="446">
        <f t="shared" si="326"/>
        <v>0</v>
      </c>
      <c r="IL239" s="446">
        <f t="shared" si="326"/>
        <v>0</v>
      </c>
      <c r="IM239" s="446">
        <f t="shared" si="326"/>
        <v>0</v>
      </c>
      <c r="IN239" s="446">
        <f t="shared" si="326"/>
        <v>0</v>
      </c>
      <c r="IO239" s="446">
        <f t="shared" si="326"/>
        <v>0</v>
      </c>
      <c r="IP239" s="446">
        <f t="shared" si="326"/>
        <v>0</v>
      </c>
      <c r="IQ239" s="446">
        <f t="shared" si="326"/>
        <v>0</v>
      </c>
      <c r="IR239" s="446">
        <f t="shared" si="326"/>
        <v>0</v>
      </c>
      <c r="IS239" s="446">
        <f t="shared" si="326"/>
        <v>0</v>
      </c>
      <c r="IT239" s="446">
        <f t="shared" si="326"/>
        <v>0</v>
      </c>
      <c r="IU239" s="446">
        <f t="shared" si="326"/>
        <v>0</v>
      </c>
      <c r="IV239" s="446">
        <f t="shared" si="326"/>
        <v>0</v>
      </c>
      <c r="IW239" s="446">
        <f t="shared" si="326"/>
        <v>0</v>
      </c>
      <c r="IX239" s="446">
        <f t="shared" si="326"/>
        <v>0</v>
      </c>
      <c r="IY239" s="446">
        <f t="shared" si="326"/>
        <v>0</v>
      </c>
      <c r="IZ239" s="446">
        <f t="shared" si="326"/>
        <v>0</v>
      </c>
      <c r="JA239" s="446">
        <f t="shared" ref="JA239:LL239" si="327">SUM(JA232:JA238)</f>
        <v>0</v>
      </c>
      <c r="JB239" s="446">
        <f t="shared" si="327"/>
        <v>0</v>
      </c>
      <c r="JC239" s="446">
        <f t="shared" si="327"/>
        <v>0</v>
      </c>
      <c r="JD239" s="446">
        <f t="shared" si="327"/>
        <v>0</v>
      </c>
      <c r="JE239" s="446">
        <f t="shared" si="327"/>
        <v>0</v>
      </c>
      <c r="JF239" s="446">
        <f t="shared" si="327"/>
        <v>0</v>
      </c>
      <c r="JG239" s="446">
        <f t="shared" si="327"/>
        <v>0</v>
      </c>
      <c r="JH239" s="446">
        <f t="shared" si="327"/>
        <v>0</v>
      </c>
      <c r="JI239" s="446">
        <f t="shared" si="327"/>
        <v>0</v>
      </c>
      <c r="JJ239" s="446">
        <f t="shared" si="327"/>
        <v>0</v>
      </c>
      <c r="JK239" s="446">
        <f t="shared" si="327"/>
        <v>0</v>
      </c>
      <c r="JL239" s="446">
        <f t="shared" si="327"/>
        <v>0</v>
      </c>
      <c r="JM239" s="446">
        <f t="shared" si="327"/>
        <v>0</v>
      </c>
      <c r="JN239" s="446">
        <f t="shared" si="327"/>
        <v>0</v>
      </c>
      <c r="JO239" s="446">
        <f t="shared" si="327"/>
        <v>0</v>
      </c>
      <c r="JP239" s="446">
        <f t="shared" si="327"/>
        <v>0</v>
      </c>
      <c r="JQ239" s="446">
        <f t="shared" si="327"/>
        <v>0</v>
      </c>
      <c r="JR239" s="446">
        <f t="shared" si="327"/>
        <v>0</v>
      </c>
      <c r="JS239" s="446">
        <f t="shared" si="327"/>
        <v>0</v>
      </c>
      <c r="JT239" s="446">
        <f t="shared" si="327"/>
        <v>0</v>
      </c>
      <c r="JU239" s="446">
        <f t="shared" si="327"/>
        <v>0</v>
      </c>
      <c r="JV239" s="446">
        <f t="shared" si="327"/>
        <v>0</v>
      </c>
      <c r="JW239" s="446">
        <f t="shared" si="327"/>
        <v>0</v>
      </c>
      <c r="JX239" s="446">
        <f t="shared" si="327"/>
        <v>0</v>
      </c>
      <c r="JY239" s="446">
        <f t="shared" si="327"/>
        <v>0</v>
      </c>
      <c r="JZ239" s="446">
        <f t="shared" si="327"/>
        <v>0</v>
      </c>
      <c r="KA239" s="446">
        <f t="shared" si="327"/>
        <v>0</v>
      </c>
      <c r="KB239" s="446">
        <f t="shared" si="327"/>
        <v>0</v>
      </c>
      <c r="KC239" s="446">
        <f t="shared" si="327"/>
        <v>0</v>
      </c>
      <c r="KD239" s="446">
        <f t="shared" si="327"/>
        <v>0</v>
      </c>
      <c r="KE239" s="446">
        <f t="shared" si="327"/>
        <v>0</v>
      </c>
      <c r="KF239" s="446">
        <f t="shared" si="327"/>
        <v>0</v>
      </c>
      <c r="KG239" s="446">
        <f t="shared" si="327"/>
        <v>0</v>
      </c>
      <c r="KH239" s="446">
        <f t="shared" si="327"/>
        <v>0</v>
      </c>
      <c r="KI239" s="446">
        <f t="shared" si="327"/>
        <v>0</v>
      </c>
      <c r="KJ239" s="446">
        <f t="shared" si="327"/>
        <v>0</v>
      </c>
      <c r="KK239" s="446">
        <f t="shared" si="327"/>
        <v>0</v>
      </c>
      <c r="KL239" s="446">
        <f t="shared" si="327"/>
        <v>0</v>
      </c>
      <c r="KM239" s="446">
        <f t="shared" si="327"/>
        <v>0</v>
      </c>
      <c r="KN239" s="446">
        <f t="shared" si="327"/>
        <v>0</v>
      </c>
      <c r="KO239" s="446">
        <f t="shared" si="327"/>
        <v>0</v>
      </c>
      <c r="KP239" s="446">
        <f t="shared" si="327"/>
        <v>0</v>
      </c>
      <c r="KQ239" s="446">
        <f t="shared" si="327"/>
        <v>0</v>
      </c>
      <c r="KR239" s="446">
        <f t="shared" si="327"/>
        <v>0</v>
      </c>
      <c r="KS239" s="446">
        <f t="shared" si="327"/>
        <v>0</v>
      </c>
      <c r="KT239" s="446">
        <f t="shared" si="327"/>
        <v>0</v>
      </c>
      <c r="KU239" s="446">
        <f t="shared" si="327"/>
        <v>0</v>
      </c>
      <c r="KV239" s="446">
        <f t="shared" si="327"/>
        <v>0</v>
      </c>
      <c r="KW239" s="446">
        <f t="shared" si="327"/>
        <v>0</v>
      </c>
      <c r="KX239" s="446">
        <f t="shared" si="327"/>
        <v>0</v>
      </c>
      <c r="KY239" s="446">
        <f t="shared" si="327"/>
        <v>0</v>
      </c>
      <c r="KZ239" s="446">
        <f t="shared" si="327"/>
        <v>0</v>
      </c>
      <c r="LA239" s="446">
        <f t="shared" si="327"/>
        <v>0</v>
      </c>
      <c r="LB239" s="446">
        <f t="shared" si="327"/>
        <v>0</v>
      </c>
      <c r="LC239" s="446">
        <f t="shared" si="327"/>
        <v>0</v>
      </c>
      <c r="LD239" s="446">
        <f t="shared" si="327"/>
        <v>0</v>
      </c>
      <c r="LE239" s="446">
        <f t="shared" si="327"/>
        <v>0</v>
      </c>
      <c r="LF239" s="446">
        <f t="shared" si="327"/>
        <v>0</v>
      </c>
      <c r="LG239" s="446">
        <f t="shared" si="327"/>
        <v>0</v>
      </c>
      <c r="LH239" s="446">
        <f t="shared" si="327"/>
        <v>0</v>
      </c>
      <c r="LI239" s="446">
        <f t="shared" si="327"/>
        <v>0</v>
      </c>
      <c r="LJ239" s="446">
        <f t="shared" si="327"/>
        <v>0</v>
      </c>
      <c r="LK239" s="446">
        <f t="shared" si="327"/>
        <v>0</v>
      </c>
      <c r="LL239" s="446">
        <f t="shared" si="327"/>
        <v>0</v>
      </c>
      <c r="LM239" s="446">
        <f t="shared" ref="LM239:NK239" si="328">SUM(LM232:LM238)</f>
        <v>0</v>
      </c>
      <c r="LN239" s="446">
        <f t="shared" si="328"/>
        <v>0</v>
      </c>
      <c r="LO239" s="446">
        <f t="shared" si="328"/>
        <v>0</v>
      </c>
      <c r="LP239" s="446">
        <f t="shared" si="328"/>
        <v>0</v>
      </c>
      <c r="LQ239" s="446">
        <f t="shared" si="328"/>
        <v>0</v>
      </c>
      <c r="LR239" s="446">
        <f t="shared" si="328"/>
        <v>0</v>
      </c>
      <c r="LS239" s="446">
        <f t="shared" si="328"/>
        <v>0</v>
      </c>
      <c r="LT239" s="446">
        <f t="shared" si="328"/>
        <v>0</v>
      </c>
      <c r="LU239" s="446">
        <f t="shared" si="328"/>
        <v>0</v>
      </c>
      <c r="LV239" s="446">
        <f t="shared" si="328"/>
        <v>0</v>
      </c>
      <c r="LW239" s="446">
        <f t="shared" si="328"/>
        <v>0</v>
      </c>
      <c r="LX239" s="446">
        <f t="shared" si="328"/>
        <v>0</v>
      </c>
      <c r="LY239" s="446">
        <f t="shared" si="328"/>
        <v>0</v>
      </c>
      <c r="LZ239" s="446">
        <f t="shared" si="328"/>
        <v>0</v>
      </c>
      <c r="MA239" s="446">
        <f t="shared" si="328"/>
        <v>0</v>
      </c>
      <c r="MB239" s="446">
        <f t="shared" si="328"/>
        <v>0</v>
      </c>
      <c r="MC239" s="446">
        <f t="shared" si="328"/>
        <v>0</v>
      </c>
      <c r="MD239" s="446">
        <f t="shared" si="328"/>
        <v>0</v>
      </c>
      <c r="ME239" s="446">
        <f t="shared" si="328"/>
        <v>0</v>
      </c>
      <c r="MF239" s="446">
        <f t="shared" si="328"/>
        <v>0</v>
      </c>
      <c r="MG239" s="446">
        <f t="shared" si="328"/>
        <v>0</v>
      </c>
      <c r="MH239" s="446">
        <f t="shared" si="328"/>
        <v>0</v>
      </c>
      <c r="MI239" s="446">
        <f t="shared" si="328"/>
        <v>0</v>
      </c>
      <c r="MJ239" s="446">
        <f t="shared" si="328"/>
        <v>0</v>
      </c>
      <c r="MK239" s="446">
        <f t="shared" si="328"/>
        <v>0</v>
      </c>
      <c r="ML239" s="446">
        <f t="shared" si="328"/>
        <v>0</v>
      </c>
      <c r="MM239" s="446">
        <f t="shared" si="328"/>
        <v>0</v>
      </c>
      <c r="MN239" s="446">
        <f t="shared" si="328"/>
        <v>0</v>
      </c>
      <c r="MO239" s="446">
        <f t="shared" si="328"/>
        <v>0</v>
      </c>
      <c r="MP239" s="446">
        <f t="shared" si="328"/>
        <v>0</v>
      </c>
      <c r="MQ239" s="446">
        <f t="shared" si="328"/>
        <v>0</v>
      </c>
      <c r="MR239" s="446">
        <f t="shared" si="328"/>
        <v>0</v>
      </c>
      <c r="MS239" s="446">
        <f t="shared" si="328"/>
        <v>0</v>
      </c>
      <c r="MT239" s="446">
        <f t="shared" si="328"/>
        <v>0</v>
      </c>
      <c r="MU239" s="446">
        <f t="shared" si="328"/>
        <v>0</v>
      </c>
      <c r="MV239" s="446">
        <f t="shared" si="328"/>
        <v>0</v>
      </c>
      <c r="MW239" s="446">
        <f t="shared" si="328"/>
        <v>0</v>
      </c>
      <c r="MX239" s="446">
        <f t="shared" si="328"/>
        <v>0</v>
      </c>
      <c r="MY239" s="446">
        <f t="shared" si="328"/>
        <v>0</v>
      </c>
      <c r="MZ239" s="446">
        <f t="shared" si="328"/>
        <v>0</v>
      </c>
      <c r="NA239" s="446">
        <f t="shared" si="328"/>
        <v>0</v>
      </c>
      <c r="NB239" s="446">
        <f t="shared" si="328"/>
        <v>0</v>
      </c>
      <c r="NC239" s="446">
        <f t="shared" si="328"/>
        <v>0</v>
      </c>
      <c r="ND239" s="446">
        <f t="shared" si="328"/>
        <v>0</v>
      </c>
      <c r="NE239" s="446">
        <f t="shared" si="328"/>
        <v>0</v>
      </c>
      <c r="NF239" s="446">
        <f t="shared" si="328"/>
        <v>0</v>
      </c>
      <c r="NG239" s="446">
        <f t="shared" si="328"/>
        <v>0</v>
      </c>
      <c r="NH239" s="446">
        <f t="shared" si="328"/>
        <v>0</v>
      </c>
      <c r="NI239" s="446">
        <f t="shared" si="328"/>
        <v>0</v>
      </c>
      <c r="NJ239" s="446">
        <f t="shared" si="328"/>
        <v>0</v>
      </c>
      <c r="NK239" s="447">
        <f t="shared" si="328"/>
        <v>0</v>
      </c>
    </row>
    <row r="240" spans="1:375" x14ac:dyDescent="0.15">
      <c r="A240" s="436">
        <f t="shared" ref="A240:A243" si="329">SUM(D240:NK240)</f>
        <v>-19312.5</v>
      </c>
      <c r="B240" s="441" t="s">
        <v>756</v>
      </c>
      <c r="C240" s="438" t="s">
        <v>757</v>
      </c>
      <c r="D240" s="439">
        <f t="shared" ref="D240:BO240" si="330">IF(D$165=EOMONTH($D67,-1),FV($AE67,ROUNDDOWN(YEARFRAC($D$165,D$165,1),0),0,$AC67*$B67,0),0)</f>
        <v>0</v>
      </c>
      <c r="E240" s="439">
        <f t="shared" si="330"/>
        <v>0</v>
      </c>
      <c r="F240" s="439">
        <f t="shared" si="330"/>
        <v>0</v>
      </c>
      <c r="G240" s="439">
        <f t="shared" si="330"/>
        <v>0</v>
      </c>
      <c r="H240" s="439">
        <f t="shared" si="330"/>
        <v>0</v>
      </c>
      <c r="I240" s="439">
        <f t="shared" si="330"/>
        <v>0</v>
      </c>
      <c r="J240" s="439">
        <f t="shared" si="330"/>
        <v>0</v>
      </c>
      <c r="K240" s="439">
        <f t="shared" si="330"/>
        <v>0</v>
      </c>
      <c r="L240" s="439">
        <f t="shared" si="330"/>
        <v>0</v>
      </c>
      <c r="M240" s="439">
        <f t="shared" si="330"/>
        <v>0</v>
      </c>
      <c r="N240" s="439">
        <f t="shared" si="330"/>
        <v>0</v>
      </c>
      <c r="O240" s="439">
        <f t="shared" si="330"/>
        <v>0</v>
      </c>
      <c r="P240" s="439">
        <f t="shared" si="330"/>
        <v>0</v>
      </c>
      <c r="Q240" s="439">
        <f t="shared" si="330"/>
        <v>0</v>
      </c>
      <c r="R240" s="439">
        <f t="shared" si="330"/>
        <v>0</v>
      </c>
      <c r="S240" s="439">
        <f t="shared" si="330"/>
        <v>0</v>
      </c>
      <c r="T240" s="439">
        <f t="shared" si="330"/>
        <v>0</v>
      </c>
      <c r="U240" s="439">
        <f t="shared" si="330"/>
        <v>0</v>
      </c>
      <c r="V240" s="439">
        <f t="shared" si="330"/>
        <v>0</v>
      </c>
      <c r="W240" s="439">
        <f t="shared" si="330"/>
        <v>0</v>
      </c>
      <c r="X240" s="439">
        <f t="shared" si="330"/>
        <v>0</v>
      </c>
      <c r="Y240" s="439">
        <f t="shared" si="330"/>
        <v>-19312.5</v>
      </c>
      <c r="Z240" s="439">
        <f t="shared" si="330"/>
        <v>0</v>
      </c>
      <c r="AA240" s="439">
        <f t="shared" si="330"/>
        <v>0</v>
      </c>
      <c r="AB240" s="439">
        <f t="shared" si="330"/>
        <v>0</v>
      </c>
      <c r="AC240" s="439">
        <f t="shared" si="330"/>
        <v>0</v>
      </c>
      <c r="AD240" s="439">
        <f t="shared" si="330"/>
        <v>0</v>
      </c>
      <c r="AE240" s="439">
        <f t="shared" si="330"/>
        <v>0</v>
      </c>
      <c r="AF240" s="439">
        <f t="shared" si="330"/>
        <v>0</v>
      </c>
      <c r="AG240" s="439">
        <f t="shared" si="330"/>
        <v>0</v>
      </c>
      <c r="AH240" s="439">
        <f t="shared" si="330"/>
        <v>0</v>
      </c>
      <c r="AI240" s="439">
        <f t="shared" si="330"/>
        <v>0</v>
      </c>
      <c r="AJ240" s="439">
        <f t="shared" si="330"/>
        <v>0</v>
      </c>
      <c r="AK240" s="439">
        <f t="shared" si="330"/>
        <v>0</v>
      </c>
      <c r="AL240" s="439">
        <f t="shared" si="330"/>
        <v>0</v>
      </c>
      <c r="AM240" s="439">
        <f t="shared" si="330"/>
        <v>0</v>
      </c>
      <c r="AN240" s="439">
        <f t="shared" si="330"/>
        <v>0</v>
      </c>
      <c r="AO240" s="439">
        <f t="shared" si="330"/>
        <v>0</v>
      </c>
      <c r="AP240" s="439">
        <f t="shared" si="330"/>
        <v>0</v>
      </c>
      <c r="AQ240" s="439">
        <f t="shared" si="330"/>
        <v>0</v>
      </c>
      <c r="AR240" s="439">
        <f t="shared" si="330"/>
        <v>0</v>
      </c>
      <c r="AS240" s="439">
        <f t="shared" si="330"/>
        <v>0</v>
      </c>
      <c r="AT240" s="439">
        <f t="shared" si="330"/>
        <v>0</v>
      </c>
      <c r="AU240" s="439">
        <f t="shared" si="330"/>
        <v>0</v>
      </c>
      <c r="AV240" s="439">
        <f t="shared" si="330"/>
        <v>0</v>
      </c>
      <c r="AW240" s="439">
        <f t="shared" si="330"/>
        <v>0</v>
      </c>
      <c r="AX240" s="439">
        <f t="shared" si="330"/>
        <v>0</v>
      </c>
      <c r="AY240" s="439">
        <f t="shared" si="330"/>
        <v>0</v>
      </c>
      <c r="AZ240" s="439">
        <f t="shared" si="330"/>
        <v>0</v>
      </c>
      <c r="BA240" s="439">
        <f t="shared" si="330"/>
        <v>0</v>
      </c>
      <c r="BB240" s="439">
        <f t="shared" si="330"/>
        <v>0</v>
      </c>
      <c r="BC240" s="439">
        <f t="shared" si="330"/>
        <v>0</v>
      </c>
      <c r="BD240" s="439">
        <f t="shared" si="330"/>
        <v>0</v>
      </c>
      <c r="BE240" s="439">
        <f t="shared" si="330"/>
        <v>0</v>
      </c>
      <c r="BF240" s="439">
        <f t="shared" si="330"/>
        <v>0</v>
      </c>
      <c r="BG240" s="439">
        <f t="shared" si="330"/>
        <v>0</v>
      </c>
      <c r="BH240" s="439">
        <f t="shared" si="330"/>
        <v>0</v>
      </c>
      <c r="BI240" s="439">
        <f t="shared" si="330"/>
        <v>0</v>
      </c>
      <c r="BJ240" s="439">
        <f t="shared" si="330"/>
        <v>0</v>
      </c>
      <c r="BK240" s="439">
        <f t="shared" si="330"/>
        <v>0</v>
      </c>
      <c r="BL240" s="439">
        <f t="shared" si="330"/>
        <v>0</v>
      </c>
      <c r="BM240" s="439">
        <f t="shared" si="330"/>
        <v>0</v>
      </c>
      <c r="BN240" s="439">
        <f t="shared" si="330"/>
        <v>0</v>
      </c>
      <c r="BO240" s="439">
        <f t="shared" si="330"/>
        <v>0</v>
      </c>
      <c r="BP240" s="439">
        <f t="shared" ref="BP240:EA240" si="331">IF(BP$165=EOMONTH($D67,-1),FV($AE67,ROUNDDOWN(YEARFRAC($D$165,BP$165,1),0),0,$AC67*$B67,0),0)</f>
        <v>0</v>
      </c>
      <c r="BQ240" s="439">
        <f t="shared" si="331"/>
        <v>0</v>
      </c>
      <c r="BR240" s="439">
        <f t="shared" si="331"/>
        <v>0</v>
      </c>
      <c r="BS240" s="439">
        <f t="shared" si="331"/>
        <v>0</v>
      </c>
      <c r="BT240" s="439">
        <f t="shared" si="331"/>
        <v>0</v>
      </c>
      <c r="BU240" s="439">
        <f t="shared" si="331"/>
        <v>0</v>
      </c>
      <c r="BV240" s="439">
        <f t="shared" si="331"/>
        <v>0</v>
      </c>
      <c r="BW240" s="439">
        <f t="shared" si="331"/>
        <v>0</v>
      </c>
      <c r="BX240" s="439">
        <f t="shared" si="331"/>
        <v>0</v>
      </c>
      <c r="BY240" s="439">
        <f t="shared" si="331"/>
        <v>0</v>
      </c>
      <c r="BZ240" s="439">
        <f t="shared" si="331"/>
        <v>0</v>
      </c>
      <c r="CA240" s="439">
        <f t="shared" si="331"/>
        <v>0</v>
      </c>
      <c r="CB240" s="439">
        <f t="shared" si="331"/>
        <v>0</v>
      </c>
      <c r="CC240" s="439">
        <f t="shared" si="331"/>
        <v>0</v>
      </c>
      <c r="CD240" s="439">
        <f t="shared" si="331"/>
        <v>0</v>
      </c>
      <c r="CE240" s="439">
        <f t="shared" si="331"/>
        <v>0</v>
      </c>
      <c r="CF240" s="439">
        <f t="shared" si="331"/>
        <v>0</v>
      </c>
      <c r="CG240" s="439">
        <f t="shared" si="331"/>
        <v>0</v>
      </c>
      <c r="CH240" s="439">
        <f t="shared" si="331"/>
        <v>0</v>
      </c>
      <c r="CI240" s="439">
        <f t="shared" si="331"/>
        <v>0</v>
      </c>
      <c r="CJ240" s="439">
        <f t="shared" si="331"/>
        <v>0</v>
      </c>
      <c r="CK240" s="439">
        <f t="shared" si="331"/>
        <v>0</v>
      </c>
      <c r="CL240" s="439">
        <f t="shared" si="331"/>
        <v>0</v>
      </c>
      <c r="CM240" s="439">
        <f t="shared" si="331"/>
        <v>0</v>
      </c>
      <c r="CN240" s="439">
        <f t="shared" si="331"/>
        <v>0</v>
      </c>
      <c r="CO240" s="439">
        <f t="shared" si="331"/>
        <v>0</v>
      </c>
      <c r="CP240" s="439">
        <f t="shared" si="331"/>
        <v>0</v>
      </c>
      <c r="CQ240" s="439">
        <f t="shared" si="331"/>
        <v>0</v>
      </c>
      <c r="CR240" s="439">
        <f t="shared" si="331"/>
        <v>0</v>
      </c>
      <c r="CS240" s="439">
        <f t="shared" si="331"/>
        <v>0</v>
      </c>
      <c r="CT240" s="439">
        <f t="shared" si="331"/>
        <v>0</v>
      </c>
      <c r="CU240" s="439">
        <f t="shared" si="331"/>
        <v>0</v>
      </c>
      <c r="CV240" s="439">
        <f t="shared" si="331"/>
        <v>0</v>
      </c>
      <c r="CW240" s="439">
        <f t="shared" si="331"/>
        <v>0</v>
      </c>
      <c r="CX240" s="439">
        <f t="shared" si="331"/>
        <v>0</v>
      </c>
      <c r="CY240" s="439">
        <f t="shared" si="331"/>
        <v>0</v>
      </c>
      <c r="CZ240" s="439">
        <f t="shared" si="331"/>
        <v>0</v>
      </c>
      <c r="DA240" s="439">
        <f t="shared" si="331"/>
        <v>0</v>
      </c>
      <c r="DB240" s="439">
        <f t="shared" si="331"/>
        <v>0</v>
      </c>
      <c r="DC240" s="439">
        <f t="shared" si="331"/>
        <v>0</v>
      </c>
      <c r="DD240" s="439">
        <f t="shared" si="331"/>
        <v>0</v>
      </c>
      <c r="DE240" s="439">
        <f t="shared" si="331"/>
        <v>0</v>
      </c>
      <c r="DF240" s="439">
        <f t="shared" si="331"/>
        <v>0</v>
      </c>
      <c r="DG240" s="439">
        <f t="shared" si="331"/>
        <v>0</v>
      </c>
      <c r="DH240" s="439">
        <f t="shared" si="331"/>
        <v>0</v>
      </c>
      <c r="DI240" s="439">
        <f t="shared" si="331"/>
        <v>0</v>
      </c>
      <c r="DJ240" s="439">
        <f t="shared" si="331"/>
        <v>0</v>
      </c>
      <c r="DK240" s="439">
        <f t="shared" si="331"/>
        <v>0</v>
      </c>
      <c r="DL240" s="439">
        <f t="shared" si="331"/>
        <v>0</v>
      </c>
      <c r="DM240" s="439">
        <f t="shared" si="331"/>
        <v>0</v>
      </c>
      <c r="DN240" s="439">
        <f t="shared" si="331"/>
        <v>0</v>
      </c>
      <c r="DO240" s="439">
        <f t="shared" si="331"/>
        <v>0</v>
      </c>
      <c r="DP240" s="439">
        <f t="shared" si="331"/>
        <v>0</v>
      </c>
      <c r="DQ240" s="439">
        <f t="shared" si="331"/>
        <v>0</v>
      </c>
      <c r="DR240" s="439">
        <f t="shared" si="331"/>
        <v>0</v>
      </c>
      <c r="DS240" s="439">
        <f t="shared" si="331"/>
        <v>0</v>
      </c>
      <c r="DT240" s="439">
        <f t="shared" si="331"/>
        <v>0</v>
      </c>
      <c r="DU240" s="439">
        <f t="shared" si="331"/>
        <v>0</v>
      </c>
      <c r="DV240" s="439">
        <f t="shared" si="331"/>
        <v>0</v>
      </c>
      <c r="DW240" s="439">
        <f t="shared" si="331"/>
        <v>0</v>
      </c>
      <c r="DX240" s="439">
        <f t="shared" si="331"/>
        <v>0</v>
      </c>
      <c r="DY240" s="439">
        <f t="shared" si="331"/>
        <v>0</v>
      </c>
      <c r="DZ240" s="439">
        <f t="shared" si="331"/>
        <v>0</v>
      </c>
      <c r="EA240" s="439">
        <f t="shared" si="331"/>
        <v>0</v>
      </c>
      <c r="EB240" s="439">
        <f t="shared" ref="EB240:GM240" si="332">IF(EB$165=EOMONTH($D67,-1),FV($AE67,ROUNDDOWN(YEARFRAC($D$165,EB$165,1),0),0,$AC67*$B67,0),0)</f>
        <v>0</v>
      </c>
      <c r="EC240" s="439">
        <f t="shared" si="332"/>
        <v>0</v>
      </c>
      <c r="ED240" s="439">
        <f t="shared" si="332"/>
        <v>0</v>
      </c>
      <c r="EE240" s="439">
        <f t="shared" si="332"/>
        <v>0</v>
      </c>
      <c r="EF240" s="439">
        <f t="shared" si="332"/>
        <v>0</v>
      </c>
      <c r="EG240" s="439">
        <f t="shared" si="332"/>
        <v>0</v>
      </c>
      <c r="EH240" s="439">
        <f t="shared" si="332"/>
        <v>0</v>
      </c>
      <c r="EI240" s="439">
        <f t="shared" si="332"/>
        <v>0</v>
      </c>
      <c r="EJ240" s="439">
        <f t="shared" si="332"/>
        <v>0</v>
      </c>
      <c r="EK240" s="439">
        <f t="shared" si="332"/>
        <v>0</v>
      </c>
      <c r="EL240" s="439">
        <f t="shared" si="332"/>
        <v>0</v>
      </c>
      <c r="EM240" s="439">
        <f t="shared" si="332"/>
        <v>0</v>
      </c>
      <c r="EN240" s="439">
        <f t="shared" si="332"/>
        <v>0</v>
      </c>
      <c r="EO240" s="439">
        <f t="shared" si="332"/>
        <v>0</v>
      </c>
      <c r="EP240" s="439">
        <f t="shared" si="332"/>
        <v>0</v>
      </c>
      <c r="EQ240" s="439">
        <f t="shared" si="332"/>
        <v>0</v>
      </c>
      <c r="ER240" s="439">
        <f t="shared" si="332"/>
        <v>0</v>
      </c>
      <c r="ES240" s="439">
        <f t="shared" si="332"/>
        <v>0</v>
      </c>
      <c r="ET240" s="439">
        <f t="shared" si="332"/>
        <v>0</v>
      </c>
      <c r="EU240" s="439">
        <f t="shared" si="332"/>
        <v>0</v>
      </c>
      <c r="EV240" s="439">
        <f t="shared" si="332"/>
        <v>0</v>
      </c>
      <c r="EW240" s="439">
        <f t="shared" si="332"/>
        <v>0</v>
      </c>
      <c r="EX240" s="439">
        <f t="shared" si="332"/>
        <v>0</v>
      </c>
      <c r="EY240" s="439">
        <f t="shared" si="332"/>
        <v>0</v>
      </c>
      <c r="EZ240" s="439">
        <f t="shared" si="332"/>
        <v>0</v>
      </c>
      <c r="FA240" s="439">
        <f t="shared" si="332"/>
        <v>0</v>
      </c>
      <c r="FB240" s="439">
        <f t="shared" si="332"/>
        <v>0</v>
      </c>
      <c r="FC240" s="439">
        <f t="shared" si="332"/>
        <v>0</v>
      </c>
      <c r="FD240" s="439">
        <f t="shared" si="332"/>
        <v>0</v>
      </c>
      <c r="FE240" s="439">
        <f t="shared" si="332"/>
        <v>0</v>
      </c>
      <c r="FF240" s="439">
        <f t="shared" si="332"/>
        <v>0</v>
      </c>
      <c r="FG240" s="439">
        <f t="shared" si="332"/>
        <v>0</v>
      </c>
      <c r="FH240" s="439">
        <f t="shared" si="332"/>
        <v>0</v>
      </c>
      <c r="FI240" s="439">
        <f t="shared" si="332"/>
        <v>0</v>
      </c>
      <c r="FJ240" s="439">
        <f t="shared" si="332"/>
        <v>0</v>
      </c>
      <c r="FK240" s="439">
        <f t="shared" si="332"/>
        <v>0</v>
      </c>
      <c r="FL240" s="439">
        <f t="shared" si="332"/>
        <v>0</v>
      </c>
      <c r="FM240" s="439">
        <f t="shared" si="332"/>
        <v>0</v>
      </c>
      <c r="FN240" s="439">
        <f t="shared" si="332"/>
        <v>0</v>
      </c>
      <c r="FO240" s="439">
        <f t="shared" si="332"/>
        <v>0</v>
      </c>
      <c r="FP240" s="439">
        <f t="shared" si="332"/>
        <v>0</v>
      </c>
      <c r="FQ240" s="439">
        <f t="shared" si="332"/>
        <v>0</v>
      </c>
      <c r="FR240" s="439">
        <f t="shared" si="332"/>
        <v>0</v>
      </c>
      <c r="FS240" s="439">
        <f t="shared" si="332"/>
        <v>0</v>
      </c>
      <c r="FT240" s="439">
        <f t="shared" si="332"/>
        <v>0</v>
      </c>
      <c r="FU240" s="439">
        <f t="shared" si="332"/>
        <v>0</v>
      </c>
      <c r="FV240" s="439">
        <f t="shared" si="332"/>
        <v>0</v>
      </c>
      <c r="FW240" s="439">
        <f t="shared" si="332"/>
        <v>0</v>
      </c>
      <c r="FX240" s="439">
        <f t="shared" si="332"/>
        <v>0</v>
      </c>
      <c r="FY240" s="439">
        <f t="shared" si="332"/>
        <v>0</v>
      </c>
      <c r="FZ240" s="439">
        <f t="shared" si="332"/>
        <v>0</v>
      </c>
      <c r="GA240" s="439">
        <f t="shared" si="332"/>
        <v>0</v>
      </c>
      <c r="GB240" s="439">
        <f t="shared" si="332"/>
        <v>0</v>
      </c>
      <c r="GC240" s="439">
        <f t="shared" si="332"/>
        <v>0</v>
      </c>
      <c r="GD240" s="439">
        <f t="shared" si="332"/>
        <v>0</v>
      </c>
      <c r="GE240" s="439">
        <f t="shared" si="332"/>
        <v>0</v>
      </c>
      <c r="GF240" s="439">
        <f t="shared" si="332"/>
        <v>0</v>
      </c>
      <c r="GG240" s="439">
        <f t="shared" si="332"/>
        <v>0</v>
      </c>
      <c r="GH240" s="439">
        <f t="shared" si="332"/>
        <v>0</v>
      </c>
      <c r="GI240" s="439">
        <f t="shared" si="332"/>
        <v>0</v>
      </c>
      <c r="GJ240" s="439">
        <f t="shared" si="332"/>
        <v>0</v>
      </c>
      <c r="GK240" s="439">
        <f t="shared" si="332"/>
        <v>0</v>
      </c>
      <c r="GL240" s="439">
        <f t="shared" si="332"/>
        <v>0</v>
      </c>
      <c r="GM240" s="439">
        <f t="shared" si="332"/>
        <v>0</v>
      </c>
      <c r="GN240" s="439">
        <f t="shared" ref="GN240:IY240" si="333">IF(GN$165=EOMONTH($D67,-1),FV($AE67,ROUNDDOWN(YEARFRAC($D$165,GN$165,1),0),0,$AC67*$B67,0),0)</f>
        <v>0</v>
      </c>
      <c r="GO240" s="439">
        <f t="shared" si="333"/>
        <v>0</v>
      </c>
      <c r="GP240" s="439">
        <f t="shared" si="333"/>
        <v>0</v>
      </c>
      <c r="GQ240" s="439">
        <f t="shared" si="333"/>
        <v>0</v>
      </c>
      <c r="GR240" s="439">
        <f t="shared" si="333"/>
        <v>0</v>
      </c>
      <c r="GS240" s="439">
        <f t="shared" si="333"/>
        <v>0</v>
      </c>
      <c r="GT240" s="439">
        <f t="shared" si="333"/>
        <v>0</v>
      </c>
      <c r="GU240" s="439">
        <f t="shared" si="333"/>
        <v>0</v>
      </c>
      <c r="GV240" s="439">
        <f t="shared" si="333"/>
        <v>0</v>
      </c>
      <c r="GW240" s="439">
        <f t="shared" si="333"/>
        <v>0</v>
      </c>
      <c r="GX240" s="439">
        <f t="shared" si="333"/>
        <v>0</v>
      </c>
      <c r="GY240" s="439">
        <f t="shared" si="333"/>
        <v>0</v>
      </c>
      <c r="GZ240" s="439">
        <f t="shared" si="333"/>
        <v>0</v>
      </c>
      <c r="HA240" s="439">
        <f t="shared" si="333"/>
        <v>0</v>
      </c>
      <c r="HB240" s="439">
        <f t="shared" si="333"/>
        <v>0</v>
      </c>
      <c r="HC240" s="439">
        <f t="shared" si="333"/>
        <v>0</v>
      </c>
      <c r="HD240" s="439">
        <f t="shared" si="333"/>
        <v>0</v>
      </c>
      <c r="HE240" s="439">
        <f t="shared" si="333"/>
        <v>0</v>
      </c>
      <c r="HF240" s="439">
        <f t="shared" si="333"/>
        <v>0</v>
      </c>
      <c r="HG240" s="439">
        <f t="shared" si="333"/>
        <v>0</v>
      </c>
      <c r="HH240" s="439">
        <f t="shared" si="333"/>
        <v>0</v>
      </c>
      <c r="HI240" s="439">
        <f t="shared" si="333"/>
        <v>0</v>
      </c>
      <c r="HJ240" s="439">
        <f t="shared" si="333"/>
        <v>0</v>
      </c>
      <c r="HK240" s="439">
        <f t="shared" si="333"/>
        <v>0</v>
      </c>
      <c r="HL240" s="439">
        <f t="shared" si="333"/>
        <v>0</v>
      </c>
      <c r="HM240" s="439">
        <f t="shared" si="333"/>
        <v>0</v>
      </c>
      <c r="HN240" s="439">
        <f t="shared" si="333"/>
        <v>0</v>
      </c>
      <c r="HO240" s="439">
        <f t="shared" si="333"/>
        <v>0</v>
      </c>
      <c r="HP240" s="439">
        <f t="shared" si="333"/>
        <v>0</v>
      </c>
      <c r="HQ240" s="439">
        <f t="shared" si="333"/>
        <v>0</v>
      </c>
      <c r="HR240" s="439">
        <f t="shared" si="333"/>
        <v>0</v>
      </c>
      <c r="HS240" s="439">
        <f t="shared" si="333"/>
        <v>0</v>
      </c>
      <c r="HT240" s="439">
        <f t="shared" si="333"/>
        <v>0</v>
      </c>
      <c r="HU240" s="439">
        <f t="shared" si="333"/>
        <v>0</v>
      </c>
      <c r="HV240" s="439">
        <f t="shared" si="333"/>
        <v>0</v>
      </c>
      <c r="HW240" s="439">
        <f t="shared" si="333"/>
        <v>0</v>
      </c>
      <c r="HX240" s="439">
        <f t="shared" si="333"/>
        <v>0</v>
      </c>
      <c r="HY240" s="439">
        <f t="shared" si="333"/>
        <v>0</v>
      </c>
      <c r="HZ240" s="439">
        <f t="shared" si="333"/>
        <v>0</v>
      </c>
      <c r="IA240" s="439">
        <f t="shared" si="333"/>
        <v>0</v>
      </c>
      <c r="IB240" s="439">
        <f t="shared" si="333"/>
        <v>0</v>
      </c>
      <c r="IC240" s="439">
        <f t="shared" si="333"/>
        <v>0</v>
      </c>
      <c r="ID240" s="439">
        <f t="shared" si="333"/>
        <v>0</v>
      </c>
      <c r="IE240" s="439">
        <f t="shared" si="333"/>
        <v>0</v>
      </c>
      <c r="IF240" s="439">
        <f t="shared" si="333"/>
        <v>0</v>
      </c>
      <c r="IG240" s="439">
        <f t="shared" si="333"/>
        <v>0</v>
      </c>
      <c r="IH240" s="439">
        <f t="shared" si="333"/>
        <v>0</v>
      </c>
      <c r="II240" s="439">
        <f t="shared" si="333"/>
        <v>0</v>
      </c>
      <c r="IJ240" s="439">
        <f t="shared" si="333"/>
        <v>0</v>
      </c>
      <c r="IK240" s="439">
        <f t="shared" si="333"/>
        <v>0</v>
      </c>
      <c r="IL240" s="439">
        <f t="shared" si="333"/>
        <v>0</v>
      </c>
      <c r="IM240" s="439">
        <f t="shared" si="333"/>
        <v>0</v>
      </c>
      <c r="IN240" s="439">
        <f t="shared" si="333"/>
        <v>0</v>
      </c>
      <c r="IO240" s="439">
        <f t="shared" si="333"/>
        <v>0</v>
      </c>
      <c r="IP240" s="439">
        <f t="shared" si="333"/>
        <v>0</v>
      </c>
      <c r="IQ240" s="439">
        <f t="shared" si="333"/>
        <v>0</v>
      </c>
      <c r="IR240" s="439">
        <f t="shared" si="333"/>
        <v>0</v>
      </c>
      <c r="IS240" s="439">
        <f t="shared" si="333"/>
        <v>0</v>
      </c>
      <c r="IT240" s="439">
        <f t="shared" si="333"/>
        <v>0</v>
      </c>
      <c r="IU240" s="439">
        <f t="shared" si="333"/>
        <v>0</v>
      </c>
      <c r="IV240" s="439">
        <f t="shared" si="333"/>
        <v>0</v>
      </c>
      <c r="IW240" s="439">
        <f t="shared" si="333"/>
        <v>0</v>
      </c>
      <c r="IX240" s="439">
        <f t="shared" si="333"/>
        <v>0</v>
      </c>
      <c r="IY240" s="439">
        <f t="shared" si="333"/>
        <v>0</v>
      </c>
      <c r="IZ240" s="439">
        <f t="shared" ref="IZ240:LK240" si="334">IF(IZ$165=EOMONTH($D67,-1),FV($AE67,ROUNDDOWN(YEARFRAC($D$165,IZ$165,1),0),0,$AC67*$B67,0),0)</f>
        <v>0</v>
      </c>
      <c r="JA240" s="439">
        <f t="shared" si="334"/>
        <v>0</v>
      </c>
      <c r="JB240" s="439">
        <f t="shared" si="334"/>
        <v>0</v>
      </c>
      <c r="JC240" s="439">
        <f t="shared" si="334"/>
        <v>0</v>
      </c>
      <c r="JD240" s="439">
        <f t="shared" si="334"/>
        <v>0</v>
      </c>
      <c r="JE240" s="439">
        <f t="shared" si="334"/>
        <v>0</v>
      </c>
      <c r="JF240" s="439">
        <f t="shared" si="334"/>
        <v>0</v>
      </c>
      <c r="JG240" s="439">
        <f t="shared" si="334"/>
        <v>0</v>
      </c>
      <c r="JH240" s="439">
        <f t="shared" si="334"/>
        <v>0</v>
      </c>
      <c r="JI240" s="439">
        <f t="shared" si="334"/>
        <v>0</v>
      </c>
      <c r="JJ240" s="439">
        <f t="shared" si="334"/>
        <v>0</v>
      </c>
      <c r="JK240" s="439">
        <f t="shared" si="334"/>
        <v>0</v>
      </c>
      <c r="JL240" s="439">
        <f t="shared" si="334"/>
        <v>0</v>
      </c>
      <c r="JM240" s="439">
        <f t="shared" si="334"/>
        <v>0</v>
      </c>
      <c r="JN240" s="439">
        <f t="shared" si="334"/>
        <v>0</v>
      </c>
      <c r="JO240" s="439">
        <f t="shared" si="334"/>
        <v>0</v>
      </c>
      <c r="JP240" s="439">
        <f t="shared" si="334"/>
        <v>0</v>
      </c>
      <c r="JQ240" s="439">
        <f t="shared" si="334"/>
        <v>0</v>
      </c>
      <c r="JR240" s="439">
        <f t="shared" si="334"/>
        <v>0</v>
      </c>
      <c r="JS240" s="439">
        <f t="shared" si="334"/>
        <v>0</v>
      </c>
      <c r="JT240" s="439">
        <f t="shared" si="334"/>
        <v>0</v>
      </c>
      <c r="JU240" s="439">
        <f t="shared" si="334"/>
        <v>0</v>
      </c>
      <c r="JV240" s="439">
        <f t="shared" si="334"/>
        <v>0</v>
      </c>
      <c r="JW240" s="439">
        <f t="shared" si="334"/>
        <v>0</v>
      </c>
      <c r="JX240" s="439">
        <f t="shared" si="334"/>
        <v>0</v>
      </c>
      <c r="JY240" s="439">
        <f t="shared" si="334"/>
        <v>0</v>
      </c>
      <c r="JZ240" s="439">
        <f t="shared" si="334"/>
        <v>0</v>
      </c>
      <c r="KA240" s="439">
        <f t="shared" si="334"/>
        <v>0</v>
      </c>
      <c r="KB240" s="439">
        <f t="shared" si="334"/>
        <v>0</v>
      </c>
      <c r="KC240" s="439">
        <f t="shared" si="334"/>
        <v>0</v>
      </c>
      <c r="KD240" s="439">
        <f t="shared" si="334"/>
        <v>0</v>
      </c>
      <c r="KE240" s="439">
        <f t="shared" si="334"/>
        <v>0</v>
      </c>
      <c r="KF240" s="439">
        <f t="shared" si="334"/>
        <v>0</v>
      </c>
      <c r="KG240" s="439">
        <f t="shared" si="334"/>
        <v>0</v>
      </c>
      <c r="KH240" s="439">
        <f t="shared" si="334"/>
        <v>0</v>
      </c>
      <c r="KI240" s="439">
        <f t="shared" si="334"/>
        <v>0</v>
      </c>
      <c r="KJ240" s="439">
        <f t="shared" si="334"/>
        <v>0</v>
      </c>
      <c r="KK240" s="439">
        <f t="shared" si="334"/>
        <v>0</v>
      </c>
      <c r="KL240" s="439">
        <f t="shared" si="334"/>
        <v>0</v>
      </c>
      <c r="KM240" s="439">
        <f t="shared" si="334"/>
        <v>0</v>
      </c>
      <c r="KN240" s="439">
        <f t="shared" si="334"/>
        <v>0</v>
      </c>
      <c r="KO240" s="439">
        <f t="shared" si="334"/>
        <v>0</v>
      </c>
      <c r="KP240" s="439">
        <f t="shared" si="334"/>
        <v>0</v>
      </c>
      <c r="KQ240" s="439">
        <f t="shared" si="334"/>
        <v>0</v>
      </c>
      <c r="KR240" s="439">
        <f t="shared" si="334"/>
        <v>0</v>
      </c>
      <c r="KS240" s="439">
        <f t="shared" si="334"/>
        <v>0</v>
      </c>
      <c r="KT240" s="439">
        <f t="shared" si="334"/>
        <v>0</v>
      </c>
      <c r="KU240" s="439">
        <f t="shared" si="334"/>
        <v>0</v>
      </c>
      <c r="KV240" s="439">
        <f t="shared" si="334"/>
        <v>0</v>
      </c>
      <c r="KW240" s="439">
        <f t="shared" si="334"/>
        <v>0</v>
      </c>
      <c r="KX240" s="439">
        <f t="shared" si="334"/>
        <v>0</v>
      </c>
      <c r="KY240" s="439">
        <f t="shared" si="334"/>
        <v>0</v>
      </c>
      <c r="KZ240" s="439">
        <f t="shared" si="334"/>
        <v>0</v>
      </c>
      <c r="LA240" s="439">
        <f t="shared" si="334"/>
        <v>0</v>
      </c>
      <c r="LB240" s="439">
        <f t="shared" si="334"/>
        <v>0</v>
      </c>
      <c r="LC240" s="439">
        <f t="shared" si="334"/>
        <v>0</v>
      </c>
      <c r="LD240" s="439">
        <f t="shared" si="334"/>
        <v>0</v>
      </c>
      <c r="LE240" s="439">
        <f t="shared" si="334"/>
        <v>0</v>
      </c>
      <c r="LF240" s="439">
        <f t="shared" si="334"/>
        <v>0</v>
      </c>
      <c r="LG240" s="439">
        <f t="shared" si="334"/>
        <v>0</v>
      </c>
      <c r="LH240" s="439">
        <f t="shared" si="334"/>
        <v>0</v>
      </c>
      <c r="LI240" s="439">
        <f t="shared" si="334"/>
        <v>0</v>
      </c>
      <c r="LJ240" s="439">
        <f t="shared" si="334"/>
        <v>0</v>
      </c>
      <c r="LK240" s="439">
        <f t="shared" si="334"/>
        <v>0</v>
      </c>
      <c r="LL240" s="439">
        <f t="shared" ref="LL240:NK240" si="335">IF(LL$165=EOMONTH($D67,-1),FV($AE67,ROUNDDOWN(YEARFRAC($D$165,LL$165,1),0),0,$AC67*$B67,0),0)</f>
        <v>0</v>
      </c>
      <c r="LM240" s="439">
        <f t="shared" si="335"/>
        <v>0</v>
      </c>
      <c r="LN240" s="439">
        <f t="shared" si="335"/>
        <v>0</v>
      </c>
      <c r="LO240" s="439">
        <f t="shared" si="335"/>
        <v>0</v>
      </c>
      <c r="LP240" s="439">
        <f t="shared" si="335"/>
        <v>0</v>
      </c>
      <c r="LQ240" s="439">
        <f t="shared" si="335"/>
        <v>0</v>
      </c>
      <c r="LR240" s="439">
        <f t="shared" si="335"/>
        <v>0</v>
      </c>
      <c r="LS240" s="439">
        <f t="shared" si="335"/>
        <v>0</v>
      </c>
      <c r="LT240" s="439">
        <f t="shared" si="335"/>
        <v>0</v>
      </c>
      <c r="LU240" s="439">
        <f t="shared" si="335"/>
        <v>0</v>
      </c>
      <c r="LV240" s="439">
        <f t="shared" si="335"/>
        <v>0</v>
      </c>
      <c r="LW240" s="439">
        <f t="shared" si="335"/>
        <v>0</v>
      </c>
      <c r="LX240" s="439">
        <f t="shared" si="335"/>
        <v>0</v>
      </c>
      <c r="LY240" s="439">
        <f t="shared" si="335"/>
        <v>0</v>
      </c>
      <c r="LZ240" s="439">
        <f t="shared" si="335"/>
        <v>0</v>
      </c>
      <c r="MA240" s="439">
        <f t="shared" si="335"/>
        <v>0</v>
      </c>
      <c r="MB240" s="439">
        <f t="shared" si="335"/>
        <v>0</v>
      </c>
      <c r="MC240" s="439">
        <f t="shared" si="335"/>
        <v>0</v>
      </c>
      <c r="MD240" s="439">
        <f t="shared" si="335"/>
        <v>0</v>
      </c>
      <c r="ME240" s="439">
        <f t="shared" si="335"/>
        <v>0</v>
      </c>
      <c r="MF240" s="439">
        <f t="shared" si="335"/>
        <v>0</v>
      </c>
      <c r="MG240" s="439">
        <f t="shared" si="335"/>
        <v>0</v>
      </c>
      <c r="MH240" s="439">
        <f t="shared" si="335"/>
        <v>0</v>
      </c>
      <c r="MI240" s="439">
        <f t="shared" si="335"/>
        <v>0</v>
      </c>
      <c r="MJ240" s="439">
        <f t="shared" si="335"/>
        <v>0</v>
      </c>
      <c r="MK240" s="439">
        <f t="shared" si="335"/>
        <v>0</v>
      </c>
      <c r="ML240" s="439">
        <f t="shared" si="335"/>
        <v>0</v>
      </c>
      <c r="MM240" s="439">
        <f t="shared" si="335"/>
        <v>0</v>
      </c>
      <c r="MN240" s="439">
        <f t="shared" si="335"/>
        <v>0</v>
      </c>
      <c r="MO240" s="439">
        <f t="shared" si="335"/>
        <v>0</v>
      </c>
      <c r="MP240" s="439">
        <f t="shared" si="335"/>
        <v>0</v>
      </c>
      <c r="MQ240" s="439">
        <f t="shared" si="335"/>
        <v>0</v>
      </c>
      <c r="MR240" s="439">
        <f t="shared" si="335"/>
        <v>0</v>
      </c>
      <c r="MS240" s="439">
        <f t="shared" si="335"/>
        <v>0</v>
      </c>
      <c r="MT240" s="439">
        <f t="shared" si="335"/>
        <v>0</v>
      </c>
      <c r="MU240" s="439">
        <f t="shared" si="335"/>
        <v>0</v>
      </c>
      <c r="MV240" s="439">
        <f t="shared" si="335"/>
        <v>0</v>
      </c>
      <c r="MW240" s="439">
        <f t="shared" si="335"/>
        <v>0</v>
      </c>
      <c r="MX240" s="439">
        <f t="shared" si="335"/>
        <v>0</v>
      </c>
      <c r="MY240" s="439">
        <f t="shared" si="335"/>
        <v>0</v>
      </c>
      <c r="MZ240" s="439">
        <f t="shared" si="335"/>
        <v>0</v>
      </c>
      <c r="NA240" s="439">
        <f t="shared" si="335"/>
        <v>0</v>
      </c>
      <c r="NB240" s="439">
        <f t="shared" si="335"/>
        <v>0</v>
      </c>
      <c r="NC240" s="439">
        <f t="shared" si="335"/>
        <v>0</v>
      </c>
      <c r="ND240" s="439">
        <f t="shared" si="335"/>
        <v>0</v>
      </c>
      <c r="NE240" s="439">
        <f t="shared" si="335"/>
        <v>0</v>
      </c>
      <c r="NF240" s="439">
        <f t="shared" si="335"/>
        <v>0</v>
      </c>
      <c r="NG240" s="439">
        <f t="shared" si="335"/>
        <v>0</v>
      </c>
      <c r="NH240" s="439">
        <f t="shared" si="335"/>
        <v>0</v>
      </c>
      <c r="NI240" s="439">
        <f t="shared" si="335"/>
        <v>0</v>
      </c>
      <c r="NJ240" s="439">
        <f t="shared" si="335"/>
        <v>0</v>
      </c>
      <c r="NK240" s="442">
        <f t="shared" si="335"/>
        <v>0</v>
      </c>
    </row>
    <row r="241" spans="1:375" x14ac:dyDescent="0.15">
      <c r="A241" s="436">
        <f t="shared" si="329"/>
        <v>-7141.0985655307468</v>
      </c>
      <c r="B241" s="441" t="s">
        <v>758</v>
      </c>
      <c r="C241" s="438" t="s">
        <v>759</v>
      </c>
      <c r="D241" s="439">
        <f>IF(D$165=EOMONTH($D67,-1),SUMIFS($D232:$NK232,$D$165:$NK$165,"&gt;="&amp;EOMONTH($D67,$S67),$D$165:$NK$165,"&lt;"&amp;EOMONTH($D67,60))*-$AF67+SUMIFS($D232:$NK232,$D$165:$NK$165,"&gt;="&amp;EOMONTH($D67,60),$D$165:$NK$165,"&lt;"&amp;EOMONTH($D67,372))*-$AG67,0)</f>
        <v>0</v>
      </c>
      <c r="E241" s="439">
        <f t="shared" ref="E241:BP241" si="336">IF(E$165=EOMONTH($D67,-1),SUMIFS($D232:$NK232,$D$165:$NK$165,"&gt;="&amp;EOMONTH($D67,$S67),$D$165:$NK$165,"&lt;"&amp;EOMONTH($D67,60))*-$AF67+SUMIFS($D232:$NK232,$D$165:$NK$165,"&gt;="&amp;EOMONTH($D67,60),$D$165:$NK$165,"&lt;"&amp;EOMONTH($D67,372))*-$AG67,0)</f>
        <v>0</v>
      </c>
      <c r="F241" s="439">
        <f t="shared" si="336"/>
        <v>0</v>
      </c>
      <c r="G241" s="439">
        <f t="shared" si="336"/>
        <v>0</v>
      </c>
      <c r="H241" s="439">
        <f t="shared" si="336"/>
        <v>0</v>
      </c>
      <c r="I241" s="439">
        <f t="shared" si="336"/>
        <v>0</v>
      </c>
      <c r="J241" s="439">
        <f t="shared" si="336"/>
        <v>0</v>
      </c>
      <c r="K241" s="439">
        <f t="shared" si="336"/>
        <v>0</v>
      </c>
      <c r="L241" s="439">
        <f t="shared" si="336"/>
        <v>0</v>
      </c>
      <c r="M241" s="439">
        <f t="shared" si="336"/>
        <v>0</v>
      </c>
      <c r="N241" s="439">
        <f t="shared" si="336"/>
        <v>0</v>
      </c>
      <c r="O241" s="439">
        <f t="shared" si="336"/>
        <v>0</v>
      </c>
      <c r="P241" s="439">
        <f t="shared" si="336"/>
        <v>0</v>
      </c>
      <c r="Q241" s="439">
        <f t="shared" si="336"/>
        <v>0</v>
      </c>
      <c r="R241" s="439">
        <f t="shared" si="336"/>
        <v>0</v>
      </c>
      <c r="S241" s="439">
        <f t="shared" si="336"/>
        <v>0</v>
      </c>
      <c r="T241" s="439">
        <f t="shared" si="336"/>
        <v>0</v>
      </c>
      <c r="U241" s="439">
        <f t="shared" si="336"/>
        <v>0</v>
      </c>
      <c r="V241" s="439">
        <f t="shared" si="336"/>
        <v>0</v>
      </c>
      <c r="W241" s="439">
        <f t="shared" si="336"/>
        <v>0</v>
      </c>
      <c r="X241" s="439">
        <f t="shared" si="336"/>
        <v>0</v>
      </c>
      <c r="Y241" s="439">
        <f t="shared" si="336"/>
        <v>-7141.0985655307468</v>
      </c>
      <c r="Z241" s="439">
        <f t="shared" si="336"/>
        <v>0</v>
      </c>
      <c r="AA241" s="439">
        <f t="shared" si="336"/>
        <v>0</v>
      </c>
      <c r="AB241" s="439">
        <f t="shared" si="336"/>
        <v>0</v>
      </c>
      <c r="AC241" s="439">
        <f t="shared" si="336"/>
        <v>0</v>
      </c>
      <c r="AD241" s="439">
        <f t="shared" si="336"/>
        <v>0</v>
      </c>
      <c r="AE241" s="439">
        <f t="shared" si="336"/>
        <v>0</v>
      </c>
      <c r="AF241" s="439">
        <f t="shared" si="336"/>
        <v>0</v>
      </c>
      <c r="AG241" s="439">
        <f t="shared" si="336"/>
        <v>0</v>
      </c>
      <c r="AH241" s="439">
        <f t="shared" si="336"/>
        <v>0</v>
      </c>
      <c r="AI241" s="439">
        <f t="shared" si="336"/>
        <v>0</v>
      </c>
      <c r="AJ241" s="439">
        <f t="shared" si="336"/>
        <v>0</v>
      </c>
      <c r="AK241" s="439">
        <f t="shared" si="336"/>
        <v>0</v>
      </c>
      <c r="AL241" s="439">
        <f t="shared" si="336"/>
        <v>0</v>
      </c>
      <c r="AM241" s="439">
        <f t="shared" si="336"/>
        <v>0</v>
      </c>
      <c r="AN241" s="439">
        <f t="shared" si="336"/>
        <v>0</v>
      </c>
      <c r="AO241" s="439">
        <f t="shared" si="336"/>
        <v>0</v>
      </c>
      <c r="AP241" s="439">
        <f t="shared" si="336"/>
        <v>0</v>
      </c>
      <c r="AQ241" s="439">
        <f t="shared" si="336"/>
        <v>0</v>
      </c>
      <c r="AR241" s="439">
        <f t="shared" si="336"/>
        <v>0</v>
      </c>
      <c r="AS241" s="439">
        <f t="shared" si="336"/>
        <v>0</v>
      </c>
      <c r="AT241" s="439">
        <f t="shared" si="336"/>
        <v>0</v>
      </c>
      <c r="AU241" s="439">
        <f t="shared" si="336"/>
        <v>0</v>
      </c>
      <c r="AV241" s="439">
        <f t="shared" si="336"/>
        <v>0</v>
      </c>
      <c r="AW241" s="439">
        <f t="shared" si="336"/>
        <v>0</v>
      </c>
      <c r="AX241" s="439">
        <f t="shared" si="336"/>
        <v>0</v>
      </c>
      <c r="AY241" s="439">
        <f t="shared" si="336"/>
        <v>0</v>
      </c>
      <c r="AZ241" s="439">
        <f t="shared" si="336"/>
        <v>0</v>
      </c>
      <c r="BA241" s="439">
        <f t="shared" si="336"/>
        <v>0</v>
      </c>
      <c r="BB241" s="439">
        <f t="shared" si="336"/>
        <v>0</v>
      </c>
      <c r="BC241" s="439">
        <f t="shared" si="336"/>
        <v>0</v>
      </c>
      <c r="BD241" s="439">
        <f t="shared" si="336"/>
        <v>0</v>
      </c>
      <c r="BE241" s="439">
        <f t="shared" si="336"/>
        <v>0</v>
      </c>
      <c r="BF241" s="439">
        <f t="shared" si="336"/>
        <v>0</v>
      </c>
      <c r="BG241" s="439">
        <f t="shared" si="336"/>
        <v>0</v>
      </c>
      <c r="BH241" s="439">
        <f t="shared" si="336"/>
        <v>0</v>
      </c>
      <c r="BI241" s="439">
        <f t="shared" si="336"/>
        <v>0</v>
      </c>
      <c r="BJ241" s="439">
        <f t="shared" si="336"/>
        <v>0</v>
      </c>
      <c r="BK241" s="439">
        <f t="shared" si="336"/>
        <v>0</v>
      </c>
      <c r="BL241" s="439">
        <f t="shared" si="336"/>
        <v>0</v>
      </c>
      <c r="BM241" s="439">
        <f t="shared" si="336"/>
        <v>0</v>
      </c>
      <c r="BN241" s="439">
        <f t="shared" si="336"/>
        <v>0</v>
      </c>
      <c r="BO241" s="439">
        <f t="shared" si="336"/>
        <v>0</v>
      </c>
      <c r="BP241" s="439">
        <f t="shared" si="336"/>
        <v>0</v>
      </c>
      <c r="BQ241" s="439">
        <f t="shared" ref="BQ241:EB241" si="337">IF(BQ$165=EOMONTH($D67,-1),SUMIFS($D232:$NK232,$D$165:$NK$165,"&gt;="&amp;EOMONTH($D67,$S67),$D$165:$NK$165,"&lt;"&amp;EOMONTH($D67,60))*-$AF67+SUMIFS($D232:$NK232,$D$165:$NK$165,"&gt;="&amp;EOMONTH($D67,60),$D$165:$NK$165,"&lt;"&amp;EOMONTH($D67,372))*-$AG67,0)</f>
        <v>0</v>
      </c>
      <c r="BR241" s="439">
        <f t="shared" si="337"/>
        <v>0</v>
      </c>
      <c r="BS241" s="439">
        <f t="shared" si="337"/>
        <v>0</v>
      </c>
      <c r="BT241" s="439">
        <f t="shared" si="337"/>
        <v>0</v>
      </c>
      <c r="BU241" s="439">
        <f t="shared" si="337"/>
        <v>0</v>
      </c>
      <c r="BV241" s="439">
        <f t="shared" si="337"/>
        <v>0</v>
      </c>
      <c r="BW241" s="439">
        <f t="shared" si="337"/>
        <v>0</v>
      </c>
      <c r="BX241" s="439">
        <f t="shared" si="337"/>
        <v>0</v>
      </c>
      <c r="BY241" s="439">
        <f t="shared" si="337"/>
        <v>0</v>
      </c>
      <c r="BZ241" s="439">
        <f t="shared" si="337"/>
        <v>0</v>
      </c>
      <c r="CA241" s="439">
        <f t="shared" si="337"/>
        <v>0</v>
      </c>
      <c r="CB241" s="439">
        <f t="shared" si="337"/>
        <v>0</v>
      </c>
      <c r="CC241" s="439">
        <f t="shared" si="337"/>
        <v>0</v>
      </c>
      <c r="CD241" s="439">
        <f t="shared" si="337"/>
        <v>0</v>
      </c>
      <c r="CE241" s="439">
        <f t="shared" si="337"/>
        <v>0</v>
      </c>
      <c r="CF241" s="439">
        <f t="shared" si="337"/>
        <v>0</v>
      </c>
      <c r="CG241" s="439">
        <f t="shared" si="337"/>
        <v>0</v>
      </c>
      <c r="CH241" s="439">
        <f t="shared" si="337"/>
        <v>0</v>
      </c>
      <c r="CI241" s="439">
        <f t="shared" si="337"/>
        <v>0</v>
      </c>
      <c r="CJ241" s="439">
        <f t="shared" si="337"/>
        <v>0</v>
      </c>
      <c r="CK241" s="439">
        <f t="shared" si="337"/>
        <v>0</v>
      </c>
      <c r="CL241" s="439">
        <f t="shared" si="337"/>
        <v>0</v>
      </c>
      <c r="CM241" s="439">
        <f t="shared" si="337"/>
        <v>0</v>
      </c>
      <c r="CN241" s="439">
        <f t="shared" si="337"/>
        <v>0</v>
      </c>
      <c r="CO241" s="439">
        <f t="shared" si="337"/>
        <v>0</v>
      </c>
      <c r="CP241" s="439">
        <f t="shared" si="337"/>
        <v>0</v>
      </c>
      <c r="CQ241" s="439">
        <f t="shared" si="337"/>
        <v>0</v>
      </c>
      <c r="CR241" s="439">
        <f t="shared" si="337"/>
        <v>0</v>
      </c>
      <c r="CS241" s="439">
        <f t="shared" si="337"/>
        <v>0</v>
      </c>
      <c r="CT241" s="439">
        <f t="shared" si="337"/>
        <v>0</v>
      </c>
      <c r="CU241" s="439">
        <f t="shared" si="337"/>
        <v>0</v>
      </c>
      <c r="CV241" s="439">
        <f t="shared" si="337"/>
        <v>0</v>
      </c>
      <c r="CW241" s="439">
        <f t="shared" si="337"/>
        <v>0</v>
      </c>
      <c r="CX241" s="439">
        <f t="shared" si="337"/>
        <v>0</v>
      </c>
      <c r="CY241" s="439">
        <f t="shared" si="337"/>
        <v>0</v>
      </c>
      <c r="CZ241" s="439">
        <f t="shared" si="337"/>
        <v>0</v>
      </c>
      <c r="DA241" s="439">
        <f t="shared" si="337"/>
        <v>0</v>
      </c>
      <c r="DB241" s="439">
        <f t="shared" si="337"/>
        <v>0</v>
      </c>
      <c r="DC241" s="439">
        <f t="shared" si="337"/>
        <v>0</v>
      </c>
      <c r="DD241" s="439">
        <f t="shared" si="337"/>
        <v>0</v>
      </c>
      <c r="DE241" s="439">
        <f t="shared" si="337"/>
        <v>0</v>
      </c>
      <c r="DF241" s="439">
        <f t="shared" si="337"/>
        <v>0</v>
      </c>
      <c r="DG241" s="439">
        <f t="shared" si="337"/>
        <v>0</v>
      </c>
      <c r="DH241" s="439">
        <f t="shared" si="337"/>
        <v>0</v>
      </c>
      <c r="DI241" s="439">
        <f t="shared" si="337"/>
        <v>0</v>
      </c>
      <c r="DJ241" s="439">
        <f t="shared" si="337"/>
        <v>0</v>
      </c>
      <c r="DK241" s="439">
        <f t="shared" si="337"/>
        <v>0</v>
      </c>
      <c r="DL241" s="439">
        <f t="shared" si="337"/>
        <v>0</v>
      </c>
      <c r="DM241" s="439">
        <f t="shared" si="337"/>
        <v>0</v>
      </c>
      <c r="DN241" s="439">
        <f t="shared" si="337"/>
        <v>0</v>
      </c>
      <c r="DO241" s="439">
        <f t="shared" si="337"/>
        <v>0</v>
      </c>
      <c r="DP241" s="439">
        <f t="shared" si="337"/>
        <v>0</v>
      </c>
      <c r="DQ241" s="439">
        <f t="shared" si="337"/>
        <v>0</v>
      </c>
      <c r="DR241" s="439">
        <f t="shared" si="337"/>
        <v>0</v>
      </c>
      <c r="DS241" s="439">
        <f t="shared" si="337"/>
        <v>0</v>
      </c>
      <c r="DT241" s="439">
        <f t="shared" si="337"/>
        <v>0</v>
      </c>
      <c r="DU241" s="439">
        <f t="shared" si="337"/>
        <v>0</v>
      </c>
      <c r="DV241" s="439">
        <f t="shared" si="337"/>
        <v>0</v>
      </c>
      <c r="DW241" s="439">
        <f t="shared" si="337"/>
        <v>0</v>
      </c>
      <c r="DX241" s="439">
        <f t="shared" si="337"/>
        <v>0</v>
      </c>
      <c r="DY241" s="439">
        <f t="shared" si="337"/>
        <v>0</v>
      </c>
      <c r="DZ241" s="439">
        <f t="shared" si="337"/>
        <v>0</v>
      </c>
      <c r="EA241" s="439">
        <f t="shared" si="337"/>
        <v>0</v>
      </c>
      <c r="EB241" s="439">
        <f t="shared" si="337"/>
        <v>0</v>
      </c>
      <c r="EC241" s="439">
        <f t="shared" ref="EC241:GN241" si="338">IF(EC$165=EOMONTH($D67,-1),SUMIFS($D232:$NK232,$D$165:$NK$165,"&gt;="&amp;EOMONTH($D67,$S67),$D$165:$NK$165,"&lt;"&amp;EOMONTH($D67,60))*-$AF67+SUMIFS($D232:$NK232,$D$165:$NK$165,"&gt;="&amp;EOMONTH($D67,60),$D$165:$NK$165,"&lt;"&amp;EOMONTH($D67,372))*-$AG67,0)</f>
        <v>0</v>
      </c>
      <c r="ED241" s="439">
        <f t="shared" si="338"/>
        <v>0</v>
      </c>
      <c r="EE241" s="439">
        <f t="shared" si="338"/>
        <v>0</v>
      </c>
      <c r="EF241" s="439">
        <f t="shared" si="338"/>
        <v>0</v>
      </c>
      <c r="EG241" s="439">
        <f t="shared" si="338"/>
        <v>0</v>
      </c>
      <c r="EH241" s="439">
        <f t="shared" si="338"/>
        <v>0</v>
      </c>
      <c r="EI241" s="439">
        <f t="shared" si="338"/>
        <v>0</v>
      </c>
      <c r="EJ241" s="439">
        <f t="shared" si="338"/>
        <v>0</v>
      </c>
      <c r="EK241" s="439">
        <f t="shared" si="338"/>
        <v>0</v>
      </c>
      <c r="EL241" s="439">
        <f t="shared" si="338"/>
        <v>0</v>
      </c>
      <c r="EM241" s="439">
        <f t="shared" si="338"/>
        <v>0</v>
      </c>
      <c r="EN241" s="439">
        <f t="shared" si="338"/>
        <v>0</v>
      </c>
      <c r="EO241" s="439">
        <f t="shared" si="338"/>
        <v>0</v>
      </c>
      <c r="EP241" s="439">
        <f t="shared" si="338"/>
        <v>0</v>
      </c>
      <c r="EQ241" s="439">
        <f t="shared" si="338"/>
        <v>0</v>
      </c>
      <c r="ER241" s="439">
        <f t="shared" si="338"/>
        <v>0</v>
      </c>
      <c r="ES241" s="439">
        <f t="shared" si="338"/>
        <v>0</v>
      </c>
      <c r="ET241" s="439">
        <f t="shared" si="338"/>
        <v>0</v>
      </c>
      <c r="EU241" s="439">
        <f t="shared" si="338"/>
        <v>0</v>
      </c>
      <c r="EV241" s="439">
        <f t="shared" si="338"/>
        <v>0</v>
      </c>
      <c r="EW241" s="439">
        <f t="shared" si="338"/>
        <v>0</v>
      </c>
      <c r="EX241" s="439">
        <f t="shared" si="338"/>
        <v>0</v>
      </c>
      <c r="EY241" s="439">
        <f t="shared" si="338"/>
        <v>0</v>
      </c>
      <c r="EZ241" s="439">
        <f t="shared" si="338"/>
        <v>0</v>
      </c>
      <c r="FA241" s="439">
        <f t="shared" si="338"/>
        <v>0</v>
      </c>
      <c r="FB241" s="439">
        <f t="shared" si="338"/>
        <v>0</v>
      </c>
      <c r="FC241" s="439">
        <f t="shared" si="338"/>
        <v>0</v>
      </c>
      <c r="FD241" s="439">
        <f t="shared" si="338"/>
        <v>0</v>
      </c>
      <c r="FE241" s="439">
        <f t="shared" si="338"/>
        <v>0</v>
      </c>
      <c r="FF241" s="439">
        <f t="shared" si="338"/>
        <v>0</v>
      </c>
      <c r="FG241" s="439">
        <f t="shared" si="338"/>
        <v>0</v>
      </c>
      <c r="FH241" s="439">
        <f t="shared" si="338"/>
        <v>0</v>
      </c>
      <c r="FI241" s="439">
        <f t="shared" si="338"/>
        <v>0</v>
      </c>
      <c r="FJ241" s="439">
        <f t="shared" si="338"/>
        <v>0</v>
      </c>
      <c r="FK241" s="439">
        <f t="shared" si="338"/>
        <v>0</v>
      </c>
      <c r="FL241" s="439">
        <f t="shared" si="338"/>
        <v>0</v>
      </c>
      <c r="FM241" s="439">
        <f t="shared" si="338"/>
        <v>0</v>
      </c>
      <c r="FN241" s="439">
        <f t="shared" si="338"/>
        <v>0</v>
      </c>
      <c r="FO241" s="439">
        <f t="shared" si="338"/>
        <v>0</v>
      </c>
      <c r="FP241" s="439">
        <f t="shared" si="338"/>
        <v>0</v>
      </c>
      <c r="FQ241" s="439">
        <f t="shared" si="338"/>
        <v>0</v>
      </c>
      <c r="FR241" s="439">
        <f t="shared" si="338"/>
        <v>0</v>
      </c>
      <c r="FS241" s="439">
        <f t="shared" si="338"/>
        <v>0</v>
      </c>
      <c r="FT241" s="439">
        <f t="shared" si="338"/>
        <v>0</v>
      </c>
      <c r="FU241" s="439">
        <f t="shared" si="338"/>
        <v>0</v>
      </c>
      <c r="FV241" s="439">
        <f t="shared" si="338"/>
        <v>0</v>
      </c>
      <c r="FW241" s="439">
        <f t="shared" si="338"/>
        <v>0</v>
      </c>
      <c r="FX241" s="439">
        <f t="shared" si="338"/>
        <v>0</v>
      </c>
      <c r="FY241" s="439">
        <f t="shared" si="338"/>
        <v>0</v>
      </c>
      <c r="FZ241" s="439">
        <f t="shared" si="338"/>
        <v>0</v>
      </c>
      <c r="GA241" s="439">
        <f t="shared" si="338"/>
        <v>0</v>
      </c>
      <c r="GB241" s="439">
        <f t="shared" si="338"/>
        <v>0</v>
      </c>
      <c r="GC241" s="439">
        <f t="shared" si="338"/>
        <v>0</v>
      </c>
      <c r="GD241" s="439">
        <f t="shared" si="338"/>
        <v>0</v>
      </c>
      <c r="GE241" s="439">
        <f t="shared" si="338"/>
        <v>0</v>
      </c>
      <c r="GF241" s="439">
        <f t="shared" si="338"/>
        <v>0</v>
      </c>
      <c r="GG241" s="439">
        <f t="shared" si="338"/>
        <v>0</v>
      </c>
      <c r="GH241" s="439">
        <f t="shared" si="338"/>
        <v>0</v>
      </c>
      <c r="GI241" s="439">
        <f t="shared" si="338"/>
        <v>0</v>
      </c>
      <c r="GJ241" s="439">
        <f t="shared" si="338"/>
        <v>0</v>
      </c>
      <c r="GK241" s="439">
        <f t="shared" si="338"/>
        <v>0</v>
      </c>
      <c r="GL241" s="439">
        <f t="shared" si="338"/>
        <v>0</v>
      </c>
      <c r="GM241" s="439">
        <f t="shared" si="338"/>
        <v>0</v>
      </c>
      <c r="GN241" s="439">
        <f t="shared" si="338"/>
        <v>0</v>
      </c>
      <c r="GO241" s="439">
        <f t="shared" ref="GO241:IZ241" si="339">IF(GO$165=EOMONTH($D67,-1),SUMIFS($D232:$NK232,$D$165:$NK$165,"&gt;="&amp;EOMONTH($D67,$S67),$D$165:$NK$165,"&lt;"&amp;EOMONTH($D67,60))*-$AF67+SUMIFS($D232:$NK232,$D$165:$NK$165,"&gt;="&amp;EOMONTH($D67,60),$D$165:$NK$165,"&lt;"&amp;EOMONTH($D67,372))*-$AG67,0)</f>
        <v>0</v>
      </c>
      <c r="GP241" s="439">
        <f t="shared" si="339"/>
        <v>0</v>
      </c>
      <c r="GQ241" s="439">
        <f t="shared" si="339"/>
        <v>0</v>
      </c>
      <c r="GR241" s="439">
        <f t="shared" si="339"/>
        <v>0</v>
      </c>
      <c r="GS241" s="439">
        <f t="shared" si="339"/>
        <v>0</v>
      </c>
      <c r="GT241" s="439">
        <f t="shared" si="339"/>
        <v>0</v>
      </c>
      <c r="GU241" s="439">
        <f t="shared" si="339"/>
        <v>0</v>
      </c>
      <c r="GV241" s="439">
        <f t="shared" si="339"/>
        <v>0</v>
      </c>
      <c r="GW241" s="439">
        <f t="shared" si="339"/>
        <v>0</v>
      </c>
      <c r="GX241" s="439">
        <f t="shared" si="339"/>
        <v>0</v>
      </c>
      <c r="GY241" s="439">
        <f t="shared" si="339"/>
        <v>0</v>
      </c>
      <c r="GZ241" s="439">
        <f t="shared" si="339"/>
        <v>0</v>
      </c>
      <c r="HA241" s="439">
        <f t="shared" si="339"/>
        <v>0</v>
      </c>
      <c r="HB241" s="439">
        <f t="shared" si="339"/>
        <v>0</v>
      </c>
      <c r="HC241" s="439">
        <f t="shared" si="339"/>
        <v>0</v>
      </c>
      <c r="HD241" s="439">
        <f t="shared" si="339"/>
        <v>0</v>
      </c>
      <c r="HE241" s="439">
        <f t="shared" si="339"/>
        <v>0</v>
      </c>
      <c r="HF241" s="439">
        <f t="shared" si="339"/>
        <v>0</v>
      </c>
      <c r="HG241" s="439">
        <f t="shared" si="339"/>
        <v>0</v>
      </c>
      <c r="HH241" s="439">
        <f t="shared" si="339"/>
        <v>0</v>
      </c>
      <c r="HI241" s="439">
        <f t="shared" si="339"/>
        <v>0</v>
      </c>
      <c r="HJ241" s="439">
        <f t="shared" si="339"/>
        <v>0</v>
      </c>
      <c r="HK241" s="439">
        <f t="shared" si="339"/>
        <v>0</v>
      </c>
      <c r="HL241" s="439">
        <f t="shared" si="339"/>
        <v>0</v>
      </c>
      <c r="HM241" s="439">
        <f t="shared" si="339"/>
        <v>0</v>
      </c>
      <c r="HN241" s="439">
        <f t="shared" si="339"/>
        <v>0</v>
      </c>
      <c r="HO241" s="439">
        <f t="shared" si="339"/>
        <v>0</v>
      </c>
      <c r="HP241" s="439">
        <f t="shared" si="339"/>
        <v>0</v>
      </c>
      <c r="HQ241" s="439">
        <f t="shared" si="339"/>
        <v>0</v>
      </c>
      <c r="HR241" s="439">
        <f t="shared" si="339"/>
        <v>0</v>
      </c>
      <c r="HS241" s="439">
        <f t="shared" si="339"/>
        <v>0</v>
      </c>
      <c r="HT241" s="439">
        <f t="shared" si="339"/>
        <v>0</v>
      </c>
      <c r="HU241" s="439">
        <f t="shared" si="339"/>
        <v>0</v>
      </c>
      <c r="HV241" s="439">
        <f t="shared" si="339"/>
        <v>0</v>
      </c>
      <c r="HW241" s="439">
        <f t="shared" si="339"/>
        <v>0</v>
      </c>
      <c r="HX241" s="439">
        <f t="shared" si="339"/>
        <v>0</v>
      </c>
      <c r="HY241" s="439">
        <f t="shared" si="339"/>
        <v>0</v>
      </c>
      <c r="HZ241" s="439">
        <f t="shared" si="339"/>
        <v>0</v>
      </c>
      <c r="IA241" s="439">
        <f t="shared" si="339"/>
        <v>0</v>
      </c>
      <c r="IB241" s="439">
        <f t="shared" si="339"/>
        <v>0</v>
      </c>
      <c r="IC241" s="439">
        <f t="shared" si="339"/>
        <v>0</v>
      </c>
      <c r="ID241" s="439">
        <f t="shared" si="339"/>
        <v>0</v>
      </c>
      <c r="IE241" s="439">
        <f t="shared" si="339"/>
        <v>0</v>
      </c>
      <c r="IF241" s="439">
        <f t="shared" si="339"/>
        <v>0</v>
      </c>
      <c r="IG241" s="439">
        <f t="shared" si="339"/>
        <v>0</v>
      </c>
      <c r="IH241" s="439">
        <f t="shared" si="339"/>
        <v>0</v>
      </c>
      <c r="II241" s="439">
        <f t="shared" si="339"/>
        <v>0</v>
      </c>
      <c r="IJ241" s="439">
        <f t="shared" si="339"/>
        <v>0</v>
      </c>
      <c r="IK241" s="439">
        <f t="shared" si="339"/>
        <v>0</v>
      </c>
      <c r="IL241" s="439">
        <f t="shared" si="339"/>
        <v>0</v>
      </c>
      <c r="IM241" s="439">
        <f t="shared" si="339"/>
        <v>0</v>
      </c>
      <c r="IN241" s="439">
        <f t="shared" si="339"/>
        <v>0</v>
      </c>
      <c r="IO241" s="439">
        <f t="shared" si="339"/>
        <v>0</v>
      </c>
      <c r="IP241" s="439">
        <f t="shared" si="339"/>
        <v>0</v>
      </c>
      <c r="IQ241" s="439">
        <f t="shared" si="339"/>
        <v>0</v>
      </c>
      <c r="IR241" s="439">
        <f t="shared" si="339"/>
        <v>0</v>
      </c>
      <c r="IS241" s="439">
        <f t="shared" si="339"/>
        <v>0</v>
      </c>
      <c r="IT241" s="439">
        <f t="shared" si="339"/>
        <v>0</v>
      </c>
      <c r="IU241" s="439">
        <f t="shared" si="339"/>
        <v>0</v>
      </c>
      <c r="IV241" s="439">
        <f t="shared" si="339"/>
        <v>0</v>
      </c>
      <c r="IW241" s="439">
        <f t="shared" si="339"/>
        <v>0</v>
      </c>
      <c r="IX241" s="439">
        <f t="shared" si="339"/>
        <v>0</v>
      </c>
      <c r="IY241" s="439">
        <f t="shared" si="339"/>
        <v>0</v>
      </c>
      <c r="IZ241" s="439">
        <f t="shared" si="339"/>
        <v>0</v>
      </c>
      <c r="JA241" s="439">
        <f t="shared" ref="JA241:LL241" si="340">IF(JA$165=EOMONTH($D67,-1),SUMIFS($D232:$NK232,$D$165:$NK$165,"&gt;="&amp;EOMONTH($D67,$S67),$D$165:$NK$165,"&lt;"&amp;EOMONTH($D67,60))*-$AF67+SUMIFS($D232:$NK232,$D$165:$NK$165,"&gt;="&amp;EOMONTH($D67,60),$D$165:$NK$165,"&lt;"&amp;EOMONTH($D67,372))*-$AG67,0)</f>
        <v>0</v>
      </c>
      <c r="JB241" s="439">
        <f t="shared" si="340"/>
        <v>0</v>
      </c>
      <c r="JC241" s="439">
        <f t="shared" si="340"/>
        <v>0</v>
      </c>
      <c r="JD241" s="439">
        <f t="shared" si="340"/>
        <v>0</v>
      </c>
      <c r="JE241" s="439">
        <f t="shared" si="340"/>
        <v>0</v>
      </c>
      <c r="JF241" s="439">
        <f t="shared" si="340"/>
        <v>0</v>
      </c>
      <c r="JG241" s="439">
        <f t="shared" si="340"/>
        <v>0</v>
      </c>
      <c r="JH241" s="439">
        <f t="shared" si="340"/>
        <v>0</v>
      </c>
      <c r="JI241" s="439">
        <f t="shared" si="340"/>
        <v>0</v>
      </c>
      <c r="JJ241" s="439">
        <f t="shared" si="340"/>
        <v>0</v>
      </c>
      <c r="JK241" s="439">
        <f t="shared" si="340"/>
        <v>0</v>
      </c>
      <c r="JL241" s="439">
        <f t="shared" si="340"/>
        <v>0</v>
      </c>
      <c r="JM241" s="439">
        <f t="shared" si="340"/>
        <v>0</v>
      </c>
      <c r="JN241" s="439">
        <f t="shared" si="340"/>
        <v>0</v>
      </c>
      <c r="JO241" s="439">
        <f t="shared" si="340"/>
        <v>0</v>
      </c>
      <c r="JP241" s="439">
        <f t="shared" si="340"/>
        <v>0</v>
      </c>
      <c r="JQ241" s="439">
        <f t="shared" si="340"/>
        <v>0</v>
      </c>
      <c r="JR241" s="439">
        <f t="shared" si="340"/>
        <v>0</v>
      </c>
      <c r="JS241" s="439">
        <f t="shared" si="340"/>
        <v>0</v>
      </c>
      <c r="JT241" s="439">
        <f t="shared" si="340"/>
        <v>0</v>
      </c>
      <c r="JU241" s="439">
        <f t="shared" si="340"/>
        <v>0</v>
      </c>
      <c r="JV241" s="439">
        <f t="shared" si="340"/>
        <v>0</v>
      </c>
      <c r="JW241" s="439">
        <f t="shared" si="340"/>
        <v>0</v>
      </c>
      <c r="JX241" s="439">
        <f t="shared" si="340"/>
        <v>0</v>
      </c>
      <c r="JY241" s="439">
        <f t="shared" si="340"/>
        <v>0</v>
      </c>
      <c r="JZ241" s="439">
        <f t="shared" si="340"/>
        <v>0</v>
      </c>
      <c r="KA241" s="439">
        <f t="shared" si="340"/>
        <v>0</v>
      </c>
      <c r="KB241" s="439">
        <f t="shared" si="340"/>
        <v>0</v>
      </c>
      <c r="KC241" s="439">
        <f t="shared" si="340"/>
        <v>0</v>
      </c>
      <c r="KD241" s="439">
        <f t="shared" si="340"/>
        <v>0</v>
      </c>
      <c r="KE241" s="439">
        <f t="shared" si="340"/>
        <v>0</v>
      </c>
      <c r="KF241" s="439">
        <f t="shared" si="340"/>
        <v>0</v>
      </c>
      <c r="KG241" s="439">
        <f t="shared" si="340"/>
        <v>0</v>
      </c>
      <c r="KH241" s="439">
        <f t="shared" si="340"/>
        <v>0</v>
      </c>
      <c r="KI241" s="439">
        <f t="shared" si="340"/>
        <v>0</v>
      </c>
      <c r="KJ241" s="439">
        <f t="shared" si="340"/>
        <v>0</v>
      </c>
      <c r="KK241" s="439">
        <f t="shared" si="340"/>
        <v>0</v>
      </c>
      <c r="KL241" s="439">
        <f t="shared" si="340"/>
        <v>0</v>
      </c>
      <c r="KM241" s="439">
        <f t="shared" si="340"/>
        <v>0</v>
      </c>
      <c r="KN241" s="439">
        <f t="shared" si="340"/>
        <v>0</v>
      </c>
      <c r="KO241" s="439">
        <f t="shared" si="340"/>
        <v>0</v>
      </c>
      <c r="KP241" s="439">
        <f t="shared" si="340"/>
        <v>0</v>
      </c>
      <c r="KQ241" s="439">
        <f t="shared" si="340"/>
        <v>0</v>
      </c>
      <c r="KR241" s="439">
        <f t="shared" si="340"/>
        <v>0</v>
      </c>
      <c r="KS241" s="439">
        <f t="shared" si="340"/>
        <v>0</v>
      </c>
      <c r="KT241" s="439">
        <f t="shared" si="340"/>
        <v>0</v>
      </c>
      <c r="KU241" s="439">
        <f t="shared" si="340"/>
        <v>0</v>
      </c>
      <c r="KV241" s="439">
        <f t="shared" si="340"/>
        <v>0</v>
      </c>
      <c r="KW241" s="439">
        <f t="shared" si="340"/>
        <v>0</v>
      </c>
      <c r="KX241" s="439">
        <f t="shared" si="340"/>
        <v>0</v>
      </c>
      <c r="KY241" s="439">
        <f t="shared" si="340"/>
        <v>0</v>
      </c>
      <c r="KZ241" s="439">
        <f t="shared" si="340"/>
        <v>0</v>
      </c>
      <c r="LA241" s="439">
        <f t="shared" si="340"/>
        <v>0</v>
      </c>
      <c r="LB241" s="439">
        <f t="shared" si="340"/>
        <v>0</v>
      </c>
      <c r="LC241" s="439">
        <f t="shared" si="340"/>
        <v>0</v>
      </c>
      <c r="LD241" s="439">
        <f t="shared" si="340"/>
        <v>0</v>
      </c>
      <c r="LE241" s="439">
        <f t="shared" si="340"/>
        <v>0</v>
      </c>
      <c r="LF241" s="439">
        <f t="shared" si="340"/>
        <v>0</v>
      </c>
      <c r="LG241" s="439">
        <f t="shared" si="340"/>
        <v>0</v>
      </c>
      <c r="LH241" s="439">
        <f t="shared" si="340"/>
        <v>0</v>
      </c>
      <c r="LI241" s="439">
        <f t="shared" si="340"/>
        <v>0</v>
      </c>
      <c r="LJ241" s="439">
        <f t="shared" si="340"/>
        <v>0</v>
      </c>
      <c r="LK241" s="439">
        <f t="shared" si="340"/>
        <v>0</v>
      </c>
      <c r="LL241" s="439">
        <f t="shared" si="340"/>
        <v>0</v>
      </c>
      <c r="LM241" s="439">
        <f t="shared" ref="LM241:NK241" si="341">IF(LM$165=EOMONTH($D67,-1),SUMIFS($D232:$NK232,$D$165:$NK$165,"&gt;="&amp;EOMONTH($D67,$S67),$D$165:$NK$165,"&lt;"&amp;EOMONTH($D67,60))*-$AF67+SUMIFS($D232:$NK232,$D$165:$NK$165,"&gt;="&amp;EOMONTH($D67,60),$D$165:$NK$165,"&lt;"&amp;EOMONTH($D67,372))*-$AG67,0)</f>
        <v>0</v>
      </c>
      <c r="LN241" s="439">
        <f t="shared" si="341"/>
        <v>0</v>
      </c>
      <c r="LO241" s="439">
        <f t="shared" si="341"/>
        <v>0</v>
      </c>
      <c r="LP241" s="439">
        <f t="shared" si="341"/>
        <v>0</v>
      </c>
      <c r="LQ241" s="439">
        <f t="shared" si="341"/>
        <v>0</v>
      </c>
      <c r="LR241" s="439">
        <f t="shared" si="341"/>
        <v>0</v>
      </c>
      <c r="LS241" s="439">
        <f t="shared" si="341"/>
        <v>0</v>
      </c>
      <c r="LT241" s="439">
        <f t="shared" si="341"/>
        <v>0</v>
      </c>
      <c r="LU241" s="439">
        <f t="shared" si="341"/>
        <v>0</v>
      </c>
      <c r="LV241" s="439">
        <f t="shared" si="341"/>
        <v>0</v>
      </c>
      <c r="LW241" s="439">
        <f t="shared" si="341"/>
        <v>0</v>
      </c>
      <c r="LX241" s="439">
        <f t="shared" si="341"/>
        <v>0</v>
      </c>
      <c r="LY241" s="439">
        <f t="shared" si="341"/>
        <v>0</v>
      </c>
      <c r="LZ241" s="439">
        <f t="shared" si="341"/>
        <v>0</v>
      </c>
      <c r="MA241" s="439">
        <f t="shared" si="341"/>
        <v>0</v>
      </c>
      <c r="MB241" s="439">
        <f t="shared" si="341"/>
        <v>0</v>
      </c>
      <c r="MC241" s="439">
        <f t="shared" si="341"/>
        <v>0</v>
      </c>
      <c r="MD241" s="439">
        <f t="shared" si="341"/>
        <v>0</v>
      </c>
      <c r="ME241" s="439">
        <f t="shared" si="341"/>
        <v>0</v>
      </c>
      <c r="MF241" s="439">
        <f t="shared" si="341"/>
        <v>0</v>
      </c>
      <c r="MG241" s="439">
        <f t="shared" si="341"/>
        <v>0</v>
      </c>
      <c r="MH241" s="439">
        <f t="shared" si="341"/>
        <v>0</v>
      </c>
      <c r="MI241" s="439">
        <f t="shared" si="341"/>
        <v>0</v>
      </c>
      <c r="MJ241" s="439">
        <f t="shared" si="341"/>
        <v>0</v>
      </c>
      <c r="MK241" s="439">
        <f t="shared" si="341"/>
        <v>0</v>
      </c>
      <c r="ML241" s="439">
        <f t="shared" si="341"/>
        <v>0</v>
      </c>
      <c r="MM241" s="439">
        <f t="shared" si="341"/>
        <v>0</v>
      </c>
      <c r="MN241" s="439">
        <f t="shared" si="341"/>
        <v>0</v>
      </c>
      <c r="MO241" s="439">
        <f t="shared" si="341"/>
        <v>0</v>
      </c>
      <c r="MP241" s="439">
        <f t="shared" si="341"/>
        <v>0</v>
      </c>
      <c r="MQ241" s="439">
        <f t="shared" si="341"/>
        <v>0</v>
      </c>
      <c r="MR241" s="439">
        <f t="shared" si="341"/>
        <v>0</v>
      </c>
      <c r="MS241" s="439">
        <f t="shared" si="341"/>
        <v>0</v>
      </c>
      <c r="MT241" s="439">
        <f t="shared" si="341"/>
        <v>0</v>
      </c>
      <c r="MU241" s="439">
        <f t="shared" si="341"/>
        <v>0</v>
      </c>
      <c r="MV241" s="439">
        <f t="shared" si="341"/>
        <v>0</v>
      </c>
      <c r="MW241" s="439">
        <f t="shared" si="341"/>
        <v>0</v>
      </c>
      <c r="MX241" s="439">
        <f t="shared" si="341"/>
        <v>0</v>
      </c>
      <c r="MY241" s="439">
        <f t="shared" si="341"/>
        <v>0</v>
      </c>
      <c r="MZ241" s="439">
        <f t="shared" si="341"/>
        <v>0</v>
      </c>
      <c r="NA241" s="439">
        <f t="shared" si="341"/>
        <v>0</v>
      </c>
      <c r="NB241" s="439">
        <f t="shared" si="341"/>
        <v>0</v>
      </c>
      <c r="NC241" s="439">
        <f t="shared" si="341"/>
        <v>0</v>
      </c>
      <c r="ND241" s="439">
        <f t="shared" si="341"/>
        <v>0</v>
      </c>
      <c r="NE241" s="439">
        <f t="shared" si="341"/>
        <v>0</v>
      </c>
      <c r="NF241" s="439">
        <f t="shared" si="341"/>
        <v>0</v>
      </c>
      <c r="NG241" s="439">
        <f t="shared" si="341"/>
        <v>0</v>
      </c>
      <c r="NH241" s="439">
        <f t="shared" si="341"/>
        <v>0</v>
      </c>
      <c r="NI241" s="439">
        <f t="shared" si="341"/>
        <v>0</v>
      </c>
      <c r="NJ241" s="439">
        <f t="shared" si="341"/>
        <v>0</v>
      </c>
      <c r="NK241" s="442">
        <f t="shared" si="341"/>
        <v>0</v>
      </c>
    </row>
    <row r="242" spans="1:375" x14ac:dyDescent="0.15">
      <c r="A242" s="436">
        <f t="shared" si="329"/>
        <v>-18448.10798137305</v>
      </c>
      <c r="B242" s="441" t="s">
        <v>756</v>
      </c>
      <c r="C242" s="438" t="s">
        <v>760</v>
      </c>
      <c r="D242" s="439">
        <f t="shared" ref="D242:BO242" si="342">IF(D$165=EOMONTH($E67,$R67*(1-$O67)),FV($AE67,ROUNDDOWN(YEARFRAC($D$165,D$165,1),0),0,($AC67*(1-$O67)+$AD67*$O67)*$B67,0),0)</f>
        <v>0</v>
      </c>
      <c r="E242" s="439">
        <f t="shared" si="342"/>
        <v>0</v>
      </c>
      <c r="F242" s="439">
        <f t="shared" si="342"/>
        <v>0</v>
      </c>
      <c r="G242" s="439">
        <f t="shared" si="342"/>
        <v>0</v>
      </c>
      <c r="H242" s="439">
        <f t="shared" si="342"/>
        <v>0</v>
      </c>
      <c r="I242" s="439">
        <f t="shared" si="342"/>
        <v>0</v>
      </c>
      <c r="J242" s="439">
        <f t="shared" si="342"/>
        <v>0</v>
      </c>
      <c r="K242" s="439">
        <f t="shared" si="342"/>
        <v>0</v>
      </c>
      <c r="L242" s="439">
        <f t="shared" si="342"/>
        <v>0</v>
      </c>
      <c r="M242" s="439">
        <f t="shared" si="342"/>
        <v>0</v>
      </c>
      <c r="N242" s="439">
        <f t="shared" si="342"/>
        <v>0</v>
      </c>
      <c r="O242" s="439">
        <f t="shared" si="342"/>
        <v>0</v>
      </c>
      <c r="P242" s="439">
        <f t="shared" si="342"/>
        <v>0</v>
      </c>
      <c r="Q242" s="439">
        <f t="shared" si="342"/>
        <v>0</v>
      </c>
      <c r="R242" s="439">
        <f t="shared" si="342"/>
        <v>0</v>
      </c>
      <c r="S242" s="439">
        <f t="shared" si="342"/>
        <v>0</v>
      </c>
      <c r="T242" s="439">
        <f t="shared" si="342"/>
        <v>0</v>
      </c>
      <c r="U242" s="439">
        <f t="shared" si="342"/>
        <v>0</v>
      </c>
      <c r="V242" s="439">
        <f t="shared" si="342"/>
        <v>0</v>
      </c>
      <c r="W242" s="439">
        <f t="shared" si="342"/>
        <v>0</v>
      </c>
      <c r="X242" s="439">
        <f t="shared" si="342"/>
        <v>0</v>
      </c>
      <c r="Y242" s="439">
        <f t="shared" si="342"/>
        <v>0</v>
      </c>
      <c r="Z242" s="439">
        <f t="shared" si="342"/>
        <v>0</v>
      </c>
      <c r="AA242" s="439">
        <f t="shared" si="342"/>
        <v>0</v>
      </c>
      <c r="AB242" s="439">
        <f t="shared" si="342"/>
        <v>0</v>
      </c>
      <c r="AC242" s="439">
        <f t="shared" si="342"/>
        <v>0</v>
      </c>
      <c r="AD242" s="439">
        <f t="shared" si="342"/>
        <v>0</v>
      </c>
      <c r="AE242" s="439">
        <f t="shared" si="342"/>
        <v>0</v>
      </c>
      <c r="AF242" s="439">
        <f t="shared" si="342"/>
        <v>0</v>
      </c>
      <c r="AG242" s="439">
        <f t="shared" si="342"/>
        <v>0</v>
      </c>
      <c r="AH242" s="439">
        <f t="shared" si="342"/>
        <v>0</v>
      </c>
      <c r="AI242" s="439">
        <f t="shared" si="342"/>
        <v>0</v>
      </c>
      <c r="AJ242" s="439">
        <f t="shared" si="342"/>
        <v>0</v>
      </c>
      <c r="AK242" s="439">
        <f t="shared" si="342"/>
        <v>0</v>
      </c>
      <c r="AL242" s="439">
        <f t="shared" si="342"/>
        <v>0</v>
      </c>
      <c r="AM242" s="439">
        <f t="shared" si="342"/>
        <v>0</v>
      </c>
      <c r="AN242" s="439">
        <f t="shared" si="342"/>
        <v>0</v>
      </c>
      <c r="AO242" s="439">
        <f t="shared" si="342"/>
        <v>0</v>
      </c>
      <c r="AP242" s="439">
        <f t="shared" si="342"/>
        <v>0</v>
      </c>
      <c r="AQ242" s="439">
        <f t="shared" si="342"/>
        <v>0</v>
      </c>
      <c r="AR242" s="439">
        <f t="shared" si="342"/>
        <v>0</v>
      </c>
      <c r="AS242" s="439">
        <f t="shared" si="342"/>
        <v>0</v>
      </c>
      <c r="AT242" s="439">
        <f t="shared" si="342"/>
        <v>0</v>
      </c>
      <c r="AU242" s="439">
        <f t="shared" si="342"/>
        <v>0</v>
      </c>
      <c r="AV242" s="439">
        <f t="shared" si="342"/>
        <v>0</v>
      </c>
      <c r="AW242" s="439">
        <f t="shared" si="342"/>
        <v>0</v>
      </c>
      <c r="AX242" s="439">
        <f t="shared" si="342"/>
        <v>0</v>
      </c>
      <c r="AY242" s="439">
        <f t="shared" si="342"/>
        <v>0</v>
      </c>
      <c r="AZ242" s="439">
        <f t="shared" si="342"/>
        <v>0</v>
      </c>
      <c r="BA242" s="439">
        <f t="shared" si="342"/>
        <v>0</v>
      </c>
      <c r="BB242" s="439">
        <f t="shared" si="342"/>
        <v>0</v>
      </c>
      <c r="BC242" s="439">
        <f t="shared" si="342"/>
        <v>0</v>
      </c>
      <c r="BD242" s="439">
        <f t="shared" si="342"/>
        <v>0</v>
      </c>
      <c r="BE242" s="439">
        <f t="shared" si="342"/>
        <v>0</v>
      </c>
      <c r="BF242" s="439">
        <f t="shared" si="342"/>
        <v>0</v>
      </c>
      <c r="BG242" s="439">
        <f t="shared" si="342"/>
        <v>0</v>
      </c>
      <c r="BH242" s="439">
        <f t="shared" si="342"/>
        <v>0</v>
      </c>
      <c r="BI242" s="439">
        <f t="shared" si="342"/>
        <v>0</v>
      </c>
      <c r="BJ242" s="439">
        <f t="shared" si="342"/>
        <v>0</v>
      </c>
      <c r="BK242" s="439">
        <f t="shared" si="342"/>
        <v>0</v>
      </c>
      <c r="BL242" s="439">
        <f t="shared" si="342"/>
        <v>0</v>
      </c>
      <c r="BM242" s="439">
        <f t="shared" si="342"/>
        <v>0</v>
      </c>
      <c r="BN242" s="439">
        <f t="shared" si="342"/>
        <v>0</v>
      </c>
      <c r="BO242" s="439">
        <f t="shared" si="342"/>
        <v>0</v>
      </c>
      <c r="BP242" s="439">
        <f t="shared" ref="BP242:EA242" si="343">IF(BP$165=EOMONTH($E67,$R67*(1-$O67)),FV($AE67,ROUNDDOWN(YEARFRAC($D$165,BP$165,1),0),0,($AC67*(1-$O67)+$AD67*$O67)*$B67,0),0)</f>
        <v>0</v>
      </c>
      <c r="BQ242" s="439">
        <f t="shared" si="343"/>
        <v>0</v>
      </c>
      <c r="BR242" s="439">
        <f t="shared" si="343"/>
        <v>0</v>
      </c>
      <c r="BS242" s="439">
        <f t="shared" si="343"/>
        <v>0</v>
      </c>
      <c r="BT242" s="439">
        <f t="shared" si="343"/>
        <v>0</v>
      </c>
      <c r="BU242" s="439">
        <f t="shared" si="343"/>
        <v>0</v>
      </c>
      <c r="BV242" s="439">
        <f t="shared" si="343"/>
        <v>0</v>
      </c>
      <c r="BW242" s="439">
        <f t="shared" si="343"/>
        <v>0</v>
      </c>
      <c r="BX242" s="439">
        <f t="shared" si="343"/>
        <v>0</v>
      </c>
      <c r="BY242" s="439">
        <f t="shared" si="343"/>
        <v>0</v>
      </c>
      <c r="BZ242" s="439">
        <f t="shared" si="343"/>
        <v>0</v>
      </c>
      <c r="CA242" s="439">
        <f t="shared" si="343"/>
        <v>0</v>
      </c>
      <c r="CB242" s="439">
        <f t="shared" si="343"/>
        <v>0</v>
      </c>
      <c r="CC242" s="439">
        <f t="shared" si="343"/>
        <v>0</v>
      </c>
      <c r="CD242" s="439">
        <f t="shared" si="343"/>
        <v>0</v>
      </c>
      <c r="CE242" s="439">
        <f t="shared" si="343"/>
        <v>0</v>
      </c>
      <c r="CF242" s="439">
        <f t="shared" si="343"/>
        <v>0</v>
      </c>
      <c r="CG242" s="439">
        <f t="shared" si="343"/>
        <v>0</v>
      </c>
      <c r="CH242" s="439">
        <f t="shared" si="343"/>
        <v>0</v>
      </c>
      <c r="CI242" s="439">
        <f t="shared" si="343"/>
        <v>0</v>
      </c>
      <c r="CJ242" s="439">
        <f t="shared" si="343"/>
        <v>0</v>
      </c>
      <c r="CK242" s="439">
        <f t="shared" si="343"/>
        <v>0</v>
      </c>
      <c r="CL242" s="439">
        <f t="shared" si="343"/>
        <v>0</v>
      </c>
      <c r="CM242" s="439">
        <f t="shared" si="343"/>
        <v>0</v>
      </c>
      <c r="CN242" s="439">
        <f t="shared" si="343"/>
        <v>0</v>
      </c>
      <c r="CO242" s="439">
        <f t="shared" si="343"/>
        <v>0</v>
      </c>
      <c r="CP242" s="439">
        <f t="shared" si="343"/>
        <v>0</v>
      </c>
      <c r="CQ242" s="439">
        <f t="shared" si="343"/>
        <v>0</v>
      </c>
      <c r="CR242" s="439">
        <f t="shared" si="343"/>
        <v>0</v>
      </c>
      <c r="CS242" s="439">
        <f t="shared" si="343"/>
        <v>0</v>
      </c>
      <c r="CT242" s="439">
        <f t="shared" si="343"/>
        <v>0</v>
      </c>
      <c r="CU242" s="439">
        <f t="shared" si="343"/>
        <v>0</v>
      </c>
      <c r="CV242" s="439">
        <f t="shared" si="343"/>
        <v>-18448.10798137305</v>
      </c>
      <c r="CW242" s="439">
        <f t="shared" si="343"/>
        <v>0</v>
      </c>
      <c r="CX242" s="439">
        <f t="shared" si="343"/>
        <v>0</v>
      </c>
      <c r="CY242" s="439">
        <f t="shared" si="343"/>
        <v>0</v>
      </c>
      <c r="CZ242" s="439">
        <f t="shared" si="343"/>
        <v>0</v>
      </c>
      <c r="DA242" s="439">
        <f t="shared" si="343"/>
        <v>0</v>
      </c>
      <c r="DB242" s="439">
        <f t="shared" si="343"/>
        <v>0</v>
      </c>
      <c r="DC242" s="439">
        <f t="shared" si="343"/>
        <v>0</v>
      </c>
      <c r="DD242" s="439">
        <f t="shared" si="343"/>
        <v>0</v>
      </c>
      <c r="DE242" s="439">
        <f t="shared" si="343"/>
        <v>0</v>
      </c>
      <c r="DF242" s="439">
        <f t="shared" si="343"/>
        <v>0</v>
      </c>
      <c r="DG242" s="439">
        <f t="shared" si="343"/>
        <v>0</v>
      </c>
      <c r="DH242" s="439">
        <f t="shared" si="343"/>
        <v>0</v>
      </c>
      <c r="DI242" s="439">
        <f t="shared" si="343"/>
        <v>0</v>
      </c>
      <c r="DJ242" s="439">
        <f t="shared" si="343"/>
        <v>0</v>
      </c>
      <c r="DK242" s="439">
        <f t="shared" si="343"/>
        <v>0</v>
      </c>
      <c r="DL242" s="439">
        <f t="shared" si="343"/>
        <v>0</v>
      </c>
      <c r="DM242" s="439">
        <f t="shared" si="343"/>
        <v>0</v>
      </c>
      <c r="DN242" s="439">
        <f t="shared" si="343"/>
        <v>0</v>
      </c>
      <c r="DO242" s="439">
        <f t="shared" si="343"/>
        <v>0</v>
      </c>
      <c r="DP242" s="439">
        <f t="shared" si="343"/>
        <v>0</v>
      </c>
      <c r="DQ242" s="439">
        <f t="shared" si="343"/>
        <v>0</v>
      </c>
      <c r="DR242" s="439">
        <f t="shared" si="343"/>
        <v>0</v>
      </c>
      <c r="DS242" s="439">
        <f t="shared" si="343"/>
        <v>0</v>
      </c>
      <c r="DT242" s="439">
        <f t="shared" si="343"/>
        <v>0</v>
      </c>
      <c r="DU242" s="439">
        <f t="shared" si="343"/>
        <v>0</v>
      </c>
      <c r="DV242" s="439">
        <f t="shared" si="343"/>
        <v>0</v>
      </c>
      <c r="DW242" s="439">
        <f t="shared" si="343"/>
        <v>0</v>
      </c>
      <c r="DX242" s="439">
        <f t="shared" si="343"/>
        <v>0</v>
      </c>
      <c r="DY242" s="439">
        <f t="shared" si="343"/>
        <v>0</v>
      </c>
      <c r="DZ242" s="439">
        <f t="shared" si="343"/>
        <v>0</v>
      </c>
      <c r="EA242" s="439">
        <f t="shared" si="343"/>
        <v>0</v>
      </c>
      <c r="EB242" s="439">
        <f t="shared" ref="EB242:GM242" si="344">IF(EB$165=EOMONTH($E67,$R67*(1-$O67)),FV($AE67,ROUNDDOWN(YEARFRAC($D$165,EB$165,1),0),0,($AC67*(1-$O67)+$AD67*$O67)*$B67,0),0)</f>
        <v>0</v>
      </c>
      <c r="EC242" s="439">
        <f t="shared" si="344"/>
        <v>0</v>
      </c>
      <c r="ED242" s="439">
        <f t="shared" si="344"/>
        <v>0</v>
      </c>
      <c r="EE242" s="439">
        <f t="shared" si="344"/>
        <v>0</v>
      </c>
      <c r="EF242" s="439">
        <f t="shared" si="344"/>
        <v>0</v>
      </c>
      <c r="EG242" s="439">
        <f t="shared" si="344"/>
        <v>0</v>
      </c>
      <c r="EH242" s="439">
        <f t="shared" si="344"/>
        <v>0</v>
      </c>
      <c r="EI242" s="439">
        <f t="shared" si="344"/>
        <v>0</v>
      </c>
      <c r="EJ242" s="439">
        <f t="shared" si="344"/>
        <v>0</v>
      </c>
      <c r="EK242" s="439">
        <f t="shared" si="344"/>
        <v>0</v>
      </c>
      <c r="EL242" s="439">
        <f t="shared" si="344"/>
        <v>0</v>
      </c>
      <c r="EM242" s="439">
        <f t="shared" si="344"/>
        <v>0</v>
      </c>
      <c r="EN242" s="439">
        <f t="shared" si="344"/>
        <v>0</v>
      </c>
      <c r="EO242" s="439">
        <f t="shared" si="344"/>
        <v>0</v>
      </c>
      <c r="EP242" s="439">
        <f t="shared" si="344"/>
        <v>0</v>
      </c>
      <c r="EQ242" s="439">
        <f t="shared" si="344"/>
        <v>0</v>
      </c>
      <c r="ER242" s="439">
        <f t="shared" si="344"/>
        <v>0</v>
      </c>
      <c r="ES242" s="439">
        <f t="shared" si="344"/>
        <v>0</v>
      </c>
      <c r="ET242" s="439">
        <f t="shared" si="344"/>
        <v>0</v>
      </c>
      <c r="EU242" s="439">
        <f t="shared" si="344"/>
        <v>0</v>
      </c>
      <c r="EV242" s="439">
        <f t="shared" si="344"/>
        <v>0</v>
      </c>
      <c r="EW242" s="439">
        <f t="shared" si="344"/>
        <v>0</v>
      </c>
      <c r="EX242" s="439">
        <f t="shared" si="344"/>
        <v>0</v>
      </c>
      <c r="EY242" s="439">
        <f t="shared" si="344"/>
        <v>0</v>
      </c>
      <c r="EZ242" s="439">
        <f t="shared" si="344"/>
        <v>0</v>
      </c>
      <c r="FA242" s="439">
        <f t="shared" si="344"/>
        <v>0</v>
      </c>
      <c r="FB242" s="439">
        <f t="shared" si="344"/>
        <v>0</v>
      </c>
      <c r="FC242" s="439">
        <f t="shared" si="344"/>
        <v>0</v>
      </c>
      <c r="FD242" s="439">
        <f t="shared" si="344"/>
        <v>0</v>
      </c>
      <c r="FE242" s="439">
        <f t="shared" si="344"/>
        <v>0</v>
      </c>
      <c r="FF242" s="439">
        <f t="shared" si="344"/>
        <v>0</v>
      </c>
      <c r="FG242" s="439">
        <f t="shared" si="344"/>
        <v>0</v>
      </c>
      <c r="FH242" s="439">
        <f t="shared" si="344"/>
        <v>0</v>
      </c>
      <c r="FI242" s="439">
        <f t="shared" si="344"/>
        <v>0</v>
      </c>
      <c r="FJ242" s="439">
        <f t="shared" si="344"/>
        <v>0</v>
      </c>
      <c r="FK242" s="439">
        <f t="shared" si="344"/>
        <v>0</v>
      </c>
      <c r="FL242" s="439">
        <f t="shared" si="344"/>
        <v>0</v>
      </c>
      <c r="FM242" s="439">
        <f t="shared" si="344"/>
        <v>0</v>
      </c>
      <c r="FN242" s="439">
        <f t="shared" si="344"/>
        <v>0</v>
      </c>
      <c r="FO242" s="439">
        <f t="shared" si="344"/>
        <v>0</v>
      </c>
      <c r="FP242" s="439">
        <f t="shared" si="344"/>
        <v>0</v>
      </c>
      <c r="FQ242" s="439">
        <f t="shared" si="344"/>
        <v>0</v>
      </c>
      <c r="FR242" s="439">
        <f t="shared" si="344"/>
        <v>0</v>
      </c>
      <c r="FS242" s="439">
        <f t="shared" si="344"/>
        <v>0</v>
      </c>
      <c r="FT242" s="439">
        <f t="shared" si="344"/>
        <v>0</v>
      </c>
      <c r="FU242" s="439">
        <f t="shared" si="344"/>
        <v>0</v>
      </c>
      <c r="FV242" s="439">
        <f t="shared" si="344"/>
        <v>0</v>
      </c>
      <c r="FW242" s="439">
        <f t="shared" si="344"/>
        <v>0</v>
      </c>
      <c r="FX242" s="439">
        <f t="shared" si="344"/>
        <v>0</v>
      </c>
      <c r="FY242" s="439">
        <f t="shared" si="344"/>
        <v>0</v>
      </c>
      <c r="FZ242" s="439">
        <f t="shared" si="344"/>
        <v>0</v>
      </c>
      <c r="GA242" s="439">
        <f t="shared" si="344"/>
        <v>0</v>
      </c>
      <c r="GB242" s="439">
        <f t="shared" si="344"/>
        <v>0</v>
      </c>
      <c r="GC242" s="439">
        <f t="shared" si="344"/>
        <v>0</v>
      </c>
      <c r="GD242" s="439">
        <f t="shared" si="344"/>
        <v>0</v>
      </c>
      <c r="GE242" s="439">
        <f t="shared" si="344"/>
        <v>0</v>
      </c>
      <c r="GF242" s="439">
        <f t="shared" si="344"/>
        <v>0</v>
      </c>
      <c r="GG242" s="439">
        <f t="shared" si="344"/>
        <v>0</v>
      </c>
      <c r="GH242" s="439">
        <f t="shared" si="344"/>
        <v>0</v>
      </c>
      <c r="GI242" s="439">
        <f t="shared" si="344"/>
        <v>0</v>
      </c>
      <c r="GJ242" s="439">
        <f t="shared" si="344"/>
        <v>0</v>
      </c>
      <c r="GK242" s="439">
        <f t="shared" si="344"/>
        <v>0</v>
      </c>
      <c r="GL242" s="439">
        <f t="shared" si="344"/>
        <v>0</v>
      </c>
      <c r="GM242" s="439">
        <f t="shared" si="344"/>
        <v>0</v>
      </c>
      <c r="GN242" s="439">
        <f t="shared" ref="GN242:IY242" si="345">IF(GN$165=EOMONTH($E67,$R67*(1-$O67)),FV($AE67,ROUNDDOWN(YEARFRAC($D$165,GN$165,1),0),0,($AC67*(1-$O67)+$AD67*$O67)*$B67,0),0)</f>
        <v>0</v>
      </c>
      <c r="GO242" s="439">
        <f t="shared" si="345"/>
        <v>0</v>
      </c>
      <c r="GP242" s="439">
        <f t="shared" si="345"/>
        <v>0</v>
      </c>
      <c r="GQ242" s="439">
        <f t="shared" si="345"/>
        <v>0</v>
      </c>
      <c r="GR242" s="439">
        <f t="shared" si="345"/>
        <v>0</v>
      </c>
      <c r="GS242" s="439">
        <f t="shared" si="345"/>
        <v>0</v>
      </c>
      <c r="GT242" s="439">
        <f t="shared" si="345"/>
        <v>0</v>
      </c>
      <c r="GU242" s="439">
        <f t="shared" si="345"/>
        <v>0</v>
      </c>
      <c r="GV242" s="439">
        <f t="shared" si="345"/>
        <v>0</v>
      </c>
      <c r="GW242" s="439">
        <f t="shared" si="345"/>
        <v>0</v>
      </c>
      <c r="GX242" s="439">
        <f t="shared" si="345"/>
        <v>0</v>
      </c>
      <c r="GY242" s="439">
        <f t="shared" si="345"/>
        <v>0</v>
      </c>
      <c r="GZ242" s="439">
        <f t="shared" si="345"/>
        <v>0</v>
      </c>
      <c r="HA242" s="439">
        <f t="shared" si="345"/>
        <v>0</v>
      </c>
      <c r="HB242" s="439">
        <f t="shared" si="345"/>
        <v>0</v>
      </c>
      <c r="HC242" s="439">
        <f t="shared" si="345"/>
        <v>0</v>
      </c>
      <c r="HD242" s="439">
        <f t="shared" si="345"/>
        <v>0</v>
      </c>
      <c r="HE242" s="439">
        <f t="shared" si="345"/>
        <v>0</v>
      </c>
      <c r="HF242" s="439">
        <f t="shared" si="345"/>
        <v>0</v>
      </c>
      <c r="HG242" s="439">
        <f t="shared" si="345"/>
        <v>0</v>
      </c>
      <c r="HH242" s="439">
        <f t="shared" si="345"/>
        <v>0</v>
      </c>
      <c r="HI242" s="439">
        <f t="shared" si="345"/>
        <v>0</v>
      </c>
      <c r="HJ242" s="439">
        <f t="shared" si="345"/>
        <v>0</v>
      </c>
      <c r="HK242" s="439">
        <f t="shared" si="345"/>
        <v>0</v>
      </c>
      <c r="HL242" s="439">
        <f t="shared" si="345"/>
        <v>0</v>
      </c>
      <c r="HM242" s="439">
        <f t="shared" si="345"/>
        <v>0</v>
      </c>
      <c r="HN242" s="439">
        <f t="shared" si="345"/>
        <v>0</v>
      </c>
      <c r="HO242" s="439">
        <f t="shared" si="345"/>
        <v>0</v>
      </c>
      <c r="HP242" s="439">
        <f t="shared" si="345"/>
        <v>0</v>
      </c>
      <c r="HQ242" s="439">
        <f t="shared" si="345"/>
        <v>0</v>
      </c>
      <c r="HR242" s="439">
        <f t="shared" si="345"/>
        <v>0</v>
      </c>
      <c r="HS242" s="439">
        <f t="shared" si="345"/>
        <v>0</v>
      </c>
      <c r="HT242" s="439">
        <f t="shared" si="345"/>
        <v>0</v>
      </c>
      <c r="HU242" s="439">
        <f t="shared" si="345"/>
        <v>0</v>
      </c>
      <c r="HV242" s="439">
        <f t="shared" si="345"/>
        <v>0</v>
      </c>
      <c r="HW242" s="439">
        <f t="shared" si="345"/>
        <v>0</v>
      </c>
      <c r="HX242" s="439">
        <f t="shared" si="345"/>
        <v>0</v>
      </c>
      <c r="HY242" s="439">
        <f t="shared" si="345"/>
        <v>0</v>
      </c>
      <c r="HZ242" s="439">
        <f t="shared" si="345"/>
        <v>0</v>
      </c>
      <c r="IA242" s="439">
        <f t="shared" si="345"/>
        <v>0</v>
      </c>
      <c r="IB242" s="439">
        <f t="shared" si="345"/>
        <v>0</v>
      </c>
      <c r="IC242" s="439">
        <f t="shared" si="345"/>
        <v>0</v>
      </c>
      <c r="ID242" s="439">
        <f t="shared" si="345"/>
        <v>0</v>
      </c>
      <c r="IE242" s="439">
        <f t="shared" si="345"/>
        <v>0</v>
      </c>
      <c r="IF242" s="439">
        <f t="shared" si="345"/>
        <v>0</v>
      </c>
      <c r="IG242" s="439">
        <f t="shared" si="345"/>
        <v>0</v>
      </c>
      <c r="IH242" s="439">
        <f t="shared" si="345"/>
        <v>0</v>
      </c>
      <c r="II242" s="439">
        <f t="shared" si="345"/>
        <v>0</v>
      </c>
      <c r="IJ242" s="439">
        <f t="shared" si="345"/>
        <v>0</v>
      </c>
      <c r="IK242" s="439">
        <f t="shared" si="345"/>
        <v>0</v>
      </c>
      <c r="IL242" s="439">
        <f t="shared" si="345"/>
        <v>0</v>
      </c>
      <c r="IM242" s="439">
        <f t="shared" si="345"/>
        <v>0</v>
      </c>
      <c r="IN242" s="439">
        <f t="shared" si="345"/>
        <v>0</v>
      </c>
      <c r="IO242" s="439">
        <f t="shared" si="345"/>
        <v>0</v>
      </c>
      <c r="IP242" s="439">
        <f t="shared" si="345"/>
        <v>0</v>
      </c>
      <c r="IQ242" s="439">
        <f t="shared" si="345"/>
        <v>0</v>
      </c>
      <c r="IR242" s="439">
        <f t="shared" si="345"/>
        <v>0</v>
      </c>
      <c r="IS242" s="439">
        <f t="shared" si="345"/>
        <v>0</v>
      </c>
      <c r="IT242" s="439">
        <f t="shared" si="345"/>
        <v>0</v>
      </c>
      <c r="IU242" s="439">
        <f t="shared" si="345"/>
        <v>0</v>
      </c>
      <c r="IV242" s="439">
        <f t="shared" si="345"/>
        <v>0</v>
      </c>
      <c r="IW242" s="439">
        <f t="shared" si="345"/>
        <v>0</v>
      </c>
      <c r="IX242" s="439">
        <f t="shared" si="345"/>
        <v>0</v>
      </c>
      <c r="IY242" s="439">
        <f t="shared" si="345"/>
        <v>0</v>
      </c>
      <c r="IZ242" s="439">
        <f t="shared" ref="IZ242:LK242" si="346">IF(IZ$165=EOMONTH($E67,$R67*(1-$O67)),FV($AE67,ROUNDDOWN(YEARFRAC($D$165,IZ$165,1),0),0,($AC67*(1-$O67)+$AD67*$O67)*$B67,0),0)</f>
        <v>0</v>
      </c>
      <c r="JA242" s="439">
        <f t="shared" si="346"/>
        <v>0</v>
      </c>
      <c r="JB242" s="439">
        <f t="shared" si="346"/>
        <v>0</v>
      </c>
      <c r="JC242" s="439">
        <f t="shared" si="346"/>
        <v>0</v>
      </c>
      <c r="JD242" s="439">
        <f t="shared" si="346"/>
        <v>0</v>
      </c>
      <c r="JE242" s="439">
        <f t="shared" si="346"/>
        <v>0</v>
      </c>
      <c r="JF242" s="439">
        <f t="shared" si="346"/>
        <v>0</v>
      </c>
      <c r="JG242" s="439">
        <f t="shared" si="346"/>
        <v>0</v>
      </c>
      <c r="JH242" s="439">
        <f t="shared" si="346"/>
        <v>0</v>
      </c>
      <c r="JI242" s="439">
        <f t="shared" si="346"/>
        <v>0</v>
      </c>
      <c r="JJ242" s="439">
        <f t="shared" si="346"/>
        <v>0</v>
      </c>
      <c r="JK242" s="439">
        <f t="shared" si="346"/>
        <v>0</v>
      </c>
      <c r="JL242" s="439">
        <f t="shared" si="346"/>
        <v>0</v>
      </c>
      <c r="JM242" s="439">
        <f t="shared" si="346"/>
        <v>0</v>
      </c>
      <c r="JN242" s="439">
        <f t="shared" si="346"/>
        <v>0</v>
      </c>
      <c r="JO242" s="439">
        <f t="shared" si="346"/>
        <v>0</v>
      </c>
      <c r="JP242" s="439">
        <f t="shared" si="346"/>
        <v>0</v>
      </c>
      <c r="JQ242" s="439">
        <f t="shared" si="346"/>
        <v>0</v>
      </c>
      <c r="JR242" s="439">
        <f t="shared" si="346"/>
        <v>0</v>
      </c>
      <c r="JS242" s="439">
        <f t="shared" si="346"/>
        <v>0</v>
      </c>
      <c r="JT242" s="439">
        <f t="shared" si="346"/>
        <v>0</v>
      </c>
      <c r="JU242" s="439">
        <f t="shared" si="346"/>
        <v>0</v>
      </c>
      <c r="JV242" s="439">
        <f t="shared" si="346"/>
        <v>0</v>
      </c>
      <c r="JW242" s="439">
        <f t="shared" si="346"/>
        <v>0</v>
      </c>
      <c r="JX242" s="439">
        <f t="shared" si="346"/>
        <v>0</v>
      </c>
      <c r="JY242" s="439">
        <f t="shared" si="346"/>
        <v>0</v>
      </c>
      <c r="JZ242" s="439">
        <f t="shared" si="346"/>
        <v>0</v>
      </c>
      <c r="KA242" s="439">
        <f t="shared" si="346"/>
        <v>0</v>
      </c>
      <c r="KB242" s="439">
        <f t="shared" si="346"/>
        <v>0</v>
      </c>
      <c r="KC242" s="439">
        <f t="shared" si="346"/>
        <v>0</v>
      </c>
      <c r="KD242" s="439">
        <f t="shared" si="346"/>
        <v>0</v>
      </c>
      <c r="KE242" s="439">
        <f t="shared" si="346"/>
        <v>0</v>
      </c>
      <c r="KF242" s="439">
        <f t="shared" si="346"/>
        <v>0</v>
      </c>
      <c r="KG242" s="439">
        <f t="shared" si="346"/>
        <v>0</v>
      </c>
      <c r="KH242" s="439">
        <f t="shared" si="346"/>
        <v>0</v>
      </c>
      <c r="KI242" s="439">
        <f t="shared" si="346"/>
        <v>0</v>
      </c>
      <c r="KJ242" s="439">
        <f t="shared" si="346"/>
        <v>0</v>
      </c>
      <c r="KK242" s="439">
        <f t="shared" si="346"/>
        <v>0</v>
      </c>
      <c r="KL242" s="439">
        <f t="shared" si="346"/>
        <v>0</v>
      </c>
      <c r="KM242" s="439">
        <f t="shared" si="346"/>
        <v>0</v>
      </c>
      <c r="KN242" s="439">
        <f t="shared" si="346"/>
        <v>0</v>
      </c>
      <c r="KO242" s="439">
        <f t="shared" si="346"/>
        <v>0</v>
      </c>
      <c r="KP242" s="439">
        <f t="shared" si="346"/>
        <v>0</v>
      </c>
      <c r="KQ242" s="439">
        <f t="shared" si="346"/>
        <v>0</v>
      </c>
      <c r="KR242" s="439">
        <f t="shared" si="346"/>
        <v>0</v>
      </c>
      <c r="KS242" s="439">
        <f t="shared" si="346"/>
        <v>0</v>
      </c>
      <c r="KT242" s="439">
        <f t="shared" si="346"/>
        <v>0</v>
      </c>
      <c r="KU242" s="439">
        <f t="shared" si="346"/>
        <v>0</v>
      </c>
      <c r="KV242" s="439">
        <f t="shared" si="346"/>
        <v>0</v>
      </c>
      <c r="KW242" s="439">
        <f t="shared" si="346"/>
        <v>0</v>
      </c>
      <c r="KX242" s="439">
        <f t="shared" si="346"/>
        <v>0</v>
      </c>
      <c r="KY242" s="439">
        <f t="shared" si="346"/>
        <v>0</v>
      </c>
      <c r="KZ242" s="439">
        <f t="shared" si="346"/>
        <v>0</v>
      </c>
      <c r="LA242" s="439">
        <f t="shared" si="346"/>
        <v>0</v>
      </c>
      <c r="LB242" s="439">
        <f t="shared" si="346"/>
        <v>0</v>
      </c>
      <c r="LC242" s="439">
        <f t="shared" si="346"/>
        <v>0</v>
      </c>
      <c r="LD242" s="439">
        <f t="shared" si="346"/>
        <v>0</v>
      </c>
      <c r="LE242" s="439">
        <f t="shared" si="346"/>
        <v>0</v>
      </c>
      <c r="LF242" s="439">
        <f t="shared" si="346"/>
        <v>0</v>
      </c>
      <c r="LG242" s="439">
        <f t="shared" si="346"/>
        <v>0</v>
      </c>
      <c r="LH242" s="439">
        <f t="shared" si="346"/>
        <v>0</v>
      </c>
      <c r="LI242" s="439">
        <f t="shared" si="346"/>
        <v>0</v>
      </c>
      <c r="LJ242" s="439">
        <f t="shared" si="346"/>
        <v>0</v>
      </c>
      <c r="LK242" s="439">
        <f t="shared" si="346"/>
        <v>0</v>
      </c>
      <c r="LL242" s="439">
        <f t="shared" ref="LL242:NK242" si="347">IF(LL$165=EOMONTH($E67,$R67*(1-$O67)),FV($AE67,ROUNDDOWN(YEARFRAC($D$165,LL$165,1),0),0,($AC67*(1-$O67)+$AD67*$O67)*$B67,0),0)</f>
        <v>0</v>
      </c>
      <c r="LM242" s="439">
        <f t="shared" si="347"/>
        <v>0</v>
      </c>
      <c r="LN242" s="439">
        <f t="shared" si="347"/>
        <v>0</v>
      </c>
      <c r="LO242" s="439">
        <f t="shared" si="347"/>
        <v>0</v>
      </c>
      <c r="LP242" s="439">
        <f t="shared" si="347"/>
        <v>0</v>
      </c>
      <c r="LQ242" s="439">
        <f t="shared" si="347"/>
        <v>0</v>
      </c>
      <c r="LR242" s="439">
        <f t="shared" si="347"/>
        <v>0</v>
      </c>
      <c r="LS242" s="439">
        <f t="shared" si="347"/>
        <v>0</v>
      </c>
      <c r="LT242" s="439">
        <f t="shared" si="347"/>
        <v>0</v>
      </c>
      <c r="LU242" s="439">
        <f t="shared" si="347"/>
        <v>0</v>
      </c>
      <c r="LV242" s="439">
        <f t="shared" si="347"/>
        <v>0</v>
      </c>
      <c r="LW242" s="439">
        <f t="shared" si="347"/>
        <v>0</v>
      </c>
      <c r="LX242" s="439">
        <f t="shared" si="347"/>
        <v>0</v>
      </c>
      <c r="LY242" s="439">
        <f t="shared" si="347"/>
        <v>0</v>
      </c>
      <c r="LZ242" s="439">
        <f t="shared" si="347"/>
        <v>0</v>
      </c>
      <c r="MA242" s="439">
        <f t="shared" si="347"/>
        <v>0</v>
      </c>
      <c r="MB242" s="439">
        <f t="shared" si="347"/>
        <v>0</v>
      </c>
      <c r="MC242" s="439">
        <f t="shared" si="347"/>
        <v>0</v>
      </c>
      <c r="MD242" s="439">
        <f t="shared" si="347"/>
        <v>0</v>
      </c>
      <c r="ME242" s="439">
        <f t="shared" si="347"/>
        <v>0</v>
      </c>
      <c r="MF242" s="439">
        <f t="shared" si="347"/>
        <v>0</v>
      </c>
      <c r="MG242" s="439">
        <f t="shared" si="347"/>
        <v>0</v>
      </c>
      <c r="MH242" s="439">
        <f t="shared" si="347"/>
        <v>0</v>
      </c>
      <c r="MI242" s="439">
        <f t="shared" si="347"/>
        <v>0</v>
      </c>
      <c r="MJ242" s="439">
        <f t="shared" si="347"/>
        <v>0</v>
      </c>
      <c r="MK242" s="439">
        <f t="shared" si="347"/>
        <v>0</v>
      </c>
      <c r="ML242" s="439">
        <f t="shared" si="347"/>
        <v>0</v>
      </c>
      <c r="MM242" s="439">
        <f t="shared" si="347"/>
        <v>0</v>
      </c>
      <c r="MN242" s="439">
        <f t="shared" si="347"/>
        <v>0</v>
      </c>
      <c r="MO242" s="439">
        <f t="shared" si="347"/>
        <v>0</v>
      </c>
      <c r="MP242" s="439">
        <f t="shared" si="347"/>
        <v>0</v>
      </c>
      <c r="MQ242" s="439">
        <f t="shared" si="347"/>
        <v>0</v>
      </c>
      <c r="MR242" s="439">
        <f t="shared" si="347"/>
        <v>0</v>
      </c>
      <c r="MS242" s="439">
        <f t="shared" si="347"/>
        <v>0</v>
      </c>
      <c r="MT242" s="439">
        <f t="shared" si="347"/>
        <v>0</v>
      </c>
      <c r="MU242" s="439">
        <f t="shared" si="347"/>
        <v>0</v>
      </c>
      <c r="MV242" s="439">
        <f t="shared" si="347"/>
        <v>0</v>
      </c>
      <c r="MW242" s="439">
        <f t="shared" si="347"/>
        <v>0</v>
      </c>
      <c r="MX242" s="439">
        <f t="shared" si="347"/>
        <v>0</v>
      </c>
      <c r="MY242" s="439">
        <f t="shared" si="347"/>
        <v>0</v>
      </c>
      <c r="MZ242" s="439">
        <f t="shared" si="347"/>
        <v>0</v>
      </c>
      <c r="NA242" s="439">
        <f t="shared" si="347"/>
        <v>0</v>
      </c>
      <c r="NB242" s="439">
        <f t="shared" si="347"/>
        <v>0</v>
      </c>
      <c r="NC242" s="439">
        <f t="shared" si="347"/>
        <v>0</v>
      </c>
      <c r="ND242" s="439">
        <f t="shared" si="347"/>
        <v>0</v>
      </c>
      <c r="NE242" s="439">
        <f t="shared" si="347"/>
        <v>0</v>
      </c>
      <c r="NF242" s="439">
        <f t="shared" si="347"/>
        <v>0</v>
      </c>
      <c r="NG242" s="439">
        <f t="shared" si="347"/>
        <v>0</v>
      </c>
      <c r="NH242" s="439">
        <f t="shared" si="347"/>
        <v>0</v>
      </c>
      <c r="NI242" s="439">
        <f t="shared" si="347"/>
        <v>0</v>
      </c>
      <c r="NJ242" s="439">
        <f t="shared" si="347"/>
        <v>0</v>
      </c>
      <c r="NK242" s="442">
        <f t="shared" si="347"/>
        <v>0</v>
      </c>
    </row>
    <row r="243" spans="1:375" x14ac:dyDescent="0.15">
      <c r="A243" s="436">
        <f t="shared" si="329"/>
        <v>-10073.255554244644</v>
      </c>
      <c r="B243" s="441" t="s">
        <v>758</v>
      </c>
      <c r="C243" s="438" t="s">
        <v>761</v>
      </c>
      <c r="D243" s="439">
        <f>IF(D$165=EOMONTH($E67,$R67*(1-$O67)),SUMIFS($D236:$NK236,$D$165:$NK$165,"&gt;"&amp;EOMONTH($E67,$R67*(1-$O67)+$S67*(1-$O67)+$T67*$O67),$D$165:$NK$165,"&lt;="&amp;EOMONTH($E67,$R67*(1-$O67)+60))*-($AF67*(1-$O67)+$AH67*$O67)+SUMIFS($D236:$NK236,$D$165:$NK$165,"&gt;"&amp;EOMONTH($E67,$R67*(1-$O67)+60),$D$165:$NK$165,"&lt;="&amp;EOMONTH($E67,$R67*(1-$O67)+372))*-($AG67*(1-$O67)+$AI67*$O67),0)</f>
        <v>0</v>
      </c>
      <c r="E243" s="439">
        <f t="shared" ref="E243:BP243" si="348">IF(E$165=EOMONTH($E67,$R67*(1-$O67)),SUMIFS($D236:$NK236,$D$165:$NK$165,"&gt;"&amp;EOMONTH($E67,$R67*(1-$O67)+$S67*(1-$O67)+$T67*$O67),$D$165:$NK$165,"&lt;="&amp;EOMONTH($E67,$R67*(1-$O67)+60))*-($AF67*(1-$O67)+$AH67*$O67)+SUMIFS($D236:$NK236,$D$165:$NK$165,"&gt;"&amp;EOMONTH($E67,$R67*(1-$O67)+60),$D$165:$NK$165,"&lt;="&amp;EOMONTH($E67,$R67*(1-$O67)+372))*-($AG67*(1-$O67)+$AI67*$O67),0)</f>
        <v>0</v>
      </c>
      <c r="F243" s="439">
        <f t="shared" si="348"/>
        <v>0</v>
      </c>
      <c r="G243" s="439">
        <f t="shared" si="348"/>
        <v>0</v>
      </c>
      <c r="H243" s="439">
        <f t="shared" si="348"/>
        <v>0</v>
      </c>
      <c r="I243" s="439">
        <f t="shared" si="348"/>
        <v>0</v>
      </c>
      <c r="J243" s="439">
        <f t="shared" si="348"/>
        <v>0</v>
      </c>
      <c r="K243" s="439">
        <f t="shared" si="348"/>
        <v>0</v>
      </c>
      <c r="L243" s="439">
        <f t="shared" si="348"/>
        <v>0</v>
      </c>
      <c r="M243" s="439">
        <f t="shared" si="348"/>
        <v>0</v>
      </c>
      <c r="N243" s="439">
        <f t="shared" si="348"/>
        <v>0</v>
      </c>
      <c r="O243" s="439">
        <f t="shared" si="348"/>
        <v>0</v>
      </c>
      <c r="P243" s="439">
        <f t="shared" si="348"/>
        <v>0</v>
      </c>
      <c r="Q243" s="439">
        <f t="shared" si="348"/>
        <v>0</v>
      </c>
      <c r="R243" s="439">
        <f t="shared" si="348"/>
        <v>0</v>
      </c>
      <c r="S243" s="439">
        <f t="shared" si="348"/>
        <v>0</v>
      </c>
      <c r="T243" s="439">
        <f t="shared" si="348"/>
        <v>0</v>
      </c>
      <c r="U243" s="439">
        <f t="shared" si="348"/>
        <v>0</v>
      </c>
      <c r="V243" s="439">
        <f t="shared" si="348"/>
        <v>0</v>
      </c>
      <c r="W243" s="439">
        <f t="shared" si="348"/>
        <v>0</v>
      </c>
      <c r="X243" s="439">
        <f t="shared" si="348"/>
        <v>0</v>
      </c>
      <c r="Y243" s="439">
        <f t="shared" si="348"/>
        <v>0</v>
      </c>
      <c r="Z243" s="439">
        <f t="shared" si="348"/>
        <v>0</v>
      </c>
      <c r="AA243" s="439">
        <f t="shared" si="348"/>
        <v>0</v>
      </c>
      <c r="AB243" s="439">
        <f t="shared" si="348"/>
        <v>0</v>
      </c>
      <c r="AC243" s="439">
        <f t="shared" si="348"/>
        <v>0</v>
      </c>
      <c r="AD243" s="439">
        <f t="shared" si="348"/>
        <v>0</v>
      </c>
      <c r="AE243" s="439">
        <f t="shared" si="348"/>
        <v>0</v>
      </c>
      <c r="AF243" s="439">
        <f t="shared" si="348"/>
        <v>0</v>
      </c>
      <c r="AG243" s="439">
        <f t="shared" si="348"/>
        <v>0</v>
      </c>
      <c r="AH243" s="439">
        <f t="shared" si="348"/>
        <v>0</v>
      </c>
      <c r="AI243" s="439">
        <f t="shared" si="348"/>
        <v>0</v>
      </c>
      <c r="AJ243" s="439">
        <f t="shared" si="348"/>
        <v>0</v>
      </c>
      <c r="AK243" s="439">
        <f t="shared" si="348"/>
        <v>0</v>
      </c>
      <c r="AL243" s="439">
        <f t="shared" si="348"/>
        <v>0</v>
      </c>
      <c r="AM243" s="439">
        <f t="shared" si="348"/>
        <v>0</v>
      </c>
      <c r="AN243" s="439">
        <f t="shared" si="348"/>
        <v>0</v>
      </c>
      <c r="AO243" s="439">
        <f t="shared" si="348"/>
        <v>0</v>
      </c>
      <c r="AP243" s="439">
        <f t="shared" si="348"/>
        <v>0</v>
      </c>
      <c r="AQ243" s="439">
        <f t="shared" si="348"/>
        <v>0</v>
      </c>
      <c r="AR243" s="439">
        <f t="shared" si="348"/>
        <v>0</v>
      </c>
      <c r="AS243" s="439">
        <f t="shared" si="348"/>
        <v>0</v>
      </c>
      <c r="AT243" s="439">
        <f t="shared" si="348"/>
        <v>0</v>
      </c>
      <c r="AU243" s="439">
        <f t="shared" si="348"/>
        <v>0</v>
      </c>
      <c r="AV243" s="439">
        <f t="shared" si="348"/>
        <v>0</v>
      </c>
      <c r="AW243" s="439">
        <f t="shared" si="348"/>
        <v>0</v>
      </c>
      <c r="AX243" s="439">
        <f t="shared" si="348"/>
        <v>0</v>
      </c>
      <c r="AY243" s="439">
        <f t="shared" si="348"/>
        <v>0</v>
      </c>
      <c r="AZ243" s="439">
        <f t="shared" si="348"/>
        <v>0</v>
      </c>
      <c r="BA243" s="439">
        <f t="shared" si="348"/>
        <v>0</v>
      </c>
      <c r="BB243" s="439">
        <f t="shared" si="348"/>
        <v>0</v>
      </c>
      <c r="BC243" s="439">
        <f t="shared" si="348"/>
        <v>0</v>
      </c>
      <c r="BD243" s="439">
        <f t="shared" si="348"/>
        <v>0</v>
      </c>
      <c r="BE243" s="439">
        <f t="shared" si="348"/>
        <v>0</v>
      </c>
      <c r="BF243" s="439">
        <f t="shared" si="348"/>
        <v>0</v>
      </c>
      <c r="BG243" s="439">
        <f t="shared" si="348"/>
        <v>0</v>
      </c>
      <c r="BH243" s="439">
        <f t="shared" si="348"/>
        <v>0</v>
      </c>
      <c r="BI243" s="439">
        <f t="shared" si="348"/>
        <v>0</v>
      </c>
      <c r="BJ243" s="439">
        <f t="shared" si="348"/>
        <v>0</v>
      </c>
      <c r="BK243" s="439">
        <f t="shared" si="348"/>
        <v>0</v>
      </c>
      <c r="BL243" s="439">
        <f t="shared" si="348"/>
        <v>0</v>
      </c>
      <c r="BM243" s="439">
        <f t="shared" si="348"/>
        <v>0</v>
      </c>
      <c r="BN243" s="439">
        <f t="shared" si="348"/>
        <v>0</v>
      </c>
      <c r="BO243" s="439">
        <f t="shared" si="348"/>
        <v>0</v>
      </c>
      <c r="BP243" s="439">
        <f t="shared" si="348"/>
        <v>0</v>
      </c>
      <c r="BQ243" s="439">
        <f t="shared" ref="BQ243:EB243" si="349">IF(BQ$165=EOMONTH($E67,$R67*(1-$O67)),SUMIFS($D236:$NK236,$D$165:$NK$165,"&gt;"&amp;EOMONTH($E67,$R67*(1-$O67)+$S67*(1-$O67)+$T67*$O67),$D$165:$NK$165,"&lt;="&amp;EOMONTH($E67,$R67*(1-$O67)+60))*-($AF67*(1-$O67)+$AH67*$O67)+SUMIFS($D236:$NK236,$D$165:$NK$165,"&gt;"&amp;EOMONTH($E67,$R67*(1-$O67)+60),$D$165:$NK$165,"&lt;="&amp;EOMONTH($E67,$R67*(1-$O67)+372))*-($AG67*(1-$O67)+$AI67*$O67),0)</f>
        <v>0</v>
      </c>
      <c r="BR243" s="439">
        <f t="shared" si="349"/>
        <v>0</v>
      </c>
      <c r="BS243" s="439">
        <f t="shared" si="349"/>
        <v>0</v>
      </c>
      <c r="BT243" s="439">
        <f t="shared" si="349"/>
        <v>0</v>
      </c>
      <c r="BU243" s="439">
        <f t="shared" si="349"/>
        <v>0</v>
      </c>
      <c r="BV243" s="439">
        <f t="shared" si="349"/>
        <v>0</v>
      </c>
      <c r="BW243" s="439">
        <f t="shared" si="349"/>
        <v>0</v>
      </c>
      <c r="BX243" s="439">
        <f t="shared" si="349"/>
        <v>0</v>
      </c>
      <c r="BY243" s="439">
        <f t="shared" si="349"/>
        <v>0</v>
      </c>
      <c r="BZ243" s="439">
        <f t="shared" si="349"/>
        <v>0</v>
      </c>
      <c r="CA243" s="439">
        <f t="shared" si="349"/>
        <v>0</v>
      </c>
      <c r="CB243" s="439">
        <f t="shared" si="349"/>
        <v>0</v>
      </c>
      <c r="CC243" s="439">
        <f t="shared" si="349"/>
        <v>0</v>
      </c>
      <c r="CD243" s="439">
        <f t="shared" si="349"/>
        <v>0</v>
      </c>
      <c r="CE243" s="439">
        <f t="shared" si="349"/>
        <v>0</v>
      </c>
      <c r="CF243" s="439">
        <f t="shared" si="349"/>
        <v>0</v>
      </c>
      <c r="CG243" s="439">
        <f t="shared" si="349"/>
        <v>0</v>
      </c>
      <c r="CH243" s="439">
        <f t="shared" si="349"/>
        <v>0</v>
      </c>
      <c r="CI243" s="439">
        <f t="shared" si="349"/>
        <v>0</v>
      </c>
      <c r="CJ243" s="439">
        <f t="shared" si="349"/>
        <v>0</v>
      </c>
      <c r="CK243" s="439">
        <f t="shared" si="349"/>
        <v>0</v>
      </c>
      <c r="CL243" s="439">
        <f t="shared" si="349"/>
        <v>0</v>
      </c>
      <c r="CM243" s="439">
        <f t="shared" si="349"/>
        <v>0</v>
      </c>
      <c r="CN243" s="439">
        <f t="shared" si="349"/>
        <v>0</v>
      </c>
      <c r="CO243" s="439">
        <f t="shared" si="349"/>
        <v>0</v>
      </c>
      <c r="CP243" s="439">
        <f t="shared" si="349"/>
        <v>0</v>
      </c>
      <c r="CQ243" s="439">
        <f t="shared" si="349"/>
        <v>0</v>
      </c>
      <c r="CR243" s="439">
        <f t="shared" si="349"/>
        <v>0</v>
      </c>
      <c r="CS243" s="439">
        <f t="shared" si="349"/>
        <v>0</v>
      </c>
      <c r="CT243" s="439">
        <f t="shared" si="349"/>
        <v>0</v>
      </c>
      <c r="CU243" s="439">
        <f t="shared" si="349"/>
        <v>0</v>
      </c>
      <c r="CV243" s="439">
        <f t="shared" si="349"/>
        <v>-10073.255554244644</v>
      </c>
      <c r="CW243" s="439">
        <f t="shared" si="349"/>
        <v>0</v>
      </c>
      <c r="CX243" s="439">
        <f t="shared" si="349"/>
        <v>0</v>
      </c>
      <c r="CY243" s="439">
        <f t="shared" si="349"/>
        <v>0</v>
      </c>
      <c r="CZ243" s="439">
        <f t="shared" si="349"/>
        <v>0</v>
      </c>
      <c r="DA243" s="439">
        <f t="shared" si="349"/>
        <v>0</v>
      </c>
      <c r="DB243" s="439">
        <f t="shared" si="349"/>
        <v>0</v>
      </c>
      <c r="DC243" s="439">
        <f t="shared" si="349"/>
        <v>0</v>
      </c>
      <c r="DD243" s="439">
        <f t="shared" si="349"/>
        <v>0</v>
      </c>
      <c r="DE243" s="439">
        <f t="shared" si="349"/>
        <v>0</v>
      </c>
      <c r="DF243" s="439">
        <f t="shared" si="349"/>
        <v>0</v>
      </c>
      <c r="DG243" s="439">
        <f t="shared" si="349"/>
        <v>0</v>
      </c>
      <c r="DH243" s="439">
        <f t="shared" si="349"/>
        <v>0</v>
      </c>
      <c r="DI243" s="439">
        <f t="shared" si="349"/>
        <v>0</v>
      </c>
      <c r="DJ243" s="439">
        <f t="shared" si="349"/>
        <v>0</v>
      </c>
      <c r="DK243" s="439">
        <f t="shared" si="349"/>
        <v>0</v>
      </c>
      <c r="DL243" s="439">
        <f t="shared" si="349"/>
        <v>0</v>
      </c>
      <c r="DM243" s="439">
        <f t="shared" si="349"/>
        <v>0</v>
      </c>
      <c r="DN243" s="439">
        <f t="shared" si="349"/>
        <v>0</v>
      </c>
      <c r="DO243" s="439">
        <f t="shared" si="349"/>
        <v>0</v>
      </c>
      <c r="DP243" s="439">
        <f t="shared" si="349"/>
        <v>0</v>
      </c>
      <c r="DQ243" s="439">
        <f t="shared" si="349"/>
        <v>0</v>
      </c>
      <c r="DR243" s="439">
        <f t="shared" si="349"/>
        <v>0</v>
      </c>
      <c r="DS243" s="439">
        <f t="shared" si="349"/>
        <v>0</v>
      </c>
      <c r="DT243" s="439">
        <f t="shared" si="349"/>
        <v>0</v>
      </c>
      <c r="DU243" s="439">
        <f t="shared" si="349"/>
        <v>0</v>
      </c>
      <c r="DV243" s="439">
        <f t="shared" si="349"/>
        <v>0</v>
      </c>
      <c r="DW243" s="439">
        <f t="shared" si="349"/>
        <v>0</v>
      </c>
      <c r="DX243" s="439">
        <f t="shared" si="349"/>
        <v>0</v>
      </c>
      <c r="DY243" s="439">
        <f t="shared" si="349"/>
        <v>0</v>
      </c>
      <c r="DZ243" s="439">
        <f t="shared" si="349"/>
        <v>0</v>
      </c>
      <c r="EA243" s="439">
        <f t="shared" si="349"/>
        <v>0</v>
      </c>
      <c r="EB243" s="439">
        <f t="shared" si="349"/>
        <v>0</v>
      </c>
      <c r="EC243" s="439">
        <f t="shared" ref="EC243:GN243" si="350">IF(EC$165=EOMONTH($E67,$R67*(1-$O67)),SUMIFS($D236:$NK236,$D$165:$NK$165,"&gt;"&amp;EOMONTH($E67,$R67*(1-$O67)+$S67*(1-$O67)+$T67*$O67),$D$165:$NK$165,"&lt;="&amp;EOMONTH($E67,$R67*(1-$O67)+60))*-($AF67*(1-$O67)+$AH67*$O67)+SUMIFS($D236:$NK236,$D$165:$NK$165,"&gt;"&amp;EOMONTH($E67,$R67*(1-$O67)+60),$D$165:$NK$165,"&lt;="&amp;EOMONTH($E67,$R67*(1-$O67)+372))*-($AG67*(1-$O67)+$AI67*$O67),0)</f>
        <v>0</v>
      </c>
      <c r="ED243" s="439">
        <f t="shared" si="350"/>
        <v>0</v>
      </c>
      <c r="EE243" s="439">
        <f t="shared" si="350"/>
        <v>0</v>
      </c>
      <c r="EF243" s="439">
        <f t="shared" si="350"/>
        <v>0</v>
      </c>
      <c r="EG243" s="439">
        <f t="shared" si="350"/>
        <v>0</v>
      </c>
      <c r="EH243" s="439">
        <f t="shared" si="350"/>
        <v>0</v>
      </c>
      <c r="EI243" s="439">
        <f t="shared" si="350"/>
        <v>0</v>
      </c>
      <c r="EJ243" s="439">
        <f t="shared" si="350"/>
        <v>0</v>
      </c>
      <c r="EK243" s="439">
        <f t="shared" si="350"/>
        <v>0</v>
      </c>
      <c r="EL243" s="439">
        <f t="shared" si="350"/>
        <v>0</v>
      </c>
      <c r="EM243" s="439">
        <f t="shared" si="350"/>
        <v>0</v>
      </c>
      <c r="EN243" s="439">
        <f t="shared" si="350"/>
        <v>0</v>
      </c>
      <c r="EO243" s="439">
        <f t="shared" si="350"/>
        <v>0</v>
      </c>
      <c r="EP243" s="439">
        <f t="shared" si="350"/>
        <v>0</v>
      </c>
      <c r="EQ243" s="439">
        <f t="shared" si="350"/>
        <v>0</v>
      </c>
      <c r="ER243" s="439">
        <f t="shared" si="350"/>
        <v>0</v>
      </c>
      <c r="ES243" s="439">
        <f t="shared" si="350"/>
        <v>0</v>
      </c>
      <c r="ET243" s="439">
        <f t="shared" si="350"/>
        <v>0</v>
      </c>
      <c r="EU243" s="439">
        <f t="shared" si="350"/>
        <v>0</v>
      </c>
      <c r="EV243" s="439">
        <f t="shared" si="350"/>
        <v>0</v>
      </c>
      <c r="EW243" s="439">
        <f t="shared" si="350"/>
        <v>0</v>
      </c>
      <c r="EX243" s="439">
        <f t="shared" si="350"/>
        <v>0</v>
      </c>
      <c r="EY243" s="439">
        <f t="shared" si="350"/>
        <v>0</v>
      </c>
      <c r="EZ243" s="439">
        <f t="shared" si="350"/>
        <v>0</v>
      </c>
      <c r="FA243" s="439">
        <f t="shared" si="350"/>
        <v>0</v>
      </c>
      <c r="FB243" s="439">
        <f t="shared" si="350"/>
        <v>0</v>
      </c>
      <c r="FC243" s="439">
        <f t="shared" si="350"/>
        <v>0</v>
      </c>
      <c r="FD243" s="439">
        <f t="shared" si="350"/>
        <v>0</v>
      </c>
      <c r="FE243" s="439">
        <f t="shared" si="350"/>
        <v>0</v>
      </c>
      <c r="FF243" s="439">
        <f t="shared" si="350"/>
        <v>0</v>
      </c>
      <c r="FG243" s="439">
        <f t="shared" si="350"/>
        <v>0</v>
      </c>
      <c r="FH243" s="439">
        <f t="shared" si="350"/>
        <v>0</v>
      </c>
      <c r="FI243" s="439">
        <f t="shared" si="350"/>
        <v>0</v>
      </c>
      <c r="FJ243" s="439">
        <f t="shared" si="350"/>
        <v>0</v>
      </c>
      <c r="FK243" s="439">
        <f t="shared" si="350"/>
        <v>0</v>
      </c>
      <c r="FL243" s="439">
        <f t="shared" si="350"/>
        <v>0</v>
      </c>
      <c r="FM243" s="439">
        <f t="shared" si="350"/>
        <v>0</v>
      </c>
      <c r="FN243" s="439">
        <f t="shared" si="350"/>
        <v>0</v>
      </c>
      <c r="FO243" s="439">
        <f t="shared" si="350"/>
        <v>0</v>
      </c>
      <c r="FP243" s="439">
        <f t="shared" si="350"/>
        <v>0</v>
      </c>
      <c r="FQ243" s="439">
        <f t="shared" si="350"/>
        <v>0</v>
      </c>
      <c r="FR243" s="439">
        <f t="shared" si="350"/>
        <v>0</v>
      </c>
      <c r="FS243" s="439">
        <f t="shared" si="350"/>
        <v>0</v>
      </c>
      <c r="FT243" s="439">
        <f t="shared" si="350"/>
        <v>0</v>
      </c>
      <c r="FU243" s="439">
        <f t="shared" si="350"/>
        <v>0</v>
      </c>
      <c r="FV243" s="439">
        <f t="shared" si="350"/>
        <v>0</v>
      </c>
      <c r="FW243" s="439">
        <f t="shared" si="350"/>
        <v>0</v>
      </c>
      <c r="FX243" s="439">
        <f t="shared" si="350"/>
        <v>0</v>
      </c>
      <c r="FY243" s="439">
        <f t="shared" si="350"/>
        <v>0</v>
      </c>
      <c r="FZ243" s="439">
        <f t="shared" si="350"/>
        <v>0</v>
      </c>
      <c r="GA243" s="439">
        <f t="shared" si="350"/>
        <v>0</v>
      </c>
      <c r="GB243" s="439">
        <f t="shared" si="350"/>
        <v>0</v>
      </c>
      <c r="GC243" s="439">
        <f t="shared" si="350"/>
        <v>0</v>
      </c>
      <c r="GD243" s="439">
        <f t="shared" si="350"/>
        <v>0</v>
      </c>
      <c r="GE243" s="439">
        <f t="shared" si="350"/>
        <v>0</v>
      </c>
      <c r="GF243" s="439">
        <f t="shared" si="350"/>
        <v>0</v>
      </c>
      <c r="GG243" s="439">
        <f t="shared" si="350"/>
        <v>0</v>
      </c>
      <c r="GH243" s="439">
        <f t="shared" si="350"/>
        <v>0</v>
      </c>
      <c r="GI243" s="439">
        <f t="shared" si="350"/>
        <v>0</v>
      </c>
      <c r="GJ243" s="439">
        <f t="shared" si="350"/>
        <v>0</v>
      </c>
      <c r="GK243" s="439">
        <f t="shared" si="350"/>
        <v>0</v>
      </c>
      <c r="GL243" s="439">
        <f t="shared" si="350"/>
        <v>0</v>
      </c>
      <c r="GM243" s="439">
        <f t="shared" si="350"/>
        <v>0</v>
      </c>
      <c r="GN243" s="439">
        <f t="shared" si="350"/>
        <v>0</v>
      </c>
      <c r="GO243" s="439">
        <f t="shared" ref="GO243:IZ243" si="351">IF(GO$165=EOMONTH($E67,$R67*(1-$O67)),SUMIFS($D236:$NK236,$D$165:$NK$165,"&gt;"&amp;EOMONTH($E67,$R67*(1-$O67)+$S67*(1-$O67)+$T67*$O67),$D$165:$NK$165,"&lt;="&amp;EOMONTH($E67,$R67*(1-$O67)+60))*-($AF67*(1-$O67)+$AH67*$O67)+SUMIFS($D236:$NK236,$D$165:$NK$165,"&gt;"&amp;EOMONTH($E67,$R67*(1-$O67)+60),$D$165:$NK$165,"&lt;="&amp;EOMONTH($E67,$R67*(1-$O67)+372))*-($AG67*(1-$O67)+$AI67*$O67),0)</f>
        <v>0</v>
      </c>
      <c r="GP243" s="439">
        <f t="shared" si="351"/>
        <v>0</v>
      </c>
      <c r="GQ243" s="439">
        <f t="shared" si="351"/>
        <v>0</v>
      </c>
      <c r="GR243" s="439">
        <f t="shared" si="351"/>
        <v>0</v>
      </c>
      <c r="GS243" s="439">
        <f t="shared" si="351"/>
        <v>0</v>
      </c>
      <c r="GT243" s="439">
        <f t="shared" si="351"/>
        <v>0</v>
      </c>
      <c r="GU243" s="439">
        <f t="shared" si="351"/>
        <v>0</v>
      </c>
      <c r="GV243" s="439">
        <f t="shared" si="351"/>
        <v>0</v>
      </c>
      <c r="GW243" s="439">
        <f t="shared" si="351"/>
        <v>0</v>
      </c>
      <c r="GX243" s="439">
        <f t="shared" si="351"/>
        <v>0</v>
      </c>
      <c r="GY243" s="439">
        <f t="shared" si="351"/>
        <v>0</v>
      </c>
      <c r="GZ243" s="439">
        <f t="shared" si="351"/>
        <v>0</v>
      </c>
      <c r="HA243" s="439">
        <f t="shared" si="351"/>
        <v>0</v>
      </c>
      <c r="HB243" s="439">
        <f t="shared" si="351"/>
        <v>0</v>
      </c>
      <c r="HC243" s="439">
        <f t="shared" si="351"/>
        <v>0</v>
      </c>
      <c r="HD243" s="439">
        <f t="shared" si="351"/>
        <v>0</v>
      </c>
      <c r="HE243" s="439">
        <f t="shared" si="351"/>
        <v>0</v>
      </c>
      <c r="HF243" s="439">
        <f t="shared" si="351"/>
        <v>0</v>
      </c>
      <c r="HG243" s="439">
        <f t="shared" si="351"/>
        <v>0</v>
      </c>
      <c r="HH243" s="439">
        <f t="shared" si="351"/>
        <v>0</v>
      </c>
      <c r="HI243" s="439">
        <f t="shared" si="351"/>
        <v>0</v>
      </c>
      <c r="HJ243" s="439">
        <f t="shared" si="351"/>
        <v>0</v>
      </c>
      <c r="HK243" s="439">
        <f t="shared" si="351"/>
        <v>0</v>
      </c>
      <c r="HL243" s="439">
        <f t="shared" si="351"/>
        <v>0</v>
      </c>
      <c r="HM243" s="439">
        <f t="shared" si="351"/>
        <v>0</v>
      </c>
      <c r="HN243" s="439">
        <f t="shared" si="351"/>
        <v>0</v>
      </c>
      <c r="HO243" s="439">
        <f t="shared" si="351"/>
        <v>0</v>
      </c>
      <c r="HP243" s="439">
        <f t="shared" si="351"/>
        <v>0</v>
      </c>
      <c r="HQ243" s="439">
        <f t="shared" si="351"/>
        <v>0</v>
      </c>
      <c r="HR243" s="439">
        <f t="shared" si="351"/>
        <v>0</v>
      </c>
      <c r="HS243" s="439">
        <f t="shared" si="351"/>
        <v>0</v>
      </c>
      <c r="HT243" s="439">
        <f t="shared" si="351"/>
        <v>0</v>
      </c>
      <c r="HU243" s="439">
        <f t="shared" si="351"/>
        <v>0</v>
      </c>
      <c r="HV243" s="439">
        <f t="shared" si="351"/>
        <v>0</v>
      </c>
      <c r="HW243" s="439">
        <f t="shared" si="351"/>
        <v>0</v>
      </c>
      <c r="HX243" s="439">
        <f t="shared" si="351"/>
        <v>0</v>
      </c>
      <c r="HY243" s="439">
        <f t="shared" si="351"/>
        <v>0</v>
      </c>
      <c r="HZ243" s="439">
        <f t="shared" si="351"/>
        <v>0</v>
      </c>
      <c r="IA243" s="439">
        <f t="shared" si="351"/>
        <v>0</v>
      </c>
      <c r="IB243" s="439">
        <f t="shared" si="351"/>
        <v>0</v>
      </c>
      <c r="IC243" s="439">
        <f t="shared" si="351"/>
        <v>0</v>
      </c>
      <c r="ID243" s="439">
        <f t="shared" si="351"/>
        <v>0</v>
      </c>
      <c r="IE243" s="439">
        <f t="shared" si="351"/>
        <v>0</v>
      </c>
      <c r="IF243" s="439">
        <f t="shared" si="351"/>
        <v>0</v>
      </c>
      <c r="IG243" s="439">
        <f t="shared" si="351"/>
        <v>0</v>
      </c>
      <c r="IH243" s="439">
        <f t="shared" si="351"/>
        <v>0</v>
      </c>
      <c r="II243" s="439">
        <f t="shared" si="351"/>
        <v>0</v>
      </c>
      <c r="IJ243" s="439">
        <f t="shared" si="351"/>
        <v>0</v>
      </c>
      <c r="IK243" s="439">
        <f t="shared" si="351"/>
        <v>0</v>
      </c>
      <c r="IL243" s="439">
        <f t="shared" si="351"/>
        <v>0</v>
      </c>
      <c r="IM243" s="439">
        <f t="shared" si="351"/>
        <v>0</v>
      </c>
      <c r="IN243" s="439">
        <f t="shared" si="351"/>
        <v>0</v>
      </c>
      <c r="IO243" s="439">
        <f t="shared" si="351"/>
        <v>0</v>
      </c>
      <c r="IP243" s="439">
        <f t="shared" si="351"/>
        <v>0</v>
      </c>
      <c r="IQ243" s="439">
        <f t="shared" si="351"/>
        <v>0</v>
      </c>
      <c r="IR243" s="439">
        <f t="shared" si="351"/>
        <v>0</v>
      </c>
      <c r="IS243" s="439">
        <f t="shared" si="351"/>
        <v>0</v>
      </c>
      <c r="IT243" s="439">
        <f t="shared" si="351"/>
        <v>0</v>
      </c>
      <c r="IU243" s="439">
        <f t="shared" si="351"/>
        <v>0</v>
      </c>
      <c r="IV243" s="439">
        <f t="shared" si="351"/>
        <v>0</v>
      </c>
      <c r="IW243" s="439">
        <f t="shared" si="351"/>
        <v>0</v>
      </c>
      <c r="IX243" s="439">
        <f t="shared" si="351"/>
        <v>0</v>
      </c>
      <c r="IY243" s="439">
        <f t="shared" si="351"/>
        <v>0</v>
      </c>
      <c r="IZ243" s="439">
        <f t="shared" si="351"/>
        <v>0</v>
      </c>
      <c r="JA243" s="439">
        <f t="shared" ref="JA243:LL243" si="352">IF(JA$165=EOMONTH($E67,$R67*(1-$O67)),SUMIFS($D236:$NK236,$D$165:$NK$165,"&gt;"&amp;EOMONTH($E67,$R67*(1-$O67)+$S67*(1-$O67)+$T67*$O67),$D$165:$NK$165,"&lt;="&amp;EOMONTH($E67,$R67*(1-$O67)+60))*-($AF67*(1-$O67)+$AH67*$O67)+SUMIFS($D236:$NK236,$D$165:$NK$165,"&gt;"&amp;EOMONTH($E67,$R67*(1-$O67)+60),$D$165:$NK$165,"&lt;="&amp;EOMONTH($E67,$R67*(1-$O67)+372))*-($AG67*(1-$O67)+$AI67*$O67),0)</f>
        <v>0</v>
      </c>
      <c r="JB243" s="439">
        <f t="shared" si="352"/>
        <v>0</v>
      </c>
      <c r="JC243" s="439">
        <f t="shared" si="352"/>
        <v>0</v>
      </c>
      <c r="JD243" s="439">
        <f t="shared" si="352"/>
        <v>0</v>
      </c>
      <c r="JE243" s="439">
        <f t="shared" si="352"/>
        <v>0</v>
      </c>
      <c r="JF243" s="439">
        <f t="shared" si="352"/>
        <v>0</v>
      </c>
      <c r="JG243" s="439">
        <f t="shared" si="352"/>
        <v>0</v>
      </c>
      <c r="JH243" s="439">
        <f t="shared" si="352"/>
        <v>0</v>
      </c>
      <c r="JI243" s="439">
        <f t="shared" si="352"/>
        <v>0</v>
      </c>
      <c r="JJ243" s="439">
        <f t="shared" si="352"/>
        <v>0</v>
      </c>
      <c r="JK243" s="439">
        <f t="shared" si="352"/>
        <v>0</v>
      </c>
      <c r="JL243" s="439">
        <f t="shared" si="352"/>
        <v>0</v>
      </c>
      <c r="JM243" s="439">
        <f t="shared" si="352"/>
        <v>0</v>
      </c>
      <c r="JN243" s="439">
        <f t="shared" si="352"/>
        <v>0</v>
      </c>
      <c r="JO243" s="439">
        <f t="shared" si="352"/>
        <v>0</v>
      </c>
      <c r="JP243" s="439">
        <f t="shared" si="352"/>
        <v>0</v>
      </c>
      <c r="JQ243" s="439">
        <f t="shared" si="352"/>
        <v>0</v>
      </c>
      <c r="JR243" s="439">
        <f t="shared" si="352"/>
        <v>0</v>
      </c>
      <c r="JS243" s="439">
        <f t="shared" si="352"/>
        <v>0</v>
      </c>
      <c r="JT243" s="439">
        <f t="shared" si="352"/>
        <v>0</v>
      </c>
      <c r="JU243" s="439">
        <f t="shared" si="352"/>
        <v>0</v>
      </c>
      <c r="JV243" s="439">
        <f t="shared" si="352"/>
        <v>0</v>
      </c>
      <c r="JW243" s="439">
        <f t="shared" si="352"/>
        <v>0</v>
      </c>
      <c r="JX243" s="439">
        <f t="shared" si="352"/>
        <v>0</v>
      </c>
      <c r="JY243" s="439">
        <f t="shared" si="352"/>
        <v>0</v>
      </c>
      <c r="JZ243" s="439">
        <f t="shared" si="352"/>
        <v>0</v>
      </c>
      <c r="KA243" s="439">
        <f t="shared" si="352"/>
        <v>0</v>
      </c>
      <c r="KB243" s="439">
        <f t="shared" si="352"/>
        <v>0</v>
      </c>
      <c r="KC243" s="439">
        <f t="shared" si="352"/>
        <v>0</v>
      </c>
      <c r="KD243" s="439">
        <f t="shared" si="352"/>
        <v>0</v>
      </c>
      <c r="KE243" s="439">
        <f t="shared" si="352"/>
        <v>0</v>
      </c>
      <c r="KF243" s="439">
        <f t="shared" si="352"/>
        <v>0</v>
      </c>
      <c r="KG243" s="439">
        <f t="shared" si="352"/>
        <v>0</v>
      </c>
      <c r="KH243" s="439">
        <f t="shared" si="352"/>
        <v>0</v>
      </c>
      <c r="KI243" s="439">
        <f t="shared" si="352"/>
        <v>0</v>
      </c>
      <c r="KJ243" s="439">
        <f t="shared" si="352"/>
        <v>0</v>
      </c>
      <c r="KK243" s="439">
        <f t="shared" si="352"/>
        <v>0</v>
      </c>
      <c r="KL243" s="439">
        <f t="shared" si="352"/>
        <v>0</v>
      </c>
      <c r="KM243" s="439">
        <f t="shared" si="352"/>
        <v>0</v>
      </c>
      <c r="KN243" s="439">
        <f t="shared" si="352"/>
        <v>0</v>
      </c>
      <c r="KO243" s="439">
        <f t="shared" si="352"/>
        <v>0</v>
      </c>
      <c r="KP243" s="439">
        <f t="shared" si="352"/>
        <v>0</v>
      </c>
      <c r="KQ243" s="439">
        <f t="shared" si="352"/>
        <v>0</v>
      </c>
      <c r="KR243" s="439">
        <f t="shared" si="352"/>
        <v>0</v>
      </c>
      <c r="KS243" s="439">
        <f t="shared" si="352"/>
        <v>0</v>
      </c>
      <c r="KT243" s="439">
        <f t="shared" si="352"/>
        <v>0</v>
      </c>
      <c r="KU243" s="439">
        <f t="shared" si="352"/>
        <v>0</v>
      </c>
      <c r="KV243" s="439">
        <f t="shared" si="352"/>
        <v>0</v>
      </c>
      <c r="KW243" s="439">
        <f t="shared" si="352"/>
        <v>0</v>
      </c>
      <c r="KX243" s="439">
        <f t="shared" si="352"/>
        <v>0</v>
      </c>
      <c r="KY243" s="439">
        <f t="shared" si="352"/>
        <v>0</v>
      </c>
      <c r="KZ243" s="439">
        <f t="shared" si="352"/>
        <v>0</v>
      </c>
      <c r="LA243" s="439">
        <f t="shared" si="352"/>
        <v>0</v>
      </c>
      <c r="LB243" s="439">
        <f t="shared" si="352"/>
        <v>0</v>
      </c>
      <c r="LC243" s="439">
        <f t="shared" si="352"/>
        <v>0</v>
      </c>
      <c r="LD243" s="439">
        <f t="shared" si="352"/>
        <v>0</v>
      </c>
      <c r="LE243" s="439">
        <f t="shared" si="352"/>
        <v>0</v>
      </c>
      <c r="LF243" s="439">
        <f t="shared" si="352"/>
        <v>0</v>
      </c>
      <c r="LG243" s="439">
        <f t="shared" si="352"/>
        <v>0</v>
      </c>
      <c r="LH243" s="439">
        <f t="shared" si="352"/>
        <v>0</v>
      </c>
      <c r="LI243" s="439">
        <f t="shared" si="352"/>
        <v>0</v>
      </c>
      <c r="LJ243" s="439">
        <f t="shared" si="352"/>
        <v>0</v>
      </c>
      <c r="LK243" s="439">
        <f t="shared" si="352"/>
        <v>0</v>
      </c>
      <c r="LL243" s="439">
        <f t="shared" si="352"/>
        <v>0</v>
      </c>
      <c r="LM243" s="439">
        <f t="shared" ref="LM243:NK243" si="353">IF(LM$165=EOMONTH($E67,$R67*(1-$O67)),SUMIFS($D236:$NK236,$D$165:$NK$165,"&gt;"&amp;EOMONTH($E67,$R67*(1-$O67)+$S67*(1-$O67)+$T67*$O67),$D$165:$NK$165,"&lt;="&amp;EOMONTH($E67,$R67*(1-$O67)+60))*-($AF67*(1-$O67)+$AH67*$O67)+SUMIFS($D236:$NK236,$D$165:$NK$165,"&gt;"&amp;EOMONTH($E67,$R67*(1-$O67)+60),$D$165:$NK$165,"&lt;="&amp;EOMONTH($E67,$R67*(1-$O67)+372))*-($AG67*(1-$O67)+$AI67*$O67),0)</f>
        <v>0</v>
      </c>
      <c r="LN243" s="439">
        <f t="shared" si="353"/>
        <v>0</v>
      </c>
      <c r="LO243" s="439">
        <f t="shared" si="353"/>
        <v>0</v>
      </c>
      <c r="LP243" s="439">
        <f t="shared" si="353"/>
        <v>0</v>
      </c>
      <c r="LQ243" s="439">
        <f t="shared" si="353"/>
        <v>0</v>
      </c>
      <c r="LR243" s="439">
        <f t="shared" si="353"/>
        <v>0</v>
      </c>
      <c r="LS243" s="439">
        <f t="shared" si="353"/>
        <v>0</v>
      </c>
      <c r="LT243" s="439">
        <f t="shared" si="353"/>
        <v>0</v>
      </c>
      <c r="LU243" s="439">
        <f t="shared" si="353"/>
        <v>0</v>
      </c>
      <c r="LV243" s="439">
        <f t="shared" si="353"/>
        <v>0</v>
      </c>
      <c r="LW243" s="439">
        <f t="shared" si="353"/>
        <v>0</v>
      </c>
      <c r="LX243" s="439">
        <f t="shared" si="353"/>
        <v>0</v>
      </c>
      <c r="LY243" s="439">
        <f t="shared" si="353"/>
        <v>0</v>
      </c>
      <c r="LZ243" s="439">
        <f t="shared" si="353"/>
        <v>0</v>
      </c>
      <c r="MA243" s="439">
        <f t="shared" si="353"/>
        <v>0</v>
      </c>
      <c r="MB243" s="439">
        <f t="shared" si="353"/>
        <v>0</v>
      </c>
      <c r="MC243" s="439">
        <f t="shared" si="353"/>
        <v>0</v>
      </c>
      <c r="MD243" s="439">
        <f t="shared" si="353"/>
        <v>0</v>
      </c>
      <c r="ME243" s="439">
        <f t="shared" si="353"/>
        <v>0</v>
      </c>
      <c r="MF243" s="439">
        <f t="shared" si="353"/>
        <v>0</v>
      </c>
      <c r="MG243" s="439">
        <f t="shared" si="353"/>
        <v>0</v>
      </c>
      <c r="MH243" s="439">
        <f t="shared" si="353"/>
        <v>0</v>
      </c>
      <c r="MI243" s="439">
        <f t="shared" si="353"/>
        <v>0</v>
      </c>
      <c r="MJ243" s="439">
        <f t="shared" si="353"/>
        <v>0</v>
      </c>
      <c r="MK243" s="439">
        <f t="shared" si="353"/>
        <v>0</v>
      </c>
      <c r="ML243" s="439">
        <f t="shared" si="353"/>
        <v>0</v>
      </c>
      <c r="MM243" s="439">
        <f t="shared" si="353"/>
        <v>0</v>
      </c>
      <c r="MN243" s="439">
        <f t="shared" si="353"/>
        <v>0</v>
      </c>
      <c r="MO243" s="439">
        <f t="shared" si="353"/>
        <v>0</v>
      </c>
      <c r="MP243" s="439">
        <f t="shared" si="353"/>
        <v>0</v>
      </c>
      <c r="MQ243" s="439">
        <f t="shared" si="353"/>
        <v>0</v>
      </c>
      <c r="MR243" s="439">
        <f t="shared" si="353"/>
        <v>0</v>
      </c>
      <c r="MS243" s="439">
        <f t="shared" si="353"/>
        <v>0</v>
      </c>
      <c r="MT243" s="439">
        <f t="shared" si="353"/>
        <v>0</v>
      </c>
      <c r="MU243" s="439">
        <f t="shared" si="353"/>
        <v>0</v>
      </c>
      <c r="MV243" s="439">
        <f t="shared" si="353"/>
        <v>0</v>
      </c>
      <c r="MW243" s="439">
        <f t="shared" si="353"/>
        <v>0</v>
      </c>
      <c r="MX243" s="439">
        <f t="shared" si="353"/>
        <v>0</v>
      </c>
      <c r="MY243" s="439">
        <f t="shared" si="353"/>
        <v>0</v>
      </c>
      <c r="MZ243" s="439">
        <f t="shared" si="353"/>
        <v>0</v>
      </c>
      <c r="NA243" s="439">
        <f t="shared" si="353"/>
        <v>0</v>
      </c>
      <c r="NB243" s="439">
        <f t="shared" si="353"/>
        <v>0</v>
      </c>
      <c r="NC243" s="439">
        <f t="shared" si="353"/>
        <v>0</v>
      </c>
      <c r="ND243" s="439">
        <f t="shared" si="353"/>
        <v>0</v>
      </c>
      <c r="NE243" s="439">
        <f t="shared" si="353"/>
        <v>0</v>
      </c>
      <c r="NF243" s="439">
        <f t="shared" si="353"/>
        <v>0</v>
      </c>
      <c r="NG243" s="439">
        <f t="shared" si="353"/>
        <v>0</v>
      </c>
      <c r="NH243" s="439">
        <f t="shared" si="353"/>
        <v>0</v>
      </c>
      <c r="NI243" s="439">
        <f t="shared" si="353"/>
        <v>0</v>
      </c>
      <c r="NJ243" s="439">
        <f t="shared" si="353"/>
        <v>0</v>
      </c>
      <c r="NK243" s="442">
        <f t="shared" si="353"/>
        <v>0</v>
      </c>
    </row>
    <row r="244" spans="1:375" x14ac:dyDescent="0.15">
      <c r="A244" s="443">
        <f t="shared" ref="A244" si="354">SUM(D244:NK244)</f>
        <v>408401.11135481182</v>
      </c>
      <c r="B244" s="448"/>
      <c r="C244" s="445" t="s">
        <v>762</v>
      </c>
      <c r="D244" s="446">
        <f>SUM(D239:D243)</f>
        <v>0</v>
      </c>
      <c r="E244" s="446">
        <f t="shared" ref="E244:BP244" si="355">SUM(E239:E243)</f>
        <v>0</v>
      </c>
      <c r="F244" s="446">
        <f t="shared" si="355"/>
        <v>0</v>
      </c>
      <c r="G244" s="446">
        <f t="shared" si="355"/>
        <v>0</v>
      </c>
      <c r="H244" s="446">
        <f t="shared" si="355"/>
        <v>0</v>
      </c>
      <c r="I244" s="446">
        <f t="shared" si="355"/>
        <v>0</v>
      </c>
      <c r="J244" s="446">
        <f t="shared" si="355"/>
        <v>0</v>
      </c>
      <c r="K244" s="446">
        <f t="shared" si="355"/>
        <v>0</v>
      </c>
      <c r="L244" s="446">
        <f t="shared" si="355"/>
        <v>0</v>
      </c>
      <c r="M244" s="446">
        <f t="shared" si="355"/>
        <v>0</v>
      </c>
      <c r="N244" s="446">
        <f t="shared" si="355"/>
        <v>0</v>
      </c>
      <c r="O244" s="446">
        <f t="shared" si="355"/>
        <v>0</v>
      </c>
      <c r="P244" s="446">
        <f t="shared" si="355"/>
        <v>0</v>
      </c>
      <c r="Q244" s="446">
        <f t="shared" si="355"/>
        <v>0</v>
      </c>
      <c r="R244" s="446">
        <f t="shared" si="355"/>
        <v>0</v>
      </c>
      <c r="S244" s="446">
        <f t="shared" si="355"/>
        <v>0</v>
      </c>
      <c r="T244" s="446">
        <f t="shared" si="355"/>
        <v>0</v>
      </c>
      <c r="U244" s="446">
        <f t="shared" si="355"/>
        <v>0</v>
      </c>
      <c r="V244" s="446">
        <f t="shared" si="355"/>
        <v>0</v>
      </c>
      <c r="W244" s="446">
        <f t="shared" si="355"/>
        <v>0</v>
      </c>
      <c r="X244" s="446">
        <f t="shared" si="355"/>
        <v>0</v>
      </c>
      <c r="Y244" s="446">
        <f t="shared" si="355"/>
        <v>-26453.598565530745</v>
      </c>
      <c r="Z244" s="446">
        <f t="shared" si="355"/>
        <v>229.3451068010977</v>
      </c>
      <c r="AA244" s="446">
        <f t="shared" si="355"/>
        <v>229.49825324071389</v>
      </c>
      <c r="AB244" s="446">
        <f t="shared" si="355"/>
        <v>314.03123459044627</v>
      </c>
      <c r="AC244" s="446">
        <f t="shared" si="355"/>
        <v>359.10593526994626</v>
      </c>
      <c r="AD244" s="446">
        <f t="shared" si="355"/>
        <v>361.94155167084864</v>
      </c>
      <c r="AE244" s="446">
        <f t="shared" si="355"/>
        <v>2176.1342874559323</v>
      </c>
      <c r="AF244" s="446">
        <f t="shared" si="355"/>
        <v>2189.8539279363176</v>
      </c>
      <c r="AG244" s="446">
        <f t="shared" si="355"/>
        <v>2220.1906083090771</v>
      </c>
      <c r="AH244" s="446">
        <f t="shared" si="355"/>
        <v>2228.791605317479</v>
      </c>
      <c r="AI244" s="446">
        <f t="shared" si="355"/>
        <v>2229.0951783896999</v>
      </c>
      <c r="AJ244" s="446">
        <f t="shared" si="355"/>
        <v>2230.1956164993239</v>
      </c>
      <c r="AK244" s="446">
        <f t="shared" si="355"/>
        <v>2235.3212486299526</v>
      </c>
      <c r="AL244" s="446">
        <f t="shared" si="355"/>
        <v>2298.98797618558</v>
      </c>
      <c r="AM244" s="446">
        <f t="shared" si="355"/>
        <v>2299.2945551272696</v>
      </c>
      <c r="AN244" s="446">
        <f t="shared" si="355"/>
        <v>2400.0904119799152</v>
      </c>
      <c r="AO244" s="446">
        <f t="shared" si="355"/>
        <v>2400.6474501227403</v>
      </c>
      <c r="AP244" s="446">
        <f t="shared" si="355"/>
        <v>2400.9563029824453</v>
      </c>
      <c r="AQ244" s="446">
        <f t="shared" si="355"/>
        <v>2401.2659175566223</v>
      </c>
      <c r="AR244" s="446">
        <f t="shared" si="355"/>
        <v>2401.7185500802193</v>
      </c>
      <c r="AS244" s="446">
        <f t="shared" si="355"/>
        <v>2402.2979447957364</v>
      </c>
      <c r="AT244" s="446">
        <f t="shared" si="355"/>
        <v>2402.6098558034337</v>
      </c>
      <c r="AU244" s="446">
        <f t="shared" si="355"/>
        <v>2402.9225360678211</v>
      </c>
      <c r="AV244" s="446">
        <f t="shared" si="355"/>
        <v>2404.0559873207335</v>
      </c>
      <c r="AW244" s="446">
        <f t="shared" si="355"/>
        <v>2404.4513221804486</v>
      </c>
      <c r="AX244" s="446">
        <f t="shared" si="355"/>
        <v>2460.8180980913467</v>
      </c>
      <c r="AY244" s="446">
        <f t="shared" si="355"/>
        <v>2461.1338744012864</v>
      </c>
      <c r="AZ244" s="446">
        <f t="shared" si="355"/>
        <v>2469.1294919152638</v>
      </c>
      <c r="BA244" s="446">
        <f t="shared" si="355"/>
        <v>2469.7032412023736</v>
      </c>
      <c r="BB244" s="446">
        <f t="shared" si="355"/>
        <v>2470.0213596478698</v>
      </c>
      <c r="BC244" s="446">
        <f t="shared" si="355"/>
        <v>2470.3402626592724</v>
      </c>
      <c r="BD244" s="446">
        <f t="shared" si="355"/>
        <v>2470.8064741585772</v>
      </c>
      <c r="BE244" s="446">
        <f t="shared" si="355"/>
        <v>2471.4032507155598</v>
      </c>
      <c r="BF244" s="446">
        <f t="shared" si="355"/>
        <v>2471.7245190534877</v>
      </c>
      <c r="BG244" s="446">
        <f t="shared" si="355"/>
        <v>2472.0465797258066</v>
      </c>
      <c r="BH244" s="446">
        <f t="shared" si="355"/>
        <v>2369.4852350552896</v>
      </c>
      <c r="BI244" s="446">
        <f t="shared" si="355"/>
        <v>2359.6873200758432</v>
      </c>
      <c r="BJ244" s="446">
        <f t="shared" si="355"/>
        <v>2417.5811317332896</v>
      </c>
      <c r="BK244" s="446">
        <f t="shared" si="355"/>
        <v>2492.6787268118824</v>
      </c>
      <c r="BL244" s="446">
        <f t="shared" si="355"/>
        <v>2508.3142105087086</v>
      </c>
      <c r="BM244" s="446">
        <f t="shared" si="355"/>
        <v>2510.7650599481462</v>
      </c>
      <c r="BN244" s="446">
        <f t="shared" si="355"/>
        <v>2514.1802174671661</v>
      </c>
      <c r="BO244" s="446">
        <f t="shared" si="355"/>
        <v>2514.4668936815669</v>
      </c>
      <c r="BP244" s="446">
        <f t="shared" si="355"/>
        <v>2536.1550482353236</v>
      </c>
      <c r="BQ244" s="446">
        <f t="shared" ref="BQ244:EB244" si="356">SUM(BQ239:BQ243)</f>
        <v>2536.7697280890156</v>
      </c>
      <c r="BR244" s="446">
        <f t="shared" si="356"/>
        <v>2545.8959297985657</v>
      </c>
      <c r="BS244" s="446">
        <f t="shared" si="356"/>
        <v>2546.2276522910543</v>
      </c>
      <c r="BT244" s="446">
        <f t="shared" si="356"/>
        <v>2546.5601929006989</v>
      </c>
      <c r="BU244" s="446">
        <f t="shared" si="356"/>
        <v>2546.8935536451963</v>
      </c>
      <c r="BV244" s="446">
        <f t="shared" si="356"/>
        <v>2606.6930662090685</v>
      </c>
      <c r="BW244" s="446">
        <f t="shared" si="356"/>
        <v>2607.0280732962838</v>
      </c>
      <c r="BX244" s="446">
        <f t="shared" si="356"/>
        <v>2615.3891149874762</v>
      </c>
      <c r="BY244" s="446">
        <f t="shared" si="356"/>
        <v>2617.0450708462954</v>
      </c>
      <c r="BZ244" s="446">
        <f t="shared" si="356"/>
        <v>2617.3825627051224</v>
      </c>
      <c r="CA244" s="446">
        <f t="shared" si="356"/>
        <v>2617.7208869099195</v>
      </c>
      <c r="CB244" s="446">
        <f t="shared" si="356"/>
        <v>2618.2154906895321</v>
      </c>
      <c r="CC244" s="446">
        <f t="shared" si="356"/>
        <v>2618.8486109388346</v>
      </c>
      <c r="CD244" s="446">
        <f t="shared" si="356"/>
        <v>2619.1894445185426</v>
      </c>
      <c r="CE244" s="446">
        <f t="shared" si="356"/>
        <v>2619.5311186858057</v>
      </c>
      <c r="CF244" s="446">
        <f t="shared" si="356"/>
        <v>2619.8736355137394</v>
      </c>
      <c r="CG244" s="446">
        <f t="shared" si="356"/>
        <v>2620.2169970805726</v>
      </c>
      <c r="CH244" s="446">
        <f t="shared" si="356"/>
        <v>2681.8104950213601</v>
      </c>
      <c r="CI244" s="446">
        <f t="shared" si="356"/>
        <v>2682.1555523211919</v>
      </c>
      <c r="CJ244" s="446">
        <f t="shared" si="356"/>
        <v>2690.7057579996408</v>
      </c>
      <c r="CK244" s="446">
        <f t="shared" si="356"/>
        <v>2692.4113925342244</v>
      </c>
      <c r="CL244" s="446">
        <f t="shared" si="356"/>
        <v>2692.7590091488164</v>
      </c>
      <c r="CM244" s="446">
        <f t="shared" si="356"/>
        <v>2693.107483079757</v>
      </c>
      <c r="CN244" s="446">
        <f t="shared" si="356"/>
        <v>2693.6169249727582</v>
      </c>
      <c r="CO244" s="446">
        <f t="shared" si="356"/>
        <v>2694.2690388295396</v>
      </c>
      <c r="CP244" s="446">
        <f t="shared" si="356"/>
        <v>2694.6200974166391</v>
      </c>
      <c r="CQ244" s="446">
        <f t="shared" si="356"/>
        <v>2694.9720218089196</v>
      </c>
      <c r="CR244" s="446">
        <f t="shared" si="356"/>
        <v>2695.3248141416916</v>
      </c>
      <c r="CS244" s="446">
        <f t="shared" si="356"/>
        <v>2695.6784765555299</v>
      </c>
      <c r="CT244" s="446">
        <f t="shared" si="356"/>
        <v>0</v>
      </c>
      <c r="CU244" s="446">
        <f t="shared" si="356"/>
        <v>0</v>
      </c>
      <c r="CV244" s="446">
        <f t="shared" si="356"/>
        <v>-28521.363535617696</v>
      </c>
      <c r="CW244" s="446">
        <f t="shared" si="356"/>
        <v>571.04997786463389</v>
      </c>
      <c r="CX244" s="446">
        <f t="shared" si="356"/>
        <v>571.36246602426513</v>
      </c>
      <c r="CY244" s="446">
        <f t="shared" si="356"/>
        <v>3130.4049158554876</v>
      </c>
      <c r="CZ244" s="446">
        <f t="shared" si="356"/>
        <v>3130.9296410052784</v>
      </c>
      <c r="DA244" s="446">
        <f t="shared" si="356"/>
        <v>3141.2121749485232</v>
      </c>
      <c r="DB244" s="446">
        <f t="shared" si="356"/>
        <v>3141.5737652932353</v>
      </c>
      <c r="DC244" s="446">
        <f t="shared" si="356"/>
        <v>3141.9362474172849</v>
      </c>
      <c r="DD244" s="446">
        <f t="shared" si="356"/>
        <v>3142.2996235200399</v>
      </c>
      <c r="DE244" s="446">
        <f t="shared" si="356"/>
        <v>3142.6638958062927</v>
      </c>
      <c r="DF244" s="446">
        <f t="shared" si="356"/>
        <v>3143.0290664862741</v>
      </c>
      <c r="DG244" s="446">
        <f t="shared" si="356"/>
        <v>3143.3951377756657</v>
      </c>
      <c r="DH244" s="446">
        <f t="shared" si="356"/>
        <v>3152.0398512354277</v>
      </c>
      <c r="DI244" s="446">
        <f t="shared" si="356"/>
        <v>3230.2056735751457</v>
      </c>
      <c r="DJ244" s="446">
        <f t="shared" si="356"/>
        <v>3230.5744600415665</v>
      </c>
      <c r="DK244" s="446">
        <f t="shared" si="356"/>
        <v>3230.9441560349014</v>
      </c>
      <c r="DL244" s="446">
        <f t="shared" si="356"/>
        <v>3231.484622939186</v>
      </c>
      <c r="DM244" s="446">
        <f t="shared" si="356"/>
        <v>3232.1764505298456</v>
      </c>
      <c r="DN244" s="446">
        <f t="shared" si="356"/>
        <v>3232.5488885848995</v>
      </c>
      <c r="DO244" s="446">
        <f t="shared" si="356"/>
        <v>3232.9222451726705</v>
      </c>
      <c r="DP244" s="446">
        <f t="shared" si="356"/>
        <v>3233.2965225585081</v>
      </c>
      <c r="DQ244" s="446">
        <f t="shared" si="356"/>
        <v>3233.671723013349</v>
      </c>
      <c r="DR244" s="446">
        <f t="shared" si="356"/>
        <v>3234.0478488137296</v>
      </c>
      <c r="DS244" s="446">
        <f t="shared" si="356"/>
        <v>3234.4249022418026</v>
      </c>
      <c r="DT244" s="446">
        <f t="shared" si="356"/>
        <v>3243.263515312015</v>
      </c>
      <c r="DU244" s="446">
        <f t="shared" si="356"/>
        <v>3323.7743123219243</v>
      </c>
      <c r="DV244" s="446">
        <f t="shared" si="356"/>
        <v>3324.1541623823373</v>
      </c>
      <c r="DW244" s="446">
        <f t="shared" si="356"/>
        <v>3324.5349492554724</v>
      </c>
      <c r="DX244" s="446">
        <f t="shared" si="356"/>
        <v>3325.0916301668858</v>
      </c>
      <c r="DY244" s="446">
        <f t="shared" si="356"/>
        <v>3286.3601727334408</v>
      </c>
      <c r="DZ244" s="446">
        <f t="shared" si="356"/>
        <v>3286.688031553479</v>
      </c>
      <c r="EA244" s="446">
        <f t="shared" si="356"/>
        <v>3287.0166989618147</v>
      </c>
      <c r="EB244" s="446">
        <f t="shared" si="356"/>
        <v>3315.6308056985349</v>
      </c>
      <c r="EC244" s="446">
        <f t="shared" ref="EC244:GN244" si="357">SUM(EC239:EC243)</f>
        <v>3316.0172621670208</v>
      </c>
      <c r="ED244" s="446">
        <f t="shared" si="357"/>
        <v>3328.0574235608519</v>
      </c>
      <c r="EE244" s="446">
        <f t="shared" si="357"/>
        <v>3328.4457885917668</v>
      </c>
      <c r="EF244" s="446">
        <f t="shared" si="357"/>
        <v>3232.7982666496328</v>
      </c>
      <c r="EG244" s="446">
        <f t="shared" si="357"/>
        <v>3313.8118239387231</v>
      </c>
      <c r="EH244" s="446">
        <f t="shared" si="357"/>
        <v>3314.1913321340817</v>
      </c>
      <c r="EI244" s="446">
        <f t="shared" si="357"/>
        <v>3314.5717762990312</v>
      </c>
      <c r="EJ244" s="446">
        <f t="shared" si="357"/>
        <v>3314.9531587419247</v>
      </c>
      <c r="EK244" s="446">
        <f t="shared" si="357"/>
        <v>3315.3354817768086</v>
      </c>
      <c r="EL244" s="446">
        <f t="shared" si="357"/>
        <v>3315.7187477234365</v>
      </c>
      <c r="EM244" s="446">
        <f t="shared" si="357"/>
        <v>3316.1029589072841</v>
      </c>
      <c r="EN244" s="446">
        <f t="shared" si="357"/>
        <v>3316.48811765956</v>
      </c>
      <c r="EO244" s="446">
        <f t="shared" si="357"/>
        <v>3316.8742263172244</v>
      </c>
      <c r="EP244" s="446">
        <f t="shared" si="357"/>
        <v>3317.2612872229997</v>
      </c>
      <c r="EQ244" s="446">
        <f t="shared" si="357"/>
        <v>3317.6493027253873</v>
      </c>
      <c r="ER244" s="446">
        <f t="shared" si="357"/>
        <v>3319.8757537681367</v>
      </c>
      <c r="ES244" s="446">
        <f t="shared" si="357"/>
        <v>3403.3197177758989</v>
      </c>
      <c r="ET244" s="446">
        <f t="shared" si="357"/>
        <v>3403.7106112171186</v>
      </c>
      <c r="EU244" s="446">
        <f t="shared" si="357"/>
        <v>3404.1024687070162</v>
      </c>
      <c r="EV244" s="446">
        <f t="shared" si="357"/>
        <v>3404.4952926231963</v>
      </c>
      <c r="EW244" s="446">
        <f t="shared" si="357"/>
        <v>3321.2581615372997</v>
      </c>
      <c r="EX244" s="446">
        <f t="shared" si="357"/>
        <v>3313.2581800652142</v>
      </c>
      <c r="EY244" s="446">
        <f t="shared" si="357"/>
        <v>3313.4577998758659</v>
      </c>
      <c r="EZ244" s="446">
        <f t="shared" si="357"/>
        <v>3313.6579120028227</v>
      </c>
      <c r="FA244" s="446">
        <f t="shared" si="357"/>
        <v>3313.8585176602696</v>
      </c>
      <c r="FB244" s="446">
        <f t="shared" si="357"/>
        <v>3290.8563563420557</v>
      </c>
      <c r="FC244" s="446">
        <f t="shared" si="357"/>
        <v>3291.0084378163983</v>
      </c>
      <c r="FD244" s="446">
        <f t="shared" si="357"/>
        <v>3292.5845337497017</v>
      </c>
      <c r="FE244" s="446">
        <f t="shared" si="357"/>
        <v>3378.2830195077349</v>
      </c>
      <c r="FF244" s="446">
        <f t="shared" si="357"/>
        <v>3378.4362289812889</v>
      </c>
      <c r="FG244" s="446">
        <f t="shared" si="357"/>
        <v>3378.5898163107368</v>
      </c>
      <c r="FH244" s="446">
        <f t="shared" si="357"/>
        <v>3378.7437824279723</v>
      </c>
      <c r="FI244" s="446">
        <f t="shared" si="357"/>
        <v>3378.8981282671889</v>
      </c>
      <c r="FJ244" s="446">
        <f t="shared" si="357"/>
        <v>3379.0528547648828</v>
      </c>
      <c r="FK244" s="446">
        <f t="shared" si="357"/>
        <v>3379.2079628598613</v>
      </c>
      <c r="FL244" s="446">
        <f t="shared" si="357"/>
        <v>3379.3634534932457</v>
      </c>
      <c r="FM244" s="446">
        <f t="shared" si="357"/>
        <v>3379.5193276084792</v>
      </c>
      <c r="FN244" s="446">
        <f t="shared" si="357"/>
        <v>3379.6755861513316</v>
      </c>
      <c r="FO244" s="446">
        <f t="shared" si="357"/>
        <v>3379.8322300699047</v>
      </c>
      <c r="FP244" s="446">
        <f t="shared" si="357"/>
        <v>3381.4556088812074</v>
      </c>
      <c r="FQ244" s="446">
        <f t="shared" si="357"/>
        <v>3469.725049211982</v>
      </c>
      <c r="FR244" s="446">
        <f t="shared" si="357"/>
        <v>3469.8828549697428</v>
      </c>
      <c r="FS244" s="446">
        <f t="shared" si="357"/>
        <v>3470.0410499190734</v>
      </c>
      <c r="FT244" s="446">
        <f t="shared" si="357"/>
        <v>3452.8397342575799</v>
      </c>
      <c r="FU244" s="446">
        <f t="shared" si="357"/>
        <v>3452.9617392593236</v>
      </c>
      <c r="FV244" s="446">
        <f t="shared" si="357"/>
        <v>3453.0840451583149</v>
      </c>
      <c r="FW244" s="446">
        <f t="shared" si="357"/>
        <v>3470.6777408646722</v>
      </c>
      <c r="FX244" s="446">
        <f t="shared" si="357"/>
        <v>3470.8378962170582</v>
      </c>
      <c r="FY244" s="446">
        <f t="shared" si="357"/>
        <v>3470.9984465557486</v>
      </c>
      <c r="FZ244" s="446">
        <f t="shared" si="357"/>
        <v>3471.1593928548864</v>
      </c>
      <c r="GA244" s="446">
        <f t="shared" si="357"/>
        <v>3471.3207360910169</v>
      </c>
      <c r="GB244" s="446">
        <f t="shared" si="357"/>
        <v>3472.9928162666583</v>
      </c>
      <c r="GC244" s="446">
        <f t="shared" si="357"/>
        <v>3563.9103398073562</v>
      </c>
      <c r="GD244" s="446">
        <f t="shared" si="357"/>
        <v>3564.0728797378501</v>
      </c>
      <c r="GE244" s="446">
        <f t="shared" si="357"/>
        <v>3564.2358205356609</v>
      </c>
      <c r="GF244" s="446">
        <f t="shared" si="357"/>
        <v>3564.399163189436</v>
      </c>
      <c r="GG244" s="446">
        <f t="shared" si="357"/>
        <v>3564.5629086902609</v>
      </c>
      <c r="GH244" s="446">
        <f t="shared" si="357"/>
        <v>3564.7270580316645</v>
      </c>
      <c r="GI244" s="446">
        <f t="shared" si="357"/>
        <v>0</v>
      </c>
      <c r="GJ244" s="446">
        <f t="shared" si="357"/>
        <v>0</v>
      </c>
      <c r="GK244" s="446">
        <f t="shared" si="357"/>
        <v>0</v>
      </c>
      <c r="GL244" s="446">
        <f t="shared" si="357"/>
        <v>0</v>
      </c>
      <c r="GM244" s="446">
        <f t="shared" si="357"/>
        <v>0</v>
      </c>
      <c r="GN244" s="446">
        <f t="shared" si="357"/>
        <v>0</v>
      </c>
      <c r="GO244" s="446">
        <f t="shared" ref="GO244:IZ244" si="358">SUM(GO239:GO243)</f>
        <v>0</v>
      </c>
      <c r="GP244" s="446">
        <f t="shared" si="358"/>
        <v>0</v>
      </c>
      <c r="GQ244" s="446">
        <f t="shared" si="358"/>
        <v>0</v>
      </c>
      <c r="GR244" s="446">
        <f t="shared" si="358"/>
        <v>0</v>
      </c>
      <c r="GS244" s="446">
        <f t="shared" si="358"/>
        <v>0</v>
      </c>
      <c r="GT244" s="446">
        <f t="shared" si="358"/>
        <v>0</v>
      </c>
      <c r="GU244" s="446">
        <f t="shared" si="358"/>
        <v>0</v>
      </c>
      <c r="GV244" s="446">
        <f t="shared" si="358"/>
        <v>0</v>
      </c>
      <c r="GW244" s="446">
        <f t="shared" si="358"/>
        <v>0</v>
      </c>
      <c r="GX244" s="446">
        <f t="shared" si="358"/>
        <v>0</v>
      </c>
      <c r="GY244" s="446">
        <f t="shared" si="358"/>
        <v>0</v>
      </c>
      <c r="GZ244" s="446">
        <f t="shared" si="358"/>
        <v>0</v>
      </c>
      <c r="HA244" s="446">
        <f t="shared" si="358"/>
        <v>0</v>
      </c>
      <c r="HB244" s="446">
        <f t="shared" si="358"/>
        <v>0</v>
      </c>
      <c r="HC244" s="446">
        <f t="shared" si="358"/>
        <v>0</v>
      </c>
      <c r="HD244" s="446">
        <f t="shared" si="358"/>
        <v>0</v>
      </c>
      <c r="HE244" s="446">
        <f t="shared" si="358"/>
        <v>0</v>
      </c>
      <c r="HF244" s="446">
        <f t="shared" si="358"/>
        <v>0</v>
      </c>
      <c r="HG244" s="446">
        <f t="shared" si="358"/>
        <v>0</v>
      </c>
      <c r="HH244" s="446">
        <f t="shared" si="358"/>
        <v>0</v>
      </c>
      <c r="HI244" s="446">
        <f t="shared" si="358"/>
        <v>0</v>
      </c>
      <c r="HJ244" s="446">
        <f t="shared" si="358"/>
        <v>0</v>
      </c>
      <c r="HK244" s="446">
        <f t="shared" si="358"/>
        <v>0</v>
      </c>
      <c r="HL244" s="446">
        <f t="shared" si="358"/>
        <v>0</v>
      </c>
      <c r="HM244" s="446">
        <f t="shared" si="358"/>
        <v>0</v>
      </c>
      <c r="HN244" s="446">
        <f t="shared" si="358"/>
        <v>0</v>
      </c>
      <c r="HO244" s="446">
        <f t="shared" si="358"/>
        <v>0</v>
      </c>
      <c r="HP244" s="446">
        <f t="shared" si="358"/>
        <v>0</v>
      </c>
      <c r="HQ244" s="446">
        <f t="shared" si="358"/>
        <v>0</v>
      </c>
      <c r="HR244" s="446">
        <f t="shared" si="358"/>
        <v>0</v>
      </c>
      <c r="HS244" s="446">
        <f t="shared" si="358"/>
        <v>0</v>
      </c>
      <c r="HT244" s="446">
        <f t="shared" si="358"/>
        <v>0</v>
      </c>
      <c r="HU244" s="446">
        <f t="shared" si="358"/>
        <v>0</v>
      </c>
      <c r="HV244" s="446">
        <f t="shared" si="358"/>
        <v>0</v>
      </c>
      <c r="HW244" s="446">
        <f t="shared" si="358"/>
        <v>0</v>
      </c>
      <c r="HX244" s="446">
        <f t="shared" si="358"/>
        <v>0</v>
      </c>
      <c r="HY244" s="446">
        <f t="shared" si="358"/>
        <v>0</v>
      </c>
      <c r="HZ244" s="446">
        <f t="shared" si="358"/>
        <v>0</v>
      </c>
      <c r="IA244" s="446">
        <f t="shared" si="358"/>
        <v>0</v>
      </c>
      <c r="IB244" s="446">
        <f t="shared" si="358"/>
        <v>0</v>
      </c>
      <c r="IC244" s="446">
        <f t="shared" si="358"/>
        <v>0</v>
      </c>
      <c r="ID244" s="446">
        <f t="shared" si="358"/>
        <v>0</v>
      </c>
      <c r="IE244" s="446">
        <f t="shared" si="358"/>
        <v>0</v>
      </c>
      <c r="IF244" s="446">
        <f t="shared" si="358"/>
        <v>0</v>
      </c>
      <c r="IG244" s="446">
        <f t="shared" si="358"/>
        <v>0</v>
      </c>
      <c r="IH244" s="446">
        <f t="shared" si="358"/>
        <v>0</v>
      </c>
      <c r="II244" s="446">
        <f t="shared" si="358"/>
        <v>0</v>
      </c>
      <c r="IJ244" s="446">
        <f t="shared" si="358"/>
        <v>0</v>
      </c>
      <c r="IK244" s="446">
        <f t="shared" si="358"/>
        <v>0</v>
      </c>
      <c r="IL244" s="446">
        <f t="shared" si="358"/>
        <v>0</v>
      </c>
      <c r="IM244" s="446">
        <f t="shared" si="358"/>
        <v>0</v>
      </c>
      <c r="IN244" s="446">
        <f t="shared" si="358"/>
        <v>0</v>
      </c>
      <c r="IO244" s="446">
        <f t="shared" si="358"/>
        <v>0</v>
      </c>
      <c r="IP244" s="446">
        <f t="shared" si="358"/>
        <v>0</v>
      </c>
      <c r="IQ244" s="446">
        <f t="shared" si="358"/>
        <v>0</v>
      </c>
      <c r="IR244" s="446">
        <f t="shared" si="358"/>
        <v>0</v>
      </c>
      <c r="IS244" s="446">
        <f t="shared" si="358"/>
        <v>0</v>
      </c>
      <c r="IT244" s="446">
        <f t="shared" si="358"/>
        <v>0</v>
      </c>
      <c r="IU244" s="446">
        <f t="shared" si="358"/>
        <v>0</v>
      </c>
      <c r="IV244" s="446">
        <f t="shared" si="358"/>
        <v>0</v>
      </c>
      <c r="IW244" s="446">
        <f t="shared" si="358"/>
        <v>0</v>
      </c>
      <c r="IX244" s="446">
        <f t="shared" si="358"/>
        <v>0</v>
      </c>
      <c r="IY244" s="446">
        <f t="shared" si="358"/>
        <v>0</v>
      </c>
      <c r="IZ244" s="446">
        <f t="shared" si="358"/>
        <v>0</v>
      </c>
      <c r="JA244" s="446">
        <f t="shared" ref="JA244:LL244" si="359">SUM(JA239:JA243)</f>
        <v>0</v>
      </c>
      <c r="JB244" s="446">
        <f t="shared" si="359"/>
        <v>0</v>
      </c>
      <c r="JC244" s="446">
        <f t="shared" si="359"/>
        <v>0</v>
      </c>
      <c r="JD244" s="446">
        <f t="shared" si="359"/>
        <v>0</v>
      </c>
      <c r="JE244" s="446">
        <f t="shared" si="359"/>
        <v>0</v>
      </c>
      <c r="JF244" s="446">
        <f t="shared" si="359"/>
        <v>0</v>
      </c>
      <c r="JG244" s="446">
        <f t="shared" si="359"/>
        <v>0</v>
      </c>
      <c r="JH244" s="446">
        <f t="shared" si="359"/>
        <v>0</v>
      </c>
      <c r="JI244" s="446">
        <f t="shared" si="359"/>
        <v>0</v>
      </c>
      <c r="JJ244" s="446">
        <f t="shared" si="359"/>
        <v>0</v>
      </c>
      <c r="JK244" s="446">
        <f t="shared" si="359"/>
        <v>0</v>
      </c>
      <c r="JL244" s="446">
        <f t="shared" si="359"/>
        <v>0</v>
      </c>
      <c r="JM244" s="446">
        <f t="shared" si="359"/>
        <v>0</v>
      </c>
      <c r="JN244" s="446">
        <f t="shared" si="359"/>
        <v>0</v>
      </c>
      <c r="JO244" s="446">
        <f t="shared" si="359"/>
        <v>0</v>
      </c>
      <c r="JP244" s="446">
        <f t="shared" si="359"/>
        <v>0</v>
      </c>
      <c r="JQ244" s="446">
        <f t="shared" si="359"/>
        <v>0</v>
      </c>
      <c r="JR244" s="446">
        <f t="shared" si="359"/>
        <v>0</v>
      </c>
      <c r="JS244" s="446">
        <f t="shared" si="359"/>
        <v>0</v>
      </c>
      <c r="JT244" s="446">
        <f t="shared" si="359"/>
        <v>0</v>
      </c>
      <c r="JU244" s="446">
        <f t="shared" si="359"/>
        <v>0</v>
      </c>
      <c r="JV244" s="446">
        <f t="shared" si="359"/>
        <v>0</v>
      </c>
      <c r="JW244" s="446">
        <f t="shared" si="359"/>
        <v>0</v>
      </c>
      <c r="JX244" s="446">
        <f t="shared" si="359"/>
        <v>0</v>
      </c>
      <c r="JY244" s="446">
        <f t="shared" si="359"/>
        <v>0</v>
      </c>
      <c r="JZ244" s="446">
        <f t="shared" si="359"/>
        <v>0</v>
      </c>
      <c r="KA244" s="446">
        <f t="shared" si="359"/>
        <v>0</v>
      </c>
      <c r="KB244" s="446">
        <f t="shared" si="359"/>
        <v>0</v>
      </c>
      <c r="KC244" s="446">
        <f t="shared" si="359"/>
        <v>0</v>
      </c>
      <c r="KD244" s="446">
        <f t="shared" si="359"/>
        <v>0</v>
      </c>
      <c r="KE244" s="446">
        <f t="shared" si="359"/>
        <v>0</v>
      </c>
      <c r="KF244" s="446">
        <f t="shared" si="359"/>
        <v>0</v>
      </c>
      <c r="KG244" s="446">
        <f t="shared" si="359"/>
        <v>0</v>
      </c>
      <c r="KH244" s="446">
        <f t="shared" si="359"/>
        <v>0</v>
      </c>
      <c r="KI244" s="446">
        <f t="shared" si="359"/>
        <v>0</v>
      </c>
      <c r="KJ244" s="446">
        <f t="shared" si="359"/>
        <v>0</v>
      </c>
      <c r="KK244" s="446">
        <f t="shared" si="359"/>
        <v>0</v>
      </c>
      <c r="KL244" s="446">
        <f t="shared" si="359"/>
        <v>0</v>
      </c>
      <c r="KM244" s="446">
        <f t="shared" si="359"/>
        <v>0</v>
      </c>
      <c r="KN244" s="446">
        <f t="shared" si="359"/>
        <v>0</v>
      </c>
      <c r="KO244" s="446">
        <f t="shared" si="359"/>
        <v>0</v>
      </c>
      <c r="KP244" s="446">
        <f t="shared" si="359"/>
        <v>0</v>
      </c>
      <c r="KQ244" s="446">
        <f t="shared" si="359"/>
        <v>0</v>
      </c>
      <c r="KR244" s="446">
        <f t="shared" si="359"/>
        <v>0</v>
      </c>
      <c r="KS244" s="446">
        <f t="shared" si="359"/>
        <v>0</v>
      </c>
      <c r="KT244" s="446">
        <f t="shared" si="359"/>
        <v>0</v>
      </c>
      <c r="KU244" s="446">
        <f t="shared" si="359"/>
        <v>0</v>
      </c>
      <c r="KV244" s="446">
        <f t="shared" si="359"/>
        <v>0</v>
      </c>
      <c r="KW244" s="446">
        <f t="shared" si="359"/>
        <v>0</v>
      </c>
      <c r="KX244" s="446">
        <f t="shared" si="359"/>
        <v>0</v>
      </c>
      <c r="KY244" s="446">
        <f t="shared" si="359"/>
        <v>0</v>
      </c>
      <c r="KZ244" s="446">
        <f t="shared" si="359"/>
        <v>0</v>
      </c>
      <c r="LA244" s="446">
        <f t="shared" si="359"/>
        <v>0</v>
      </c>
      <c r="LB244" s="446">
        <f t="shared" si="359"/>
        <v>0</v>
      </c>
      <c r="LC244" s="446">
        <f t="shared" si="359"/>
        <v>0</v>
      </c>
      <c r="LD244" s="446">
        <f t="shared" si="359"/>
        <v>0</v>
      </c>
      <c r="LE244" s="446">
        <f t="shared" si="359"/>
        <v>0</v>
      </c>
      <c r="LF244" s="446">
        <f t="shared" si="359"/>
        <v>0</v>
      </c>
      <c r="LG244" s="446">
        <f t="shared" si="359"/>
        <v>0</v>
      </c>
      <c r="LH244" s="446">
        <f t="shared" si="359"/>
        <v>0</v>
      </c>
      <c r="LI244" s="446">
        <f t="shared" si="359"/>
        <v>0</v>
      </c>
      <c r="LJ244" s="446">
        <f t="shared" si="359"/>
        <v>0</v>
      </c>
      <c r="LK244" s="446">
        <f t="shared" si="359"/>
        <v>0</v>
      </c>
      <c r="LL244" s="446">
        <f t="shared" si="359"/>
        <v>0</v>
      </c>
      <c r="LM244" s="446">
        <f t="shared" ref="LM244:NK244" si="360">SUM(LM239:LM243)</f>
        <v>0</v>
      </c>
      <c r="LN244" s="446">
        <f t="shared" si="360"/>
        <v>0</v>
      </c>
      <c r="LO244" s="446">
        <f t="shared" si="360"/>
        <v>0</v>
      </c>
      <c r="LP244" s="446">
        <f t="shared" si="360"/>
        <v>0</v>
      </c>
      <c r="LQ244" s="446">
        <f t="shared" si="360"/>
        <v>0</v>
      </c>
      <c r="LR244" s="446">
        <f t="shared" si="360"/>
        <v>0</v>
      </c>
      <c r="LS244" s="446">
        <f t="shared" si="360"/>
        <v>0</v>
      </c>
      <c r="LT244" s="446">
        <f t="shared" si="360"/>
        <v>0</v>
      </c>
      <c r="LU244" s="446">
        <f t="shared" si="360"/>
        <v>0</v>
      </c>
      <c r="LV244" s="446">
        <f t="shared" si="360"/>
        <v>0</v>
      </c>
      <c r="LW244" s="446">
        <f t="shared" si="360"/>
        <v>0</v>
      </c>
      <c r="LX244" s="446">
        <f t="shared" si="360"/>
        <v>0</v>
      </c>
      <c r="LY244" s="446">
        <f t="shared" si="360"/>
        <v>0</v>
      </c>
      <c r="LZ244" s="446">
        <f t="shared" si="360"/>
        <v>0</v>
      </c>
      <c r="MA244" s="446">
        <f t="shared" si="360"/>
        <v>0</v>
      </c>
      <c r="MB244" s="446">
        <f t="shared" si="360"/>
        <v>0</v>
      </c>
      <c r="MC244" s="446">
        <f t="shared" si="360"/>
        <v>0</v>
      </c>
      <c r="MD244" s="446">
        <f t="shared" si="360"/>
        <v>0</v>
      </c>
      <c r="ME244" s="446">
        <f t="shared" si="360"/>
        <v>0</v>
      </c>
      <c r="MF244" s="446">
        <f t="shared" si="360"/>
        <v>0</v>
      </c>
      <c r="MG244" s="446">
        <f t="shared" si="360"/>
        <v>0</v>
      </c>
      <c r="MH244" s="446">
        <f t="shared" si="360"/>
        <v>0</v>
      </c>
      <c r="MI244" s="446">
        <f t="shared" si="360"/>
        <v>0</v>
      </c>
      <c r="MJ244" s="446">
        <f t="shared" si="360"/>
        <v>0</v>
      </c>
      <c r="MK244" s="446">
        <f t="shared" si="360"/>
        <v>0</v>
      </c>
      <c r="ML244" s="446">
        <f t="shared" si="360"/>
        <v>0</v>
      </c>
      <c r="MM244" s="446">
        <f t="shared" si="360"/>
        <v>0</v>
      </c>
      <c r="MN244" s="446">
        <f t="shared" si="360"/>
        <v>0</v>
      </c>
      <c r="MO244" s="446">
        <f t="shared" si="360"/>
        <v>0</v>
      </c>
      <c r="MP244" s="446">
        <f t="shared" si="360"/>
        <v>0</v>
      </c>
      <c r="MQ244" s="446">
        <f t="shared" si="360"/>
        <v>0</v>
      </c>
      <c r="MR244" s="446">
        <f t="shared" si="360"/>
        <v>0</v>
      </c>
      <c r="MS244" s="446">
        <f t="shared" si="360"/>
        <v>0</v>
      </c>
      <c r="MT244" s="446">
        <f t="shared" si="360"/>
        <v>0</v>
      </c>
      <c r="MU244" s="446">
        <f t="shared" si="360"/>
        <v>0</v>
      </c>
      <c r="MV244" s="446">
        <f t="shared" si="360"/>
        <v>0</v>
      </c>
      <c r="MW244" s="446">
        <f t="shared" si="360"/>
        <v>0</v>
      </c>
      <c r="MX244" s="446">
        <f t="shared" si="360"/>
        <v>0</v>
      </c>
      <c r="MY244" s="446">
        <f t="shared" si="360"/>
        <v>0</v>
      </c>
      <c r="MZ244" s="446">
        <f t="shared" si="360"/>
        <v>0</v>
      </c>
      <c r="NA244" s="446">
        <f t="shared" si="360"/>
        <v>0</v>
      </c>
      <c r="NB244" s="446">
        <f t="shared" si="360"/>
        <v>0</v>
      </c>
      <c r="NC244" s="446">
        <f t="shared" si="360"/>
        <v>0</v>
      </c>
      <c r="ND244" s="446">
        <f t="shared" si="360"/>
        <v>0</v>
      </c>
      <c r="NE244" s="446">
        <f t="shared" si="360"/>
        <v>0</v>
      </c>
      <c r="NF244" s="446">
        <f t="shared" si="360"/>
        <v>0</v>
      </c>
      <c r="NG244" s="446">
        <f t="shared" si="360"/>
        <v>0</v>
      </c>
      <c r="NH244" s="446">
        <f t="shared" si="360"/>
        <v>0</v>
      </c>
      <c r="NI244" s="446">
        <f t="shared" si="360"/>
        <v>0</v>
      </c>
      <c r="NJ244" s="446">
        <f t="shared" si="360"/>
        <v>0</v>
      </c>
      <c r="NK244" s="447">
        <f t="shared" si="360"/>
        <v>0</v>
      </c>
    </row>
    <row r="245" spans="1:375" x14ac:dyDescent="0.15">
      <c r="C245" s="438"/>
      <c r="NK245" s="439"/>
    </row>
    <row r="246" spans="1:375" x14ac:dyDescent="0.15">
      <c r="A246" s="427"/>
      <c r="B246" s="428"/>
      <c r="C246" s="429" t="s">
        <v>743</v>
      </c>
      <c r="D246" s="428"/>
      <c r="E246" s="428"/>
      <c r="F246" s="428"/>
      <c r="G246" s="428"/>
      <c r="H246" s="428"/>
      <c r="I246" s="428"/>
      <c r="J246" s="428"/>
      <c r="K246" s="428"/>
      <c r="L246" s="428"/>
      <c r="M246" s="428"/>
      <c r="N246" s="428"/>
      <c r="O246" s="428"/>
      <c r="P246" s="428"/>
      <c r="Q246" s="428"/>
      <c r="R246" s="428"/>
      <c r="S246" s="428"/>
      <c r="T246" s="428"/>
      <c r="U246" s="428"/>
      <c r="V246" s="428"/>
      <c r="W246" s="428"/>
      <c r="X246" s="428"/>
      <c r="Y246" s="428"/>
      <c r="Z246" s="428"/>
      <c r="AA246" s="428"/>
      <c r="AB246" s="428"/>
      <c r="AC246" s="428"/>
      <c r="AD246" s="428"/>
      <c r="AE246" s="428"/>
      <c r="AF246" s="428"/>
      <c r="AG246" s="428"/>
      <c r="AH246" s="428"/>
      <c r="AI246" s="428"/>
      <c r="AJ246" s="428"/>
      <c r="AK246" s="428"/>
      <c r="AL246" s="428"/>
      <c r="AM246" s="428"/>
      <c r="AN246" s="428"/>
      <c r="AO246" s="428"/>
      <c r="AP246" s="428"/>
      <c r="AQ246" s="428"/>
      <c r="AR246" s="428"/>
      <c r="AS246" s="428"/>
      <c r="AT246" s="428"/>
      <c r="AU246" s="428"/>
      <c r="AV246" s="428"/>
      <c r="AW246" s="428"/>
      <c r="AX246" s="428"/>
      <c r="AY246" s="428"/>
      <c r="AZ246" s="428"/>
      <c r="BA246" s="428"/>
      <c r="BB246" s="428"/>
      <c r="BC246" s="428"/>
      <c r="BD246" s="428"/>
      <c r="BE246" s="428"/>
      <c r="BF246" s="428"/>
      <c r="BG246" s="428"/>
      <c r="BH246" s="428"/>
      <c r="BI246" s="428"/>
      <c r="BJ246" s="428"/>
      <c r="BK246" s="428"/>
      <c r="BL246" s="428"/>
      <c r="BM246" s="428"/>
      <c r="BN246" s="428"/>
      <c r="BO246" s="428"/>
      <c r="BP246" s="428"/>
      <c r="BQ246" s="428"/>
      <c r="BR246" s="428"/>
      <c r="BS246" s="428"/>
      <c r="BT246" s="428"/>
      <c r="BU246" s="428"/>
      <c r="BV246" s="428"/>
      <c r="BW246" s="428"/>
      <c r="BX246" s="428"/>
      <c r="BY246" s="428"/>
      <c r="BZ246" s="428"/>
      <c r="CA246" s="428"/>
      <c r="CB246" s="428"/>
      <c r="CC246" s="428"/>
      <c r="CD246" s="428"/>
      <c r="CE246" s="428"/>
      <c r="CF246" s="428"/>
      <c r="CG246" s="428"/>
      <c r="CH246" s="428"/>
      <c r="CI246" s="428"/>
      <c r="CJ246" s="428"/>
      <c r="CK246" s="428"/>
      <c r="CL246" s="428"/>
      <c r="CM246" s="428"/>
      <c r="CN246" s="428"/>
      <c r="CO246" s="428"/>
      <c r="CP246" s="428"/>
      <c r="CQ246" s="428"/>
      <c r="CR246" s="428"/>
      <c r="CS246" s="428"/>
      <c r="CT246" s="428"/>
      <c r="CU246" s="428"/>
      <c r="CV246" s="428"/>
      <c r="CW246" s="428"/>
      <c r="CX246" s="428"/>
      <c r="CY246" s="428"/>
      <c r="CZ246" s="428"/>
      <c r="DA246" s="428"/>
      <c r="DB246" s="428"/>
      <c r="DC246" s="428"/>
      <c r="DD246" s="428"/>
      <c r="DE246" s="428"/>
      <c r="DF246" s="428"/>
      <c r="DG246" s="428"/>
      <c r="DH246" s="428"/>
      <c r="DI246" s="428"/>
      <c r="DJ246" s="428"/>
      <c r="DK246" s="428"/>
      <c r="DL246" s="428"/>
      <c r="DM246" s="428"/>
      <c r="DN246" s="428"/>
      <c r="DO246" s="428"/>
      <c r="DP246" s="428"/>
      <c r="DQ246" s="428"/>
      <c r="DR246" s="428"/>
      <c r="DS246" s="428"/>
      <c r="DT246" s="428"/>
      <c r="DU246" s="428"/>
      <c r="DV246" s="428"/>
      <c r="DW246" s="428"/>
      <c r="DX246" s="428"/>
      <c r="DY246" s="428"/>
      <c r="DZ246" s="428"/>
      <c r="EA246" s="428"/>
      <c r="EB246" s="428"/>
      <c r="EC246" s="428"/>
      <c r="ED246" s="428"/>
      <c r="EE246" s="428"/>
      <c r="EF246" s="428"/>
      <c r="EG246" s="428"/>
      <c r="EH246" s="428"/>
      <c r="EI246" s="428"/>
      <c r="EJ246" s="428"/>
      <c r="EK246" s="428"/>
      <c r="EL246" s="428"/>
      <c r="EM246" s="428"/>
      <c r="EN246" s="428"/>
      <c r="EO246" s="428"/>
      <c r="EP246" s="428"/>
      <c r="EQ246" s="428"/>
      <c r="ER246" s="428"/>
      <c r="ES246" s="428"/>
      <c r="ET246" s="428"/>
      <c r="EU246" s="428"/>
      <c r="EV246" s="428"/>
      <c r="EW246" s="428"/>
      <c r="EX246" s="428"/>
      <c r="EY246" s="428"/>
      <c r="EZ246" s="428"/>
      <c r="FA246" s="428"/>
      <c r="FB246" s="428"/>
      <c r="FC246" s="428"/>
      <c r="FD246" s="428"/>
      <c r="FE246" s="428"/>
      <c r="FF246" s="428"/>
      <c r="FG246" s="428"/>
      <c r="FH246" s="428"/>
      <c r="FI246" s="428"/>
      <c r="FJ246" s="428"/>
      <c r="FK246" s="428"/>
      <c r="FL246" s="428"/>
      <c r="FM246" s="428"/>
      <c r="FN246" s="428"/>
      <c r="FO246" s="428"/>
      <c r="FP246" s="428"/>
      <c r="FQ246" s="428"/>
      <c r="FR246" s="428"/>
      <c r="FS246" s="428"/>
      <c r="FT246" s="428"/>
      <c r="FU246" s="428"/>
      <c r="FV246" s="428"/>
      <c r="FW246" s="428"/>
      <c r="FX246" s="428"/>
      <c r="FY246" s="428"/>
      <c r="FZ246" s="428"/>
      <c r="GA246" s="428"/>
      <c r="GB246" s="428"/>
      <c r="GC246" s="428"/>
      <c r="GD246" s="428"/>
      <c r="GE246" s="428"/>
      <c r="GF246" s="428"/>
      <c r="GG246" s="428"/>
      <c r="GH246" s="428"/>
      <c r="GI246" s="428"/>
      <c r="GJ246" s="428"/>
      <c r="GK246" s="428"/>
      <c r="GL246" s="428"/>
      <c r="GM246" s="428"/>
      <c r="GN246" s="428"/>
      <c r="GO246" s="428"/>
      <c r="GP246" s="428"/>
      <c r="GQ246" s="428"/>
      <c r="GR246" s="428"/>
      <c r="GS246" s="428"/>
      <c r="GT246" s="428"/>
      <c r="GU246" s="428"/>
      <c r="GV246" s="428"/>
      <c r="GW246" s="428"/>
      <c r="GX246" s="428"/>
      <c r="GY246" s="428"/>
      <c r="GZ246" s="428"/>
      <c r="HA246" s="428"/>
      <c r="HB246" s="428"/>
      <c r="HC246" s="428"/>
      <c r="HD246" s="428"/>
      <c r="HE246" s="428"/>
      <c r="HF246" s="428"/>
      <c r="HG246" s="428"/>
      <c r="HH246" s="428"/>
      <c r="HI246" s="428"/>
      <c r="HJ246" s="428"/>
      <c r="HK246" s="428"/>
      <c r="HL246" s="428"/>
      <c r="HM246" s="428"/>
      <c r="HN246" s="428"/>
      <c r="HO246" s="428"/>
      <c r="HP246" s="428"/>
      <c r="HQ246" s="428"/>
      <c r="HR246" s="428"/>
      <c r="HS246" s="428"/>
      <c r="HT246" s="428"/>
      <c r="HU246" s="428"/>
      <c r="HV246" s="428"/>
      <c r="HW246" s="428"/>
      <c r="HX246" s="428"/>
      <c r="HY246" s="428"/>
      <c r="HZ246" s="428"/>
      <c r="IA246" s="428"/>
      <c r="IB246" s="428"/>
      <c r="IC246" s="428"/>
      <c r="ID246" s="428"/>
      <c r="IE246" s="428"/>
      <c r="IF246" s="428"/>
      <c r="IG246" s="428"/>
      <c r="IH246" s="428"/>
      <c r="II246" s="428"/>
      <c r="IJ246" s="428"/>
      <c r="IK246" s="428"/>
      <c r="IL246" s="428"/>
      <c r="IM246" s="428"/>
      <c r="IN246" s="428"/>
      <c r="IO246" s="428"/>
      <c r="IP246" s="428"/>
      <c r="IQ246" s="428"/>
      <c r="IR246" s="428"/>
      <c r="IS246" s="428"/>
      <c r="IT246" s="428"/>
      <c r="IU246" s="428"/>
      <c r="IV246" s="428"/>
      <c r="IW246" s="428"/>
      <c r="IX246" s="428"/>
      <c r="IY246" s="428"/>
      <c r="IZ246" s="428"/>
      <c r="JA246" s="428"/>
      <c r="JB246" s="428"/>
      <c r="JC246" s="428"/>
      <c r="JD246" s="428"/>
      <c r="JE246" s="428"/>
      <c r="JF246" s="428"/>
      <c r="JG246" s="428"/>
      <c r="JH246" s="428"/>
      <c r="JI246" s="428"/>
      <c r="JJ246" s="428"/>
      <c r="JK246" s="428"/>
      <c r="JL246" s="428"/>
      <c r="JM246" s="428"/>
      <c r="JN246" s="428"/>
      <c r="JO246" s="428"/>
      <c r="JP246" s="428"/>
      <c r="JQ246" s="428"/>
      <c r="JR246" s="428"/>
      <c r="JS246" s="428"/>
      <c r="JT246" s="428"/>
      <c r="JU246" s="428"/>
      <c r="JV246" s="428"/>
      <c r="JW246" s="428"/>
      <c r="JX246" s="428"/>
      <c r="JY246" s="428"/>
      <c r="JZ246" s="428"/>
      <c r="KA246" s="428"/>
      <c r="KB246" s="428"/>
      <c r="KC246" s="428"/>
      <c r="KD246" s="428"/>
      <c r="KE246" s="428"/>
      <c r="KF246" s="428"/>
      <c r="KG246" s="428"/>
      <c r="KH246" s="428"/>
      <c r="KI246" s="428"/>
      <c r="KJ246" s="428"/>
      <c r="KK246" s="428"/>
      <c r="KL246" s="428"/>
      <c r="KM246" s="428"/>
      <c r="KN246" s="428"/>
      <c r="KO246" s="428"/>
      <c r="KP246" s="428"/>
      <c r="KQ246" s="428"/>
      <c r="KR246" s="428"/>
      <c r="KS246" s="428"/>
      <c r="KT246" s="428"/>
      <c r="KU246" s="428"/>
      <c r="KV246" s="428"/>
      <c r="KW246" s="428"/>
      <c r="KX246" s="428"/>
      <c r="KY246" s="428"/>
      <c r="KZ246" s="428"/>
      <c r="LA246" s="428"/>
      <c r="LB246" s="428"/>
      <c r="LC246" s="428"/>
      <c r="LD246" s="428"/>
      <c r="LE246" s="428"/>
      <c r="LF246" s="428"/>
      <c r="LG246" s="428"/>
      <c r="LH246" s="428"/>
      <c r="LI246" s="428"/>
      <c r="LJ246" s="428"/>
      <c r="LK246" s="428"/>
      <c r="LL246" s="428"/>
      <c r="LM246" s="428"/>
      <c r="LN246" s="428"/>
      <c r="LO246" s="428"/>
      <c r="LP246" s="428"/>
      <c r="LQ246" s="428"/>
      <c r="LR246" s="428"/>
      <c r="LS246" s="428"/>
      <c r="LT246" s="428"/>
      <c r="LU246" s="428"/>
      <c r="LV246" s="428"/>
      <c r="LW246" s="428"/>
      <c r="LX246" s="428"/>
      <c r="LY246" s="428"/>
      <c r="LZ246" s="428"/>
      <c r="MA246" s="428"/>
      <c r="MB246" s="428"/>
      <c r="MC246" s="428"/>
      <c r="MD246" s="428"/>
      <c r="ME246" s="428"/>
      <c r="MF246" s="428"/>
      <c r="MG246" s="428"/>
      <c r="MH246" s="428"/>
      <c r="MI246" s="428"/>
      <c r="MJ246" s="428"/>
      <c r="MK246" s="428"/>
      <c r="ML246" s="428"/>
      <c r="MM246" s="428"/>
      <c r="MN246" s="428"/>
      <c r="MO246" s="428"/>
      <c r="MP246" s="428"/>
      <c r="MQ246" s="428"/>
      <c r="MR246" s="428"/>
      <c r="MS246" s="428"/>
      <c r="MT246" s="428"/>
      <c r="MU246" s="428"/>
      <c r="MV246" s="428"/>
      <c r="MW246" s="428"/>
      <c r="MX246" s="428"/>
      <c r="MY246" s="428"/>
      <c r="MZ246" s="428"/>
      <c r="NA246" s="428"/>
      <c r="NB246" s="428"/>
      <c r="NC246" s="428"/>
      <c r="ND246" s="428"/>
      <c r="NE246" s="428"/>
      <c r="NF246" s="428"/>
      <c r="NG246" s="428"/>
      <c r="NH246" s="428"/>
      <c r="NI246" s="428"/>
      <c r="NJ246" s="428"/>
      <c r="NK246" s="430"/>
    </row>
    <row r="247" spans="1:375" x14ac:dyDescent="0.15">
      <c r="A247" s="431"/>
      <c r="B247" s="432" t="s">
        <v>744</v>
      </c>
      <c r="C247" s="433" t="str">
        <f>A83&amp;" / "&amp;C83</f>
        <v>600 / Lyft</v>
      </c>
      <c r="D247" s="434"/>
      <c r="E247" s="434"/>
      <c r="F247" s="434"/>
      <c r="G247" s="434"/>
      <c r="H247" s="434"/>
      <c r="I247" s="434"/>
      <c r="J247" s="434"/>
      <c r="K247" s="434"/>
      <c r="L247" s="434"/>
      <c r="M247" s="434"/>
      <c r="N247" s="434"/>
      <c r="O247" s="434"/>
      <c r="P247" s="434"/>
      <c r="Q247" s="434"/>
      <c r="R247" s="434"/>
      <c r="S247" s="434"/>
      <c r="T247" s="434"/>
      <c r="U247" s="434"/>
      <c r="V247" s="434"/>
      <c r="W247" s="434"/>
      <c r="X247" s="434"/>
      <c r="Y247" s="434"/>
      <c r="Z247" s="434"/>
      <c r="AA247" s="434"/>
      <c r="AB247" s="434"/>
      <c r="AC247" s="434"/>
      <c r="AD247" s="434"/>
      <c r="AE247" s="434"/>
      <c r="AF247" s="434"/>
      <c r="AG247" s="434"/>
      <c r="AH247" s="434"/>
      <c r="AI247" s="434"/>
      <c r="AJ247" s="434"/>
      <c r="AK247" s="434"/>
      <c r="AL247" s="434"/>
      <c r="AM247" s="434"/>
      <c r="AN247" s="434"/>
      <c r="AO247" s="434"/>
      <c r="AP247" s="434"/>
      <c r="AQ247" s="434"/>
      <c r="AR247" s="434"/>
      <c r="AS247" s="434"/>
      <c r="AT247" s="434"/>
      <c r="AU247" s="434"/>
      <c r="AV247" s="434"/>
      <c r="AW247" s="434"/>
      <c r="AX247" s="434"/>
      <c r="AY247" s="434"/>
      <c r="AZ247" s="434"/>
      <c r="BA247" s="434"/>
      <c r="BB247" s="434"/>
      <c r="BC247" s="434"/>
      <c r="BD247" s="434"/>
      <c r="BE247" s="434"/>
      <c r="BF247" s="434"/>
      <c r="BG247" s="434"/>
      <c r="BH247" s="434"/>
      <c r="BI247" s="434"/>
      <c r="BJ247" s="434"/>
      <c r="BK247" s="434"/>
      <c r="BL247" s="434"/>
      <c r="BM247" s="434"/>
      <c r="BN247" s="434"/>
      <c r="BO247" s="434"/>
      <c r="BP247" s="434"/>
      <c r="BQ247" s="434"/>
      <c r="BR247" s="434"/>
      <c r="BS247" s="434"/>
      <c r="BT247" s="434"/>
      <c r="BU247" s="434"/>
      <c r="BV247" s="434"/>
      <c r="BW247" s="434"/>
      <c r="BX247" s="434"/>
      <c r="BY247" s="434"/>
      <c r="BZ247" s="434"/>
      <c r="CA247" s="434"/>
      <c r="CB247" s="434"/>
      <c r="CC247" s="434"/>
      <c r="CD247" s="434"/>
      <c r="CE247" s="434"/>
      <c r="CF247" s="434"/>
      <c r="CG247" s="434"/>
      <c r="CH247" s="434"/>
      <c r="CI247" s="434"/>
      <c r="CJ247" s="434"/>
      <c r="CK247" s="434"/>
      <c r="CL247" s="434"/>
      <c r="CM247" s="434"/>
      <c r="CN247" s="434"/>
      <c r="CO247" s="434"/>
      <c r="CP247" s="434"/>
      <c r="CQ247" s="434"/>
      <c r="CR247" s="434"/>
      <c r="CS247" s="434"/>
      <c r="CT247" s="434"/>
      <c r="CU247" s="434"/>
      <c r="CV247" s="434"/>
      <c r="CW247" s="434"/>
      <c r="CX247" s="434"/>
      <c r="CY247" s="434"/>
      <c r="CZ247" s="434"/>
      <c r="DA247" s="434"/>
      <c r="DB247" s="434"/>
      <c r="DC247" s="434"/>
      <c r="DD247" s="434"/>
      <c r="DE247" s="434"/>
      <c r="DF247" s="434"/>
      <c r="DG247" s="434"/>
      <c r="DH247" s="434"/>
      <c r="DI247" s="434"/>
      <c r="DJ247" s="434"/>
      <c r="DK247" s="434"/>
      <c r="DL247" s="434"/>
      <c r="DM247" s="434"/>
      <c r="DN247" s="434"/>
      <c r="DO247" s="434"/>
      <c r="DP247" s="434"/>
      <c r="DQ247" s="434"/>
      <c r="DR247" s="434"/>
      <c r="DS247" s="434"/>
      <c r="DT247" s="434"/>
      <c r="DU247" s="434"/>
      <c r="DV247" s="434"/>
      <c r="DW247" s="434"/>
      <c r="DX247" s="434"/>
      <c r="DY247" s="434"/>
      <c r="DZ247" s="434"/>
      <c r="EA247" s="434"/>
      <c r="EB247" s="434"/>
      <c r="EC247" s="434"/>
      <c r="ED247" s="434"/>
      <c r="EE247" s="434"/>
      <c r="EF247" s="434"/>
      <c r="EG247" s="434"/>
      <c r="EH247" s="434"/>
      <c r="EI247" s="434"/>
      <c r="EJ247" s="434"/>
      <c r="EK247" s="434"/>
      <c r="EL247" s="434"/>
      <c r="EM247" s="434"/>
      <c r="EN247" s="434"/>
      <c r="EO247" s="434"/>
      <c r="EP247" s="434"/>
      <c r="EQ247" s="434"/>
      <c r="ER247" s="434"/>
      <c r="ES247" s="434"/>
      <c r="ET247" s="434"/>
      <c r="EU247" s="434"/>
      <c r="EV247" s="434"/>
      <c r="EW247" s="434"/>
      <c r="EX247" s="434"/>
      <c r="EY247" s="434"/>
      <c r="EZ247" s="434"/>
      <c r="FA247" s="434"/>
      <c r="FB247" s="434"/>
      <c r="FC247" s="434"/>
      <c r="FD247" s="434"/>
      <c r="FE247" s="434"/>
      <c r="FF247" s="434"/>
      <c r="FG247" s="434"/>
      <c r="FH247" s="434"/>
      <c r="FI247" s="434"/>
      <c r="FJ247" s="434"/>
      <c r="FK247" s="434"/>
      <c r="FL247" s="434"/>
      <c r="FM247" s="434"/>
      <c r="FN247" s="434"/>
      <c r="FO247" s="434"/>
      <c r="FP247" s="434"/>
      <c r="FQ247" s="434"/>
      <c r="FR247" s="434"/>
      <c r="FS247" s="434"/>
      <c r="FT247" s="434"/>
      <c r="FU247" s="434"/>
      <c r="FV247" s="434"/>
      <c r="FW247" s="434"/>
      <c r="FX247" s="434"/>
      <c r="FY247" s="434"/>
      <c r="FZ247" s="434"/>
      <c r="GA247" s="434"/>
      <c r="GB247" s="434"/>
      <c r="GC247" s="434"/>
      <c r="GD247" s="434"/>
      <c r="GE247" s="434"/>
      <c r="GF247" s="434"/>
      <c r="GG247" s="434"/>
      <c r="GH247" s="434"/>
      <c r="GI247" s="434"/>
      <c r="GJ247" s="434"/>
      <c r="GK247" s="434"/>
      <c r="GL247" s="434"/>
      <c r="GM247" s="434"/>
      <c r="GN247" s="434"/>
      <c r="GO247" s="434"/>
      <c r="GP247" s="434"/>
      <c r="GQ247" s="434"/>
      <c r="GR247" s="434"/>
      <c r="GS247" s="434"/>
      <c r="GT247" s="434"/>
      <c r="GU247" s="434"/>
      <c r="GV247" s="434"/>
      <c r="GW247" s="434"/>
      <c r="GX247" s="434"/>
      <c r="GY247" s="434"/>
      <c r="GZ247" s="434"/>
      <c r="HA247" s="434"/>
      <c r="HB247" s="434"/>
      <c r="HC247" s="434"/>
      <c r="HD247" s="434"/>
      <c r="HE247" s="434"/>
      <c r="HF247" s="434"/>
      <c r="HG247" s="434"/>
      <c r="HH247" s="434"/>
      <c r="HI247" s="434"/>
      <c r="HJ247" s="434"/>
      <c r="HK247" s="434"/>
      <c r="HL247" s="434"/>
      <c r="HM247" s="434"/>
      <c r="HN247" s="434"/>
      <c r="HO247" s="434"/>
      <c r="HP247" s="434"/>
      <c r="HQ247" s="434"/>
      <c r="HR247" s="434"/>
      <c r="HS247" s="434"/>
      <c r="HT247" s="434"/>
      <c r="HU247" s="434"/>
      <c r="HV247" s="434"/>
      <c r="HW247" s="434"/>
      <c r="HX247" s="434"/>
      <c r="HY247" s="434"/>
      <c r="HZ247" s="434"/>
      <c r="IA247" s="434"/>
      <c r="IB247" s="434"/>
      <c r="IC247" s="434"/>
      <c r="ID247" s="434"/>
      <c r="IE247" s="434"/>
      <c r="IF247" s="434"/>
      <c r="IG247" s="434"/>
      <c r="IH247" s="434"/>
      <c r="II247" s="434"/>
      <c r="IJ247" s="434"/>
      <c r="IK247" s="434"/>
      <c r="IL247" s="434"/>
      <c r="IM247" s="434"/>
      <c r="IN247" s="434"/>
      <c r="IO247" s="434"/>
      <c r="IP247" s="434"/>
      <c r="IQ247" s="434"/>
      <c r="IR247" s="434"/>
      <c r="IS247" s="434"/>
      <c r="IT247" s="434"/>
      <c r="IU247" s="434"/>
      <c r="IV247" s="434"/>
      <c r="IW247" s="434"/>
      <c r="IX247" s="434"/>
      <c r="IY247" s="434"/>
      <c r="IZ247" s="434"/>
      <c r="JA247" s="434"/>
      <c r="JB247" s="434"/>
      <c r="JC247" s="434"/>
      <c r="JD247" s="434"/>
      <c r="JE247" s="434"/>
      <c r="JF247" s="434"/>
      <c r="JG247" s="434"/>
      <c r="JH247" s="434"/>
      <c r="JI247" s="434"/>
      <c r="JJ247" s="434"/>
      <c r="JK247" s="434"/>
      <c r="JL247" s="434"/>
      <c r="JM247" s="434"/>
      <c r="JN247" s="434"/>
      <c r="JO247" s="434"/>
      <c r="JP247" s="434"/>
      <c r="JQ247" s="434"/>
      <c r="JR247" s="434"/>
      <c r="JS247" s="434"/>
      <c r="JT247" s="434"/>
      <c r="JU247" s="434"/>
      <c r="JV247" s="434"/>
      <c r="JW247" s="434"/>
      <c r="JX247" s="434"/>
      <c r="JY247" s="434"/>
      <c r="JZ247" s="434"/>
      <c r="KA247" s="434"/>
      <c r="KB247" s="434"/>
      <c r="KC247" s="434"/>
      <c r="KD247" s="434"/>
      <c r="KE247" s="434"/>
      <c r="KF247" s="434"/>
      <c r="KG247" s="434"/>
      <c r="KH247" s="434"/>
      <c r="KI247" s="434"/>
      <c r="KJ247" s="434"/>
      <c r="KK247" s="434"/>
      <c r="KL247" s="434"/>
      <c r="KM247" s="434"/>
      <c r="KN247" s="434"/>
      <c r="KO247" s="434"/>
      <c r="KP247" s="434"/>
      <c r="KQ247" s="434"/>
      <c r="KR247" s="434"/>
      <c r="KS247" s="434"/>
      <c r="KT247" s="434"/>
      <c r="KU247" s="434"/>
      <c r="KV247" s="434"/>
      <c r="KW247" s="434"/>
      <c r="KX247" s="434"/>
      <c r="KY247" s="434"/>
      <c r="KZ247" s="434"/>
      <c r="LA247" s="434"/>
      <c r="LB247" s="434"/>
      <c r="LC247" s="434"/>
      <c r="LD247" s="434"/>
      <c r="LE247" s="434"/>
      <c r="LF247" s="434"/>
      <c r="LG247" s="434"/>
      <c r="LH247" s="434"/>
      <c r="LI247" s="434"/>
      <c r="LJ247" s="434"/>
      <c r="LK247" s="434"/>
      <c r="LL247" s="434"/>
      <c r="LM247" s="434"/>
      <c r="LN247" s="434"/>
      <c r="LO247" s="434"/>
      <c r="LP247" s="434"/>
      <c r="LQ247" s="434"/>
      <c r="LR247" s="434"/>
      <c r="LS247" s="434"/>
      <c r="LT247" s="434"/>
      <c r="LU247" s="434"/>
      <c r="LV247" s="434"/>
      <c r="LW247" s="434"/>
      <c r="LX247" s="434"/>
      <c r="LY247" s="434"/>
      <c r="LZ247" s="434"/>
      <c r="MA247" s="434"/>
      <c r="MB247" s="434"/>
      <c r="MC247" s="434"/>
      <c r="MD247" s="434"/>
      <c r="ME247" s="434"/>
      <c r="MF247" s="434"/>
      <c r="MG247" s="434"/>
      <c r="MH247" s="434"/>
      <c r="MI247" s="434"/>
      <c r="MJ247" s="434"/>
      <c r="MK247" s="434"/>
      <c r="ML247" s="434"/>
      <c r="MM247" s="434"/>
      <c r="MN247" s="434"/>
      <c r="MO247" s="434"/>
      <c r="MP247" s="434"/>
      <c r="MQ247" s="434"/>
      <c r="MR247" s="434"/>
      <c r="MS247" s="434"/>
      <c r="MT247" s="434"/>
      <c r="MU247" s="434"/>
      <c r="MV247" s="434"/>
      <c r="MW247" s="434"/>
      <c r="MX247" s="434"/>
      <c r="MY247" s="434"/>
      <c r="MZ247" s="434"/>
      <c r="NA247" s="434"/>
      <c r="NB247" s="434"/>
      <c r="NC247" s="434"/>
      <c r="ND247" s="434"/>
      <c r="NE247" s="434"/>
      <c r="NF247" s="434"/>
      <c r="NG247" s="434"/>
      <c r="NH247" s="434"/>
      <c r="NI247" s="434"/>
      <c r="NJ247" s="434"/>
      <c r="NK247" s="435"/>
    </row>
    <row r="248" spans="1:375" x14ac:dyDescent="0.15">
      <c r="A248" s="436">
        <f>SUM(D248:NK248)</f>
        <v>119772.37500000006</v>
      </c>
      <c r="B248" s="437" t="s">
        <v>745</v>
      </c>
      <c r="C248" s="438" t="s">
        <v>746</v>
      </c>
      <c r="D248" s="439">
        <f t="array" ref="D248">IFERROR(INDEX($N83:$N97,MATCH(1,IF($L83:$L97&lt;=D$165,IF($M83:$M97&gt;=D$165,1)),0))*$B83/12,0)</f>
        <v>0</v>
      </c>
      <c r="E248" s="439">
        <f t="array" ref="E248">IFERROR(INDEX($N83:$N97,MATCH(1,IF($L83:$L97&lt;=E$165,IF($M83:$M97&gt;=E$165,1)),0))*$B83/12,0)</f>
        <v>0</v>
      </c>
      <c r="F248" s="439">
        <f t="array" ref="F248">IFERROR(INDEX($N83:$N97,MATCH(1,IF($L83:$L97&lt;=F$165,IF($M83:$M97&gt;=F$165,1)),0))*$B83/12,0)</f>
        <v>0</v>
      </c>
      <c r="G248" s="439">
        <f t="array" ref="G248">IFERROR(INDEX($N83:$N97,MATCH(1,IF($L83:$L97&lt;=G$165,IF($M83:$M97&gt;=G$165,1)),0))*$B83/12,0)</f>
        <v>0</v>
      </c>
      <c r="H248" s="439">
        <f t="array" ref="H248">IFERROR(INDEX($N83:$N97,MATCH(1,IF($L83:$L97&lt;=H$165,IF($M83:$M97&gt;=H$165,1)),0))*$B83/12,0)</f>
        <v>0</v>
      </c>
      <c r="I248" s="439">
        <f t="array" ref="I248">IFERROR(INDEX($N83:$N97,MATCH(1,IF($L83:$L97&lt;=I$165,IF($M83:$M97&gt;=I$165,1)),0))*$B83/12,0)</f>
        <v>0</v>
      </c>
      <c r="J248" s="439">
        <f t="array" ref="J248">IFERROR(INDEX($N83:$N97,MATCH(1,IF($L83:$L97&lt;=J$165,IF($M83:$M97&gt;=J$165,1)),0))*$B83/12,0)</f>
        <v>0</v>
      </c>
      <c r="K248" s="439">
        <f t="array" ref="K248">IFERROR(INDEX($N83:$N97,MATCH(1,IF($L83:$L97&lt;=K$165,IF($M83:$M97&gt;=K$165,1)),0))*$B83/12,0)</f>
        <v>0</v>
      </c>
      <c r="L248" s="439">
        <f t="array" ref="L248">IFERROR(INDEX($N83:$N97,MATCH(1,IF($L83:$L97&lt;=L$165,IF($M83:$M97&gt;=L$165,1)),0))*$B83/12,0)</f>
        <v>0</v>
      </c>
      <c r="M248" s="439">
        <f t="array" ref="M248">IFERROR(INDEX($N83:$N97,MATCH(1,IF($L83:$L97&lt;=M$165,IF($M83:$M97&gt;=M$165,1)),0))*$B83/12,0)</f>
        <v>0</v>
      </c>
      <c r="N248" s="439">
        <f t="array" ref="N248">IFERROR(INDEX($N83:$N97,MATCH(1,IF($L83:$L97&lt;=N$165,IF($M83:$M97&gt;=N$165,1)),0))*$B83/12,0)</f>
        <v>0</v>
      </c>
      <c r="O248" s="439">
        <f t="array" ref="O248">IFERROR(INDEX($N83:$N97,MATCH(1,IF($L83:$L97&lt;=O$165,IF($M83:$M97&gt;=O$165,1)),0))*$B83/12,0)</f>
        <v>0</v>
      </c>
      <c r="P248" s="439">
        <f t="array" ref="P248">IFERROR(INDEX($N83:$N97,MATCH(1,IF($L83:$L97&lt;=P$165,IF($M83:$M97&gt;=P$165,1)),0))*$B83/12,0)</f>
        <v>0</v>
      </c>
      <c r="Q248" s="439">
        <f t="array" ref="Q248">IFERROR(INDEX($N83:$N97,MATCH(1,IF($L83:$L97&lt;=Q$165,IF($M83:$M97&gt;=Q$165,1)),0))*$B83/12,0)</f>
        <v>0</v>
      </c>
      <c r="R248" s="439">
        <f t="array" ref="R248">IFERROR(INDEX($N83:$N97,MATCH(1,IF($L83:$L97&lt;=R$165,IF($M83:$M97&gt;=R$165,1)),0))*$B83/12,0)</f>
        <v>0</v>
      </c>
      <c r="S248" s="439">
        <f t="array" ref="S248">IFERROR(INDEX($N83:$N97,MATCH(1,IF($L83:$L97&lt;=S$165,IF($M83:$M97&gt;=S$165,1)),0))*$B83/12,0)</f>
        <v>0</v>
      </c>
      <c r="T248" s="439">
        <f t="array" ref="T248">IFERROR(INDEX($N83:$N97,MATCH(1,IF($L83:$L97&lt;=T$165,IF($M83:$M97&gt;=T$165,1)),0))*$B83/12,0)</f>
        <v>0</v>
      </c>
      <c r="U248" s="439">
        <f t="array" ref="U248">IFERROR(INDEX($N83:$N97,MATCH(1,IF($L83:$L97&lt;=U$165,IF($M83:$M97&gt;=U$165,1)),0))*$B83/12,0)</f>
        <v>0</v>
      </c>
      <c r="V248" s="439">
        <f t="array" ref="V248">IFERROR(INDEX($N83:$N97,MATCH(1,IF($L83:$L97&lt;=V$165,IF($M83:$M97&gt;=V$165,1)),0))*$B83/12,0)</f>
        <v>0</v>
      </c>
      <c r="W248" s="439">
        <f t="array" ref="W248">IFERROR(INDEX($N83:$N97,MATCH(1,IF($L83:$L97&lt;=W$165,IF($M83:$M97&gt;=W$165,1)),0))*$B83/12,0)</f>
        <v>0</v>
      </c>
      <c r="X248" s="439">
        <f t="array" ref="X248">IFERROR(INDEX($N83:$N97,MATCH(1,IF($L83:$L97&lt;=X$165,IF($M83:$M97&gt;=X$165,1)),0))*$B83/12,0)</f>
        <v>0</v>
      </c>
      <c r="Y248" s="439">
        <f t="array" ref="Y248">IFERROR(INDEX($N83:$N97,MATCH(1,IF($L83:$L97&lt;=Y$165,IF($M83:$M97&gt;=Y$165,1)),0))*$B83/12,0)</f>
        <v>3229.1666666666665</v>
      </c>
      <c r="Z248" s="439">
        <f t="array" ref="Z248">IFERROR(INDEX($N83:$N97,MATCH(1,IF($L83:$L97&lt;=Z$165,IF($M83:$M97&gt;=Z$165,1)),0))*$B83/12,0)</f>
        <v>3229.1666666666665</v>
      </c>
      <c r="AA248" s="439">
        <f t="array" ref="AA248">IFERROR(INDEX($N83:$N97,MATCH(1,IF($L83:$L97&lt;=AA$165,IF($M83:$M97&gt;=AA$165,1)),0))*$B83/12,0)</f>
        <v>3229.1666666666665</v>
      </c>
      <c r="AB248" s="439">
        <f t="array" ref="AB248">IFERROR(INDEX($N83:$N97,MATCH(1,IF($L83:$L97&lt;=AB$165,IF($M83:$M97&gt;=AB$165,1)),0))*$B83/12,0)</f>
        <v>3229.1666666666665</v>
      </c>
      <c r="AC248" s="439">
        <f t="array" ref="AC248">IFERROR(INDEX($N83:$N97,MATCH(1,IF($L83:$L97&lt;=AC$165,IF($M83:$M97&gt;=AC$165,1)),0))*$B83/12,0)</f>
        <v>3229.1666666666665</v>
      </c>
      <c r="AD248" s="439">
        <f t="array" ref="AD248">IFERROR(INDEX($N83:$N97,MATCH(1,IF($L83:$L97&lt;=AD$165,IF($M83:$M97&gt;=AD$165,1)),0))*$B83/12,0)</f>
        <v>3229.1666666666665</v>
      </c>
      <c r="AE248" s="439">
        <f t="array" ref="AE248">IFERROR(INDEX($N83:$N97,MATCH(1,IF($L83:$L97&lt;=AE$165,IF($M83:$M97&gt;=AE$165,1)),0))*$B83/12,0)</f>
        <v>3229.1666666666665</v>
      </c>
      <c r="AF248" s="439">
        <f t="array" ref="AF248">IFERROR(INDEX($N83:$N97,MATCH(1,IF($L83:$L97&lt;=AF$165,IF($M83:$M97&gt;=AF$165,1)),0))*$B83/12,0)</f>
        <v>3229.1666666666665</v>
      </c>
      <c r="AG248" s="439">
        <f t="array" ref="AG248">IFERROR(INDEX($N83:$N97,MATCH(1,IF($L83:$L97&lt;=AG$165,IF($M83:$M97&gt;=AG$165,1)),0))*$B83/12,0)</f>
        <v>3229.1666666666665</v>
      </c>
      <c r="AH248" s="439">
        <f t="array" ref="AH248">IFERROR(INDEX($N83:$N97,MATCH(1,IF($L83:$L97&lt;=AH$165,IF($M83:$M97&gt;=AH$165,1)),0))*$B83/12,0)</f>
        <v>3229.1666666666665</v>
      </c>
      <c r="AI248" s="439">
        <f t="array" ref="AI248">IFERROR(INDEX($N83:$N97,MATCH(1,IF($L83:$L97&lt;=AI$165,IF($M83:$M97&gt;=AI$165,1)),0))*$B83/12,0)</f>
        <v>3229.1666666666665</v>
      </c>
      <c r="AJ248" s="439">
        <f t="array" ref="AJ248">IFERROR(INDEX($N83:$N97,MATCH(1,IF($L83:$L97&lt;=AJ$165,IF($M83:$M97&gt;=AJ$165,1)),0))*$B83/12,0)</f>
        <v>3229.1666666666665</v>
      </c>
      <c r="AK248" s="439">
        <f t="array" ref="AK248">IFERROR(INDEX($N83:$N97,MATCH(1,IF($L83:$L97&lt;=AK$165,IF($M83:$M97&gt;=AK$165,1)),0))*$B83/12,0)</f>
        <v>3326.0416666666665</v>
      </c>
      <c r="AL248" s="439">
        <f t="array" ref="AL248">IFERROR(INDEX($N83:$N97,MATCH(1,IF($L83:$L97&lt;=AL$165,IF($M83:$M97&gt;=AL$165,1)),0))*$B83/12,0)</f>
        <v>3326.0416666666665</v>
      </c>
      <c r="AM248" s="439">
        <f t="array" ref="AM248">IFERROR(INDEX($N83:$N97,MATCH(1,IF($L83:$L97&lt;=AM$165,IF($M83:$M97&gt;=AM$165,1)),0))*$B83/12,0)</f>
        <v>3326.0416666666665</v>
      </c>
      <c r="AN248" s="439">
        <f t="array" ref="AN248">IFERROR(INDEX($N83:$N97,MATCH(1,IF($L83:$L97&lt;=AN$165,IF($M83:$M97&gt;=AN$165,1)),0))*$B83/12,0)</f>
        <v>3326.0416666666665</v>
      </c>
      <c r="AO248" s="439">
        <f t="array" ref="AO248">IFERROR(INDEX($N83:$N97,MATCH(1,IF($L83:$L97&lt;=AO$165,IF($M83:$M97&gt;=AO$165,1)),0))*$B83/12,0)</f>
        <v>3326.0416666666665</v>
      </c>
      <c r="AP248" s="439">
        <f t="array" ref="AP248">IFERROR(INDEX($N83:$N97,MATCH(1,IF($L83:$L97&lt;=AP$165,IF($M83:$M97&gt;=AP$165,1)),0))*$B83/12,0)</f>
        <v>3326.0416666666665</v>
      </c>
      <c r="AQ248" s="439">
        <f t="array" ref="AQ248">IFERROR(INDEX($N83:$N97,MATCH(1,IF($L83:$L97&lt;=AQ$165,IF($M83:$M97&gt;=AQ$165,1)),0))*$B83/12,0)</f>
        <v>3326.0416666666665</v>
      </c>
      <c r="AR248" s="439">
        <f t="array" ref="AR248">IFERROR(INDEX($N83:$N97,MATCH(1,IF($L83:$L97&lt;=AR$165,IF($M83:$M97&gt;=AR$165,1)),0))*$B83/12,0)</f>
        <v>3326.0416666666665</v>
      </c>
      <c r="AS248" s="439">
        <f t="array" ref="AS248">IFERROR(INDEX($N83:$N97,MATCH(1,IF($L83:$L97&lt;=AS$165,IF($M83:$M97&gt;=AS$165,1)),0))*$B83/12,0)</f>
        <v>3326.0416666666665</v>
      </c>
      <c r="AT248" s="439">
        <f t="array" ref="AT248">IFERROR(INDEX($N83:$N97,MATCH(1,IF($L83:$L97&lt;=AT$165,IF($M83:$M97&gt;=AT$165,1)),0))*$B83/12,0)</f>
        <v>3326.0416666666665</v>
      </c>
      <c r="AU248" s="439">
        <f t="array" ref="AU248">IFERROR(INDEX($N83:$N97,MATCH(1,IF($L83:$L97&lt;=AU$165,IF($M83:$M97&gt;=AU$165,1)),0))*$B83/12,0)</f>
        <v>3326.0416666666665</v>
      </c>
      <c r="AV248" s="439">
        <f t="array" ref="AV248">IFERROR(INDEX($N83:$N97,MATCH(1,IF($L83:$L97&lt;=AV$165,IF($M83:$M97&gt;=AV$165,1)),0))*$B83/12,0)</f>
        <v>3326.0416666666665</v>
      </c>
      <c r="AW248" s="439">
        <f t="array" ref="AW248">IFERROR(INDEX($N83:$N97,MATCH(1,IF($L83:$L97&lt;=AW$165,IF($M83:$M97&gt;=AW$165,1)),0))*$B83/12,0)</f>
        <v>3425.8229166666665</v>
      </c>
      <c r="AX248" s="439">
        <f t="array" ref="AX248">IFERROR(INDEX($N83:$N97,MATCH(1,IF($L83:$L97&lt;=AX$165,IF($M83:$M97&gt;=AX$165,1)),0))*$B83/12,0)</f>
        <v>3425.8229166666665</v>
      </c>
      <c r="AY248" s="439">
        <f t="array" ref="AY248">IFERROR(INDEX($N83:$N97,MATCH(1,IF($L83:$L97&lt;=AY$165,IF($M83:$M97&gt;=AY$165,1)),0))*$B83/12,0)</f>
        <v>3425.8229166666665</v>
      </c>
      <c r="AZ248" s="439">
        <f t="array" ref="AZ248">IFERROR(INDEX($N83:$N97,MATCH(1,IF($L83:$L97&lt;=AZ$165,IF($M83:$M97&gt;=AZ$165,1)),0))*$B83/12,0)</f>
        <v>3425.8229166666665</v>
      </c>
      <c r="BA248" s="439">
        <f t="array" ref="BA248">IFERROR(INDEX($N83:$N97,MATCH(1,IF($L83:$L97&lt;=BA$165,IF($M83:$M97&gt;=BA$165,1)),0))*$B83/12,0)</f>
        <v>3425.8229166666665</v>
      </c>
      <c r="BB248" s="439">
        <f t="array" ref="BB248">IFERROR(INDEX($N83:$N97,MATCH(1,IF($L83:$L97&lt;=BB$165,IF($M83:$M97&gt;=BB$165,1)),0))*$B83/12,0)</f>
        <v>3425.8229166666665</v>
      </c>
      <c r="BC248" s="439">
        <f t="array" ref="BC248">IFERROR(INDEX($N83:$N97,MATCH(1,IF($L83:$L97&lt;=BC$165,IF($M83:$M97&gt;=BC$165,1)),0))*$B83/12,0)</f>
        <v>3425.8229166666665</v>
      </c>
      <c r="BD248" s="439">
        <f t="array" ref="BD248">IFERROR(INDEX($N83:$N97,MATCH(1,IF($L83:$L97&lt;=BD$165,IF($M83:$M97&gt;=BD$165,1)),0))*$B83/12,0)</f>
        <v>3425.8229166666665</v>
      </c>
      <c r="BE248" s="439">
        <f t="array" ref="BE248">IFERROR(INDEX($N83:$N97,MATCH(1,IF($L83:$L97&lt;=BE$165,IF($M83:$M97&gt;=BE$165,1)),0))*$B83/12,0)</f>
        <v>3425.8229166666665</v>
      </c>
      <c r="BF248" s="439">
        <f t="array" ref="BF248">IFERROR(INDEX($N83:$N97,MATCH(1,IF($L83:$L97&lt;=BF$165,IF($M83:$M97&gt;=BF$165,1)),0))*$B83/12,0)</f>
        <v>3425.8229166666665</v>
      </c>
      <c r="BG248" s="439">
        <f t="array" ref="BG248">IFERROR(INDEX($N83:$N97,MATCH(1,IF($L83:$L97&lt;=BG$165,IF($M83:$M97&gt;=BG$165,1)),0))*$B83/12,0)</f>
        <v>3425.8229166666665</v>
      </c>
      <c r="BH248" s="439">
        <f t="array" ref="BH248">IFERROR(INDEX($N83:$N97,MATCH(1,IF($L83:$L97&lt;=BH$165,IF($M83:$M97&gt;=BH$165,1)),0))*$B83/12,0)</f>
        <v>3425.8229166666665</v>
      </c>
      <c r="BI248" s="439">
        <f t="array" ref="BI248">IFERROR(INDEX($N83:$N97,MATCH(1,IF($L83:$L97&lt;=BI$165,IF($M83:$M97&gt;=BI$165,1)),0))*$B83/12,0)</f>
        <v>0</v>
      </c>
      <c r="BJ248" s="439">
        <f t="array" ref="BJ248">IFERROR(INDEX($N83:$N97,MATCH(1,IF($L83:$L97&lt;=BJ$165,IF($M83:$M97&gt;=BJ$165,1)),0))*$B83/12,0)</f>
        <v>0</v>
      </c>
      <c r="BK248" s="439">
        <f t="array" ref="BK248">IFERROR(INDEX($N83:$N97,MATCH(1,IF($L83:$L97&lt;=BK$165,IF($M83:$M97&gt;=BK$165,1)),0))*$B83/12,0)</f>
        <v>0</v>
      </c>
      <c r="BL248" s="439">
        <f t="array" ref="BL248">IFERROR(INDEX($N83:$N97,MATCH(1,IF($L83:$L97&lt;=BL$165,IF($M83:$M97&gt;=BL$165,1)),0))*$B83/12,0)</f>
        <v>0</v>
      </c>
      <c r="BM248" s="439">
        <f t="array" ref="BM248">IFERROR(INDEX($N83:$N97,MATCH(1,IF($L83:$L97&lt;=BM$165,IF($M83:$M97&gt;=BM$165,1)),0))*$B83/12,0)</f>
        <v>0</v>
      </c>
      <c r="BN248" s="439">
        <f t="array" ref="BN248">IFERROR(INDEX($N83:$N97,MATCH(1,IF($L83:$L97&lt;=BN$165,IF($M83:$M97&gt;=BN$165,1)),0))*$B83/12,0)</f>
        <v>0</v>
      </c>
      <c r="BO248" s="439">
        <f t="array" ref="BO248">IFERROR(INDEX($N83:$N97,MATCH(1,IF($L83:$L97&lt;=BO$165,IF($M83:$M97&gt;=BO$165,1)),0))*$B83/12,0)</f>
        <v>0</v>
      </c>
      <c r="BP248" s="439">
        <f t="array" ref="BP248">IFERROR(INDEX($N83:$N97,MATCH(1,IF($L83:$L97&lt;=BP$165,IF($M83:$M97&gt;=BP$165,1)),0))*$B83/12,0)</f>
        <v>0</v>
      </c>
      <c r="BQ248" s="439">
        <f t="array" ref="BQ248">IFERROR(INDEX($N83:$N97,MATCH(1,IF($L83:$L97&lt;=BQ$165,IF($M83:$M97&gt;=BQ$165,1)),0))*$B83/12,0)</f>
        <v>0</v>
      </c>
      <c r="BR248" s="439">
        <f t="array" ref="BR248">IFERROR(INDEX($N83:$N97,MATCH(1,IF($L83:$L97&lt;=BR$165,IF($M83:$M97&gt;=BR$165,1)),0))*$B83/12,0)</f>
        <v>0</v>
      </c>
      <c r="BS248" s="439">
        <f t="array" ref="BS248">IFERROR(INDEX($N83:$N97,MATCH(1,IF($L83:$L97&lt;=BS$165,IF($M83:$M97&gt;=BS$165,1)),0))*$B83/12,0)</f>
        <v>0</v>
      </c>
      <c r="BT248" s="439">
        <f t="array" ref="BT248">IFERROR(INDEX($N83:$N97,MATCH(1,IF($L83:$L97&lt;=BT$165,IF($M83:$M97&gt;=BT$165,1)),0))*$B83/12,0)</f>
        <v>0</v>
      </c>
      <c r="BU248" s="439">
        <f t="array" ref="BU248">IFERROR(INDEX($N83:$N97,MATCH(1,IF($L83:$L97&lt;=BU$165,IF($M83:$M97&gt;=BU$165,1)),0))*$B83/12,0)</f>
        <v>0</v>
      </c>
      <c r="BV248" s="439">
        <f t="array" ref="BV248">IFERROR(INDEX($N83:$N97,MATCH(1,IF($L83:$L97&lt;=BV$165,IF($M83:$M97&gt;=BV$165,1)),0))*$B83/12,0)</f>
        <v>0</v>
      </c>
      <c r="BW248" s="439">
        <f t="array" ref="BW248">IFERROR(INDEX($N83:$N97,MATCH(1,IF($L83:$L97&lt;=BW$165,IF($M83:$M97&gt;=BW$165,1)),0))*$B83/12,0)</f>
        <v>0</v>
      </c>
      <c r="BX248" s="439">
        <f t="array" ref="BX248">IFERROR(INDEX($N83:$N97,MATCH(1,IF($L83:$L97&lt;=BX$165,IF($M83:$M97&gt;=BX$165,1)),0))*$B83/12,0)</f>
        <v>0</v>
      </c>
      <c r="BY248" s="439">
        <f t="array" ref="BY248">IFERROR(INDEX($N83:$N97,MATCH(1,IF($L83:$L97&lt;=BY$165,IF($M83:$M97&gt;=BY$165,1)),0))*$B83/12,0)</f>
        <v>0</v>
      </c>
      <c r="BZ248" s="439">
        <f t="array" ref="BZ248">IFERROR(INDEX($N83:$N97,MATCH(1,IF($L83:$L97&lt;=BZ$165,IF($M83:$M97&gt;=BZ$165,1)),0))*$B83/12,0)</f>
        <v>0</v>
      </c>
      <c r="CA248" s="439">
        <f t="array" ref="CA248">IFERROR(INDEX($N83:$N97,MATCH(1,IF($L83:$L97&lt;=CA$165,IF($M83:$M97&gt;=CA$165,1)),0))*$B83/12,0)</f>
        <v>0</v>
      </c>
      <c r="CB248" s="439">
        <f t="array" ref="CB248">IFERROR(INDEX($N83:$N97,MATCH(1,IF($L83:$L97&lt;=CB$165,IF($M83:$M97&gt;=CB$165,1)),0))*$B83/12,0)</f>
        <v>0</v>
      </c>
      <c r="CC248" s="439">
        <f t="array" ref="CC248">IFERROR(INDEX($N83:$N97,MATCH(1,IF($L83:$L97&lt;=CC$165,IF($M83:$M97&gt;=CC$165,1)),0))*$B83/12,0)</f>
        <v>0</v>
      </c>
      <c r="CD248" s="439">
        <f t="array" ref="CD248">IFERROR(INDEX($N83:$N97,MATCH(1,IF($L83:$L97&lt;=CD$165,IF($M83:$M97&gt;=CD$165,1)),0))*$B83/12,0)</f>
        <v>0</v>
      </c>
      <c r="CE248" s="439">
        <f t="array" ref="CE248">IFERROR(INDEX($N83:$N97,MATCH(1,IF($L83:$L97&lt;=CE$165,IF($M83:$M97&gt;=CE$165,1)),0))*$B83/12,0)</f>
        <v>0</v>
      </c>
      <c r="CF248" s="439">
        <f t="array" ref="CF248">IFERROR(INDEX($N83:$N97,MATCH(1,IF($L83:$L97&lt;=CF$165,IF($M83:$M97&gt;=CF$165,1)),0))*$B83/12,0)</f>
        <v>0</v>
      </c>
      <c r="CG248" s="439">
        <f t="array" ref="CG248">IFERROR(INDEX($N83:$N97,MATCH(1,IF($L83:$L97&lt;=CG$165,IF($M83:$M97&gt;=CG$165,1)),0))*$B83/12,0)</f>
        <v>0</v>
      </c>
      <c r="CH248" s="439">
        <f t="array" ref="CH248">IFERROR(INDEX($N83:$N97,MATCH(1,IF($L83:$L97&lt;=CH$165,IF($M83:$M97&gt;=CH$165,1)),0))*$B83/12,0)</f>
        <v>0</v>
      </c>
      <c r="CI248" s="439">
        <f t="array" ref="CI248">IFERROR(INDEX($N83:$N97,MATCH(1,IF($L83:$L97&lt;=CI$165,IF($M83:$M97&gt;=CI$165,1)),0))*$B83/12,0)</f>
        <v>0</v>
      </c>
      <c r="CJ248" s="439">
        <f t="array" ref="CJ248">IFERROR(INDEX($N83:$N97,MATCH(1,IF($L83:$L97&lt;=CJ$165,IF($M83:$M97&gt;=CJ$165,1)),0))*$B83/12,0)</f>
        <v>0</v>
      </c>
      <c r="CK248" s="439">
        <f t="array" ref="CK248">IFERROR(INDEX($N83:$N97,MATCH(1,IF($L83:$L97&lt;=CK$165,IF($M83:$M97&gt;=CK$165,1)),0))*$B83/12,0)</f>
        <v>0</v>
      </c>
      <c r="CL248" s="439">
        <f t="array" ref="CL248">IFERROR(INDEX($N83:$N97,MATCH(1,IF($L83:$L97&lt;=CL$165,IF($M83:$M97&gt;=CL$165,1)),0))*$B83/12,0)</f>
        <v>0</v>
      </c>
      <c r="CM248" s="439">
        <f t="array" ref="CM248">IFERROR(INDEX($N83:$N97,MATCH(1,IF($L83:$L97&lt;=CM$165,IF($M83:$M97&gt;=CM$165,1)),0))*$B83/12,0)</f>
        <v>0</v>
      </c>
      <c r="CN248" s="439">
        <f t="array" ref="CN248">IFERROR(INDEX($N83:$N97,MATCH(1,IF($L83:$L97&lt;=CN$165,IF($M83:$M97&gt;=CN$165,1)),0))*$B83/12,0)</f>
        <v>0</v>
      </c>
      <c r="CO248" s="439">
        <f t="array" ref="CO248">IFERROR(INDEX($N83:$N97,MATCH(1,IF($L83:$L97&lt;=CO$165,IF($M83:$M97&gt;=CO$165,1)),0))*$B83/12,0)</f>
        <v>0</v>
      </c>
      <c r="CP248" s="439">
        <f t="array" ref="CP248">IFERROR(INDEX($N83:$N97,MATCH(1,IF($L83:$L97&lt;=CP$165,IF($M83:$M97&gt;=CP$165,1)),0))*$B83/12,0)</f>
        <v>0</v>
      </c>
      <c r="CQ248" s="439">
        <f t="array" ref="CQ248">IFERROR(INDEX($N83:$N97,MATCH(1,IF($L83:$L97&lt;=CQ$165,IF($M83:$M97&gt;=CQ$165,1)),0))*$B83/12,0)</f>
        <v>0</v>
      </c>
      <c r="CR248" s="439">
        <f t="array" ref="CR248">IFERROR(INDEX($N83:$N97,MATCH(1,IF($L83:$L97&lt;=CR$165,IF($M83:$M97&gt;=CR$165,1)),0))*$B83/12,0)</f>
        <v>0</v>
      </c>
      <c r="CS248" s="439">
        <f t="array" ref="CS248">IFERROR(INDEX($N83:$N97,MATCH(1,IF($L83:$L97&lt;=CS$165,IF($M83:$M97&gt;=CS$165,1)),0))*$B83/12,0)</f>
        <v>0</v>
      </c>
      <c r="CT248" s="439">
        <f t="array" ref="CT248">IFERROR(INDEX($N83:$N97,MATCH(1,IF($L83:$L97&lt;=CT$165,IF($M83:$M97&gt;=CT$165,1)),0))*$B83/12,0)</f>
        <v>0</v>
      </c>
      <c r="CU248" s="439">
        <f t="array" ref="CU248">IFERROR(INDEX($N83:$N97,MATCH(1,IF($L83:$L97&lt;=CU$165,IF($M83:$M97&gt;=CU$165,1)),0))*$B83/12,0)</f>
        <v>0</v>
      </c>
      <c r="CV248" s="439">
        <f t="array" ref="CV248">IFERROR(INDEX($N83:$N97,MATCH(1,IF($L83:$L97&lt;=CV$165,IF($M83:$M97&gt;=CV$165,1)),0))*$B83/12,0)</f>
        <v>0</v>
      </c>
      <c r="CW248" s="439">
        <f t="array" ref="CW248">IFERROR(INDEX($N83:$N97,MATCH(1,IF($L83:$L97&lt;=CW$165,IF($M83:$M97&gt;=CW$165,1)),0))*$B83/12,0)</f>
        <v>0</v>
      </c>
      <c r="CX248" s="439">
        <f t="array" ref="CX248">IFERROR(INDEX($N83:$N97,MATCH(1,IF($L83:$L97&lt;=CX$165,IF($M83:$M97&gt;=CX$165,1)),0))*$B83/12,0)</f>
        <v>0</v>
      </c>
      <c r="CY248" s="439">
        <f t="array" ref="CY248">IFERROR(INDEX($N83:$N97,MATCH(1,IF($L83:$L97&lt;=CY$165,IF($M83:$M97&gt;=CY$165,1)),0))*$B83/12,0)</f>
        <v>0</v>
      </c>
      <c r="CZ248" s="439">
        <f t="array" ref="CZ248">IFERROR(INDEX($N83:$N97,MATCH(1,IF($L83:$L97&lt;=CZ$165,IF($M83:$M97&gt;=CZ$165,1)),0))*$B83/12,0)</f>
        <v>0</v>
      </c>
      <c r="DA248" s="439">
        <f t="array" ref="DA248">IFERROR(INDEX($N83:$N97,MATCH(1,IF($L83:$L97&lt;=DA$165,IF($M83:$M97&gt;=DA$165,1)),0))*$B83/12,0)</f>
        <v>0</v>
      </c>
      <c r="DB248" s="439">
        <f t="array" ref="DB248">IFERROR(INDEX($N83:$N97,MATCH(1,IF($L83:$L97&lt;=DB$165,IF($M83:$M97&gt;=DB$165,1)),0))*$B83/12,0)</f>
        <v>0</v>
      </c>
      <c r="DC248" s="439">
        <f t="array" ref="DC248">IFERROR(INDEX($N83:$N97,MATCH(1,IF($L83:$L97&lt;=DC$165,IF($M83:$M97&gt;=DC$165,1)),0))*$B83/12,0)</f>
        <v>0</v>
      </c>
      <c r="DD248" s="439">
        <f t="array" ref="DD248">IFERROR(INDEX($N83:$N97,MATCH(1,IF($L83:$L97&lt;=DD$165,IF($M83:$M97&gt;=DD$165,1)),0))*$B83/12,0)</f>
        <v>0</v>
      </c>
      <c r="DE248" s="439">
        <f t="array" ref="DE248">IFERROR(INDEX($N83:$N97,MATCH(1,IF($L83:$L97&lt;=DE$165,IF($M83:$M97&gt;=DE$165,1)),0))*$B83/12,0)</f>
        <v>0</v>
      </c>
      <c r="DF248" s="439">
        <f t="array" ref="DF248">IFERROR(INDEX($N83:$N97,MATCH(1,IF($L83:$L97&lt;=DF$165,IF($M83:$M97&gt;=DF$165,1)),0))*$B83/12,0)</f>
        <v>0</v>
      </c>
      <c r="DG248" s="439">
        <f t="array" ref="DG248">IFERROR(INDEX($N83:$N97,MATCH(1,IF($L83:$L97&lt;=DG$165,IF($M83:$M97&gt;=DG$165,1)),0))*$B83/12,0)</f>
        <v>0</v>
      </c>
      <c r="DH248" s="439">
        <f t="array" ref="DH248">IFERROR(INDEX($N83:$N97,MATCH(1,IF($L83:$L97&lt;=DH$165,IF($M83:$M97&gt;=DH$165,1)),0))*$B83/12,0)</f>
        <v>0</v>
      </c>
      <c r="DI248" s="439">
        <f t="array" ref="DI248">IFERROR(INDEX($N83:$N97,MATCH(1,IF($L83:$L97&lt;=DI$165,IF($M83:$M97&gt;=DI$165,1)),0))*$B83/12,0)</f>
        <v>0</v>
      </c>
      <c r="DJ248" s="439">
        <f t="array" ref="DJ248">IFERROR(INDEX($N83:$N97,MATCH(1,IF($L83:$L97&lt;=DJ$165,IF($M83:$M97&gt;=DJ$165,1)),0))*$B83/12,0)</f>
        <v>0</v>
      </c>
      <c r="DK248" s="439">
        <f t="array" ref="DK248">IFERROR(INDEX($N83:$N97,MATCH(1,IF($L83:$L97&lt;=DK$165,IF($M83:$M97&gt;=DK$165,1)),0))*$B83/12,0)</f>
        <v>0</v>
      </c>
      <c r="DL248" s="439">
        <f t="array" ref="DL248">IFERROR(INDEX($N83:$N97,MATCH(1,IF($L83:$L97&lt;=DL$165,IF($M83:$M97&gt;=DL$165,1)),0))*$B83/12,0)</f>
        <v>0</v>
      </c>
      <c r="DM248" s="439">
        <f t="array" ref="DM248">IFERROR(INDEX($N83:$N97,MATCH(1,IF($L83:$L97&lt;=DM$165,IF($M83:$M97&gt;=DM$165,1)),0))*$B83/12,0)</f>
        <v>0</v>
      </c>
      <c r="DN248" s="439">
        <f t="array" ref="DN248">IFERROR(INDEX($N83:$N97,MATCH(1,IF($L83:$L97&lt;=DN$165,IF($M83:$M97&gt;=DN$165,1)),0))*$B83/12,0)</f>
        <v>0</v>
      </c>
      <c r="DO248" s="439">
        <f t="array" ref="DO248">IFERROR(INDEX($N83:$N97,MATCH(1,IF($L83:$L97&lt;=DO$165,IF($M83:$M97&gt;=DO$165,1)),0))*$B83/12,0)</f>
        <v>0</v>
      </c>
      <c r="DP248" s="439">
        <f t="array" ref="DP248">IFERROR(INDEX($N83:$N97,MATCH(1,IF($L83:$L97&lt;=DP$165,IF($M83:$M97&gt;=DP$165,1)),0))*$B83/12,0)</f>
        <v>0</v>
      </c>
      <c r="DQ248" s="439">
        <f t="array" ref="DQ248">IFERROR(INDEX($N83:$N97,MATCH(1,IF($L83:$L97&lt;=DQ$165,IF($M83:$M97&gt;=DQ$165,1)),0))*$B83/12,0)</f>
        <v>0</v>
      </c>
      <c r="DR248" s="439">
        <f t="array" ref="DR248">IFERROR(INDEX($N83:$N97,MATCH(1,IF($L83:$L97&lt;=DR$165,IF($M83:$M97&gt;=DR$165,1)),0))*$B83/12,0)</f>
        <v>0</v>
      </c>
      <c r="DS248" s="439">
        <f t="array" ref="DS248">IFERROR(INDEX($N83:$N97,MATCH(1,IF($L83:$L97&lt;=DS$165,IF($M83:$M97&gt;=DS$165,1)),0))*$B83/12,0)</f>
        <v>0</v>
      </c>
      <c r="DT248" s="439">
        <f t="array" ref="DT248">IFERROR(INDEX($N83:$N97,MATCH(1,IF($L83:$L97&lt;=DT$165,IF($M83:$M97&gt;=DT$165,1)),0))*$B83/12,0)</f>
        <v>0</v>
      </c>
      <c r="DU248" s="439">
        <f t="array" ref="DU248">IFERROR(INDEX($N83:$N97,MATCH(1,IF($L83:$L97&lt;=DU$165,IF($M83:$M97&gt;=DU$165,1)),0))*$B83/12,0)</f>
        <v>0</v>
      </c>
      <c r="DV248" s="439">
        <f t="array" ref="DV248">IFERROR(INDEX($N83:$N97,MATCH(1,IF($L83:$L97&lt;=DV$165,IF($M83:$M97&gt;=DV$165,1)),0))*$B83/12,0)</f>
        <v>0</v>
      </c>
      <c r="DW248" s="439">
        <f t="array" ref="DW248">IFERROR(INDEX($N83:$N97,MATCH(1,IF($L83:$L97&lt;=DW$165,IF($M83:$M97&gt;=DW$165,1)),0))*$B83/12,0)</f>
        <v>0</v>
      </c>
      <c r="DX248" s="439">
        <f t="array" ref="DX248">IFERROR(INDEX($N83:$N97,MATCH(1,IF($L83:$L97&lt;=DX$165,IF($M83:$M97&gt;=DX$165,1)),0))*$B83/12,0)</f>
        <v>0</v>
      </c>
      <c r="DY248" s="439">
        <f t="array" ref="DY248">IFERROR(INDEX($N83:$N97,MATCH(1,IF($L83:$L97&lt;=DY$165,IF($M83:$M97&gt;=DY$165,1)),0))*$B83/12,0)</f>
        <v>0</v>
      </c>
      <c r="DZ248" s="439">
        <f t="array" ref="DZ248">IFERROR(INDEX($N83:$N97,MATCH(1,IF($L83:$L97&lt;=DZ$165,IF($M83:$M97&gt;=DZ$165,1)),0))*$B83/12,0)</f>
        <v>0</v>
      </c>
      <c r="EA248" s="439">
        <f t="array" ref="EA248">IFERROR(INDEX($N83:$N97,MATCH(1,IF($L83:$L97&lt;=EA$165,IF($M83:$M97&gt;=EA$165,1)),0))*$B83/12,0)</f>
        <v>0</v>
      </c>
      <c r="EB248" s="439">
        <f t="array" ref="EB248">IFERROR(INDEX($N83:$N97,MATCH(1,IF($L83:$L97&lt;=EB$165,IF($M83:$M97&gt;=EB$165,1)),0))*$B83/12,0)</f>
        <v>0</v>
      </c>
      <c r="EC248" s="439">
        <f t="array" ref="EC248">IFERROR(INDEX($N83:$N97,MATCH(1,IF($L83:$L97&lt;=EC$165,IF($M83:$M97&gt;=EC$165,1)),0))*$B83/12,0)</f>
        <v>0</v>
      </c>
      <c r="ED248" s="439">
        <f t="array" ref="ED248">IFERROR(INDEX($N83:$N97,MATCH(1,IF($L83:$L97&lt;=ED$165,IF($M83:$M97&gt;=ED$165,1)),0))*$B83/12,0)</f>
        <v>0</v>
      </c>
      <c r="EE248" s="439">
        <f t="array" ref="EE248">IFERROR(INDEX($N83:$N97,MATCH(1,IF($L83:$L97&lt;=EE$165,IF($M83:$M97&gt;=EE$165,1)),0))*$B83/12,0)</f>
        <v>0</v>
      </c>
      <c r="EF248" s="439">
        <f t="array" ref="EF248">IFERROR(INDEX($N83:$N97,MATCH(1,IF($L83:$L97&lt;=EF$165,IF($M83:$M97&gt;=EF$165,1)),0))*$B83/12,0)</f>
        <v>0</v>
      </c>
      <c r="EG248" s="439">
        <f t="array" ref="EG248">IFERROR(INDEX($N83:$N97,MATCH(1,IF($L83:$L97&lt;=EG$165,IF($M83:$M97&gt;=EG$165,1)),0))*$B83/12,0)</f>
        <v>0</v>
      </c>
      <c r="EH248" s="439">
        <f t="array" ref="EH248">IFERROR(INDEX($N83:$N97,MATCH(1,IF($L83:$L97&lt;=EH$165,IF($M83:$M97&gt;=EH$165,1)),0))*$B83/12,0)</f>
        <v>0</v>
      </c>
      <c r="EI248" s="439">
        <f t="array" ref="EI248">IFERROR(INDEX($N83:$N97,MATCH(1,IF($L83:$L97&lt;=EI$165,IF($M83:$M97&gt;=EI$165,1)),0))*$B83/12,0)</f>
        <v>0</v>
      </c>
      <c r="EJ248" s="439">
        <f t="array" ref="EJ248">IFERROR(INDEX($N83:$N97,MATCH(1,IF($L83:$L97&lt;=EJ$165,IF($M83:$M97&gt;=EJ$165,1)),0))*$B83/12,0)</f>
        <v>0</v>
      </c>
      <c r="EK248" s="439">
        <f t="array" ref="EK248">IFERROR(INDEX($N83:$N97,MATCH(1,IF($L83:$L97&lt;=EK$165,IF($M83:$M97&gt;=EK$165,1)),0))*$B83/12,0)</f>
        <v>0</v>
      </c>
      <c r="EL248" s="439">
        <f t="array" ref="EL248">IFERROR(INDEX($N83:$N97,MATCH(1,IF($L83:$L97&lt;=EL$165,IF($M83:$M97&gt;=EL$165,1)),0))*$B83/12,0)</f>
        <v>0</v>
      </c>
      <c r="EM248" s="439">
        <f t="array" ref="EM248">IFERROR(INDEX($N83:$N97,MATCH(1,IF($L83:$L97&lt;=EM$165,IF($M83:$M97&gt;=EM$165,1)),0))*$B83/12,0)</f>
        <v>0</v>
      </c>
      <c r="EN248" s="439">
        <f t="array" ref="EN248">IFERROR(INDEX($N83:$N97,MATCH(1,IF($L83:$L97&lt;=EN$165,IF($M83:$M97&gt;=EN$165,1)),0))*$B83/12,0)</f>
        <v>0</v>
      </c>
      <c r="EO248" s="439">
        <f t="array" ref="EO248">IFERROR(INDEX($N83:$N97,MATCH(1,IF($L83:$L97&lt;=EO$165,IF($M83:$M97&gt;=EO$165,1)),0))*$B83/12,0)</f>
        <v>0</v>
      </c>
      <c r="EP248" s="439">
        <f t="array" ref="EP248">IFERROR(INDEX($N83:$N97,MATCH(1,IF($L83:$L97&lt;=EP$165,IF($M83:$M97&gt;=EP$165,1)),0))*$B83/12,0)</f>
        <v>0</v>
      </c>
      <c r="EQ248" s="439">
        <f t="array" ref="EQ248">IFERROR(INDEX($N83:$N97,MATCH(1,IF($L83:$L97&lt;=EQ$165,IF($M83:$M97&gt;=EQ$165,1)),0))*$B83/12,0)</f>
        <v>0</v>
      </c>
      <c r="ER248" s="439">
        <f t="array" ref="ER248">IFERROR(INDEX($N83:$N97,MATCH(1,IF($L83:$L97&lt;=ER$165,IF($M83:$M97&gt;=ER$165,1)),0))*$B83/12,0)</f>
        <v>0</v>
      </c>
      <c r="ES248" s="439">
        <f t="array" ref="ES248">IFERROR(INDEX($N83:$N97,MATCH(1,IF($L83:$L97&lt;=ES$165,IF($M83:$M97&gt;=ES$165,1)),0))*$B83/12,0)</f>
        <v>0</v>
      </c>
      <c r="ET248" s="439">
        <f t="array" ref="ET248">IFERROR(INDEX($N83:$N97,MATCH(1,IF($L83:$L97&lt;=ET$165,IF($M83:$M97&gt;=ET$165,1)),0))*$B83/12,0)</f>
        <v>0</v>
      </c>
      <c r="EU248" s="439">
        <f t="array" ref="EU248">IFERROR(INDEX($N83:$N97,MATCH(1,IF($L83:$L97&lt;=EU$165,IF($M83:$M97&gt;=EU$165,1)),0))*$B83/12,0)</f>
        <v>0</v>
      </c>
      <c r="EV248" s="439">
        <f t="array" ref="EV248">IFERROR(INDEX($N83:$N97,MATCH(1,IF($L83:$L97&lt;=EV$165,IF($M83:$M97&gt;=EV$165,1)),0))*$B83/12,0)</f>
        <v>0</v>
      </c>
      <c r="EW248" s="439">
        <f t="array" ref="EW248">IFERROR(INDEX($N83:$N97,MATCH(1,IF($L83:$L97&lt;=EW$165,IF($M83:$M97&gt;=EW$165,1)),0))*$B83/12,0)</f>
        <v>0</v>
      </c>
      <c r="EX248" s="439">
        <f t="array" ref="EX248">IFERROR(INDEX($N83:$N97,MATCH(1,IF($L83:$L97&lt;=EX$165,IF($M83:$M97&gt;=EX$165,1)),0))*$B83/12,0)</f>
        <v>0</v>
      </c>
      <c r="EY248" s="439">
        <f t="array" ref="EY248">IFERROR(INDEX($N83:$N97,MATCH(1,IF($L83:$L97&lt;=EY$165,IF($M83:$M97&gt;=EY$165,1)),0))*$B83/12,0)</f>
        <v>0</v>
      </c>
      <c r="EZ248" s="439">
        <f t="array" ref="EZ248">IFERROR(INDEX($N83:$N97,MATCH(1,IF($L83:$L97&lt;=EZ$165,IF($M83:$M97&gt;=EZ$165,1)),0))*$B83/12,0)</f>
        <v>0</v>
      </c>
      <c r="FA248" s="439">
        <f t="array" ref="FA248">IFERROR(INDEX($N83:$N97,MATCH(1,IF($L83:$L97&lt;=FA$165,IF($M83:$M97&gt;=FA$165,1)),0))*$B83/12,0)</f>
        <v>0</v>
      </c>
      <c r="FB248" s="439">
        <f t="array" ref="FB248">IFERROR(INDEX($N83:$N97,MATCH(1,IF($L83:$L97&lt;=FB$165,IF($M83:$M97&gt;=FB$165,1)),0))*$B83/12,0)</f>
        <v>0</v>
      </c>
      <c r="FC248" s="439">
        <f t="array" ref="FC248">IFERROR(INDEX($N83:$N97,MATCH(1,IF($L83:$L97&lt;=FC$165,IF($M83:$M97&gt;=FC$165,1)),0))*$B83/12,0)</f>
        <v>0</v>
      </c>
      <c r="FD248" s="439">
        <f t="array" ref="FD248">IFERROR(INDEX($N83:$N97,MATCH(1,IF($L83:$L97&lt;=FD$165,IF($M83:$M97&gt;=FD$165,1)),0))*$B83/12,0)</f>
        <v>0</v>
      </c>
      <c r="FE248" s="439">
        <f t="array" ref="FE248">IFERROR(INDEX($N83:$N97,MATCH(1,IF($L83:$L97&lt;=FE$165,IF($M83:$M97&gt;=FE$165,1)),0))*$B83/12,0)</f>
        <v>0</v>
      </c>
      <c r="FF248" s="439">
        <f t="array" ref="FF248">IFERROR(INDEX($N83:$N97,MATCH(1,IF($L83:$L97&lt;=FF$165,IF($M83:$M97&gt;=FF$165,1)),0))*$B83/12,0)</f>
        <v>0</v>
      </c>
      <c r="FG248" s="439">
        <f t="array" ref="FG248">IFERROR(INDEX($N83:$N97,MATCH(1,IF($L83:$L97&lt;=FG$165,IF($M83:$M97&gt;=FG$165,1)),0))*$B83/12,0)</f>
        <v>0</v>
      </c>
      <c r="FH248" s="439">
        <f t="array" ref="FH248">IFERROR(INDEX($N83:$N97,MATCH(1,IF($L83:$L97&lt;=FH$165,IF($M83:$M97&gt;=FH$165,1)),0))*$B83/12,0)</f>
        <v>0</v>
      </c>
      <c r="FI248" s="439">
        <f t="array" ref="FI248">IFERROR(INDEX($N83:$N97,MATCH(1,IF($L83:$L97&lt;=FI$165,IF($M83:$M97&gt;=FI$165,1)),0))*$B83/12,0)</f>
        <v>0</v>
      </c>
      <c r="FJ248" s="439">
        <f t="array" ref="FJ248">IFERROR(INDEX($N83:$N97,MATCH(1,IF($L83:$L97&lt;=FJ$165,IF($M83:$M97&gt;=FJ$165,1)),0))*$B83/12,0)</f>
        <v>0</v>
      </c>
      <c r="FK248" s="439">
        <f t="array" ref="FK248">IFERROR(INDEX($N83:$N97,MATCH(1,IF($L83:$L97&lt;=FK$165,IF($M83:$M97&gt;=FK$165,1)),0))*$B83/12,0)</f>
        <v>0</v>
      </c>
      <c r="FL248" s="439">
        <f t="array" ref="FL248">IFERROR(INDEX($N83:$N97,MATCH(1,IF($L83:$L97&lt;=FL$165,IF($M83:$M97&gt;=FL$165,1)),0))*$B83/12,0)</f>
        <v>0</v>
      </c>
      <c r="FM248" s="439">
        <f t="array" ref="FM248">IFERROR(INDEX($N83:$N97,MATCH(1,IF($L83:$L97&lt;=FM$165,IF($M83:$M97&gt;=FM$165,1)),0))*$B83/12,0)</f>
        <v>0</v>
      </c>
      <c r="FN248" s="439">
        <f t="array" ref="FN248">IFERROR(INDEX($N83:$N97,MATCH(1,IF($L83:$L97&lt;=FN$165,IF($M83:$M97&gt;=FN$165,1)),0))*$B83/12,0)</f>
        <v>0</v>
      </c>
      <c r="FO248" s="439">
        <f t="array" ref="FO248">IFERROR(INDEX($N83:$N97,MATCH(1,IF($L83:$L97&lt;=FO$165,IF($M83:$M97&gt;=FO$165,1)),0))*$B83/12,0)</f>
        <v>0</v>
      </c>
      <c r="FP248" s="439">
        <f t="array" ref="FP248">IFERROR(INDEX($N83:$N97,MATCH(1,IF($L83:$L97&lt;=FP$165,IF($M83:$M97&gt;=FP$165,1)),0))*$B83/12,0)</f>
        <v>0</v>
      </c>
      <c r="FQ248" s="439">
        <f t="array" ref="FQ248">IFERROR(INDEX($N83:$N97,MATCH(1,IF($L83:$L97&lt;=FQ$165,IF($M83:$M97&gt;=FQ$165,1)),0))*$B83/12,0)</f>
        <v>0</v>
      </c>
      <c r="FR248" s="439">
        <f t="array" ref="FR248">IFERROR(INDEX($N83:$N97,MATCH(1,IF($L83:$L97&lt;=FR$165,IF($M83:$M97&gt;=FR$165,1)),0))*$B83/12,0)</f>
        <v>0</v>
      </c>
      <c r="FS248" s="439">
        <f t="array" ref="FS248">IFERROR(INDEX($N83:$N97,MATCH(1,IF($L83:$L97&lt;=FS$165,IF($M83:$M97&gt;=FS$165,1)),0))*$B83/12,0)</f>
        <v>0</v>
      </c>
      <c r="FT248" s="439">
        <f t="array" ref="FT248">IFERROR(INDEX($N83:$N97,MATCH(1,IF($L83:$L97&lt;=FT$165,IF($M83:$M97&gt;=FT$165,1)),0))*$B83/12,0)</f>
        <v>0</v>
      </c>
      <c r="FU248" s="439">
        <f t="array" ref="FU248">IFERROR(INDEX($N83:$N97,MATCH(1,IF($L83:$L97&lt;=FU$165,IF($M83:$M97&gt;=FU$165,1)),0))*$B83/12,0)</f>
        <v>0</v>
      </c>
      <c r="FV248" s="439">
        <f t="array" ref="FV248">IFERROR(INDEX($N83:$N97,MATCH(1,IF($L83:$L97&lt;=FV$165,IF($M83:$M97&gt;=FV$165,1)),0))*$B83/12,0)</f>
        <v>0</v>
      </c>
      <c r="FW248" s="439">
        <f t="array" ref="FW248">IFERROR(INDEX($N83:$N97,MATCH(1,IF($L83:$L97&lt;=FW$165,IF($M83:$M97&gt;=FW$165,1)),0))*$B83/12,0)</f>
        <v>0</v>
      </c>
      <c r="FX248" s="439">
        <f t="array" ref="FX248">IFERROR(INDEX($N83:$N97,MATCH(1,IF($L83:$L97&lt;=FX$165,IF($M83:$M97&gt;=FX$165,1)),0))*$B83/12,0)</f>
        <v>0</v>
      </c>
      <c r="FY248" s="439">
        <f t="array" ref="FY248">IFERROR(INDEX($N83:$N97,MATCH(1,IF($L83:$L97&lt;=FY$165,IF($M83:$M97&gt;=FY$165,1)),0))*$B83/12,0)</f>
        <v>0</v>
      </c>
      <c r="FZ248" s="439">
        <f t="array" ref="FZ248">IFERROR(INDEX($N83:$N97,MATCH(1,IF($L83:$L97&lt;=FZ$165,IF($M83:$M97&gt;=FZ$165,1)),0))*$B83/12,0)</f>
        <v>0</v>
      </c>
      <c r="GA248" s="439">
        <f t="array" ref="GA248">IFERROR(INDEX($N83:$N97,MATCH(1,IF($L83:$L97&lt;=GA$165,IF($M83:$M97&gt;=GA$165,1)),0))*$B83/12,0)</f>
        <v>0</v>
      </c>
      <c r="GB248" s="439">
        <f t="array" ref="GB248">IFERROR(INDEX($N83:$N97,MATCH(1,IF($L83:$L97&lt;=GB$165,IF($M83:$M97&gt;=GB$165,1)),0))*$B83/12,0)</f>
        <v>0</v>
      </c>
      <c r="GC248" s="439">
        <f t="array" ref="GC248">IFERROR(INDEX($N83:$N97,MATCH(1,IF($L83:$L97&lt;=GC$165,IF($M83:$M97&gt;=GC$165,1)),0))*$B83/12,0)</f>
        <v>0</v>
      </c>
      <c r="GD248" s="439">
        <f t="array" ref="GD248">IFERROR(INDEX($N83:$N97,MATCH(1,IF($L83:$L97&lt;=GD$165,IF($M83:$M97&gt;=GD$165,1)),0))*$B83/12,0)</f>
        <v>0</v>
      </c>
      <c r="GE248" s="439">
        <f t="array" ref="GE248">IFERROR(INDEX($N83:$N97,MATCH(1,IF($L83:$L97&lt;=GE$165,IF($M83:$M97&gt;=GE$165,1)),0))*$B83/12,0)</f>
        <v>0</v>
      </c>
      <c r="GF248" s="439">
        <f t="array" ref="GF248">IFERROR(INDEX($N83:$N97,MATCH(1,IF($L83:$L97&lt;=GF$165,IF($M83:$M97&gt;=GF$165,1)),0))*$B83/12,0)</f>
        <v>0</v>
      </c>
      <c r="GG248" s="439">
        <f t="array" ref="GG248">IFERROR(INDEX($N83:$N97,MATCH(1,IF($L83:$L97&lt;=GG$165,IF($M83:$M97&gt;=GG$165,1)),0))*$B83/12,0)</f>
        <v>0</v>
      </c>
      <c r="GH248" s="439">
        <f t="array" ref="GH248">IFERROR(INDEX($N83:$N97,MATCH(1,IF($L83:$L97&lt;=GH$165,IF($M83:$M97&gt;=GH$165,1)),0))*$B83/12,0)</f>
        <v>0</v>
      </c>
      <c r="GI248" s="439">
        <f t="array" ref="GI248">IFERROR(INDEX($N83:$N97,MATCH(1,IF($L83:$L97&lt;=GI$165,IF($M83:$M97&gt;=GI$165,1)),0))*$B83/12,0)</f>
        <v>0</v>
      </c>
      <c r="GJ248" s="439">
        <f t="array" ref="GJ248">IFERROR(INDEX($N83:$N97,MATCH(1,IF($L83:$L97&lt;=GJ$165,IF($M83:$M97&gt;=GJ$165,1)),0))*$B83/12,0)</f>
        <v>0</v>
      </c>
      <c r="GK248" s="439">
        <f t="array" ref="GK248">IFERROR(INDEX($N83:$N97,MATCH(1,IF($L83:$L97&lt;=GK$165,IF($M83:$M97&gt;=GK$165,1)),0))*$B83/12,0)</f>
        <v>0</v>
      </c>
      <c r="GL248" s="439">
        <f t="array" ref="GL248">IFERROR(INDEX($N83:$N97,MATCH(1,IF($L83:$L97&lt;=GL$165,IF($M83:$M97&gt;=GL$165,1)),0))*$B83/12,0)</f>
        <v>0</v>
      </c>
      <c r="GM248" s="439">
        <f t="array" ref="GM248">IFERROR(INDEX($N83:$N97,MATCH(1,IF($L83:$L97&lt;=GM$165,IF($M83:$M97&gt;=GM$165,1)),0))*$B83/12,0)</f>
        <v>0</v>
      </c>
      <c r="GN248" s="439">
        <f t="array" ref="GN248">IFERROR(INDEX($N83:$N97,MATCH(1,IF($L83:$L97&lt;=GN$165,IF($M83:$M97&gt;=GN$165,1)),0))*$B83/12,0)</f>
        <v>0</v>
      </c>
      <c r="GO248" s="439">
        <f t="array" ref="GO248">IFERROR(INDEX($N83:$N97,MATCH(1,IF($L83:$L97&lt;=GO$165,IF($M83:$M97&gt;=GO$165,1)),0))*$B83/12,0)</f>
        <v>0</v>
      </c>
      <c r="GP248" s="439">
        <f t="array" ref="GP248">IFERROR(INDEX($N83:$N97,MATCH(1,IF($L83:$L97&lt;=GP$165,IF($M83:$M97&gt;=GP$165,1)),0))*$B83/12,0)</f>
        <v>0</v>
      </c>
      <c r="GQ248" s="439">
        <f t="array" ref="GQ248">IFERROR(INDEX($N83:$N97,MATCH(1,IF($L83:$L97&lt;=GQ$165,IF($M83:$M97&gt;=GQ$165,1)),0))*$B83/12,0)</f>
        <v>0</v>
      </c>
      <c r="GR248" s="439">
        <f t="array" ref="GR248">IFERROR(INDEX($N83:$N97,MATCH(1,IF($L83:$L97&lt;=GR$165,IF($M83:$M97&gt;=GR$165,1)),0))*$B83/12,0)</f>
        <v>0</v>
      </c>
      <c r="GS248" s="439">
        <f t="array" ref="GS248">IFERROR(INDEX($N83:$N97,MATCH(1,IF($L83:$L97&lt;=GS$165,IF($M83:$M97&gt;=GS$165,1)),0))*$B83/12,0)</f>
        <v>0</v>
      </c>
      <c r="GT248" s="439">
        <f t="array" ref="GT248">IFERROR(INDEX($N83:$N97,MATCH(1,IF($L83:$L97&lt;=GT$165,IF($M83:$M97&gt;=GT$165,1)),0))*$B83/12,0)</f>
        <v>0</v>
      </c>
      <c r="GU248" s="439">
        <f t="array" ref="GU248">IFERROR(INDEX($N83:$N97,MATCH(1,IF($L83:$L97&lt;=GU$165,IF($M83:$M97&gt;=GU$165,1)),0))*$B83/12,0)</f>
        <v>0</v>
      </c>
      <c r="GV248" s="439">
        <f t="array" ref="GV248">IFERROR(INDEX($N83:$N97,MATCH(1,IF($L83:$L97&lt;=GV$165,IF($M83:$M97&gt;=GV$165,1)),0))*$B83/12,0)</f>
        <v>0</v>
      </c>
      <c r="GW248" s="439">
        <f t="array" ref="GW248">IFERROR(INDEX($N83:$N97,MATCH(1,IF($L83:$L97&lt;=GW$165,IF($M83:$M97&gt;=GW$165,1)),0))*$B83/12,0)</f>
        <v>0</v>
      </c>
      <c r="GX248" s="439">
        <f t="array" ref="GX248">IFERROR(INDEX($N83:$N97,MATCH(1,IF($L83:$L97&lt;=GX$165,IF($M83:$M97&gt;=GX$165,1)),0))*$B83/12,0)</f>
        <v>0</v>
      </c>
      <c r="GY248" s="439">
        <f t="array" ref="GY248">IFERROR(INDEX($N83:$N97,MATCH(1,IF($L83:$L97&lt;=GY$165,IF($M83:$M97&gt;=GY$165,1)),0))*$B83/12,0)</f>
        <v>0</v>
      </c>
      <c r="GZ248" s="439">
        <f t="array" ref="GZ248">IFERROR(INDEX($N83:$N97,MATCH(1,IF($L83:$L97&lt;=GZ$165,IF($M83:$M97&gt;=GZ$165,1)),0))*$B83/12,0)</f>
        <v>0</v>
      </c>
      <c r="HA248" s="439">
        <f t="array" ref="HA248">IFERROR(INDEX($N83:$N97,MATCH(1,IF($L83:$L97&lt;=HA$165,IF($M83:$M97&gt;=HA$165,1)),0))*$B83/12,0)</f>
        <v>0</v>
      </c>
      <c r="HB248" s="439">
        <f t="array" ref="HB248">IFERROR(INDEX($N83:$N97,MATCH(1,IF($L83:$L97&lt;=HB$165,IF($M83:$M97&gt;=HB$165,1)),0))*$B83/12,0)</f>
        <v>0</v>
      </c>
      <c r="HC248" s="439">
        <f t="array" ref="HC248">IFERROR(INDEX($N83:$N97,MATCH(1,IF($L83:$L97&lt;=HC$165,IF($M83:$M97&gt;=HC$165,1)),0))*$B83/12,0)</f>
        <v>0</v>
      </c>
      <c r="HD248" s="439">
        <f t="array" ref="HD248">IFERROR(INDEX($N83:$N97,MATCH(1,IF($L83:$L97&lt;=HD$165,IF($M83:$M97&gt;=HD$165,1)),0))*$B83/12,0)</f>
        <v>0</v>
      </c>
      <c r="HE248" s="439">
        <f t="array" ref="HE248">IFERROR(INDEX($N83:$N97,MATCH(1,IF($L83:$L97&lt;=HE$165,IF($M83:$M97&gt;=HE$165,1)),0))*$B83/12,0)</f>
        <v>0</v>
      </c>
      <c r="HF248" s="439">
        <f t="array" ref="HF248">IFERROR(INDEX($N83:$N97,MATCH(1,IF($L83:$L97&lt;=HF$165,IF($M83:$M97&gt;=HF$165,1)),0))*$B83/12,0)</f>
        <v>0</v>
      </c>
      <c r="HG248" s="439">
        <f t="array" ref="HG248">IFERROR(INDEX($N83:$N97,MATCH(1,IF($L83:$L97&lt;=HG$165,IF($M83:$M97&gt;=HG$165,1)),0))*$B83/12,0)</f>
        <v>0</v>
      </c>
      <c r="HH248" s="439">
        <f t="array" ref="HH248">IFERROR(INDEX($N83:$N97,MATCH(1,IF($L83:$L97&lt;=HH$165,IF($M83:$M97&gt;=HH$165,1)),0))*$B83/12,0)</f>
        <v>0</v>
      </c>
      <c r="HI248" s="439">
        <f t="array" ref="HI248">IFERROR(INDEX($N83:$N97,MATCH(1,IF($L83:$L97&lt;=HI$165,IF($M83:$M97&gt;=HI$165,1)),0))*$B83/12,0)</f>
        <v>0</v>
      </c>
      <c r="HJ248" s="439">
        <f t="array" ref="HJ248">IFERROR(INDEX($N83:$N97,MATCH(1,IF($L83:$L97&lt;=HJ$165,IF($M83:$M97&gt;=HJ$165,1)),0))*$B83/12,0)</f>
        <v>0</v>
      </c>
      <c r="HK248" s="439">
        <f t="array" ref="HK248">IFERROR(INDEX($N83:$N97,MATCH(1,IF($L83:$L97&lt;=HK$165,IF($M83:$M97&gt;=HK$165,1)),0))*$B83/12,0)</f>
        <v>0</v>
      </c>
      <c r="HL248" s="439">
        <f t="array" ref="HL248">IFERROR(INDEX($N83:$N97,MATCH(1,IF($L83:$L97&lt;=HL$165,IF($M83:$M97&gt;=HL$165,1)),0))*$B83/12,0)</f>
        <v>0</v>
      </c>
      <c r="HM248" s="439">
        <f t="array" ref="HM248">IFERROR(INDEX($N83:$N97,MATCH(1,IF($L83:$L97&lt;=HM$165,IF($M83:$M97&gt;=HM$165,1)),0))*$B83/12,0)</f>
        <v>0</v>
      </c>
      <c r="HN248" s="439">
        <f t="array" ref="HN248">IFERROR(INDEX($N83:$N97,MATCH(1,IF($L83:$L97&lt;=HN$165,IF($M83:$M97&gt;=HN$165,1)),0))*$B83/12,0)</f>
        <v>0</v>
      </c>
      <c r="HO248" s="439">
        <f t="array" ref="HO248">IFERROR(INDEX($N83:$N97,MATCH(1,IF($L83:$L97&lt;=HO$165,IF($M83:$M97&gt;=HO$165,1)),0))*$B83/12,0)</f>
        <v>0</v>
      </c>
      <c r="HP248" s="439">
        <f t="array" ref="HP248">IFERROR(INDEX($N83:$N97,MATCH(1,IF($L83:$L97&lt;=HP$165,IF($M83:$M97&gt;=HP$165,1)),0))*$B83/12,0)</f>
        <v>0</v>
      </c>
      <c r="HQ248" s="439">
        <f t="array" ref="HQ248">IFERROR(INDEX($N83:$N97,MATCH(1,IF($L83:$L97&lt;=HQ$165,IF($M83:$M97&gt;=HQ$165,1)),0))*$B83/12,0)</f>
        <v>0</v>
      </c>
      <c r="HR248" s="439">
        <f t="array" ref="HR248">IFERROR(INDEX($N83:$N97,MATCH(1,IF($L83:$L97&lt;=HR$165,IF($M83:$M97&gt;=HR$165,1)),0))*$B83/12,0)</f>
        <v>0</v>
      </c>
      <c r="HS248" s="439">
        <f t="array" ref="HS248">IFERROR(INDEX($N83:$N97,MATCH(1,IF($L83:$L97&lt;=HS$165,IF($M83:$M97&gt;=HS$165,1)),0))*$B83/12,0)</f>
        <v>0</v>
      </c>
      <c r="HT248" s="439">
        <f t="array" ref="HT248">IFERROR(INDEX($N83:$N97,MATCH(1,IF($L83:$L97&lt;=HT$165,IF($M83:$M97&gt;=HT$165,1)),0))*$B83/12,0)</f>
        <v>0</v>
      </c>
      <c r="HU248" s="439">
        <f t="array" ref="HU248">IFERROR(INDEX($N83:$N97,MATCH(1,IF($L83:$L97&lt;=HU$165,IF($M83:$M97&gt;=HU$165,1)),0))*$B83/12,0)</f>
        <v>0</v>
      </c>
      <c r="HV248" s="439">
        <f t="array" ref="HV248">IFERROR(INDEX($N83:$N97,MATCH(1,IF($L83:$L97&lt;=HV$165,IF($M83:$M97&gt;=HV$165,1)),0))*$B83/12,0)</f>
        <v>0</v>
      </c>
      <c r="HW248" s="439">
        <f t="array" ref="HW248">IFERROR(INDEX($N83:$N97,MATCH(1,IF($L83:$L97&lt;=HW$165,IF($M83:$M97&gt;=HW$165,1)),0))*$B83/12,0)</f>
        <v>0</v>
      </c>
      <c r="HX248" s="439">
        <f t="array" ref="HX248">IFERROR(INDEX($N83:$N97,MATCH(1,IF($L83:$L97&lt;=HX$165,IF($M83:$M97&gt;=HX$165,1)),0))*$B83/12,0)</f>
        <v>0</v>
      </c>
      <c r="HY248" s="439">
        <f t="array" ref="HY248">IFERROR(INDEX($N83:$N97,MATCH(1,IF($L83:$L97&lt;=HY$165,IF($M83:$M97&gt;=HY$165,1)),0))*$B83/12,0)</f>
        <v>0</v>
      </c>
      <c r="HZ248" s="439">
        <f t="array" ref="HZ248">IFERROR(INDEX($N83:$N97,MATCH(1,IF($L83:$L97&lt;=HZ$165,IF($M83:$M97&gt;=HZ$165,1)),0))*$B83/12,0)</f>
        <v>0</v>
      </c>
      <c r="IA248" s="439">
        <f t="array" ref="IA248">IFERROR(INDEX($N83:$N97,MATCH(1,IF($L83:$L97&lt;=IA$165,IF($M83:$M97&gt;=IA$165,1)),0))*$B83/12,0)</f>
        <v>0</v>
      </c>
      <c r="IB248" s="439">
        <f t="array" ref="IB248">IFERROR(INDEX($N83:$N97,MATCH(1,IF($L83:$L97&lt;=IB$165,IF($M83:$M97&gt;=IB$165,1)),0))*$B83/12,0)</f>
        <v>0</v>
      </c>
      <c r="IC248" s="439">
        <f t="array" ref="IC248">IFERROR(INDEX($N83:$N97,MATCH(1,IF($L83:$L97&lt;=IC$165,IF($M83:$M97&gt;=IC$165,1)),0))*$B83/12,0)</f>
        <v>0</v>
      </c>
      <c r="ID248" s="439">
        <f t="array" ref="ID248">IFERROR(INDEX($N83:$N97,MATCH(1,IF($L83:$L97&lt;=ID$165,IF($M83:$M97&gt;=ID$165,1)),0))*$B83/12,0)</f>
        <v>0</v>
      </c>
      <c r="IE248" s="439">
        <f t="array" ref="IE248">IFERROR(INDEX($N83:$N97,MATCH(1,IF($L83:$L97&lt;=IE$165,IF($M83:$M97&gt;=IE$165,1)),0))*$B83/12,0)</f>
        <v>0</v>
      </c>
      <c r="IF248" s="439">
        <f t="array" ref="IF248">IFERROR(INDEX($N83:$N97,MATCH(1,IF($L83:$L97&lt;=IF$165,IF($M83:$M97&gt;=IF$165,1)),0))*$B83/12,0)</f>
        <v>0</v>
      </c>
      <c r="IG248" s="439">
        <f t="array" ref="IG248">IFERROR(INDEX($N83:$N97,MATCH(1,IF($L83:$L97&lt;=IG$165,IF($M83:$M97&gt;=IG$165,1)),0))*$B83/12,0)</f>
        <v>0</v>
      </c>
      <c r="IH248" s="439">
        <f t="array" ref="IH248">IFERROR(INDEX($N83:$N97,MATCH(1,IF($L83:$L97&lt;=IH$165,IF($M83:$M97&gt;=IH$165,1)),0))*$B83/12,0)</f>
        <v>0</v>
      </c>
      <c r="II248" s="439">
        <f t="array" ref="II248">IFERROR(INDEX($N83:$N97,MATCH(1,IF($L83:$L97&lt;=II$165,IF($M83:$M97&gt;=II$165,1)),0))*$B83/12,0)</f>
        <v>0</v>
      </c>
      <c r="IJ248" s="439">
        <f t="array" ref="IJ248">IFERROR(INDEX($N83:$N97,MATCH(1,IF($L83:$L97&lt;=IJ$165,IF($M83:$M97&gt;=IJ$165,1)),0))*$B83/12,0)</f>
        <v>0</v>
      </c>
      <c r="IK248" s="439">
        <f t="array" ref="IK248">IFERROR(INDEX($N83:$N97,MATCH(1,IF($L83:$L97&lt;=IK$165,IF($M83:$M97&gt;=IK$165,1)),0))*$B83/12,0)</f>
        <v>0</v>
      </c>
      <c r="IL248" s="439">
        <f t="array" ref="IL248">IFERROR(INDEX($N83:$N97,MATCH(1,IF($L83:$L97&lt;=IL$165,IF($M83:$M97&gt;=IL$165,1)),0))*$B83/12,0)</f>
        <v>0</v>
      </c>
      <c r="IM248" s="439">
        <f t="array" ref="IM248">IFERROR(INDEX($N83:$N97,MATCH(1,IF($L83:$L97&lt;=IM$165,IF($M83:$M97&gt;=IM$165,1)),0))*$B83/12,0)</f>
        <v>0</v>
      </c>
      <c r="IN248" s="439">
        <f t="array" ref="IN248">IFERROR(INDEX($N83:$N97,MATCH(1,IF($L83:$L97&lt;=IN$165,IF($M83:$M97&gt;=IN$165,1)),0))*$B83/12,0)</f>
        <v>0</v>
      </c>
      <c r="IO248" s="439">
        <f t="array" ref="IO248">IFERROR(INDEX($N83:$N97,MATCH(1,IF($L83:$L97&lt;=IO$165,IF($M83:$M97&gt;=IO$165,1)),0))*$B83/12,0)</f>
        <v>0</v>
      </c>
      <c r="IP248" s="439">
        <f t="array" ref="IP248">IFERROR(INDEX($N83:$N97,MATCH(1,IF($L83:$L97&lt;=IP$165,IF($M83:$M97&gt;=IP$165,1)),0))*$B83/12,0)</f>
        <v>0</v>
      </c>
      <c r="IQ248" s="439">
        <f t="array" ref="IQ248">IFERROR(INDEX($N83:$N97,MATCH(1,IF($L83:$L97&lt;=IQ$165,IF($M83:$M97&gt;=IQ$165,1)),0))*$B83/12,0)</f>
        <v>0</v>
      </c>
      <c r="IR248" s="439">
        <f t="array" ref="IR248">IFERROR(INDEX($N83:$N97,MATCH(1,IF($L83:$L97&lt;=IR$165,IF($M83:$M97&gt;=IR$165,1)),0))*$B83/12,0)</f>
        <v>0</v>
      </c>
      <c r="IS248" s="439">
        <f t="array" ref="IS248">IFERROR(INDEX($N83:$N97,MATCH(1,IF($L83:$L97&lt;=IS$165,IF($M83:$M97&gt;=IS$165,1)),0))*$B83/12,0)</f>
        <v>0</v>
      </c>
      <c r="IT248" s="439">
        <f t="array" ref="IT248">IFERROR(INDEX($N83:$N97,MATCH(1,IF($L83:$L97&lt;=IT$165,IF($M83:$M97&gt;=IT$165,1)),0))*$B83/12,0)</f>
        <v>0</v>
      </c>
      <c r="IU248" s="439">
        <f t="array" ref="IU248">IFERROR(INDEX($N83:$N97,MATCH(1,IF($L83:$L97&lt;=IU$165,IF($M83:$M97&gt;=IU$165,1)),0))*$B83/12,0)</f>
        <v>0</v>
      </c>
      <c r="IV248" s="439">
        <f t="array" ref="IV248">IFERROR(INDEX($N83:$N97,MATCH(1,IF($L83:$L97&lt;=IV$165,IF($M83:$M97&gt;=IV$165,1)),0))*$B83/12,0)</f>
        <v>0</v>
      </c>
      <c r="IW248" s="439">
        <f t="array" ref="IW248">IFERROR(INDEX($N83:$N97,MATCH(1,IF($L83:$L97&lt;=IW$165,IF($M83:$M97&gt;=IW$165,1)),0))*$B83/12,0)</f>
        <v>0</v>
      </c>
      <c r="IX248" s="439">
        <f t="array" ref="IX248">IFERROR(INDEX($N83:$N97,MATCH(1,IF($L83:$L97&lt;=IX$165,IF($M83:$M97&gt;=IX$165,1)),0))*$B83/12,0)</f>
        <v>0</v>
      </c>
      <c r="IY248" s="439">
        <f t="array" ref="IY248">IFERROR(INDEX($N83:$N97,MATCH(1,IF($L83:$L97&lt;=IY$165,IF($M83:$M97&gt;=IY$165,1)),0))*$B83/12,0)</f>
        <v>0</v>
      </c>
      <c r="IZ248" s="439">
        <f t="array" ref="IZ248">IFERROR(INDEX($N83:$N97,MATCH(1,IF($L83:$L97&lt;=IZ$165,IF($M83:$M97&gt;=IZ$165,1)),0))*$B83/12,0)</f>
        <v>0</v>
      </c>
      <c r="JA248" s="439">
        <f t="array" ref="JA248">IFERROR(INDEX($N83:$N97,MATCH(1,IF($L83:$L97&lt;=JA$165,IF($M83:$M97&gt;=JA$165,1)),0))*$B83/12,0)</f>
        <v>0</v>
      </c>
      <c r="JB248" s="439">
        <f t="array" ref="JB248">IFERROR(INDEX($N83:$N97,MATCH(1,IF($L83:$L97&lt;=JB$165,IF($M83:$M97&gt;=JB$165,1)),0))*$B83/12,0)</f>
        <v>0</v>
      </c>
      <c r="JC248" s="439">
        <f t="array" ref="JC248">IFERROR(INDEX($N83:$N97,MATCH(1,IF($L83:$L97&lt;=JC$165,IF($M83:$M97&gt;=JC$165,1)),0))*$B83/12,0)</f>
        <v>0</v>
      </c>
      <c r="JD248" s="439">
        <f t="array" ref="JD248">IFERROR(INDEX($N83:$N97,MATCH(1,IF($L83:$L97&lt;=JD$165,IF($M83:$M97&gt;=JD$165,1)),0))*$B83/12,0)</f>
        <v>0</v>
      </c>
      <c r="JE248" s="439">
        <f t="array" ref="JE248">IFERROR(INDEX($N83:$N97,MATCH(1,IF($L83:$L97&lt;=JE$165,IF($M83:$M97&gt;=JE$165,1)),0))*$B83/12,0)</f>
        <v>0</v>
      </c>
      <c r="JF248" s="439">
        <f t="array" ref="JF248">IFERROR(INDEX($N83:$N97,MATCH(1,IF($L83:$L97&lt;=JF$165,IF($M83:$M97&gt;=JF$165,1)),0))*$B83/12,0)</f>
        <v>0</v>
      </c>
      <c r="JG248" s="439">
        <f t="array" ref="JG248">IFERROR(INDEX($N83:$N97,MATCH(1,IF($L83:$L97&lt;=JG$165,IF($M83:$M97&gt;=JG$165,1)),0))*$B83/12,0)</f>
        <v>0</v>
      </c>
      <c r="JH248" s="439">
        <f t="array" ref="JH248">IFERROR(INDEX($N83:$N97,MATCH(1,IF($L83:$L97&lt;=JH$165,IF($M83:$M97&gt;=JH$165,1)),0))*$B83/12,0)</f>
        <v>0</v>
      </c>
      <c r="JI248" s="439">
        <f t="array" ref="JI248">IFERROR(INDEX($N83:$N97,MATCH(1,IF($L83:$L97&lt;=JI$165,IF($M83:$M97&gt;=JI$165,1)),0))*$B83/12,0)</f>
        <v>0</v>
      </c>
      <c r="JJ248" s="439">
        <f t="array" ref="JJ248">IFERROR(INDEX($N83:$N97,MATCH(1,IF($L83:$L97&lt;=JJ$165,IF($M83:$M97&gt;=JJ$165,1)),0))*$B83/12,0)</f>
        <v>0</v>
      </c>
      <c r="JK248" s="439">
        <f t="array" ref="JK248">IFERROR(INDEX($N83:$N97,MATCH(1,IF($L83:$L97&lt;=JK$165,IF($M83:$M97&gt;=JK$165,1)),0))*$B83/12,0)</f>
        <v>0</v>
      </c>
      <c r="JL248" s="439">
        <f t="array" ref="JL248">IFERROR(INDEX($N83:$N97,MATCH(1,IF($L83:$L97&lt;=JL$165,IF($M83:$M97&gt;=JL$165,1)),0))*$B83/12,0)</f>
        <v>0</v>
      </c>
      <c r="JM248" s="439">
        <f t="array" ref="JM248">IFERROR(INDEX($N83:$N97,MATCH(1,IF($L83:$L97&lt;=JM$165,IF($M83:$M97&gt;=JM$165,1)),0))*$B83/12,0)</f>
        <v>0</v>
      </c>
      <c r="JN248" s="439">
        <f t="array" ref="JN248">IFERROR(INDEX($N83:$N97,MATCH(1,IF($L83:$L97&lt;=JN$165,IF($M83:$M97&gt;=JN$165,1)),0))*$B83/12,0)</f>
        <v>0</v>
      </c>
      <c r="JO248" s="439">
        <f t="array" ref="JO248">IFERROR(INDEX($N83:$N97,MATCH(1,IF($L83:$L97&lt;=JO$165,IF($M83:$M97&gt;=JO$165,1)),0))*$B83/12,0)</f>
        <v>0</v>
      </c>
      <c r="JP248" s="439">
        <f t="array" ref="JP248">IFERROR(INDEX($N83:$N97,MATCH(1,IF($L83:$L97&lt;=JP$165,IF($M83:$M97&gt;=JP$165,1)),0))*$B83/12,0)</f>
        <v>0</v>
      </c>
      <c r="JQ248" s="439">
        <f t="array" ref="JQ248">IFERROR(INDEX($N83:$N97,MATCH(1,IF($L83:$L97&lt;=JQ$165,IF($M83:$M97&gt;=JQ$165,1)),0))*$B83/12,0)</f>
        <v>0</v>
      </c>
      <c r="JR248" s="439">
        <f t="array" ref="JR248">IFERROR(INDEX($N83:$N97,MATCH(1,IF($L83:$L97&lt;=JR$165,IF($M83:$M97&gt;=JR$165,1)),0))*$B83/12,0)</f>
        <v>0</v>
      </c>
      <c r="JS248" s="439">
        <f t="array" ref="JS248">IFERROR(INDEX($N83:$N97,MATCH(1,IF($L83:$L97&lt;=JS$165,IF($M83:$M97&gt;=JS$165,1)),0))*$B83/12,0)</f>
        <v>0</v>
      </c>
      <c r="JT248" s="439">
        <f t="array" ref="JT248">IFERROR(INDEX($N83:$N97,MATCH(1,IF($L83:$L97&lt;=JT$165,IF($M83:$M97&gt;=JT$165,1)),0))*$B83/12,0)</f>
        <v>0</v>
      </c>
      <c r="JU248" s="439">
        <f t="array" ref="JU248">IFERROR(INDEX($N83:$N97,MATCH(1,IF($L83:$L97&lt;=JU$165,IF($M83:$M97&gt;=JU$165,1)),0))*$B83/12,0)</f>
        <v>0</v>
      </c>
      <c r="JV248" s="439">
        <f t="array" ref="JV248">IFERROR(INDEX($N83:$N97,MATCH(1,IF($L83:$L97&lt;=JV$165,IF($M83:$M97&gt;=JV$165,1)),0))*$B83/12,0)</f>
        <v>0</v>
      </c>
      <c r="JW248" s="439">
        <f t="array" ref="JW248">IFERROR(INDEX($N83:$N97,MATCH(1,IF($L83:$L97&lt;=JW$165,IF($M83:$M97&gt;=JW$165,1)),0))*$B83/12,0)</f>
        <v>0</v>
      </c>
      <c r="JX248" s="439">
        <f t="array" ref="JX248">IFERROR(INDEX($N83:$N97,MATCH(1,IF($L83:$L97&lt;=JX$165,IF($M83:$M97&gt;=JX$165,1)),0))*$B83/12,0)</f>
        <v>0</v>
      </c>
      <c r="JY248" s="439">
        <f t="array" ref="JY248">IFERROR(INDEX($N83:$N97,MATCH(1,IF($L83:$L97&lt;=JY$165,IF($M83:$M97&gt;=JY$165,1)),0))*$B83/12,0)</f>
        <v>0</v>
      </c>
      <c r="JZ248" s="439">
        <f t="array" ref="JZ248">IFERROR(INDEX($N83:$N97,MATCH(1,IF($L83:$L97&lt;=JZ$165,IF($M83:$M97&gt;=JZ$165,1)),0))*$B83/12,0)</f>
        <v>0</v>
      </c>
      <c r="KA248" s="439">
        <f t="array" ref="KA248">IFERROR(INDEX($N83:$N97,MATCH(1,IF($L83:$L97&lt;=KA$165,IF($M83:$M97&gt;=KA$165,1)),0))*$B83/12,0)</f>
        <v>0</v>
      </c>
      <c r="KB248" s="439">
        <f t="array" ref="KB248">IFERROR(INDEX($N83:$N97,MATCH(1,IF($L83:$L97&lt;=KB$165,IF($M83:$M97&gt;=KB$165,1)),0))*$B83/12,0)</f>
        <v>0</v>
      </c>
      <c r="KC248" s="439">
        <f t="array" ref="KC248">IFERROR(INDEX($N83:$N97,MATCH(1,IF($L83:$L97&lt;=KC$165,IF($M83:$M97&gt;=KC$165,1)),0))*$B83/12,0)</f>
        <v>0</v>
      </c>
      <c r="KD248" s="439">
        <f t="array" ref="KD248">IFERROR(INDEX($N83:$N97,MATCH(1,IF($L83:$L97&lt;=KD$165,IF($M83:$M97&gt;=KD$165,1)),0))*$B83/12,0)</f>
        <v>0</v>
      </c>
      <c r="KE248" s="439">
        <f t="array" ref="KE248">IFERROR(INDEX($N83:$N97,MATCH(1,IF($L83:$L97&lt;=KE$165,IF($M83:$M97&gt;=KE$165,1)),0))*$B83/12,0)</f>
        <v>0</v>
      </c>
      <c r="KF248" s="439">
        <f t="array" ref="KF248">IFERROR(INDEX($N83:$N97,MATCH(1,IF($L83:$L97&lt;=KF$165,IF($M83:$M97&gt;=KF$165,1)),0))*$B83/12,0)</f>
        <v>0</v>
      </c>
      <c r="KG248" s="439">
        <f t="array" ref="KG248">IFERROR(INDEX($N83:$N97,MATCH(1,IF($L83:$L97&lt;=KG$165,IF($M83:$M97&gt;=KG$165,1)),0))*$B83/12,0)</f>
        <v>0</v>
      </c>
      <c r="KH248" s="439">
        <f t="array" ref="KH248">IFERROR(INDEX($N83:$N97,MATCH(1,IF($L83:$L97&lt;=KH$165,IF($M83:$M97&gt;=KH$165,1)),0))*$B83/12,0)</f>
        <v>0</v>
      </c>
      <c r="KI248" s="439">
        <f t="array" ref="KI248">IFERROR(INDEX($N83:$N97,MATCH(1,IF($L83:$L97&lt;=KI$165,IF($M83:$M97&gt;=KI$165,1)),0))*$B83/12,0)</f>
        <v>0</v>
      </c>
      <c r="KJ248" s="439">
        <f t="array" ref="KJ248">IFERROR(INDEX($N83:$N97,MATCH(1,IF($L83:$L97&lt;=KJ$165,IF($M83:$M97&gt;=KJ$165,1)),0))*$B83/12,0)</f>
        <v>0</v>
      </c>
      <c r="KK248" s="439">
        <f t="array" ref="KK248">IFERROR(INDEX($N83:$N97,MATCH(1,IF($L83:$L97&lt;=KK$165,IF($M83:$M97&gt;=KK$165,1)),0))*$B83/12,0)</f>
        <v>0</v>
      </c>
      <c r="KL248" s="439">
        <f t="array" ref="KL248">IFERROR(INDEX($N83:$N97,MATCH(1,IF($L83:$L97&lt;=KL$165,IF($M83:$M97&gt;=KL$165,1)),0))*$B83/12,0)</f>
        <v>0</v>
      </c>
      <c r="KM248" s="439">
        <f t="array" ref="KM248">IFERROR(INDEX($N83:$N97,MATCH(1,IF($L83:$L97&lt;=KM$165,IF($M83:$M97&gt;=KM$165,1)),0))*$B83/12,0)</f>
        <v>0</v>
      </c>
      <c r="KN248" s="439">
        <f t="array" ref="KN248">IFERROR(INDEX($N83:$N97,MATCH(1,IF($L83:$L97&lt;=KN$165,IF($M83:$M97&gt;=KN$165,1)),0))*$B83/12,0)</f>
        <v>0</v>
      </c>
      <c r="KO248" s="439">
        <f t="array" ref="KO248">IFERROR(INDEX($N83:$N97,MATCH(1,IF($L83:$L97&lt;=KO$165,IF($M83:$M97&gt;=KO$165,1)),0))*$B83/12,0)</f>
        <v>0</v>
      </c>
      <c r="KP248" s="439">
        <f t="array" ref="KP248">IFERROR(INDEX($N83:$N97,MATCH(1,IF($L83:$L97&lt;=KP$165,IF($M83:$M97&gt;=KP$165,1)),0))*$B83/12,0)</f>
        <v>0</v>
      </c>
      <c r="KQ248" s="439">
        <f t="array" ref="KQ248">IFERROR(INDEX($N83:$N97,MATCH(1,IF($L83:$L97&lt;=KQ$165,IF($M83:$M97&gt;=KQ$165,1)),0))*$B83/12,0)</f>
        <v>0</v>
      </c>
      <c r="KR248" s="439">
        <f t="array" ref="KR248">IFERROR(INDEX($N83:$N97,MATCH(1,IF($L83:$L97&lt;=KR$165,IF($M83:$M97&gt;=KR$165,1)),0))*$B83/12,0)</f>
        <v>0</v>
      </c>
      <c r="KS248" s="439">
        <f t="array" ref="KS248">IFERROR(INDEX($N83:$N97,MATCH(1,IF($L83:$L97&lt;=KS$165,IF($M83:$M97&gt;=KS$165,1)),0))*$B83/12,0)</f>
        <v>0</v>
      </c>
      <c r="KT248" s="439">
        <f t="array" ref="KT248">IFERROR(INDEX($N83:$N97,MATCH(1,IF($L83:$L97&lt;=KT$165,IF($M83:$M97&gt;=KT$165,1)),0))*$B83/12,0)</f>
        <v>0</v>
      </c>
      <c r="KU248" s="439">
        <f t="array" ref="KU248">IFERROR(INDEX($N83:$N97,MATCH(1,IF($L83:$L97&lt;=KU$165,IF($M83:$M97&gt;=KU$165,1)),0))*$B83/12,0)</f>
        <v>0</v>
      </c>
      <c r="KV248" s="439">
        <f t="array" ref="KV248">IFERROR(INDEX($N83:$N97,MATCH(1,IF($L83:$L97&lt;=KV$165,IF($M83:$M97&gt;=KV$165,1)),0))*$B83/12,0)</f>
        <v>0</v>
      </c>
      <c r="KW248" s="439">
        <f t="array" ref="KW248">IFERROR(INDEX($N83:$N97,MATCH(1,IF($L83:$L97&lt;=KW$165,IF($M83:$M97&gt;=KW$165,1)),0))*$B83/12,0)</f>
        <v>0</v>
      </c>
      <c r="KX248" s="439">
        <f t="array" ref="KX248">IFERROR(INDEX($N83:$N97,MATCH(1,IF($L83:$L97&lt;=KX$165,IF($M83:$M97&gt;=KX$165,1)),0))*$B83/12,0)</f>
        <v>0</v>
      </c>
      <c r="KY248" s="439">
        <f t="array" ref="KY248">IFERROR(INDEX($N83:$N97,MATCH(1,IF($L83:$L97&lt;=KY$165,IF($M83:$M97&gt;=KY$165,1)),0))*$B83/12,0)</f>
        <v>0</v>
      </c>
      <c r="KZ248" s="439">
        <f t="array" ref="KZ248">IFERROR(INDEX($N83:$N97,MATCH(1,IF($L83:$L97&lt;=KZ$165,IF($M83:$M97&gt;=KZ$165,1)),0))*$B83/12,0)</f>
        <v>0</v>
      </c>
      <c r="LA248" s="439">
        <f t="array" ref="LA248">IFERROR(INDEX($N83:$N97,MATCH(1,IF($L83:$L97&lt;=LA$165,IF($M83:$M97&gt;=LA$165,1)),0))*$B83/12,0)</f>
        <v>0</v>
      </c>
      <c r="LB248" s="439">
        <f t="array" ref="LB248">IFERROR(INDEX($N83:$N97,MATCH(1,IF($L83:$L97&lt;=LB$165,IF($M83:$M97&gt;=LB$165,1)),0))*$B83/12,0)</f>
        <v>0</v>
      </c>
      <c r="LC248" s="439">
        <f t="array" ref="LC248">IFERROR(INDEX($N83:$N97,MATCH(1,IF($L83:$L97&lt;=LC$165,IF($M83:$M97&gt;=LC$165,1)),0))*$B83/12,0)</f>
        <v>0</v>
      </c>
      <c r="LD248" s="439">
        <f t="array" ref="LD248">IFERROR(INDEX($N83:$N97,MATCH(1,IF($L83:$L97&lt;=LD$165,IF($M83:$M97&gt;=LD$165,1)),0))*$B83/12,0)</f>
        <v>0</v>
      </c>
      <c r="LE248" s="439">
        <f t="array" ref="LE248">IFERROR(INDEX($N83:$N97,MATCH(1,IF($L83:$L97&lt;=LE$165,IF($M83:$M97&gt;=LE$165,1)),0))*$B83/12,0)</f>
        <v>0</v>
      </c>
      <c r="LF248" s="439">
        <f t="array" ref="LF248">IFERROR(INDEX($N83:$N97,MATCH(1,IF($L83:$L97&lt;=LF$165,IF($M83:$M97&gt;=LF$165,1)),0))*$B83/12,0)</f>
        <v>0</v>
      </c>
      <c r="LG248" s="439">
        <f t="array" ref="LG248">IFERROR(INDEX($N83:$N97,MATCH(1,IF($L83:$L97&lt;=LG$165,IF($M83:$M97&gt;=LG$165,1)),0))*$B83/12,0)</f>
        <v>0</v>
      </c>
      <c r="LH248" s="439">
        <f t="array" ref="LH248">IFERROR(INDEX($N83:$N97,MATCH(1,IF($L83:$L97&lt;=LH$165,IF($M83:$M97&gt;=LH$165,1)),0))*$B83/12,0)</f>
        <v>0</v>
      </c>
      <c r="LI248" s="439">
        <f t="array" ref="LI248">IFERROR(INDEX($N83:$N97,MATCH(1,IF($L83:$L97&lt;=LI$165,IF($M83:$M97&gt;=LI$165,1)),0))*$B83/12,0)</f>
        <v>0</v>
      </c>
      <c r="LJ248" s="439">
        <f t="array" ref="LJ248">IFERROR(INDEX($N83:$N97,MATCH(1,IF($L83:$L97&lt;=LJ$165,IF($M83:$M97&gt;=LJ$165,1)),0))*$B83/12,0)</f>
        <v>0</v>
      </c>
      <c r="LK248" s="439">
        <f t="array" ref="LK248">IFERROR(INDEX($N83:$N97,MATCH(1,IF($L83:$L97&lt;=LK$165,IF($M83:$M97&gt;=LK$165,1)),0))*$B83/12,0)</f>
        <v>0</v>
      </c>
      <c r="LL248" s="439">
        <f t="array" ref="LL248">IFERROR(INDEX($N83:$N97,MATCH(1,IF($L83:$L97&lt;=LL$165,IF($M83:$M97&gt;=LL$165,1)),0))*$B83/12,0)</f>
        <v>0</v>
      </c>
      <c r="LM248" s="439">
        <f t="array" ref="LM248">IFERROR(INDEX($N83:$N97,MATCH(1,IF($L83:$L97&lt;=LM$165,IF($M83:$M97&gt;=LM$165,1)),0))*$B83/12,0)</f>
        <v>0</v>
      </c>
      <c r="LN248" s="439">
        <f t="array" ref="LN248">IFERROR(INDEX($N83:$N97,MATCH(1,IF($L83:$L97&lt;=LN$165,IF($M83:$M97&gt;=LN$165,1)),0))*$B83/12,0)</f>
        <v>0</v>
      </c>
      <c r="LO248" s="439">
        <f t="array" ref="LO248">IFERROR(INDEX($N83:$N97,MATCH(1,IF($L83:$L97&lt;=LO$165,IF($M83:$M97&gt;=LO$165,1)),0))*$B83/12,0)</f>
        <v>0</v>
      </c>
      <c r="LP248" s="439">
        <f t="array" ref="LP248">IFERROR(INDEX($N83:$N97,MATCH(1,IF($L83:$L97&lt;=LP$165,IF($M83:$M97&gt;=LP$165,1)),0))*$B83/12,0)</f>
        <v>0</v>
      </c>
      <c r="LQ248" s="439">
        <f t="array" ref="LQ248">IFERROR(INDEX($N83:$N97,MATCH(1,IF($L83:$L97&lt;=LQ$165,IF($M83:$M97&gt;=LQ$165,1)),0))*$B83/12,0)</f>
        <v>0</v>
      </c>
      <c r="LR248" s="439">
        <f t="array" ref="LR248">IFERROR(INDEX($N83:$N97,MATCH(1,IF($L83:$L97&lt;=LR$165,IF($M83:$M97&gt;=LR$165,1)),0))*$B83/12,0)</f>
        <v>0</v>
      </c>
      <c r="LS248" s="439">
        <f t="array" ref="LS248">IFERROR(INDEX($N83:$N97,MATCH(1,IF($L83:$L97&lt;=LS$165,IF($M83:$M97&gt;=LS$165,1)),0))*$B83/12,0)</f>
        <v>0</v>
      </c>
      <c r="LT248" s="439">
        <f t="array" ref="LT248">IFERROR(INDEX($N83:$N97,MATCH(1,IF($L83:$L97&lt;=LT$165,IF($M83:$M97&gt;=LT$165,1)),0))*$B83/12,0)</f>
        <v>0</v>
      </c>
      <c r="LU248" s="439">
        <f t="array" ref="LU248">IFERROR(INDEX($N83:$N97,MATCH(1,IF($L83:$L97&lt;=LU$165,IF($M83:$M97&gt;=LU$165,1)),0))*$B83/12,0)</f>
        <v>0</v>
      </c>
      <c r="LV248" s="439">
        <f t="array" ref="LV248">IFERROR(INDEX($N83:$N97,MATCH(1,IF($L83:$L97&lt;=LV$165,IF($M83:$M97&gt;=LV$165,1)),0))*$B83/12,0)</f>
        <v>0</v>
      </c>
      <c r="LW248" s="439">
        <f t="array" ref="LW248">IFERROR(INDEX($N83:$N97,MATCH(1,IF($L83:$L97&lt;=LW$165,IF($M83:$M97&gt;=LW$165,1)),0))*$B83/12,0)</f>
        <v>0</v>
      </c>
      <c r="LX248" s="439">
        <f t="array" ref="LX248">IFERROR(INDEX($N83:$N97,MATCH(1,IF($L83:$L97&lt;=LX$165,IF($M83:$M97&gt;=LX$165,1)),0))*$B83/12,0)</f>
        <v>0</v>
      </c>
      <c r="LY248" s="439">
        <f t="array" ref="LY248">IFERROR(INDEX($N83:$N97,MATCH(1,IF($L83:$L97&lt;=LY$165,IF($M83:$M97&gt;=LY$165,1)),0))*$B83/12,0)</f>
        <v>0</v>
      </c>
      <c r="LZ248" s="439">
        <f t="array" ref="LZ248">IFERROR(INDEX($N83:$N97,MATCH(1,IF($L83:$L97&lt;=LZ$165,IF($M83:$M97&gt;=LZ$165,1)),0))*$B83/12,0)</f>
        <v>0</v>
      </c>
      <c r="MA248" s="439">
        <f t="array" ref="MA248">IFERROR(INDEX($N83:$N97,MATCH(1,IF($L83:$L97&lt;=MA$165,IF($M83:$M97&gt;=MA$165,1)),0))*$B83/12,0)</f>
        <v>0</v>
      </c>
      <c r="MB248" s="439">
        <f t="array" ref="MB248">IFERROR(INDEX($N83:$N97,MATCH(1,IF($L83:$L97&lt;=MB$165,IF($M83:$M97&gt;=MB$165,1)),0))*$B83/12,0)</f>
        <v>0</v>
      </c>
      <c r="MC248" s="439">
        <f t="array" ref="MC248">IFERROR(INDEX($N83:$N97,MATCH(1,IF($L83:$L97&lt;=MC$165,IF($M83:$M97&gt;=MC$165,1)),0))*$B83/12,0)</f>
        <v>0</v>
      </c>
      <c r="MD248" s="439">
        <f t="array" ref="MD248">IFERROR(INDEX($N83:$N97,MATCH(1,IF($L83:$L97&lt;=MD$165,IF($M83:$M97&gt;=MD$165,1)),0))*$B83/12,0)</f>
        <v>0</v>
      </c>
      <c r="ME248" s="439">
        <f t="array" ref="ME248">IFERROR(INDEX($N83:$N97,MATCH(1,IF($L83:$L97&lt;=ME$165,IF($M83:$M97&gt;=ME$165,1)),0))*$B83/12,0)</f>
        <v>0</v>
      </c>
      <c r="MF248" s="439">
        <f t="array" ref="MF248">IFERROR(INDEX($N83:$N97,MATCH(1,IF($L83:$L97&lt;=MF$165,IF($M83:$M97&gt;=MF$165,1)),0))*$B83/12,0)</f>
        <v>0</v>
      </c>
      <c r="MG248" s="439">
        <f t="array" ref="MG248">IFERROR(INDEX($N83:$N97,MATCH(1,IF($L83:$L97&lt;=MG$165,IF($M83:$M97&gt;=MG$165,1)),0))*$B83/12,0)</f>
        <v>0</v>
      </c>
      <c r="MH248" s="439">
        <f t="array" ref="MH248">IFERROR(INDEX($N83:$N97,MATCH(1,IF($L83:$L97&lt;=MH$165,IF($M83:$M97&gt;=MH$165,1)),0))*$B83/12,0)</f>
        <v>0</v>
      </c>
      <c r="MI248" s="439">
        <f t="array" ref="MI248">IFERROR(INDEX($N83:$N97,MATCH(1,IF($L83:$L97&lt;=MI$165,IF($M83:$M97&gt;=MI$165,1)),0))*$B83/12,0)</f>
        <v>0</v>
      </c>
      <c r="MJ248" s="439">
        <f t="array" ref="MJ248">IFERROR(INDEX($N83:$N97,MATCH(1,IF($L83:$L97&lt;=MJ$165,IF($M83:$M97&gt;=MJ$165,1)),0))*$B83/12,0)</f>
        <v>0</v>
      </c>
      <c r="MK248" s="439">
        <f t="array" ref="MK248">IFERROR(INDEX($N83:$N97,MATCH(1,IF($L83:$L97&lt;=MK$165,IF($M83:$M97&gt;=MK$165,1)),0))*$B83/12,0)</f>
        <v>0</v>
      </c>
      <c r="ML248" s="439">
        <f t="array" ref="ML248">IFERROR(INDEX($N83:$N97,MATCH(1,IF($L83:$L97&lt;=ML$165,IF($M83:$M97&gt;=ML$165,1)),0))*$B83/12,0)</f>
        <v>0</v>
      </c>
      <c r="MM248" s="439">
        <f t="array" ref="MM248">IFERROR(INDEX($N83:$N97,MATCH(1,IF($L83:$L97&lt;=MM$165,IF($M83:$M97&gt;=MM$165,1)),0))*$B83/12,0)</f>
        <v>0</v>
      </c>
      <c r="MN248" s="439">
        <f t="array" ref="MN248">IFERROR(INDEX($N83:$N97,MATCH(1,IF($L83:$L97&lt;=MN$165,IF($M83:$M97&gt;=MN$165,1)),0))*$B83/12,0)</f>
        <v>0</v>
      </c>
      <c r="MO248" s="439">
        <f t="array" ref="MO248">IFERROR(INDEX($N83:$N97,MATCH(1,IF($L83:$L97&lt;=MO$165,IF($M83:$M97&gt;=MO$165,1)),0))*$B83/12,0)</f>
        <v>0</v>
      </c>
      <c r="MP248" s="439">
        <f t="array" ref="MP248">IFERROR(INDEX($N83:$N97,MATCH(1,IF($L83:$L97&lt;=MP$165,IF($M83:$M97&gt;=MP$165,1)),0))*$B83/12,0)</f>
        <v>0</v>
      </c>
      <c r="MQ248" s="439">
        <f t="array" ref="MQ248">IFERROR(INDEX($N83:$N97,MATCH(1,IF($L83:$L97&lt;=MQ$165,IF($M83:$M97&gt;=MQ$165,1)),0))*$B83/12,0)</f>
        <v>0</v>
      </c>
      <c r="MR248" s="439">
        <f t="array" ref="MR248">IFERROR(INDEX($N83:$N97,MATCH(1,IF($L83:$L97&lt;=MR$165,IF($M83:$M97&gt;=MR$165,1)),0))*$B83/12,0)</f>
        <v>0</v>
      </c>
      <c r="MS248" s="439">
        <f t="array" ref="MS248">IFERROR(INDEX($N83:$N97,MATCH(1,IF($L83:$L97&lt;=MS$165,IF($M83:$M97&gt;=MS$165,1)),0))*$B83/12,0)</f>
        <v>0</v>
      </c>
      <c r="MT248" s="439">
        <f t="array" ref="MT248">IFERROR(INDEX($N83:$N97,MATCH(1,IF($L83:$L97&lt;=MT$165,IF($M83:$M97&gt;=MT$165,1)),0))*$B83/12,0)</f>
        <v>0</v>
      </c>
      <c r="MU248" s="439">
        <f t="array" ref="MU248">IFERROR(INDEX($N83:$N97,MATCH(1,IF($L83:$L97&lt;=MU$165,IF($M83:$M97&gt;=MU$165,1)),0))*$B83/12,0)</f>
        <v>0</v>
      </c>
      <c r="MV248" s="439">
        <f t="array" ref="MV248">IFERROR(INDEX($N83:$N97,MATCH(1,IF($L83:$L97&lt;=MV$165,IF($M83:$M97&gt;=MV$165,1)),0))*$B83/12,0)</f>
        <v>0</v>
      </c>
      <c r="MW248" s="439">
        <f t="array" ref="MW248">IFERROR(INDEX($N83:$N97,MATCH(1,IF($L83:$L97&lt;=MW$165,IF($M83:$M97&gt;=MW$165,1)),0))*$B83/12,0)</f>
        <v>0</v>
      </c>
      <c r="MX248" s="439">
        <f t="array" ref="MX248">IFERROR(INDEX($N83:$N97,MATCH(1,IF($L83:$L97&lt;=MX$165,IF($M83:$M97&gt;=MX$165,1)),0))*$B83/12,0)</f>
        <v>0</v>
      </c>
      <c r="MY248" s="439">
        <f t="array" ref="MY248">IFERROR(INDEX($N83:$N97,MATCH(1,IF($L83:$L97&lt;=MY$165,IF($M83:$M97&gt;=MY$165,1)),0))*$B83/12,0)</f>
        <v>0</v>
      </c>
      <c r="MZ248" s="439">
        <f t="array" ref="MZ248">IFERROR(INDEX($N83:$N97,MATCH(1,IF($L83:$L97&lt;=MZ$165,IF($M83:$M97&gt;=MZ$165,1)),0))*$B83/12,0)</f>
        <v>0</v>
      </c>
      <c r="NA248" s="439">
        <f t="array" ref="NA248">IFERROR(INDEX($N83:$N97,MATCH(1,IF($L83:$L97&lt;=NA$165,IF($M83:$M97&gt;=NA$165,1)),0))*$B83/12,0)</f>
        <v>0</v>
      </c>
      <c r="NB248" s="439">
        <f t="array" ref="NB248">IFERROR(INDEX($N83:$N97,MATCH(1,IF($L83:$L97&lt;=NB$165,IF($M83:$M97&gt;=NB$165,1)),0))*$B83/12,0)</f>
        <v>0</v>
      </c>
      <c r="NC248" s="439">
        <f t="array" ref="NC248">IFERROR(INDEX($N83:$N97,MATCH(1,IF($L83:$L97&lt;=NC$165,IF($M83:$M97&gt;=NC$165,1)),0))*$B83/12,0)</f>
        <v>0</v>
      </c>
      <c r="ND248" s="439">
        <f t="array" ref="ND248">IFERROR(INDEX($N83:$N97,MATCH(1,IF($L83:$L97&lt;=ND$165,IF($M83:$M97&gt;=ND$165,1)),0))*$B83/12,0)</f>
        <v>0</v>
      </c>
      <c r="NE248" s="439">
        <f t="array" ref="NE248">IFERROR(INDEX($N83:$N97,MATCH(1,IF($L83:$L97&lt;=NE$165,IF($M83:$M97&gt;=NE$165,1)),0))*$B83/12,0)</f>
        <v>0</v>
      </c>
      <c r="NF248" s="439">
        <f t="array" ref="NF248">IFERROR(INDEX($N83:$N97,MATCH(1,IF($L83:$L97&lt;=NF$165,IF($M83:$M97&gt;=NF$165,1)),0))*$B83/12,0)</f>
        <v>0</v>
      </c>
      <c r="NG248" s="439">
        <f t="array" ref="NG248">IFERROR(INDEX($N83:$N97,MATCH(1,IF($L83:$L97&lt;=NG$165,IF($M83:$M97&gt;=NG$165,1)),0))*$B83/12,0)</f>
        <v>0</v>
      </c>
      <c r="NH248" s="439">
        <f t="array" ref="NH248">IFERROR(INDEX($N83:$N97,MATCH(1,IF($L83:$L97&lt;=NH$165,IF($M83:$M97&gt;=NH$165,1)),0))*$B83/12,0)</f>
        <v>0</v>
      </c>
      <c r="NI248" s="439">
        <f t="array" ref="NI248">IFERROR(INDEX($N83:$N97,MATCH(1,IF($L83:$L97&lt;=NI$165,IF($M83:$M97&gt;=NI$165,1)),0))*$B83/12,0)</f>
        <v>0</v>
      </c>
      <c r="NJ248" s="439">
        <f t="array" ref="NJ248">IFERROR(INDEX($N83:$N97,MATCH(1,IF($L83:$L97&lt;=NJ$165,IF($M83:$M97&gt;=NJ$165,1)),0))*$B83/12,0)</f>
        <v>0</v>
      </c>
      <c r="NK248" s="440">
        <f t="array" ref="NK248">IFERROR(INDEX($N83:$N97,MATCH(1,IF($L83:$L97&lt;=NK$165,IF($M83:$M97&gt;=NK$165,1)),0))*$B83/12,0)</f>
        <v>0</v>
      </c>
    </row>
    <row r="249" spans="1:375" x14ac:dyDescent="0.15">
      <c r="A249" s="436">
        <f t="shared" ref="A249:A255" si="361">SUM(D249:NK249)</f>
        <v>27771.817704863792</v>
      </c>
      <c r="B249" s="441" t="s">
        <v>728</v>
      </c>
      <c r="C249" s="438" t="s">
        <v>747</v>
      </c>
      <c r="D249" s="439">
        <v>0</v>
      </c>
      <c r="E249" s="439">
        <v>0</v>
      </c>
      <c r="F249" s="439">
        <v>0</v>
      </c>
      <c r="G249" s="439">
        <v>0</v>
      </c>
      <c r="H249" s="439">
        <v>0</v>
      </c>
      <c r="I249" s="439">
        <v>0</v>
      </c>
      <c r="J249" s="439">
        <v>0</v>
      </c>
      <c r="K249" s="439">
        <v>0</v>
      </c>
      <c r="L249" s="439">
        <v>0</v>
      </c>
      <c r="M249" s="439">
        <v>0</v>
      </c>
      <c r="N249" s="439">
        <v>0</v>
      </c>
      <c r="O249" s="439">
        <v>0</v>
      </c>
      <c r="P249" s="439">
        <v>0</v>
      </c>
      <c r="Q249" s="439">
        <v>0</v>
      </c>
      <c r="R249" s="439">
        <v>0</v>
      </c>
      <c r="S249" s="439">
        <v>0</v>
      </c>
      <c r="T249" s="439">
        <v>0</v>
      </c>
      <c r="U249" s="439">
        <v>0</v>
      </c>
      <c r="V249" s="439">
        <v>0</v>
      </c>
      <c r="W249" s="439">
        <v>0</v>
      </c>
      <c r="X249" s="439">
        <v>0</v>
      </c>
      <c r="Y249" s="439">
        <v>375.61436996390302</v>
      </c>
      <c r="Z249" s="439">
        <v>382.24184466849601</v>
      </c>
      <c r="AA249" s="439">
        <v>382.49708873452312</v>
      </c>
      <c r="AB249" s="439">
        <v>523.38539098407728</v>
      </c>
      <c r="AC249" s="439">
        <v>598.50989211657679</v>
      </c>
      <c r="AD249" s="439">
        <v>603.23591945141447</v>
      </c>
      <c r="AE249" s="439">
        <v>606.05714575988668</v>
      </c>
      <c r="AF249" s="439">
        <v>628.92321322719613</v>
      </c>
      <c r="AG249" s="439">
        <v>679.48434718179487</v>
      </c>
      <c r="AH249" s="439">
        <v>693.81934219579864</v>
      </c>
      <c r="AI249" s="439">
        <v>694.32529731616637</v>
      </c>
      <c r="AJ249" s="439">
        <v>696.15936083220629</v>
      </c>
      <c r="AK249" s="439">
        <v>704.70208104992116</v>
      </c>
      <c r="AL249" s="439">
        <v>720.18829364263377</v>
      </c>
      <c r="AM249" s="439">
        <v>720.69925854544908</v>
      </c>
      <c r="AN249" s="439">
        <v>888.69235329985861</v>
      </c>
      <c r="AO249" s="439">
        <v>889.62075020456678</v>
      </c>
      <c r="AP249" s="439">
        <v>890.13550497074209</v>
      </c>
      <c r="AQ249" s="439">
        <v>890.65152926103758</v>
      </c>
      <c r="AR249" s="439">
        <v>891.40591680036573</v>
      </c>
      <c r="AS249" s="439">
        <v>892.37157465956068</v>
      </c>
      <c r="AT249" s="439">
        <v>892.89142633905601</v>
      </c>
      <c r="AU249" s="439">
        <v>893.41256011303483</v>
      </c>
      <c r="AV249" s="439">
        <v>895.30164553455597</v>
      </c>
      <c r="AW249" s="439">
        <v>895.96053696741444</v>
      </c>
      <c r="AX249" s="439">
        <v>896.56141348557765</v>
      </c>
      <c r="AY249" s="439">
        <v>897.08770733547738</v>
      </c>
      <c r="AZ249" s="439">
        <v>910.41373652543962</v>
      </c>
      <c r="BA249" s="439">
        <v>911.36998533728911</v>
      </c>
      <c r="BB249" s="439">
        <v>911.90018274644979</v>
      </c>
      <c r="BC249" s="439">
        <v>912.43168776545383</v>
      </c>
      <c r="BD249" s="439">
        <v>913.20870693096185</v>
      </c>
      <c r="BE249" s="439">
        <v>914.20333452593263</v>
      </c>
      <c r="BF249" s="439">
        <v>914.73878175581285</v>
      </c>
      <c r="BG249" s="439">
        <v>915.27554954301092</v>
      </c>
      <c r="BH249" s="439">
        <v>744.33997509214885</v>
      </c>
      <c r="BI249" s="439">
        <v>0</v>
      </c>
      <c r="BJ249" s="439">
        <v>0</v>
      </c>
      <c r="BK249" s="439">
        <v>0</v>
      </c>
      <c r="BL249" s="439">
        <v>0</v>
      </c>
      <c r="BM249" s="439">
        <v>0</v>
      </c>
      <c r="BN249" s="439">
        <v>0</v>
      </c>
      <c r="BO249" s="439">
        <v>0</v>
      </c>
      <c r="BP249" s="439">
        <v>0</v>
      </c>
      <c r="BQ249" s="439">
        <v>0</v>
      </c>
      <c r="BR249" s="439">
        <v>0</v>
      </c>
      <c r="BS249" s="439">
        <v>0</v>
      </c>
      <c r="BT249" s="439">
        <v>0</v>
      </c>
      <c r="BU249" s="439">
        <v>0</v>
      </c>
      <c r="BV249" s="439">
        <v>0</v>
      </c>
      <c r="BW249" s="439">
        <v>0</v>
      </c>
      <c r="BX249" s="439">
        <v>0</v>
      </c>
      <c r="BY249" s="439">
        <v>0</v>
      </c>
      <c r="BZ249" s="439">
        <v>0</v>
      </c>
      <c r="CA249" s="439">
        <v>0</v>
      </c>
      <c r="CB249" s="439">
        <v>0</v>
      </c>
      <c r="CC249" s="439">
        <v>0</v>
      </c>
      <c r="CD249" s="439">
        <v>0</v>
      </c>
      <c r="CE249" s="439">
        <v>0</v>
      </c>
      <c r="CF249" s="439">
        <v>0</v>
      </c>
      <c r="CG249" s="439">
        <v>0</v>
      </c>
      <c r="CH249" s="439">
        <v>0</v>
      </c>
      <c r="CI249" s="439">
        <v>0</v>
      </c>
      <c r="CJ249" s="439">
        <v>0</v>
      </c>
      <c r="CK249" s="439">
        <v>0</v>
      </c>
      <c r="CL249" s="439">
        <v>0</v>
      </c>
      <c r="CM249" s="439">
        <v>0</v>
      </c>
      <c r="CN249" s="439">
        <v>0</v>
      </c>
      <c r="CO249" s="439">
        <v>0</v>
      </c>
      <c r="CP249" s="439">
        <v>0</v>
      </c>
      <c r="CQ249" s="439">
        <v>0</v>
      </c>
      <c r="CR249" s="439">
        <v>0</v>
      </c>
      <c r="CS249" s="439">
        <v>0</v>
      </c>
      <c r="CT249" s="439">
        <v>0</v>
      </c>
      <c r="CU249" s="439">
        <v>0</v>
      </c>
      <c r="CV249" s="439">
        <v>0</v>
      </c>
      <c r="CW249" s="439">
        <v>0</v>
      </c>
      <c r="CX249" s="439">
        <v>0</v>
      </c>
      <c r="CY249" s="439">
        <v>0</v>
      </c>
      <c r="CZ249" s="439">
        <v>0</v>
      </c>
      <c r="DA249" s="439">
        <v>0</v>
      </c>
      <c r="DB249" s="439">
        <v>0</v>
      </c>
      <c r="DC249" s="439">
        <v>0</v>
      </c>
      <c r="DD249" s="439">
        <v>0</v>
      </c>
      <c r="DE249" s="439">
        <v>0</v>
      </c>
      <c r="DF249" s="439">
        <v>0</v>
      </c>
      <c r="DG249" s="439">
        <v>0</v>
      </c>
      <c r="DH249" s="439">
        <v>0</v>
      </c>
      <c r="DI249" s="439">
        <v>0</v>
      </c>
      <c r="DJ249" s="439">
        <v>0</v>
      </c>
      <c r="DK249" s="439">
        <v>0</v>
      </c>
      <c r="DL249" s="439">
        <v>0</v>
      </c>
      <c r="DM249" s="439">
        <v>0</v>
      </c>
      <c r="DN249" s="439">
        <v>0</v>
      </c>
      <c r="DO249" s="439">
        <v>0</v>
      </c>
      <c r="DP249" s="439">
        <v>0</v>
      </c>
      <c r="DQ249" s="439">
        <v>0</v>
      </c>
      <c r="DR249" s="439">
        <v>0</v>
      </c>
      <c r="DS249" s="439">
        <v>0</v>
      </c>
      <c r="DT249" s="439">
        <v>0</v>
      </c>
      <c r="DU249" s="439">
        <v>0</v>
      </c>
      <c r="DV249" s="439">
        <v>0</v>
      </c>
      <c r="DW249" s="439">
        <v>0</v>
      </c>
      <c r="DX249" s="439">
        <v>0</v>
      </c>
      <c r="DY249" s="439">
        <v>0</v>
      </c>
      <c r="DZ249" s="439">
        <v>0</v>
      </c>
      <c r="EA249" s="439">
        <v>0</v>
      </c>
      <c r="EB249" s="439">
        <v>0</v>
      </c>
      <c r="EC249" s="439">
        <v>0</v>
      </c>
      <c r="ED249" s="439">
        <v>0</v>
      </c>
      <c r="EE249" s="439">
        <v>0</v>
      </c>
      <c r="EF249" s="439">
        <v>0</v>
      </c>
      <c r="EG249" s="439">
        <v>0</v>
      </c>
      <c r="EH249" s="439">
        <v>0</v>
      </c>
      <c r="EI249" s="439">
        <v>0</v>
      </c>
      <c r="EJ249" s="439">
        <v>0</v>
      </c>
      <c r="EK249" s="439">
        <v>0</v>
      </c>
      <c r="EL249" s="439">
        <v>0</v>
      </c>
      <c r="EM249" s="439">
        <v>0</v>
      </c>
      <c r="EN249" s="439">
        <v>0</v>
      </c>
      <c r="EO249" s="439">
        <v>0</v>
      </c>
      <c r="EP249" s="439">
        <v>0</v>
      </c>
      <c r="EQ249" s="439">
        <v>0</v>
      </c>
      <c r="ER249" s="439">
        <v>0</v>
      </c>
      <c r="ES249" s="439">
        <v>0</v>
      </c>
      <c r="ET249" s="439">
        <v>0</v>
      </c>
      <c r="EU249" s="439">
        <v>0</v>
      </c>
      <c r="EV249" s="439">
        <v>0</v>
      </c>
      <c r="EW249" s="439">
        <v>0</v>
      </c>
      <c r="EX249" s="439">
        <v>0</v>
      </c>
      <c r="EY249" s="439">
        <v>0</v>
      </c>
      <c r="EZ249" s="439">
        <v>0</v>
      </c>
      <c r="FA249" s="439">
        <v>0</v>
      </c>
      <c r="FB249" s="439">
        <v>0</v>
      </c>
      <c r="FC249" s="439">
        <v>0</v>
      </c>
      <c r="FD249" s="439">
        <v>0</v>
      </c>
      <c r="FE249" s="439">
        <v>0</v>
      </c>
      <c r="FF249" s="439">
        <v>0</v>
      </c>
      <c r="FG249" s="439">
        <v>0</v>
      </c>
      <c r="FH249" s="439">
        <v>0</v>
      </c>
      <c r="FI249" s="439">
        <v>0</v>
      </c>
      <c r="FJ249" s="439">
        <v>0</v>
      </c>
      <c r="FK249" s="439">
        <v>0</v>
      </c>
      <c r="FL249" s="439">
        <v>0</v>
      </c>
      <c r="FM249" s="439">
        <v>0</v>
      </c>
      <c r="FN249" s="439">
        <v>0</v>
      </c>
      <c r="FO249" s="439">
        <v>0</v>
      </c>
      <c r="FP249" s="439">
        <v>0</v>
      </c>
      <c r="FQ249" s="439">
        <v>0</v>
      </c>
      <c r="FR249" s="439">
        <v>0</v>
      </c>
      <c r="FS249" s="439">
        <v>0</v>
      </c>
      <c r="FT249" s="439">
        <v>0</v>
      </c>
      <c r="FU249" s="439">
        <v>0</v>
      </c>
      <c r="FV249" s="439">
        <v>0</v>
      </c>
      <c r="FW249" s="439">
        <v>0</v>
      </c>
      <c r="FX249" s="439">
        <v>0</v>
      </c>
      <c r="FY249" s="439">
        <v>0</v>
      </c>
      <c r="FZ249" s="439">
        <v>0</v>
      </c>
      <c r="GA249" s="439">
        <v>0</v>
      </c>
      <c r="GB249" s="439">
        <v>0</v>
      </c>
      <c r="GC249" s="439">
        <v>0</v>
      </c>
      <c r="GD249" s="439">
        <v>0</v>
      </c>
      <c r="GE249" s="439">
        <v>0</v>
      </c>
      <c r="GF249" s="439">
        <v>0</v>
      </c>
      <c r="GG249" s="439">
        <v>0</v>
      </c>
      <c r="GH249" s="439">
        <v>0</v>
      </c>
      <c r="GI249" s="439">
        <v>0</v>
      </c>
      <c r="GJ249" s="439">
        <v>0</v>
      </c>
      <c r="GK249" s="439">
        <v>0</v>
      </c>
      <c r="GL249" s="439">
        <v>0</v>
      </c>
      <c r="GM249" s="439">
        <v>0</v>
      </c>
      <c r="GN249" s="439">
        <v>0</v>
      </c>
      <c r="GO249" s="439">
        <v>0</v>
      </c>
      <c r="GP249" s="439">
        <v>0</v>
      </c>
      <c r="GQ249" s="439">
        <v>0</v>
      </c>
      <c r="GR249" s="439">
        <v>0</v>
      </c>
      <c r="GS249" s="439">
        <v>0</v>
      </c>
      <c r="GT249" s="439">
        <v>0</v>
      </c>
      <c r="GU249" s="439">
        <v>0</v>
      </c>
      <c r="GV249" s="439">
        <v>0</v>
      </c>
      <c r="GW249" s="439">
        <v>0</v>
      </c>
      <c r="GX249" s="439">
        <v>0</v>
      </c>
      <c r="GY249" s="439">
        <v>0</v>
      </c>
      <c r="GZ249" s="439">
        <v>0</v>
      </c>
      <c r="HA249" s="439">
        <v>0</v>
      </c>
      <c r="HB249" s="439">
        <v>0</v>
      </c>
      <c r="HC249" s="439">
        <v>0</v>
      </c>
      <c r="HD249" s="439">
        <v>0</v>
      </c>
      <c r="HE249" s="439">
        <v>0</v>
      </c>
      <c r="HF249" s="439">
        <v>0</v>
      </c>
      <c r="HG249" s="439">
        <v>0</v>
      </c>
      <c r="HH249" s="439">
        <v>0</v>
      </c>
      <c r="HI249" s="439">
        <v>0</v>
      </c>
      <c r="HJ249" s="439">
        <v>0</v>
      </c>
      <c r="HK249" s="439">
        <v>0</v>
      </c>
      <c r="HL249" s="439">
        <v>0</v>
      </c>
      <c r="HM249" s="439">
        <v>0</v>
      </c>
      <c r="HN249" s="439">
        <v>0</v>
      </c>
      <c r="HO249" s="439">
        <v>0</v>
      </c>
      <c r="HP249" s="439">
        <v>0</v>
      </c>
      <c r="HQ249" s="439">
        <v>0</v>
      </c>
      <c r="HR249" s="439">
        <v>0</v>
      </c>
      <c r="HS249" s="439">
        <v>0</v>
      </c>
      <c r="HT249" s="439">
        <v>0</v>
      </c>
      <c r="HU249" s="439">
        <v>0</v>
      </c>
      <c r="HV249" s="439">
        <v>0</v>
      </c>
      <c r="HW249" s="439">
        <v>0</v>
      </c>
      <c r="HX249" s="439">
        <v>0</v>
      </c>
      <c r="HY249" s="439">
        <v>0</v>
      </c>
      <c r="HZ249" s="439">
        <v>0</v>
      </c>
      <c r="IA249" s="439">
        <v>0</v>
      </c>
      <c r="IB249" s="439">
        <v>0</v>
      </c>
      <c r="IC249" s="439">
        <v>0</v>
      </c>
      <c r="ID249" s="439">
        <v>0</v>
      </c>
      <c r="IE249" s="439">
        <v>0</v>
      </c>
      <c r="IF249" s="439">
        <v>0</v>
      </c>
      <c r="IG249" s="439">
        <v>0</v>
      </c>
      <c r="IH249" s="439">
        <v>0</v>
      </c>
      <c r="II249" s="439">
        <v>0</v>
      </c>
      <c r="IJ249" s="439">
        <v>0</v>
      </c>
      <c r="IK249" s="439">
        <v>0</v>
      </c>
      <c r="IL249" s="439">
        <v>0</v>
      </c>
      <c r="IM249" s="439">
        <v>0</v>
      </c>
      <c r="IN249" s="439">
        <v>0</v>
      </c>
      <c r="IO249" s="439">
        <v>0</v>
      </c>
      <c r="IP249" s="439">
        <v>0</v>
      </c>
      <c r="IQ249" s="439">
        <v>0</v>
      </c>
      <c r="IR249" s="439">
        <v>0</v>
      </c>
      <c r="IS249" s="439">
        <v>0</v>
      </c>
      <c r="IT249" s="439">
        <v>0</v>
      </c>
      <c r="IU249" s="439">
        <v>0</v>
      </c>
      <c r="IV249" s="439">
        <v>0</v>
      </c>
      <c r="IW249" s="439">
        <v>0</v>
      </c>
      <c r="IX249" s="439">
        <v>0</v>
      </c>
      <c r="IY249" s="439">
        <v>0</v>
      </c>
      <c r="IZ249" s="439">
        <v>0</v>
      </c>
      <c r="JA249" s="439">
        <v>0</v>
      </c>
      <c r="JB249" s="439">
        <v>0</v>
      </c>
      <c r="JC249" s="439">
        <v>0</v>
      </c>
      <c r="JD249" s="439">
        <v>0</v>
      </c>
      <c r="JE249" s="439">
        <v>0</v>
      </c>
      <c r="JF249" s="439">
        <v>0</v>
      </c>
      <c r="JG249" s="439">
        <v>0</v>
      </c>
      <c r="JH249" s="439">
        <v>0</v>
      </c>
      <c r="JI249" s="439">
        <v>0</v>
      </c>
      <c r="JJ249" s="439">
        <v>0</v>
      </c>
      <c r="JK249" s="439">
        <v>0</v>
      </c>
      <c r="JL249" s="439">
        <v>0</v>
      </c>
      <c r="JM249" s="439">
        <v>0</v>
      </c>
      <c r="JN249" s="439">
        <v>0</v>
      </c>
      <c r="JO249" s="439">
        <v>0</v>
      </c>
      <c r="JP249" s="439">
        <v>0</v>
      </c>
      <c r="JQ249" s="439">
        <v>0</v>
      </c>
      <c r="JR249" s="439">
        <v>0</v>
      </c>
      <c r="JS249" s="439">
        <v>0</v>
      </c>
      <c r="JT249" s="439">
        <v>0</v>
      </c>
      <c r="JU249" s="439">
        <v>0</v>
      </c>
      <c r="JV249" s="439">
        <v>0</v>
      </c>
      <c r="JW249" s="439">
        <v>0</v>
      </c>
      <c r="JX249" s="439">
        <v>0</v>
      </c>
      <c r="JY249" s="439">
        <v>0</v>
      </c>
      <c r="JZ249" s="439">
        <v>0</v>
      </c>
      <c r="KA249" s="439">
        <v>0</v>
      </c>
      <c r="KB249" s="439">
        <v>0</v>
      </c>
      <c r="KC249" s="439">
        <v>0</v>
      </c>
      <c r="KD249" s="439">
        <v>0</v>
      </c>
      <c r="KE249" s="439">
        <v>0</v>
      </c>
      <c r="KF249" s="439">
        <v>0</v>
      </c>
      <c r="KG249" s="439">
        <v>0</v>
      </c>
      <c r="KH249" s="439">
        <v>0</v>
      </c>
      <c r="KI249" s="439">
        <v>0</v>
      </c>
      <c r="KJ249" s="439">
        <v>0</v>
      </c>
      <c r="KK249" s="439">
        <v>0</v>
      </c>
      <c r="KL249" s="439">
        <v>0</v>
      </c>
      <c r="KM249" s="439">
        <v>0</v>
      </c>
      <c r="KN249" s="439">
        <v>0</v>
      </c>
      <c r="KO249" s="439">
        <v>0</v>
      </c>
      <c r="KP249" s="439">
        <v>0</v>
      </c>
      <c r="KQ249" s="439">
        <v>0</v>
      </c>
      <c r="KR249" s="439">
        <v>0</v>
      </c>
      <c r="KS249" s="439">
        <v>0</v>
      </c>
      <c r="KT249" s="439">
        <v>0</v>
      </c>
      <c r="KU249" s="439">
        <v>0</v>
      </c>
      <c r="KV249" s="439">
        <v>0</v>
      </c>
      <c r="KW249" s="439">
        <v>0</v>
      </c>
      <c r="KX249" s="439">
        <v>0</v>
      </c>
      <c r="KY249" s="439">
        <v>0</v>
      </c>
      <c r="KZ249" s="439">
        <v>0</v>
      </c>
      <c r="LA249" s="439">
        <v>0</v>
      </c>
      <c r="LB249" s="439">
        <v>0</v>
      </c>
      <c r="LC249" s="439">
        <v>0</v>
      </c>
      <c r="LD249" s="439">
        <v>0</v>
      </c>
      <c r="LE249" s="439">
        <v>0</v>
      </c>
      <c r="LF249" s="439">
        <v>0</v>
      </c>
      <c r="LG249" s="439">
        <v>0</v>
      </c>
      <c r="LH249" s="439">
        <v>0</v>
      </c>
      <c r="LI249" s="439">
        <v>0</v>
      </c>
      <c r="LJ249" s="439">
        <v>0</v>
      </c>
      <c r="LK249" s="439">
        <v>0</v>
      </c>
      <c r="LL249" s="439">
        <v>0</v>
      </c>
      <c r="LM249" s="439">
        <v>0</v>
      </c>
      <c r="LN249" s="439">
        <v>0</v>
      </c>
      <c r="LO249" s="439">
        <v>0</v>
      </c>
      <c r="LP249" s="439">
        <v>0</v>
      </c>
      <c r="LQ249" s="439">
        <v>0</v>
      </c>
      <c r="LR249" s="439">
        <v>0</v>
      </c>
      <c r="LS249" s="439">
        <v>0</v>
      </c>
      <c r="LT249" s="439">
        <v>0</v>
      </c>
      <c r="LU249" s="439">
        <v>0</v>
      </c>
      <c r="LV249" s="439">
        <v>0</v>
      </c>
      <c r="LW249" s="439">
        <v>0</v>
      </c>
      <c r="LX249" s="439">
        <v>0</v>
      </c>
      <c r="LY249" s="439">
        <v>0</v>
      </c>
      <c r="LZ249" s="439">
        <v>0</v>
      </c>
      <c r="MA249" s="439">
        <v>0</v>
      </c>
      <c r="MB249" s="439">
        <v>0</v>
      </c>
      <c r="MC249" s="439">
        <v>0</v>
      </c>
      <c r="MD249" s="439">
        <v>0</v>
      </c>
      <c r="ME249" s="439">
        <v>0</v>
      </c>
      <c r="MF249" s="439">
        <v>0</v>
      </c>
      <c r="MG249" s="439">
        <v>0</v>
      </c>
      <c r="MH249" s="439">
        <v>0</v>
      </c>
      <c r="MI249" s="439">
        <v>0</v>
      </c>
      <c r="MJ249" s="439">
        <v>0</v>
      </c>
      <c r="MK249" s="439">
        <v>0</v>
      </c>
      <c r="ML249" s="439">
        <v>0</v>
      </c>
      <c r="MM249" s="439">
        <v>0</v>
      </c>
      <c r="MN249" s="439">
        <v>0</v>
      </c>
      <c r="MO249" s="439">
        <v>0</v>
      </c>
      <c r="MP249" s="439">
        <v>0</v>
      </c>
      <c r="MQ249" s="439">
        <v>0</v>
      </c>
      <c r="MR249" s="439">
        <v>0</v>
      </c>
      <c r="MS249" s="439">
        <v>0</v>
      </c>
      <c r="MT249" s="439">
        <v>0</v>
      </c>
      <c r="MU249" s="439">
        <v>0</v>
      </c>
      <c r="MV249" s="439">
        <v>0</v>
      </c>
      <c r="MW249" s="439">
        <v>0</v>
      </c>
      <c r="MX249" s="439">
        <v>0</v>
      </c>
      <c r="MY249" s="439">
        <v>0</v>
      </c>
      <c r="MZ249" s="439">
        <v>0</v>
      </c>
      <c r="NA249" s="439">
        <v>0</v>
      </c>
      <c r="NB249" s="439">
        <v>0</v>
      </c>
      <c r="NC249" s="439">
        <v>0</v>
      </c>
      <c r="ND249" s="439">
        <v>0</v>
      </c>
      <c r="NE249" s="439">
        <v>0</v>
      </c>
      <c r="NF249" s="439">
        <v>0</v>
      </c>
      <c r="NG249" s="439">
        <v>0</v>
      </c>
      <c r="NH249" s="439">
        <v>0</v>
      </c>
      <c r="NI249" s="439">
        <v>0</v>
      </c>
      <c r="NJ249" s="439">
        <v>0</v>
      </c>
      <c r="NK249" s="442">
        <v>0</v>
      </c>
    </row>
    <row r="250" spans="1:375" x14ac:dyDescent="0.15">
      <c r="A250" s="436">
        <f t="shared" si="361"/>
        <v>0</v>
      </c>
      <c r="B250" s="441" t="s">
        <v>748</v>
      </c>
      <c r="C250" s="438" t="s">
        <v>749</v>
      </c>
      <c r="D250" s="439">
        <f t="shared" ref="D250:BO250" si="362">IF(OR($AL83=0,D$165&gt;$E83,D$165&lt;EOMONTH($D83,0)),0,IF(((($AJ83*((1+$AN83)^(D$163-1))/12))-(D248/$AM83))*$AM83&lt;0,0,((($AJ83*((1+$AN83)^(D$163-1))/12))-(D248/$AM83))*$AM83))</f>
        <v>0</v>
      </c>
      <c r="E250" s="439">
        <f t="shared" si="362"/>
        <v>0</v>
      </c>
      <c r="F250" s="439">
        <f t="shared" si="362"/>
        <v>0</v>
      </c>
      <c r="G250" s="439">
        <f t="shared" si="362"/>
        <v>0</v>
      </c>
      <c r="H250" s="439">
        <f t="shared" si="362"/>
        <v>0</v>
      </c>
      <c r="I250" s="439">
        <f t="shared" si="362"/>
        <v>0</v>
      </c>
      <c r="J250" s="439">
        <f t="shared" si="362"/>
        <v>0</v>
      </c>
      <c r="K250" s="439">
        <f t="shared" si="362"/>
        <v>0</v>
      </c>
      <c r="L250" s="439">
        <f t="shared" si="362"/>
        <v>0</v>
      </c>
      <c r="M250" s="439">
        <f t="shared" si="362"/>
        <v>0</v>
      </c>
      <c r="N250" s="439">
        <f t="shared" si="362"/>
        <v>0</v>
      </c>
      <c r="O250" s="439">
        <f t="shared" si="362"/>
        <v>0</v>
      </c>
      <c r="P250" s="439">
        <f t="shared" si="362"/>
        <v>0</v>
      </c>
      <c r="Q250" s="439">
        <f t="shared" si="362"/>
        <v>0</v>
      </c>
      <c r="R250" s="439">
        <f t="shared" si="362"/>
        <v>0</v>
      </c>
      <c r="S250" s="439">
        <f t="shared" si="362"/>
        <v>0</v>
      </c>
      <c r="T250" s="439">
        <f t="shared" si="362"/>
        <v>0</v>
      </c>
      <c r="U250" s="439">
        <f t="shared" si="362"/>
        <v>0</v>
      </c>
      <c r="V250" s="439">
        <f t="shared" si="362"/>
        <v>0</v>
      </c>
      <c r="W250" s="439">
        <f t="shared" si="362"/>
        <v>0</v>
      </c>
      <c r="X250" s="439">
        <f t="shared" si="362"/>
        <v>0</v>
      </c>
      <c r="Y250" s="439">
        <f t="shared" si="362"/>
        <v>0</v>
      </c>
      <c r="Z250" s="439">
        <f t="shared" si="362"/>
        <v>0</v>
      </c>
      <c r="AA250" s="439">
        <f t="shared" si="362"/>
        <v>0</v>
      </c>
      <c r="AB250" s="439">
        <f t="shared" si="362"/>
        <v>0</v>
      </c>
      <c r="AC250" s="439">
        <f t="shared" si="362"/>
        <v>0</v>
      </c>
      <c r="AD250" s="439">
        <f t="shared" si="362"/>
        <v>0</v>
      </c>
      <c r="AE250" s="439">
        <f t="shared" si="362"/>
        <v>0</v>
      </c>
      <c r="AF250" s="439">
        <f t="shared" si="362"/>
        <v>0</v>
      </c>
      <c r="AG250" s="439">
        <f t="shared" si="362"/>
        <v>0</v>
      </c>
      <c r="AH250" s="439">
        <f t="shared" si="362"/>
        <v>0</v>
      </c>
      <c r="AI250" s="439">
        <f t="shared" si="362"/>
        <v>0</v>
      </c>
      <c r="AJ250" s="439">
        <f t="shared" si="362"/>
        <v>0</v>
      </c>
      <c r="AK250" s="439">
        <f t="shared" si="362"/>
        <v>0</v>
      </c>
      <c r="AL250" s="439">
        <f t="shared" si="362"/>
        <v>0</v>
      </c>
      <c r="AM250" s="439">
        <f t="shared" si="362"/>
        <v>0</v>
      </c>
      <c r="AN250" s="439">
        <f t="shared" si="362"/>
        <v>0</v>
      </c>
      <c r="AO250" s="439">
        <f t="shared" si="362"/>
        <v>0</v>
      </c>
      <c r="AP250" s="439">
        <f t="shared" si="362"/>
        <v>0</v>
      </c>
      <c r="AQ250" s="439">
        <f t="shared" si="362"/>
        <v>0</v>
      </c>
      <c r="AR250" s="439">
        <f t="shared" si="362"/>
        <v>0</v>
      </c>
      <c r="AS250" s="439">
        <f t="shared" si="362"/>
        <v>0</v>
      </c>
      <c r="AT250" s="439">
        <f t="shared" si="362"/>
        <v>0</v>
      </c>
      <c r="AU250" s="439">
        <f t="shared" si="362"/>
        <v>0</v>
      </c>
      <c r="AV250" s="439">
        <f t="shared" si="362"/>
        <v>0</v>
      </c>
      <c r="AW250" s="439">
        <f t="shared" si="362"/>
        <v>0</v>
      </c>
      <c r="AX250" s="439">
        <f t="shared" si="362"/>
        <v>0</v>
      </c>
      <c r="AY250" s="439">
        <f t="shared" si="362"/>
        <v>0</v>
      </c>
      <c r="AZ250" s="439">
        <f t="shared" si="362"/>
        <v>0</v>
      </c>
      <c r="BA250" s="439">
        <f t="shared" si="362"/>
        <v>0</v>
      </c>
      <c r="BB250" s="439">
        <f t="shared" si="362"/>
        <v>0</v>
      </c>
      <c r="BC250" s="439">
        <f t="shared" si="362"/>
        <v>0</v>
      </c>
      <c r="BD250" s="439">
        <f t="shared" si="362"/>
        <v>0</v>
      </c>
      <c r="BE250" s="439">
        <f t="shared" si="362"/>
        <v>0</v>
      </c>
      <c r="BF250" s="439">
        <f t="shared" si="362"/>
        <v>0</v>
      </c>
      <c r="BG250" s="439">
        <f t="shared" si="362"/>
        <v>0</v>
      </c>
      <c r="BH250" s="439">
        <f t="shared" si="362"/>
        <v>0</v>
      </c>
      <c r="BI250" s="439">
        <f t="shared" si="362"/>
        <v>0</v>
      </c>
      <c r="BJ250" s="439">
        <f t="shared" si="362"/>
        <v>0</v>
      </c>
      <c r="BK250" s="439">
        <f t="shared" si="362"/>
        <v>0</v>
      </c>
      <c r="BL250" s="439">
        <f t="shared" si="362"/>
        <v>0</v>
      </c>
      <c r="BM250" s="439">
        <f t="shared" si="362"/>
        <v>0</v>
      </c>
      <c r="BN250" s="439">
        <f t="shared" si="362"/>
        <v>0</v>
      </c>
      <c r="BO250" s="439">
        <f t="shared" si="362"/>
        <v>0</v>
      </c>
      <c r="BP250" s="439">
        <f t="shared" ref="BP250:EA250" si="363">IF(OR($AL83=0,BP$165&gt;$E83,BP$165&lt;EOMONTH($D83,0)),0,IF(((($AJ83*((1+$AN83)^(BP$163-1))/12))-(BP248/$AM83))*$AM83&lt;0,0,((($AJ83*((1+$AN83)^(BP$163-1))/12))-(BP248/$AM83))*$AM83))</f>
        <v>0</v>
      </c>
      <c r="BQ250" s="439">
        <f t="shared" si="363"/>
        <v>0</v>
      </c>
      <c r="BR250" s="439">
        <f t="shared" si="363"/>
        <v>0</v>
      </c>
      <c r="BS250" s="439">
        <f t="shared" si="363"/>
        <v>0</v>
      </c>
      <c r="BT250" s="439">
        <f t="shared" si="363"/>
        <v>0</v>
      </c>
      <c r="BU250" s="439">
        <f t="shared" si="363"/>
        <v>0</v>
      </c>
      <c r="BV250" s="439">
        <f t="shared" si="363"/>
        <v>0</v>
      </c>
      <c r="BW250" s="439">
        <f t="shared" si="363"/>
        <v>0</v>
      </c>
      <c r="BX250" s="439">
        <f t="shared" si="363"/>
        <v>0</v>
      </c>
      <c r="BY250" s="439">
        <f t="shared" si="363"/>
        <v>0</v>
      </c>
      <c r="BZ250" s="439">
        <f t="shared" si="363"/>
        <v>0</v>
      </c>
      <c r="CA250" s="439">
        <f t="shared" si="363"/>
        <v>0</v>
      </c>
      <c r="CB250" s="439">
        <f t="shared" si="363"/>
        <v>0</v>
      </c>
      <c r="CC250" s="439">
        <f t="shared" si="363"/>
        <v>0</v>
      </c>
      <c r="CD250" s="439">
        <f t="shared" si="363"/>
        <v>0</v>
      </c>
      <c r="CE250" s="439">
        <f t="shared" si="363"/>
        <v>0</v>
      </c>
      <c r="CF250" s="439">
        <f t="shared" si="363"/>
        <v>0</v>
      </c>
      <c r="CG250" s="439">
        <f t="shared" si="363"/>
        <v>0</v>
      </c>
      <c r="CH250" s="439">
        <f t="shared" si="363"/>
        <v>0</v>
      </c>
      <c r="CI250" s="439">
        <f t="shared" si="363"/>
        <v>0</v>
      </c>
      <c r="CJ250" s="439">
        <f t="shared" si="363"/>
        <v>0</v>
      </c>
      <c r="CK250" s="439">
        <f t="shared" si="363"/>
        <v>0</v>
      </c>
      <c r="CL250" s="439">
        <f t="shared" si="363"/>
        <v>0</v>
      </c>
      <c r="CM250" s="439">
        <f t="shared" si="363"/>
        <v>0</v>
      </c>
      <c r="CN250" s="439">
        <f t="shared" si="363"/>
        <v>0</v>
      </c>
      <c r="CO250" s="439">
        <f t="shared" si="363"/>
        <v>0</v>
      </c>
      <c r="CP250" s="439">
        <f t="shared" si="363"/>
        <v>0</v>
      </c>
      <c r="CQ250" s="439">
        <f t="shared" si="363"/>
        <v>0</v>
      </c>
      <c r="CR250" s="439">
        <f t="shared" si="363"/>
        <v>0</v>
      </c>
      <c r="CS250" s="439">
        <f t="shared" si="363"/>
        <v>0</v>
      </c>
      <c r="CT250" s="439">
        <f t="shared" si="363"/>
        <v>0</v>
      </c>
      <c r="CU250" s="439">
        <f t="shared" si="363"/>
        <v>0</v>
      </c>
      <c r="CV250" s="439">
        <f t="shared" si="363"/>
        <v>0</v>
      </c>
      <c r="CW250" s="439">
        <f t="shared" si="363"/>
        <v>0</v>
      </c>
      <c r="CX250" s="439">
        <f t="shared" si="363"/>
        <v>0</v>
      </c>
      <c r="CY250" s="439">
        <f t="shared" si="363"/>
        <v>0</v>
      </c>
      <c r="CZ250" s="439">
        <f t="shared" si="363"/>
        <v>0</v>
      </c>
      <c r="DA250" s="439">
        <f t="shared" si="363"/>
        <v>0</v>
      </c>
      <c r="DB250" s="439">
        <f t="shared" si="363"/>
        <v>0</v>
      </c>
      <c r="DC250" s="439">
        <f t="shared" si="363"/>
        <v>0</v>
      </c>
      <c r="DD250" s="439">
        <f t="shared" si="363"/>
        <v>0</v>
      </c>
      <c r="DE250" s="439">
        <f t="shared" si="363"/>
        <v>0</v>
      </c>
      <c r="DF250" s="439">
        <f t="shared" si="363"/>
        <v>0</v>
      </c>
      <c r="DG250" s="439">
        <f t="shared" si="363"/>
        <v>0</v>
      </c>
      <c r="DH250" s="439">
        <f t="shared" si="363"/>
        <v>0</v>
      </c>
      <c r="DI250" s="439">
        <f t="shared" si="363"/>
        <v>0</v>
      </c>
      <c r="DJ250" s="439">
        <f t="shared" si="363"/>
        <v>0</v>
      </c>
      <c r="DK250" s="439">
        <f t="shared" si="363"/>
        <v>0</v>
      </c>
      <c r="DL250" s="439">
        <f t="shared" si="363"/>
        <v>0</v>
      </c>
      <c r="DM250" s="439">
        <f t="shared" si="363"/>
        <v>0</v>
      </c>
      <c r="DN250" s="439">
        <f t="shared" si="363"/>
        <v>0</v>
      </c>
      <c r="DO250" s="439">
        <f t="shared" si="363"/>
        <v>0</v>
      </c>
      <c r="DP250" s="439">
        <f t="shared" si="363"/>
        <v>0</v>
      </c>
      <c r="DQ250" s="439">
        <f t="shared" si="363"/>
        <v>0</v>
      </c>
      <c r="DR250" s="439">
        <f t="shared" si="363"/>
        <v>0</v>
      </c>
      <c r="DS250" s="439">
        <f t="shared" si="363"/>
        <v>0</v>
      </c>
      <c r="DT250" s="439">
        <f t="shared" si="363"/>
        <v>0</v>
      </c>
      <c r="DU250" s="439">
        <f t="shared" si="363"/>
        <v>0</v>
      </c>
      <c r="DV250" s="439">
        <f t="shared" si="363"/>
        <v>0</v>
      </c>
      <c r="DW250" s="439">
        <f t="shared" si="363"/>
        <v>0</v>
      </c>
      <c r="DX250" s="439">
        <f t="shared" si="363"/>
        <v>0</v>
      </c>
      <c r="DY250" s="439">
        <f t="shared" si="363"/>
        <v>0</v>
      </c>
      <c r="DZ250" s="439">
        <f t="shared" si="363"/>
        <v>0</v>
      </c>
      <c r="EA250" s="439">
        <f t="shared" si="363"/>
        <v>0</v>
      </c>
      <c r="EB250" s="439">
        <f t="shared" ref="EB250:GM250" si="364">IF(OR($AL83=0,EB$165&gt;$E83,EB$165&lt;EOMONTH($D83,0)),0,IF(((($AJ83*((1+$AN83)^(EB$163-1))/12))-(EB248/$AM83))*$AM83&lt;0,0,((($AJ83*((1+$AN83)^(EB$163-1))/12))-(EB248/$AM83))*$AM83))</f>
        <v>0</v>
      </c>
      <c r="EC250" s="439">
        <f t="shared" si="364"/>
        <v>0</v>
      </c>
      <c r="ED250" s="439">
        <f t="shared" si="364"/>
        <v>0</v>
      </c>
      <c r="EE250" s="439">
        <f t="shared" si="364"/>
        <v>0</v>
      </c>
      <c r="EF250" s="439">
        <f t="shared" si="364"/>
        <v>0</v>
      </c>
      <c r="EG250" s="439">
        <f t="shared" si="364"/>
        <v>0</v>
      </c>
      <c r="EH250" s="439">
        <f t="shared" si="364"/>
        <v>0</v>
      </c>
      <c r="EI250" s="439">
        <f t="shared" si="364"/>
        <v>0</v>
      </c>
      <c r="EJ250" s="439">
        <f t="shared" si="364"/>
        <v>0</v>
      </c>
      <c r="EK250" s="439">
        <f t="shared" si="364"/>
        <v>0</v>
      </c>
      <c r="EL250" s="439">
        <f t="shared" si="364"/>
        <v>0</v>
      </c>
      <c r="EM250" s="439">
        <f t="shared" si="364"/>
        <v>0</v>
      </c>
      <c r="EN250" s="439">
        <f t="shared" si="364"/>
        <v>0</v>
      </c>
      <c r="EO250" s="439">
        <f t="shared" si="364"/>
        <v>0</v>
      </c>
      <c r="EP250" s="439">
        <f t="shared" si="364"/>
        <v>0</v>
      </c>
      <c r="EQ250" s="439">
        <f t="shared" si="364"/>
        <v>0</v>
      </c>
      <c r="ER250" s="439">
        <f t="shared" si="364"/>
        <v>0</v>
      </c>
      <c r="ES250" s="439">
        <f t="shared" si="364"/>
        <v>0</v>
      </c>
      <c r="ET250" s="439">
        <f t="shared" si="364"/>
        <v>0</v>
      </c>
      <c r="EU250" s="439">
        <f t="shared" si="364"/>
        <v>0</v>
      </c>
      <c r="EV250" s="439">
        <f t="shared" si="364"/>
        <v>0</v>
      </c>
      <c r="EW250" s="439">
        <f t="shared" si="364"/>
        <v>0</v>
      </c>
      <c r="EX250" s="439">
        <f t="shared" si="364"/>
        <v>0</v>
      </c>
      <c r="EY250" s="439">
        <f t="shared" si="364"/>
        <v>0</v>
      </c>
      <c r="EZ250" s="439">
        <f t="shared" si="364"/>
        <v>0</v>
      </c>
      <c r="FA250" s="439">
        <f t="shared" si="364"/>
        <v>0</v>
      </c>
      <c r="FB250" s="439">
        <f t="shared" si="364"/>
        <v>0</v>
      </c>
      <c r="FC250" s="439">
        <f t="shared" si="364"/>
        <v>0</v>
      </c>
      <c r="FD250" s="439">
        <f t="shared" si="364"/>
        <v>0</v>
      </c>
      <c r="FE250" s="439">
        <f t="shared" si="364"/>
        <v>0</v>
      </c>
      <c r="FF250" s="439">
        <f t="shared" si="364"/>
        <v>0</v>
      </c>
      <c r="FG250" s="439">
        <f t="shared" si="364"/>
        <v>0</v>
      </c>
      <c r="FH250" s="439">
        <f t="shared" si="364"/>
        <v>0</v>
      </c>
      <c r="FI250" s="439">
        <f t="shared" si="364"/>
        <v>0</v>
      </c>
      <c r="FJ250" s="439">
        <f t="shared" si="364"/>
        <v>0</v>
      </c>
      <c r="FK250" s="439">
        <f t="shared" si="364"/>
        <v>0</v>
      </c>
      <c r="FL250" s="439">
        <f t="shared" si="364"/>
        <v>0</v>
      </c>
      <c r="FM250" s="439">
        <f t="shared" si="364"/>
        <v>0</v>
      </c>
      <c r="FN250" s="439">
        <f t="shared" si="364"/>
        <v>0</v>
      </c>
      <c r="FO250" s="439">
        <f t="shared" si="364"/>
        <v>0</v>
      </c>
      <c r="FP250" s="439">
        <f t="shared" si="364"/>
        <v>0</v>
      </c>
      <c r="FQ250" s="439">
        <f t="shared" si="364"/>
        <v>0</v>
      </c>
      <c r="FR250" s="439">
        <f t="shared" si="364"/>
        <v>0</v>
      </c>
      <c r="FS250" s="439">
        <f t="shared" si="364"/>
        <v>0</v>
      </c>
      <c r="FT250" s="439">
        <f t="shared" si="364"/>
        <v>0</v>
      </c>
      <c r="FU250" s="439">
        <f t="shared" si="364"/>
        <v>0</v>
      </c>
      <c r="FV250" s="439">
        <f t="shared" si="364"/>
        <v>0</v>
      </c>
      <c r="FW250" s="439">
        <f t="shared" si="364"/>
        <v>0</v>
      </c>
      <c r="FX250" s="439">
        <f t="shared" si="364"/>
        <v>0</v>
      </c>
      <c r="FY250" s="439">
        <f t="shared" si="364"/>
        <v>0</v>
      </c>
      <c r="FZ250" s="439">
        <f t="shared" si="364"/>
        <v>0</v>
      </c>
      <c r="GA250" s="439">
        <f t="shared" si="364"/>
        <v>0</v>
      </c>
      <c r="GB250" s="439">
        <f t="shared" si="364"/>
        <v>0</v>
      </c>
      <c r="GC250" s="439">
        <f t="shared" si="364"/>
        <v>0</v>
      </c>
      <c r="GD250" s="439">
        <f t="shared" si="364"/>
        <v>0</v>
      </c>
      <c r="GE250" s="439">
        <f t="shared" si="364"/>
        <v>0</v>
      </c>
      <c r="GF250" s="439">
        <f t="shared" si="364"/>
        <v>0</v>
      </c>
      <c r="GG250" s="439">
        <f t="shared" si="364"/>
        <v>0</v>
      </c>
      <c r="GH250" s="439">
        <f t="shared" si="364"/>
        <v>0</v>
      </c>
      <c r="GI250" s="439">
        <f t="shared" si="364"/>
        <v>0</v>
      </c>
      <c r="GJ250" s="439">
        <f t="shared" si="364"/>
        <v>0</v>
      </c>
      <c r="GK250" s="439">
        <f t="shared" si="364"/>
        <v>0</v>
      </c>
      <c r="GL250" s="439">
        <f t="shared" si="364"/>
        <v>0</v>
      </c>
      <c r="GM250" s="439">
        <f t="shared" si="364"/>
        <v>0</v>
      </c>
      <c r="GN250" s="439">
        <f t="shared" ref="GN250:IY250" si="365">IF(OR($AL83=0,GN$165&gt;$E83,GN$165&lt;EOMONTH($D83,0)),0,IF(((($AJ83*((1+$AN83)^(GN$163-1))/12))-(GN248/$AM83))*$AM83&lt;0,0,((($AJ83*((1+$AN83)^(GN$163-1))/12))-(GN248/$AM83))*$AM83))</f>
        <v>0</v>
      </c>
      <c r="GO250" s="439">
        <f t="shared" si="365"/>
        <v>0</v>
      </c>
      <c r="GP250" s="439">
        <f t="shared" si="365"/>
        <v>0</v>
      </c>
      <c r="GQ250" s="439">
        <f t="shared" si="365"/>
        <v>0</v>
      </c>
      <c r="GR250" s="439">
        <f t="shared" si="365"/>
        <v>0</v>
      </c>
      <c r="GS250" s="439">
        <f t="shared" si="365"/>
        <v>0</v>
      </c>
      <c r="GT250" s="439">
        <f t="shared" si="365"/>
        <v>0</v>
      </c>
      <c r="GU250" s="439">
        <f t="shared" si="365"/>
        <v>0</v>
      </c>
      <c r="GV250" s="439">
        <f t="shared" si="365"/>
        <v>0</v>
      </c>
      <c r="GW250" s="439">
        <f t="shared" si="365"/>
        <v>0</v>
      </c>
      <c r="GX250" s="439">
        <f t="shared" si="365"/>
        <v>0</v>
      </c>
      <c r="GY250" s="439">
        <f t="shared" si="365"/>
        <v>0</v>
      </c>
      <c r="GZ250" s="439">
        <f t="shared" si="365"/>
        <v>0</v>
      </c>
      <c r="HA250" s="439">
        <f t="shared" si="365"/>
        <v>0</v>
      </c>
      <c r="HB250" s="439">
        <f t="shared" si="365"/>
        <v>0</v>
      </c>
      <c r="HC250" s="439">
        <f t="shared" si="365"/>
        <v>0</v>
      </c>
      <c r="HD250" s="439">
        <f t="shared" si="365"/>
        <v>0</v>
      </c>
      <c r="HE250" s="439">
        <f t="shared" si="365"/>
        <v>0</v>
      </c>
      <c r="HF250" s="439">
        <f t="shared" si="365"/>
        <v>0</v>
      </c>
      <c r="HG250" s="439">
        <f t="shared" si="365"/>
        <v>0</v>
      </c>
      <c r="HH250" s="439">
        <f t="shared" si="365"/>
        <v>0</v>
      </c>
      <c r="HI250" s="439">
        <f t="shared" si="365"/>
        <v>0</v>
      </c>
      <c r="HJ250" s="439">
        <f t="shared" si="365"/>
        <v>0</v>
      </c>
      <c r="HK250" s="439">
        <f t="shared" si="365"/>
        <v>0</v>
      </c>
      <c r="HL250" s="439">
        <f t="shared" si="365"/>
        <v>0</v>
      </c>
      <c r="HM250" s="439">
        <f t="shared" si="365"/>
        <v>0</v>
      </c>
      <c r="HN250" s="439">
        <f t="shared" si="365"/>
        <v>0</v>
      </c>
      <c r="HO250" s="439">
        <f t="shared" si="365"/>
        <v>0</v>
      </c>
      <c r="HP250" s="439">
        <f t="shared" si="365"/>
        <v>0</v>
      </c>
      <c r="HQ250" s="439">
        <f t="shared" si="365"/>
        <v>0</v>
      </c>
      <c r="HR250" s="439">
        <f t="shared" si="365"/>
        <v>0</v>
      </c>
      <c r="HS250" s="439">
        <f t="shared" si="365"/>
        <v>0</v>
      </c>
      <c r="HT250" s="439">
        <f t="shared" si="365"/>
        <v>0</v>
      </c>
      <c r="HU250" s="439">
        <f t="shared" si="365"/>
        <v>0</v>
      </c>
      <c r="HV250" s="439">
        <f t="shared" si="365"/>
        <v>0</v>
      </c>
      <c r="HW250" s="439">
        <f t="shared" si="365"/>
        <v>0</v>
      </c>
      <c r="HX250" s="439">
        <f t="shared" si="365"/>
        <v>0</v>
      </c>
      <c r="HY250" s="439">
        <f t="shared" si="365"/>
        <v>0</v>
      </c>
      <c r="HZ250" s="439">
        <f t="shared" si="365"/>
        <v>0</v>
      </c>
      <c r="IA250" s="439">
        <f t="shared" si="365"/>
        <v>0</v>
      </c>
      <c r="IB250" s="439">
        <f t="shared" si="365"/>
        <v>0</v>
      </c>
      <c r="IC250" s="439">
        <f t="shared" si="365"/>
        <v>0</v>
      </c>
      <c r="ID250" s="439">
        <f t="shared" si="365"/>
        <v>0</v>
      </c>
      <c r="IE250" s="439">
        <f t="shared" si="365"/>
        <v>0</v>
      </c>
      <c r="IF250" s="439">
        <f t="shared" si="365"/>
        <v>0</v>
      </c>
      <c r="IG250" s="439">
        <f t="shared" si="365"/>
        <v>0</v>
      </c>
      <c r="IH250" s="439">
        <f t="shared" si="365"/>
        <v>0</v>
      </c>
      <c r="II250" s="439">
        <f t="shared" si="365"/>
        <v>0</v>
      </c>
      <c r="IJ250" s="439">
        <f t="shared" si="365"/>
        <v>0</v>
      </c>
      <c r="IK250" s="439">
        <f t="shared" si="365"/>
        <v>0</v>
      </c>
      <c r="IL250" s="439">
        <f t="shared" si="365"/>
        <v>0</v>
      </c>
      <c r="IM250" s="439">
        <f t="shared" si="365"/>
        <v>0</v>
      </c>
      <c r="IN250" s="439">
        <f t="shared" si="365"/>
        <v>0</v>
      </c>
      <c r="IO250" s="439">
        <f t="shared" si="365"/>
        <v>0</v>
      </c>
      <c r="IP250" s="439">
        <f t="shared" si="365"/>
        <v>0</v>
      </c>
      <c r="IQ250" s="439">
        <f t="shared" si="365"/>
        <v>0</v>
      </c>
      <c r="IR250" s="439">
        <f t="shared" si="365"/>
        <v>0</v>
      </c>
      <c r="IS250" s="439">
        <f t="shared" si="365"/>
        <v>0</v>
      </c>
      <c r="IT250" s="439">
        <f t="shared" si="365"/>
        <v>0</v>
      </c>
      <c r="IU250" s="439">
        <f t="shared" si="365"/>
        <v>0</v>
      </c>
      <c r="IV250" s="439">
        <f t="shared" si="365"/>
        <v>0</v>
      </c>
      <c r="IW250" s="439">
        <f t="shared" si="365"/>
        <v>0</v>
      </c>
      <c r="IX250" s="439">
        <f t="shared" si="365"/>
        <v>0</v>
      </c>
      <c r="IY250" s="439">
        <f t="shared" si="365"/>
        <v>0</v>
      </c>
      <c r="IZ250" s="439">
        <f t="shared" ref="IZ250:LK250" si="366">IF(OR($AL83=0,IZ$165&gt;$E83,IZ$165&lt;EOMONTH($D83,0)),0,IF(((($AJ83*((1+$AN83)^(IZ$163-1))/12))-(IZ248/$AM83))*$AM83&lt;0,0,((($AJ83*((1+$AN83)^(IZ$163-1))/12))-(IZ248/$AM83))*$AM83))</f>
        <v>0</v>
      </c>
      <c r="JA250" s="439">
        <f t="shared" si="366"/>
        <v>0</v>
      </c>
      <c r="JB250" s="439">
        <f t="shared" si="366"/>
        <v>0</v>
      </c>
      <c r="JC250" s="439">
        <f t="shared" si="366"/>
        <v>0</v>
      </c>
      <c r="JD250" s="439">
        <f t="shared" si="366"/>
        <v>0</v>
      </c>
      <c r="JE250" s="439">
        <f t="shared" si="366"/>
        <v>0</v>
      </c>
      <c r="JF250" s="439">
        <f t="shared" si="366"/>
        <v>0</v>
      </c>
      <c r="JG250" s="439">
        <f t="shared" si="366"/>
        <v>0</v>
      </c>
      <c r="JH250" s="439">
        <f t="shared" si="366"/>
        <v>0</v>
      </c>
      <c r="JI250" s="439">
        <f t="shared" si="366"/>
        <v>0</v>
      </c>
      <c r="JJ250" s="439">
        <f t="shared" si="366"/>
        <v>0</v>
      </c>
      <c r="JK250" s="439">
        <f t="shared" si="366"/>
        <v>0</v>
      </c>
      <c r="JL250" s="439">
        <f t="shared" si="366"/>
        <v>0</v>
      </c>
      <c r="JM250" s="439">
        <f t="shared" si="366"/>
        <v>0</v>
      </c>
      <c r="JN250" s="439">
        <f t="shared" si="366"/>
        <v>0</v>
      </c>
      <c r="JO250" s="439">
        <f t="shared" si="366"/>
        <v>0</v>
      </c>
      <c r="JP250" s="439">
        <f t="shared" si="366"/>
        <v>0</v>
      </c>
      <c r="JQ250" s="439">
        <f t="shared" si="366"/>
        <v>0</v>
      </c>
      <c r="JR250" s="439">
        <f t="shared" si="366"/>
        <v>0</v>
      </c>
      <c r="JS250" s="439">
        <f t="shared" si="366"/>
        <v>0</v>
      </c>
      <c r="JT250" s="439">
        <f t="shared" si="366"/>
        <v>0</v>
      </c>
      <c r="JU250" s="439">
        <f t="shared" si="366"/>
        <v>0</v>
      </c>
      <c r="JV250" s="439">
        <f t="shared" si="366"/>
        <v>0</v>
      </c>
      <c r="JW250" s="439">
        <f t="shared" si="366"/>
        <v>0</v>
      </c>
      <c r="JX250" s="439">
        <f t="shared" si="366"/>
        <v>0</v>
      </c>
      <c r="JY250" s="439">
        <f t="shared" si="366"/>
        <v>0</v>
      </c>
      <c r="JZ250" s="439">
        <f t="shared" si="366"/>
        <v>0</v>
      </c>
      <c r="KA250" s="439">
        <f t="shared" si="366"/>
        <v>0</v>
      </c>
      <c r="KB250" s="439">
        <f t="shared" si="366"/>
        <v>0</v>
      </c>
      <c r="KC250" s="439">
        <f t="shared" si="366"/>
        <v>0</v>
      </c>
      <c r="KD250" s="439">
        <f t="shared" si="366"/>
        <v>0</v>
      </c>
      <c r="KE250" s="439">
        <f t="shared" si="366"/>
        <v>0</v>
      </c>
      <c r="KF250" s="439">
        <f t="shared" si="366"/>
        <v>0</v>
      </c>
      <c r="KG250" s="439">
        <f t="shared" si="366"/>
        <v>0</v>
      </c>
      <c r="KH250" s="439">
        <f t="shared" si="366"/>
        <v>0</v>
      </c>
      <c r="KI250" s="439">
        <f t="shared" si="366"/>
        <v>0</v>
      </c>
      <c r="KJ250" s="439">
        <f t="shared" si="366"/>
        <v>0</v>
      </c>
      <c r="KK250" s="439">
        <f t="shared" si="366"/>
        <v>0</v>
      </c>
      <c r="KL250" s="439">
        <f t="shared" si="366"/>
        <v>0</v>
      </c>
      <c r="KM250" s="439">
        <f t="shared" si="366"/>
        <v>0</v>
      </c>
      <c r="KN250" s="439">
        <f t="shared" si="366"/>
        <v>0</v>
      </c>
      <c r="KO250" s="439">
        <f t="shared" si="366"/>
        <v>0</v>
      </c>
      <c r="KP250" s="439">
        <f t="shared" si="366"/>
        <v>0</v>
      </c>
      <c r="KQ250" s="439">
        <f t="shared" si="366"/>
        <v>0</v>
      </c>
      <c r="KR250" s="439">
        <f t="shared" si="366"/>
        <v>0</v>
      </c>
      <c r="KS250" s="439">
        <f t="shared" si="366"/>
        <v>0</v>
      </c>
      <c r="KT250" s="439">
        <f t="shared" si="366"/>
        <v>0</v>
      </c>
      <c r="KU250" s="439">
        <f t="shared" si="366"/>
        <v>0</v>
      </c>
      <c r="KV250" s="439">
        <f t="shared" si="366"/>
        <v>0</v>
      </c>
      <c r="KW250" s="439">
        <f t="shared" si="366"/>
        <v>0</v>
      </c>
      <c r="KX250" s="439">
        <f t="shared" si="366"/>
        <v>0</v>
      </c>
      <c r="KY250" s="439">
        <f t="shared" si="366"/>
        <v>0</v>
      </c>
      <c r="KZ250" s="439">
        <f t="shared" si="366"/>
        <v>0</v>
      </c>
      <c r="LA250" s="439">
        <f t="shared" si="366"/>
        <v>0</v>
      </c>
      <c r="LB250" s="439">
        <f t="shared" si="366"/>
        <v>0</v>
      </c>
      <c r="LC250" s="439">
        <f t="shared" si="366"/>
        <v>0</v>
      </c>
      <c r="LD250" s="439">
        <f t="shared" si="366"/>
        <v>0</v>
      </c>
      <c r="LE250" s="439">
        <f t="shared" si="366"/>
        <v>0</v>
      </c>
      <c r="LF250" s="439">
        <f t="shared" si="366"/>
        <v>0</v>
      </c>
      <c r="LG250" s="439">
        <f t="shared" si="366"/>
        <v>0</v>
      </c>
      <c r="LH250" s="439">
        <f t="shared" si="366"/>
        <v>0</v>
      </c>
      <c r="LI250" s="439">
        <f t="shared" si="366"/>
        <v>0</v>
      </c>
      <c r="LJ250" s="439">
        <f t="shared" si="366"/>
        <v>0</v>
      </c>
      <c r="LK250" s="439">
        <f t="shared" si="366"/>
        <v>0</v>
      </c>
      <c r="LL250" s="439">
        <f t="shared" ref="LL250:NK250" si="367">IF(OR($AL83=0,LL$165&gt;$E83,LL$165&lt;EOMONTH($D83,0)),0,IF(((($AJ83*((1+$AN83)^(LL$163-1))/12))-(LL248/$AM83))*$AM83&lt;0,0,((($AJ83*((1+$AN83)^(LL$163-1))/12))-(LL248/$AM83))*$AM83))</f>
        <v>0</v>
      </c>
      <c r="LM250" s="439">
        <f t="shared" si="367"/>
        <v>0</v>
      </c>
      <c r="LN250" s="439">
        <f t="shared" si="367"/>
        <v>0</v>
      </c>
      <c r="LO250" s="439">
        <f t="shared" si="367"/>
        <v>0</v>
      </c>
      <c r="LP250" s="439">
        <f t="shared" si="367"/>
        <v>0</v>
      </c>
      <c r="LQ250" s="439">
        <f t="shared" si="367"/>
        <v>0</v>
      </c>
      <c r="LR250" s="439">
        <f t="shared" si="367"/>
        <v>0</v>
      </c>
      <c r="LS250" s="439">
        <f t="shared" si="367"/>
        <v>0</v>
      </c>
      <c r="LT250" s="439">
        <f t="shared" si="367"/>
        <v>0</v>
      </c>
      <c r="LU250" s="439">
        <f t="shared" si="367"/>
        <v>0</v>
      </c>
      <c r="LV250" s="439">
        <f t="shared" si="367"/>
        <v>0</v>
      </c>
      <c r="LW250" s="439">
        <f t="shared" si="367"/>
        <v>0</v>
      </c>
      <c r="LX250" s="439">
        <f t="shared" si="367"/>
        <v>0</v>
      </c>
      <c r="LY250" s="439">
        <f t="shared" si="367"/>
        <v>0</v>
      </c>
      <c r="LZ250" s="439">
        <f t="shared" si="367"/>
        <v>0</v>
      </c>
      <c r="MA250" s="439">
        <f t="shared" si="367"/>
        <v>0</v>
      </c>
      <c r="MB250" s="439">
        <f t="shared" si="367"/>
        <v>0</v>
      </c>
      <c r="MC250" s="439">
        <f t="shared" si="367"/>
        <v>0</v>
      </c>
      <c r="MD250" s="439">
        <f t="shared" si="367"/>
        <v>0</v>
      </c>
      <c r="ME250" s="439">
        <f t="shared" si="367"/>
        <v>0</v>
      </c>
      <c r="MF250" s="439">
        <f t="shared" si="367"/>
        <v>0</v>
      </c>
      <c r="MG250" s="439">
        <f t="shared" si="367"/>
        <v>0</v>
      </c>
      <c r="MH250" s="439">
        <f t="shared" si="367"/>
        <v>0</v>
      </c>
      <c r="MI250" s="439">
        <f t="shared" si="367"/>
        <v>0</v>
      </c>
      <c r="MJ250" s="439">
        <f t="shared" si="367"/>
        <v>0</v>
      </c>
      <c r="MK250" s="439">
        <f t="shared" si="367"/>
        <v>0</v>
      </c>
      <c r="ML250" s="439">
        <f t="shared" si="367"/>
        <v>0</v>
      </c>
      <c r="MM250" s="439">
        <f t="shared" si="367"/>
        <v>0</v>
      </c>
      <c r="MN250" s="439">
        <f t="shared" si="367"/>
        <v>0</v>
      </c>
      <c r="MO250" s="439">
        <f t="shared" si="367"/>
        <v>0</v>
      </c>
      <c r="MP250" s="439">
        <f t="shared" si="367"/>
        <v>0</v>
      </c>
      <c r="MQ250" s="439">
        <f t="shared" si="367"/>
        <v>0</v>
      </c>
      <c r="MR250" s="439">
        <f t="shared" si="367"/>
        <v>0</v>
      </c>
      <c r="MS250" s="439">
        <f t="shared" si="367"/>
        <v>0</v>
      </c>
      <c r="MT250" s="439">
        <f t="shared" si="367"/>
        <v>0</v>
      </c>
      <c r="MU250" s="439">
        <f t="shared" si="367"/>
        <v>0</v>
      </c>
      <c r="MV250" s="439">
        <f t="shared" si="367"/>
        <v>0</v>
      </c>
      <c r="MW250" s="439">
        <f t="shared" si="367"/>
        <v>0</v>
      </c>
      <c r="MX250" s="439">
        <f t="shared" si="367"/>
        <v>0</v>
      </c>
      <c r="MY250" s="439">
        <f t="shared" si="367"/>
        <v>0</v>
      </c>
      <c r="MZ250" s="439">
        <f t="shared" si="367"/>
        <v>0</v>
      </c>
      <c r="NA250" s="439">
        <f t="shared" si="367"/>
        <v>0</v>
      </c>
      <c r="NB250" s="439">
        <f t="shared" si="367"/>
        <v>0</v>
      </c>
      <c r="NC250" s="439">
        <f t="shared" si="367"/>
        <v>0</v>
      </c>
      <c r="ND250" s="439">
        <f t="shared" si="367"/>
        <v>0</v>
      </c>
      <c r="NE250" s="439">
        <f t="shared" si="367"/>
        <v>0</v>
      </c>
      <c r="NF250" s="439">
        <f t="shared" si="367"/>
        <v>0</v>
      </c>
      <c r="NG250" s="439">
        <f t="shared" si="367"/>
        <v>0</v>
      </c>
      <c r="NH250" s="439">
        <f t="shared" si="367"/>
        <v>0</v>
      </c>
      <c r="NI250" s="439">
        <f t="shared" si="367"/>
        <v>0</v>
      </c>
      <c r="NJ250" s="439">
        <f t="shared" si="367"/>
        <v>0</v>
      </c>
      <c r="NK250" s="442">
        <f t="shared" si="367"/>
        <v>0</v>
      </c>
    </row>
    <row r="251" spans="1:375" x14ac:dyDescent="0.15">
      <c r="A251" s="436">
        <f t="shared" si="361"/>
        <v>-16145.833333333332</v>
      </c>
      <c r="B251" s="441" t="s">
        <v>750</v>
      </c>
      <c r="C251" s="438" t="s">
        <v>751</v>
      </c>
      <c r="D251" s="439">
        <f t="shared" ref="D251:BO251" si="368">IF(AND(D$165&gt;=EOMONTH($D83,0),D$165&lt;EOMONTH($D83,$S83)),-D248,0)</f>
        <v>0</v>
      </c>
      <c r="E251" s="439">
        <f t="shared" si="368"/>
        <v>0</v>
      </c>
      <c r="F251" s="439">
        <f t="shared" si="368"/>
        <v>0</v>
      </c>
      <c r="G251" s="439">
        <f t="shared" si="368"/>
        <v>0</v>
      </c>
      <c r="H251" s="439">
        <f t="shared" si="368"/>
        <v>0</v>
      </c>
      <c r="I251" s="439">
        <f t="shared" si="368"/>
        <v>0</v>
      </c>
      <c r="J251" s="439">
        <f t="shared" si="368"/>
        <v>0</v>
      </c>
      <c r="K251" s="439">
        <f t="shared" si="368"/>
        <v>0</v>
      </c>
      <c r="L251" s="439">
        <f t="shared" si="368"/>
        <v>0</v>
      </c>
      <c r="M251" s="439">
        <f t="shared" si="368"/>
        <v>0</v>
      </c>
      <c r="N251" s="439">
        <f t="shared" si="368"/>
        <v>0</v>
      </c>
      <c r="O251" s="439">
        <f t="shared" si="368"/>
        <v>0</v>
      </c>
      <c r="P251" s="439">
        <f t="shared" si="368"/>
        <v>0</v>
      </c>
      <c r="Q251" s="439">
        <f t="shared" si="368"/>
        <v>0</v>
      </c>
      <c r="R251" s="439">
        <f t="shared" si="368"/>
        <v>0</v>
      </c>
      <c r="S251" s="439">
        <f t="shared" si="368"/>
        <v>0</v>
      </c>
      <c r="T251" s="439">
        <f t="shared" si="368"/>
        <v>0</v>
      </c>
      <c r="U251" s="439">
        <f t="shared" si="368"/>
        <v>0</v>
      </c>
      <c r="V251" s="439">
        <f t="shared" si="368"/>
        <v>0</v>
      </c>
      <c r="W251" s="439">
        <f t="shared" si="368"/>
        <v>0</v>
      </c>
      <c r="X251" s="439">
        <f t="shared" si="368"/>
        <v>0</v>
      </c>
      <c r="Y251" s="439">
        <f t="shared" si="368"/>
        <v>-3229.1666666666665</v>
      </c>
      <c r="Z251" s="439">
        <f t="shared" si="368"/>
        <v>-3229.1666666666665</v>
      </c>
      <c r="AA251" s="439">
        <f t="shared" si="368"/>
        <v>-3229.1666666666665</v>
      </c>
      <c r="AB251" s="439">
        <f t="shared" si="368"/>
        <v>-3229.1666666666665</v>
      </c>
      <c r="AC251" s="439">
        <f t="shared" si="368"/>
        <v>-3229.1666666666665</v>
      </c>
      <c r="AD251" s="439">
        <f t="shared" si="368"/>
        <v>0</v>
      </c>
      <c r="AE251" s="439">
        <f t="shared" si="368"/>
        <v>0</v>
      </c>
      <c r="AF251" s="439">
        <f t="shared" si="368"/>
        <v>0</v>
      </c>
      <c r="AG251" s="439">
        <f t="shared" si="368"/>
        <v>0</v>
      </c>
      <c r="AH251" s="439">
        <f t="shared" si="368"/>
        <v>0</v>
      </c>
      <c r="AI251" s="439">
        <f t="shared" si="368"/>
        <v>0</v>
      </c>
      <c r="AJ251" s="439">
        <f t="shared" si="368"/>
        <v>0</v>
      </c>
      <c r="AK251" s="439">
        <f t="shared" si="368"/>
        <v>0</v>
      </c>
      <c r="AL251" s="439">
        <f t="shared" si="368"/>
        <v>0</v>
      </c>
      <c r="AM251" s="439">
        <f t="shared" si="368"/>
        <v>0</v>
      </c>
      <c r="AN251" s="439">
        <f t="shared" si="368"/>
        <v>0</v>
      </c>
      <c r="AO251" s="439">
        <f t="shared" si="368"/>
        <v>0</v>
      </c>
      <c r="AP251" s="439">
        <f t="shared" si="368"/>
        <v>0</v>
      </c>
      <c r="AQ251" s="439">
        <f t="shared" si="368"/>
        <v>0</v>
      </c>
      <c r="AR251" s="439">
        <f t="shared" si="368"/>
        <v>0</v>
      </c>
      <c r="AS251" s="439">
        <f t="shared" si="368"/>
        <v>0</v>
      </c>
      <c r="AT251" s="439">
        <f t="shared" si="368"/>
        <v>0</v>
      </c>
      <c r="AU251" s="439">
        <f t="shared" si="368"/>
        <v>0</v>
      </c>
      <c r="AV251" s="439">
        <f t="shared" si="368"/>
        <v>0</v>
      </c>
      <c r="AW251" s="439">
        <f t="shared" si="368"/>
        <v>0</v>
      </c>
      <c r="AX251" s="439">
        <f t="shared" si="368"/>
        <v>0</v>
      </c>
      <c r="AY251" s="439">
        <f t="shared" si="368"/>
        <v>0</v>
      </c>
      <c r="AZ251" s="439">
        <f t="shared" si="368"/>
        <v>0</v>
      </c>
      <c r="BA251" s="439">
        <f t="shared" si="368"/>
        <v>0</v>
      </c>
      <c r="BB251" s="439">
        <f t="shared" si="368"/>
        <v>0</v>
      </c>
      <c r="BC251" s="439">
        <f t="shared" si="368"/>
        <v>0</v>
      </c>
      <c r="BD251" s="439">
        <f t="shared" si="368"/>
        <v>0</v>
      </c>
      <c r="BE251" s="439">
        <f t="shared" si="368"/>
        <v>0</v>
      </c>
      <c r="BF251" s="439">
        <f t="shared" si="368"/>
        <v>0</v>
      </c>
      <c r="BG251" s="439">
        <f t="shared" si="368"/>
        <v>0</v>
      </c>
      <c r="BH251" s="439">
        <f t="shared" si="368"/>
        <v>0</v>
      </c>
      <c r="BI251" s="439">
        <f t="shared" si="368"/>
        <v>0</v>
      </c>
      <c r="BJ251" s="439">
        <f t="shared" si="368"/>
        <v>0</v>
      </c>
      <c r="BK251" s="439">
        <f t="shared" si="368"/>
        <v>0</v>
      </c>
      <c r="BL251" s="439">
        <f t="shared" si="368"/>
        <v>0</v>
      </c>
      <c r="BM251" s="439">
        <f t="shared" si="368"/>
        <v>0</v>
      </c>
      <c r="BN251" s="439">
        <f t="shared" si="368"/>
        <v>0</v>
      </c>
      <c r="BO251" s="439">
        <f t="shared" si="368"/>
        <v>0</v>
      </c>
      <c r="BP251" s="439">
        <f t="shared" ref="BP251:EA251" si="369">IF(AND(BP$165&gt;=EOMONTH($D83,0),BP$165&lt;EOMONTH($D83,$S83)),-BP248,0)</f>
        <v>0</v>
      </c>
      <c r="BQ251" s="439">
        <f t="shared" si="369"/>
        <v>0</v>
      </c>
      <c r="BR251" s="439">
        <f t="shared" si="369"/>
        <v>0</v>
      </c>
      <c r="BS251" s="439">
        <f t="shared" si="369"/>
        <v>0</v>
      </c>
      <c r="BT251" s="439">
        <f t="shared" si="369"/>
        <v>0</v>
      </c>
      <c r="BU251" s="439">
        <f t="shared" si="369"/>
        <v>0</v>
      </c>
      <c r="BV251" s="439">
        <f t="shared" si="369"/>
        <v>0</v>
      </c>
      <c r="BW251" s="439">
        <f t="shared" si="369"/>
        <v>0</v>
      </c>
      <c r="BX251" s="439">
        <f t="shared" si="369"/>
        <v>0</v>
      </c>
      <c r="BY251" s="439">
        <f t="shared" si="369"/>
        <v>0</v>
      </c>
      <c r="BZ251" s="439">
        <f t="shared" si="369"/>
        <v>0</v>
      </c>
      <c r="CA251" s="439">
        <f t="shared" si="369"/>
        <v>0</v>
      </c>
      <c r="CB251" s="439">
        <f t="shared" si="369"/>
        <v>0</v>
      </c>
      <c r="CC251" s="439">
        <f t="shared" si="369"/>
        <v>0</v>
      </c>
      <c r="CD251" s="439">
        <f t="shared" si="369"/>
        <v>0</v>
      </c>
      <c r="CE251" s="439">
        <f t="shared" si="369"/>
        <v>0</v>
      </c>
      <c r="CF251" s="439">
        <f t="shared" si="369"/>
        <v>0</v>
      </c>
      <c r="CG251" s="439">
        <f t="shared" si="369"/>
        <v>0</v>
      </c>
      <c r="CH251" s="439">
        <f t="shared" si="369"/>
        <v>0</v>
      </c>
      <c r="CI251" s="439">
        <f t="shared" si="369"/>
        <v>0</v>
      </c>
      <c r="CJ251" s="439">
        <f t="shared" si="369"/>
        <v>0</v>
      </c>
      <c r="CK251" s="439">
        <f t="shared" si="369"/>
        <v>0</v>
      </c>
      <c r="CL251" s="439">
        <f t="shared" si="369"/>
        <v>0</v>
      </c>
      <c r="CM251" s="439">
        <f t="shared" si="369"/>
        <v>0</v>
      </c>
      <c r="CN251" s="439">
        <f t="shared" si="369"/>
        <v>0</v>
      </c>
      <c r="CO251" s="439">
        <f t="shared" si="369"/>
        <v>0</v>
      </c>
      <c r="CP251" s="439">
        <f t="shared" si="369"/>
        <v>0</v>
      </c>
      <c r="CQ251" s="439">
        <f t="shared" si="369"/>
        <v>0</v>
      </c>
      <c r="CR251" s="439">
        <f t="shared" si="369"/>
        <v>0</v>
      </c>
      <c r="CS251" s="439">
        <f t="shared" si="369"/>
        <v>0</v>
      </c>
      <c r="CT251" s="439">
        <f t="shared" si="369"/>
        <v>0</v>
      </c>
      <c r="CU251" s="439">
        <f t="shared" si="369"/>
        <v>0</v>
      </c>
      <c r="CV251" s="439">
        <f t="shared" si="369"/>
        <v>0</v>
      </c>
      <c r="CW251" s="439">
        <f t="shared" si="369"/>
        <v>0</v>
      </c>
      <c r="CX251" s="439">
        <f t="shared" si="369"/>
        <v>0</v>
      </c>
      <c r="CY251" s="439">
        <f t="shared" si="369"/>
        <v>0</v>
      </c>
      <c r="CZ251" s="439">
        <f t="shared" si="369"/>
        <v>0</v>
      </c>
      <c r="DA251" s="439">
        <f t="shared" si="369"/>
        <v>0</v>
      </c>
      <c r="DB251" s="439">
        <f t="shared" si="369"/>
        <v>0</v>
      </c>
      <c r="DC251" s="439">
        <f t="shared" si="369"/>
        <v>0</v>
      </c>
      <c r="DD251" s="439">
        <f t="shared" si="369"/>
        <v>0</v>
      </c>
      <c r="DE251" s="439">
        <f t="shared" si="369"/>
        <v>0</v>
      </c>
      <c r="DF251" s="439">
        <f t="shared" si="369"/>
        <v>0</v>
      </c>
      <c r="DG251" s="439">
        <f t="shared" si="369"/>
        <v>0</v>
      </c>
      <c r="DH251" s="439">
        <f t="shared" si="369"/>
        <v>0</v>
      </c>
      <c r="DI251" s="439">
        <f t="shared" si="369"/>
        <v>0</v>
      </c>
      <c r="DJ251" s="439">
        <f t="shared" si="369"/>
        <v>0</v>
      </c>
      <c r="DK251" s="439">
        <f t="shared" si="369"/>
        <v>0</v>
      </c>
      <c r="DL251" s="439">
        <f t="shared" si="369"/>
        <v>0</v>
      </c>
      <c r="DM251" s="439">
        <f t="shared" si="369"/>
        <v>0</v>
      </c>
      <c r="DN251" s="439">
        <f t="shared" si="369"/>
        <v>0</v>
      </c>
      <c r="DO251" s="439">
        <f t="shared" si="369"/>
        <v>0</v>
      </c>
      <c r="DP251" s="439">
        <f t="shared" si="369"/>
        <v>0</v>
      </c>
      <c r="DQ251" s="439">
        <f t="shared" si="369"/>
        <v>0</v>
      </c>
      <c r="DR251" s="439">
        <f t="shared" si="369"/>
        <v>0</v>
      </c>
      <c r="DS251" s="439">
        <f t="shared" si="369"/>
        <v>0</v>
      </c>
      <c r="DT251" s="439">
        <f t="shared" si="369"/>
        <v>0</v>
      </c>
      <c r="DU251" s="439">
        <f t="shared" si="369"/>
        <v>0</v>
      </c>
      <c r="DV251" s="439">
        <f t="shared" si="369"/>
        <v>0</v>
      </c>
      <c r="DW251" s="439">
        <f t="shared" si="369"/>
        <v>0</v>
      </c>
      <c r="DX251" s="439">
        <f t="shared" si="369"/>
        <v>0</v>
      </c>
      <c r="DY251" s="439">
        <f t="shared" si="369"/>
        <v>0</v>
      </c>
      <c r="DZ251" s="439">
        <f t="shared" si="369"/>
        <v>0</v>
      </c>
      <c r="EA251" s="439">
        <f t="shared" si="369"/>
        <v>0</v>
      </c>
      <c r="EB251" s="439">
        <f t="shared" ref="EB251:GM251" si="370">IF(AND(EB$165&gt;=EOMONTH($D83,0),EB$165&lt;EOMONTH($D83,$S83)),-EB248,0)</f>
        <v>0</v>
      </c>
      <c r="EC251" s="439">
        <f t="shared" si="370"/>
        <v>0</v>
      </c>
      <c r="ED251" s="439">
        <f t="shared" si="370"/>
        <v>0</v>
      </c>
      <c r="EE251" s="439">
        <f t="shared" si="370"/>
        <v>0</v>
      </c>
      <c r="EF251" s="439">
        <f t="shared" si="370"/>
        <v>0</v>
      </c>
      <c r="EG251" s="439">
        <f t="shared" si="370"/>
        <v>0</v>
      </c>
      <c r="EH251" s="439">
        <f t="shared" si="370"/>
        <v>0</v>
      </c>
      <c r="EI251" s="439">
        <f t="shared" si="370"/>
        <v>0</v>
      </c>
      <c r="EJ251" s="439">
        <f t="shared" si="370"/>
        <v>0</v>
      </c>
      <c r="EK251" s="439">
        <f t="shared" si="370"/>
        <v>0</v>
      </c>
      <c r="EL251" s="439">
        <f t="shared" si="370"/>
        <v>0</v>
      </c>
      <c r="EM251" s="439">
        <f t="shared" si="370"/>
        <v>0</v>
      </c>
      <c r="EN251" s="439">
        <f t="shared" si="370"/>
        <v>0</v>
      </c>
      <c r="EO251" s="439">
        <f t="shared" si="370"/>
        <v>0</v>
      </c>
      <c r="EP251" s="439">
        <f t="shared" si="370"/>
        <v>0</v>
      </c>
      <c r="EQ251" s="439">
        <f t="shared" si="370"/>
        <v>0</v>
      </c>
      <c r="ER251" s="439">
        <f t="shared" si="370"/>
        <v>0</v>
      </c>
      <c r="ES251" s="439">
        <f t="shared" si="370"/>
        <v>0</v>
      </c>
      <c r="ET251" s="439">
        <f t="shared" si="370"/>
        <v>0</v>
      </c>
      <c r="EU251" s="439">
        <f t="shared" si="370"/>
        <v>0</v>
      </c>
      <c r="EV251" s="439">
        <f t="shared" si="370"/>
        <v>0</v>
      </c>
      <c r="EW251" s="439">
        <f t="shared" si="370"/>
        <v>0</v>
      </c>
      <c r="EX251" s="439">
        <f t="shared" si="370"/>
        <v>0</v>
      </c>
      <c r="EY251" s="439">
        <f t="shared" si="370"/>
        <v>0</v>
      </c>
      <c r="EZ251" s="439">
        <f t="shared" si="370"/>
        <v>0</v>
      </c>
      <c r="FA251" s="439">
        <f t="shared" si="370"/>
        <v>0</v>
      </c>
      <c r="FB251" s="439">
        <f t="shared" si="370"/>
        <v>0</v>
      </c>
      <c r="FC251" s="439">
        <f t="shared" si="370"/>
        <v>0</v>
      </c>
      <c r="FD251" s="439">
        <f t="shared" si="370"/>
        <v>0</v>
      </c>
      <c r="FE251" s="439">
        <f t="shared" si="370"/>
        <v>0</v>
      </c>
      <c r="FF251" s="439">
        <f t="shared" si="370"/>
        <v>0</v>
      </c>
      <c r="FG251" s="439">
        <f t="shared" si="370"/>
        <v>0</v>
      </c>
      <c r="FH251" s="439">
        <f t="shared" si="370"/>
        <v>0</v>
      </c>
      <c r="FI251" s="439">
        <f t="shared" si="370"/>
        <v>0</v>
      </c>
      <c r="FJ251" s="439">
        <f t="shared" si="370"/>
        <v>0</v>
      </c>
      <c r="FK251" s="439">
        <f t="shared" si="370"/>
        <v>0</v>
      </c>
      <c r="FL251" s="439">
        <f t="shared" si="370"/>
        <v>0</v>
      </c>
      <c r="FM251" s="439">
        <f t="shared" si="370"/>
        <v>0</v>
      </c>
      <c r="FN251" s="439">
        <f t="shared" si="370"/>
        <v>0</v>
      </c>
      <c r="FO251" s="439">
        <f t="shared" si="370"/>
        <v>0</v>
      </c>
      <c r="FP251" s="439">
        <f t="shared" si="370"/>
        <v>0</v>
      </c>
      <c r="FQ251" s="439">
        <f t="shared" si="370"/>
        <v>0</v>
      </c>
      <c r="FR251" s="439">
        <f t="shared" si="370"/>
        <v>0</v>
      </c>
      <c r="FS251" s="439">
        <f t="shared" si="370"/>
        <v>0</v>
      </c>
      <c r="FT251" s="439">
        <f t="shared" si="370"/>
        <v>0</v>
      </c>
      <c r="FU251" s="439">
        <f t="shared" si="370"/>
        <v>0</v>
      </c>
      <c r="FV251" s="439">
        <f t="shared" si="370"/>
        <v>0</v>
      </c>
      <c r="FW251" s="439">
        <f t="shared" si="370"/>
        <v>0</v>
      </c>
      <c r="FX251" s="439">
        <f t="shared" si="370"/>
        <v>0</v>
      </c>
      <c r="FY251" s="439">
        <f t="shared" si="370"/>
        <v>0</v>
      </c>
      <c r="FZ251" s="439">
        <f t="shared" si="370"/>
        <v>0</v>
      </c>
      <c r="GA251" s="439">
        <f t="shared" si="370"/>
        <v>0</v>
      </c>
      <c r="GB251" s="439">
        <f t="shared" si="370"/>
        <v>0</v>
      </c>
      <c r="GC251" s="439">
        <f t="shared" si="370"/>
        <v>0</v>
      </c>
      <c r="GD251" s="439">
        <f t="shared" si="370"/>
        <v>0</v>
      </c>
      <c r="GE251" s="439">
        <f t="shared" si="370"/>
        <v>0</v>
      </c>
      <c r="GF251" s="439">
        <f t="shared" si="370"/>
        <v>0</v>
      </c>
      <c r="GG251" s="439">
        <f t="shared" si="370"/>
        <v>0</v>
      </c>
      <c r="GH251" s="439">
        <f t="shared" si="370"/>
        <v>0</v>
      </c>
      <c r="GI251" s="439">
        <f t="shared" si="370"/>
        <v>0</v>
      </c>
      <c r="GJ251" s="439">
        <f t="shared" si="370"/>
        <v>0</v>
      </c>
      <c r="GK251" s="439">
        <f t="shared" si="370"/>
        <v>0</v>
      </c>
      <c r="GL251" s="439">
        <f t="shared" si="370"/>
        <v>0</v>
      </c>
      <c r="GM251" s="439">
        <f t="shared" si="370"/>
        <v>0</v>
      </c>
      <c r="GN251" s="439">
        <f t="shared" ref="GN251:IY251" si="371">IF(AND(GN$165&gt;=EOMONTH($D83,0),GN$165&lt;EOMONTH($D83,$S83)),-GN248,0)</f>
        <v>0</v>
      </c>
      <c r="GO251" s="439">
        <f t="shared" si="371"/>
        <v>0</v>
      </c>
      <c r="GP251" s="439">
        <f t="shared" si="371"/>
        <v>0</v>
      </c>
      <c r="GQ251" s="439">
        <f t="shared" si="371"/>
        <v>0</v>
      </c>
      <c r="GR251" s="439">
        <f t="shared" si="371"/>
        <v>0</v>
      </c>
      <c r="GS251" s="439">
        <f t="shared" si="371"/>
        <v>0</v>
      </c>
      <c r="GT251" s="439">
        <f t="shared" si="371"/>
        <v>0</v>
      </c>
      <c r="GU251" s="439">
        <f t="shared" si="371"/>
        <v>0</v>
      </c>
      <c r="GV251" s="439">
        <f t="shared" si="371"/>
        <v>0</v>
      </c>
      <c r="GW251" s="439">
        <f t="shared" si="371"/>
        <v>0</v>
      </c>
      <c r="GX251" s="439">
        <f t="shared" si="371"/>
        <v>0</v>
      </c>
      <c r="GY251" s="439">
        <f t="shared" si="371"/>
        <v>0</v>
      </c>
      <c r="GZ251" s="439">
        <f t="shared" si="371"/>
        <v>0</v>
      </c>
      <c r="HA251" s="439">
        <f t="shared" si="371"/>
        <v>0</v>
      </c>
      <c r="HB251" s="439">
        <f t="shared" si="371"/>
        <v>0</v>
      </c>
      <c r="HC251" s="439">
        <f t="shared" si="371"/>
        <v>0</v>
      </c>
      <c r="HD251" s="439">
        <f t="shared" si="371"/>
        <v>0</v>
      </c>
      <c r="HE251" s="439">
        <f t="shared" si="371"/>
        <v>0</v>
      </c>
      <c r="HF251" s="439">
        <f t="shared" si="371"/>
        <v>0</v>
      </c>
      <c r="HG251" s="439">
        <f t="shared" si="371"/>
        <v>0</v>
      </c>
      <c r="HH251" s="439">
        <f t="shared" si="371"/>
        <v>0</v>
      </c>
      <c r="HI251" s="439">
        <f t="shared" si="371"/>
        <v>0</v>
      </c>
      <c r="HJ251" s="439">
        <f t="shared" si="371"/>
        <v>0</v>
      </c>
      <c r="HK251" s="439">
        <f t="shared" si="371"/>
        <v>0</v>
      </c>
      <c r="HL251" s="439">
        <f t="shared" si="371"/>
        <v>0</v>
      </c>
      <c r="HM251" s="439">
        <f t="shared" si="371"/>
        <v>0</v>
      </c>
      <c r="HN251" s="439">
        <f t="shared" si="371"/>
        <v>0</v>
      </c>
      <c r="HO251" s="439">
        <f t="shared" si="371"/>
        <v>0</v>
      </c>
      <c r="HP251" s="439">
        <f t="shared" si="371"/>
        <v>0</v>
      </c>
      <c r="HQ251" s="439">
        <f t="shared" si="371"/>
        <v>0</v>
      </c>
      <c r="HR251" s="439">
        <f t="shared" si="371"/>
        <v>0</v>
      </c>
      <c r="HS251" s="439">
        <f t="shared" si="371"/>
        <v>0</v>
      </c>
      <c r="HT251" s="439">
        <f t="shared" si="371"/>
        <v>0</v>
      </c>
      <c r="HU251" s="439">
        <f t="shared" si="371"/>
        <v>0</v>
      </c>
      <c r="HV251" s="439">
        <f t="shared" si="371"/>
        <v>0</v>
      </c>
      <c r="HW251" s="439">
        <f t="shared" si="371"/>
        <v>0</v>
      </c>
      <c r="HX251" s="439">
        <f t="shared" si="371"/>
        <v>0</v>
      </c>
      <c r="HY251" s="439">
        <f t="shared" si="371"/>
        <v>0</v>
      </c>
      <c r="HZ251" s="439">
        <f t="shared" si="371"/>
        <v>0</v>
      </c>
      <c r="IA251" s="439">
        <f t="shared" si="371"/>
        <v>0</v>
      </c>
      <c r="IB251" s="439">
        <f t="shared" si="371"/>
        <v>0</v>
      </c>
      <c r="IC251" s="439">
        <f t="shared" si="371"/>
        <v>0</v>
      </c>
      <c r="ID251" s="439">
        <f t="shared" si="371"/>
        <v>0</v>
      </c>
      <c r="IE251" s="439">
        <f t="shared" si="371"/>
        <v>0</v>
      </c>
      <c r="IF251" s="439">
        <f t="shared" si="371"/>
        <v>0</v>
      </c>
      <c r="IG251" s="439">
        <f t="shared" si="371"/>
        <v>0</v>
      </c>
      <c r="IH251" s="439">
        <f t="shared" si="371"/>
        <v>0</v>
      </c>
      <c r="II251" s="439">
        <f t="shared" si="371"/>
        <v>0</v>
      </c>
      <c r="IJ251" s="439">
        <f t="shared" si="371"/>
        <v>0</v>
      </c>
      <c r="IK251" s="439">
        <f t="shared" si="371"/>
        <v>0</v>
      </c>
      <c r="IL251" s="439">
        <f t="shared" si="371"/>
        <v>0</v>
      </c>
      <c r="IM251" s="439">
        <f t="shared" si="371"/>
        <v>0</v>
      </c>
      <c r="IN251" s="439">
        <f t="shared" si="371"/>
        <v>0</v>
      </c>
      <c r="IO251" s="439">
        <f t="shared" si="371"/>
        <v>0</v>
      </c>
      <c r="IP251" s="439">
        <f t="shared" si="371"/>
        <v>0</v>
      </c>
      <c r="IQ251" s="439">
        <f t="shared" si="371"/>
        <v>0</v>
      </c>
      <c r="IR251" s="439">
        <f t="shared" si="371"/>
        <v>0</v>
      </c>
      <c r="IS251" s="439">
        <f t="shared" si="371"/>
        <v>0</v>
      </c>
      <c r="IT251" s="439">
        <f t="shared" si="371"/>
        <v>0</v>
      </c>
      <c r="IU251" s="439">
        <f t="shared" si="371"/>
        <v>0</v>
      </c>
      <c r="IV251" s="439">
        <f t="shared" si="371"/>
        <v>0</v>
      </c>
      <c r="IW251" s="439">
        <f t="shared" si="371"/>
        <v>0</v>
      </c>
      <c r="IX251" s="439">
        <f t="shared" si="371"/>
        <v>0</v>
      </c>
      <c r="IY251" s="439">
        <f t="shared" si="371"/>
        <v>0</v>
      </c>
      <c r="IZ251" s="439">
        <f t="shared" ref="IZ251:LK251" si="372">IF(AND(IZ$165&gt;=EOMONTH($D83,0),IZ$165&lt;EOMONTH($D83,$S83)),-IZ248,0)</f>
        <v>0</v>
      </c>
      <c r="JA251" s="439">
        <f t="shared" si="372"/>
        <v>0</v>
      </c>
      <c r="JB251" s="439">
        <f t="shared" si="372"/>
        <v>0</v>
      </c>
      <c r="JC251" s="439">
        <f t="shared" si="372"/>
        <v>0</v>
      </c>
      <c r="JD251" s="439">
        <f t="shared" si="372"/>
        <v>0</v>
      </c>
      <c r="JE251" s="439">
        <f t="shared" si="372"/>
        <v>0</v>
      </c>
      <c r="JF251" s="439">
        <f t="shared" si="372"/>
        <v>0</v>
      </c>
      <c r="JG251" s="439">
        <f t="shared" si="372"/>
        <v>0</v>
      </c>
      <c r="JH251" s="439">
        <f t="shared" si="372"/>
        <v>0</v>
      </c>
      <c r="JI251" s="439">
        <f t="shared" si="372"/>
        <v>0</v>
      </c>
      <c r="JJ251" s="439">
        <f t="shared" si="372"/>
        <v>0</v>
      </c>
      <c r="JK251" s="439">
        <f t="shared" si="372"/>
        <v>0</v>
      </c>
      <c r="JL251" s="439">
        <f t="shared" si="372"/>
        <v>0</v>
      </c>
      <c r="JM251" s="439">
        <f t="shared" si="372"/>
        <v>0</v>
      </c>
      <c r="JN251" s="439">
        <f t="shared" si="372"/>
        <v>0</v>
      </c>
      <c r="JO251" s="439">
        <f t="shared" si="372"/>
        <v>0</v>
      </c>
      <c r="JP251" s="439">
        <f t="shared" si="372"/>
        <v>0</v>
      </c>
      <c r="JQ251" s="439">
        <f t="shared" si="372"/>
        <v>0</v>
      </c>
      <c r="JR251" s="439">
        <f t="shared" si="372"/>
        <v>0</v>
      </c>
      <c r="JS251" s="439">
        <f t="shared" si="372"/>
        <v>0</v>
      </c>
      <c r="JT251" s="439">
        <f t="shared" si="372"/>
        <v>0</v>
      </c>
      <c r="JU251" s="439">
        <f t="shared" si="372"/>
        <v>0</v>
      </c>
      <c r="JV251" s="439">
        <f t="shared" si="372"/>
        <v>0</v>
      </c>
      <c r="JW251" s="439">
        <f t="shared" si="372"/>
        <v>0</v>
      </c>
      <c r="JX251" s="439">
        <f t="shared" si="372"/>
        <v>0</v>
      </c>
      <c r="JY251" s="439">
        <f t="shared" si="372"/>
        <v>0</v>
      </c>
      <c r="JZ251" s="439">
        <f t="shared" si="372"/>
        <v>0</v>
      </c>
      <c r="KA251" s="439">
        <f t="shared" si="372"/>
        <v>0</v>
      </c>
      <c r="KB251" s="439">
        <f t="shared" si="372"/>
        <v>0</v>
      </c>
      <c r="KC251" s="439">
        <f t="shared" si="372"/>
        <v>0</v>
      </c>
      <c r="KD251" s="439">
        <f t="shared" si="372"/>
        <v>0</v>
      </c>
      <c r="KE251" s="439">
        <f t="shared" si="372"/>
        <v>0</v>
      </c>
      <c r="KF251" s="439">
        <f t="shared" si="372"/>
        <v>0</v>
      </c>
      <c r="KG251" s="439">
        <f t="shared" si="372"/>
        <v>0</v>
      </c>
      <c r="KH251" s="439">
        <f t="shared" si="372"/>
        <v>0</v>
      </c>
      <c r="KI251" s="439">
        <f t="shared" si="372"/>
        <v>0</v>
      </c>
      <c r="KJ251" s="439">
        <f t="shared" si="372"/>
        <v>0</v>
      </c>
      <c r="KK251" s="439">
        <f t="shared" si="372"/>
        <v>0</v>
      </c>
      <c r="KL251" s="439">
        <f t="shared" si="372"/>
        <v>0</v>
      </c>
      <c r="KM251" s="439">
        <f t="shared" si="372"/>
        <v>0</v>
      </c>
      <c r="KN251" s="439">
        <f t="shared" si="372"/>
        <v>0</v>
      </c>
      <c r="KO251" s="439">
        <f t="shared" si="372"/>
        <v>0</v>
      </c>
      <c r="KP251" s="439">
        <f t="shared" si="372"/>
        <v>0</v>
      </c>
      <c r="KQ251" s="439">
        <f t="shared" si="372"/>
        <v>0</v>
      </c>
      <c r="KR251" s="439">
        <f t="shared" si="372"/>
        <v>0</v>
      </c>
      <c r="KS251" s="439">
        <f t="shared" si="372"/>
        <v>0</v>
      </c>
      <c r="KT251" s="439">
        <f t="shared" si="372"/>
        <v>0</v>
      </c>
      <c r="KU251" s="439">
        <f t="shared" si="372"/>
        <v>0</v>
      </c>
      <c r="KV251" s="439">
        <f t="shared" si="372"/>
        <v>0</v>
      </c>
      <c r="KW251" s="439">
        <f t="shared" si="372"/>
        <v>0</v>
      </c>
      <c r="KX251" s="439">
        <f t="shared" si="372"/>
        <v>0</v>
      </c>
      <c r="KY251" s="439">
        <f t="shared" si="372"/>
        <v>0</v>
      </c>
      <c r="KZ251" s="439">
        <f t="shared" si="372"/>
        <v>0</v>
      </c>
      <c r="LA251" s="439">
        <f t="shared" si="372"/>
        <v>0</v>
      </c>
      <c r="LB251" s="439">
        <f t="shared" si="372"/>
        <v>0</v>
      </c>
      <c r="LC251" s="439">
        <f t="shared" si="372"/>
        <v>0</v>
      </c>
      <c r="LD251" s="439">
        <f t="shared" si="372"/>
        <v>0</v>
      </c>
      <c r="LE251" s="439">
        <f t="shared" si="372"/>
        <v>0</v>
      </c>
      <c r="LF251" s="439">
        <f t="shared" si="372"/>
        <v>0</v>
      </c>
      <c r="LG251" s="439">
        <f t="shared" si="372"/>
        <v>0</v>
      </c>
      <c r="LH251" s="439">
        <f t="shared" si="372"/>
        <v>0</v>
      </c>
      <c r="LI251" s="439">
        <f t="shared" si="372"/>
        <v>0</v>
      </c>
      <c r="LJ251" s="439">
        <f t="shared" si="372"/>
        <v>0</v>
      </c>
      <c r="LK251" s="439">
        <f t="shared" si="372"/>
        <v>0</v>
      </c>
      <c r="LL251" s="439">
        <f t="shared" ref="LL251:NK251" si="373">IF(AND(LL$165&gt;=EOMONTH($D83,0),LL$165&lt;EOMONTH($D83,$S83)),-LL248,0)</f>
        <v>0</v>
      </c>
      <c r="LM251" s="439">
        <f t="shared" si="373"/>
        <v>0</v>
      </c>
      <c r="LN251" s="439">
        <f t="shared" si="373"/>
        <v>0</v>
      </c>
      <c r="LO251" s="439">
        <f t="shared" si="373"/>
        <v>0</v>
      </c>
      <c r="LP251" s="439">
        <f t="shared" si="373"/>
        <v>0</v>
      </c>
      <c r="LQ251" s="439">
        <f t="shared" si="373"/>
        <v>0</v>
      </c>
      <c r="LR251" s="439">
        <f t="shared" si="373"/>
        <v>0</v>
      </c>
      <c r="LS251" s="439">
        <f t="shared" si="373"/>
        <v>0</v>
      </c>
      <c r="LT251" s="439">
        <f t="shared" si="373"/>
        <v>0</v>
      </c>
      <c r="LU251" s="439">
        <f t="shared" si="373"/>
        <v>0</v>
      </c>
      <c r="LV251" s="439">
        <f t="shared" si="373"/>
        <v>0</v>
      </c>
      <c r="LW251" s="439">
        <f t="shared" si="373"/>
        <v>0</v>
      </c>
      <c r="LX251" s="439">
        <f t="shared" si="373"/>
        <v>0</v>
      </c>
      <c r="LY251" s="439">
        <f t="shared" si="373"/>
        <v>0</v>
      </c>
      <c r="LZ251" s="439">
        <f t="shared" si="373"/>
        <v>0</v>
      </c>
      <c r="MA251" s="439">
        <f t="shared" si="373"/>
        <v>0</v>
      </c>
      <c r="MB251" s="439">
        <f t="shared" si="373"/>
        <v>0</v>
      </c>
      <c r="MC251" s="439">
        <f t="shared" si="373"/>
        <v>0</v>
      </c>
      <c r="MD251" s="439">
        <f t="shared" si="373"/>
        <v>0</v>
      </c>
      <c r="ME251" s="439">
        <f t="shared" si="373"/>
        <v>0</v>
      </c>
      <c r="MF251" s="439">
        <f t="shared" si="373"/>
        <v>0</v>
      </c>
      <c r="MG251" s="439">
        <f t="shared" si="373"/>
        <v>0</v>
      </c>
      <c r="MH251" s="439">
        <f t="shared" si="373"/>
        <v>0</v>
      </c>
      <c r="MI251" s="439">
        <f t="shared" si="373"/>
        <v>0</v>
      </c>
      <c r="MJ251" s="439">
        <f t="shared" si="373"/>
        <v>0</v>
      </c>
      <c r="MK251" s="439">
        <f t="shared" si="373"/>
        <v>0</v>
      </c>
      <c r="ML251" s="439">
        <f t="shared" si="373"/>
        <v>0</v>
      </c>
      <c r="MM251" s="439">
        <f t="shared" si="373"/>
        <v>0</v>
      </c>
      <c r="MN251" s="439">
        <f t="shared" si="373"/>
        <v>0</v>
      </c>
      <c r="MO251" s="439">
        <f t="shared" si="373"/>
        <v>0</v>
      </c>
      <c r="MP251" s="439">
        <f t="shared" si="373"/>
        <v>0</v>
      </c>
      <c r="MQ251" s="439">
        <f t="shared" si="373"/>
        <v>0</v>
      </c>
      <c r="MR251" s="439">
        <f t="shared" si="373"/>
        <v>0</v>
      </c>
      <c r="MS251" s="439">
        <f t="shared" si="373"/>
        <v>0</v>
      </c>
      <c r="MT251" s="439">
        <f t="shared" si="373"/>
        <v>0</v>
      </c>
      <c r="MU251" s="439">
        <f t="shared" si="373"/>
        <v>0</v>
      </c>
      <c r="MV251" s="439">
        <f t="shared" si="373"/>
        <v>0</v>
      </c>
      <c r="MW251" s="439">
        <f t="shared" si="373"/>
        <v>0</v>
      </c>
      <c r="MX251" s="439">
        <f t="shared" si="373"/>
        <v>0</v>
      </c>
      <c r="MY251" s="439">
        <f t="shared" si="373"/>
        <v>0</v>
      </c>
      <c r="MZ251" s="439">
        <f t="shared" si="373"/>
        <v>0</v>
      </c>
      <c r="NA251" s="439">
        <f t="shared" si="373"/>
        <v>0</v>
      </c>
      <c r="NB251" s="439">
        <f t="shared" si="373"/>
        <v>0</v>
      </c>
      <c r="NC251" s="439">
        <f t="shared" si="373"/>
        <v>0</v>
      </c>
      <c r="ND251" s="439">
        <f t="shared" si="373"/>
        <v>0</v>
      </c>
      <c r="NE251" s="439">
        <f t="shared" si="373"/>
        <v>0</v>
      </c>
      <c r="NF251" s="439">
        <f t="shared" si="373"/>
        <v>0</v>
      </c>
      <c r="NG251" s="439">
        <f t="shared" si="373"/>
        <v>0</v>
      </c>
      <c r="NH251" s="439">
        <f t="shared" si="373"/>
        <v>0</v>
      </c>
      <c r="NI251" s="439">
        <f t="shared" si="373"/>
        <v>0</v>
      </c>
      <c r="NJ251" s="439">
        <f t="shared" si="373"/>
        <v>0</v>
      </c>
      <c r="NK251" s="442">
        <f t="shared" si="373"/>
        <v>0</v>
      </c>
    </row>
    <row r="252" spans="1:375" x14ac:dyDescent="0.15">
      <c r="A252" s="436">
        <f t="shared" si="361"/>
        <v>382830.12754234095</v>
      </c>
      <c r="B252" s="441" t="s">
        <v>745</v>
      </c>
      <c r="C252" s="438" t="s">
        <v>752</v>
      </c>
      <c r="D252" s="439">
        <f t="shared" ref="D252:BO252" si="374">IF(OR(D$165&lt;=EOMONTH($E83,$R83*(1-$O83)),D$165&gt;EOMONTH($E83,$P83*12*(1-$O83)+$Q83*12*$O83+$R83*(1-$O83))),0,FV($W83,ROUNDDOWN(YEARFRAC($D$165,D$165,1),0),0,-($U83*(1-$O83)+$V83*$O83)*$B83/12,0))</f>
        <v>0</v>
      </c>
      <c r="E252" s="439">
        <f t="shared" si="374"/>
        <v>0</v>
      </c>
      <c r="F252" s="439">
        <f t="shared" si="374"/>
        <v>0</v>
      </c>
      <c r="G252" s="439">
        <f t="shared" si="374"/>
        <v>0</v>
      </c>
      <c r="H252" s="439">
        <f t="shared" si="374"/>
        <v>0</v>
      </c>
      <c r="I252" s="439">
        <f t="shared" si="374"/>
        <v>0</v>
      </c>
      <c r="J252" s="439">
        <f t="shared" si="374"/>
        <v>0</v>
      </c>
      <c r="K252" s="439">
        <f t="shared" si="374"/>
        <v>0</v>
      </c>
      <c r="L252" s="439">
        <f t="shared" si="374"/>
        <v>0</v>
      </c>
      <c r="M252" s="439">
        <f t="shared" si="374"/>
        <v>0</v>
      </c>
      <c r="N252" s="439">
        <f t="shared" si="374"/>
        <v>0</v>
      </c>
      <c r="O252" s="439">
        <f t="shared" si="374"/>
        <v>0</v>
      </c>
      <c r="P252" s="439">
        <f t="shared" si="374"/>
        <v>0</v>
      </c>
      <c r="Q252" s="439">
        <f t="shared" si="374"/>
        <v>0</v>
      </c>
      <c r="R252" s="439">
        <f t="shared" si="374"/>
        <v>0</v>
      </c>
      <c r="S252" s="439">
        <f t="shared" si="374"/>
        <v>0</v>
      </c>
      <c r="T252" s="439">
        <f t="shared" si="374"/>
        <v>0</v>
      </c>
      <c r="U252" s="439">
        <f t="shared" si="374"/>
        <v>0</v>
      </c>
      <c r="V252" s="439">
        <f t="shared" si="374"/>
        <v>0</v>
      </c>
      <c r="W252" s="439">
        <f t="shared" si="374"/>
        <v>0</v>
      </c>
      <c r="X252" s="439">
        <f t="shared" si="374"/>
        <v>0</v>
      </c>
      <c r="Y252" s="439">
        <f t="shared" si="374"/>
        <v>0</v>
      </c>
      <c r="Z252" s="439">
        <f t="shared" si="374"/>
        <v>0</v>
      </c>
      <c r="AA252" s="439">
        <f t="shared" si="374"/>
        <v>0</v>
      </c>
      <c r="AB252" s="439">
        <f t="shared" si="374"/>
        <v>0</v>
      </c>
      <c r="AC252" s="439">
        <f t="shared" si="374"/>
        <v>0</v>
      </c>
      <c r="AD252" s="439">
        <f t="shared" si="374"/>
        <v>0</v>
      </c>
      <c r="AE252" s="439">
        <f t="shared" si="374"/>
        <v>0</v>
      </c>
      <c r="AF252" s="439">
        <f t="shared" si="374"/>
        <v>0</v>
      </c>
      <c r="AG252" s="439">
        <f t="shared" si="374"/>
        <v>0</v>
      </c>
      <c r="AH252" s="439">
        <f t="shared" si="374"/>
        <v>0</v>
      </c>
      <c r="AI252" s="439">
        <f t="shared" si="374"/>
        <v>0</v>
      </c>
      <c r="AJ252" s="439">
        <f t="shared" si="374"/>
        <v>0</v>
      </c>
      <c r="AK252" s="439">
        <f t="shared" si="374"/>
        <v>0</v>
      </c>
      <c r="AL252" s="439">
        <f t="shared" si="374"/>
        <v>0</v>
      </c>
      <c r="AM252" s="439">
        <f t="shared" si="374"/>
        <v>0</v>
      </c>
      <c r="AN252" s="439">
        <f t="shared" si="374"/>
        <v>0</v>
      </c>
      <c r="AO252" s="439">
        <f t="shared" si="374"/>
        <v>0</v>
      </c>
      <c r="AP252" s="439">
        <f t="shared" si="374"/>
        <v>0</v>
      </c>
      <c r="AQ252" s="439">
        <f t="shared" si="374"/>
        <v>0</v>
      </c>
      <c r="AR252" s="439">
        <f t="shared" si="374"/>
        <v>0</v>
      </c>
      <c r="AS252" s="439">
        <f t="shared" si="374"/>
        <v>0</v>
      </c>
      <c r="AT252" s="439">
        <f t="shared" si="374"/>
        <v>0</v>
      </c>
      <c r="AU252" s="439">
        <f t="shared" si="374"/>
        <v>0</v>
      </c>
      <c r="AV252" s="439">
        <f t="shared" si="374"/>
        <v>0</v>
      </c>
      <c r="AW252" s="439">
        <f t="shared" si="374"/>
        <v>0</v>
      </c>
      <c r="AX252" s="439">
        <f t="shared" si="374"/>
        <v>0</v>
      </c>
      <c r="AY252" s="439">
        <f t="shared" si="374"/>
        <v>0</v>
      </c>
      <c r="AZ252" s="439">
        <f t="shared" si="374"/>
        <v>0</v>
      </c>
      <c r="BA252" s="439">
        <f t="shared" si="374"/>
        <v>0</v>
      </c>
      <c r="BB252" s="439">
        <f t="shared" si="374"/>
        <v>0</v>
      </c>
      <c r="BC252" s="439">
        <f t="shared" si="374"/>
        <v>0</v>
      </c>
      <c r="BD252" s="439">
        <f t="shared" si="374"/>
        <v>0</v>
      </c>
      <c r="BE252" s="439">
        <f t="shared" si="374"/>
        <v>0</v>
      </c>
      <c r="BF252" s="439">
        <f t="shared" si="374"/>
        <v>0</v>
      </c>
      <c r="BG252" s="439">
        <f t="shared" si="374"/>
        <v>0</v>
      </c>
      <c r="BH252" s="439">
        <f t="shared" si="374"/>
        <v>0</v>
      </c>
      <c r="BI252" s="439">
        <f t="shared" si="374"/>
        <v>0</v>
      </c>
      <c r="BJ252" s="439">
        <f t="shared" si="374"/>
        <v>0</v>
      </c>
      <c r="BK252" s="439">
        <f t="shared" si="374"/>
        <v>0</v>
      </c>
      <c r="BL252" s="439">
        <f t="shared" si="374"/>
        <v>3751.6960333333332</v>
      </c>
      <c r="BM252" s="439">
        <f t="shared" si="374"/>
        <v>3864.2469143333328</v>
      </c>
      <c r="BN252" s="439">
        <f t="shared" si="374"/>
        <v>3864.2469143333328</v>
      </c>
      <c r="BO252" s="439">
        <f t="shared" si="374"/>
        <v>3864.2469143333328</v>
      </c>
      <c r="BP252" s="439">
        <f t="shared" ref="BP252:EA252" si="375">IF(OR(BP$165&lt;=EOMONTH($E83,$R83*(1-$O83)),BP$165&gt;EOMONTH($E83,$P83*12*(1-$O83)+$Q83*12*$O83+$R83*(1-$O83))),0,FV($W83,ROUNDDOWN(YEARFRAC($D$165,BP$165,1),0),0,-($U83*(1-$O83)+$V83*$O83)*$B83/12,0))</f>
        <v>3864.2469143333328</v>
      </c>
      <c r="BQ252" s="439">
        <f t="shared" si="375"/>
        <v>3864.2469143333328</v>
      </c>
      <c r="BR252" s="439">
        <f t="shared" si="375"/>
        <v>3864.2469143333328</v>
      </c>
      <c r="BS252" s="439">
        <f t="shared" si="375"/>
        <v>3864.2469143333328</v>
      </c>
      <c r="BT252" s="439">
        <f t="shared" si="375"/>
        <v>3864.2469143333328</v>
      </c>
      <c r="BU252" s="439">
        <f t="shared" si="375"/>
        <v>3864.2469143333328</v>
      </c>
      <c r="BV252" s="439">
        <f t="shared" si="375"/>
        <v>3864.2469143333328</v>
      </c>
      <c r="BW252" s="439">
        <f t="shared" si="375"/>
        <v>3864.2469143333328</v>
      </c>
      <c r="BX252" s="439">
        <f t="shared" si="375"/>
        <v>3864.2469143333328</v>
      </c>
      <c r="BY252" s="439">
        <f t="shared" si="375"/>
        <v>3980.1743217633334</v>
      </c>
      <c r="BZ252" s="439">
        <f t="shared" si="375"/>
        <v>3980.1743217633334</v>
      </c>
      <c r="CA252" s="439">
        <f t="shared" si="375"/>
        <v>3980.1743217633334</v>
      </c>
      <c r="CB252" s="439">
        <f t="shared" si="375"/>
        <v>3980.1743217633334</v>
      </c>
      <c r="CC252" s="439">
        <f t="shared" si="375"/>
        <v>3980.1743217633334</v>
      </c>
      <c r="CD252" s="439">
        <f t="shared" si="375"/>
        <v>3980.1743217633334</v>
      </c>
      <c r="CE252" s="439">
        <f t="shared" si="375"/>
        <v>3980.1743217633334</v>
      </c>
      <c r="CF252" s="439">
        <f t="shared" si="375"/>
        <v>3980.1743217633334</v>
      </c>
      <c r="CG252" s="439">
        <f t="shared" si="375"/>
        <v>3980.1743217633334</v>
      </c>
      <c r="CH252" s="439">
        <f t="shared" si="375"/>
        <v>3980.1743217633334</v>
      </c>
      <c r="CI252" s="439">
        <f t="shared" si="375"/>
        <v>3980.1743217633334</v>
      </c>
      <c r="CJ252" s="439">
        <f t="shared" si="375"/>
        <v>3980.1743217633334</v>
      </c>
      <c r="CK252" s="439">
        <f t="shared" si="375"/>
        <v>4099.5795514162337</v>
      </c>
      <c r="CL252" s="439">
        <f t="shared" si="375"/>
        <v>4099.5795514162337</v>
      </c>
      <c r="CM252" s="439">
        <f t="shared" si="375"/>
        <v>4099.5795514162337</v>
      </c>
      <c r="CN252" s="439">
        <f t="shared" si="375"/>
        <v>4099.5795514162337</v>
      </c>
      <c r="CO252" s="439">
        <f t="shared" si="375"/>
        <v>4099.5795514162337</v>
      </c>
      <c r="CP252" s="439">
        <f t="shared" si="375"/>
        <v>4099.5795514162337</v>
      </c>
      <c r="CQ252" s="439">
        <f t="shared" si="375"/>
        <v>4099.5795514162337</v>
      </c>
      <c r="CR252" s="439">
        <f t="shared" si="375"/>
        <v>4099.5795514162337</v>
      </c>
      <c r="CS252" s="439">
        <f t="shared" si="375"/>
        <v>4099.5795514162337</v>
      </c>
      <c r="CT252" s="439">
        <f t="shared" si="375"/>
        <v>4099.5795514162337</v>
      </c>
      <c r="CU252" s="439">
        <f t="shared" si="375"/>
        <v>4099.5795514162337</v>
      </c>
      <c r="CV252" s="439">
        <f t="shared" si="375"/>
        <v>4099.5795514162337</v>
      </c>
      <c r="CW252" s="439">
        <f t="shared" si="375"/>
        <v>4222.5669379587198</v>
      </c>
      <c r="CX252" s="439">
        <f t="shared" si="375"/>
        <v>4222.5669379587198</v>
      </c>
      <c r="CY252" s="439">
        <f t="shared" si="375"/>
        <v>4222.5669379587198</v>
      </c>
      <c r="CZ252" s="439">
        <f t="shared" si="375"/>
        <v>4222.5669379587198</v>
      </c>
      <c r="DA252" s="439">
        <f t="shared" si="375"/>
        <v>4222.5669379587198</v>
      </c>
      <c r="DB252" s="439">
        <f t="shared" si="375"/>
        <v>4222.5669379587198</v>
      </c>
      <c r="DC252" s="439">
        <f t="shared" si="375"/>
        <v>4222.5669379587198</v>
      </c>
      <c r="DD252" s="439">
        <f t="shared" si="375"/>
        <v>4222.5669379587198</v>
      </c>
      <c r="DE252" s="439">
        <f t="shared" si="375"/>
        <v>4222.5669379587198</v>
      </c>
      <c r="DF252" s="439">
        <f t="shared" si="375"/>
        <v>4222.5669379587198</v>
      </c>
      <c r="DG252" s="439">
        <f t="shared" si="375"/>
        <v>4222.5669379587198</v>
      </c>
      <c r="DH252" s="439">
        <f t="shared" si="375"/>
        <v>4222.5669379587198</v>
      </c>
      <c r="DI252" s="439">
        <f t="shared" si="375"/>
        <v>4349.243946097482</v>
      </c>
      <c r="DJ252" s="439">
        <f t="shared" si="375"/>
        <v>4349.243946097482</v>
      </c>
      <c r="DK252" s="439">
        <f t="shared" si="375"/>
        <v>4349.243946097482</v>
      </c>
      <c r="DL252" s="439">
        <f t="shared" si="375"/>
        <v>4349.243946097482</v>
      </c>
      <c r="DM252" s="439">
        <f t="shared" si="375"/>
        <v>4349.243946097482</v>
      </c>
      <c r="DN252" s="439">
        <f t="shared" si="375"/>
        <v>4349.243946097482</v>
      </c>
      <c r="DO252" s="439">
        <f t="shared" si="375"/>
        <v>4349.243946097482</v>
      </c>
      <c r="DP252" s="439">
        <f t="shared" si="375"/>
        <v>4349.243946097482</v>
      </c>
      <c r="DQ252" s="439">
        <f t="shared" si="375"/>
        <v>4349.243946097482</v>
      </c>
      <c r="DR252" s="439">
        <f t="shared" si="375"/>
        <v>4349.243946097482</v>
      </c>
      <c r="DS252" s="439">
        <f t="shared" si="375"/>
        <v>4349.243946097482</v>
      </c>
      <c r="DT252" s="439">
        <f t="shared" si="375"/>
        <v>4349.243946097482</v>
      </c>
      <c r="DU252" s="439">
        <f t="shared" si="375"/>
        <v>4479.7212644804058</v>
      </c>
      <c r="DV252" s="439">
        <f t="shared" si="375"/>
        <v>4479.7212644804058</v>
      </c>
      <c r="DW252" s="439">
        <f t="shared" si="375"/>
        <v>4479.7212644804058</v>
      </c>
      <c r="DX252" s="439">
        <f t="shared" si="375"/>
        <v>4479.7212644804058</v>
      </c>
      <c r="DY252" s="439">
        <f t="shared" si="375"/>
        <v>4479.7212644804058</v>
      </c>
      <c r="DZ252" s="439">
        <f t="shared" si="375"/>
        <v>4479.7212644804058</v>
      </c>
      <c r="EA252" s="439">
        <f t="shared" si="375"/>
        <v>4479.7212644804058</v>
      </c>
      <c r="EB252" s="439">
        <f t="shared" ref="EB252:GM252" si="376">IF(OR(EB$165&lt;=EOMONTH($E83,$R83*(1-$O83)),EB$165&gt;EOMONTH($E83,$P83*12*(1-$O83)+$Q83*12*$O83+$R83*(1-$O83))),0,FV($W83,ROUNDDOWN(YEARFRAC($D$165,EB$165,1),0),0,-($U83*(1-$O83)+$V83*$O83)*$B83/12,0))</f>
        <v>4479.7212644804058</v>
      </c>
      <c r="EC252" s="439">
        <f t="shared" si="376"/>
        <v>4479.7212644804058</v>
      </c>
      <c r="ED252" s="439">
        <f t="shared" si="376"/>
        <v>4479.7212644804058</v>
      </c>
      <c r="EE252" s="439">
        <f t="shared" si="376"/>
        <v>4479.7212644804058</v>
      </c>
      <c r="EF252" s="439">
        <f t="shared" si="376"/>
        <v>4479.7212644804058</v>
      </c>
      <c r="EG252" s="439">
        <f t="shared" si="376"/>
        <v>4614.1129024148186</v>
      </c>
      <c r="EH252" s="439">
        <f t="shared" si="376"/>
        <v>4614.1129024148186</v>
      </c>
      <c r="EI252" s="439">
        <f t="shared" si="376"/>
        <v>4614.1129024148186</v>
      </c>
      <c r="EJ252" s="439">
        <f t="shared" si="376"/>
        <v>4614.1129024148186</v>
      </c>
      <c r="EK252" s="439">
        <f t="shared" si="376"/>
        <v>4614.1129024148186</v>
      </c>
      <c r="EL252" s="439">
        <f t="shared" si="376"/>
        <v>4614.1129024148186</v>
      </c>
      <c r="EM252" s="439">
        <f t="shared" si="376"/>
        <v>4614.1129024148186</v>
      </c>
      <c r="EN252" s="439">
        <f t="shared" si="376"/>
        <v>4614.1129024148186</v>
      </c>
      <c r="EO252" s="439">
        <f t="shared" si="376"/>
        <v>4614.1129024148186</v>
      </c>
      <c r="EP252" s="439">
        <f t="shared" si="376"/>
        <v>4614.1129024148186</v>
      </c>
      <c r="EQ252" s="439">
        <f t="shared" si="376"/>
        <v>4614.1129024148186</v>
      </c>
      <c r="ER252" s="439">
        <f t="shared" si="376"/>
        <v>4614.1129024148186</v>
      </c>
      <c r="ES252" s="439">
        <f t="shared" si="376"/>
        <v>4752.5362894872624</v>
      </c>
      <c r="ET252" s="439">
        <f t="shared" si="376"/>
        <v>4752.5362894872624</v>
      </c>
      <c r="EU252" s="439">
        <f t="shared" si="376"/>
        <v>4752.5362894872624</v>
      </c>
      <c r="EV252" s="439">
        <f t="shared" si="376"/>
        <v>4752.5362894872624</v>
      </c>
      <c r="EW252" s="439">
        <f t="shared" si="376"/>
        <v>4752.5362894872624</v>
      </c>
      <c r="EX252" s="439">
        <f t="shared" si="376"/>
        <v>0</v>
      </c>
      <c r="EY252" s="439">
        <f t="shared" si="376"/>
        <v>0</v>
      </c>
      <c r="EZ252" s="439">
        <f t="shared" si="376"/>
        <v>0</v>
      </c>
      <c r="FA252" s="439">
        <f t="shared" si="376"/>
        <v>0</v>
      </c>
      <c r="FB252" s="439">
        <f t="shared" si="376"/>
        <v>0</v>
      </c>
      <c r="FC252" s="439">
        <f t="shared" si="376"/>
        <v>0</v>
      </c>
      <c r="FD252" s="439">
        <f t="shared" si="376"/>
        <v>0</v>
      </c>
      <c r="FE252" s="439">
        <f t="shared" si="376"/>
        <v>0</v>
      </c>
      <c r="FF252" s="439">
        <f t="shared" si="376"/>
        <v>0</v>
      </c>
      <c r="FG252" s="439">
        <f t="shared" si="376"/>
        <v>0</v>
      </c>
      <c r="FH252" s="439">
        <f t="shared" si="376"/>
        <v>0</v>
      </c>
      <c r="FI252" s="439">
        <f t="shared" si="376"/>
        <v>0</v>
      </c>
      <c r="FJ252" s="439">
        <f t="shared" si="376"/>
        <v>0</v>
      </c>
      <c r="FK252" s="439">
        <f t="shared" si="376"/>
        <v>0</v>
      </c>
      <c r="FL252" s="439">
        <f t="shared" si="376"/>
        <v>0</v>
      </c>
      <c r="FM252" s="439">
        <f t="shared" si="376"/>
        <v>0</v>
      </c>
      <c r="FN252" s="439">
        <f t="shared" si="376"/>
        <v>0</v>
      </c>
      <c r="FO252" s="439">
        <f t="shared" si="376"/>
        <v>0</v>
      </c>
      <c r="FP252" s="439">
        <f t="shared" si="376"/>
        <v>0</v>
      </c>
      <c r="FQ252" s="439">
        <f t="shared" si="376"/>
        <v>0</v>
      </c>
      <c r="FR252" s="439">
        <f t="shared" si="376"/>
        <v>0</v>
      </c>
      <c r="FS252" s="439">
        <f t="shared" si="376"/>
        <v>0</v>
      </c>
      <c r="FT252" s="439">
        <f t="shared" si="376"/>
        <v>0</v>
      </c>
      <c r="FU252" s="439">
        <f t="shared" si="376"/>
        <v>0</v>
      </c>
      <c r="FV252" s="439">
        <f t="shared" si="376"/>
        <v>0</v>
      </c>
      <c r="FW252" s="439">
        <f t="shared" si="376"/>
        <v>0</v>
      </c>
      <c r="FX252" s="439">
        <f t="shared" si="376"/>
        <v>0</v>
      </c>
      <c r="FY252" s="439">
        <f t="shared" si="376"/>
        <v>0</v>
      </c>
      <c r="FZ252" s="439">
        <f t="shared" si="376"/>
        <v>0</v>
      </c>
      <c r="GA252" s="439">
        <f t="shared" si="376"/>
        <v>0</v>
      </c>
      <c r="GB252" s="439">
        <f t="shared" si="376"/>
        <v>0</v>
      </c>
      <c r="GC252" s="439">
        <f t="shared" si="376"/>
        <v>0</v>
      </c>
      <c r="GD252" s="439">
        <f t="shared" si="376"/>
        <v>0</v>
      </c>
      <c r="GE252" s="439">
        <f t="shared" si="376"/>
        <v>0</v>
      </c>
      <c r="GF252" s="439">
        <f t="shared" si="376"/>
        <v>0</v>
      </c>
      <c r="GG252" s="439">
        <f t="shared" si="376"/>
        <v>0</v>
      </c>
      <c r="GH252" s="439">
        <f t="shared" si="376"/>
        <v>0</v>
      </c>
      <c r="GI252" s="439">
        <f t="shared" si="376"/>
        <v>0</v>
      </c>
      <c r="GJ252" s="439">
        <f t="shared" si="376"/>
        <v>0</v>
      </c>
      <c r="GK252" s="439">
        <f t="shared" si="376"/>
        <v>0</v>
      </c>
      <c r="GL252" s="439">
        <f t="shared" si="376"/>
        <v>0</v>
      </c>
      <c r="GM252" s="439">
        <f t="shared" si="376"/>
        <v>0</v>
      </c>
      <c r="GN252" s="439">
        <f t="shared" ref="GN252:IY252" si="377">IF(OR(GN$165&lt;=EOMONTH($E83,$R83*(1-$O83)),GN$165&gt;EOMONTH($E83,$P83*12*(1-$O83)+$Q83*12*$O83+$R83*(1-$O83))),0,FV($W83,ROUNDDOWN(YEARFRAC($D$165,GN$165,1),0),0,-($U83*(1-$O83)+$V83*$O83)*$B83/12,0))</f>
        <v>0</v>
      </c>
      <c r="GO252" s="439">
        <f t="shared" si="377"/>
        <v>0</v>
      </c>
      <c r="GP252" s="439">
        <f t="shared" si="377"/>
        <v>0</v>
      </c>
      <c r="GQ252" s="439">
        <f t="shared" si="377"/>
        <v>0</v>
      </c>
      <c r="GR252" s="439">
        <f t="shared" si="377"/>
        <v>0</v>
      </c>
      <c r="GS252" s="439">
        <f t="shared" si="377"/>
        <v>0</v>
      </c>
      <c r="GT252" s="439">
        <f t="shared" si="377"/>
        <v>0</v>
      </c>
      <c r="GU252" s="439">
        <f t="shared" si="377"/>
        <v>0</v>
      </c>
      <c r="GV252" s="439">
        <f t="shared" si="377"/>
        <v>0</v>
      </c>
      <c r="GW252" s="439">
        <f t="shared" si="377"/>
        <v>0</v>
      </c>
      <c r="GX252" s="439">
        <f t="shared" si="377"/>
        <v>0</v>
      </c>
      <c r="GY252" s="439">
        <f t="shared" si="377"/>
        <v>0</v>
      </c>
      <c r="GZ252" s="439">
        <f t="shared" si="377"/>
        <v>0</v>
      </c>
      <c r="HA252" s="439">
        <f t="shared" si="377"/>
        <v>0</v>
      </c>
      <c r="HB252" s="439">
        <f t="shared" si="377"/>
        <v>0</v>
      </c>
      <c r="HC252" s="439">
        <f t="shared" si="377"/>
        <v>0</v>
      </c>
      <c r="HD252" s="439">
        <f t="shared" si="377"/>
        <v>0</v>
      </c>
      <c r="HE252" s="439">
        <f t="shared" si="377"/>
        <v>0</v>
      </c>
      <c r="HF252" s="439">
        <f t="shared" si="377"/>
        <v>0</v>
      </c>
      <c r="HG252" s="439">
        <f t="shared" si="377"/>
        <v>0</v>
      </c>
      <c r="HH252" s="439">
        <f t="shared" si="377"/>
        <v>0</v>
      </c>
      <c r="HI252" s="439">
        <f t="shared" si="377"/>
        <v>0</v>
      </c>
      <c r="HJ252" s="439">
        <f t="shared" si="377"/>
        <v>0</v>
      </c>
      <c r="HK252" s="439">
        <f t="shared" si="377"/>
        <v>0</v>
      </c>
      <c r="HL252" s="439">
        <f t="shared" si="377"/>
        <v>0</v>
      </c>
      <c r="HM252" s="439">
        <f t="shared" si="377"/>
        <v>0</v>
      </c>
      <c r="HN252" s="439">
        <f t="shared" si="377"/>
        <v>0</v>
      </c>
      <c r="HO252" s="439">
        <f t="shared" si="377"/>
        <v>0</v>
      </c>
      <c r="HP252" s="439">
        <f t="shared" si="377"/>
        <v>0</v>
      </c>
      <c r="HQ252" s="439">
        <f t="shared" si="377"/>
        <v>0</v>
      </c>
      <c r="HR252" s="439">
        <f t="shared" si="377"/>
        <v>0</v>
      </c>
      <c r="HS252" s="439">
        <f t="shared" si="377"/>
        <v>0</v>
      </c>
      <c r="HT252" s="439">
        <f t="shared" si="377"/>
        <v>0</v>
      </c>
      <c r="HU252" s="439">
        <f t="shared" si="377"/>
        <v>0</v>
      </c>
      <c r="HV252" s="439">
        <f t="shared" si="377"/>
        <v>0</v>
      </c>
      <c r="HW252" s="439">
        <f t="shared" si="377"/>
        <v>0</v>
      </c>
      <c r="HX252" s="439">
        <f t="shared" si="377"/>
        <v>0</v>
      </c>
      <c r="HY252" s="439">
        <f t="shared" si="377"/>
        <v>0</v>
      </c>
      <c r="HZ252" s="439">
        <f t="shared" si="377"/>
        <v>0</v>
      </c>
      <c r="IA252" s="439">
        <f t="shared" si="377"/>
        <v>0</v>
      </c>
      <c r="IB252" s="439">
        <f t="shared" si="377"/>
        <v>0</v>
      </c>
      <c r="IC252" s="439">
        <f t="shared" si="377"/>
        <v>0</v>
      </c>
      <c r="ID252" s="439">
        <f t="shared" si="377"/>
        <v>0</v>
      </c>
      <c r="IE252" s="439">
        <f t="shared" si="377"/>
        <v>0</v>
      </c>
      <c r="IF252" s="439">
        <f t="shared" si="377"/>
        <v>0</v>
      </c>
      <c r="IG252" s="439">
        <f t="shared" si="377"/>
        <v>0</v>
      </c>
      <c r="IH252" s="439">
        <f t="shared" si="377"/>
        <v>0</v>
      </c>
      <c r="II252" s="439">
        <f t="shared" si="377"/>
        <v>0</v>
      </c>
      <c r="IJ252" s="439">
        <f t="shared" si="377"/>
        <v>0</v>
      </c>
      <c r="IK252" s="439">
        <f t="shared" si="377"/>
        <v>0</v>
      </c>
      <c r="IL252" s="439">
        <f t="shared" si="377"/>
        <v>0</v>
      </c>
      <c r="IM252" s="439">
        <f t="shared" si="377"/>
        <v>0</v>
      </c>
      <c r="IN252" s="439">
        <f t="shared" si="377"/>
        <v>0</v>
      </c>
      <c r="IO252" s="439">
        <f t="shared" si="377"/>
        <v>0</v>
      </c>
      <c r="IP252" s="439">
        <f t="shared" si="377"/>
        <v>0</v>
      </c>
      <c r="IQ252" s="439">
        <f t="shared" si="377"/>
        <v>0</v>
      </c>
      <c r="IR252" s="439">
        <f t="shared" si="377"/>
        <v>0</v>
      </c>
      <c r="IS252" s="439">
        <f t="shared" si="377"/>
        <v>0</v>
      </c>
      <c r="IT252" s="439">
        <f t="shared" si="377"/>
        <v>0</v>
      </c>
      <c r="IU252" s="439">
        <f t="shared" si="377"/>
        <v>0</v>
      </c>
      <c r="IV252" s="439">
        <f t="shared" si="377"/>
        <v>0</v>
      </c>
      <c r="IW252" s="439">
        <f t="shared" si="377"/>
        <v>0</v>
      </c>
      <c r="IX252" s="439">
        <f t="shared" si="377"/>
        <v>0</v>
      </c>
      <c r="IY252" s="439">
        <f t="shared" si="377"/>
        <v>0</v>
      </c>
      <c r="IZ252" s="439">
        <f t="shared" ref="IZ252:LK252" si="378">IF(OR(IZ$165&lt;=EOMONTH($E83,$R83*(1-$O83)),IZ$165&gt;EOMONTH($E83,$P83*12*(1-$O83)+$Q83*12*$O83+$R83*(1-$O83))),0,FV($W83,ROUNDDOWN(YEARFRAC($D$165,IZ$165,1),0),0,-($U83*(1-$O83)+$V83*$O83)*$B83/12,0))</f>
        <v>0</v>
      </c>
      <c r="JA252" s="439">
        <f t="shared" si="378"/>
        <v>0</v>
      </c>
      <c r="JB252" s="439">
        <f t="shared" si="378"/>
        <v>0</v>
      </c>
      <c r="JC252" s="439">
        <f t="shared" si="378"/>
        <v>0</v>
      </c>
      <c r="JD252" s="439">
        <f t="shared" si="378"/>
        <v>0</v>
      </c>
      <c r="JE252" s="439">
        <f t="shared" si="378"/>
        <v>0</v>
      </c>
      <c r="JF252" s="439">
        <f t="shared" si="378"/>
        <v>0</v>
      </c>
      <c r="JG252" s="439">
        <f t="shared" si="378"/>
        <v>0</v>
      </c>
      <c r="JH252" s="439">
        <f t="shared" si="378"/>
        <v>0</v>
      </c>
      <c r="JI252" s="439">
        <f t="shared" si="378"/>
        <v>0</v>
      </c>
      <c r="JJ252" s="439">
        <f t="shared" si="378"/>
        <v>0</v>
      </c>
      <c r="JK252" s="439">
        <f t="shared" si="378"/>
        <v>0</v>
      </c>
      <c r="JL252" s="439">
        <f t="shared" si="378"/>
        <v>0</v>
      </c>
      <c r="JM252" s="439">
        <f t="shared" si="378"/>
        <v>0</v>
      </c>
      <c r="JN252" s="439">
        <f t="shared" si="378"/>
        <v>0</v>
      </c>
      <c r="JO252" s="439">
        <f t="shared" si="378"/>
        <v>0</v>
      </c>
      <c r="JP252" s="439">
        <f t="shared" si="378"/>
        <v>0</v>
      </c>
      <c r="JQ252" s="439">
        <f t="shared" si="378"/>
        <v>0</v>
      </c>
      <c r="JR252" s="439">
        <f t="shared" si="378"/>
        <v>0</v>
      </c>
      <c r="JS252" s="439">
        <f t="shared" si="378"/>
        <v>0</v>
      </c>
      <c r="JT252" s="439">
        <f t="shared" si="378"/>
        <v>0</v>
      </c>
      <c r="JU252" s="439">
        <f t="shared" si="378"/>
        <v>0</v>
      </c>
      <c r="JV252" s="439">
        <f t="shared" si="378"/>
        <v>0</v>
      </c>
      <c r="JW252" s="439">
        <f t="shared" si="378"/>
        <v>0</v>
      </c>
      <c r="JX252" s="439">
        <f t="shared" si="378"/>
        <v>0</v>
      </c>
      <c r="JY252" s="439">
        <f t="shared" si="378"/>
        <v>0</v>
      </c>
      <c r="JZ252" s="439">
        <f t="shared" si="378"/>
        <v>0</v>
      </c>
      <c r="KA252" s="439">
        <f t="shared" si="378"/>
        <v>0</v>
      </c>
      <c r="KB252" s="439">
        <f t="shared" si="378"/>
        <v>0</v>
      </c>
      <c r="KC252" s="439">
        <f t="shared" si="378"/>
        <v>0</v>
      </c>
      <c r="KD252" s="439">
        <f t="shared" si="378"/>
        <v>0</v>
      </c>
      <c r="KE252" s="439">
        <f t="shared" si="378"/>
        <v>0</v>
      </c>
      <c r="KF252" s="439">
        <f t="shared" si="378"/>
        <v>0</v>
      </c>
      <c r="KG252" s="439">
        <f t="shared" si="378"/>
        <v>0</v>
      </c>
      <c r="KH252" s="439">
        <f t="shared" si="378"/>
        <v>0</v>
      </c>
      <c r="KI252" s="439">
        <f t="shared" si="378"/>
        <v>0</v>
      </c>
      <c r="KJ252" s="439">
        <f t="shared" si="378"/>
        <v>0</v>
      </c>
      <c r="KK252" s="439">
        <f t="shared" si="378"/>
        <v>0</v>
      </c>
      <c r="KL252" s="439">
        <f t="shared" si="378"/>
        <v>0</v>
      </c>
      <c r="KM252" s="439">
        <f t="shared" si="378"/>
        <v>0</v>
      </c>
      <c r="KN252" s="439">
        <f t="shared" si="378"/>
        <v>0</v>
      </c>
      <c r="KO252" s="439">
        <f t="shared" si="378"/>
        <v>0</v>
      </c>
      <c r="KP252" s="439">
        <f t="shared" si="378"/>
        <v>0</v>
      </c>
      <c r="KQ252" s="439">
        <f t="shared" si="378"/>
        <v>0</v>
      </c>
      <c r="KR252" s="439">
        <f t="shared" si="378"/>
        <v>0</v>
      </c>
      <c r="KS252" s="439">
        <f t="shared" si="378"/>
        <v>0</v>
      </c>
      <c r="KT252" s="439">
        <f t="shared" si="378"/>
        <v>0</v>
      </c>
      <c r="KU252" s="439">
        <f t="shared" si="378"/>
        <v>0</v>
      </c>
      <c r="KV252" s="439">
        <f t="shared" si="378"/>
        <v>0</v>
      </c>
      <c r="KW252" s="439">
        <f t="shared" si="378"/>
        <v>0</v>
      </c>
      <c r="KX252" s="439">
        <f t="shared" si="378"/>
        <v>0</v>
      </c>
      <c r="KY252" s="439">
        <f t="shared" si="378"/>
        <v>0</v>
      </c>
      <c r="KZ252" s="439">
        <f t="shared" si="378"/>
        <v>0</v>
      </c>
      <c r="LA252" s="439">
        <f t="shared" si="378"/>
        <v>0</v>
      </c>
      <c r="LB252" s="439">
        <f t="shared" si="378"/>
        <v>0</v>
      </c>
      <c r="LC252" s="439">
        <f t="shared" si="378"/>
        <v>0</v>
      </c>
      <c r="LD252" s="439">
        <f t="shared" si="378"/>
        <v>0</v>
      </c>
      <c r="LE252" s="439">
        <f t="shared" si="378"/>
        <v>0</v>
      </c>
      <c r="LF252" s="439">
        <f t="shared" si="378"/>
        <v>0</v>
      </c>
      <c r="LG252" s="439">
        <f t="shared" si="378"/>
        <v>0</v>
      </c>
      <c r="LH252" s="439">
        <f t="shared" si="378"/>
        <v>0</v>
      </c>
      <c r="LI252" s="439">
        <f t="shared" si="378"/>
        <v>0</v>
      </c>
      <c r="LJ252" s="439">
        <f t="shared" si="378"/>
        <v>0</v>
      </c>
      <c r="LK252" s="439">
        <f t="shared" si="378"/>
        <v>0</v>
      </c>
      <c r="LL252" s="439">
        <f t="shared" ref="LL252:NK252" si="379">IF(OR(LL$165&lt;=EOMONTH($E83,$R83*(1-$O83)),LL$165&gt;EOMONTH($E83,$P83*12*(1-$O83)+$Q83*12*$O83+$R83*(1-$O83))),0,FV($W83,ROUNDDOWN(YEARFRAC($D$165,LL$165,1),0),0,-($U83*(1-$O83)+$V83*$O83)*$B83/12,0))</f>
        <v>0</v>
      </c>
      <c r="LM252" s="439">
        <f t="shared" si="379"/>
        <v>0</v>
      </c>
      <c r="LN252" s="439">
        <f t="shared" si="379"/>
        <v>0</v>
      </c>
      <c r="LO252" s="439">
        <f t="shared" si="379"/>
        <v>0</v>
      </c>
      <c r="LP252" s="439">
        <f t="shared" si="379"/>
        <v>0</v>
      </c>
      <c r="LQ252" s="439">
        <f t="shared" si="379"/>
        <v>0</v>
      </c>
      <c r="LR252" s="439">
        <f t="shared" si="379"/>
        <v>0</v>
      </c>
      <c r="LS252" s="439">
        <f t="shared" si="379"/>
        <v>0</v>
      </c>
      <c r="LT252" s="439">
        <f t="shared" si="379"/>
        <v>0</v>
      </c>
      <c r="LU252" s="439">
        <f t="shared" si="379"/>
        <v>0</v>
      </c>
      <c r="LV252" s="439">
        <f t="shared" si="379"/>
        <v>0</v>
      </c>
      <c r="LW252" s="439">
        <f t="shared" si="379"/>
        <v>0</v>
      </c>
      <c r="LX252" s="439">
        <f t="shared" si="379"/>
        <v>0</v>
      </c>
      <c r="LY252" s="439">
        <f t="shared" si="379"/>
        <v>0</v>
      </c>
      <c r="LZ252" s="439">
        <f t="shared" si="379"/>
        <v>0</v>
      </c>
      <c r="MA252" s="439">
        <f t="shared" si="379"/>
        <v>0</v>
      </c>
      <c r="MB252" s="439">
        <f t="shared" si="379"/>
        <v>0</v>
      </c>
      <c r="MC252" s="439">
        <f t="shared" si="379"/>
        <v>0</v>
      </c>
      <c r="MD252" s="439">
        <f t="shared" si="379"/>
        <v>0</v>
      </c>
      <c r="ME252" s="439">
        <f t="shared" si="379"/>
        <v>0</v>
      </c>
      <c r="MF252" s="439">
        <f t="shared" si="379"/>
        <v>0</v>
      </c>
      <c r="MG252" s="439">
        <f t="shared" si="379"/>
        <v>0</v>
      </c>
      <c r="MH252" s="439">
        <f t="shared" si="379"/>
        <v>0</v>
      </c>
      <c r="MI252" s="439">
        <f t="shared" si="379"/>
        <v>0</v>
      </c>
      <c r="MJ252" s="439">
        <f t="shared" si="379"/>
        <v>0</v>
      </c>
      <c r="MK252" s="439">
        <f t="shared" si="379"/>
        <v>0</v>
      </c>
      <c r="ML252" s="439">
        <f t="shared" si="379"/>
        <v>0</v>
      </c>
      <c r="MM252" s="439">
        <f t="shared" si="379"/>
        <v>0</v>
      </c>
      <c r="MN252" s="439">
        <f t="shared" si="379"/>
        <v>0</v>
      </c>
      <c r="MO252" s="439">
        <f t="shared" si="379"/>
        <v>0</v>
      </c>
      <c r="MP252" s="439">
        <f t="shared" si="379"/>
        <v>0</v>
      </c>
      <c r="MQ252" s="439">
        <f t="shared" si="379"/>
        <v>0</v>
      </c>
      <c r="MR252" s="439">
        <f t="shared" si="379"/>
        <v>0</v>
      </c>
      <c r="MS252" s="439">
        <f t="shared" si="379"/>
        <v>0</v>
      </c>
      <c r="MT252" s="439">
        <f t="shared" si="379"/>
        <v>0</v>
      </c>
      <c r="MU252" s="439">
        <f t="shared" si="379"/>
        <v>0</v>
      </c>
      <c r="MV252" s="439">
        <f t="shared" si="379"/>
        <v>0</v>
      </c>
      <c r="MW252" s="439">
        <f t="shared" si="379"/>
        <v>0</v>
      </c>
      <c r="MX252" s="439">
        <f t="shared" si="379"/>
        <v>0</v>
      </c>
      <c r="MY252" s="439">
        <f t="shared" si="379"/>
        <v>0</v>
      </c>
      <c r="MZ252" s="439">
        <f t="shared" si="379"/>
        <v>0</v>
      </c>
      <c r="NA252" s="439">
        <f t="shared" si="379"/>
        <v>0</v>
      </c>
      <c r="NB252" s="439">
        <f t="shared" si="379"/>
        <v>0</v>
      </c>
      <c r="NC252" s="439">
        <f t="shared" si="379"/>
        <v>0</v>
      </c>
      <c r="ND252" s="439">
        <f t="shared" si="379"/>
        <v>0</v>
      </c>
      <c r="NE252" s="439">
        <f t="shared" si="379"/>
        <v>0</v>
      </c>
      <c r="NF252" s="439">
        <f t="shared" si="379"/>
        <v>0</v>
      </c>
      <c r="NG252" s="439">
        <f t="shared" si="379"/>
        <v>0</v>
      </c>
      <c r="NH252" s="439">
        <f t="shared" si="379"/>
        <v>0</v>
      </c>
      <c r="NI252" s="439">
        <f t="shared" si="379"/>
        <v>0</v>
      </c>
      <c r="NJ252" s="439">
        <f t="shared" si="379"/>
        <v>0</v>
      </c>
      <c r="NK252" s="442">
        <f t="shared" si="379"/>
        <v>0</v>
      </c>
    </row>
    <row r="253" spans="1:375" x14ac:dyDescent="0.15">
      <c r="A253" s="436">
        <f t="shared" si="361"/>
        <v>-7615.9429476666664</v>
      </c>
      <c r="B253" s="441" t="s">
        <v>750</v>
      </c>
      <c r="C253" s="438" t="s">
        <v>753</v>
      </c>
      <c r="D253" s="439">
        <f t="shared" ref="D253:BO253" si="380">IF(AND(D$165&gt;EOMONTH($E83,$R83*(1-$O83)),D$165&lt;=EOMONTH($E83,$R83*(1-$O83)+$S83*(1-$O83)+$T83*$O83)),-D252,0)</f>
        <v>0</v>
      </c>
      <c r="E253" s="439">
        <f t="shared" si="380"/>
        <v>0</v>
      </c>
      <c r="F253" s="439">
        <f t="shared" si="380"/>
        <v>0</v>
      </c>
      <c r="G253" s="439">
        <f t="shared" si="380"/>
        <v>0</v>
      </c>
      <c r="H253" s="439">
        <f t="shared" si="380"/>
        <v>0</v>
      </c>
      <c r="I253" s="439">
        <f t="shared" si="380"/>
        <v>0</v>
      </c>
      <c r="J253" s="439">
        <f t="shared" si="380"/>
        <v>0</v>
      </c>
      <c r="K253" s="439">
        <f t="shared" si="380"/>
        <v>0</v>
      </c>
      <c r="L253" s="439">
        <f t="shared" si="380"/>
        <v>0</v>
      </c>
      <c r="M253" s="439">
        <f t="shared" si="380"/>
        <v>0</v>
      </c>
      <c r="N253" s="439">
        <f t="shared" si="380"/>
        <v>0</v>
      </c>
      <c r="O253" s="439">
        <f t="shared" si="380"/>
        <v>0</v>
      </c>
      <c r="P253" s="439">
        <f t="shared" si="380"/>
        <v>0</v>
      </c>
      <c r="Q253" s="439">
        <f t="shared" si="380"/>
        <v>0</v>
      </c>
      <c r="R253" s="439">
        <f t="shared" si="380"/>
        <v>0</v>
      </c>
      <c r="S253" s="439">
        <f t="shared" si="380"/>
        <v>0</v>
      </c>
      <c r="T253" s="439">
        <f t="shared" si="380"/>
        <v>0</v>
      </c>
      <c r="U253" s="439">
        <f t="shared" si="380"/>
        <v>0</v>
      </c>
      <c r="V253" s="439">
        <f t="shared" si="380"/>
        <v>0</v>
      </c>
      <c r="W253" s="439">
        <f t="shared" si="380"/>
        <v>0</v>
      </c>
      <c r="X253" s="439">
        <f t="shared" si="380"/>
        <v>0</v>
      </c>
      <c r="Y253" s="439">
        <f t="shared" si="380"/>
        <v>0</v>
      </c>
      <c r="Z253" s="439">
        <f t="shared" si="380"/>
        <v>0</v>
      </c>
      <c r="AA253" s="439">
        <f t="shared" si="380"/>
        <v>0</v>
      </c>
      <c r="AB253" s="439">
        <f t="shared" si="380"/>
        <v>0</v>
      </c>
      <c r="AC253" s="439">
        <f t="shared" si="380"/>
        <v>0</v>
      </c>
      <c r="AD253" s="439">
        <f t="shared" si="380"/>
        <v>0</v>
      </c>
      <c r="AE253" s="439">
        <f t="shared" si="380"/>
        <v>0</v>
      </c>
      <c r="AF253" s="439">
        <f t="shared" si="380"/>
        <v>0</v>
      </c>
      <c r="AG253" s="439">
        <f t="shared" si="380"/>
        <v>0</v>
      </c>
      <c r="AH253" s="439">
        <f t="shared" si="380"/>
        <v>0</v>
      </c>
      <c r="AI253" s="439">
        <f t="shared" si="380"/>
        <v>0</v>
      </c>
      <c r="AJ253" s="439">
        <f t="shared" si="380"/>
        <v>0</v>
      </c>
      <c r="AK253" s="439">
        <f t="shared" si="380"/>
        <v>0</v>
      </c>
      <c r="AL253" s="439">
        <f t="shared" si="380"/>
        <v>0</v>
      </c>
      <c r="AM253" s="439">
        <f t="shared" si="380"/>
        <v>0</v>
      </c>
      <c r="AN253" s="439">
        <f t="shared" si="380"/>
        <v>0</v>
      </c>
      <c r="AO253" s="439">
        <f t="shared" si="380"/>
        <v>0</v>
      </c>
      <c r="AP253" s="439">
        <f t="shared" si="380"/>
        <v>0</v>
      </c>
      <c r="AQ253" s="439">
        <f t="shared" si="380"/>
        <v>0</v>
      </c>
      <c r="AR253" s="439">
        <f t="shared" si="380"/>
        <v>0</v>
      </c>
      <c r="AS253" s="439">
        <f t="shared" si="380"/>
        <v>0</v>
      </c>
      <c r="AT253" s="439">
        <f t="shared" si="380"/>
        <v>0</v>
      </c>
      <c r="AU253" s="439">
        <f t="shared" si="380"/>
        <v>0</v>
      </c>
      <c r="AV253" s="439">
        <f t="shared" si="380"/>
        <v>0</v>
      </c>
      <c r="AW253" s="439">
        <f t="shared" si="380"/>
        <v>0</v>
      </c>
      <c r="AX253" s="439">
        <f t="shared" si="380"/>
        <v>0</v>
      </c>
      <c r="AY253" s="439">
        <f t="shared" si="380"/>
        <v>0</v>
      </c>
      <c r="AZ253" s="439">
        <f t="shared" si="380"/>
        <v>0</v>
      </c>
      <c r="BA253" s="439">
        <f t="shared" si="380"/>
        <v>0</v>
      </c>
      <c r="BB253" s="439">
        <f t="shared" si="380"/>
        <v>0</v>
      </c>
      <c r="BC253" s="439">
        <f t="shared" si="380"/>
        <v>0</v>
      </c>
      <c r="BD253" s="439">
        <f t="shared" si="380"/>
        <v>0</v>
      </c>
      <c r="BE253" s="439">
        <f t="shared" si="380"/>
        <v>0</v>
      </c>
      <c r="BF253" s="439">
        <f t="shared" si="380"/>
        <v>0</v>
      </c>
      <c r="BG253" s="439">
        <f t="shared" si="380"/>
        <v>0</v>
      </c>
      <c r="BH253" s="439">
        <f t="shared" si="380"/>
        <v>0</v>
      </c>
      <c r="BI253" s="439">
        <f t="shared" si="380"/>
        <v>0</v>
      </c>
      <c r="BJ253" s="439">
        <f t="shared" si="380"/>
        <v>0</v>
      </c>
      <c r="BK253" s="439">
        <f t="shared" si="380"/>
        <v>0</v>
      </c>
      <c r="BL253" s="439">
        <f t="shared" si="380"/>
        <v>-3751.6960333333332</v>
      </c>
      <c r="BM253" s="439">
        <f t="shared" si="380"/>
        <v>-3864.2469143333328</v>
      </c>
      <c r="BN253" s="439">
        <f t="shared" si="380"/>
        <v>0</v>
      </c>
      <c r="BO253" s="439">
        <f t="shared" si="380"/>
        <v>0</v>
      </c>
      <c r="BP253" s="439">
        <f t="shared" ref="BP253:EA253" si="381">IF(AND(BP$165&gt;EOMONTH($E83,$R83*(1-$O83)),BP$165&lt;=EOMONTH($E83,$R83*(1-$O83)+$S83*(1-$O83)+$T83*$O83)),-BP252,0)</f>
        <v>0</v>
      </c>
      <c r="BQ253" s="439">
        <f t="shared" si="381"/>
        <v>0</v>
      </c>
      <c r="BR253" s="439">
        <f t="shared" si="381"/>
        <v>0</v>
      </c>
      <c r="BS253" s="439">
        <f t="shared" si="381"/>
        <v>0</v>
      </c>
      <c r="BT253" s="439">
        <f t="shared" si="381"/>
        <v>0</v>
      </c>
      <c r="BU253" s="439">
        <f t="shared" si="381"/>
        <v>0</v>
      </c>
      <c r="BV253" s="439">
        <f t="shared" si="381"/>
        <v>0</v>
      </c>
      <c r="BW253" s="439">
        <f t="shared" si="381"/>
        <v>0</v>
      </c>
      <c r="BX253" s="439">
        <f t="shared" si="381"/>
        <v>0</v>
      </c>
      <c r="BY253" s="439">
        <f t="shared" si="381"/>
        <v>0</v>
      </c>
      <c r="BZ253" s="439">
        <f t="shared" si="381"/>
        <v>0</v>
      </c>
      <c r="CA253" s="439">
        <f t="shared" si="381"/>
        <v>0</v>
      </c>
      <c r="CB253" s="439">
        <f t="shared" si="381"/>
        <v>0</v>
      </c>
      <c r="CC253" s="439">
        <f t="shared" si="381"/>
        <v>0</v>
      </c>
      <c r="CD253" s="439">
        <f t="shared" si="381"/>
        <v>0</v>
      </c>
      <c r="CE253" s="439">
        <f t="shared" si="381"/>
        <v>0</v>
      </c>
      <c r="CF253" s="439">
        <f t="shared" si="381"/>
        <v>0</v>
      </c>
      <c r="CG253" s="439">
        <f t="shared" si="381"/>
        <v>0</v>
      </c>
      <c r="CH253" s="439">
        <f t="shared" si="381"/>
        <v>0</v>
      </c>
      <c r="CI253" s="439">
        <f t="shared" si="381"/>
        <v>0</v>
      </c>
      <c r="CJ253" s="439">
        <f t="shared" si="381"/>
        <v>0</v>
      </c>
      <c r="CK253" s="439">
        <f t="shared" si="381"/>
        <v>0</v>
      </c>
      <c r="CL253" s="439">
        <f t="shared" si="381"/>
        <v>0</v>
      </c>
      <c r="CM253" s="439">
        <f t="shared" si="381"/>
        <v>0</v>
      </c>
      <c r="CN253" s="439">
        <f t="shared" si="381"/>
        <v>0</v>
      </c>
      <c r="CO253" s="439">
        <f t="shared" si="381"/>
        <v>0</v>
      </c>
      <c r="CP253" s="439">
        <f t="shared" si="381"/>
        <v>0</v>
      </c>
      <c r="CQ253" s="439">
        <f t="shared" si="381"/>
        <v>0</v>
      </c>
      <c r="CR253" s="439">
        <f t="shared" si="381"/>
        <v>0</v>
      </c>
      <c r="CS253" s="439">
        <f t="shared" si="381"/>
        <v>0</v>
      </c>
      <c r="CT253" s="439">
        <f t="shared" si="381"/>
        <v>0</v>
      </c>
      <c r="CU253" s="439">
        <f t="shared" si="381"/>
        <v>0</v>
      </c>
      <c r="CV253" s="439">
        <f t="shared" si="381"/>
        <v>0</v>
      </c>
      <c r="CW253" s="439">
        <f t="shared" si="381"/>
        <v>0</v>
      </c>
      <c r="CX253" s="439">
        <f t="shared" si="381"/>
        <v>0</v>
      </c>
      <c r="CY253" s="439">
        <f t="shared" si="381"/>
        <v>0</v>
      </c>
      <c r="CZ253" s="439">
        <f t="shared" si="381"/>
        <v>0</v>
      </c>
      <c r="DA253" s="439">
        <f t="shared" si="381"/>
        <v>0</v>
      </c>
      <c r="DB253" s="439">
        <f t="shared" si="381"/>
        <v>0</v>
      </c>
      <c r="DC253" s="439">
        <f t="shared" si="381"/>
        <v>0</v>
      </c>
      <c r="DD253" s="439">
        <f t="shared" si="381"/>
        <v>0</v>
      </c>
      <c r="DE253" s="439">
        <f t="shared" si="381"/>
        <v>0</v>
      </c>
      <c r="DF253" s="439">
        <f t="shared" si="381"/>
        <v>0</v>
      </c>
      <c r="DG253" s="439">
        <f t="shared" si="381"/>
        <v>0</v>
      </c>
      <c r="DH253" s="439">
        <f t="shared" si="381"/>
        <v>0</v>
      </c>
      <c r="DI253" s="439">
        <f t="shared" si="381"/>
        <v>0</v>
      </c>
      <c r="DJ253" s="439">
        <f t="shared" si="381"/>
        <v>0</v>
      </c>
      <c r="DK253" s="439">
        <f t="shared" si="381"/>
        <v>0</v>
      </c>
      <c r="DL253" s="439">
        <f t="shared" si="381"/>
        <v>0</v>
      </c>
      <c r="DM253" s="439">
        <f t="shared" si="381"/>
        <v>0</v>
      </c>
      <c r="DN253" s="439">
        <f t="shared" si="381"/>
        <v>0</v>
      </c>
      <c r="DO253" s="439">
        <f t="shared" si="381"/>
        <v>0</v>
      </c>
      <c r="DP253" s="439">
        <f t="shared" si="381"/>
        <v>0</v>
      </c>
      <c r="DQ253" s="439">
        <f t="shared" si="381"/>
        <v>0</v>
      </c>
      <c r="DR253" s="439">
        <f t="shared" si="381"/>
        <v>0</v>
      </c>
      <c r="DS253" s="439">
        <f t="shared" si="381"/>
        <v>0</v>
      </c>
      <c r="DT253" s="439">
        <f t="shared" si="381"/>
        <v>0</v>
      </c>
      <c r="DU253" s="439">
        <f t="shared" si="381"/>
        <v>0</v>
      </c>
      <c r="DV253" s="439">
        <f t="shared" si="381"/>
        <v>0</v>
      </c>
      <c r="DW253" s="439">
        <f t="shared" si="381"/>
        <v>0</v>
      </c>
      <c r="DX253" s="439">
        <f t="shared" si="381"/>
        <v>0</v>
      </c>
      <c r="DY253" s="439">
        <f t="shared" si="381"/>
        <v>0</v>
      </c>
      <c r="DZ253" s="439">
        <f t="shared" si="381"/>
        <v>0</v>
      </c>
      <c r="EA253" s="439">
        <f t="shared" si="381"/>
        <v>0</v>
      </c>
      <c r="EB253" s="439">
        <f t="shared" ref="EB253:GM253" si="382">IF(AND(EB$165&gt;EOMONTH($E83,$R83*(1-$O83)),EB$165&lt;=EOMONTH($E83,$R83*(1-$O83)+$S83*(1-$O83)+$T83*$O83)),-EB252,0)</f>
        <v>0</v>
      </c>
      <c r="EC253" s="439">
        <f t="shared" si="382"/>
        <v>0</v>
      </c>
      <c r="ED253" s="439">
        <f t="shared" si="382"/>
        <v>0</v>
      </c>
      <c r="EE253" s="439">
        <f t="shared" si="382"/>
        <v>0</v>
      </c>
      <c r="EF253" s="439">
        <f t="shared" si="382"/>
        <v>0</v>
      </c>
      <c r="EG253" s="439">
        <f t="shared" si="382"/>
        <v>0</v>
      </c>
      <c r="EH253" s="439">
        <f t="shared" si="382"/>
        <v>0</v>
      </c>
      <c r="EI253" s="439">
        <f t="shared" si="382"/>
        <v>0</v>
      </c>
      <c r="EJ253" s="439">
        <f t="shared" si="382"/>
        <v>0</v>
      </c>
      <c r="EK253" s="439">
        <f t="shared" si="382"/>
        <v>0</v>
      </c>
      <c r="EL253" s="439">
        <f t="shared" si="382"/>
        <v>0</v>
      </c>
      <c r="EM253" s="439">
        <f t="shared" si="382"/>
        <v>0</v>
      </c>
      <c r="EN253" s="439">
        <f t="shared" si="382"/>
        <v>0</v>
      </c>
      <c r="EO253" s="439">
        <f t="shared" si="382"/>
        <v>0</v>
      </c>
      <c r="EP253" s="439">
        <f t="shared" si="382"/>
        <v>0</v>
      </c>
      <c r="EQ253" s="439">
        <f t="shared" si="382"/>
        <v>0</v>
      </c>
      <c r="ER253" s="439">
        <f t="shared" si="382"/>
        <v>0</v>
      </c>
      <c r="ES253" s="439">
        <f t="shared" si="382"/>
        <v>0</v>
      </c>
      <c r="ET253" s="439">
        <f t="shared" si="382"/>
        <v>0</v>
      </c>
      <c r="EU253" s="439">
        <f t="shared" si="382"/>
        <v>0</v>
      </c>
      <c r="EV253" s="439">
        <f t="shared" si="382"/>
        <v>0</v>
      </c>
      <c r="EW253" s="439">
        <f t="shared" si="382"/>
        <v>0</v>
      </c>
      <c r="EX253" s="439">
        <f t="shared" si="382"/>
        <v>0</v>
      </c>
      <c r="EY253" s="439">
        <f t="shared" si="382"/>
        <v>0</v>
      </c>
      <c r="EZ253" s="439">
        <f t="shared" si="382"/>
        <v>0</v>
      </c>
      <c r="FA253" s="439">
        <f t="shared" si="382"/>
        <v>0</v>
      </c>
      <c r="FB253" s="439">
        <f t="shared" si="382"/>
        <v>0</v>
      </c>
      <c r="FC253" s="439">
        <f t="shared" si="382"/>
        <v>0</v>
      </c>
      <c r="FD253" s="439">
        <f t="shared" si="382"/>
        <v>0</v>
      </c>
      <c r="FE253" s="439">
        <f t="shared" si="382"/>
        <v>0</v>
      </c>
      <c r="FF253" s="439">
        <f t="shared" si="382"/>
        <v>0</v>
      </c>
      <c r="FG253" s="439">
        <f t="shared" si="382"/>
        <v>0</v>
      </c>
      <c r="FH253" s="439">
        <f t="shared" si="382"/>
        <v>0</v>
      </c>
      <c r="FI253" s="439">
        <f t="shared" si="382"/>
        <v>0</v>
      </c>
      <c r="FJ253" s="439">
        <f t="shared" si="382"/>
        <v>0</v>
      </c>
      <c r="FK253" s="439">
        <f t="shared" si="382"/>
        <v>0</v>
      </c>
      <c r="FL253" s="439">
        <f t="shared" si="382"/>
        <v>0</v>
      </c>
      <c r="FM253" s="439">
        <f t="shared" si="382"/>
        <v>0</v>
      </c>
      <c r="FN253" s="439">
        <f t="shared" si="382"/>
        <v>0</v>
      </c>
      <c r="FO253" s="439">
        <f t="shared" si="382"/>
        <v>0</v>
      </c>
      <c r="FP253" s="439">
        <f t="shared" si="382"/>
        <v>0</v>
      </c>
      <c r="FQ253" s="439">
        <f t="shared" si="382"/>
        <v>0</v>
      </c>
      <c r="FR253" s="439">
        <f t="shared" si="382"/>
        <v>0</v>
      </c>
      <c r="FS253" s="439">
        <f t="shared" si="382"/>
        <v>0</v>
      </c>
      <c r="FT253" s="439">
        <f t="shared" si="382"/>
        <v>0</v>
      </c>
      <c r="FU253" s="439">
        <f t="shared" si="382"/>
        <v>0</v>
      </c>
      <c r="FV253" s="439">
        <f t="shared" si="382"/>
        <v>0</v>
      </c>
      <c r="FW253" s="439">
        <f t="shared" si="382"/>
        <v>0</v>
      </c>
      <c r="FX253" s="439">
        <f t="shared" si="382"/>
        <v>0</v>
      </c>
      <c r="FY253" s="439">
        <f t="shared" si="382"/>
        <v>0</v>
      </c>
      <c r="FZ253" s="439">
        <f t="shared" si="382"/>
        <v>0</v>
      </c>
      <c r="GA253" s="439">
        <f t="shared" si="382"/>
        <v>0</v>
      </c>
      <c r="GB253" s="439">
        <f t="shared" si="382"/>
        <v>0</v>
      </c>
      <c r="GC253" s="439">
        <f t="shared" si="382"/>
        <v>0</v>
      </c>
      <c r="GD253" s="439">
        <f t="shared" si="382"/>
        <v>0</v>
      </c>
      <c r="GE253" s="439">
        <f t="shared" si="382"/>
        <v>0</v>
      </c>
      <c r="GF253" s="439">
        <f t="shared" si="382"/>
        <v>0</v>
      </c>
      <c r="GG253" s="439">
        <f t="shared" si="382"/>
        <v>0</v>
      </c>
      <c r="GH253" s="439">
        <f t="shared" si="382"/>
        <v>0</v>
      </c>
      <c r="GI253" s="439">
        <f t="shared" si="382"/>
        <v>0</v>
      </c>
      <c r="GJ253" s="439">
        <f t="shared" si="382"/>
        <v>0</v>
      </c>
      <c r="GK253" s="439">
        <f t="shared" si="382"/>
        <v>0</v>
      </c>
      <c r="GL253" s="439">
        <f t="shared" si="382"/>
        <v>0</v>
      </c>
      <c r="GM253" s="439">
        <f t="shared" si="382"/>
        <v>0</v>
      </c>
      <c r="GN253" s="439">
        <f t="shared" ref="GN253:IY253" si="383">IF(AND(GN$165&gt;EOMONTH($E83,$R83*(1-$O83)),GN$165&lt;=EOMONTH($E83,$R83*(1-$O83)+$S83*(1-$O83)+$T83*$O83)),-GN252,0)</f>
        <v>0</v>
      </c>
      <c r="GO253" s="439">
        <f t="shared" si="383"/>
        <v>0</v>
      </c>
      <c r="GP253" s="439">
        <f t="shared" si="383"/>
        <v>0</v>
      </c>
      <c r="GQ253" s="439">
        <f t="shared" si="383"/>
        <v>0</v>
      </c>
      <c r="GR253" s="439">
        <f t="shared" si="383"/>
        <v>0</v>
      </c>
      <c r="GS253" s="439">
        <f t="shared" si="383"/>
        <v>0</v>
      </c>
      <c r="GT253" s="439">
        <f t="shared" si="383"/>
        <v>0</v>
      </c>
      <c r="GU253" s="439">
        <f t="shared" si="383"/>
        <v>0</v>
      </c>
      <c r="GV253" s="439">
        <f t="shared" si="383"/>
        <v>0</v>
      </c>
      <c r="GW253" s="439">
        <f t="shared" si="383"/>
        <v>0</v>
      </c>
      <c r="GX253" s="439">
        <f t="shared" si="383"/>
        <v>0</v>
      </c>
      <c r="GY253" s="439">
        <f t="shared" si="383"/>
        <v>0</v>
      </c>
      <c r="GZ253" s="439">
        <f t="shared" si="383"/>
        <v>0</v>
      </c>
      <c r="HA253" s="439">
        <f t="shared" si="383"/>
        <v>0</v>
      </c>
      <c r="HB253" s="439">
        <f t="shared" si="383"/>
        <v>0</v>
      </c>
      <c r="HC253" s="439">
        <f t="shared" si="383"/>
        <v>0</v>
      </c>
      <c r="HD253" s="439">
        <f t="shared" si="383"/>
        <v>0</v>
      </c>
      <c r="HE253" s="439">
        <f t="shared" si="383"/>
        <v>0</v>
      </c>
      <c r="HF253" s="439">
        <f t="shared" si="383"/>
        <v>0</v>
      </c>
      <c r="HG253" s="439">
        <f t="shared" si="383"/>
        <v>0</v>
      </c>
      <c r="HH253" s="439">
        <f t="shared" si="383"/>
        <v>0</v>
      </c>
      <c r="HI253" s="439">
        <f t="shared" si="383"/>
        <v>0</v>
      </c>
      <c r="HJ253" s="439">
        <f t="shared" si="383"/>
        <v>0</v>
      </c>
      <c r="HK253" s="439">
        <f t="shared" si="383"/>
        <v>0</v>
      </c>
      <c r="HL253" s="439">
        <f t="shared" si="383"/>
        <v>0</v>
      </c>
      <c r="HM253" s="439">
        <f t="shared" si="383"/>
        <v>0</v>
      </c>
      <c r="HN253" s="439">
        <f t="shared" si="383"/>
        <v>0</v>
      </c>
      <c r="HO253" s="439">
        <f t="shared" si="383"/>
        <v>0</v>
      </c>
      <c r="HP253" s="439">
        <f t="shared" si="383"/>
        <v>0</v>
      </c>
      <c r="HQ253" s="439">
        <f t="shared" si="383"/>
        <v>0</v>
      </c>
      <c r="HR253" s="439">
        <f t="shared" si="383"/>
        <v>0</v>
      </c>
      <c r="HS253" s="439">
        <f t="shared" si="383"/>
        <v>0</v>
      </c>
      <c r="HT253" s="439">
        <f t="shared" si="383"/>
        <v>0</v>
      </c>
      <c r="HU253" s="439">
        <f t="shared" si="383"/>
        <v>0</v>
      </c>
      <c r="HV253" s="439">
        <f t="shared" si="383"/>
        <v>0</v>
      </c>
      <c r="HW253" s="439">
        <f t="shared" si="383"/>
        <v>0</v>
      </c>
      <c r="HX253" s="439">
        <f t="shared" si="383"/>
        <v>0</v>
      </c>
      <c r="HY253" s="439">
        <f t="shared" si="383"/>
        <v>0</v>
      </c>
      <c r="HZ253" s="439">
        <f t="shared" si="383"/>
        <v>0</v>
      </c>
      <c r="IA253" s="439">
        <f t="shared" si="383"/>
        <v>0</v>
      </c>
      <c r="IB253" s="439">
        <f t="shared" si="383"/>
        <v>0</v>
      </c>
      <c r="IC253" s="439">
        <f t="shared" si="383"/>
        <v>0</v>
      </c>
      <c r="ID253" s="439">
        <f t="shared" si="383"/>
        <v>0</v>
      </c>
      <c r="IE253" s="439">
        <f t="shared" si="383"/>
        <v>0</v>
      </c>
      <c r="IF253" s="439">
        <f t="shared" si="383"/>
        <v>0</v>
      </c>
      <c r="IG253" s="439">
        <f t="shared" si="383"/>
        <v>0</v>
      </c>
      <c r="IH253" s="439">
        <f t="shared" si="383"/>
        <v>0</v>
      </c>
      <c r="II253" s="439">
        <f t="shared" si="383"/>
        <v>0</v>
      </c>
      <c r="IJ253" s="439">
        <f t="shared" si="383"/>
        <v>0</v>
      </c>
      <c r="IK253" s="439">
        <f t="shared" si="383"/>
        <v>0</v>
      </c>
      <c r="IL253" s="439">
        <f t="shared" si="383"/>
        <v>0</v>
      </c>
      <c r="IM253" s="439">
        <f t="shared" si="383"/>
        <v>0</v>
      </c>
      <c r="IN253" s="439">
        <f t="shared" si="383"/>
        <v>0</v>
      </c>
      <c r="IO253" s="439">
        <f t="shared" si="383"/>
        <v>0</v>
      </c>
      <c r="IP253" s="439">
        <f t="shared" si="383"/>
        <v>0</v>
      </c>
      <c r="IQ253" s="439">
        <f t="shared" si="383"/>
        <v>0</v>
      </c>
      <c r="IR253" s="439">
        <f t="shared" si="383"/>
        <v>0</v>
      </c>
      <c r="IS253" s="439">
        <f t="shared" si="383"/>
        <v>0</v>
      </c>
      <c r="IT253" s="439">
        <f t="shared" si="383"/>
        <v>0</v>
      </c>
      <c r="IU253" s="439">
        <f t="shared" si="383"/>
        <v>0</v>
      </c>
      <c r="IV253" s="439">
        <f t="shared" si="383"/>
        <v>0</v>
      </c>
      <c r="IW253" s="439">
        <f t="shared" si="383"/>
        <v>0</v>
      </c>
      <c r="IX253" s="439">
        <f t="shared" si="383"/>
        <v>0</v>
      </c>
      <c r="IY253" s="439">
        <f t="shared" si="383"/>
        <v>0</v>
      </c>
      <c r="IZ253" s="439">
        <f t="shared" ref="IZ253:LK253" si="384">IF(AND(IZ$165&gt;EOMONTH($E83,$R83*(1-$O83)),IZ$165&lt;=EOMONTH($E83,$R83*(1-$O83)+$S83*(1-$O83)+$T83*$O83)),-IZ252,0)</f>
        <v>0</v>
      </c>
      <c r="JA253" s="439">
        <f t="shared" si="384"/>
        <v>0</v>
      </c>
      <c r="JB253" s="439">
        <f t="shared" si="384"/>
        <v>0</v>
      </c>
      <c r="JC253" s="439">
        <f t="shared" si="384"/>
        <v>0</v>
      </c>
      <c r="JD253" s="439">
        <f t="shared" si="384"/>
        <v>0</v>
      </c>
      <c r="JE253" s="439">
        <f t="shared" si="384"/>
        <v>0</v>
      </c>
      <c r="JF253" s="439">
        <f t="shared" si="384"/>
        <v>0</v>
      </c>
      <c r="JG253" s="439">
        <f t="shared" si="384"/>
        <v>0</v>
      </c>
      <c r="JH253" s="439">
        <f t="shared" si="384"/>
        <v>0</v>
      </c>
      <c r="JI253" s="439">
        <f t="shared" si="384"/>
        <v>0</v>
      </c>
      <c r="JJ253" s="439">
        <f t="shared" si="384"/>
        <v>0</v>
      </c>
      <c r="JK253" s="439">
        <f t="shared" si="384"/>
        <v>0</v>
      </c>
      <c r="JL253" s="439">
        <f t="shared" si="384"/>
        <v>0</v>
      </c>
      <c r="JM253" s="439">
        <f t="shared" si="384"/>
        <v>0</v>
      </c>
      <c r="JN253" s="439">
        <f t="shared" si="384"/>
        <v>0</v>
      </c>
      <c r="JO253" s="439">
        <f t="shared" si="384"/>
        <v>0</v>
      </c>
      <c r="JP253" s="439">
        <f t="shared" si="384"/>
        <v>0</v>
      </c>
      <c r="JQ253" s="439">
        <f t="shared" si="384"/>
        <v>0</v>
      </c>
      <c r="JR253" s="439">
        <f t="shared" si="384"/>
        <v>0</v>
      </c>
      <c r="JS253" s="439">
        <f t="shared" si="384"/>
        <v>0</v>
      </c>
      <c r="JT253" s="439">
        <f t="shared" si="384"/>
        <v>0</v>
      </c>
      <c r="JU253" s="439">
        <f t="shared" si="384"/>
        <v>0</v>
      </c>
      <c r="JV253" s="439">
        <f t="shared" si="384"/>
        <v>0</v>
      </c>
      <c r="JW253" s="439">
        <f t="shared" si="384"/>
        <v>0</v>
      </c>
      <c r="JX253" s="439">
        <f t="shared" si="384"/>
        <v>0</v>
      </c>
      <c r="JY253" s="439">
        <f t="shared" si="384"/>
        <v>0</v>
      </c>
      <c r="JZ253" s="439">
        <f t="shared" si="384"/>
        <v>0</v>
      </c>
      <c r="KA253" s="439">
        <f t="shared" si="384"/>
        <v>0</v>
      </c>
      <c r="KB253" s="439">
        <f t="shared" si="384"/>
        <v>0</v>
      </c>
      <c r="KC253" s="439">
        <f t="shared" si="384"/>
        <v>0</v>
      </c>
      <c r="KD253" s="439">
        <f t="shared" si="384"/>
        <v>0</v>
      </c>
      <c r="KE253" s="439">
        <f t="shared" si="384"/>
        <v>0</v>
      </c>
      <c r="KF253" s="439">
        <f t="shared" si="384"/>
        <v>0</v>
      </c>
      <c r="KG253" s="439">
        <f t="shared" si="384"/>
        <v>0</v>
      </c>
      <c r="KH253" s="439">
        <f t="shared" si="384"/>
        <v>0</v>
      </c>
      <c r="KI253" s="439">
        <f t="shared" si="384"/>
        <v>0</v>
      </c>
      <c r="KJ253" s="439">
        <f t="shared" si="384"/>
        <v>0</v>
      </c>
      <c r="KK253" s="439">
        <f t="shared" si="384"/>
        <v>0</v>
      </c>
      <c r="KL253" s="439">
        <f t="shared" si="384"/>
        <v>0</v>
      </c>
      <c r="KM253" s="439">
        <f t="shared" si="384"/>
        <v>0</v>
      </c>
      <c r="KN253" s="439">
        <f t="shared" si="384"/>
        <v>0</v>
      </c>
      <c r="KO253" s="439">
        <f t="shared" si="384"/>
        <v>0</v>
      </c>
      <c r="KP253" s="439">
        <f t="shared" si="384"/>
        <v>0</v>
      </c>
      <c r="KQ253" s="439">
        <f t="shared" si="384"/>
        <v>0</v>
      </c>
      <c r="KR253" s="439">
        <f t="shared" si="384"/>
        <v>0</v>
      </c>
      <c r="KS253" s="439">
        <f t="shared" si="384"/>
        <v>0</v>
      </c>
      <c r="KT253" s="439">
        <f t="shared" si="384"/>
        <v>0</v>
      </c>
      <c r="KU253" s="439">
        <f t="shared" si="384"/>
        <v>0</v>
      </c>
      <c r="KV253" s="439">
        <f t="shared" si="384"/>
        <v>0</v>
      </c>
      <c r="KW253" s="439">
        <f t="shared" si="384"/>
        <v>0</v>
      </c>
      <c r="KX253" s="439">
        <f t="shared" si="384"/>
        <v>0</v>
      </c>
      <c r="KY253" s="439">
        <f t="shared" si="384"/>
        <v>0</v>
      </c>
      <c r="KZ253" s="439">
        <f t="shared" si="384"/>
        <v>0</v>
      </c>
      <c r="LA253" s="439">
        <f t="shared" si="384"/>
        <v>0</v>
      </c>
      <c r="LB253" s="439">
        <f t="shared" si="384"/>
        <v>0</v>
      </c>
      <c r="LC253" s="439">
        <f t="shared" si="384"/>
        <v>0</v>
      </c>
      <c r="LD253" s="439">
        <f t="shared" si="384"/>
        <v>0</v>
      </c>
      <c r="LE253" s="439">
        <f t="shared" si="384"/>
        <v>0</v>
      </c>
      <c r="LF253" s="439">
        <f t="shared" si="384"/>
        <v>0</v>
      </c>
      <c r="LG253" s="439">
        <f t="shared" si="384"/>
        <v>0</v>
      </c>
      <c r="LH253" s="439">
        <f t="shared" si="384"/>
        <v>0</v>
      </c>
      <c r="LI253" s="439">
        <f t="shared" si="384"/>
        <v>0</v>
      </c>
      <c r="LJ253" s="439">
        <f t="shared" si="384"/>
        <v>0</v>
      </c>
      <c r="LK253" s="439">
        <f t="shared" si="384"/>
        <v>0</v>
      </c>
      <c r="LL253" s="439">
        <f t="shared" ref="LL253:NK253" si="385">IF(AND(LL$165&gt;EOMONTH($E83,$R83*(1-$O83)),LL$165&lt;=EOMONTH($E83,$R83*(1-$O83)+$S83*(1-$O83)+$T83*$O83)),-LL252,0)</f>
        <v>0</v>
      </c>
      <c r="LM253" s="439">
        <f t="shared" si="385"/>
        <v>0</v>
      </c>
      <c r="LN253" s="439">
        <f t="shared" si="385"/>
        <v>0</v>
      </c>
      <c r="LO253" s="439">
        <f t="shared" si="385"/>
        <v>0</v>
      </c>
      <c r="LP253" s="439">
        <f t="shared" si="385"/>
        <v>0</v>
      </c>
      <c r="LQ253" s="439">
        <f t="shared" si="385"/>
        <v>0</v>
      </c>
      <c r="LR253" s="439">
        <f t="shared" si="385"/>
        <v>0</v>
      </c>
      <c r="LS253" s="439">
        <f t="shared" si="385"/>
        <v>0</v>
      </c>
      <c r="LT253" s="439">
        <f t="shared" si="385"/>
        <v>0</v>
      </c>
      <c r="LU253" s="439">
        <f t="shared" si="385"/>
        <v>0</v>
      </c>
      <c r="LV253" s="439">
        <f t="shared" si="385"/>
        <v>0</v>
      </c>
      <c r="LW253" s="439">
        <f t="shared" si="385"/>
        <v>0</v>
      </c>
      <c r="LX253" s="439">
        <f t="shared" si="385"/>
        <v>0</v>
      </c>
      <c r="LY253" s="439">
        <f t="shared" si="385"/>
        <v>0</v>
      </c>
      <c r="LZ253" s="439">
        <f t="shared" si="385"/>
        <v>0</v>
      </c>
      <c r="MA253" s="439">
        <f t="shared" si="385"/>
        <v>0</v>
      </c>
      <c r="MB253" s="439">
        <f t="shared" si="385"/>
        <v>0</v>
      </c>
      <c r="MC253" s="439">
        <f t="shared" si="385"/>
        <v>0</v>
      </c>
      <c r="MD253" s="439">
        <f t="shared" si="385"/>
        <v>0</v>
      </c>
      <c r="ME253" s="439">
        <f t="shared" si="385"/>
        <v>0</v>
      </c>
      <c r="MF253" s="439">
        <f t="shared" si="385"/>
        <v>0</v>
      </c>
      <c r="MG253" s="439">
        <f t="shared" si="385"/>
        <v>0</v>
      </c>
      <c r="MH253" s="439">
        <f t="shared" si="385"/>
        <v>0</v>
      </c>
      <c r="MI253" s="439">
        <f t="shared" si="385"/>
        <v>0</v>
      </c>
      <c r="MJ253" s="439">
        <f t="shared" si="385"/>
        <v>0</v>
      </c>
      <c r="MK253" s="439">
        <f t="shared" si="385"/>
        <v>0</v>
      </c>
      <c r="ML253" s="439">
        <f t="shared" si="385"/>
        <v>0</v>
      </c>
      <c r="MM253" s="439">
        <f t="shared" si="385"/>
        <v>0</v>
      </c>
      <c r="MN253" s="439">
        <f t="shared" si="385"/>
        <v>0</v>
      </c>
      <c r="MO253" s="439">
        <f t="shared" si="385"/>
        <v>0</v>
      </c>
      <c r="MP253" s="439">
        <f t="shared" si="385"/>
        <v>0</v>
      </c>
      <c r="MQ253" s="439">
        <f t="shared" si="385"/>
        <v>0</v>
      </c>
      <c r="MR253" s="439">
        <f t="shared" si="385"/>
        <v>0</v>
      </c>
      <c r="MS253" s="439">
        <f t="shared" si="385"/>
        <v>0</v>
      </c>
      <c r="MT253" s="439">
        <f t="shared" si="385"/>
        <v>0</v>
      </c>
      <c r="MU253" s="439">
        <f t="shared" si="385"/>
        <v>0</v>
      </c>
      <c r="MV253" s="439">
        <f t="shared" si="385"/>
        <v>0</v>
      </c>
      <c r="MW253" s="439">
        <f t="shared" si="385"/>
        <v>0</v>
      </c>
      <c r="MX253" s="439">
        <f t="shared" si="385"/>
        <v>0</v>
      </c>
      <c r="MY253" s="439">
        <f t="shared" si="385"/>
        <v>0</v>
      </c>
      <c r="MZ253" s="439">
        <f t="shared" si="385"/>
        <v>0</v>
      </c>
      <c r="NA253" s="439">
        <f t="shared" si="385"/>
        <v>0</v>
      </c>
      <c r="NB253" s="439">
        <f t="shared" si="385"/>
        <v>0</v>
      </c>
      <c r="NC253" s="439">
        <f t="shared" si="385"/>
        <v>0</v>
      </c>
      <c r="ND253" s="439">
        <f t="shared" si="385"/>
        <v>0</v>
      </c>
      <c r="NE253" s="439">
        <f t="shared" si="385"/>
        <v>0</v>
      </c>
      <c r="NF253" s="439">
        <f t="shared" si="385"/>
        <v>0</v>
      </c>
      <c r="NG253" s="439">
        <f t="shared" si="385"/>
        <v>0</v>
      </c>
      <c r="NH253" s="439">
        <f t="shared" si="385"/>
        <v>0</v>
      </c>
      <c r="NI253" s="439">
        <f t="shared" si="385"/>
        <v>0</v>
      </c>
      <c r="NJ253" s="439">
        <f t="shared" si="385"/>
        <v>0</v>
      </c>
      <c r="NK253" s="442">
        <f t="shared" si="385"/>
        <v>0</v>
      </c>
    </row>
    <row r="254" spans="1:375" x14ac:dyDescent="0.15">
      <c r="A254" s="436">
        <f t="shared" si="361"/>
        <v>87704.87056869916</v>
      </c>
      <c r="B254" s="441" t="s">
        <v>728</v>
      </c>
      <c r="C254" s="438" t="s">
        <v>754</v>
      </c>
      <c r="D254" s="439">
        <v>0</v>
      </c>
      <c r="E254" s="439">
        <v>0</v>
      </c>
      <c r="F254" s="439">
        <v>0</v>
      </c>
      <c r="G254" s="439">
        <v>0</v>
      </c>
      <c r="H254" s="439">
        <v>0</v>
      </c>
      <c r="I254" s="439">
        <v>0</v>
      </c>
      <c r="J254" s="439">
        <v>0</v>
      </c>
      <c r="K254" s="439">
        <v>0</v>
      </c>
      <c r="L254" s="439">
        <v>0</v>
      </c>
      <c r="M254" s="439">
        <v>0</v>
      </c>
      <c r="N254" s="439">
        <v>0</v>
      </c>
      <c r="O254" s="439">
        <v>0</v>
      </c>
      <c r="P254" s="439">
        <v>0</v>
      </c>
      <c r="Q254" s="439">
        <v>0</v>
      </c>
      <c r="R254" s="439">
        <v>0</v>
      </c>
      <c r="S254" s="439">
        <v>0</v>
      </c>
      <c r="T254" s="439">
        <v>0</v>
      </c>
      <c r="U254" s="439">
        <v>0</v>
      </c>
      <c r="V254" s="439">
        <v>0</v>
      </c>
      <c r="W254" s="439">
        <v>0</v>
      </c>
      <c r="X254" s="439">
        <v>0</v>
      </c>
      <c r="Y254" s="439">
        <v>0</v>
      </c>
      <c r="Z254" s="439">
        <v>0</v>
      </c>
      <c r="AA254" s="439">
        <v>0</v>
      </c>
      <c r="AB254" s="439">
        <v>0</v>
      </c>
      <c r="AC254" s="439">
        <v>0</v>
      </c>
      <c r="AD254" s="439">
        <v>0</v>
      </c>
      <c r="AE254" s="439">
        <v>0</v>
      </c>
      <c r="AF254" s="439">
        <v>0</v>
      </c>
      <c r="AG254" s="439">
        <v>0</v>
      </c>
      <c r="AH254" s="439">
        <v>0</v>
      </c>
      <c r="AI254" s="439">
        <v>0</v>
      </c>
      <c r="AJ254" s="439">
        <v>0</v>
      </c>
      <c r="AK254" s="439">
        <v>0</v>
      </c>
      <c r="AL254" s="439">
        <v>0</v>
      </c>
      <c r="AM254" s="439">
        <v>0</v>
      </c>
      <c r="AN254" s="439">
        <v>0</v>
      </c>
      <c r="AO254" s="439">
        <v>0</v>
      </c>
      <c r="AP254" s="439">
        <v>0</v>
      </c>
      <c r="AQ254" s="439">
        <v>0</v>
      </c>
      <c r="AR254" s="439">
        <v>0</v>
      </c>
      <c r="AS254" s="439">
        <v>0</v>
      </c>
      <c r="AT254" s="439">
        <v>0</v>
      </c>
      <c r="AU254" s="439">
        <v>0</v>
      </c>
      <c r="AV254" s="439">
        <v>0</v>
      </c>
      <c r="AW254" s="439">
        <v>0</v>
      </c>
      <c r="AX254" s="439">
        <v>0</v>
      </c>
      <c r="AY254" s="439">
        <v>0</v>
      </c>
      <c r="AZ254" s="439">
        <v>0</v>
      </c>
      <c r="BA254" s="439">
        <v>0</v>
      </c>
      <c r="BB254" s="439">
        <v>0</v>
      </c>
      <c r="BC254" s="439">
        <v>0</v>
      </c>
      <c r="BD254" s="439">
        <v>0</v>
      </c>
      <c r="BE254" s="439">
        <v>0</v>
      </c>
      <c r="BF254" s="439">
        <v>0</v>
      </c>
      <c r="BG254" s="439">
        <v>0</v>
      </c>
      <c r="BH254" s="439">
        <v>0</v>
      </c>
      <c r="BI254" s="439">
        <v>0</v>
      </c>
      <c r="BJ254" s="439">
        <v>0</v>
      </c>
      <c r="BK254" s="439">
        <v>0</v>
      </c>
      <c r="BL254" s="439">
        <v>879.57753834784717</v>
      </c>
      <c r="BM254" s="439">
        <v>883.66228741357691</v>
      </c>
      <c r="BN254" s="439">
        <v>889.35421661194334</v>
      </c>
      <c r="BO254" s="439">
        <v>889.83201030261137</v>
      </c>
      <c r="BP254" s="439">
        <v>925.97893455887242</v>
      </c>
      <c r="BQ254" s="439">
        <v>927.00340098169227</v>
      </c>
      <c r="BR254" s="439">
        <v>942.21373716427593</v>
      </c>
      <c r="BS254" s="439">
        <v>942.76660798508999</v>
      </c>
      <c r="BT254" s="439">
        <v>943.32084233449746</v>
      </c>
      <c r="BU254" s="439">
        <v>943.87644357532747</v>
      </c>
      <c r="BV254" s="439">
        <v>944.51391347344668</v>
      </c>
      <c r="BW254" s="439">
        <v>945.07225861880522</v>
      </c>
      <c r="BX254" s="439">
        <v>959.00732810412603</v>
      </c>
      <c r="BY254" s="439">
        <v>961.76725453549147</v>
      </c>
      <c r="BZ254" s="439">
        <v>962.32974096687008</v>
      </c>
      <c r="CA254" s="439">
        <v>962.8936146415316</v>
      </c>
      <c r="CB254" s="439">
        <v>963.7179542742191</v>
      </c>
      <c r="CC254" s="439">
        <v>964.77315468972336</v>
      </c>
      <c r="CD254" s="439">
        <v>965.34121065590341</v>
      </c>
      <c r="CE254" s="439">
        <v>965.91066760134197</v>
      </c>
      <c r="CF254" s="439">
        <v>966.48152898123146</v>
      </c>
      <c r="CG254" s="439">
        <v>967.05379825928651</v>
      </c>
      <c r="CH254" s="439">
        <v>967.71039225434924</v>
      </c>
      <c r="CI254" s="439">
        <v>968.28548775406853</v>
      </c>
      <c r="CJ254" s="439">
        <v>982.53583055148329</v>
      </c>
      <c r="CK254" s="439">
        <v>985.37855477578955</v>
      </c>
      <c r="CL254" s="439">
        <v>985.9579158001095</v>
      </c>
      <c r="CM254" s="439">
        <v>986.53870568501088</v>
      </c>
      <c r="CN254" s="439">
        <v>987.38777550667874</v>
      </c>
      <c r="CO254" s="439">
        <v>988.47463193464841</v>
      </c>
      <c r="CP254" s="439">
        <v>989.05972957981385</v>
      </c>
      <c r="CQ254" s="439">
        <v>989.64627023361527</v>
      </c>
      <c r="CR254" s="439">
        <v>990.23425745490169</v>
      </c>
      <c r="CS254" s="439">
        <v>990.82369481129842</v>
      </c>
      <c r="CT254" s="439">
        <v>980.39348281972138</v>
      </c>
      <c r="CU254" s="439">
        <v>980.96963204957251</v>
      </c>
      <c r="CV254" s="439">
        <v>940.73478773245802</v>
      </c>
      <c r="CW254" s="439">
        <v>951.74996310772326</v>
      </c>
      <c r="CX254" s="439">
        <v>952.27077670710867</v>
      </c>
      <c r="CY254" s="439">
        <v>994.77458846709339</v>
      </c>
      <c r="CZ254" s="439">
        <v>995.64913038341138</v>
      </c>
      <c r="DA254" s="439">
        <v>1012.7866869554856</v>
      </c>
      <c r="DB254" s="439">
        <v>1013.3893375300063</v>
      </c>
      <c r="DC254" s="439">
        <v>1013.9934744034218</v>
      </c>
      <c r="DD254" s="439">
        <v>1014.5991012413466</v>
      </c>
      <c r="DE254" s="439">
        <v>1015.2062217184352</v>
      </c>
      <c r="DF254" s="439">
        <v>1015.8148395184045</v>
      </c>
      <c r="DG254" s="439">
        <v>1016.4249583340567</v>
      </c>
      <c r="DH254" s="439">
        <v>1030.8328141003271</v>
      </c>
      <c r="DI254" s="439">
        <v>1034.4321765277614</v>
      </c>
      <c r="DJ254" s="439">
        <v>1035.0468206384621</v>
      </c>
      <c r="DK254" s="439">
        <v>1035.662980627354</v>
      </c>
      <c r="DL254" s="439">
        <v>1036.5637588011618</v>
      </c>
      <c r="DM254" s="439">
        <v>1037.7168047855944</v>
      </c>
      <c r="DN254" s="439">
        <v>1038.3375348773504</v>
      </c>
      <c r="DO254" s="439">
        <v>1038.9597958569689</v>
      </c>
      <c r="DP254" s="439">
        <v>1039.5835915000314</v>
      </c>
      <c r="DQ254" s="439">
        <v>1040.2089255914327</v>
      </c>
      <c r="DR254" s="439">
        <v>1040.835801925401</v>
      </c>
      <c r="DS254" s="439">
        <v>1041.4642243055225</v>
      </c>
      <c r="DT254" s="439">
        <v>1056.1952460892101</v>
      </c>
      <c r="DU254" s="439">
        <v>1059.9025893894675</v>
      </c>
      <c r="DV254" s="439">
        <v>1060.5356728234892</v>
      </c>
      <c r="DW254" s="439">
        <v>1061.1703176120479</v>
      </c>
      <c r="DX254" s="439">
        <v>1062.0981191310698</v>
      </c>
      <c r="DY254" s="439">
        <v>997.54569007532871</v>
      </c>
      <c r="DZ254" s="439">
        <v>998.09212144205878</v>
      </c>
      <c r="EA254" s="439">
        <v>998.63990045595153</v>
      </c>
      <c r="EB254" s="439">
        <v>1046.3300783504851</v>
      </c>
      <c r="EC254" s="439">
        <v>1046.9741724646285</v>
      </c>
      <c r="ED254" s="439">
        <v>1067.0411081210132</v>
      </c>
      <c r="EE254" s="439">
        <v>1067.6883831725386</v>
      </c>
      <c r="EF254" s="439">
        <v>908.27584660231526</v>
      </c>
      <c r="EG254" s="439">
        <v>908.90680414971973</v>
      </c>
      <c r="EH254" s="439">
        <v>909.53931780865116</v>
      </c>
      <c r="EI254" s="439">
        <v>910.1733914168999</v>
      </c>
      <c r="EJ254" s="439">
        <v>910.80902882172245</v>
      </c>
      <c r="EK254" s="439">
        <v>911.44623387986235</v>
      </c>
      <c r="EL254" s="439">
        <v>912.08501045757612</v>
      </c>
      <c r="EM254" s="439">
        <v>912.72536243065463</v>
      </c>
      <c r="EN254" s="439">
        <v>913.36729368444799</v>
      </c>
      <c r="EO254" s="439">
        <v>914.01080811388852</v>
      </c>
      <c r="EP254" s="439">
        <v>914.65590962351428</v>
      </c>
      <c r="EQ254" s="439">
        <v>915.30260212749329</v>
      </c>
      <c r="ER254" s="439">
        <v>919.01335386540916</v>
      </c>
      <c r="ES254" s="439">
        <v>919.66324013923588</v>
      </c>
      <c r="ET254" s="439">
        <v>920.31472920793522</v>
      </c>
      <c r="EU254" s="439">
        <v>920.96782502443148</v>
      </c>
      <c r="EV254" s="439">
        <v>921.62253155139865</v>
      </c>
      <c r="EW254" s="439">
        <v>782.89397974157055</v>
      </c>
      <c r="EX254" s="439">
        <v>0</v>
      </c>
      <c r="EY254" s="439">
        <v>0</v>
      </c>
      <c r="EZ254" s="439">
        <v>0</v>
      </c>
      <c r="FA254" s="439">
        <v>0</v>
      </c>
      <c r="FB254" s="439">
        <v>0</v>
      </c>
      <c r="FC254" s="439">
        <v>0</v>
      </c>
      <c r="FD254" s="439">
        <v>0</v>
      </c>
      <c r="FE254" s="439">
        <v>0</v>
      </c>
      <c r="FF254" s="439">
        <v>0</v>
      </c>
      <c r="FG254" s="439">
        <v>0</v>
      </c>
      <c r="FH254" s="439">
        <v>0</v>
      </c>
      <c r="FI254" s="439">
        <v>0</v>
      </c>
      <c r="FJ254" s="439">
        <v>0</v>
      </c>
      <c r="FK254" s="439">
        <v>0</v>
      </c>
      <c r="FL254" s="439">
        <v>0</v>
      </c>
      <c r="FM254" s="439">
        <v>0</v>
      </c>
      <c r="FN254" s="439">
        <v>0</v>
      </c>
      <c r="FO254" s="439">
        <v>0</v>
      </c>
      <c r="FP254" s="439">
        <v>0</v>
      </c>
      <c r="FQ254" s="439">
        <v>0</v>
      </c>
      <c r="FR254" s="439">
        <v>0</v>
      </c>
      <c r="FS254" s="439">
        <v>0</v>
      </c>
      <c r="FT254" s="439">
        <v>0</v>
      </c>
      <c r="FU254" s="439">
        <v>0</v>
      </c>
      <c r="FV254" s="439">
        <v>0</v>
      </c>
      <c r="FW254" s="439">
        <v>0</v>
      </c>
      <c r="FX254" s="439">
        <v>0</v>
      </c>
      <c r="FY254" s="439">
        <v>0</v>
      </c>
      <c r="FZ254" s="439">
        <v>0</v>
      </c>
      <c r="GA254" s="439">
        <v>0</v>
      </c>
      <c r="GB254" s="439">
        <v>0</v>
      </c>
      <c r="GC254" s="439">
        <v>0</v>
      </c>
      <c r="GD254" s="439">
        <v>0</v>
      </c>
      <c r="GE254" s="439">
        <v>0</v>
      </c>
      <c r="GF254" s="439">
        <v>0</v>
      </c>
      <c r="GG254" s="439">
        <v>0</v>
      </c>
      <c r="GH254" s="439">
        <v>0</v>
      </c>
      <c r="GI254" s="439">
        <v>0</v>
      </c>
      <c r="GJ254" s="439">
        <v>0</v>
      </c>
      <c r="GK254" s="439">
        <v>0</v>
      </c>
      <c r="GL254" s="439">
        <v>0</v>
      </c>
      <c r="GM254" s="439">
        <v>0</v>
      </c>
      <c r="GN254" s="439">
        <v>0</v>
      </c>
      <c r="GO254" s="439">
        <v>0</v>
      </c>
      <c r="GP254" s="439">
        <v>0</v>
      </c>
      <c r="GQ254" s="439">
        <v>0</v>
      </c>
      <c r="GR254" s="439">
        <v>0</v>
      </c>
      <c r="GS254" s="439">
        <v>0</v>
      </c>
      <c r="GT254" s="439">
        <v>0</v>
      </c>
      <c r="GU254" s="439">
        <v>0</v>
      </c>
      <c r="GV254" s="439">
        <v>0</v>
      </c>
      <c r="GW254" s="439">
        <v>0</v>
      </c>
      <c r="GX254" s="439">
        <v>0</v>
      </c>
      <c r="GY254" s="439">
        <v>0</v>
      </c>
      <c r="GZ254" s="439">
        <v>0</v>
      </c>
      <c r="HA254" s="439">
        <v>0</v>
      </c>
      <c r="HB254" s="439">
        <v>0</v>
      </c>
      <c r="HC254" s="439">
        <v>0</v>
      </c>
      <c r="HD254" s="439">
        <v>0</v>
      </c>
      <c r="HE254" s="439">
        <v>0</v>
      </c>
      <c r="HF254" s="439">
        <v>0</v>
      </c>
      <c r="HG254" s="439">
        <v>0</v>
      </c>
      <c r="HH254" s="439">
        <v>0</v>
      </c>
      <c r="HI254" s="439">
        <v>0</v>
      </c>
      <c r="HJ254" s="439">
        <v>0</v>
      </c>
      <c r="HK254" s="439">
        <v>0</v>
      </c>
      <c r="HL254" s="439">
        <v>0</v>
      </c>
      <c r="HM254" s="439">
        <v>0</v>
      </c>
      <c r="HN254" s="439">
        <v>0</v>
      </c>
      <c r="HO254" s="439">
        <v>0</v>
      </c>
      <c r="HP254" s="439">
        <v>0</v>
      </c>
      <c r="HQ254" s="439">
        <v>0</v>
      </c>
      <c r="HR254" s="439">
        <v>0</v>
      </c>
      <c r="HS254" s="439">
        <v>0</v>
      </c>
      <c r="HT254" s="439">
        <v>0</v>
      </c>
      <c r="HU254" s="439">
        <v>0</v>
      </c>
      <c r="HV254" s="439">
        <v>0</v>
      </c>
      <c r="HW254" s="439">
        <v>0</v>
      </c>
      <c r="HX254" s="439">
        <v>0</v>
      </c>
      <c r="HY254" s="439">
        <v>0</v>
      </c>
      <c r="HZ254" s="439">
        <v>0</v>
      </c>
      <c r="IA254" s="439">
        <v>0</v>
      </c>
      <c r="IB254" s="439">
        <v>0</v>
      </c>
      <c r="IC254" s="439">
        <v>0</v>
      </c>
      <c r="ID254" s="439">
        <v>0</v>
      </c>
      <c r="IE254" s="439">
        <v>0</v>
      </c>
      <c r="IF254" s="439">
        <v>0</v>
      </c>
      <c r="IG254" s="439">
        <v>0</v>
      </c>
      <c r="IH254" s="439">
        <v>0</v>
      </c>
      <c r="II254" s="439">
        <v>0</v>
      </c>
      <c r="IJ254" s="439">
        <v>0</v>
      </c>
      <c r="IK254" s="439">
        <v>0</v>
      </c>
      <c r="IL254" s="439">
        <v>0</v>
      </c>
      <c r="IM254" s="439">
        <v>0</v>
      </c>
      <c r="IN254" s="439">
        <v>0</v>
      </c>
      <c r="IO254" s="439">
        <v>0</v>
      </c>
      <c r="IP254" s="439">
        <v>0</v>
      </c>
      <c r="IQ254" s="439">
        <v>0</v>
      </c>
      <c r="IR254" s="439">
        <v>0</v>
      </c>
      <c r="IS254" s="439">
        <v>0</v>
      </c>
      <c r="IT254" s="439">
        <v>0</v>
      </c>
      <c r="IU254" s="439">
        <v>0</v>
      </c>
      <c r="IV254" s="439">
        <v>0</v>
      </c>
      <c r="IW254" s="439">
        <v>0</v>
      </c>
      <c r="IX254" s="439">
        <v>0</v>
      </c>
      <c r="IY254" s="439">
        <v>0</v>
      </c>
      <c r="IZ254" s="439">
        <v>0</v>
      </c>
      <c r="JA254" s="439">
        <v>0</v>
      </c>
      <c r="JB254" s="439">
        <v>0</v>
      </c>
      <c r="JC254" s="439">
        <v>0</v>
      </c>
      <c r="JD254" s="439">
        <v>0</v>
      </c>
      <c r="JE254" s="439">
        <v>0</v>
      </c>
      <c r="JF254" s="439">
        <v>0</v>
      </c>
      <c r="JG254" s="439">
        <v>0</v>
      </c>
      <c r="JH254" s="439">
        <v>0</v>
      </c>
      <c r="JI254" s="439">
        <v>0</v>
      </c>
      <c r="JJ254" s="439">
        <v>0</v>
      </c>
      <c r="JK254" s="439">
        <v>0</v>
      </c>
      <c r="JL254" s="439">
        <v>0</v>
      </c>
      <c r="JM254" s="439">
        <v>0</v>
      </c>
      <c r="JN254" s="439">
        <v>0</v>
      </c>
      <c r="JO254" s="439">
        <v>0</v>
      </c>
      <c r="JP254" s="439">
        <v>0</v>
      </c>
      <c r="JQ254" s="439">
        <v>0</v>
      </c>
      <c r="JR254" s="439">
        <v>0</v>
      </c>
      <c r="JS254" s="439">
        <v>0</v>
      </c>
      <c r="JT254" s="439">
        <v>0</v>
      </c>
      <c r="JU254" s="439">
        <v>0</v>
      </c>
      <c r="JV254" s="439">
        <v>0</v>
      </c>
      <c r="JW254" s="439">
        <v>0</v>
      </c>
      <c r="JX254" s="439">
        <v>0</v>
      </c>
      <c r="JY254" s="439">
        <v>0</v>
      </c>
      <c r="JZ254" s="439">
        <v>0</v>
      </c>
      <c r="KA254" s="439">
        <v>0</v>
      </c>
      <c r="KB254" s="439">
        <v>0</v>
      </c>
      <c r="KC254" s="439">
        <v>0</v>
      </c>
      <c r="KD254" s="439">
        <v>0</v>
      </c>
      <c r="KE254" s="439">
        <v>0</v>
      </c>
      <c r="KF254" s="439">
        <v>0</v>
      </c>
      <c r="KG254" s="439">
        <v>0</v>
      </c>
      <c r="KH254" s="439">
        <v>0</v>
      </c>
      <c r="KI254" s="439">
        <v>0</v>
      </c>
      <c r="KJ254" s="439">
        <v>0</v>
      </c>
      <c r="KK254" s="439">
        <v>0</v>
      </c>
      <c r="KL254" s="439">
        <v>0</v>
      </c>
      <c r="KM254" s="439">
        <v>0</v>
      </c>
      <c r="KN254" s="439">
        <v>0</v>
      </c>
      <c r="KO254" s="439">
        <v>0</v>
      </c>
      <c r="KP254" s="439">
        <v>0</v>
      </c>
      <c r="KQ254" s="439">
        <v>0</v>
      </c>
      <c r="KR254" s="439">
        <v>0</v>
      </c>
      <c r="KS254" s="439">
        <v>0</v>
      </c>
      <c r="KT254" s="439">
        <v>0</v>
      </c>
      <c r="KU254" s="439">
        <v>0</v>
      </c>
      <c r="KV254" s="439">
        <v>0</v>
      </c>
      <c r="KW254" s="439">
        <v>0</v>
      </c>
      <c r="KX254" s="439">
        <v>0</v>
      </c>
      <c r="KY254" s="439">
        <v>0</v>
      </c>
      <c r="KZ254" s="439">
        <v>0</v>
      </c>
      <c r="LA254" s="439">
        <v>0</v>
      </c>
      <c r="LB254" s="439">
        <v>0</v>
      </c>
      <c r="LC254" s="439">
        <v>0</v>
      </c>
      <c r="LD254" s="439">
        <v>0</v>
      </c>
      <c r="LE254" s="439">
        <v>0</v>
      </c>
      <c r="LF254" s="439">
        <v>0</v>
      </c>
      <c r="LG254" s="439">
        <v>0</v>
      </c>
      <c r="LH254" s="439">
        <v>0</v>
      </c>
      <c r="LI254" s="439">
        <v>0</v>
      </c>
      <c r="LJ254" s="439">
        <v>0</v>
      </c>
      <c r="LK254" s="439">
        <v>0</v>
      </c>
      <c r="LL254" s="439">
        <v>0</v>
      </c>
      <c r="LM254" s="439">
        <v>0</v>
      </c>
      <c r="LN254" s="439">
        <v>0</v>
      </c>
      <c r="LO254" s="439">
        <v>0</v>
      </c>
      <c r="LP254" s="439">
        <v>0</v>
      </c>
      <c r="LQ254" s="439">
        <v>0</v>
      </c>
      <c r="LR254" s="439">
        <v>0</v>
      </c>
      <c r="LS254" s="439">
        <v>0</v>
      </c>
      <c r="LT254" s="439">
        <v>0</v>
      </c>
      <c r="LU254" s="439">
        <v>0</v>
      </c>
      <c r="LV254" s="439">
        <v>0</v>
      </c>
      <c r="LW254" s="439">
        <v>0</v>
      </c>
      <c r="LX254" s="439">
        <v>0</v>
      </c>
      <c r="LY254" s="439">
        <v>0</v>
      </c>
      <c r="LZ254" s="439">
        <v>0</v>
      </c>
      <c r="MA254" s="439">
        <v>0</v>
      </c>
      <c r="MB254" s="439">
        <v>0</v>
      </c>
      <c r="MC254" s="439">
        <v>0</v>
      </c>
      <c r="MD254" s="439">
        <v>0</v>
      </c>
      <c r="ME254" s="439">
        <v>0</v>
      </c>
      <c r="MF254" s="439">
        <v>0</v>
      </c>
      <c r="MG254" s="439">
        <v>0</v>
      </c>
      <c r="MH254" s="439">
        <v>0</v>
      </c>
      <c r="MI254" s="439">
        <v>0</v>
      </c>
      <c r="MJ254" s="439">
        <v>0</v>
      </c>
      <c r="MK254" s="439">
        <v>0</v>
      </c>
      <c r="ML254" s="439">
        <v>0</v>
      </c>
      <c r="MM254" s="439">
        <v>0</v>
      </c>
      <c r="MN254" s="439">
        <v>0</v>
      </c>
      <c r="MO254" s="439">
        <v>0</v>
      </c>
      <c r="MP254" s="439">
        <v>0</v>
      </c>
      <c r="MQ254" s="439">
        <v>0</v>
      </c>
      <c r="MR254" s="439">
        <v>0</v>
      </c>
      <c r="MS254" s="439">
        <v>0</v>
      </c>
      <c r="MT254" s="439">
        <v>0</v>
      </c>
      <c r="MU254" s="439">
        <v>0</v>
      </c>
      <c r="MV254" s="439">
        <v>0</v>
      </c>
      <c r="MW254" s="439">
        <v>0</v>
      </c>
      <c r="MX254" s="439">
        <v>0</v>
      </c>
      <c r="MY254" s="439">
        <v>0</v>
      </c>
      <c r="MZ254" s="439">
        <v>0</v>
      </c>
      <c r="NA254" s="439">
        <v>0</v>
      </c>
      <c r="NB254" s="439">
        <v>0</v>
      </c>
      <c r="NC254" s="439">
        <v>0</v>
      </c>
      <c r="ND254" s="439">
        <v>0</v>
      </c>
      <c r="NE254" s="439">
        <v>0</v>
      </c>
      <c r="NF254" s="439">
        <v>0</v>
      </c>
      <c r="NG254" s="439">
        <v>0</v>
      </c>
      <c r="NH254" s="439">
        <v>0</v>
      </c>
      <c r="NI254" s="439">
        <v>0</v>
      </c>
      <c r="NJ254" s="439">
        <v>0</v>
      </c>
      <c r="NK254" s="442">
        <v>0</v>
      </c>
    </row>
    <row r="255" spans="1:375" x14ac:dyDescent="0.15">
      <c r="A255" s="443">
        <f t="shared" si="361"/>
        <v>594317.41453490441</v>
      </c>
      <c r="B255" s="444"/>
      <c r="C255" s="445" t="s">
        <v>755</v>
      </c>
      <c r="D255" s="446">
        <f>SUM(D248:D254)</f>
        <v>0</v>
      </c>
      <c r="E255" s="446">
        <f t="shared" ref="E255:BP255" si="386">SUM(E248:E254)</f>
        <v>0</v>
      </c>
      <c r="F255" s="446">
        <f t="shared" si="386"/>
        <v>0</v>
      </c>
      <c r="G255" s="446">
        <f t="shared" si="386"/>
        <v>0</v>
      </c>
      <c r="H255" s="446">
        <f t="shared" si="386"/>
        <v>0</v>
      </c>
      <c r="I255" s="446">
        <f t="shared" si="386"/>
        <v>0</v>
      </c>
      <c r="J255" s="446">
        <f t="shared" si="386"/>
        <v>0</v>
      </c>
      <c r="K255" s="446">
        <f t="shared" si="386"/>
        <v>0</v>
      </c>
      <c r="L255" s="446">
        <f t="shared" si="386"/>
        <v>0</v>
      </c>
      <c r="M255" s="446">
        <f t="shared" si="386"/>
        <v>0</v>
      </c>
      <c r="N255" s="446">
        <f t="shared" si="386"/>
        <v>0</v>
      </c>
      <c r="O255" s="446">
        <f t="shared" si="386"/>
        <v>0</v>
      </c>
      <c r="P255" s="446">
        <f t="shared" si="386"/>
        <v>0</v>
      </c>
      <c r="Q255" s="446">
        <f t="shared" si="386"/>
        <v>0</v>
      </c>
      <c r="R255" s="446">
        <f t="shared" si="386"/>
        <v>0</v>
      </c>
      <c r="S255" s="446">
        <f t="shared" si="386"/>
        <v>0</v>
      </c>
      <c r="T255" s="446">
        <f t="shared" si="386"/>
        <v>0</v>
      </c>
      <c r="U255" s="446">
        <f t="shared" si="386"/>
        <v>0</v>
      </c>
      <c r="V255" s="446">
        <f t="shared" si="386"/>
        <v>0</v>
      </c>
      <c r="W255" s="446">
        <f t="shared" si="386"/>
        <v>0</v>
      </c>
      <c r="X255" s="446">
        <f t="shared" si="386"/>
        <v>0</v>
      </c>
      <c r="Y255" s="446">
        <f t="shared" si="386"/>
        <v>375.61436996390285</v>
      </c>
      <c r="Z255" s="446">
        <f t="shared" si="386"/>
        <v>382.24184466849601</v>
      </c>
      <c r="AA255" s="446">
        <f t="shared" si="386"/>
        <v>382.497088734523</v>
      </c>
      <c r="AB255" s="446">
        <f t="shared" si="386"/>
        <v>523.38539098407728</v>
      </c>
      <c r="AC255" s="446">
        <f t="shared" si="386"/>
        <v>598.50989211657679</v>
      </c>
      <c r="AD255" s="446">
        <f t="shared" si="386"/>
        <v>3832.4025861180808</v>
      </c>
      <c r="AE255" s="446">
        <f t="shared" si="386"/>
        <v>3835.2238124265532</v>
      </c>
      <c r="AF255" s="446">
        <f t="shared" si="386"/>
        <v>3858.0898798938624</v>
      </c>
      <c r="AG255" s="446">
        <f t="shared" si="386"/>
        <v>3908.6510138484614</v>
      </c>
      <c r="AH255" s="446">
        <f t="shared" si="386"/>
        <v>3922.986008862465</v>
      </c>
      <c r="AI255" s="446">
        <f t="shared" si="386"/>
        <v>3923.4919639828331</v>
      </c>
      <c r="AJ255" s="446">
        <f t="shared" si="386"/>
        <v>3925.3260274988729</v>
      </c>
      <c r="AK255" s="446">
        <f t="shared" si="386"/>
        <v>4030.7437477165877</v>
      </c>
      <c r="AL255" s="446">
        <f t="shared" si="386"/>
        <v>4046.2299603093002</v>
      </c>
      <c r="AM255" s="446">
        <f t="shared" si="386"/>
        <v>4046.7409252121156</v>
      </c>
      <c r="AN255" s="446">
        <f t="shared" si="386"/>
        <v>4214.734019966525</v>
      </c>
      <c r="AO255" s="446">
        <f t="shared" si="386"/>
        <v>4215.6624168712333</v>
      </c>
      <c r="AP255" s="446">
        <f t="shared" si="386"/>
        <v>4216.1771716374087</v>
      </c>
      <c r="AQ255" s="446">
        <f t="shared" si="386"/>
        <v>4216.6931959277044</v>
      </c>
      <c r="AR255" s="446">
        <f t="shared" si="386"/>
        <v>4217.447583467032</v>
      </c>
      <c r="AS255" s="446">
        <f t="shared" si="386"/>
        <v>4218.4132413262269</v>
      </c>
      <c r="AT255" s="446">
        <f t="shared" si="386"/>
        <v>4218.9330930057222</v>
      </c>
      <c r="AU255" s="446">
        <f t="shared" si="386"/>
        <v>4219.4542267797015</v>
      </c>
      <c r="AV255" s="446">
        <f t="shared" si="386"/>
        <v>4221.3433122012229</v>
      </c>
      <c r="AW255" s="446">
        <f t="shared" si="386"/>
        <v>4321.7834536340806</v>
      </c>
      <c r="AX255" s="446">
        <f t="shared" si="386"/>
        <v>4322.3843301522438</v>
      </c>
      <c r="AY255" s="446">
        <f t="shared" si="386"/>
        <v>4322.9106240021438</v>
      </c>
      <c r="AZ255" s="446">
        <f t="shared" si="386"/>
        <v>4336.2366531921061</v>
      </c>
      <c r="BA255" s="446">
        <f t="shared" si="386"/>
        <v>4337.1929020039552</v>
      </c>
      <c r="BB255" s="446">
        <f t="shared" si="386"/>
        <v>4337.723099413116</v>
      </c>
      <c r="BC255" s="446">
        <f t="shared" si="386"/>
        <v>4338.2546044321207</v>
      </c>
      <c r="BD255" s="446">
        <f t="shared" si="386"/>
        <v>4339.0316235976279</v>
      </c>
      <c r="BE255" s="446">
        <f t="shared" si="386"/>
        <v>4340.0262511925994</v>
      </c>
      <c r="BF255" s="446">
        <f t="shared" si="386"/>
        <v>4340.5616984224798</v>
      </c>
      <c r="BG255" s="446">
        <f t="shared" si="386"/>
        <v>4341.0984662096771</v>
      </c>
      <c r="BH255" s="446">
        <f t="shared" si="386"/>
        <v>4170.162891758815</v>
      </c>
      <c r="BI255" s="446">
        <f t="shared" si="386"/>
        <v>0</v>
      </c>
      <c r="BJ255" s="446">
        <f t="shared" si="386"/>
        <v>0</v>
      </c>
      <c r="BK255" s="446">
        <f t="shared" si="386"/>
        <v>0</v>
      </c>
      <c r="BL255" s="446">
        <f t="shared" si="386"/>
        <v>879.57753834784717</v>
      </c>
      <c r="BM255" s="446">
        <f t="shared" si="386"/>
        <v>883.66228741357691</v>
      </c>
      <c r="BN255" s="446">
        <f t="shared" si="386"/>
        <v>4753.6011309452761</v>
      </c>
      <c r="BO255" s="446">
        <f t="shared" si="386"/>
        <v>4754.0789246359445</v>
      </c>
      <c r="BP255" s="446">
        <f t="shared" si="386"/>
        <v>4790.2258488922052</v>
      </c>
      <c r="BQ255" s="446">
        <f t="shared" ref="BQ255:EB255" si="387">SUM(BQ248:BQ254)</f>
        <v>4791.2503153150246</v>
      </c>
      <c r="BR255" s="446">
        <f t="shared" si="387"/>
        <v>4806.4606514976085</v>
      </c>
      <c r="BS255" s="446">
        <f t="shared" si="387"/>
        <v>4807.0135223184225</v>
      </c>
      <c r="BT255" s="446">
        <f t="shared" si="387"/>
        <v>4807.5677566678305</v>
      </c>
      <c r="BU255" s="446">
        <f t="shared" si="387"/>
        <v>4808.1233579086602</v>
      </c>
      <c r="BV255" s="446">
        <f t="shared" si="387"/>
        <v>4808.7608278067792</v>
      </c>
      <c r="BW255" s="446">
        <f t="shared" si="387"/>
        <v>4809.3191729521377</v>
      </c>
      <c r="BX255" s="446">
        <f t="shared" si="387"/>
        <v>4823.2542424374587</v>
      </c>
      <c r="BY255" s="446">
        <f t="shared" si="387"/>
        <v>4941.9415762988247</v>
      </c>
      <c r="BZ255" s="446">
        <f t="shared" si="387"/>
        <v>4942.5040627302033</v>
      </c>
      <c r="CA255" s="446">
        <f t="shared" si="387"/>
        <v>4943.0679364048647</v>
      </c>
      <c r="CB255" s="446">
        <f t="shared" si="387"/>
        <v>4943.8922760375526</v>
      </c>
      <c r="CC255" s="446">
        <f t="shared" si="387"/>
        <v>4944.9474764530569</v>
      </c>
      <c r="CD255" s="446">
        <f t="shared" si="387"/>
        <v>4945.5155324192365</v>
      </c>
      <c r="CE255" s="446">
        <f t="shared" si="387"/>
        <v>4946.0849893646755</v>
      </c>
      <c r="CF255" s="446">
        <f t="shared" si="387"/>
        <v>4946.6558507445652</v>
      </c>
      <c r="CG255" s="446">
        <f t="shared" si="387"/>
        <v>4947.2281200226198</v>
      </c>
      <c r="CH255" s="446">
        <f t="shared" si="387"/>
        <v>4947.8847140176822</v>
      </c>
      <c r="CI255" s="446">
        <f t="shared" si="387"/>
        <v>4948.4598095174024</v>
      </c>
      <c r="CJ255" s="446">
        <f t="shared" si="387"/>
        <v>4962.7101523148167</v>
      </c>
      <c r="CK255" s="446">
        <f t="shared" si="387"/>
        <v>5084.9581061920235</v>
      </c>
      <c r="CL255" s="446">
        <f t="shared" si="387"/>
        <v>5085.5374672163434</v>
      </c>
      <c r="CM255" s="446">
        <f t="shared" si="387"/>
        <v>5086.118257101245</v>
      </c>
      <c r="CN255" s="446">
        <f t="shared" si="387"/>
        <v>5086.9673269229124</v>
      </c>
      <c r="CO255" s="446">
        <f t="shared" si="387"/>
        <v>5088.0541833508823</v>
      </c>
      <c r="CP255" s="446">
        <f t="shared" si="387"/>
        <v>5088.6392809960471</v>
      </c>
      <c r="CQ255" s="446">
        <f t="shared" si="387"/>
        <v>5089.2258216498485</v>
      </c>
      <c r="CR255" s="446">
        <f t="shared" si="387"/>
        <v>5089.8138088711357</v>
      </c>
      <c r="CS255" s="446">
        <f t="shared" si="387"/>
        <v>5090.4032462275318</v>
      </c>
      <c r="CT255" s="446">
        <f t="shared" si="387"/>
        <v>5079.9730342359553</v>
      </c>
      <c r="CU255" s="446">
        <f t="shared" si="387"/>
        <v>5080.549183465806</v>
      </c>
      <c r="CV255" s="446">
        <f t="shared" si="387"/>
        <v>5040.3143391486919</v>
      </c>
      <c r="CW255" s="446">
        <f t="shared" si="387"/>
        <v>5174.3169010664433</v>
      </c>
      <c r="CX255" s="446">
        <f t="shared" si="387"/>
        <v>5174.8377146658286</v>
      </c>
      <c r="CY255" s="446">
        <f t="shared" si="387"/>
        <v>5217.3415264258128</v>
      </c>
      <c r="CZ255" s="446">
        <f t="shared" si="387"/>
        <v>5218.2160683421316</v>
      </c>
      <c r="DA255" s="446">
        <f t="shared" si="387"/>
        <v>5235.3536249142053</v>
      </c>
      <c r="DB255" s="446">
        <f t="shared" si="387"/>
        <v>5235.9562754887265</v>
      </c>
      <c r="DC255" s="446">
        <f t="shared" si="387"/>
        <v>5236.5604123621415</v>
      </c>
      <c r="DD255" s="446">
        <f t="shared" si="387"/>
        <v>5237.1660392000667</v>
      </c>
      <c r="DE255" s="446">
        <f t="shared" si="387"/>
        <v>5237.7731596771555</v>
      </c>
      <c r="DF255" s="446">
        <f t="shared" si="387"/>
        <v>5238.3817774771242</v>
      </c>
      <c r="DG255" s="446">
        <f t="shared" si="387"/>
        <v>5238.9918962927768</v>
      </c>
      <c r="DH255" s="446">
        <f t="shared" si="387"/>
        <v>5253.3997520590474</v>
      </c>
      <c r="DI255" s="446">
        <f t="shared" si="387"/>
        <v>5383.6761226252438</v>
      </c>
      <c r="DJ255" s="446">
        <f t="shared" si="387"/>
        <v>5384.2907667359441</v>
      </c>
      <c r="DK255" s="446">
        <f t="shared" si="387"/>
        <v>5384.906926724836</v>
      </c>
      <c r="DL255" s="446">
        <f t="shared" si="387"/>
        <v>5385.8077048986434</v>
      </c>
      <c r="DM255" s="446">
        <f t="shared" si="387"/>
        <v>5386.9607508830759</v>
      </c>
      <c r="DN255" s="446">
        <f t="shared" si="387"/>
        <v>5387.5814809748326</v>
      </c>
      <c r="DO255" s="446">
        <f t="shared" si="387"/>
        <v>5388.2037419544504</v>
      </c>
      <c r="DP255" s="446">
        <f t="shared" si="387"/>
        <v>5388.8275375975136</v>
      </c>
      <c r="DQ255" s="446">
        <f t="shared" si="387"/>
        <v>5389.4528716889145</v>
      </c>
      <c r="DR255" s="446">
        <f t="shared" si="387"/>
        <v>5390.079748022883</v>
      </c>
      <c r="DS255" s="446">
        <f t="shared" si="387"/>
        <v>5390.7081704030043</v>
      </c>
      <c r="DT255" s="446">
        <f t="shared" si="387"/>
        <v>5405.4391921866918</v>
      </c>
      <c r="DU255" s="446">
        <f t="shared" si="387"/>
        <v>5539.6238538698735</v>
      </c>
      <c r="DV255" s="446">
        <f t="shared" si="387"/>
        <v>5540.256937303895</v>
      </c>
      <c r="DW255" s="446">
        <f t="shared" si="387"/>
        <v>5540.891582092454</v>
      </c>
      <c r="DX255" s="446">
        <f t="shared" si="387"/>
        <v>5541.8193836114751</v>
      </c>
      <c r="DY255" s="446">
        <f t="shared" si="387"/>
        <v>5477.2669545557346</v>
      </c>
      <c r="DZ255" s="446">
        <f t="shared" si="387"/>
        <v>5477.8133859224645</v>
      </c>
      <c r="EA255" s="446">
        <f t="shared" si="387"/>
        <v>5478.3611649363575</v>
      </c>
      <c r="EB255" s="446">
        <f t="shared" si="387"/>
        <v>5526.0513428308914</v>
      </c>
      <c r="EC255" s="446">
        <f t="shared" ref="EC255:GN255" si="388">SUM(EC248:EC254)</f>
        <v>5526.6954369450341</v>
      </c>
      <c r="ED255" s="446">
        <f t="shared" si="388"/>
        <v>5546.762372601419</v>
      </c>
      <c r="EE255" s="446">
        <f t="shared" si="388"/>
        <v>5547.4096476529448</v>
      </c>
      <c r="EF255" s="446">
        <f t="shared" si="388"/>
        <v>5387.9971110827209</v>
      </c>
      <c r="EG255" s="446">
        <f t="shared" si="388"/>
        <v>5523.019706564538</v>
      </c>
      <c r="EH255" s="446">
        <f t="shared" si="388"/>
        <v>5523.6522202234701</v>
      </c>
      <c r="EI255" s="446">
        <f t="shared" si="388"/>
        <v>5524.2862938317185</v>
      </c>
      <c r="EJ255" s="446">
        <f t="shared" si="388"/>
        <v>5524.9219312365412</v>
      </c>
      <c r="EK255" s="446">
        <f t="shared" si="388"/>
        <v>5525.5591362946807</v>
      </c>
      <c r="EL255" s="446">
        <f t="shared" si="388"/>
        <v>5526.1979128723942</v>
      </c>
      <c r="EM255" s="446">
        <f t="shared" si="388"/>
        <v>5526.8382648454735</v>
      </c>
      <c r="EN255" s="446">
        <f t="shared" si="388"/>
        <v>5527.4801960992663</v>
      </c>
      <c r="EO255" s="446">
        <f t="shared" si="388"/>
        <v>5528.1237105287073</v>
      </c>
      <c r="EP255" s="446">
        <f t="shared" si="388"/>
        <v>5528.7688120383327</v>
      </c>
      <c r="EQ255" s="446">
        <f t="shared" si="388"/>
        <v>5529.4155045423122</v>
      </c>
      <c r="ER255" s="446">
        <f t="shared" si="388"/>
        <v>5533.1262562802276</v>
      </c>
      <c r="ES255" s="446">
        <f t="shared" si="388"/>
        <v>5672.1995296264986</v>
      </c>
      <c r="ET255" s="446">
        <f t="shared" si="388"/>
        <v>5672.8510186951971</v>
      </c>
      <c r="EU255" s="446">
        <f t="shared" si="388"/>
        <v>5673.5041145116938</v>
      </c>
      <c r="EV255" s="446">
        <f t="shared" si="388"/>
        <v>5674.1588210386608</v>
      </c>
      <c r="EW255" s="446">
        <f t="shared" si="388"/>
        <v>5535.4302692288329</v>
      </c>
      <c r="EX255" s="446">
        <f t="shared" si="388"/>
        <v>0</v>
      </c>
      <c r="EY255" s="446">
        <f t="shared" si="388"/>
        <v>0</v>
      </c>
      <c r="EZ255" s="446">
        <f t="shared" si="388"/>
        <v>0</v>
      </c>
      <c r="FA255" s="446">
        <f t="shared" si="388"/>
        <v>0</v>
      </c>
      <c r="FB255" s="446">
        <f t="shared" si="388"/>
        <v>0</v>
      </c>
      <c r="FC255" s="446">
        <f t="shared" si="388"/>
        <v>0</v>
      </c>
      <c r="FD255" s="446">
        <f t="shared" si="388"/>
        <v>0</v>
      </c>
      <c r="FE255" s="446">
        <f t="shared" si="388"/>
        <v>0</v>
      </c>
      <c r="FF255" s="446">
        <f t="shared" si="388"/>
        <v>0</v>
      </c>
      <c r="FG255" s="446">
        <f t="shared" si="388"/>
        <v>0</v>
      </c>
      <c r="FH255" s="446">
        <f t="shared" si="388"/>
        <v>0</v>
      </c>
      <c r="FI255" s="446">
        <f t="shared" si="388"/>
        <v>0</v>
      </c>
      <c r="FJ255" s="446">
        <f t="shared" si="388"/>
        <v>0</v>
      </c>
      <c r="FK255" s="446">
        <f t="shared" si="388"/>
        <v>0</v>
      </c>
      <c r="FL255" s="446">
        <f t="shared" si="388"/>
        <v>0</v>
      </c>
      <c r="FM255" s="446">
        <f t="shared" si="388"/>
        <v>0</v>
      </c>
      <c r="FN255" s="446">
        <f t="shared" si="388"/>
        <v>0</v>
      </c>
      <c r="FO255" s="446">
        <f t="shared" si="388"/>
        <v>0</v>
      </c>
      <c r="FP255" s="446">
        <f t="shared" si="388"/>
        <v>0</v>
      </c>
      <c r="FQ255" s="446">
        <f t="shared" si="388"/>
        <v>0</v>
      </c>
      <c r="FR255" s="446">
        <f t="shared" si="388"/>
        <v>0</v>
      </c>
      <c r="FS255" s="446">
        <f t="shared" si="388"/>
        <v>0</v>
      </c>
      <c r="FT255" s="446">
        <f t="shared" si="388"/>
        <v>0</v>
      </c>
      <c r="FU255" s="446">
        <f t="shared" si="388"/>
        <v>0</v>
      </c>
      <c r="FV255" s="446">
        <f t="shared" si="388"/>
        <v>0</v>
      </c>
      <c r="FW255" s="446">
        <f t="shared" si="388"/>
        <v>0</v>
      </c>
      <c r="FX255" s="446">
        <f t="shared" si="388"/>
        <v>0</v>
      </c>
      <c r="FY255" s="446">
        <f t="shared" si="388"/>
        <v>0</v>
      </c>
      <c r="FZ255" s="446">
        <f t="shared" si="388"/>
        <v>0</v>
      </c>
      <c r="GA255" s="446">
        <f t="shared" si="388"/>
        <v>0</v>
      </c>
      <c r="GB255" s="446">
        <f t="shared" si="388"/>
        <v>0</v>
      </c>
      <c r="GC255" s="446">
        <f t="shared" si="388"/>
        <v>0</v>
      </c>
      <c r="GD255" s="446">
        <f t="shared" si="388"/>
        <v>0</v>
      </c>
      <c r="GE255" s="446">
        <f t="shared" si="388"/>
        <v>0</v>
      </c>
      <c r="GF255" s="446">
        <f t="shared" si="388"/>
        <v>0</v>
      </c>
      <c r="GG255" s="446">
        <f t="shared" si="388"/>
        <v>0</v>
      </c>
      <c r="GH255" s="446">
        <f t="shared" si="388"/>
        <v>0</v>
      </c>
      <c r="GI255" s="446">
        <f t="shared" si="388"/>
        <v>0</v>
      </c>
      <c r="GJ255" s="446">
        <f t="shared" si="388"/>
        <v>0</v>
      </c>
      <c r="GK255" s="446">
        <f t="shared" si="388"/>
        <v>0</v>
      </c>
      <c r="GL255" s="446">
        <f t="shared" si="388"/>
        <v>0</v>
      </c>
      <c r="GM255" s="446">
        <f t="shared" si="388"/>
        <v>0</v>
      </c>
      <c r="GN255" s="446">
        <f t="shared" si="388"/>
        <v>0</v>
      </c>
      <c r="GO255" s="446">
        <f t="shared" ref="GO255:IZ255" si="389">SUM(GO248:GO254)</f>
        <v>0</v>
      </c>
      <c r="GP255" s="446">
        <f t="shared" si="389"/>
        <v>0</v>
      </c>
      <c r="GQ255" s="446">
        <f t="shared" si="389"/>
        <v>0</v>
      </c>
      <c r="GR255" s="446">
        <f t="shared" si="389"/>
        <v>0</v>
      </c>
      <c r="GS255" s="446">
        <f t="shared" si="389"/>
        <v>0</v>
      </c>
      <c r="GT255" s="446">
        <f t="shared" si="389"/>
        <v>0</v>
      </c>
      <c r="GU255" s="446">
        <f t="shared" si="389"/>
        <v>0</v>
      </c>
      <c r="GV255" s="446">
        <f t="shared" si="389"/>
        <v>0</v>
      </c>
      <c r="GW255" s="446">
        <f t="shared" si="389"/>
        <v>0</v>
      </c>
      <c r="GX255" s="446">
        <f t="shared" si="389"/>
        <v>0</v>
      </c>
      <c r="GY255" s="446">
        <f t="shared" si="389"/>
        <v>0</v>
      </c>
      <c r="GZ255" s="446">
        <f t="shared" si="389"/>
        <v>0</v>
      </c>
      <c r="HA255" s="446">
        <f t="shared" si="389"/>
        <v>0</v>
      </c>
      <c r="HB255" s="446">
        <f t="shared" si="389"/>
        <v>0</v>
      </c>
      <c r="HC255" s="446">
        <f t="shared" si="389"/>
        <v>0</v>
      </c>
      <c r="HD255" s="446">
        <f t="shared" si="389"/>
        <v>0</v>
      </c>
      <c r="HE255" s="446">
        <f t="shared" si="389"/>
        <v>0</v>
      </c>
      <c r="HF255" s="446">
        <f t="shared" si="389"/>
        <v>0</v>
      </c>
      <c r="HG255" s="446">
        <f t="shared" si="389"/>
        <v>0</v>
      </c>
      <c r="HH255" s="446">
        <f t="shared" si="389"/>
        <v>0</v>
      </c>
      <c r="HI255" s="446">
        <f t="shared" si="389"/>
        <v>0</v>
      </c>
      <c r="HJ255" s="446">
        <f t="shared" si="389"/>
        <v>0</v>
      </c>
      <c r="HK255" s="446">
        <f t="shared" si="389"/>
        <v>0</v>
      </c>
      <c r="HL255" s="446">
        <f t="shared" si="389"/>
        <v>0</v>
      </c>
      <c r="HM255" s="446">
        <f t="shared" si="389"/>
        <v>0</v>
      </c>
      <c r="HN255" s="446">
        <f t="shared" si="389"/>
        <v>0</v>
      </c>
      <c r="HO255" s="446">
        <f t="shared" si="389"/>
        <v>0</v>
      </c>
      <c r="HP255" s="446">
        <f t="shared" si="389"/>
        <v>0</v>
      </c>
      <c r="HQ255" s="446">
        <f t="shared" si="389"/>
        <v>0</v>
      </c>
      <c r="HR255" s="446">
        <f t="shared" si="389"/>
        <v>0</v>
      </c>
      <c r="HS255" s="446">
        <f t="shared" si="389"/>
        <v>0</v>
      </c>
      <c r="HT255" s="446">
        <f t="shared" si="389"/>
        <v>0</v>
      </c>
      <c r="HU255" s="446">
        <f t="shared" si="389"/>
        <v>0</v>
      </c>
      <c r="HV255" s="446">
        <f t="shared" si="389"/>
        <v>0</v>
      </c>
      <c r="HW255" s="446">
        <f t="shared" si="389"/>
        <v>0</v>
      </c>
      <c r="HX255" s="446">
        <f t="shared" si="389"/>
        <v>0</v>
      </c>
      <c r="HY255" s="446">
        <f t="shared" si="389"/>
        <v>0</v>
      </c>
      <c r="HZ255" s="446">
        <f t="shared" si="389"/>
        <v>0</v>
      </c>
      <c r="IA255" s="446">
        <f t="shared" si="389"/>
        <v>0</v>
      </c>
      <c r="IB255" s="446">
        <f t="shared" si="389"/>
        <v>0</v>
      </c>
      <c r="IC255" s="446">
        <f t="shared" si="389"/>
        <v>0</v>
      </c>
      <c r="ID255" s="446">
        <f t="shared" si="389"/>
        <v>0</v>
      </c>
      <c r="IE255" s="446">
        <f t="shared" si="389"/>
        <v>0</v>
      </c>
      <c r="IF255" s="446">
        <f t="shared" si="389"/>
        <v>0</v>
      </c>
      <c r="IG255" s="446">
        <f t="shared" si="389"/>
        <v>0</v>
      </c>
      <c r="IH255" s="446">
        <f t="shared" si="389"/>
        <v>0</v>
      </c>
      <c r="II255" s="446">
        <f t="shared" si="389"/>
        <v>0</v>
      </c>
      <c r="IJ255" s="446">
        <f t="shared" si="389"/>
        <v>0</v>
      </c>
      <c r="IK255" s="446">
        <f t="shared" si="389"/>
        <v>0</v>
      </c>
      <c r="IL255" s="446">
        <f t="shared" si="389"/>
        <v>0</v>
      </c>
      <c r="IM255" s="446">
        <f t="shared" si="389"/>
        <v>0</v>
      </c>
      <c r="IN255" s="446">
        <f t="shared" si="389"/>
        <v>0</v>
      </c>
      <c r="IO255" s="446">
        <f t="shared" si="389"/>
        <v>0</v>
      </c>
      <c r="IP255" s="446">
        <f t="shared" si="389"/>
        <v>0</v>
      </c>
      <c r="IQ255" s="446">
        <f t="shared" si="389"/>
        <v>0</v>
      </c>
      <c r="IR255" s="446">
        <f t="shared" si="389"/>
        <v>0</v>
      </c>
      <c r="IS255" s="446">
        <f t="shared" si="389"/>
        <v>0</v>
      </c>
      <c r="IT255" s="446">
        <f t="shared" si="389"/>
        <v>0</v>
      </c>
      <c r="IU255" s="446">
        <f t="shared" si="389"/>
        <v>0</v>
      </c>
      <c r="IV255" s="446">
        <f t="shared" si="389"/>
        <v>0</v>
      </c>
      <c r="IW255" s="446">
        <f t="shared" si="389"/>
        <v>0</v>
      </c>
      <c r="IX255" s="446">
        <f t="shared" si="389"/>
        <v>0</v>
      </c>
      <c r="IY255" s="446">
        <f t="shared" si="389"/>
        <v>0</v>
      </c>
      <c r="IZ255" s="446">
        <f t="shared" si="389"/>
        <v>0</v>
      </c>
      <c r="JA255" s="446">
        <f t="shared" ref="JA255:LL255" si="390">SUM(JA248:JA254)</f>
        <v>0</v>
      </c>
      <c r="JB255" s="446">
        <f t="shared" si="390"/>
        <v>0</v>
      </c>
      <c r="JC255" s="446">
        <f t="shared" si="390"/>
        <v>0</v>
      </c>
      <c r="JD255" s="446">
        <f t="shared" si="390"/>
        <v>0</v>
      </c>
      <c r="JE255" s="446">
        <f t="shared" si="390"/>
        <v>0</v>
      </c>
      <c r="JF255" s="446">
        <f t="shared" si="390"/>
        <v>0</v>
      </c>
      <c r="JG255" s="446">
        <f t="shared" si="390"/>
        <v>0</v>
      </c>
      <c r="JH255" s="446">
        <f t="shared" si="390"/>
        <v>0</v>
      </c>
      <c r="JI255" s="446">
        <f t="shared" si="390"/>
        <v>0</v>
      </c>
      <c r="JJ255" s="446">
        <f t="shared" si="390"/>
        <v>0</v>
      </c>
      <c r="JK255" s="446">
        <f t="shared" si="390"/>
        <v>0</v>
      </c>
      <c r="JL255" s="446">
        <f t="shared" si="390"/>
        <v>0</v>
      </c>
      <c r="JM255" s="446">
        <f t="shared" si="390"/>
        <v>0</v>
      </c>
      <c r="JN255" s="446">
        <f t="shared" si="390"/>
        <v>0</v>
      </c>
      <c r="JO255" s="446">
        <f t="shared" si="390"/>
        <v>0</v>
      </c>
      <c r="JP255" s="446">
        <f t="shared" si="390"/>
        <v>0</v>
      </c>
      <c r="JQ255" s="446">
        <f t="shared" si="390"/>
        <v>0</v>
      </c>
      <c r="JR255" s="446">
        <f t="shared" si="390"/>
        <v>0</v>
      </c>
      <c r="JS255" s="446">
        <f t="shared" si="390"/>
        <v>0</v>
      </c>
      <c r="JT255" s="446">
        <f t="shared" si="390"/>
        <v>0</v>
      </c>
      <c r="JU255" s="446">
        <f t="shared" si="390"/>
        <v>0</v>
      </c>
      <c r="JV255" s="446">
        <f t="shared" si="390"/>
        <v>0</v>
      </c>
      <c r="JW255" s="446">
        <f t="shared" si="390"/>
        <v>0</v>
      </c>
      <c r="JX255" s="446">
        <f t="shared" si="390"/>
        <v>0</v>
      </c>
      <c r="JY255" s="446">
        <f t="shared" si="390"/>
        <v>0</v>
      </c>
      <c r="JZ255" s="446">
        <f t="shared" si="390"/>
        <v>0</v>
      </c>
      <c r="KA255" s="446">
        <f t="shared" si="390"/>
        <v>0</v>
      </c>
      <c r="KB255" s="446">
        <f t="shared" si="390"/>
        <v>0</v>
      </c>
      <c r="KC255" s="446">
        <f t="shared" si="390"/>
        <v>0</v>
      </c>
      <c r="KD255" s="446">
        <f t="shared" si="390"/>
        <v>0</v>
      </c>
      <c r="KE255" s="446">
        <f t="shared" si="390"/>
        <v>0</v>
      </c>
      <c r="KF255" s="446">
        <f t="shared" si="390"/>
        <v>0</v>
      </c>
      <c r="KG255" s="446">
        <f t="shared" si="390"/>
        <v>0</v>
      </c>
      <c r="KH255" s="446">
        <f t="shared" si="390"/>
        <v>0</v>
      </c>
      <c r="KI255" s="446">
        <f t="shared" si="390"/>
        <v>0</v>
      </c>
      <c r="KJ255" s="446">
        <f t="shared" si="390"/>
        <v>0</v>
      </c>
      <c r="KK255" s="446">
        <f t="shared" si="390"/>
        <v>0</v>
      </c>
      <c r="KL255" s="446">
        <f t="shared" si="390"/>
        <v>0</v>
      </c>
      <c r="KM255" s="446">
        <f t="shared" si="390"/>
        <v>0</v>
      </c>
      <c r="KN255" s="446">
        <f t="shared" si="390"/>
        <v>0</v>
      </c>
      <c r="KO255" s="446">
        <f t="shared" si="390"/>
        <v>0</v>
      </c>
      <c r="KP255" s="446">
        <f t="shared" si="390"/>
        <v>0</v>
      </c>
      <c r="KQ255" s="446">
        <f t="shared" si="390"/>
        <v>0</v>
      </c>
      <c r="KR255" s="446">
        <f t="shared" si="390"/>
        <v>0</v>
      </c>
      <c r="KS255" s="446">
        <f t="shared" si="390"/>
        <v>0</v>
      </c>
      <c r="KT255" s="446">
        <f t="shared" si="390"/>
        <v>0</v>
      </c>
      <c r="KU255" s="446">
        <f t="shared" si="390"/>
        <v>0</v>
      </c>
      <c r="KV255" s="446">
        <f t="shared" si="390"/>
        <v>0</v>
      </c>
      <c r="KW255" s="446">
        <f t="shared" si="390"/>
        <v>0</v>
      </c>
      <c r="KX255" s="446">
        <f t="shared" si="390"/>
        <v>0</v>
      </c>
      <c r="KY255" s="446">
        <f t="shared" si="390"/>
        <v>0</v>
      </c>
      <c r="KZ255" s="446">
        <f t="shared" si="390"/>
        <v>0</v>
      </c>
      <c r="LA255" s="446">
        <f t="shared" si="390"/>
        <v>0</v>
      </c>
      <c r="LB255" s="446">
        <f t="shared" si="390"/>
        <v>0</v>
      </c>
      <c r="LC255" s="446">
        <f t="shared" si="390"/>
        <v>0</v>
      </c>
      <c r="LD255" s="446">
        <f t="shared" si="390"/>
        <v>0</v>
      </c>
      <c r="LE255" s="446">
        <f t="shared" si="390"/>
        <v>0</v>
      </c>
      <c r="LF255" s="446">
        <f t="shared" si="390"/>
        <v>0</v>
      </c>
      <c r="LG255" s="446">
        <f t="shared" si="390"/>
        <v>0</v>
      </c>
      <c r="LH255" s="446">
        <f t="shared" si="390"/>
        <v>0</v>
      </c>
      <c r="LI255" s="446">
        <f t="shared" si="390"/>
        <v>0</v>
      </c>
      <c r="LJ255" s="446">
        <f t="shared" si="390"/>
        <v>0</v>
      </c>
      <c r="LK255" s="446">
        <f t="shared" si="390"/>
        <v>0</v>
      </c>
      <c r="LL255" s="446">
        <f t="shared" si="390"/>
        <v>0</v>
      </c>
      <c r="LM255" s="446">
        <f t="shared" ref="LM255:NK255" si="391">SUM(LM248:LM254)</f>
        <v>0</v>
      </c>
      <c r="LN255" s="446">
        <f t="shared" si="391"/>
        <v>0</v>
      </c>
      <c r="LO255" s="446">
        <f t="shared" si="391"/>
        <v>0</v>
      </c>
      <c r="LP255" s="446">
        <f t="shared" si="391"/>
        <v>0</v>
      </c>
      <c r="LQ255" s="446">
        <f t="shared" si="391"/>
        <v>0</v>
      </c>
      <c r="LR255" s="446">
        <f t="shared" si="391"/>
        <v>0</v>
      </c>
      <c r="LS255" s="446">
        <f t="shared" si="391"/>
        <v>0</v>
      </c>
      <c r="LT255" s="446">
        <f t="shared" si="391"/>
        <v>0</v>
      </c>
      <c r="LU255" s="446">
        <f t="shared" si="391"/>
        <v>0</v>
      </c>
      <c r="LV255" s="446">
        <f t="shared" si="391"/>
        <v>0</v>
      </c>
      <c r="LW255" s="446">
        <f t="shared" si="391"/>
        <v>0</v>
      </c>
      <c r="LX255" s="446">
        <f t="shared" si="391"/>
        <v>0</v>
      </c>
      <c r="LY255" s="446">
        <f t="shared" si="391"/>
        <v>0</v>
      </c>
      <c r="LZ255" s="446">
        <f t="shared" si="391"/>
        <v>0</v>
      </c>
      <c r="MA255" s="446">
        <f t="shared" si="391"/>
        <v>0</v>
      </c>
      <c r="MB255" s="446">
        <f t="shared" si="391"/>
        <v>0</v>
      </c>
      <c r="MC255" s="446">
        <f t="shared" si="391"/>
        <v>0</v>
      </c>
      <c r="MD255" s="446">
        <f t="shared" si="391"/>
        <v>0</v>
      </c>
      <c r="ME255" s="446">
        <f t="shared" si="391"/>
        <v>0</v>
      </c>
      <c r="MF255" s="446">
        <f t="shared" si="391"/>
        <v>0</v>
      </c>
      <c r="MG255" s="446">
        <f t="shared" si="391"/>
        <v>0</v>
      </c>
      <c r="MH255" s="446">
        <f t="shared" si="391"/>
        <v>0</v>
      </c>
      <c r="MI255" s="446">
        <f t="shared" si="391"/>
        <v>0</v>
      </c>
      <c r="MJ255" s="446">
        <f t="shared" si="391"/>
        <v>0</v>
      </c>
      <c r="MK255" s="446">
        <f t="shared" si="391"/>
        <v>0</v>
      </c>
      <c r="ML255" s="446">
        <f t="shared" si="391"/>
        <v>0</v>
      </c>
      <c r="MM255" s="446">
        <f t="shared" si="391"/>
        <v>0</v>
      </c>
      <c r="MN255" s="446">
        <f t="shared" si="391"/>
        <v>0</v>
      </c>
      <c r="MO255" s="446">
        <f t="shared" si="391"/>
        <v>0</v>
      </c>
      <c r="MP255" s="446">
        <f t="shared" si="391"/>
        <v>0</v>
      </c>
      <c r="MQ255" s="446">
        <f t="shared" si="391"/>
        <v>0</v>
      </c>
      <c r="MR255" s="446">
        <f t="shared" si="391"/>
        <v>0</v>
      </c>
      <c r="MS255" s="446">
        <f t="shared" si="391"/>
        <v>0</v>
      </c>
      <c r="MT255" s="446">
        <f t="shared" si="391"/>
        <v>0</v>
      </c>
      <c r="MU255" s="446">
        <f t="shared" si="391"/>
        <v>0</v>
      </c>
      <c r="MV255" s="446">
        <f t="shared" si="391"/>
        <v>0</v>
      </c>
      <c r="MW255" s="446">
        <f t="shared" si="391"/>
        <v>0</v>
      </c>
      <c r="MX255" s="446">
        <f t="shared" si="391"/>
        <v>0</v>
      </c>
      <c r="MY255" s="446">
        <f t="shared" si="391"/>
        <v>0</v>
      </c>
      <c r="MZ255" s="446">
        <f t="shared" si="391"/>
        <v>0</v>
      </c>
      <c r="NA255" s="446">
        <f t="shared" si="391"/>
        <v>0</v>
      </c>
      <c r="NB255" s="446">
        <f t="shared" si="391"/>
        <v>0</v>
      </c>
      <c r="NC255" s="446">
        <f t="shared" si="391"/>
        <v>0</v>
      </c>
      <c r="ND255" s="446">
        <f t="shared" si="391"/>
        <v>0</v>
      </c>
      <c r="NE255" s="446">
        <f t="shared" si="391"/>
        <v>0</v>
      </c>
      <c r="NF255" s="446">
        <f t="shared" si="391"/>
        <v>0</v>
      </c>
      <c r="NG255" s="446">
        <f t="shared" si="391"/>
        <v>0</v>
      </c>
      <c r="NH255" s="446">
        <f t="shared" si="391"/>
        <v>0</v>
      </c>
      <c r="NI255" s="446">
        <f t="shared" si="391"/>
        <v>0</v>
      </c>
      <c r="NJ255" s="446">
        <f t="shared" si="391"/>
        <v>0</v>
      </c>
      <c r="NK255" s="447">
        <f t="shared" si="391"/>
        <v>0</v>
      </c>
    </row>
    <row r="256" spans="1:375" x14ac:dyDescent="0.15">
      <c r="A256" s="436">
        <f t="shared" ref="A256:A259" si="392">SUM(D256:NK256)</f>
        <v>-32187.5</v>
      </c>
      <c r="B256" s="441" t="s">
        <v>756</v>
      </c>
      <c r="C256" s="438" t="s">
        <v>757</v>
      </c>
      <c r="D256" s="439">
        <f t="shared" ref="D256:BO256" si="393">IF(D$165=EOMONTH($D83,-1),FV($AE83,ROUNDDOWN(YEARFRAC($D$165,D$165,1),0),0,$AC83*$B83,0),0)</f>
        <v>0</v>
      </c>
      <c r="E256" s="439">
        <f t="shared" si="393"/>
        <v>0</v>
      </c>
      <c r="F256" s="439">
        <f t="shared" si="393"/>
        <v>0</v>
      </c>
      <c r="G256" s="439">
        <f t="shared" si="393"/>
        <v>0</v>
      </c>
      <c r="H256" s="439">
        <f t="shared" si="393"/>
        <v>0</v>
      </c>
      <c r="I256" s="439">
        <f t="shared" si="393"/>
        <v>0</v>
      </c>
      <c r="J256" s="439">
        <f t="shared" si="393"/>
        <v>0</v>
      </c>
      <c r="K256" s="439">
        <f t="shared" si="393"/>
        <v>0</v>
      </c>
      <c r="L256" s="439">
        <f t="shared" si="393"/>
        <v>0</v>
      </c>
      <c r="M256" s="439">
        <f t="shared" si="393"/>
        <v>0</v>
      </c>
      <c r="N256" s="439">
        <f t="shared" si="393"/>
        <v>0</v>
      </c>
      <c r="O256" s="439">
        <f t="shared" si="393"/>
        <v>0</v>
      </c>
      <c r="P256" s="439">
        <f t="shared" si="393"/>
        <v>0</v>
      </c>
      <c r="Q256" s="439">
        <f t="shared" si="393"/>
        <v>0</v>
      </c>
      <c r="R256" s="439">
        <f t="shared" si="393"/>
        <v>0</v>
      </c>
      <c r="S256" s="439">
        <f t="shared" si="393"/>
        <v>0</v>
      </c>
      <c r="T256" s="439">
        <f t="shared" si="393"/>
        <v>0</v>
      </c>
      <c r="U256" s="439">
        <f t="shared" si="393"/>
        <v>0</v>
      </c>
      <c r="V256" s="439">
        <f t="shared" si="393"/>
        <v>0</v>
      </c>
      <c r="W256" s="439">
        <f t="shared" si="393"/>
        <v>0</v>
      </c>
      <c r="X256" s="439">
        <f t="shared" si="393"/>
        <v>-32187.5</v>
      </c>
      <c r="Y256" s="439">
        <f t="shared" si="393"/>
        <v>0</v>
      </c>
      <c r="Z256" s="439">
        <f t="shared" si="393"/>
        <v>0</v>
      </c>
      <c r="AA256" s="439">
        <f t="shared" si="393"/>
        <v>0</v>
      </c>
      <c r="AB256" s="439">
        <f t="shared" si="393"/>
        <v>0</v>
      </c>
      <c r="AC256" s="439">
        <f t="shared" si="393"/>
        <v>0</v>
      </c>
      <c r="AD256" s="439">
        <f t="shared" si="393"/>
        <v>0</v>
      </c>
      <c r="AE256" s="439">
        <f t="shared" si="393"/>
        <v>0</v>
      </c>
      <c r="AF256" s="439">
        <f t="shared" si="393"/>
        <v>0</v>
      </c>
      <c r="AG256" s="439">
        <f t="shared" si="393"/>
        <v>0</v>
      </c>
      <c r="AH256" s="439">
        <f t="shared" si="393"/>
        <v>0</v>
      </c>
      <c r="AI256" s="439">
        <f t="shared" si="393"/>
        <v>0</v>
      </c>
      <c r="AJ256" s="439">
        <f t="shared" si="393"/>
        <v>0</v>
      </c>
      <c r="AK256" s="439">
        <f t="shared" si="393"/>
        <v>0</v>
      </c>
      <c r="AL256" s="439">
        <f t="shared" si="393"/>
        <v>0</v>
      </c>
      <c r="AM256" s="439">
        <f t="shared" si="393"/>
        <v>0</v>
      </c>
      <c r="AN256" s="439">
        <f t="shared" si="393"/>
        <v>0</v>
      </c>
      <c r="AO256" s="439">
        <f t="shared" si="393"/>
        <v>0</v>
      </c>
      <c r="AP256" s="439">
        <f t="shared" si="393"/>
        <v>0</v>
      </c>
      <c r="AQ256" s="439">
        <f t="shared" si="393"/>
        <v>0</v>
      </c>
      <c r="AR256" s="439">
        <f t="shared" si="393"/>
        <v>0</v>
      </c>
      <c r="AS256" s="439">
        <f t="shared" si="393"/>
        <v>0</v>
      </c>
      <c r="AT256" s="439">
        <f t="shared" si="393"/>
        <v>0</v>
      </c>
      <c r="AU256" s="439">
        <f t="shared" si="393"/>
        <v>0</v>
      </c>
      <c r="AV256" s="439">
        <f t="shared" si="393"/>
        <v>0</v>
      </c>
      <c r="AW256" s="439">
        <f t="shared" si="393"/>
        <v>0</v>
      </c>
      <c r="AX256" s="439">
        <f t="shared" si="393"/>
        <v>0</v>
      </c>
      <c r="AY256" s="439">
        <f t="shared" si="393"/>
        <v>0</v>
      </c>
      <c r="AZ256" s="439">
        <f t="shared" si="393"/>
        <v>0</v>
      </c>
      <c r="BA256" s="439">
        <f t="shared" si="393"/>
        <v>0</v>
      </c>
      <c r="BB256" s="439">
        <f t="shared" si="393"/>
        <v>0</v>
      </c>
      <c r="BC256" s="439">
        <f t="shared" si="393"/>
        <v>0</v>
      </c>
      <c r="BD256" s="439">
        <f t="shared" si="393"/>
        <v>0</v>
      </c>
      <c r="BE256" s="439">
        <f t="shared" si="393"/>
        <v>0</v>
      </c>
      <c r="BF256" s="439">
        <f t="shared" si="393"/>
        <v>0</v>
      </c>
      <c r="BG256" s="439">
        <f t="shared" si="393"/>
        <v>0</v>
      </c>
      <c r="BH256" s="439">
        <f t="shared" si="393"/>
        <v>0</v>
      </c>
      <c r="BI256" s="439">
        <f t="shared" si="393"/>
        <v>0</v>
      </c>
      <c r="BJ256" s="439">
        <f t="shared" si="393"/>
        <v>0</v>
      </c>
      <c r="BK256" s="439">
        <f t="shared" si="393"/>
        <v>0</v>
      </c>
      <c r="BL256" s="439">
        <f t="shared" si="393"/>
        <v>0</v>
      </c>
      <c r="BM256" s="439">
        <f t="shared" si="393"/>
        <v>0</v>
      </c>
      <c r="BN256" s="439">
        <f t="shared" si="393"/>
        <v>0</v>
      </c>
      <c r="BO256" s="439">
        <f t="shared" si="393"/>
        <v>0</v>
      </c>
      <c r="BP256" s="439">
        <f t="shared" ref="BP256:EA256" si="394">IF(BP$165=EOMONTH($D83,-1),FV($AE83,ROUNDDOWN(YEARFRAC($D$165,BP$165,1),0),0,$AC83*$B83,0),0)</f>
        <v>0</v>
      </c>
      <c r="BQ256" s="439">
        <f t="shared" si="394"/>
        <v>0</v>
      </c>
      <c r="BR256" s="439">
        <f t="shared" si="394"/>
        <v>0</v>
      </c>
      <c r="BS256" s="439">
        <f t="shared" si="394"/>
        <v>0</v>
      </c>
      <c r="BT256" s="439">
        <f t="shared" si="394"/>
        <v>0</v>
      </c>
      <c r="BU256" s="439">
        <f t="shared" si="394"/>
        <v>0</v>
      </c>
      <c r="BV256" s="439">
        <f t="shared" si="394"/>
        <v>0</v>
      </c>
      <c r="BW256" s="439">
        <f t="shared" si="394"/>
        <v>0</v>
      </c>
      <c r="BX256" s="439">
        <f t="shared" si="394"/>
        <v>0</v>
      </c>
      <c r="BY256" s="439">
        <f t="shared" si="394"/>
        <v>0</v>
      </c>
      <c r="BZ256" s="439">
        <f t="shared" si="394"/>
        <v>0</v>
      </c>
      <c r="CA256" s="439">
        <f t="shared" si="394"/>
        <v>0</v>
      </c>
      <c r="CB256" s="439">
        <f t="shared" si="394"/>
        <v>0</v>
      </c>
      <c r="CC256" s="439">
        <f t="shared" si="394"/>
        <v>0</v>
      </c>
      <c r="CD256" s="439">
        <f t="shared" si="394"/>
        <v>0</v>
      </c>
      <c r="CE256" s="439">
        <f t="shared" si="394"/>
        <v>0</v>
      </c>
      <c r="CF256" s="439">
        <f t="shared" si="394"/>
        <v>0</v>
      </c>
      <c r="CG256" s="439">
        <f t="shared" si="394"/>
        <v>0</v>
      </c>
      <c r="CH256" s="439">
        <f t="shared" si="394"/>
        <v>0</v>
      </c>
      <c r="CI256" s="439">
        <f t="shared" si="394"/>
        <v>0</v>
      </c>
      <c r="CJ256" s="439">
        <f t="shared" si="394"/>
        <v>0</v>
      </c>
      <c r="CK256" s="439">
        <f t="shared" si="394"/>
        <v>0</v>
      </c>
      <c r="CL256" s="439">
        <f t="shared" si="394"/>
        <v>0</v>
      </c>
      <c r="CM256" s="439">
        <f t="shared" si="394"/>
        <v>0</v>
      </c>
      <c r="CN256" s="439">
        <f t="shared" si="394"/>
        <v>0</v>
      </c>
      <c r="CO256" s="439">
        <f t="shared" si="394"/>
        <v>0</v>
      </c>
      <c r="CP256" s="439">
        <f t="shared" si="394"/>
        <v>0</v>
      </c>
      <c r="CQ256" s="439">
        <f t="shared" si="394"/>
        <v>0</v>
      </c>
      <c r="CR256" s="439">
        <f t="shared" si="394"/>
        <v>0</v>
      </c>
      <c r="CS256" s="439">
        <f t="shared" si="394"/>
        <v>0</v>
      </c>
      <c r="CT256" s="439">
        <f t="shared" si="394"/>
        <v>0</v>
      </c>
      <c r="CU256" s="439">
        <f t="shared" si="394"/>
        <v>0</v>
      </c>
      <c r="CV256" s="439">
        <f t="shared" si="394"/>
        <v>0</v>
      </c>
      <c r="CW256" s="439">
        <f t="shared" si="394"/>
        <v>0</v>
      </c>
      <c r="CX256" s="439">
        <f t="shared" si="394"/>
        <v>0</v>
      </c>
      <c r="CY256" s="439">
        <f t="shared" si="394"/>
        <v>0</v>
      </c>
      <c r="CZ256" s="439">
        <f t="shared" si="394"/>
        <v>0</v>
      </c>
      <c r="DA256" s="439">
        <f t="shared" si="394"/>
        <v>0</v>
      </c>
      <c r="DB256" s="439">
        <f t="shared" si="394"/>
        <v>0</v>
      </c>
      <c r="DC256" s="439">
        <f t="shared" si="394"/>
        <v>0</v>
      </c>
      <c r="DD256" s="439">
        <f t="shared" si="394"/>
        <v>0</v>
      </c>
      <c r="DE256" s="439">
        <f t="shared" si="394"/>
        <v>0</v>
      </c>
      <c r="DF256" s="439">
        <f t="shared" si="394"/>
        <v>0</v>
      </c>
      <c r="DG256" s="439">
        <f t="shared" si="394"/>
        <v>0</v>
      </c>
      <c r="DH256" s="439">
        <f t="shared" si="394"/>
        <v>0</v>
      </c>
      <c r="DI256" s="439">
        <f t="shared" si="394"/>
        <v>0</v>
      </c>
      <c r="DJ256" s="439">
        <f t="shared" si="394"/>
        <v>0</v>
      </c>
      <c r="DK256" s="439">
        <f t="shared" si="394"/>
        <v>0</v>
      </c>
      <c r="DL256" s="439">
        <f t="shared" si="394"/>
        <v>0</v>
      </c>
      <c r="DM256" s="439">
        <f t="shared" si="394"/>
        <v>0</v>
      </c>
      <c r="DN256" s="439">
        <f t="shared" si="394"/>
        <v>0</v>
      </c>
      <c r="DO256" s="439">
        <f t="shared" si="394"/>
        <v>0</v>
      </c>
      <c r="DP256" s="439">
        <f t="shared" si="394"/>
        <v>0</v>
      </c>
      <c r="DQ256" s="439">
        <f t="shared" si="394"/>
        <v>0</v>
      </c>
      <c r="DR256" s="439">
        <f t="shared" si="394"/>
        <v>0</v>
      </c>
      <c r="DS256" s="439">
        <f t="shared" si="394"/>
        <v>0</v>
      </c>
      <c r="DT256" s="439">
        <f t="shared" si="394"/>
        <v>0</v>
      </c>
      <c r="DU256" s="439">
        <f t="shared" si="394"/>
        <v>0</v>
      </c>
      <c r="DV256" s="439">
        <f t="shared" si="394"/>
        <v>0</v>
      </c>
      <c r="DW256" s="439">
        <f t="shared" si="394"/>
        <v>0</v>
      </c>
      <c r="DX256" s="439">
        <f t="shared" si="394"/>
        <v>0</v>
      </c>
      <c r="DY256" s="439">
        <f t="shared" si="394"/>
        <v>0</v>
      </c>
      <c r="DZ256" s="439">
        <f t="shared" si="394"/>
        <v>0</v>
      </c>
      <c r="EA256" s="439">
        <f t="shared" si="394"/>
        <v>0</v>
      </c>
      <c r="EB256" s="439">
        <f t="shared" ref="EB256:GM256" si="395">IF(EB$165=EOMONTH($D83,-1),FV($AE83,ROUNDDOWN(YEARFRAC($D$165,EB$165,1),0),0,$AC83*$B83,0),0)</f>
        <v>0</v>
      </c>
      <c r="EC256" s="439">
        <f t="shared" si="395"/>
        <v>0</v>
      </c>
      <c r="ED256" s="439">
        <f t="shared" si="395"/>
        <v>0</v>
      </c>
      <c r="EE256" s="439">
        <f t="shared" si="395"/>
        <v>0</v>
      </c>
      <c r="EF256" s="439">
        <f t="shared" si="395"/>
        <v>0</v>
      </c>
      <c r="EG256" s="439">
        <f t="shared" si="395"/>
        <v>0</v>
      </c>
      <c r="EH256" s="439">
        <f t="shared" si="395"/>
        <v>0</v>
      </c>
      <c r="EI256" s="439">
        <f t="shared" si="395"/>
        <v>0</v>
      </c>
      <c r="EJ256" s="439">
        <f t="shared" si="395"/>
        <v>0</v>
      </c>
      <c r="EK256" s="439">
        <f t="shared" si="395"/>
        <v>0</v>
      </c>
      <c r="EL256" s="439">
        <f t="shared" si="395"/>
        <v>0</v>
      </c>
      <c r="EM256" s="439">
        <f t="shared" si="395"/>
        <v>0</v>
      </c>
      <c r="EN256" s="439">
        <f t="shared" si="395"/>
        <v>0</v>
      </c>
      <c r="EO256" s="439">
        <f t="shared" si="395"/>
        <v>0</v>
      </c>
      <c r="EP256" s="439">
        <f t="shared" si="395"/>
        <v>0</v>
      </c>
      <c r="EQ256" s="439">
        <f t="shared" si="395"/>
        <v>0</v>
      </c>
      <c r="ER256" s="439">
        <f t="shared" si="395"/>
        <v>0</v>
      </c>
      <c r="ES256" s="439">
        <f t="shared" si="395"/>
        <v>0</v>
      </c>
      <c r="ET256" s="439">
        <f t="shared" si="395"/>
        <v>0</v>
      </c>
      <c r="EU256" s="439">
        <f t="shared" si="395"/>
        <v>0</v>
      </c>
      <c r="EV256" s="439">
        <f t="shared" si="395"/>
        <v>0</v>
      </c>
      <c r="EW256" s="439">
        <f t="shared" si="395"/>
        <v>0</v>
      </c>
      <c r="EX256" s="439">
        <f t="shared" si="395"/>
        <v>0</v>
      </c>
      <c r="EY256" s="439">
        <f t="shared" si="395"/>
        <v>0</v>
      </c>
      <c r="EZ256" s="439">
        <f t="shared" si="395"/>
        <v>0</v>
      </c>
      <c r="FA256" s="439">
        <f t="shared" si="395"/>
        <v>0</v>
      </c>
      <c r="FB256" s="439">
        <f t="shared" si="395"/>
        <v>0</v>
      </c>
      <c r="FC256" s="439">
        <f t="shared" si="395"/>
        <v>0</v>
      </c>
      <c r="FD256" s="439">
        <f t="shared" si="395"/>
        <v>0</v>
      </c>
      <c r="FE256" s="439">
        <f t="shared" si="395"/>
        <v>0</v>
      </c>
      <c r="FF256" s="439">
        <f t="shared" si="395"/>
        <v>0</v>
      </c>
      <c r="FG256" s="439">
        <f t="shared" si="395"/>
        <v>0</v>
      </c>
      <c r="FH256" s="439">
        <f t="shared" si="395"/>
        <v>0</v>
      </c>
      <c r="FI256" s="439">
        <f t="shared" si="395"/>
        <v>0</v>
      </c>
      <c r="FJ256" s="439">
        <f t="shared" si="395"/>
        <v>0</v>
      </c>
      <c r="FK256" s="439">
        <f t="shared" si="395"/>
        <v>0</v>
      </c>
      <c r="FL256" s="439">
        <f t="shared" si="395"/>
        <v>0</v>
      </c>
      <c r="FM256" s="439">
        <f t="shared" si="395"/>
        <v>0</v>
      </c>
      <c r="FN256" s="439">
        <f t="shared" si="395"/>
        <v>0</v>
      </c>
      <c r="FO256" s="439">
        <f t="shared" si="395"/>
        <v>0</v>
      </c>
      <c r="FP256" s="439">
        <f t="shared" si="395"/>
        <v>0</v>
      </c>
      <c r="FQ256" s="439">
        <f t="shared" si="395"/>
        <v>0</v>
      </c>
      <c r="FR256" s="439">
        <f t="shared" si="395"/>
        <v>0</v>
      </c>
      <c r="FS256" s="439">
        <f t="shared" si="395"/>
        <v>0</v>
      </c>
      <c r="FT256" s="439">
        <f t="shared" si="395"/>
        <v>0</v>
      </c>
      <c r="FU256" s="439">
        <f t="shared" si="395"/>
        <v>0</v>
      </c>
      <c r="FV256" s="439">
        <f t="shared" si="395"/>
        <v>0</v>
      </c>
      <c r="FW256" s="439">
        <f t="shared" si="395"/>
        <v>0</v>
      </c>
      <c r="FX256" s="439">
        <f t="shared" si="395"/>
        <v>0</v>
      </c>
      <c r="FY256" s="439">
        <f t="shared" si="395"/>
        <v>0</v>
      </c>
      <c r="FZ256" s="439">
        <f t="shared" si="395"/>
        <v>0</v>
      </c>
      <c r="GA256" s="439">
        <f t="shared" si="395"/>
        <v>0</v>
      </c>
      <c r="GB256" s="439">
        <f t="shared" si="395"/>
        <v>0</v>
      </c>
      <c r="GC256" s="439">
        <f t="shared" si="395"/>
        <v>0</v>
      </c>
      <c r="GD256" s="439">
        <f t="shared" si="395"/>
        <v>0</v>
      </c>
      <c r="GE256" s="439">
        <f t="shared" si="395"/>
        <v>0</v>
      </c>
      <c r="GF256" s="439">
        <f t="shared" si="395"/>
        <v>0</v>
      </c>
      <c r="GG256" s="439">
        <f t="shared" si="395"/>
        <v>0</v>
      </c>
      <c r="GH256" s="439">
        <f t="shared" si="395"/>
        <v>0</v>
      </c>
      <c r="GI256" s="439">
        <f t="shared" si="395"/>
        <v>0</v>
      </c>
      <c r="GJ256" s="439">
        <f t="shared" si="395"/>
        <v>0</v>
      </c>
      <c r="GK256" s="439">
        <f t="shared" si="395"/>
        <v>0</v>
      </c>
      <c r="GL256" s="439">
        <f t="shared" si="395"/>
        <v>0</v>
      </c>
      <c r="GM256" s="439">
        <f t="shared" si="395"/>
        <v>0</v>
      </c>
      <c r="GN256" s="439">
        <f t="shared" ref="GN256:IY256" si="396">IF(GN$165=EOMONTH($D83,-1),FV($AE83,ROUNDDOWN(YEARFRAC($D$165,GN$165,1),0),0,$AC83*$B83,0),0)</f>
        <v>0</v>
      </c>
      <c r="GO256" s="439">
        <f t="shared" si="396"/>
        <v>0</v>
      </c>
      <c r="GP256" s="439">
        <f t="shared" si="396"/>
        <v>0</v>
      </c>
      <c r="GQ256" s="439">
        <f t="shared" si="396"/>
        <v>0</v>
      </c>
      <c r="GR256" s="439">
        <f t="shared" si="396"/>
        <v>0</v>
      </c>
      <c r="GS256" s="439">
        <f t="shared" si="396"/>
        <v>0</v>
      </c>
      <c r="GT256" s="439">
        <f t="shared" si="396"/>
        <v>0</v>
      </c>
      <c r="GU256" s="439">
        <f t="shared" si="396"/>
        <v>0</v>
      </c>
      <c r="GV256" s="439">
        <f t="shared" si="396"/>
        <v>0</v>
      </c>
      <c r="GW256" s="439">
        <f t="shared" si="396"/>
        <v>0</v>
      </c>
      <c r="GX256" s="439">
        <f t="shared" si="396"/>
        <v>0</v>
      </c>
      <c r="GY256" s="439">
        <f t="shared" si="396"/>
        <v>0</v>
      </c>
      <c r="GZ256" s="439">
        <f t="shared" si="396"/>
        <v>0</v>
      </c>
      <c r="HA256" s="439">
        <f t="shared" si="396"/>
        <v>0</v>
      </c>
      <c r="HB256" s="439">
        <f t="shared" si="396"/>
        <v>0</v>
      </c>
      <c r="HC256" s="439">
        <f t="shared" si="396"/>
        <v>0</v>
      </c>
      <c r="HD256" s="439">
        <f t="shared" si="396"/>
        <v>0</v>
      </c>
      <c r="HE256" s="439">
        <f t="shared" si="396"/>
        <v>0</v>
      </c>
      <c r="HF256" s="439">
        <f t="shared" si="396"/>
        <v>0</v>
      </c>
      <c r="HG256" s="439">
        <f t="shared" si="396"/>
        <v>0</v>
      </c>
      <c r="HH256" s="439">
        <f t="shared" si="396"/>
        <v>0</v>
      </c>
      <c r="HI256" s="439">
        <f t="shared" si="396"/>
        <v>0</v>
      </c>
      <c r="HJ256" s="439">
        <f t="shared" si="396"/>
        <v>0</v>
      </c>
      <c r="HK256" s="439">
        <f t="shared" si="396"/>
        <v>0</v>
      </c>
      <c r="HL256" s="439">
        <f t="shared" si="396"/>
        <v>0</v>
      </c>
      <c r="HM256" s="439">
        <f t="shared" si="396"/>
        <v>0</v>
      </c>
      <c r="HN256" s="439">
        <f t="shared" si="396"/>
        <v>0</v>
      </c>
      <c r="HO256" s="439">
        <f t="shared" si="396"/>
        <v>0</v>
      </c>
      <c r="HP256" s="439">
        <f t="shared" si="396"/>
        <v>0</v>
      </c>
      <c r="HQ256" s="439">
        <f t="shared" si="396"/>
        <v>0</v>
      </c>
      <c r="HR256" s="439">
        <f t="shared" si="396"/>
        <v>0</v>
      </c>
      <c r="HS256" s="439">
        <f t="shared" si="396"/>
        <v>0</v>
      </c>
      <c r="HT256" s="439">
        <f t="shared" si="396"/>
        <v>0</v>
      </c>
      <c r="HU256" s="439">
        <f t="shared" si="396"/>
        <v>0</v>
      </c>
      <c r="HV256" s="439">
        <f t="shared" si="396"/>
        <v>0</v>
      </c>
      <c r="HW256" s="439">
        <f t="shared" si="396"/>
        <v>0</v>
      </c>
      <c r="HX256" s="439">
        <f t="shared" si="396"/>
        <v>0</v>
      </c>
      <c r="HY256" s="439">
        <f t="shared" si="396"/>
        <v>0</v>
      </c>
      <c r="HZ256" s="439">
        <f t="shared" si="396"/>
        <v>0</v>
      </c>
      <c r="IA256" s="439">
        <f t="shared" si="396"/>
        <v>0</v>
      </c>
      <c r="IB256" s="439">
        <f t="shared" si="396"/>
        <v>0</v>
      </c>
      <c r="IC256" s="439">
        <f t="shared" si="396"/>
        <v>0</v>
      </c>
      <c r="ID256" s="439">
        <f t="shared" si="396"/>
        <v>0</v>
      </c>
      <c r="IE256" s="439">
        <f t="shared" si="396"/>
        <v>0</v>
      </c>
      <c r="IF256" s="439">
        <f t="shared" si="396"/>
        <v>0</v>
      </c>
      <c r="IG256" s="439">
        <f t="shared" si="396"/>
        <v>0</v>
      </c>
      <c r="IH256" s="439">
        <f t="shared" si="396"/>
        <v>0</v>
      </c>
      <c r="II256" s="439">
        <f t="shared" si="396"/>
        <v>0</v>
      </c>
      <c r="IJ256" s="439">
        <f t="shared" si="396"/>
        <v>0</v>
      </c>
      <c r="IK256" s="439">
        <f t="shared" si="396"/>
        <v>0</v>
      </c>
      <c r="IL256" s="439">
        <f t="shared" si="396"/>
        <v>0</v>
      </c>
      <c r="IM256" s="439">
        <f t="shared" si="396"/>
        <v>0</v>
      </c>
      <c r="IN256" s="439">
        <f t="shared" si="396"/>
        <v>0</v>
      </c>
      <c r="IO256" s="439">
        <f t="shared" si="396"/>
        <v>0</v>
      </c>
      <c r="IP256" s="439">
        <f t="shared" si="396"/>
        <v>0</v>
      </c>
      <c r="IQ256" s="439">
        <f t="shared" si="396"/>
        <v>0</v>
      </c>
      <c r="IR256" s="439">
        <f t="shared" si="396"/>
        <v>0</v>
      </c>
      <c r="IS256" s="439">
        <f t="shared" si="396"/>
        <v>0</v>
      </c>
      <c r="IT256" s="439">
        <f t="shared" si="396"/>
        <v>0</v>
      </c>
      <c r="IU256" s="439">
        <f t="shared" si="396"/>
        <v>0</v>
      </c>
      <c r="IV256" s="439">
        <f t="shared" si="396"/>
        <v>0</v>
      </c>
      <c r="IW256" s="439">
        <f t="shared" si="396"/>
        <v>0</v>
      </c>
      <c r="IX256" s="439">
        <f t="shared" si="396"/>
        <v>0</v>
      </c>
      <c r="IY256" s="439">
        <f t="shared" si="396"/>
        <v>0</v>
      </c>
      <c r="IZ256" s="439">
        <f t="shared" ref="IZ256:LK256" si="397">IF(IZ$165=EOMONTH($D83,-1),FV($AE83,ROUNDDOWN(YEARFRAC($D$165,IZ$165,1),0),0,$AC83*$B83,0),0)</f>
        <v>0</v>
      </c>
      <c r="JA256" s="439">
        <f t="shared" si="397"/>
        <v>0</v>
      </c>
      <c r="JB256" s="439">
        <f t="shared" si="397"/>
        <v>0</v>
      </c>
      <c r="JC256" s="439">
        <f t="shared" si="397"/>
        <v>0</v>
      </c>
      <c r="JD256" s="439">
        <f t="shared" si="397"/>
        <v>0</v>
      </c>
      <c r="JE256" s="439">
        <f t="shared" si="397"/>
        <v>0</v>
      </c>
      <c r="JF256" s="439">
        <f t="shared" si="397"/>
        <v>0</v>
      </c>
      <c r="JG256" s="439">
        <f t="shared" si="397"/>
        <v>0</v>
      </c>
      <c r="JH256" s="439">
        <f t="shared" si="397"/>
        <v>0</v>
      </c>
      <c r="JI256" s="439">
        <f t="shared" si="397"/>
        <v>0</v>
      </c>
      <c r="JJ256" s="439">
        <f t="shared" si="397"/>
        <v>0</v>
      </c>
      <c r="JK256" s="439">
        <f t="shared" si="397"/>
        <v>0</v>
      </c>
      <c r="JL256" s="439">
        <f t="shared" si="397"/>
        <v>0</v>
      </c>
      <c r="JM256" s="439">
        <f t="shared" si="397"/>
        <v>0</v>
      </c>
      <c r="JN256" s="439">
        <f t="shared" si="397"/>
        <v>0</v>
      </c>
      <c r="JO256" s="439">
        <f t="shared" si="397"/>
        <v>0</v>
      </c>
      <c r="JP256" s="439">
        <f t="shared" si="397"/>
        <v>0</v>
      </c>
      <c r="JQ256" s="439">
        <f t="shared" si="397"/>
        <v>0</v>
      </c>
      <c r="JR256" s="439">
        <f t="shared" si="397"/>
        <v>0</v>
      </c>
      <c r="JS256" s="439">
        <f t="shared" si="397"/>
        <v>0</v>
      </c>
      <c r="JT256" s="439">
        <f t="shared" si="397"/>
        <v>0</v>
      </c>
      <c r="JU256" s="439">
        <f t="shared" si="397"/>
        <v>0</v>
      </c>
      <c r="JV256" s="439">
        <f t="shared" si="397"/>
        <v>0</v>
      </c>
      <c r="JW256" s="439">
        <f t="shared" si="397"/>
        <v>0</v>
      </c>
      <c r="JX256" s="439">
        <f t="shared" si="397"/>
        <v>0</v>
      </c>
      <c r="JY256" s="439">
        <f t="shared" si="397"/>
        <v>0</v>
      </c>
      <c r="JZ256" s="439">
        <f t="shared" si="397"/>
        <v>0</v>
      </c>
      <c r="KA256" s="439">
        <f t="shared" si="397"/>
        <v>0</v>
      </c>
      <c r="KB256" s="439">
        <f t="shared" si="397"/>
        <v>0</v>
      </c>
      <c r="KC256" s="439">
        <f t="shared" si="397"/>
        <v>0</v>
      </c>
      <c r="KD256" s="439">
        <f t="shared" si="397"/>
        <v>0</v>
      </c>
      <c r="KE256" s="439">
        <f t="shared" si="397"/>
        <v>0</v>
      </c>
      <c r="KF256" s="439">
        <f t="shared" si="397"/>
        <v>0</v>
      </c>
      <c r="KG256" s="439">
        <f t="shared" si="397"/>
        <v>0</v>
      </c>
      <c r="KH256" s="439">
        <f t="shared" si="397"/>
        <v>0</v>
      </c>
      <c r="KI256" s="439">
        <f t="shared" si="397"/>
        <v>0</v>
      </c>
      <c r="KJ256" s="439">
        <f t="shared" si="397"/>
        <v>0</v>
      </c>
      <c r="KK256" s="439">
        <f t="shared" si="397"/>
        <v>0</v>
      </c>
      <c r="KL256" s="439">
        <f t="shared" si="397"/>
        <v>0</v>
      </c>
      <c r="KM256" s="439">
        <f t="shared" si="397"/>
        <v>0</v>
      </c>
      <c r="KN256" s="439">
        <f t="shared" si="397"/>
        <v>0</v>
      </c>
      <c r="KO256" s="439">
        <f t="shared" si="397"/>
        <v>0</v>
      </c>
      <c r="KP256" s="439">
        <f t="shared" si="397"/>
        <v>0</v>
      </c>
      <c r="KQ256" s="439">
        <f t="shared" si="397"/>
        <v>0</v>
      </c>
      <c r="KR256" s="439">
        <f t="shared" si="397"/>
        <v>0</v>
      </c>
      <c r="KS256" s="439">
        <f t="shared" si="397"/>
        <v>0</v>
      </c>
      <c r="KT256" s="439">
        <f t="shared" si="397"/>
        <v>0</v>
      </c>
      <c r="KU256" s="439">
        <f t="shared" si="397"/>
        <v>0</v>
      </c>
      <c r="KV256" s="439">
        <f t="shared" si="397"/>
        <v>0</v>
      </c>
      <c r="KW256" s="439">
        <f t="shared" si="397"/>
        <v>0</v>
      </c>
      <c r="KX256" s="439">
        <f t="shared" si="397"/>
        <v>0</v>
      </c>
      <c r="KY256" s="439">
        <f t="shared" si="397"/>
        <v>0</v>
      </c>
      <c r="KZ256" s="439">
        <f t="shared" si="397"/>
        <v>0</v>
      </c>
      <c r="LA256" s="439">
        <f t="shared" si="397"/>
        <v>0</v>
      </c>
      <c r="LB256" s="439">
        <f t="shared" si="397"/>
        <v>0</v>
      </c>
      <c r="LC256" s="439">
        <f t="shared" si="397"/>
        <v>0</v>
      </c>
      <c r="LD256" s="439">
        <f t="shared" si="397"/>
        <v>0</v>
      </c>
      <c r="LE256" s="439">
        <f t="shared" si="397"/>
        <v>0</v>
      </c>
      <c r="LF256" s="439">
        <f t="shared" si="397"/>
        <v>0</v>
      </c>
      <c r="LG256" s="439">
        <f t="shared" si="397"/>
        <v>0</v>
      </c>
      <c r="LH256" s="439">
        <f t="shared" si="397"/>
        <v>0</v>
      </c>
      <c r="LI256" s="439">
        <f t="shared" si="397"/>
        <v>0</v>
      </c>
      <c r="LJ256" s="439">
        <f t="shared" si="397"/>
        <v>0</v>
      </c>
      <c r="LK256" s="439">
        <f t="shared" si="397"/>
        <v>0</v>
      </c>
      <c r="LL256" s="439">
        <f t="shared" ref="LL256:NK256" si="398">IF(LL$165=EOMONTH($D83,-1),FV($AE83,ROUNDDOWN(YEARFRAC($D$165,LL$165,1),0),0,$AC83*$B83,0),0)</f>
        <v>0</v>
      </c>
      <c r="LM256" s="439">
        <f t="shared" si="398"/>
        <v>0</v>
      </c>
      <c r="LN256" s="439">
        <f t="shared" si="398"/>
        <v>0</v>
      </c>
      <c r="LO256" s="439">
        <f t="shared" si="398"/>
        <v>0</v>
      </c>
      <c r="LP256" s="439">
        <f t="shared" si="398"/>
        <v>0</v>
      </c>
      <c r="LQ256" s="439">
        <f t="shared" si="398"/>
        <v>0</v>
      </c>
      <c r="LR256" s="439">
        <f t="shared" si="398"/>
        <v>0</v>
      </c>
      <c r="LS256" s="439">
        <f t="shared" si="398"/>
        <v>0</v>
      </c>
      <c r="LT256" s="439">
        <f t="shared" si="398"/>
        <v>0</v>
      </c>
      <c r="LU256" s="439">
        <f t="shared" si="398"/>
        <v>0</v>
      </c>
      <c r="LV256" s="439">
        <f t="shared" si="398"/>
        <v>0</v>
      </c>
      <c r="LW256" s="439">
        <f t="shared" si="398"/>
        <v>0</v>
      </c>
      <c r="LX256" s="439">
        <f t="shared" si="398"/>
        <v>0</v>
      </c>
      <c r="LY256" s="439">
        <f t="shared" si="398"/>
        <v>0</v>
      </c>
      <c r="LZ256" s="439">
        <f t="shared" si="398"/>
        <v>0</v>
      </c>
      <c r="MA256" s="439">
        <f t="shared" si="398"/>
        <v>0</v>
      </c>
      <c r="MB256" s="439">
        <f t="shared" si="398"/>
        <v>0</v>
      </c>
      <c r="MC256" s="439">
        <f t="shared" si="398"/>
        <v>0</v>
      </c>
      <c r="MD256" s="439">
        <f t="shared" si="398"/>
        <v>0</v>
      </c>
      <c r="ME256" s="439">
        <f t="shared" si="398"/>
        <v>0</v>
      </c>
      <c r="MF256" s="439">
        <f t="shared" si="398"/>
        <v>0</v>
      </c>
      <c r="MG256" s="439">
        <f t="shared" si="398"/>
        <v>0</v>
      </c>
      <c r="MH256" s="439">
        <f t="shared" si="398"/>
        <v>0</v>
      </c>
      <c r="MI256" s="439">
        <f t="shared" si="398"/>
        <v>0</v>
      </c>
      <c r="MJ256" s="439">
        <f t="shared" si="398"/>
        <v>0</v>
      </c>
      <c r="MK256" s="439">
        <f t="shared" si="398"/>
        <v>0</v>
      </c>
      <c r="ML256" s="439">
        <f t="shared" si="398"/>
        <v>0</v>
      </c>
      <c r="MM256" s="439">
        <f t="shared" si="398"/>
        <v>0</v>
      </c>
      <c r="MN256" s="439">
        <f t="shared" si="398"/>
        <v>0</v>
      </c>
      <c r="MO256" s="439">
        <f t="shared" si="398"/>
        <v>0</v>
      </c>
      <c r="MP256" s="439">
        <f t="shared" si="398"/>
        <v>0</v>
      </c>
      <c r="MQ256" s="439">
        <f t="shared" si="398"/>
        <v>0</v>
      </c>
      <c r="MR256" s="439">
        <f t="shared" si="398"/>
        <v>0</v>
      </c>
      <c r="MS256" s="439">
        <f t="shared" si="398"/>
        <v>0</v>
      </c>
      <c r="MT256" s="439">
        <f t="shared" si="398"/>
        <v>0</v>
      </c>
      <c r="MU256" s="439">
        <f t="shared" si="398"/>
        <v>0</v>
      </c>
      <c r="MV256" s="439">
        <f t="shared" si="398"/>
        <v>0</v>
      </c>
      <c r="MW256" s="439">
        <f t="shared" si="398"/>
        <v>0</v>
      </c>
      <c r="MX256" s="439">
        <f t="shared" si="398"/>
        <v>0</v>
      </c>
      <c r="MY256" s="439">
        <f t="shared" si="398"/>
        <v>0</v>
      </c>
      <c r="MZ256" s="439">
        <f t="shared" si="398"/>
        <v>0</v>
      </c>
      <c r="NA256" s="439">
        <f t="shared" si="398"/>
        <v>0</v>
      </c>
      <c r="NB256" s="439">
        <f t="shared" si="398"/>
        <v>0</v>
      </c>
      <c r="NC256" s="439">
        <f t="shared" si="398"/>
        <v>0</v>
      </c>
      <c r="ND256" s="439">
        <f t="shared" si="398"/>
        <v>0</v>
      </c>
      <c r="NE256" s="439">
        <f t="shared" si="398"/>
        <v>0</v>
      </c>
      <c r="NF256" s="439">
        <f t="shared" si="398"/>
        <v>0</v>
      </c>
      <c r="NG256" s="439">
        <f t="shared" si="398"/>
        <v>0</v>
      </c>
      <c r="NH256" s="439">
        <f t="shared" si="398"/>
        <v>0</v>
      </c>
      <c r="NI256" s="439">
        <f t="shared" si="398"/>
        <v>0</v>
      </c>
      <c r="NJ256" s="439">
        <f t="shared" si="398"/>
        <v>0</v>
      </c>
      <c r="NK256" s="442">
        <f t="shared" si="398"/>
        <v>0</v>
      </c>
    </row>
    <row r="257" spans="1:375" x14ac:dyDescent="0.15">
      <c r="A257" s="436">
        <f t="shared" si="392"/>
        <v>-6217.5925000000016</v>
      </c>
      <c r="B257" s="441" t="s">
        <v>758</v>
      </c>
      <c r="C257" s="438" t="s">
        <v>759</v>
      </c>
      <c r="D257" s="439">
        <f>IF(D$165=EOMONTH($D83,-1),SUMIFS($D248:$NK248,$D$165:$NK$165,"&gt;="&amp;EOMONTH($D83,$S83),$D$165:$NK$165,"&lt;"&amp;EOMONTH($D83,60))*-$AF83+SUMIFS($D248:$NK248,$D$165:$NK$165,"&gt;="&amp;EOMONTH($D83,60),$D$165:$NK$165,"&lt;"&amp;EOMONTH($D83,372))*-$AG83,0)</f>
        <v>0</v>
      </c>
      <c r="E257" s="439">
        <f t="shared" ref="E257:BP257" si="399">IF(E$165=EOMONTH($D83,-1),SUMIFS($D248:$NK248,$D$165:$NK$165,"&gt;="&amp;EOMONTH($D83,$S83),$D$165:$NK$165,"&lt;"&amp;EOMONTH($D83,60))*-$AF83+SUMIFS($D248:$NK248,$D$165:$NK$165,"&gt;="&amp;EOMONTH($D83,60),$D$165:$NK$165,"&lt;"&amp;EOMONTH($D83,372))*-$AG83,0)</f>
        <v>0</v>
      </c>
      <c r="F257" s="439">
        <f t="shared" si="399"/>
        <v>0</v>
      </c>
      <c r="G257" s="439">
        <f t="shared" si="399"/>
        <v>0</v>
      </c>
      <c r="H257" s="439">
        <f t="shared" si="399"/>
        <v>0</v>
      </c>
      <c r="I257" s="439">
        <f t="shared" si="399"/>
        <v>0</v>
      </c>
      <c r="J257" s="439">
        <f t="shared" si="399"/>
        <v>0</v>
      </c>
      <c r="K257" s="439">
        <f t="shared" si="399"/>
        <v>0</v>
      </c>
      <c r="L257" s="439">
        <f t="shared" si="399"/>
        <v>0</v>
      </c>
      <c r="M257" s="439">
        <f t="shared" si="399"/>
        <v>0</v>
      </c>
      <c r="N257" s="439">
        <f t="shared" si="399"/>
        <v>0</v>
      </c>
      <c r="O257" s="439">
        <f t="shared" si="399"/>
        <v>0</v>
      </c>
      <c r="P257" s="439">
        <f t="shared" si="399"/>
        <v>0</v>
      </c>
      <c r="Q257" s="439">
        <f t="shared" si="399"/>
        <v>0</v>
      </c>
      <c r="R257" s="439">
        <f t="shared" si="399"/>
        <v>0</v>
      </c>
      <c r="S257" s="439">
        <f t="shared" si="399"/>
        <v>0</v>
      </c>
      <c r="T257" s="439">
        <f t="shared" si="399"/>
        <v>0</v>
      </c>
      <c r="U257" s="439">
        <f t="shared" si="399"/>
        <v>0</v>
      </c>
      <c r="V257" s="439">
        <f t="shared" si="399"/>
        <v>0</v>
      </c>
      <c r="W257" s="439">
        <f t="shared" si="399"/>
        <v>0</v>
      </c>
      <c r="X257" s="439">
        <f t="shared" si="399"/>
        <v>-6217.5925000000016</v>
      </c>
      <c r="Y257" s="439">
        <f t="shared" si="399"/>
        <v>0</v>
      </c>
      <c r="Z257" s="439">
        <f t="shared" si="399"/>
        <v>0</v>
      </c>
      <c r="AA257" s="439">
        <f t="shared" si="399"/>
        <v>0</v>
      </c>
      <c r="AB257" s="439">
        <f t="shared" si="399"/>
        <v>0</v>
      </c>
      <c r="AC257" s="439">
        <f t="shared" si="399"/>
        <v>0</v>
      </c>
      <c r="AD257" s="439">
        <f t="shared" si="399"/>
        <v>0</v>
      </c>
      <c r="AE257" s="439">
        <f t="shared" si="399"/>
        <v>0</v>
      </c>
      <c r="AF257" s="439">
        <f t="shared" si="399"/>
        <v>0</v>
      </c>
      <c r="AG257" s="439">
        <f t="shared" si="399"/>
        <v>0</v>
      </c>
      <c r="AH257" s="439">
        <f t="shared" si="399"/>
        <v>0</v>
      </c>
      <c r="AI257" s="439">
        <f t="shared" si="399"/>
        <v>0</v>
      </c>
      <c r="AJ257" s="439">
        <f t="shared" si="399"/>
        <v>0</v>
      </c>
      <c r="AK257" s="439">
        <f t="shared" si="399"/>
        <v>0</v>
      </c>
      <c r="AL257" s="439">
        <f t="shared" si="399"/>
        <v>0</v>
      </c>
      <c r="AM257" s="439">
        <f t="shared" si="399"/>
        <v>0</v>
      </c>
      <c r="AN257" s="439">
        <f t="shared" si="399"/>
        <v>0</v>
      </c>
      <c r="AO257" s="439">
        <f t="shared" si="399"/>
        <v>0</v>
      </c>
      <c r="AP257" s="439">
        <f t="shared" si="399"/>
        <v>0</v>
      </c>
      <c r="AQ257" s="439">
        <f t="shared" si="399"/>
        <v>0</v>
      </c>
      <c r="AR257" s="439">
        <f t="shared" si="399"/>
        <v>0</v>
      </c>
      <c r="AS257" s="439">
        <f t="shared" si="399"/>
        <v>0</v>
      </c>
      <c r="AT257" s="439">
        <f t="shared" si="399"/>
        <v>0</v>
      </c>
      <c r="AU257" s="439">
        <f t="shared" si="399"/>
        <v>0</v>
      </c>
      <c r="AV257" s="439">
        <f t="shared" si="399"/>
        <v>0</v>
      </c>
      <c r="AW257" s="439">
        <f t="shared" si="399"/>
        <v>0</v>
      </c>
      <c r="AX257" s="439">
        <f t="shared" si="399"/>
        <v>0</v>
      </c>
      <c r="AY257" s="439">
        <f t="shared" si="399"/>
        <v>0</v>
      </c>
      <c r="AZ257" s="439">
        <f t="shared" si="399"/>
        <v>0</v>
      </c>
      <c r="BA257" s="439">
        <f t="shared" si="399"/>
        <v>0</v>
      </c>
      <c r="BB257" s="439">
        <f t="shared" si="399"/>
        <v>0</v>
      </c>
      <c r="BC257" s="439">
        <f t="shared" si="399"/>
        <v>0</v>
      </c>
      <c r="BD257" s="439">
        <f t="shared" si="399"/>
        <v>0</v>
      </c>
      <c r="BE257" s="439">
        <f t="shared" si="399"/>
        <v>0</v>
      </c>
      <c r="BF257" s="439">
        <f t="shared" si="399"/>
        <v>0</v>
      </c>
      <c r="BG257" s="439">
        <f t="shared" si="399"/>
        <v>0</v>
      </c>
      <c r="BH257" s="439">
        <f t="shared" si="399"/>
        <v>0</v>
      </c>
      <c r="BI257" s="439">
        <f t="shared" si="399"/>
        <v>0</v>
      </c>
      <c r="BJ257" s="439">
        <f t="shared" si="399"/>
        <v>0</v>
      </c>
      <c r="BK257" s="439">
        <f t="shared" si="399"/>
        <v>0</v>
      </c>
      <c r="BL257" s="439">
        <f t="shared" si="399"/>
        <v>0</v>
      </c>
      <c r="BM257" s="439">
        <f t="shared" si="399"/>
        <v>0</v>
      </c>
      <c r="BN257" s="439">
        <f t="shared" si="399"/>
        <v>0</v>
      </c>
      <c r="BO257" s="439">
        <f t="shared" si="399"/>
        <v>0</v>
      </c>
      <c r="BP257" s="439">
        <f t="shared" si="399"/>
        <v>0</v>
      </c>
      <c r="BQ257" s="439">
        <f t="shared" ref="BQ257:EB257" si="400">IF(BQ$165=EOMONTH($D83,-1),SUMIFS($D248:$NK248,$D$165:$NK$165,"&gt;="&amp;EOMONTH($D83,$S83),$D$165:$NK$165,"&lt;"&amp;EOMONTH($D83,60))*-$AF83+SUMIFS($D248:$NK248,$D$165:$NK$165,"&gt;="&amp;EOMONTH($D83,60),$D$165:$NK$165,"&lt;"&amp;EOMONTH($D83,372))*-$AG83,0)</f>
        <v>0</v>
      </c>
      <c r="BR257" s="439">
        <f t="shared" si="400"/>
        <v>0</v>
      </c>
      <c r="BS257" s="439">
        <f t="shared" si="400"/>
        <v>0</v>
      </c>
      <c r="BT257" s="439">
        <f t="shared" si="400"/>
        <v>0</v>
      </c>
      <c r="BU257" s="439">
        <f t="shared" si="400"/>
        <v>0</v>
      </c>
      <c r="BV257" s="439">
        <f t="shared" si="400"/>
        <v>0</v>
      </c>
      <c r="BW257" s="439">
        <f t="shared" si="400"/>
        <v>0</v>
      </c>
      <c r="BX257" s="439">
        <f t="shared" si="400"/>
        <v>0</v>
      </c>
      <c r="BY257" s="439">
        <f t="shared" si="400"/>
        <v>0</v>
      </c>
      <c r="BZ257" s="439">
        <f t="shared" si="400"/>
        <v>0</v>
      </c>
      <c r="CA257" s="439">
        <f t="shared" si="400"/>
        <v>0</v>
      </c>
      <c r="CB257" s="439">
        <f t="shared" si="400"/>
        <v>0</v>
      </c>
      <c r="CC257" s="439">
        <f t="shared" si="400"/>
        <v>0</v>
      </c>
      <c r="CD257" s="439">
        <f t="shared" si="400"/>
        <v>0</v>
      </c>
      <c r="CE257" s="439">
        <f t="shared" si="400"/>
        <v>0</v>
      </c>
      <c r="CF257" s="439">
        <f t="shared" si="400"/>
        <v>0</v>
      </c>
      <c r="CG257" s="439">
        <f t="shared" si="400"/>
        <v>0</v>
      </c>
      <c r="CH257" s="439">
        <f t="shared" si="400"/>
        <v>0</v>
      </c>
      <c r="CI257" s="439">
        <f t="shared" si="400"/>
        <v>0</v>
      </c>
      <c r="CJ257" s="439">
        <f t="shared" si="400"/>
        <v>0</v>
      </c>
      <c r="CK257" s="439">
        <f t="shared" si="400"/>
        <v>0</v>
      </c>
      <c r="CL257" s="439">
        <f t="shared" si="400"/>
        <v>0</v>
      </c>
      <c r="CM257" s="439">
        <f t="shared" si="400"/>
        <v>0</v>
      </c>
      <c r="CN257" s="439">
        <f t="shared" si="400"/>
        <v>0</v>
      </c>
      <c r="CO257" s="439">
        <f t="shared" si="400"/>
        <v>0</v>
      </c>
      <c r="CP257" s="439">
        <f t="shared" si="400"/>
        <v>0</v>
      </c>
      <c r="CQ257" s="439">
        <f t="shared" si="400"/>
        <v>0</v>
      </c>
      <c r="CR257" s="439">
        <f t="shared" si="400"/>
        <v>0</v>
      </c>
      <c r="CS257" s="439">
        <f t="shared" si="400"/>
        <v>0</v>
      </c>
      <c r="CT257" s="439">
        <f t="shared" si="400"/>
        <v>0</v>
      </c>
      <c r="CU257" s="439">
        <f t="shared" si="400"/>
        <v>0</v>
      </c>
      <c r="CV257" s="439">
        <f t="shared" si="400"/>
        <v>0</v>
      </c>
      <c r="CW257" s="439">
        <f t="shared" si="400"/>
        <v>0</v>
      </c>
      <c r="CX257" s="439">
        <f t="shared" si="400"/>
        <v>0</v>
      </c>
      <c r="CY257" s="439">
        <f t="shared" si="400"/>
        <v>0</v>
      </c>
      <c r="CZ257" s="439">
        <f t="shared" si="400"/>
        <v>0</v>
      </c>
      <c r="DA257" s="439">
        <f t="shared" si="400"/>
        <v>0</v>
      </c>
      <c r="DB257" s="439">
        <f t="shared" si="400"/>
        <v>0</v>
      </c>
      <c r="DC257" s="439">
        <f t="shared" si="400"/>
        <v>0</v>
      </c>
      <c r="DD257" s="439">
        <f t="shared" si="400"/>
        <v>0</v>
      </c>
      <c r="DE257" s="439">
        <f t="shared" si="400"/>
        <v>0</v>
      </c>
      <c r="DF257" s="439">
        <f t="shared" si="400"/>
        <v>0</v>
      </c>
      <c r="DG257" s="439">
        <f t="shared" si="400"/>
        <v>0</v>
      </c>
      <c r="DH257" s="439">
        <f t="shared" si="400"/>
        <v>0</v>
      </c>
      <c r="DI257" s="439">
        <f t="shared" si="400"/>
        <v>0</v>
      </c>
      <c r="DJ257" s="439">
        <f t="shared" si="400"/>
        <v>0</v>
      </c>
      <c r="DK257" s="439">
        <f t="shared" si="400"/>
        <v>0</v>
      </c>
      <c r="DL257" s="439">
        <f t="shared" si="400"/>
        <v>0</v>
      </c>
      <c r="DM257" s="439">
        <f t="shared" si="400"/>
        <v>0</v>
      </c>
      <c r="DN257" s="439">
        <f t="shared" si="400"/>
        <v>0</v>
      </c>
      <c r="DO257" s="439">
        <f t="shared" si="400"/>
        <v>0</v>
      </c>
      <c r="DP257" s="439">
        <f t="shared" si="400"/>
        <v>0</v>
      </c>
      <c r="DQ257" s="439">
        <f t="shared" si="400"/>
        <v>0</v>
      </c>
      <c r="DR257" s="439">
        <f t="shared" si="400"/>
        <v>0</v>
      </c>
      <c r="DS257" s="439">
        <f t="shared" si="400"/>
        <v>0</v>
      </c>
      <c r="DT257" s="439">
        <f t="shared" si="400"/>
        <v>0</v>
      </c>
      <c r="DU257" s="439">
        <f t="shared" si="400"/>
        <v>0</v>
      </c>
      <c r="DV257" s="439">
        <f t="shared" si="400"/>
        <v>0</v>
      </c>
      <c r="DW257" s="439">
        <f t="shared" si="400"/>
        <v>0</v>
      </c>
      <c r="DX257" s="439">
        <f t="shared" si="400"/>
        <v>0</v>
      </c>
      <c r="DY257" s="439">
        <f t="shared" si="400"/>
        <v>0</v>
      </c>
      <c r="DZ257" s="439">
        <f t="shared" si="400"/>
        <v>0</v>
      </c>
      <c r="EA257" s="439">
        <f t="shared" si="400"/>
        <v>0</v>
      </c>
      <c r="EB257" s="439">
        <f t="shared" si="400"/>
        <v>0</v>
      </c>
      <c r="EC257" s="439">
        <f t="shared" ref="EC257:GN257" si="401">IF(EC$165=EOMONTH($D83,-1),SUMIFS($D248:$NK248,$D$165:$NK$165,"&gt;="&amp;EOMONTH($D83,$S83),$D$165:$NK$165,"&lt;"&amp;EOMONTH($D83,60))*-$AF83+SUMIFS($D248:$NK248,$D$165:$NK$165,"&gt;="&amp;EOMONTH($D83,60),$D$165:$NK$165,"&lt;"&amp;EOMONTH($D83,372))*-$AG83,0)</f>
        <v>0</v>
      </c>
      <c r="ED257" s="439">
        <f t="shared" si="401"/>
        <v>0</v>
      </c>
      <c r="EE257" s="439">
        <f t="shared" si="401"/>
        <v>0</v>
      </c>
      <c r="EF257" s="439">
        <f t="shared" si="401"/>
        <v>0</v>
      </c>
      <c r="EG257" s="439">
        <f t="shared" si="401"/>
        <v>0</v>
      </c>
      <c r="EH257" s="439">
        <f t="shared" si="401"/>
        <v>0</v>
      </c>
      <c r="EI257" s="439">
        <f t="shared" si="401"/>
        <v>0</v>
      </c>
      <c r="EJ257" s="439">
        <f t="shared" si="401"/>
        <v>0</v>
      </c>
      <c r="EK257" s="439">
        <f t="shared" si="401"/>
        <v>0</v>
      </c>
      <c r="EL257" s="439">
        <f t="shared" si="401"/>
        <v>0</v>
      </c>
      <c r="EM257" s="439">
        <f t="shared" si="401"/>
        <v>0</v>
      </c>
      <c r="EN257" s="439">
        <f t="shared" si="401"/>
        <v>0</v>
      </c>
      <c r="EO257" s="439">
        <f t="shared" si="401"/>
        <v>0</v>
      </c>
      <c r="EP257" s="439">
        <f t="shared" si="401"/>
        <v>0</v>
      </c>
      <c r="EQ257" s="439">
        <f t="shared" si="401"/>
        <v>0</v>
      </c>
      <c r="ER257" s="439">
        <f t="shared" si="401"/>
        <v>0</v>
      </c>
      <c r="ES257" s="439">
        <f t="shared" si="401"/>
        <v>0</v>
      </c>
      <c r="ET257" s="439">
        <f t="shared" si="401"/>
        <v>0</v>
      </c>
      <c r="EU257" s="439">
        <f t="shared" si="401"/>
        <v>0</v>
      </c>
      <c r="EV257" s="439">
        <f t="shared" si="401"/>
        <v>0</v>
      </c>
      <c r="EW257" s="439">
        <f t="shared" si="401"/>
        <v>0</v>
      </c>
      <c r="EX257" s="439">
        <f t="shared" si="401"/>
        <v>0</v>
      </c>
      <c r="EY257" s="439">
        <f t="shared" si="401"/>
        <v>0</v>
      </c>
      <c r="EZ257" s="439">
        <f t="shared" si="401"/>
        <v>0</v>
      </c>
      <c r="FA257" s="439">
        <f t="shared" si="401"/>
        <v>0</v>
      </c>
      <c r="FB257" s="439">
        <f t="shared" si="401"/>
        <v>0</v>
      </c>
      <c r="FC257" s="439">
        <f t="shared" si="401"/>
        <v>0</v>
      </c>
      <c r="FD257" s="439">
        <f t="shared" si="401"/>
        <v>0</v>
      </c>
      <c r="FE257" s="439">
        <f t="shared" si="401"/>
        <v>0</v>
      </c>
      <c r="FF257" s="439">
        <f t="shared" si="401"/>
        <v>0</v>
      </c>
      <c r="FG257" s="439">
        <f t="shared" si="401"/>
        <v>0</v>
      </c>
      <c r="FH257" s="439">
        <f t="shared" si="401"/>
        <v>0</v>
      </c>
      <c r="FI257" s="439">
        <f t="shared" si="401"/>
        <v>0</v>
      </c>
      <c r="FJ257" s="439">
        <f t="shared" si="401"/>
        <v>0</v>
      </c>
      <c r="FK257" s="439">
        <f t="shared" si="401"/>
        <v>0</v>
      </c>
      <c r="FL257" s="439">
        <f t="shared" si="401"/>
        <v>0</v>
      </c>
      <c r="FM257" s="439">
        <f t="shared" si="401"/>
        <v>0</v>
      </c>
      <c r="FN257" s="439">
        <f t="shared" si="401"/>
        <v>0</v>
      </c>
      <c r="FO257" s="439">
        <f t="shared" si="401"/>
        <v>0</v>
      </c>
      <c r="FP257" s="439">
        <f t="shared" si="401"/>
        <v>0</v>
      </c>
      <c r="FQ257" s="439">
        <f t="shared" si="401"/>
        <v>0</v>
      </c>
      <c r="FR257" s="439">
        <f t="shared" si="401"/>
        <v>0</v>
      </c>
      <c r="FS257" s="439">
        <f t="shared" si="401"/>
        <v>0</v>
      </c>
      <c r="FT257" s="439">
        <f t="shared" si="401"/>
        <v>0</v>
      </c>
      <c r="FU257" s="439">
        <f t="shared" si="401"/>
        <v>0</v>
      </c>
      <c r="FV257" s="439">
        <f t="shared" si="401"/>
        <v>0</v>
      </c>
      <c r="FW257" s="439">
        <f t="shared" si="401"/>
        <v>0</v>
      </c>
      <c r="FX257" s="439">
        <f t="shared" si="401"/>
        <v>0</v>
      </c>
      <c r="FY257" s="439">
        <f t="shared" si="401"/>
        <v>0</v>
      </c>
      <c r="FZ257" s="439">
        <f t="shared" si="401"/>
        <v>0</v>
      </c>
      <c r="GA257" s="439">
        <f t="shared" si="401"/>
        <v>0</v>
      </c>
      <c r="GB257" s="439">
        <f t="shared" si="401"/>
        <v>0</v>
      </c>
      <c r="GC257" s="439">
        <f t="shared" si="401"/>
        <v>0</v>
      </c>
      <c r="GD257" s="439">
        <f t="shared" si="401"/>
        <v>0</v>
      </c>
      <c r="GE257" s="439">
        <f t="shared" si="401"/>
        <v>0</v>
      </c>
      <c r="GF257" s="439">
        <f t="shared" si="401"/>
        <v>0</v>
      </c>
      <c r="GG257" s="439">
        <f t="shared" si="401"/>
        <v>0</v>
      </c>
      <c r="GH257" s="439">
        <f t="shared" si="401"/>
        <v>0</v>
      </c>
      <c r="GI257" s="439">
        <f t="shared" si="401"/>
        <v>0</v>
      </c>
      <c r="GJ257" s="439">
        <f t="shared" si="401"/>
        <v>0</v>
      </c>
      <c r="GK257" s="439">
        <f t="shared" si="401"/>
        <v>0</v>
      </c>
      <c r="GL257" s="439">
        <f t="shared" si="401"/>
        <v>0</v>
      </c>
      <c r="GM257" s="439">
        <f t="shared" si="401"/>
        <v>0</v>
      </c>
      <c r="GN257" s="439">
        <f t="shared" si="401"/>
        <v>0</v>
      </c>
      <c r="GO257" s="439">
        <f t="shared" ref="GO257:IZ257" si="402">IF(GO$165=EOMONTH($D83,-1),SUMIFS($D248:$NK248,$D$165:$NK$165,"&gt;="&amp;EOMONTH($D83,$S83),$D$165:$NK$165,"&lt;"&amp;EOMONTH($D83,60))*-$AF83+SUMIFS($D248:$NK248,$D$165:$NK$165,"&gt;="&amp;EOMONTH($D83,60),$D$165:$NK$165,"&lt;"&amp;EOMONTH($D83,372))*-$AG83,0)</f>
        <v>0</v>
      </c>
      <c r="GP257" s="439">
        <f t="shared" si="402"/>
        <v>0</v>
      </c>
      <c r="GQ257" s="439">
        <f t="shared" si="402"/>
        <v>0</v>
      </c>
      <c r="GR257" s="439">
        <f t="shared" si="402"/>
        <v>0</v>
      </c>
      <c r="GS257" s="439">
        <f t="shared" si="402"/>
        <v>0</v>
      </c>
      <c r="GT257" s="439">
        <f t="shared" si="402"/>
        <v>0</v>
      </c>
      <c r="GU257" s="439">
        <f t="shared" si="402"/>
        <v>0</v>
      </c>
      <c r="GV257" s="439">
        <f t="shared" si="402"/>
        <v>0</v>
      </c>
      <c r="GW257" s="439">
        <f t="shared" si="402"/>
        <v>0</v>
      </c>
      <c r="GX257" s="439">
        <f t="shared" si="402"/>
        <v>0</v>
      </c>
      <c r="GY257" s="439">
        <f t="shared" si="402"/>
        <v>0</v>
      </c>
      <c r="GZ257" s="439">
        <f t="shared" si="402"/>
        <v>0</v>
      </c>
      <c r="HA257" s="439">
        <f t="shared" si="402"/>
        <v>0</v>
      </c>
      <c r="HB257" s="439">
        <f t="shared" si="402"/>
        <v>0</v>
      </c>
      <c r="HC257" s="439">
        <f t="shared" si="402"/>
        <v>0</v>
      </c>
      <c r="HD257" s="439">
        <f t="shared" si="402"/>
        <v>0</v>
      </c>
      <c r="HE257" s="439">
        <f t="shared" si="402"/>
        <v>0</v>
      </c>
      <c r="HF257" s="439">
        <f t="shared" si="402"/>
        <v>0</v>
      </c>
      <c r="HG257" s="439">
        <f t="shared" si="402"/>
        <v>0</v>
      </c>
      <c r="HH257" s="439">
        <f t="shared" si="402"/>
        <v>0</v>
      </c>
      <c r="HI257" s="439">
        <f t="shared" si="402"/>
        <v>0</v>
      </c>
      <c r="HJ257" s="439">
        <f t="shared" si="402"/>
        <v>0</v>
      </c>
      <c r="HK257" s="439">
        <f t="shared" si="402"/>
        <v>0</v>
      </c>
      <c r="HL257" s="439">
        <f t="shared" si="402"/>
        <v>0</v>
      </c>
      <c r="HM257" s="439">
        <f t="shared" si="402"/>
        <v>0</v>
      </c>
      <c r="HN257" s="439">
        <f t="shared" si="402"/>
        <v>0</v>
      </c>
      <c r="HO257" s="439">
        <f t="shared" si="402"/>
        <v>0</v>
      </c>
      <c r="HP257" s="439">
        <f t="shared" si="402"/>
        <v>0</v>
      </c>
      <c r="HQ257" s="439">
        <f t="shared" si="402"/>
        <v>0</v>
      </c>
      <c r="HR257" s="439">
        <f t="shared" si="402"/>
        <v>0</v>
      </c>
      <c r="HS257" s="439">
        <f t="shared" si="402"/>
        <v>0</v>
      </c>
      <c r="HT257" s="439">
        <f t="shared" si="402"/>
        <v>0</v>
      </c>
      <c r="HU257" s="439">
        <f t="shared" si="402"/>
        <v>0</v>
      </c>
      <c r="HV257" s="439">
        <f t="shared" si="402"/>
        <v>0</v>
      </c>
      <c r="HW257" s="439">
        <f t="shared" si="402"/>
        <v>0</v>
      </c>
      <c r="HX257" s="439">
        <f t="shared" si="402"/>
        <v>0</v>
      </c>
      <c r="HY257" s="439">
        <f t="shared" si="402"/>
        <v>0</v>
      </c>
      <c r="HZ257" s="439">
        <f t="shared" si="402"/>
        <v>0</v>
      </c>
      <c r="IA257" s="439">
        <f t="shared" si="402"/>
        <v>0</v>
      </c>
      <c r="IB257" s="439">
        <f t="shared" si="402"/>
        <v>0</v>
      </c>
      <c r="IC257" s="439">
        <f t="shared" si="402"/>
        <v>0</v>
      </c>
      <c r="ID257" s="439">
        <f t="shared" si="402"/>
        <v>0</v>
      </c>
      <c r="IE257" s="439">
        <f t="shared" si="402"/>
        <v>0</v>
      </c>
      <c r="IF257" s="439">
        <f t="shared" si="402"/>
        <v>0</v>
      </c>
      <c r="IG257" s="439">
        <f t="shared" si="402"/>
        <v>0</v>
      </c>
      <c r="IH257" s="439">
        <f t="shared" si="402"/>
        <v>0</v>
      </c>
      <c r="II257" s="439">
        <f t="shared" si="402"/>
        <v>0</v>
      </c>
      <c r="IJ257" s="439">
        <f t="shared" si="402"/>
        <v>0</v>
      </c>
      <c r="IK257" s="439">
        <f t="shared" si="402"/>
        <v>0</v>
      </c>
      <c r="IL257" s="439">
        <f t="shared" si="402"/>
        <v>0</v>
      </c>
      <c r="IM257" s="439">
        <f t="shared" si="402"/>
        <v>0</v>
      </c>
      <c r="IN257" s="439">
        <f t="shared" si="402"/>
        <v>0</v>
      </c>
      <c r="IO257" s="439">
        <f t="shared" si="402"/>
        <v>0</v>
      </c>
      <c r="IP257" s="439">
        <f t="shared" si="402"/>
        <v>0</v>
      </c>
      <c r="IQ257" s="439">
        <f t="shared" si="402"/>
        <v>0</v>
      </c>
      <c r="IR257" s="439">
        <f t="shared" si="402"/>
        <v>0</v>
      </c>
      <c r="IS257" s="439">
        <f t="shared" si="402"/>
        <v>0</v>
      </c>
      <c r="IT257" s="439">
        <f t="shared" si="402"/>
        <v>0</v>
      </c>
      <c r="IU257" s="439">
        <f t="shared" si="402"/>
        <v>0</v>
      </c>
      <c r="IV257" s="439">
        <f t="shared" si="402"/>
        <v>0</v>
      </c>
      <c r="IW257" s="439">
        <f t="shared" si="402"/>
        <v>0</v>
      </c>
      <c r="IX257" s="439">
        <f t="shared" si="402"/>
        <v>0</v>
      </c>
      <c r="IY257" s="439">
        <f t="shared" si="402"/>
        <v>0</v>
      </c>
      <c r="IZ257" s="439">
        <f t="shared" si="402"/>
        <v>0</v>
      </c>
      <c r="JA257" s="439">
        <f t="shared" ref="JA257:LL257" si="403">IF(JA$165=EOMONTH($D83,-1),SUMIFS($D248:$NK248,$D$165:$NK$165,"&gt;="&amp;EOMONTH($D83,$S83),$D$165:$NK$165,"&lt;"&amp;EOMONTH($D83,60))*-$AF83+SUMIFS($D248:$NK248,$D$165:$NK$165,"&gt;="&amp;EOMONTH($D83,60),$D$165:$NK$165,"&lt;"&amp;EOMONTH($D83,372))*-$AG83,0)</f>
        <v>0</v>
      </c>
      <c r="JB257" s="439">
        <f t="shared" si="403"/>
        <v>0</v>
      </c>
      <c r="JC257" s="439">
        <f t="shared" si="403"/>
        <v>0</v>
      </c>
      <c r="JD257" s="439">
        <f t="shared" si="403"/>
        <v>0</v>
      </c>
      <c r="JE257" s="439">
        <f t="shared" si="403"/>
        <v>0</v>
      </c>
      <c r="JF257" s="439">
        <f t="shared" si="403"/>
        <v>0</v>
      </c>
      <c r="JG257" s="439">
        <f t="shared" si="403"/>
        <v>0</v>
      </c>
      <c r="JH257" s="439">
        <f t="shared" si="403"/>
        <v>0</v>
      </c>
      <c r="JI257" s="439">
        <f t="shared" si="403"/>
        <v>0</v>
      </c>
      <c r="JJ257" s="439">
        <f t="shared" si="403"/>
        <v>0</v>
      </c>
      <c r="JK257" s="439">
        <f t="shared" si="403"/>
        <v>0</v>
      </c>
      <c r="JL257" s="439">
        <f t="shared" si="403"/>
        <v>0</v>
      </c>
      <c r="JM257" s="439">
        <f t="shared" si="403"/>
        <v>0</v>
      </c>
      <c r="JN257" s="439">
        <f t="shared" si="403"/>
        <v>0</v>
      </c>
      <c r="JO257" s="439">
        <f t="shared" si="403"/>
        <v>0</v>
      </c>
      <c r="JP257" s="439">
        <f t="shared" si="403"/>
        <v>0</v>
      </c>
      <c r="JQ257" s="439">
        <f t="shared" si="403"/>
        <v>0</v>
      </c>
      <c r="JR257" s="439">
        <f t="shared" si="403"/>
        <v>0</v>
      </c>
      <c r="JS257" s="439">
        <f t="shared" si="403"/>
        <v>0</v>
      </c>
      <c r="JT257" s="439">
        <f t="shared" si="403"/>
        <v>0</v>
      </c>
      <c r="JU257" s="439">
        <f t="shared" si="403"/>
        <v>0</v>
      </c>
      <c r="JV257" s="439">
        <f t="shared" si="403"/>
        <v>0</v>
      </c>
      <c r="JW257" s="439">
        <f t="shared" si="403"/>
        <v>0</v>
      </c>
      <c r="JX257" s="439">
        <f t="shared" si="403"/>
        <v>0</v>
      </c>
      <c r="JY257" s="439">
        <f t="shared" si="403"/>
        <v>0</v>
      </c>
      <c r="JZ257" s="439">
        <f t="shared" si="403"/>
        <v>0</v>
      </c>
      <c r="KA257" s="439">
        <f t="shared" si="403"/>
        <v>0</v>
      </c>
      <c r="KB257" s="439">
        <f t="shared" si="403"/>
        <v>0</v>
      </c>
      <c r="KC257" s="439">
        <f t="shared" si="403"/>
        <v>0</v>
      </c>
      <c r="KD257" s="439">
        <f t="shared" si="403"/>
        <v>0</v>
      </c>
      <c r="KE257" s="439">
        <f t="shared" si="403"/>
        <v>0</v>
      </c>
      <c r="KF257" s="439">
        <f t="shared" si="403"/>
        <v>0</v>
      </c>
      <c r="KG257" s="439">
        <f t="shared" si="403"/>
        <v>0</v>
      </c>
      <c r="KH257" s="439">
        <f t="shared" si="403"/>
        <v>0</v>
      </c>
      <c r="KI257" s="439">
        <f t="shared" si="403"/>
        <v>0</v>
      </c>
      <c r="KJ257" s="439">
        <f t="shared" si="403"/>
        <v>0</v>
      </c>
      <c r="KK257" s="439">
        <f t="shared" si="403"/>
        <v>0</v>
      </c>
      <c r="KL257" s="439">
        <f t="shared" si="403"/>
        <v>0</v>
      </c>
      <c r="KM257" s="439">
        <f t="shared" si="403"/>
        <v>0</v>
      </c>
      <c r="KN257" s="439">
        <f t="shared" si="403"/>
        <v>0</v>
      </c>
      <c r="KO257" s="439">
        <f t="shared" si="403"/>
        <v>0</v>
      </c>
      <c r="KP257" s="439">
        <f t="shared" si="403"/>
        <v>0</v>
      </c>
      <c r="KQ257" s="439">
        <f t="shared" si="403"/>
        <v>0</v>
      </c>
      <c r="KR257" s="439">
        <f t="shared" si="403"/>
        <v>0</v>
      </c>
      <c r="KS257" s="439">
        <f t="shared" si="403"/>
        <v>0</v>
      </c>
      <c r="KT257" s="439">
        <f t="shared" si="403"/>
        <v>0</v>
      </c>
      <c r="KU257" s="439">
        <f t="shared" si="403"/>
        <v>0</v>
      </c>
      <c r="KV257" s="439">
        <f t="shared" si="403"/>
        <v>0</v>
      </c>
      <c r="KW257" s="439">
        <f t="shared" si="403"/>
        <v>0</v>
      </c>
      <c r="KX257" s="439">
        <f t="shared" si="403"/>
        <v>0</v>
      </c>
      <c r="KY257" s="439">
        <f t="shared" si="403"/>
        <v>0</v>
      </c>
      <c r="KZ257" s="439">
        <f t="shared" si="403"/>
        <v>0</v>
      </c>
      <c r="LA257" s="439">
        <f t="shared" si="403"/>
        <v>0</v>
      </c>
      <c r="LB257" s="439">
        <f t="shared" si="403"/>
        <v>0</v>
      </c>
      <c r="LC257" s="439">
        <f t="shared" si="403"/>
        <v>0</v>
      </c>
      <c r="LD257" s="439">
        <f t="shared" si="403"/>
        <v>0</v>
      </c>
      <c r="LE257" s="439">
        <f t="shared" si="403"/>
        <v>0</v>
      </c>
      <c r="LF257" s="439">
        <f t="shared" si="403"/>
        <v>0</v>
      </c>
      <c r="LG257" s="439">
        <f t="shared" si="403"/>
        <v>0</v>
      </c>
      <c r="LH257" s="439">
        <f t="shared" si="403"/>
        <v>0</v>
      </c>
      <c r="LI257" s="439">
        <f t="shared" si="403"/>
        <v>0</v>
      </c>
      <c r="LJ257" s="439">
        <f t="shared" si="403"/>
        <v>0</v>
      </c>
      <c r="LK257" s="439">
        <f t="shared" si="403"/>
        <v>0</v>
      </c>
      <c r="LL257" s="439">
        <f t="shared" si="403"/>
        <v>0</v>
      </c>
      <c r="LM257" s="439">
        <f t="shared" ref="LM257:NK257" si="404">IF(LM$165=EOMONTH($D83,-1),SUMIFS($D248:$NK248,$D$165:$NK$165,"&gt;="&amp;EOMONTH($D83,$S83),$D$165:$NK$165,"&lt;"&amp;EOMONTH($D83,60))*-$AF83+SUMIFS($D248:$NK248,$D$165:$NK$165,"&gt;="&amp;EOMONTH($D83,60),$D$165:$NK$165,"&lt;"&amp;EOMONTH($D83,372))*-$AG83,0)</f>
        <v>0</v>
      </c>
      <c r="LN257" s="439">
        <f t="shared" si="404"/>
        <v>0</v>
      </c>
      <c r="LO257" s="439">
        <f t="shared" si="404"/>
        <v>0</v>
      </c>
      <c r="LP257" s="439">
        <f t="shared" si="404"/>
        <v>0</v>
      </c>
      <c r="LQ257" s="439">
        <f t="shared" si="404"/>
        <v>0</v>
      </c>
      <c r="LR257" s="439">
        <f t="shared" si="404"/>
        <v>0</v>
      </c>
      <c r="LS257" s="439">
        <f t="shared" si="404"/>
        <v>0</v>
      </c>
      <c r="LT257" s="439">
        <f t="shared" si="404"/>
        <v>0</v>
      </c>
      <c r="LU257" s="439">
        <f t="shared" si="404"/>
        <v>0</v>
      </c>
      <c r="LV257" s="439">
        <f t="shared" si="404"/>
        <v>0</v>
      </c>
      <c r="LW257" s="439">
        <f t="shared" si="404"/>
        <v>0</v>
      </c>
      <c r="LX257" s="439">
        <f t="shared" si="404"/>
        <v>0</v>
      </c>
      <c r="LY257" s="439">
        <f t="shared" si="404"/>
        <v>0</v>
      </c>
      <c r="LZ257" s="439">
        <f t="shared" si="404"/>
        <v>0</v>
      </c>
      <c r="MA257" s="439">
        <f t="shared" si="404"/>
        <v>0</v>
      </c>
      <c r="MB257" s="439">
        <f t="shared" si="404"/>
        <v>0</v>
      </c>
      <c r="MC257" s="439">
        <f t="shared" si="404"/>
        <v>0</v>
      </c>
      <c r="MD257" s="439">
        <f t="shared" si="404"/>
        <v>0</v>
      </c>
      <c r="ME257" s="439">
        <f t="shared" si="404"/>
        <v>0</v>
      </c>
      <c r="MF257" s="439">
        <f t="shared" si="404"/>
        <v>0</v>
      </c>
      <c r="MG257" s="439">
        <f t="shared" si="404"/>
        <v>0</v>
      </c>
      <c r="MH257" s="439">
        <f t="shared" si="404"/>
        <v>0</v>
      </c>
      <c r="MI257" s="439">
        <f t="shared" si="404"/>
        <v>0</v>
      </c>
      <c r="MJ257" s="439">
        <f t="shared" si="404"/>
        <v>0</v>
      </c>
      <c r="MK257" s="439">
        <f t="shared" si="404"/>
        <v>0</v>
      </c>
      <c r="ML257" s="439">
        <f t="shared" si="404"/>
        <v>0</v>
      </c>
      <c r="MM257" s="439">
        <f t="shared" si="404"/>
        <v>0</v>
      </c>
      <c r="MN257" s="439">
        <f t="shared" si="404"/>
        <v>0</v>
      </c>
      <c r="MO257" s="439">
        <f t="shared" si="404"/>
        <v>0</v>
      </c>
      <c r="MP257" s="439">
        <f t="shared" si="404"/>
        <v>0</v>
      </c>
      <c r="MQ257" s="439">
        <f t="shared" si="404"/>
        <v>0</v>
      </c>
      <c r="MR257" s="439">
        <f t="shared" si="404"/>
        <v>0</v>
      </c>
      <c r="MS257" s="439">
        <f t="shared" si="404"/>
        <v>0</v>
      </c>
      <c r="MT257" s="439">
        <f t="shared" si="404"/>
        <v>0</v>
      </c>
      <c r="MU257" s="439">
        <f t="shared" si="404"/>
        <v>0</v>
      </c>
      <c r="MV257" s="439">
        <f t="shared" si="404"/>
        <v>0</v>
      </c>
      <c r="MW257" s="439">
        <f t="shared" si="404"/>
        <v>0</v>
      </c>
      <c r="MX257" s="439">
        <f t="shared" si="404"/>
        <v>0</v>
      </c>
      <c r="MY257" s="439">
        <f t="shared" si="404"/>
        <v>0</v>
      </c>
      <c r="MZ257" s="439">
        <f t="shared" si="404"/>
        <v>0</v>
      </c>
      <c r="NA257" s="439">
        <f t="shared" si="404"/>
        <v>0</v>
      </c>
      <c r="NB257" s="439">
        <f t="shared" si="404"/>
        <v>0</v>
      </c>
      <c r="NC257" s="439">
        <f t="shared" si="404"/>
        <v>0</v>
      </c>
      <c r="ND257" s="439">
        <f t="shared" si="404"/>
        <v>0</v>
      </c>
      <c r="NE257" s="439">
        <f t="shared" si="404"/>
        <v>0</v>
      </c>
      <c r="NF257" s="439">
        <f t="shared" si="404"/>
        <v>0</v>
      </c>
      <c r="NG257" s="439">
        <f t="shared" si="404"/>
        <v>0</v>
      </c>
      <c r="NH257" s="439">
        <f t="shared" si="404"/>
        <v>0</v>
      </c>
      <c r="NI257" s="439">
        <f t="shared" si="404"/>
        <v>0</v>
      </c>
      <c r="NJ257" s="439">
        <f t="shared" si="404"/>
        <v>0</v>
      </c>
      <c r="NK257" s="442">
        <f t="shared" si="404"/>
        <v>0</v>
      </c>
    </row>
    <row r="258" spans="1:375" x14ac:dyDescent="0.15">
      <c r="A258" s="436">
        <f t="shared" si="392"/>
        <v>-28137.720249999998</v>
      </c>
      <c r="B258" s="441" t="s">
        <v>756</v>
      </c>
      <c r="C258" s="438" t="s">
        <v>760</v>
      </c>
      <c r="D258" s="439">
        <f t="shared" ref="D258:BO258" si="405">IF(D$165=EOMONTH($E83,$R83*(1-$O83)),FV($AE83,ROUNDDOWN(YEARFRAC($D$165,D$165,1),0),0,($AC83*(1-$O83)+$AD83*$O83)*$B83,0),0)</f>
        <v>0</v>
      </c>
      <c r="E258" s="439">
        <f t="shared" si="405"/>
        <v>0</v>
      </c>
      <c r="F258" s="439">
        <f t="shared" si="405"/>
        <v>0</v>
      </c>
      <c r="G258" s="439">
        <f t="shared" si="405"/>
        <v>0</v>
      </c>
      <c r="H258" s="439">
        <f t="shared" si="405"/>
        <v>0</v>
      </c>
      <c r="I258" s="439">
        <f t="shared" si="405"/>
        <v>0</v>
      </c>
      <c r="J258" s="439">
        <f t="shared" si="405"/>
        <v>0</v>
      </c>
      <c r="K258" s="439">
        <f t="shared" si="405"/>
        <v>0</v>
      </c>
      <c r="L258" s="439">
        <f t="shared" si="405"/>
        <v>0</v>
      </c>
      <c r="M258" s="439">
        <f t="shared" si="405"/>
        <v>0</v>
      </c>
      <c r="N258" s="439">
        <f t="shared" si="405"/>
        <v>0</v>
      </c>
      <c r="O258" s="439">
        <f t="shared" si="405"/>
        <v>0</v>
      </c>
      <c r="P258" s="439">
        <f t="shared" si="405"/>
        <v>0</v>
      </c>
      <c r="Q258" s="439">
        <f t="shared" si="405"/>
        <v>0</v>
      </c>
      <c r="R258" s="439">
        <f t="shared" si="405"/>
        <v>0</v>
      </c>
      <c r="S258" s="439">
        <f t="shared" si="405"/>
        <v>0</v>
      </c>
      <c r="T258" s="439">
        <f t="shared" si="405"/>
        <v>0</v>
      </c>
      <c r="U258" s="439">
        <f t="shared" si="405"/>
        <v>0</v>
      </c>
      <c r="V258" s="439">
        <f t="shared" si="405"/>
        <v>0</v>
      </c>
      <c r="W258" s="439">
        <f t="shared" si="405"/>
        <v>0</v>
      </c>
      <c r="X258" s="439">
        <f t="shared" si="405"/>
        <v>0</v>
      </c>
      <c r="Y258" s="439">
        <f t="shared" si="405"/>
        <v>0</v>
      </c>
      <c r="Z258" s="439">
        <f t="shared" si="405"/>
        <v>0</v>
      </c>
      <c r="AA258" s="439">
        <f t="shared" si="405"/>
        <v>0</v>
      </c>
      <c r="AB258" s="439">
        <f t="shared" si="405"/>
        <v>0</v>
      </c>
      <c r="AC258" s="439">
        <f t="shared" si="405"/>
        <v>0</v>
      </c>
      <c r="AD258" s="439">
        <f t="shared" si="405"/>
        <v>0</v>
      </c>
      <c r="AE258" s="439">
        <f t="shared" si="405"/>
        <v>0</v>
      </c>
      <c r="AF258" s="439">
        <f t="shared" si="405"/>
        <v>0</v>
      </c>
      <c r="AG258" s="439">
        <f t="shared" si="405"/>
        <v>0</v>
      </c>
      <c r="AH258" s="439">
        <f t="shared" si="405"/>
        <v>0</v>
      </c>
      <c r="AI258" s="439">
        <f t="shared" si="405"/>
        <v>0</v>
      </c>
      <c r="AJ258" s="439">
        <f t="shared" si="405"/>
        <v>0</v>
      </c>
      <c r="AK258" s="439">
        <f t="shared" si="405"/>
        <v>0</v>
      </c>
      <c r="AL258" s="439">
        <f t="shared" si="405"/>
        <v>0</v>
      </c>
      <c r="AM258" s="439">
        <f t="shared" si="405"/>
        <v>0</v>
      </c>
      <c r="AN258" s="439">
        <f t="shared" si="405"/>
        <v>0</v>
      </c>
      <c r="AO258" s="439">
        <f t="shared" si="405"/>
        <v>0</v>
      </c>
      <c r="AP258" s="439">
        <f t="shared" si="405"/>
        <v>0</v>
      </c>
      <c r="AQ258" s="439">
        <f t="shared" si="405"/>
        <v>0</v>
      </c>
      <c r="AR258" s="439">
        <f t="shared" si="405"/>
        <v>0</v>
      </c>
      <c r="AS258" s="439">
        <f t="shared" si="405"/>
        <v>0</v>
      </c>
      <c r="AT258" s="439">
        <f t="shared" si="405"/>
        <v>0</v>
      </c>
      <c r="AU258" s="439">
        <f t="shared" si="405"/>
        <v>0</v>
      </c>
      <c r="AV258" s="439">
        <f t="shared" si="405"/>
        <v>0</v>
      </c>
      <c r="AW258" s="439">
        <f t="shared" si="405"/>
        <v>0</v>
      </c>
      <c r="AX258" s="439">
        <f t="shared" si="405"/>
        <v>0</v>
      </c>
      <c r="AY258" s="439">
        <f t="shared" si="405"/>
        <v>0</v>
      </c>
      <c r="AZ258" s="439">
        <f t="shared" si="405"/>
        <v>0</v>
      </c>
      <c r="BA258" s="439">
        <f t="shared" si="405"/>
        <v>0</v>
      </c>
      <c r="BB258" s="439">
        <f t="shared" si="405"/>
        <v>0</v>
      </c>
      <c r="BC258" s="439">
        <f t="shared" si="405"/>
        <v>0</v>
      </c>
      <c r="BD258" s="439">
        <f t="shared" si="405"/>
        <v>0</v>
      </c>
      <c r="BE258" s="439">
        <f t="shared" si="405"/>
        <v>0</v>
      </c>
      <c r="BF258" s="439">
        <f t="shared" si="405"/>
        <v>0</v>
      </c>
      <c r="BG258" s="439">
        <f t="shared" si="405"/>
        <v>0</v>
      </c>
      <c r="BH258" s="439">
        <f t="shared" si="405"/>
        <v>0</v>
      </c>
      <c r="BI258" s="439">
        <f t="shared" si="405"/>
        <v>0</v>
      </c>
      <c r="BJ258" s="439">
        <f t="shared" si="405"/>
        <v>0</v>
      </c>
      <c r="BK258" s="439">
        <f t="shared" si="405"/>
        <v>-28137.720249999998</v>
      </c>
      <c r="BL258" s="439">
        <f t="shared" si="405"/>
        <v>0</v>
      </c>
      <c r="BM258" s="439">
        <f t="shared" si="405"/>
        <v>0</v>
      </c>
      <c r="BN258" s="439">
        <f t="shared" si="405"/>
        <v>0</v>
      </c>
      <c r="BO258" s="439">
        <f t="shared" si="405"/>
        <v>0</v>
      </c>
      <c r="BP258" s="439">
        <f t="shared" ref="BP258:EA258" si="406">IF(BP$165=EOMONTH($E83,$R83*(1-$O83)),FV($AE83,ROUNDDOWN(YEARFRAC($D$165,BP$165,1),0),0,($AC83*(1-$O83)+$AD83*$O83)*$B83,0),0)</f>
        <v>0</v>
      </c>
      <c r="BQ258" s="439">
        <f t="shared" si="406"/>
        <v>0</v>
      </c>
      <c r="BR258" s="439">
        <f t="shared" si="406"/>
        <v>0</v>
      </c>
      <c r="BS258" s="439">
        <f t="shared" si="406"/>
        <v>0</v>
      </c>
      <c r="BT258" s="439">
        <f t="shared" si="406"/>
        <v>0</v>
      </c>
      <c r="BU258" s="439">
        <f t="shared" si="406"/>
        <v>0</v>
      </c>
      <c r="BV258" s="439">
        <f t="shared" si="406"/>
        <v>0</v>
      </c>
      <c r="BW258" s="439">
        <f t="shared" si="406"/>
        <v>0</v>
      </c>
      <c r="BX258" s="439">
        <f t="shared" si="406"/>
        <v>0</v>
      </c>
      <c r="BY258" s="439">
        <f t="shared" si="406"/>
        <v>0</v>
      </c>
      <c r="BZ258" s="439">
        <f t="shared" si="406"/>
        <v>0</v>
      </c>
      <c r="CA258" s="439">
        <f t="shared" si="406"/>
        <v>0</v>
      </c>
      <c r="CB258" s="439">
        <f t="shared" si="406"/>
        <v>0</v>
      </c>
      <c r="CC258" s="439">
        <f t="shared" si="406"/>
        <v>0</v>
      </c>
      <c r="CD258" s="439">
        <f t="shared" si="406"/>
        <v>0</v>
      </c>
      <c r="CE258" s="439">
        <f t="shared" si="406"/>
        <v>0</v>
      </c>
      <c r="CF258" s="439">
        <f t="shared" si="406"/>
        <v>0</v>
      </c>
      <c r="CG258" s="439">
        <f t="shared" si="406"/>
        <v>0</v>
      </c>
      <c r="CH258" s="439">
        <f t="shared" si="406"/>
        <v>0</v>
      </c>
      <c r="CI258" s="439">
        <f t="shared" si="406"/>
        <v>0</v>
      </c>
      <c r="CJ258" s="439">
        <f t="shared" si="406"/>
        <v>0</v>
      </c>
      <c r="CK258" s="439">
        <f t="shared" si="406"/>
        <v>0</v>
      </c>
      <c r="CL258" s="439">
        <f t="shared" si="406"/>
        <v>0</v>
      </c>
      <c r="CM258" s="439">
        <f t="shared" si="406"/>
        <v>0</v>
      </c>
      <c r="CN258" s="439">
        <f t="shared" si="406"/>
        <v>0</v>
      </c>
      <c r="CO258" s="439">
        <f t="shared" si="406"/>
        <v>0</v>
      </c>
      <c r="CP258" s="439">
        <f t="shared" si="406"/>
        <v>0</v>
      </c>
      <c r="CQ258" s="439">
        <f t="shared" si="406"/>
        <v>0</v>
      </c>
      <c r="CR258" s="439">
        <f t="shared" si="406"/>
        <v>0</v>
      </c>
      <c r="CS258" s="439">
        <f t="shared" si="406"/>
        <v>0</v>
      </c>
      <c r="CT258" s="439">
        <f t="shared" si="406"/>
        <v>0</v>
      </c>
      <c r="CU258" s="439">
        <f t="shared" si="406"/>
        <v>0</v>
      </c>
      <c r="CV258" s="439">
        <f t="shared" si="406"/>
        <v>0</v>
      </c>
      <c r="CW258" s="439">
        <f t="shared" si="406"/>
        <v>0</v>
      </c>
      <c r="CX258" s="439">
        <f t="shared" si="406"/>
        <v>0</v>
      </c>
      <c r="CY258" s="439">
        <f t="shared" si="406"/>
        <v>0</v>
      </c>
      <c r="CZ258" s="439">
        <f t="shared" si="406"/>
        <v>0</v>
      </c>
      <c r="DA258" s="439">
        <f t="shared" si="406"/>
        <v>0</v>
      </c>
      <c r="DB258" s="439">
        <f t="shared" si="406"/>
        <v>0</v>
      </c>
      <c r="DC258" s="439">
        <f t="shared" si="406"/>
        <v>0</v>
      </c>
      <c r="DD258" s="439">
        <f t="shared" si="406"/>
        <v>0</v>
      </c>
      <c r="DE258" s="439">
        <f t="shared" si="406"/>
        <v>0</v>
      </c>
      <c r="DF258" s="439">
        <f t="shared" si="406"/>
        <v>0</v>
      </c>
      <c r="DG258" s="439">
        <f t="shared" si="406"/>
        <v>0</v>
      </c>
      <c r="DH258" s="439">
        <f t="shared" si="406"/>
        <v>0</v>
      </c>
      <c r="DI258" s="439">
        <f t="shared" si="406"/>
        <v>0</v>
      </c>
      <c r="DJ258" s="439">
        <f t="shared" si="406"/>
        <v>0</v>
      </c>
      <c r="DK258" s="439">
        <f t="shared" si="406"/>
        <v>0</v>
      </c>
      <c r="DL258" s="439">
        <f t="shared" si="406"/>
        <v>0</v>
      </c>
      <c r="DM258" s="439">
        <f t="shared" si="406"/>
        <v>0</v>
      </c>
      <c r="DN258" s="439">
        <f t="shared" si="406"/>
        <v>0</v>
      </c>
      <c r="DO258" s="439">
        <f t="shared" si="406"/>
        <v>0</v>
      </c>
      <c r="DP258" s="439">
        <f t="shared" si="406"/>
        <v>0</v>
      </c>
      <c r="DQ258" s="439">
        <f t="shared" si="406"/>
        <v>0</v>
      </c>
      <c r="DR258" s="439">
        <f t="shared" si="406"/>
        <v>0</v>
      </c>
      <c r="DS258" s="439">
        <f t="shared" si="406"/>
        <v>0</v>
      </c>
      <c r="DT258" s="439">
        <f t="shared" si="406"/>
        <v>0</v>
      </c>
      <c r="DU258" s="439">
        <f t="shared" si="406"/>
        <v>0</v>
      </c>
      <c r="DV258" s="439">
        <f t="shared" si="406"/>
        <v>0</v>
      </c>
      <c r="DW258" s="439">
        <f t="shared" si="406"/>
        <v>0</v>
      </c>
      <c r="DX258" s="439">
        <f t="shared" si="406"/>
        <v>0</v>
      </c>
      <c r="DY258" s="439">
        <f t="shared" si="406"/>
        <v>0</v>
      </c>
      <c r="DZ258" s="439">
        <f t="shared" si="406"/>
        <v>0</v>
      </c>
      <c r="EA258" s="439">
        <f t="shared" si="406"/>
        <v>0</v>
      </c>
      <c r="EB258" s="439">
        <f t="shared" ref="EB258:GM258" si="407">IF(EB$165=EOMONTH($E83,$R83*(1-$O83)),FV($AE83,ROUNDDOWN(YEARFRAC($D$165,EB$165,1),0),0,($AC83*(1-$O83)+$AD83*$O83)*$B83,0),0)</f>
        <v>0</v>
      </c>
      <c r="EC258" s="439">
        <f t="shared" si="407"/>
        <v>0</v>
      </c>
      <c r="ED258" s="439">
        <f t="shared" si="407"/>
        <v>0</v>
      </c>
      <c r="EE258" s="439">
        <f t="shared" si="407"/>
        <v>0</v>
      </c>
      <c r="EF258" s="439">
        <f t="shared" si="407"/>
        <v>0</v>
      </c>
      <c r="EG258" s="439">
        <f t="shared" si="407"/>
        <v>0</v>
      </c>
      <c r="EH258" s="439">
        <f t="shared" si="407"/>
        <v>0</v>
      </c>
      <c r="EI258" s="439">
        <f t="shared" si="407"/>
        <v>0</v>
      </c>
      <c r="EJ258" s="439">
        <f t="shared" si="407"/>
        <v>0</v>
      </c>
      <c r="EK258" s="439">
        <f t="shared" si="407"/>
        <v>0</v>
      </c>
      <c r="EL258" s="439">
        <f t="shared" si="407"/>
        <v>0</v>
      </c>
      <c r="EM258" s="439">
        <f t="shared" si="407"/>
        <v>0</v>
      </c>
      <c r="EN258" s="439">
        <f t="shared" si="407"/>
        <v>0</v>
      </c>
      <c r="EO258" s="439">
        <f t="shared" si="407"/>
        <v>0</v>
      </c>
      <c r="EP258" s="439">
        <f t="shared" si="407"/>
        <v>0</v>
      </c>
      <c r="EQ258" s="439">
        <f t="shared" si="407"/>
        <v>0</v>
      </c>
      <c r="ER258" s="439">
        <f t="shared" si="407"/>
        <v>0</v>
      </c>
      <c r="ES258" s="439">
        <f t="shared" si="407"/>
        <v>0</v>
      </c>
      <c r="ET258" s="439">
        <f t="shared" si="407"/>
        <v>0</v>
      </c>
      <c r="EU258" s="439">
        <f t="shared" si="407"/>
        <v>0</v>
      </c>
      <c r="EV258" s="439">
        <f t="shared" si="407"/>
        <v>0</v>
      </c>
      <c r="EW258" s="439">
        <f t="shared" si="407"/>
        <v>0</v>
      </c>
      <c r="EX258" s="439">
        <f t="shared" si="407"/>
        <v>0</v>
      </c>
      <c r="EY258" s="439">
        <f t="shared" si="407"/>
        <v>0</v>
      </c>
      <c r="EZ258" s="439">
        <f t="shared" si="407"/>
        <v>0</v>
      </c>
      <c r="FA258" s="439">
        <f t="shared" si="407"/>
        <v>0</v>
      </c>
      <c r="FB258" s="439">
        <f t="shared" si="407"/>
        <v>0</v>
      </c>
      <c r="FC258" s="439">
        <f t="shared" si="407"/>
        <v>0</v>
      </c>
      <c r="FD258" s="439">
        <f t="shared" si="407"/>
        <v>0</v>
      </c>
      <c r="FE258" s="439">
        <f t="shared" si="407"/>
        <v>0</v>
      </c>
      <c r="FF258" s="439">
        <f t="shared" si="407"/>
        <v>0</v>
      </c>
      <c r="FG258" s="439">
        <f t="shared" si="407"/>
        <v>0</v>
      </c>
      <c r="FH258" s="439">
        <f t="shared" si="407"/>
        <v>0</v>
      </c>
      <c r="FI258" s="439">
        <f t="shared" si="407"/>
        <v>0</v>
      </c>
      <c r="FJ258" s="439">
        <f t="shared" si="407"/>
        <v>0</v>
      </c>
      <c r="FK258" s="439">
        <f t="shared" si="407"/>
        <v>0</v>
      </c>
      <c r="FL258" s="439">
        <f t="shared" si="407"/>
        <v>0</v>
      </c>
      <c r="FM258" s="439">
        <f t="shared" si="407"/>
        <v>0</v>
      </c>
      <c r="FN258" s="439">
        <f t="shared" si="407"/>
        <v>0</v>
      </c>
      <c r="FO258" s="439">
        <f t="shared" si="407"/>
        <v>0</v>
      </c>
      <c r="FP258" s="439">
        <f t="shared" si="407"/>
        <v>0</v>
      </c>
      <c r="FQ258" s="439">
        <f t="shared" si="407"/>
        <v>0</v>
      </c>
      <c r="FR258" s="439">
        <f t="shared" si="407"/>
        <v>0</v>
      </c>
      <c r="FS258" s="439">
        <f t="shared" si="407"/>
        <v>0</v>
      </c>
      <c r="FT258" s="439">
        <f t="shared" si="407"/>
        <v>0</v>
      </c>
      <c r="FU258" s="439">
        <f t="shared" si="407"/>
        <v>0</v>
      </c>
      <c r="FV258" s="439">
        <f t="shared" si="407"/>
        <v>0</v>
      </c>
      <c r="FW258" s="439">
        <f t="shared" si="407"/>
        <v>0</v>
      </c>
      <c r="FX258" s="439">
        <f t="shared" si="407"/>
        <v>0</v>
      </c>
      <c r="FY258" s="439">
        <f t="shared" si="407"/>
        <v>0</v>
      </c>
      <c r="FZ258" s="439">
        <f t="shared" si="407"/>
        <v>0</v>
      </c>
      <c r="GA258" s="439">
        <f t="shared" si="407"/>
        <v>0</v>
      </c>
      <c r="GB258" s="439">
        <f t="shared" si="407"/>
        <v>0</v>
      </c>
      <c r="GC258" s="439">
        <f t="shared" si="407"/>
        <v>0</v>
      </c>
      <c r="GD258" s="439">
        <f t="shared" si="407"/>
        <v>0</v>
      </c>
      <c r="GE258" s="439">
        <f t="shared" si="407"/>
        <v>0</v>
      </c>
      <c r="GF258" s="439">
        <f t="shared" si="407"/>
        <v>0</v>
      </c>
      <c r="GG258" s="439">
        <f t="shared" si="407"/>
        <v>0</v>
      </c>
      <c r="GH258" s="439">
        <f t="shared" si="407"/>
        <v>0</v>
      </c>
      <c r="GI258" s="439">
        <f t="shared" si="407"/>
        <v>0</v>
      </c>
      <c r="GJ258" s="439">
        <f t="shared" si="407"/>
        <v>0</v>
      </c>
      <c r="GK258" s="439">
        <f t="shared" si="407"/>
        <v>0</v>
      </c>
      <c r="GL258" s="439">
        <f t="shared" si="407"/>
        <v>0</v>
      </c>
      <c r="GM258" s="439">
        <f t="shared" si="407"/>
        <v>0</v>
      </c>
      <c r="GN258" s="439">
        <f t="shared" ref="GN258:IY258" si="408">IF(GN$165=EOMONTH($E83,$R83*(1-$O83)),FV($AE83,ROUNDDOWN(YEARFRAC($D$165,GN$165,1),0),0,($AC83*(1-$O83)+$AD83*$O83)*$B83,0),0)</f>
        <v>0</v>
      </c>
      <c r="GO258" s="439">
        <f t="shared" si="408"/>
        <v>0</v>
      </c>
      <c r="GP258" s="439">
        <f t="shared" si="408"/>
        <v>0</v>
      </c>
      <c r="GQ258" s="439">
        <f t="shared" si="408"/>
        <v>0</v>
      </c>
      <c r="GR258" s="439">
        <f t="shared" si="408"/>
        <v>0</v>
      </c>
      <c r="GS258" s="439">
        <f t="shared" si="408"/>
        <v>0</v>
      </c>
      <c r="GT258" s="439">
        <f t="shared" si="408"/>
        <v>0</v>
      </c>
      <c r="GU258" s="439">
        <f t="shared" si="408"/>
        <v>0</v>
      </c>
      <c r="GV258" s="439">
        <f t="shared" si="408"/>
        <v>0</v>
      </c>
      <c r="GW258" s="439">
        <f t="shared" si="408"/>
        <v>0</v>
      </c>
      <c r="GX258" s="439">
        <f t="shared" si="408"/>
        <v>0</v>
      </c>
      <c r="GY258" s="439">
        <f t="shared" si="408"/>
        <v>0</v>
      </c>
      <c r="GZ258" s="439">
        <f t="shared" si="408"/>
        <v>0</v>
      </c>
      <c r="HA258" s="439">
        <f t="shared" si="408"/>
        <v>0</v>
      </c>
      <c r="HB258" s="439">
        <f t="shared" si="408"/>
        <v>0</v>
      </c>
      <c r="HC258" s="439">
        <f t="shared" si="408"/>
        <v>0</v>
      </c>
      <c r="HD258" s="439">
        <f t="shared" si="408"/>
        <v>0</v>
      </c>
      <c r="HE258" s="439">
        <f t="shared" si="408"/>
        <v>0</v>
      </c>
      <c r="HF258" s="439">
        <f t="shared" si="408"/>
        <v>0</v>
      </c>
      <c r="HG258" s="439">
        <f t="shared" si="408"/>
        <v>0</v>
      </c>
      <c r="HH258" s="439">
        <f t="shared" si="408"/>
        <v>0</v>
      </c>
      <c r="HI258" s="439">
        <f t="shared" si="408"/>
        <v>0</v>
      </c>
      <c r="HJ258" s="439">
        <f t="shared" si="408"/>
        <v>0</v>
      </c>
      <c r="HK258" s="439">
        <f t="shared" si="408"/>
        <v>0</v>
      </c>
      <c r="HL258" s="439">
        <f t="shared" si="408"/>
        <v>0</v>
      </c>
      <c r="HM258" s="439">
        <f t="shared" si="408"/>
        <v>0</v>
      </c>
      <c r="HN258" s="439">
        <f t="shared" si="408"/>
        <v>0</v>
      </c>
      <c r="HO258" s="439">
        <f t="shared" si="408"/>
        <v>0</v>
      </c>
      <c r="HP258" s="439">
        <f t="shared" si="408"/>
        <v>0</v>
      </c>
      <c r="HQ258" s="439">
        <f t="shared" si="408"/>
        <v>0</v>
      </c>
      <c r="HR258" s="439">
        <f t="shared" si="408"/>
        <v>0</v>
      </c>
      <c r="HS258" s="439">
        <f t="shared" si="408"/>
        <v>0</v>
      </c>
      <c r="HT258" s="439">
        <f t="shared" si="408"/>
        <v>0</v>
      </c>
      <c r="HU258" s="439">
        <f t="shared" si="408"/>
        <v>0</v>
      </c>
      <c r="HV258" s="439">
        <f t="shared" si="408"/>
        <v>0</v>
      </c>
      <c r="HW258" s="439">
        <f t="shared" si="408"/>
        <v>0</v>
      </c>
      <c r="HX258" s="439">
        <f t="shared" si="408"/>
        <v>0</v>
      </c>
      <c r="HY258" s="439">
        <f t="shared" si="408"/>
        <v>0</v>
      </c>
      <c r="HZ258" s="439">
        <f t="shared" si="408"/>
        <v>0</v>
      </c>
      <c r="IA258" s="439">
        <f t="shared" si="408"/>
        <v>0</v>
      </c>
      <c r="IB258" s="439">
        <f t="shared" si="408"/>
        <v>0</v>
      </c>
      <c r="IC258" s="439">
        <f t="shared" si="408"/>
        <v>0</v>
      </c>
      <c r="ID258" s="439">
        <f t="shared" si="408"/>
        <v>0</v>
      </c>
      <c r="IE258" s="439">
        <f t="shared" si="408"/>
        <v>0</v>
      </c>
      <c r="IF258" s="439">
        <f t="shared" si="408"/>
        <v>0</v>
      </c>
      <c r="IG258" s="439">
        <f t="shared" si="408"/>
        <v>0</v>
      </c>
      <c r="IH258" s="439">
        <f t="shared" si="408"/>
        <v>0</v>
      </c>
      <c r="II258" s="439">
        <f t="shared" si="408"/>
        <v>0</v>
      </c>
      <c r="IJ258" s="439">
        <f t="shared" si="408"/>
        <v>0</v>
      </c>
      <c r="IK258" s="439">
        <f t="shared" si="408"/>
        <v>0</v>
      </c>
      <c r="IL258" s="439">
        <f t="shared" si="408"/>
        <v>0</v>
      </c>
      <c r="IM258" s="439">
        <f t="shared" si="408"/>
        <v>0</v>
      </c>
      <c r="IN258" s="439">
        <f t="shared" si="408"/>
        <v>0</v>
      </c>
      <c r="IO258" s="439">
        <f t="shared" si="408"/>
        <v>0</v>
      </c>
      <c r="IP258" s="439">
        <f t="shared" si="408"/>
        <v>0</v>
      </c>
      <c r="IQ258" s="439">
        <f t="shared" si="408"/>
        <v>0</v>
      </c>
      <c r="IR258" s="439">
        <f t="shared" si="408"/>
        <v>0</v>
      </c>
      <c r="IS258" s="439">
        <f t="shared" si="408"/>
        <v>0</v>
      </c>
      <c r="IT258" s="439">
        <f t="shared" si="408"/>
        <v>0</v>
      </c>
      <c r="IU258" s="439">
        <f t="shared" si="408"/>
        <v>0</v>
      </c>
      <c r="IV258" s="439">
        <f t="shared" si="408"/>
        <v>0</v>
      </c>
      <c r="IW258" s="439">
        <f t="shared" si="408"/>
        <v>0</v>
      </c>
      <c r="IX258" s="439">
        <f t="shared" si="408"/>
        <v>0</v>
      </c>
      <c r="IY258" s="439">
        <f t="shared" si="408"/>
        <v>0</v>
      </c>
      <c r="IZ258" s="439">
        <f t="shared" ref="IZ258:LK258" si="409">IF(IZ$165=EOMONTH($E83,$R83*(1-$O83)),FV($AE83,ROUNDDOWN(YEARFRAC($D$165,IZ$165,1),0),0,($AC83*(1-$O83)+$AD83*$O83)*$B83,0),0)</f>
        <v>0</v>
      </c>
      <c r="JA258" s="439">
        <f t="shared" si="409"/>
        <v>0</v>
      </c>
      <c r="JB258" s="439">
        <f t="shared" si="409"/>
        <v>0</v>
      </c>
      <c r="JC258" s="439">
        <f t="shared" si="409"/>
        <v>0</v>
      </c>
      <c r="JD258" s="439">
        <f t="shared" si="409"/>
        <v>0</v>
      </c>
      <c r="JE258" s="439">
        <f t="shared" si="409"/>
        <v>0</v>
      </c>
      <c r="JF258" s="439">
        <f t="shared" si="409"/>
        <v>0</v>
      </c>
      <c r="JG258" s="439">
        <f t="shared" si="409"/>
        <v>0</v>
      </c>
      <c r="JH258" s="439">
        <f t="shared" si="409"/>
        <v>0</v>
      </c>
      <c r="JI258" s="439">
        <f t="shared" si="409"/>
        <v>0</v>
      </c>
      <c r="JJ258" s="439">
        <f t="shared" si="409"/>
        <v>0</v>
      </c>
      <c r="JK258" s="439">
        <f t="shared" si="409"/>
        <v>0</v>
      </c>
      <c r="JL258" s="439">
        <f t="shared" si="409"/>
        <v>0</v>
      </c>
      <c r="JM258" s="439">
        <f t="shared" si="409"/>
        <v>0</v>
      </c>
      <c r="JN258" s="439">
        <f t="shared" si="409"/>
        <v>0</v>
      </c>
      <c r="JO258" s="439">
        <f t="shared" si="409"/>
        <v>0</v>
      </c>
      <c r="JP258" s="439">
        <f t="shared" si="409"/>
        <v>0</v>
      </c>
      <c r="JQ258" s="439">
        <f t="shared" si="409"/>
        <v>0</v>
      </c>
      <c r="JR258" s="439">
        <f t="shared" si="409"/>
        <v>0</v>
      </c>
      <c r="JS258" s="439">
        <f t="shared" si="409"/>
        <v>0</v>
      </c>
      <c r="JT258" s="439">
        <f t="shared" si="409"/>
        <v>0</v>
      </c>
      <c r="JU258" s="439">
        <f t="shared" si="409"/>
        <v>0</v>
      </c>
      <c r="JV258" s="439">
        <f t="shared" si="409"/>
        <v>0</v>
      </c>
      <c r="JW258" s="439">
        <f t="shared" si="409"/>
        <v>0</v>
      </c>
      <c r="JX258" s="439">
        <f t="shared" si="409"/>
        <v>0</v>
      </c>
      <c r="JY258" s="439">
        <f t="shared" si="409"/>
        <v>0</v>
      </c>
      <c r="JZ258" s="439">
        <f t="shared" si="409"/>
        <v>0</v>
      </c>
      <c r="KA258" s="439">
        <f t="shared" si="409"/>
        <v>0</v>
      </c>
      <c r="KB258" s="439">
        <f t="shared" si="409"/>
        <v>0</v>
      </c>
      <c r="KC258" s="439">
        <f t="shared" si="409"/>
        <v>0</v>
      </c>
      <c r="KD258" s="439">
        <f t="shared" si="409"/>
        <v>0</v>
      </c>
      <c r="KE258" s="439">
        <f t="shared" si="409"/>
        <v>0</v>
      </c>
      <c r="KF258" s="439">
        <f t="shared" si="409"/>
        <v>0</v>
      </c>
      <c r="KG258" s="439">
        <f t="shared" si="409"/>
        <v>0</v>
      </c>
      <c r="KH258" s="439">
        <f t="shared" si="409"/>
        <v>0</v>
      </c>
      <c r="KI258" s="439">
        <f t="shared" si="409"/>
        <v>0</v>
      </c>
      <c r="KJ258" s="439">
        <f t="shared" si="409"/>
        <v>0</v>
      </c>
      <c r="KK258" s="439">
        <f t="shared" si="409"/>
        <v>0</v>
      </c>
      <c r="KL258" s="439">
        <f t="shared" si="409"/>
        <v>0</v>
      </c>
      <c r="KM258" s="439">
        <f t="shared" si="409"/>
        <v>0</v>
      </c>
      <c r="KN258" s="439">
        <f t="shared" si="409"/>
        <v>0</v>
      </c>
      <c r="KO258" s="439">
        <f t="shared" si="409"/>
        <v>0</v>
      </c>
      <c r="KP258" s="439">
        <f t="shared" si="409"/>
        <v>0</v>
      </c>
      <c r="KQ258" s="439">
        <f t="shared" si="409"/>
        <v>0</v>
      </c>
      <c r="KR258" s="439">
        <f t="shared" si="409"/>
        <v>0</v>
      </c>
      <c r="KS258" s="439">
        <f t="shared" si="409"/>
        <v>0</v>
      </c>
      <c r="KT258" s="439">
        <f t="shared" si="409"/>
        <v>0</v>
      </c>
      <c r="KU258" s="439">
        <f t="shared" si="409"/>
        <v>0</v>
      </c>
      <c r="KV258" s="439">
        <f t="shared" si="409"/>
        <v>0</v>
      </c>
      <c r="KW258" s="439">
        <f t="shared" si="409"/>
        <v>0</v>
      </c>
      <c r="KX258" s="439">
        <f t="shared" si="409"/>
        <v>0</v>
      </c>
      <c r="KY258" s="439">
        <f t="shared" si="409"/>
        <v>0</v>
      </c>
      <c r="KZ258" s="439">
        <f t="shared" si="409"/>
        <v>0</v>
      </c>
      <c r="LA258" s="439">
        <f t="shared" si="409"/>
        <v>0</v>
      </c>
      <c r="LB258" s="439">
        <f t="shared" si="409"/>
        <v>0</v>
      </c>
      <c r="LC258" s="439">
        <f t="shared" si="409"/>
        <v>0</v>
      </c>
      <c r="LD258" s="439">
        <f t="shared" si="409"/>
        <v>0</v>
      </c>
      <c r="LE258" s="439">
        <f t="shared" si="409"/>
        <v>0</v>
      </c>
      <c r="LF258" s="439">
        <f t="shared" si="409"/>
        <v>0</v>
      </c>
      <c r="LG258" s="439">
        <f t="shared" si="409"/>
        <v>0</v>
      </c>
      <c r="LH258" s="439">
        <f t="shared" si="409"/>
        <v>0</v>
      </c>
      <c r="LI258" s="439">
        <f t="shared" si="409"/>
        <v>0</v>
      </c>
      <c r="LJ258" s="439">
        <f t="shared" si="409"/>
        <v>0</v>
      </c>
      <c r="LK258" s="439">
        <f t="shared" si="409"/>
        <v>0</v>
      </c>
      <c r="LL258" s="439">
        <f t="shared" ref="LL258:NK258" si="410">IF(LL$165=EOMONTH($E83,$R83*(1-$O83)),FV($AE83,ROUNDDOWN(YEARFRAC($D$165,LL$165,1),0),0,($AC83*(1-$O83)+$AD83*$O83)*$B83,0),0)</f>
        <v>0</v>
      </c>
      <c r="LM258" s="439">
        <f t="shared" si="410"/>
        <v>0</v>
      </c>
      <c r="LN258" s="439">
        <f t="shared" si="410"/>
        <v>0</v>
      </c>
      <c r="LO258" s="439">
        <f t="shared" si="410"/>
        <v>0</v>
      </c>
      <c r="LP258" s="439">
        <f t="shared" si="410"/>
        <v>0</v>
      </c>
      <c r="LQ258" s="439">
        <f t="shared" si="410"/>
        <v>0</v>
      </c>
      <c r="LR258" s="439">
        <f t="shared" si="410"/>
        <v>0</v>
      </c>
      <c r="LS258" s="439">
        <f t="shared" si="410"/>
        <v>0</v>
      </c>
      <c r="LT258" s="439">
        <f t="shared" si="410"/>
        <v>0</v>
      </c>
      <c r="LU258" s="439">
        <f t="shared" si="410"/>
        <v>0</v>
      </c>
      <c r="LV258" s="439">
        <f t="shared" si="410"/>
        <v>0</v>
      </c>
      <c r="LW258" s="439">
        <f t="shared" si="410"/>
        <v>0</v>
      </c>
      <c r="LX258" s="439">
        <f t="shared" si="410"/>
        <v>0</v>
      </c>
      <c r="LY258" s="439">
        <f t="shared" si="410"/>
        <v>0</v>
      </c>
      <c r="LZ258" s="439">
        <f t="shared" si="410"/>
        <v>0</v>
      </c>
      <c r="MA258" s="439">
        <f t="shared" si="410"/>
        <v>0</v>
      </c>
      <c r="MB258" s="439">
        <f t="shared" si="410"/>
        <v>0</v>
      </c>
      <c r="MC258" s="439">
        <f t="shared" si="410"/>
        <v>0</v>
      </c>
      <c r="MD258" s="439">
        <f t="shared" si="410"/>
        <v>0</v>
      </c>
      <c r="ME258" s="439">
        <f t="shared" si="410"/>
        <v>0</v>
      </c>
      <c r="MF258" s="439">
        <f t="shared" si="410"/>
        <v>0</v>
      </c>
      <c r="MG258" s="439">
        <f t="shared" si="410"/>
        <v>0</v>
      </c>
      <c r="MH258" s="439">
        <f t="shared" si="410"/>
        <v>0</v>
      </c>
      <c r="MI258" s="439">
        <f t="shared" si="410"/>
        <v>0</v>
      </c>
      <c r="MJ258" s="439">
        <f t="shared" si="410"/>
        <v>0</v>
      </c>
      <c r="MK258" s="439">
        <f t="shared" si="410"/>
        <v>0</v>
      </c>
      <c r="ML258" s="439">
        <f t="shared" si="410"/>
        <v>0</v>
      </c>
      <c r="MM258" s="439">
        <f t="shared" si="410"/>
        <v>0</v>
      </c>
      <c r="MN258" s="439">
        <f t="shared" si="410"/>
        <v>0</v>
      </c>
      <c r="MO258" s="439">
        <f t="shared" si="410"/>
        <v>0</v>
      </c>
      <c r="MP258" s="439">
        <f t="shared" si="410"/>
        <v>0</v>
      </c>
      <c r="MQ258" s="439">
        <f t="shared" si="410"/>
        <v>0</v>
      </c>
      <c r="MR258" s="439">
        <f t="shared" si="410"/>
        <v>0</v>
      </c>
      <c r="MS258" s="439">
        <f t="shared" si="410"/>
        <v>0</v>
      </c>
      <c r="MT258" s="439">
        <f t="shared" si="410"/>
        <v>0</v>
      </c>
      <c r="MU258" s="439">
        <f t="shared" si="410"/>
        <v>0</v>
      </c>
      <c r="MV258" s="439">
        <f t="shared" si="410"/>
        <v>0</v>
      </c>
      <c r="MW258" s="439">
        <f t="shared" si="410"/>
        <v>0</v>
      </c>
      <c r="MX258" s="439">
        <f t="shared" si="410"/>
        <v>0</v>
      </c>
      <c r="MY258" s="439">
        <f t="shared" si="410"/>
        <v>0</v>
      </c>
      <c r="MZ258" s="439">
        <f t="shared" si="410"/>
        <v>0</v>
      </c>
      <c r="NA258" s="439">
        <f t="shared" si="410"/>
        <v>0</v>
      </c>
      <c r="NB258" s="439">
        <f t="shared" si="410"/>
        <v>0</v>
      </c>
      <c r="NC258" s="439">
        <f t="shared" si="410"/>
        <v>0</v>
      </c>
      <c r="ND258" s="439">
        <f t="shared" si="410"/>
        <v>0</v>
      </c>
      <c r="NE258" s="439">
        <f t="shared" si="410"/>
        <v>0</v>
      </c>
      <c r="NF258" s="439">
        <f t="shared" si="410"/>
        <v>0</v>
      </c>
      <c r="NG258" s="439">
        <f t="shared" si="410"/>
        <v>0</v>
      </c>
      <c r="NH258" s="439">
        <f t="shared" si="410"/>
        <v>0</v>
      </c>
      <c r="NI258" s="439">
        <f t="shared" si="410"/>
        <v>0</v>
      </c>
      <c r="NJ258" s="439">
        <f t="shared" si="410"/>
        <v>0</v>
      </c>
      <c r="NK258" s="442">
        <f t="shared" si="410"/>
        <v>0</v>
      </c>
    </row>
    <row r="259" spans="1:375" x14ac:dyDescent="0.15">
      <c r="A259" s="436">
        <f t="shared" si="392"/>
        <v>-15329.760844826822</v>
      </c>
      <c r="B259" s="441" t="s">
        <v>758</v>
      </c>
      <c r="C259" s="438" t="s">
        <v>761</v>
      </c>
      <c r="D259" s="439">
        <f>IF(D$165=EOMONTH($E83,$R83*(1-$O83)),SUMIFS($D252:$NK252,$D$165:$NK$165,"&gt;"&amp;EOMONTH($E83,$R83*(1-$O83)+$S83*(1-$O83)+$T83*$O83),$D$165:$NK$165,"&lt;="&amp;EOMONTH($E83,$R83*(1-$O83)+60))*-($AF83*(1-$O83)+$AH83*$O83)+SUMIFS($D252:$NK252,$D$165:$NK$165,"&gt;"&amp;EOMONTH($E83,$R83*(1-$O83)+60),$D$165:$NK$165,"&lt;="&amp;EOMONTH($E83,$R83*(1-$O83)+372))*-($AG83*(1-$O83)+$AI83*$O83),0)</f>
        <v>0</v>
      </c>
      <c r="E259" s="439">
        <f t="shared" ref="E259:BP259" si="411">IF(E$165=EOMONTH($E83,$R83*(1-$O83)),SUMIFS($D252:$NK252,$D$165:$NK$165,"&gt;"&amp;EOMONTH($E83,$R83*(1-$O83)+$S83*(1-$O83)+$T83*$O83),$D$165:$NK$165,"&lt;="&amp;EOMONTH($E83,$R83*(1-$O83)+60))*-($AF83*(1-$O83)+$AH83*$O83)+SUMIFS($D252:$NK252,$D$165:$NK$165,"&gt;"&amp;EOMONTH($E83,$R83*(1-$O83)+60),$D$165:$NK$165,"&lt;="&amp;EOMONTH($E83,$R83*(1-$O83)+372))*-($AG83*(1-$O83)+$AI83*$O83),0)</f>
        <v>0</v>
      </c>
      <c r="F259" s="439">
        <f t="shared" si="411"/>
        <v>0</v>
      </c>
      <c r="G259" s="439">
        <f t="shared" si="411"/>
        <v>0</v>
      </c>
      <c r="H259" s="439">
        <f t="shared" si="411"/>
        <v>0</v>
      </c>
      <c r="I259" s="439">
        <f t="shared" si="411"/>
        <v>0</v>
      </c>
      <c r="J259" s="439">
        <f t="shared" si="411"/>
        <v>0</v>
      </c>
      <c r="K259" s="439">
        <f t="shared" si="411"/>
        <v>0</v>
      </c>
      <c r="L259" s="439">
        <f t="shared" si="411"/>
        <v>0</v>
      </c>
      <c r="M259" s="439">
        <f t="shared" si="411"/>
        <v>0</v>
      </c>
      <c r="N259" s="439">
        <f t="shared" si="411"/>
        <v>0</v>
      </c>
      <c r="O259" s="439">
        <f t="shared" si="411"/>
        <v>0</v>
      </c>
      <c r="P259" s="439">
        <f t="shared" si="411"/>
        <v>0</v>
      </c>
      <c r="Q259" s="439">
        <f t="shared" si="411"/>
        <v>0</v>
      </c>
      <c r="R259" s="439">
        <f t="shared" si="411"/>
        <v>0</v>
      </c>
      <c r="S259" s="439">
        <f t="shared" si="411"/>
        <v>0</v>
      </c>
      <c r="T259" s="439">
        <f t="shared" si="411"/>
        <v>0</v>
      </c>
      <c r="U259" s="439">
        <f t="shared" si="411"/>
        <v>0</v>
      </c>
      <c r="V259" s="439">
        <f t="shared" si="411"/>
        <v>0</v>
      </c>
      <c r="W259" s="439">
        <f t="shared" si="411"/>
        <v>0</v>
      </c>
      <c r="X259" s="439">
        <f t="shared" si="411"/>
        <v>0</v>
      </c>
      <c r="Y259" s="439">
        <f t="shared" si="411"/>
        <v>0</v>
      </c>
      <c r="Z259" s="439">
        <f t="shared" si="411"/>
        <v>0</v>
      </c>
      <c r="AA259" s="439">
        <f t="shared" si="411"/>
        <v>0</v>
      </c>
      <c r="AB259" s="439">
        <f t="shared" si="411"/>
        <v>0</v>
      </c>
      <c r="AC259" s="439">
        <f t="shared" si="411"/>
        <v>0</v>
      </c>
      <c r="AD259" s="439">
        <f t="shared" si="411"/>
        <v>0</v>
      </c>
      <c r="AE259" s="439">
        <f t="shared" si="411"/>
        <v>0</v>
      </c>
      <c r="AF259" s="439">
        <f t="shared" si="411"/>
        <v>0</v>
      </c>
      <c r="AG259" s="439">
        <f t="shared" si="411"/>
        <v>0</v>
      </c>
      <c r="AH259" s="439">
        <f t="shared" si="411"/>
        <v>0</v>
      </c>
      <c r="AI259" s="439">
        <f t="shared" si="411"/>
        <v>0</v>
      </c>
      <c r="AJ259" s="439">
        <f t="shared" si="411"/>
        <v>0</v>
      </c>
      <c r="AK259" s="439">
        <f t="shared" si="411"/>
        <v>0</v>
      </c>
      <c r="AL259" s="439">
        <f t="shared" si="411"/>
        <v>0</v>
      </c>
      <c r="AM259" s="439">
        <f t="shared" si="411"/>
        <v>0</v>
      </c>
      <c r="AN259" s="439">
        <f t="shared" si="411"/>
        <v>0</v>
      </c>
      <c r="AO259" s="439">
        <f t="shared" si="411"/>
        <v>0</v>
      </c>
      <c r="AP259" s="439">
        <f t="shared" si="411"/>
        <v>0</v>
      </c>
      <c r="AQ259" s="439">
        <f t="shared" si="411"/>
        <v>0</v>
      </c>
      <c r="AR259" s="439">
        <f t="shared" si="411"/>
        <v>0</v>
      </c>
      <c r="AS259" s="439">
        <f t="shared" si="411"/>
        <v>0</v>
      </c>
      <c r="AT259" s="439">
        <f t="shared" si="411"/>
        <v>0</v>
      </c>
      <c r="AU259" s="439">
        <f t="shared" si="411"/>
        <v>0</v>
      </c>
      <c r="AV259" s="439">
        <f t="shared" si="411"/>
        <v>0</v>
      </c>
      <c r="AW259" s="439">
        <f t="shared" si="411"/>
        <v>0</v>
      </c>
      <c r="AX259" s="439">
        <f t="shared" si="411"/>
        <v>0</v>
      </c>
      <c r="AY259" s="439">
        <f t="shared" si="411"/>
        <v>0</v>
      </c>
      <c r="AZ259" s="439">
        <f t="shared" si="411"/>
        <v>0</v>
      </c>
      <c r="BA259" s="439">
        <f t="shared" si="411"/>
        <v>0</v>
      </c>
      <c r="BB259" s="439">
        <f t="shared" si="411"/>
        <v>0</v>
      </c>
      <c r="BC259" s="439">
        <f t="shared" si="411"/>
        <v>0</v>
      </c>
      <c r="BD259" s="439">
        <f t="shared" si="411"/>
        <v>0</v>
      </c>
      <c r="BE259" s="439">
        <f t="shared" si="411"/>
        <v>0</v>
      </c>
      <c r="BF259" s="439">
        <f t="shared" si="411"/>
        <v>0</v>
      </c>
      <c r="BG259" s="439">
        <f t="shared" si="411"/>
        <v>0</v>
      </c>
      <c r="BH259" s="439">
        <f t="shared" si="411"/>
        <v>0</v>
      </c>
      <c r="BI259" s="439">
        <f t="shared" si="411"/>
        <v>0</v>
      </c>
      <c r="BJ259" s="439">
        <f t="shared" si="411"/>
        <v>0</v>
      </c>
      <c r="BK259" s="439">
        <f t="shared" si="411"/>
        <v>-15329.760844826822</v>
      </c>
      <c r="BL259" s="439">
        <f t="shared" si="411"/>
        <v>0</v>
      </c>
      <c r="BM259" s="439">
        <f t="shared" si="411"/>
        <v>0</v>
      </c>
      <c r="BN259" s="439">
        <f t="shared" si="411"/>
        <v>0</v>
      </c>
      <c r="BO259" s="439">
        <f t="shared" si="411"/>
        <v>0</v>
      </c>
      <c r="BP259" s="439">
        <f t="shared" si="411"/>
        <v>0</v>
      </c>
      <c r="BQ259" s="439">
        <f t="shared" ref="BQ259:EB259" si="412">IF(BQ$165=EOMONTH($E83,$R83*(1-$O83)),SUMIFS($D252:$NK252,$D$165:$NK$165,"&gt;"&amp;EOMONTH($E83,$R83*(1-$O83)+$S83*(1-$O83)+$T83*$O83),$D$165:$NK$165,"&lt;="&amp;EOMONTH($E83,$R83*(1-$O83)+60))*-($AF83*(1-$O83)+$AH83*$O83)+SUMIFS($D252:$NK252,$D$165:$NK$165,"&gt;"&amp;EOMONTH($E83,$R83*(1-$O83)+60),$D$165:$NK$165,"&lt;="&amp;EOMONTH($E83,$R83*(1-$O83)+372))*-($AG83*(1-$O83)+$AI83*$O83),0)</f>
        <v>0</v>
      </c>
      <c r="BR259" s="439">
        <f t="shared" si="412"/>
        <v>0</v>
      </c>
      <c r="BS259" s="439">
        <f t="shared" si="412"/>
        <v>0</v>
      </c>
      <c r="BT259" s="439">
        <f t="shared" si="412"/>
        <v>0</v>
      </c>
      <c r="BU259" s="439">
        <f t="shared" si="412"/>
        <v>0</v>
      </c>
      <c r="BV259" s="439">
        <f t="shared" si="412"/>
        <v>0</v>
      </c>
      <c r="BW259" s="439">
        <f t="shared" si="412"/>
        <v>0</v>
      </c>
      <c r="BX259" s="439">
        <f t="shared" si="412"/>
        <v>0</v>
      </c>
      <c r="BY259" s="439">
        <f t="shared" si="412"/>
        <v>0</v>
      </c>
      <c r="BZ259" s="439">
        <f t="shared" si="412"/>
        <v>0</v>
      </c>
      <c r="CA259" s="439">
        <f t="shared" si="412"/>
        <v>0</v>
      </c>
      <c r="CB259" s="439">
        <f t="shared" si="412"/>
        <v>0</v>
      </c>
      <c r="CC259" s="439">
        <f t="shared" si="412"/>
        <v>0</v>
      </c>
      <c r="CD259" s="439">
        <f t="shared" si="412"/>
        <v>0</v>
      </c>
      <c r="CE259" s="439">
        <f t="shared" si="412"/>
        <v>0</v>
      </c>
      <c r="CF259" s="439">
        <f t="shared" si="412"/>
        <v>0</v>
      </c>
      <c r="CG259" s="439">
        <f t="shared" si="412"/>
        <v>0</v>
      </c>
      <c r="CH259" s="439">
        <f t="shared" si="412"/>
        <v>0</v>
      </c>
      <c r="CI259" s="439">
        <f t="shared" si="412"/>
        <v>0</v>
      </c>
      <c r="CJ259" s="439">
        <f t="shared" si="412"/>
        <v>0</v>
      </c>
      <c r="CK259" s="439">
        <f t="shared" si="412"/>
        <v>0</v>
      </c>
      <c r="CL259" s="439">
        <f t="shared" si="412"/>
        <v>0</v>
      </c>
      <c r="CM259" s="439">
        <f t="shared" si="412"/>
        <v>0</v>
      </c>
      <c r="CN259" s="439">
        <f t="shared" si="412"/>
        <v>0</v>
      </c>
      <c r="CO259" s="439">
        <f t="shared" si="412"/>
        <v>0</v>
      </c>
      <c r="CP259" s="439">
        <f t="shared" si="412"/>
        <v>0</v>
      </c>
      <c r="CQ259" s="439">
        <f t="shared" si="412"/>
        <v>0</v>
      </c>
      <c r="CR259" s="439">
        <f t="shared" si="412"/>
        <v>0</v>
      </c>
      <c r="CS259" s="439">
        <f t="shared" si="412"/>
        <v>0</v>
      </c>
      <c r="CT259" s="439">
        <f t="shared" si="412"/>
        <v>0</v>
      </c>
      <c r="CU259" s="439">
        <f t="shared" si="412"/>
        <v>0</v>
      </c>
      <c r="CV259" s="439">
        <f t="shared" si="412"/>
        <v>0</v>
      </c>
      <c r="CW259" s="439">
        <f t="shared" si="412"/>
        <v>0</v>
      </c>
      <c r="CX259" s="439">
        <f t="shared" si="412"/>
        <v>0</v>
      </c>
      <c r="CY259" s="439">
        <f t="shared" si="412"/>
        <v>0</v>
      </c>
      <c r="CZ259" s="439">
        <f t="shared" si="412"/>
        <v>0</v>
      </c>
      <c r="DA259" s="439">
        <f t="shared" si="412"/>
        <v>0</v>
      </c>
      <c r="DB259" s="439">
        <f t="shared" si="412"/>
        <v>0</v>
      </c>
      <c r="DC259" s="439">
        <f t="shared" si="412"/>
        <v>0</v>
      </c>
      <c r="DD259" s="439">
        <f t="shared" si="412"/>
        <v>0</v>
      </c>
      <c r="DE259" s="439">
        <f t="shared" si="412"/>
        <v>0</v>
      </c>
      <c r="DF259" s="439">
        <f t="shared" si="412"/>
        <v>0</v>
      </c>
      <c r="DG259" s="439">
        <f t="shared" si="412"/>
        <v>0</v>
      </c>
      <c r="DH259" s="439">
        <f t="shared" si="412"/>
        <v>0</v>
      </c>
      <c r="DI259" s="439">
        <f t="shared" si="412"/>
        <v>0</v>
      </c>
      <c r="DJ259" s="439">
        <f t="shared" si="412"/>
        <v>0</v>
      </c>
      <c r="DK259" s="439">
        <f t="shared" si="412"/>
        <v>0</v>
      </c>
      <c r="DL259" s="439">
        <f t="shared" si="412"/>
        <v>0</v>
      </c>
      <c r="DM259" s="439">
        <f t="shared" si="412"/>
        <v>0</v>
      </c>
      <c r="DN259" s="439">
        <f t="shared" si="412"/>
        <v>0</v>
      </c>
      <c r="DO259" s="439">
        <f t="shared" si="412"/>
        <v>0</v>
      </c>
      <c r="DP259" s="439">
        <f t="shared" si="412"/>
        <v>0</v>
      </c>
      <c r="DQ259" s="439">
        <f t="shared" si="412"/>
        <v>0</v>
      </c>
      <c r="DR259" s="439">
        <f t="shared" si="412"/>
        <v>0</v>
      </c>
      <c r="DS259" s="439">
        <f t="shared" si="412"/>
        <v>0</v>
      </c>
      <c r="DT259" s="439">
        <f t="shared" si="412"/>
        <v>0</v>
      </c>
      <c r="DU259" s="439">
        <f t="shared" si="412"/>
        <v>0</v>
      </c>
      <c r="DV259" s="439">
        <f t="shared" si="412"/>
        <v>0</v>
      </c>
      <c r="DW259" s="439">
        <f t="shared" si="412"/>
        <v>0</v>
      </c>
      <c r="DX259" s="439">
        <f t="shared" si="412"/>
        <v>0</v>
      </c>
      <c r="DY259" s="439">
        <f t="shared" si="412"/>
        <v>0</v>
      </c>
      <c r="DZ259" s="439">
        <f t="shared" si="412"/>
        <v>0</v>
      </c>
      <c r="EA259" s="439">
        <f t="shared" si="412"/>
        <v>0</v>
      </c>
      <c r="EB259" s="439">
        <f t="shared" si="412"/>
        <v>0</v>
      </c>
      <c r="EC259" s="439">
        <f t="shared" ref="EC259:GN259" si="413">IF(EC$165=EOMONTH($E83,$R83*(1-$O83)),SUMIFS($D252:$NK252,$D$165:$NK$165,"&gt;"&amp;EOMONTH($E83,$R83*(1-$O83)+$S83*(1-$O83)+$T83*$O83),$D$165:$NK$165,"&lt;="&amp;EOMONTH($E83,$R83*(1-$O83)+60))*-($AF83*(1-$O83)+$AH83*$O83)+SUMIFS($D252:$NK252,$D$165:$NK$165,"&gt;"&amp;EOMONTH($E83,$R83*(1-$O83)+60),$D$165:$NK$165,"&lt;="&amp;EOMONTH($E83,$R83*(1-$O83)+372))*-($AG83*(1-$O83)+$AI83*$O83),0)</f>
        <v>0</v>
      </c>
      <c r="ED259" s="439">
        <f t="shared" si="413"/>
        <v>0</v>
      </c>
      <c r="EE259" s="439">
        <f t="shared" si="413"/>
        <v>0</v>
      </c>
      <c r="EF259" s="439">
        <f t="shared" si="413"/>
        <v>0</v>
      </c>
      <c r="EG259" s="439">
        <f t="shared" si="413"/>
        <v>0</v>
      </c>
      <c r="EH259" s="439">
        <f t="shared" si="413"/>
        <v>0</v>
      </c>
      <c r="EI259" s="439">
        <f t="shared" si="413"/>
        <v>0</v>
      </c>
      <c r="EJ259" s="439">
        <f t="shared" si="413"/>
        <v>0</v>
      </c>
      <c r="EK259" s="439">
        <f t="shared" si="413"/>
        <v>0</v>
      </c>
      <c r="EL259" s="439">
        <f t="shared" si="413"/>
        <v>0</v>
      </c>
      <c r="EM259" s="439">
        <f t="shared" si="413"/>
        <v>0</v>
      </c>
      <c r="EN259" s="439">
        <f t="shared" si="413"/>
        <v>0</v>
      </c>
      <c r="EO259" s="439">
        <f t="shared" si="413"/>
        <v>0</v>
      </c>
      <c r="EP259" s="439">
        <f t="shared" si="413"/>
        <v>0</v>
      </c>
      <c r="EQ259" s="439">
        <f t="shared" si="413"/>
        <v>0</v>
      </c>
      <c r="ER259" s="439">
        <f t="shared" si="413"/>
        <v>0</v>
      </c>
      <c r="ES259" s="439">
        <f t="shared" si="413"/>
        <v>0</v>
      </c>
      <c r="ET259" s="439">
        <f t="shared" si="413"/>
        <v>0</v>
      </c>
      <c r="EU259" s="439">
        <f t="shared" si="413"/>
        <v>0</v>
      </c>
      <c r="EV259" s="439">
        <f t="shared" si="413"/>
        <v>0</v>
      </c>
      <c r="EW259" s="439">
        <f t="shared" si="413"/>
        <v>0</v>
      </c>
      <c r="EX259" s="439">
        <f t="shared" si="413"/>
        <v>0</v>
      </c>
      <c r="EY259" s="439">
        <f t="shared" si="413"/>
        <v>0</v>
      </c>
      <c r="EZ259" s="439">
        <f t="shared" si="413"/>
        <v>0</v>
      </c>
      <c r="FA259" s="439">
        <f t="shared" si="413"/>
        <v>0</v>
      </c>
      <c r="FB259" s="439">
        <f t="shared" si="413"/>
        <v>0</v>
      </c>
      <c r="FC259" s="439">
        <f t="shared" si="413"/>
        <v>0</v>
      </c>
      <c r="FD259" s="439">
        <f t="shared" si="413"/>
        <v>0</v>
      </c>
      <c r="FE259" s="439">
        <f t="shared" si="413"/>
        <v>0</v>
      </c>
      <c r="FF259" s="439">
        <f t="shared" si="413"/>
        <v>0</v>
      </c>
      <c r="FG259" s="439">
        <f t="shared" si="413"/>
        <v>0</v>
      </c>
      <c r="FH259" s="439">
        <f t="shared" si="413"/>
        <v>0</v>
      </c>
      <c r="FI259" s="439">
        <f t="shared" si="413"/>
        <v>0</v>
      </c>
      <c r="FJ259" s="439">
        <f t="shared" si="413"/>
        <v>0</v>
      </c>
      <c r="FK259" s="439">
        <f t="shared" si="413"/>
        <v>0</v>
      </c>
      <c r="FL259" s="439">
        <f t="shared" si="413"/>
        <v>0</v>
      </c>
      <c r="FM259" s="439">
        <f t="shared" si="413"/>
        <v>0</v>
      </c>
      <c r="FN259" s="439">
        <f t="shared" si="413"/>
        <v>0</v>
      </c>
      <c r="FO259" s="439">
        <f t="shared" si="413"/>
        <v>0</v>
      </c>
      <c r="FP259" s="439">
        <f t="shared" si="413"/>
        <v>0</v>
      </c>
      <c r="FQ259" s="439">
        <f t="shared" si="413"/>
        <v>0</v>
      </c>
      <c r="FR259" s="439">
        <f t="shared" si="413"/>
        <v>0</v>
      </c>
      <c r="FS259" s="439">
        <f t="shared" si="413"/>
        <v>0</v>
      </c>
      <c r="FT259" s="439">
        <f t="shared" si="413"/>
        <v>0</v>
      </c>
      <c r="FU259" s="439">
        <f t="shared" si="413"/>
        <v>0</v>
      </c>
      <c r="FV259" s="439">
        <f t="shared" si="413"/>
        <v>0</v>
      </c>
      <c r="FW259" s="439">
        <f t="shared" si="413"/>
        <v>0</v>
      </c>
      <c r="FX259" s="439">
        <f t="shared" si="413"/>
        <v>0</v>
      </c>
      <c r="FY259" s="439">
        <f t="shared" si="413"/>
        <v>0</v>
      </c>
      <c r="FZ259" s="439">
        <f t="shared" si="413"/>
        <v>0</v>
      </c>
      <c r="GA259" s="439">
        <f t="shared" si="413"/>
        <v>0</v>
      </c>
      <c r="GB259" s="439">
        <f t="shared" si="413"/>
        <v>0</v>
      </c>
      <c r="GC259" s="439">
        <f t="shared" si="413"/>
        <v>0</v>
      </c>
      <c r="GD259" s="439">
        <f t="shared" si="413"/>
        <v>0</v>
      </c>
      <c r="GE259" s="439">
        <f t="shared" si="413"/>
        <v>0</v>
      </c>
      <c r="GF259" s="439">
        <f t="shared" si="413"/>
        <v>0</v>
      </c>
      <c r="GG259" s="439">
        <f t="shared" si="413"/>
        <v>0</v>
      </c>
      <c r="GH259" s="439">
        <f t="shared" si="413"/>
        <v>0</v>
      </c>
      <c r="GI259" s="439">
        <f t="shared" si="413"/>
        <v>0</v>
      </c>
      <c r="GJ259" s="439">
        <f t="shared" si="413"/>
        <v>0</v>
      </c>
      <c r="GK259" s="439">
        <f t="shared" si="413"/>
        <v>0</v>
      </c>
      <c r="GL259" s="439">
        <f t="shared" si="413"/>
        <v>0</v>
      </c>
      <c r="GM259" s="439">
        <f t="shared" si="413"/>
        <v>0</v>
      </c>
      <c r="GN259" s="439">
        <f t="shared" si="413"/>
        <v>0</v>
      </c>
      <c r="GO259" s="439">
        <f t="shared" ref="GO259:IZ259" si="414">IF(GO$165=EOMONTH($E83,$R83*(1-$O83)),SUMIFS($D252:$NK252,$D$165:$NK$165,"&gt;"&amp;EOMONTH($E83,$R83*(1-$O83)+$S83*(1-$O83)+$T83*$O83),$D$165:$NK$165,"&lt;="&amp;EOMONTH($E83,$R83*(1-$O83)+60))*-($AF83*(1-$O83)+$AH83*$O83)+SUMIFS($D252:$NK252,$D$165:$NK$165,"&gt;"&amp;EOMONTH($E83,$R83*(1-$O83)+60),$D$165:$NK$165,"&lt;="&amp;EOMONTH($E83,$R83*(1-$O83)+372))*-($AG83*(1-$O83)+$AI83*$O83),0)</f>
        <v>0</v>
      </c>
      <c r="GP259" s="439">
        <f t="shared" si="414"/>
        <v>0</v>
      </c>
      <c r="GQ259" s="439">
        <f t="shared" si="414"/>
        <v>0</v>
      </c>
      <c r="GR259" s="439">
        <f t="shared" si="414"/>
        <v>0</v>
      </c>
      <c r="GS259" s="439">
        <f t="shared" si="414"/>
        <v>0</v>
      </c>
      <c r="GT259" s="439">
        <f t="shared" si="414"/>
        <v>0</v>
      </c>
      <c r="GU259" s="439">
        <f t="shared" si="414"/>
        <v>0</v>
      </c>
      <c r="GV259" s="439">
        <f t="shared" si="414"/>
        <v>0</v>
      </c>
      <c r="GW259" s="439">
        <f t="shared" si="414"/>
        <v>0</v>
      </c>
      <c r="GX259" s="439">
        <f t="shared" si="414"/>
        <v>0</v>
      </c>
      <c r="GY259" s="439">
        <f t="shared" si="414"/>
        <v>0</v>
      </c>
      <c r="GZ259" s="439">
        <f t="shared" si="414"/>
        <v>0</v>
      </c>
      <c r="HA259" s="439">
        <f t="shared" si="414"/>
        <v>0</v>
      </c>
      <c r="HB259" s="439">
        <f t="shared" si="414"/>
        <v>0</v>
      </c>
      <c r="HC259" s="439">
        <f t="shared" si="414"/>
        <v>0</v>
      </c>
      <c r="HD259" s="439">
        <f t="shared" si="414"/>
        <v>0</v>
      </c>
      <c r="HE259" s="439">
        <f t="shared" si="414"/>
        <v>0</v>
      </c>
      <c r="HF259" s="439">
        <f t="shared" si="414"/>
        <v>0</v>
      </c>
      <c r="HG259" s="439">
        <f t="shared" si="414"/>
        <v>0</v>
      </c>
      <c r="HH259" s="439">
        <f t="shared" si="414"/>
        <v>0</v>
      </c>
      <c r="HI259" s="439">
        <f t="shared" si="414"/>
        <v>0</v>
      </c>
      <c r="HJ259" s="439">
        <f t="shared" si="414"/>
        <v>0</v>
      </c>
      <c r="HK259" s="439">
        <f t="shared" si="414"/>
        <v>0</v>
      </c>
      <c r="HL259" s="439">
        <f t="shared" si="414"/>
        <v>0</v>
      </c>
      <c r="HM259" s="439">
        <f t="shared" si="414"/>
        <v>0</v>
      </c>
      <c r="HN259" s="439">
        <f t="shared" si="414"/>
        <v>0</v>
      </c>
      <c r="HO259" s="439">
        <f t="shared" si="414"/>
        <v>0</v>
      </c>
      <c r="HP259" s="439">
        <f t="shared" si="414"/>
        <v>0</v>
      </c>
      <c r="HQ259" s="439">
        <f t="shared" si="414"/>
        <v>0</v>
      </c>
      <c r="HR259" s="439">
        <f t="shared" si="414"/>
        <v>0</v>
      </c>
      <c r="HS259" s="439">
        <f t="shared" si="414"/>
        <v>0</v>
      </c>
      <c r="HT259" s="439">
        <f t="shared" si="414"/>
        <v>0</v>
      </c>
      <c r="HU259" s="439">
        <f t="shared" si="414"/>
        <v>0</v>
      </c>
      <c r="HV259" s="439">
        <f t="shared" si="414"/>
        <v>0</v>
      </c>
      <c r="HW259" s="439">
        <f t="shared" si="414"/>
        <v>0</v>
      </c>
      <c r="HX259" s="439">
        <f t="shared" si="414"/>
        <v>0</v>
      </c>
      <c r="HY259" s="439">
        <f t="shared" si="414"/>
        <v>0</v>
      </c>
      <c r="HZ259" s="439">
        <f t="shared" si="414"/>
        <v>0</v>
      </c>
      <c r="IA259" s="439">
        <f t="shared" si="414"/>
        <v>0</v>
      </c>
      <c r="IB259" s="439">
        <f t="shared" si="414"/>
        <v>0</v>
      </c>
      <c r="IC259" s="439">
        <f t="shared" si="414"/>
        <v>0</v>
      </c>
      <c r="ID259" s="439">
        <f t="shared" si="414"/>
        <v>0</v>
      </c>
      <c r="IE259" s="439">
        <f t="shared" si="414"/>
        <v>0</v>
      </c>
      <c r="IF259" s="439">
        <f t="shared" si="414"/>
        <v>0</v>
      </c>
      <c r="IG259" s="439">
        <f t="shared" si="414"/>
        <v>0</v>
      </c>
      <c r="IH259" s="439">
        <f t="shared" si="414"/>
        <v>0</v>
      </c>
      <c r="II259" s="439">
        <f t="shared" si="414"/>
        <v>0</v>
      </c>
      <c r="IJ259" s="439">
        <f t="shared" si="414"/>
        <v>0</v>
      </c>
      <c r="IK259" s="439">
        <f t="shared" si="414"/>
        <v>0</v>
      </c>
      <c r="IL259" s="439">
        <f t="shared" si="414"/>
        <v>0</v>
      </c>
      <c r="IM259" s="439">
        <f t="shared" si="414"/>
        <v>0</v>
      </c>
      <c r="IN259" s="439">
        <f t="shared" si="414"/>
        <v>0</v>
      </c>
      <c r="IO259" s="439">
        <f t="shared" si="414"/>
        <v>0</v>
      </c>
      <c r="IP259" s="439">
        <f t="shared" si="414"/>
        <v>0</v>
      </c>
      <c r="IQ259" s="439">
        <f t="shared" si="414"/>
        <v>0</v>
      </c>
      <c r="IR259" s="439">
        <f t="shared" si="414"/>
        <v>0</v>
      </c>
      <c r="IS259" s="439">
        <f t="shared" si="414"/>
        <v>0</v>
      </c>
      <c r="IT259" s="439">
        <f t="shared" si="414"/>
        <v>0</v>
      </c>
      <c r="IU259" s="439">
        <f t="shared" si="414"/>
        <v>0</v>
      </c>
      <c r="IV259" s="439">
        <f t="shared" si="414"/>
        <v>0</v>
      </c>
      <c r="IW259" s="439">
        <f t="shared" si="414"/>
        <v>0</v>
      </c>
      <c r="IX259" s="439">
        <f t="shared" si="414"/>
        <v>0</v>
      </c>
      <c r="IY259" s="439">
        <f t="shared" si="414"/>
        <v>0</v>
      </c>
      <c r="IZ259" s="439">
        <f t="shared" si="414"/>
        <v>0</v>
      </c>
      <c r="JA259" s="439">
        <f t="shared" ref="JA259:LL259" si="415">IF(JA$165=EOMONTH($E83,$R83*(1-$O83)),SUMIFS($D252:$NK252,$D$165:$NK$165,"&gt;"&amp;EOMONTH($E83,$R83*(1-$O83)+$S83*(1-$O83)+$T83*$O83),$D$165:$NK$165,"&lt;="&amp;EOMONTH($E83,$R83*(1-$O83)+60))*-($AF83*(1-$O83)+$AH83*$O83)+SUMIFS($D252:$NK252,$D$165:$NK$165,"&gt;"&amp;EOMONTH($E83,$R83*(1-$O83)+60),$D$165:$NK$165,"&lt;="&amp;EOMONTH($E83,$R83*(1-$O83)+372))*-($AG83*(1-$O83)+$AI83*$O83),0)</f>
        <v>0</v>
      </c>
      <c r="JB259" s="439">
        <f t="shared" si="415"/>
        <v>0</v>
      </c>
      <c r="JC259" s="439">
        <f t="shared" si="415"/>
        <v>0</v>
      </c>
      <c r="JD259" s="439">
        <f t="shared" si="415"/>
        <v>0</v>
      </c>
      <c r="JE259" s="439">
        <f t="shared" si="415"/>
        <v>0</v>
      </c>
      <c r="JF259" s="439">
        <f t="shared" si="415"/>
        <v>0</v>
      </c>
      <c r="JG259" s="439">
        <f t="shared" si="415"/>
        <v>0</v>
      </c>
      <c r="JH259" s="439">
        <f t="shared" si="415"/>
        <v>0</v>
      </c>
      <c r="JI259" s="439">
        <f t="shared" si="415"/>
        <v>0</v>
      </c>
      <c r="JJ259" s="439">
        <f t="shared" si="415"/>
        <v>0</v>
      </c>
      <c r="JK259" s="439">
        <f t="shared" si="415"/>
        <v>0</v>
      </c>
      <c r="JL259" s="439">
        <f t="shared" si="415"/>
        <v>0</v>
      </c>
      <c r="JM259" s="439">
        <f t="shared" si="415"/>
        <v>0</v>
      </c>
      <c r="JN259" s="439">
        <f t="shared" si="415"/>
        <v>0</v>
      </c>
      <c r="JO259" s="439">
        <f t="shared" si="415"/>
        <v>0</v>
      </c>
      <c r="JP259" s="439">
        <f t="shared" si="415"/>
        <v>0</v>
      </c>
      <c r="JQ259" s="439">
        <f t="shared" si="415"/>
        <v>0</v>
      </c>
      <c r="JR259" s="439">
        <f t="shared" si="415"/>
        <v>0</v>
      </c>
      <c r="JS259" s="439">
        <f t="shared" si="415"/>
        <v>0</v>
      </c>
      <c r="JT259" s="439">
        <f t="shared" si="415"/>
        <v>0</v>
      </c>
      <c r="JU259" s="439">
        <f t="shared" si="415"/>
        <v>0</v>
      </c>
      <c r="JV259" s="439">
        <f t="shared" si="415"/>
        <v>0</v>
      </c>
      <c r="JW259" s="439">
        <f t="shared" si="415"/>
        <v>0</v>
      </c>
      <c r="JX259" s="439">
        <f t="shared" si="415"/>
        <v>0</v>
      </c>
      <c r="JY259" s="439">
        <f t="shared" si="415"/>
        <v>0</v>
      </c>
      <c r="JZ259" s="439">
        <f t="shared" si="415"/>
        <v>0</v>
      </c>
      <c r="KA259" s="439">
        <f t="shared" si="415"/>
        <v>0</v>
      </c>
      <c r="KB259" s="439">
        <f t="shared" si="415"/>
        <v>0</v>
      </c>
      <c r="KC259" s="439">
        <f t="shared" si="415"/>
        <v>0</v>
      </c>
      <c r="KD259" s="439">
        <f t="shared" si="415"/>
        <v>0</v>
      </c>
      <c r="KE259" s="439">
        <f t="shared" si="415"/>
        <v>0</v>
      </c>
      <c r="KF259" s="439">
        <f t="shared" si="415"/>
        <v>0</v>
      </c>
      <c r="KG259" s="439">
        <f t="shared" si="415"/>
        <v>0</v>
      </c>
      <c r="KH259" s="439">
        <f t="shared" si="415"/>
        <v>0</v>
      </c>
      <c r="KI259" s="439">
        <f t="shared" si="415"/>
        <v>0</v>
      </c>
      <c r="KJ259" s="439">
        <f t="shared" si="415"/>
        <v>0</v>
      </c>
      <c r="KK259" s="439">
        <f t="shared" si="415"/>
        <v>0</v>
      </c>
      <c r="KL259" s="439">
        <f t="shared" si="415"/>
        <v>0</v>
      </c>
      <c r="KM259" s="439">
        <f t="shared" si="415"/>
        <v>0</v>
      </c>
      <c r="KN259" s="439">
        <f t="shared" si="415"/>
        <v>0</v>
      </c>
      <c r="KO259" s="439">
        <f t="shared" si="415"/>
        <v>0</v>
      </c>
      <c r="KP259" s="439">
        <f t="shared" si="415"/>
        <v>0</v>
      </c>
      <c r="KQ259" s="439">
        <f t="shared" si="415"/>
        <v>0</v>
      </c>
      <c r="KR259" s="439">
        <f t="shared" si="415"/>
        <v>0</v>
      </c>
      <c r="KS259" s="439">
        <f t="shared" si="415"/>
        <v>0</v>
      </c>
      <c r="KT259" s="439">
        <f t="shared" si="415"/>
        <v>0</v>
      </c>
      <c r="KU259" s="439">
        <f t="shared" si="415"/>
        <v>0</v>
      </c>
      <c r="KV259" s="439">
        <f t="shared" si="415"/>
        <v>0</v>
      </c>
      <c r="KW259" s="439">
        <f t="shared" si="415"/>
        <v>0</v>
      </c>
      <c r="KX259" s="439">
        <f t="shared" si="415"/>
        <v>0</v>
      </c>
      <c r="KY259" s="439">
        <f t="shared" si="415"/>
        <v>0</v>
      </c>
      <c r="KZ259" s="439">
        <f t="shared" si="415"/>
        <v>0</v>
      </c>
      <c r="LA259" s="439">
        <f t="shared" si="415"/>
        <v>0</v>
      </c>
      <c r="LB259" s="439">
        <f t="shared" si="415"/>
        <v>0</v>
      </c>
      <c r="LC259" s="439">
        <f t="shared" si="415"/>
        <v>0</v>
      </c>
      <c r="LD259" s="439">
        <f t="shared" si="415"/>
        <v>0</v>
      </c>
      <c r="LE259" s="439">
        <f t="shared" si="415"/>
        <v>0</v>
      </c>
      <c r="LF259" s="439">
        <f t="shared" si="415"/>
        <v>0</v>
      </c>
      <c r="LG259" s="439">
        <f t="shared" si="415"/>
        <v>0</v>
      </c>
      <c r="LH259" s="439">
        <f t="shared" si="415"/>
        <v>0</v>
      </c>
      <c r="LI259" s="439">
        <f t="shared" si="415"/>
        <v>0</v>
      </c>
      <c r="LJ259" s="439">
        <f t="shared" si="415"/>
        <v>0</v>
      </c>
      <c r="LK259" s="439">
        <f t="shared" si="415"/>
        <v>0</v>
      </c>
      <c r="LL259" s="439">
        <f t="shared" si="415"/>
        <v>0</v>
      </c>
      <c r="LM259" s="439">
        <f t="shared" ref="LM259:NK259" si="416">IF(LM$165=EOMONTH($E83,$R83*(1-$O83)),SUMIFS($D252:$NK252,$D$165:$NK$165,"&gt;"&amp;EOMONTH($E83,$R83*(1-$O83)+$S83*(1-$O83)+$T83*$O83),$D$165:$NK$165,"&lt;="&amp;EOMONTH($E83,$R83*(1-$O83)+60))*-($AF83*(1-$O83)+$AH83*$O83)+SUMIFS($D252:$NK252,$D$165:$NK$165,"&gt;"&amp;EOMONTH($E83,$R83*(1-$O83)+60),$D$165:$NK$165,"&lt;="&amp;EOMONTH($E83,$R83*(1-$O83)+372))*-($AG83*(1-$O83)+$AI83*$O83),0)</f>
        <v>0</v>
      </c>
      <c r="LN259" s="439">
        <f t="shared" si="416"/>
        <v>0</v>
      </c>
      <c r="LO259" s="439">
        <f t="shared" si="416"/>
        <v>0</v>
      </c>
      <c r="LP259" s="439">
        <f t="shared" si="416"/>
        <v>0</v>
      </c>
      <c r="LQ259" s="439">
        <f t="shared" si="416"/>
        <v>0</v>
      </c>
      <c r="LR259" s="439">
        <f t="shared" si="416"/>
        <v>0</v>
      </c>
      <c r="LS259" s="439">
        <f t="shared" si="416"/>
        <v>0</v>
      </c>
      <c r="LT259" s="439">
        <f t="shared" si="416"/>
        <v>0</v>
      </c>
      <c r="LU259" s="439">
        <f t="shared" si="416"/>
        <v>0</v>
      </c>
      <c r="LV259" s="439">
        <f t="shared" si="416"/>
        <v>0</v>
      </c>
      <c r="LW259" s="439">
        <f t="shared" si="416"/>
        <v>0</v>
      </c>
      <c r="LX259" s="439">
        <f t="shared" si="416"/>
        <v>0</v>
      </c>
      <c r="LY259" s="439">
        <f t="shared" si="416"/>
        <v>0</v>
      </c>
      <c r="LZ259" s="439">
        <f t="shared" si="416"/>
        <v>0</v>
      </c>
      <c r="MA259" s="439">
        <f t="shared" si="416"/>
        <v>0</v>
      </c>
      <c r="MB259" s="439">
        <f t="shared" si="416"/>
        <v>0</v>
      </c>
      <c r="MC259" s="439">
        <f t="shared" si="416"/>
        <v>0</v>
      </c>
      <c r="MD259" s="439">
        <f t="shared" si="416"/>
        <v>0</v>
      </c>
      <c r="ME259" s="439">
        <f t="shared" si="416"/>
        <v>0</v>
      </c>
      <c r="MF259" s="439">
        <f t="shared" si="416"/>
        <v>0</v>
      </c>
      <c r="MG259" s="439">
        <f t="shared" si="416"/>
        <v>0</v>
      </c>
      <c r="MH259" s="439">
        <f t="shared" si="416"/>
        <v>0</v>
      </c>
      <c r="MI259" s="439">
        <f t="shared" si="416"/>
        <v>0</v>
      </c>
      <c r="MJ259" s="439">
        <f t="shared" si="416"/>
        <v>0</v>
      </c>
      <c r="MK259" s="439">
        <f t="shared" si="416"/>
        <v>0</v>
      </c>
      <c r="ML259" s="439">
        <f t="shared" si="416"/>
        <v>0</v>
      </c>
      <c r="MM259" s="439">
        <f t="shared" si="416"/>
        <v>0</v>
      </c>
      <c r="MN259" s="439">
        <f t="shared" si="416"/>
        <v>0</v>
      </c>
      <c r="MO259" s="439">
        <f t="shared" si="416"/>
        <v>0</v>
      </c>
      <c r="MP259" s="439">
        <f t="shared" si="416"/>
        <v>0</v>
      </c>
      <c r="MQ259" s="439">
        <f t="shared" si="416"/>
        <v>0</v>
      </c>
      <c r="MR259" s="439">
        <f t="shared" si="416"/>
        <v>0</v>
      </c>
      <c r="MS259" s="439">
        <f t="shared" si="416"/>
        <v>0</v>
      </c>
      <c r="MT259" s="439">
        <f t="shared" si="416"/>
        <v>0</v>
      </c>
      <c r="MU259" s="439">
        <f t="shared" si="416"/>
        <v>0</v>
      </c>
      <c r="MV259" s="439">
        <f t="shared" si="416"/>
        <v>0</v>
      </c>
      <c r="MW259" s="439">
        <f t="shared" si="416"/>
        <v>0</v>
      </c>
      <c r="MX259" s="439">
        <f t="shared" si="416"/>
        <v>0</v>
      </c>
      <c r="MY259" s="439">
        <f t="shared" si="416"/>
        <v>0</v>
      </c>
      <c r="MZ259" s="439">
        <f t="shared" si="416"/>
        <v>0</v>
      </c>
      <c r="NA259" s="439">
        <f t="shared" si="416"/>
        <v>0</v>
      </c>
      <c r="NB259" s="439">
        <f t="shared" si="416"/>
        <v>0</v>
      </c>
      <c r="NC259" s="439">
        <f t="shared" si="416"/>
        <v>0</v>
      </c>
      <c r="ND259" s="439">
        <f t="shared" si="416"/>
        <v>0</v>
      </c>
      <c r="NE259" s="439">
        <f t="shared" si="416"/>
        <v>0</v>
      </c>
      <c r="NF259" s="439">
        <f t="shared" si="416"/>
        <v>0</v>
      </c>
      <c r="NG259" s="439">
        <f t="shared" si="416"/>
        <v>0</v>
      </c>
      <c r="NH259" s="439">
        <f t="shared" si="416"/>
        <v>0</v>
      </c>
      <c r="NI259" s="439">
        <f t="shared" si="416"/>
        <v>0</v>
      </c>
      <c r="NJ259" s="439">
        <f t="shared" si="416"/>
        <v>0</v>
      </c>
      <c r="NK259" s="442">
        <f t="shared" si="416"/>
        <v>0</v>
      </c>
    </row>
    <row r="260" spans="1:375" x14ac:dyDescent="0.15">
      <c r="A260" s="443">
        <f t="shared" ref="A260" si="417">SUM(D260:NK260)</f>
        <v>512444.84094007779</v>
      </c>
      <c r="B260" s="448"/>
      <c r="C260" s="445" t="s">
        <v>762</v>
      </c>
      <c r="D260" s="446">
        <f>SUM(D255:D259)</f>
        <v>0</v>
      </c>
      <c r="E260" s="446">
        <f t="shared" ref="E260:BP260" si="418">SUM(E255:E259)</f>
        <v>0</v>
      </c>
      <c r="F260" s="446">
        <f t="shared" si="418"/>
        <v>0</v>
      </c>
      <c r="G260" s="446">
        <f t="shared" si="418"/>
        <v>0</v>
      </c>
      <c r="H260" s="446">
        <f t="shared" si="418"/>
        <v>0</v>
      </c>
      <c r="I260" s="446">
        <f t="shared" si="418"/>
        <v>0</v>
      </c>
      <c r="J260" s="446">
        <f t="shared" si="418"/>
        <v>0</v>
      </c>
      <c r="K260" s="446">
        <f t="shared" si="418"/>
        <v>0</v>
      </c>
      <c r="L260" s="446">
        <f t="shared" si="418"/>
        <v>0</v>
      </c>
      <c r="M260" s="446">
        <f t="shared" si="418"/>
        <v>0</v>
      </c>
      <c r="N260" s="446">
        <f t="shared" si="418"/>
        <v>0</v>
      </c>
      <c r="O260" s="446">
        <f t="shared" si="418"/>
        <v>0</v>
      </c>
      <c r="P260" s="446">
        <f t="shared" si="418"/>
        <v>0</v>
      </c>
      <c r="Q260" s="446">
        <f t="shared" si="418"/>
        <v>0</v>
      </c>
      <c r="R260" s="446">
        <f t="shared" si="418"/>
        <v>0</v>
      </c>
      <c r="S260" s="446">
        <f t="shared" si="418"/>
        <v>0</v>
      </c>
      <c r="T260" s="446">
        <f t="shared" si="418"/>
        <v>0</v>
      </c>
      <c r="U260" s="446">
        <f t="shared" si="418"/>
        <v>0</v>
      </c>
      <c r="V260" s="446">
        <f t="shared" si="418"/>
        <v>0</v>
      </c>
      <c r="W260" s="446">
        <f t="shared" si="418"/>
        <v>0</v>
      </c>
      <c r="X260" s="446">
        <f t="shared" si="418"/>
        <v>-38405.092499999999</v>
      </c>
      <c r="Y260" s="446">
        <f t="shared" si="418"/>
        <v>375.61436996390285</v>
      </c>
      <c r="Z260" s="446">
        <f t="shared" si="418"/>
        <v>382.24184466849601</v>
      </c>
      <c r="AA260" s="446">
        <f t="shared" si="418"/>
        <v>382.497088734523</v>
      </c>
      <c r="AB260" s="446">
        <f t="shared" si="418"/>
        <v>523.38539098407728</v>
      </c>
      <c r="AC260" s="446">
        <f t="shared" si="418"/>
        <v>598.50989211657679</v>
      </c>
      <c r="AD260" s="446">
        <f t="shared" si="418"/>
        <v>3832.4025861180808</v>
      </c>
      <c r="AE260" s="446">
        <f t="shared" si="418"/>
        <v>3835.2238124265532</v>
      </c>
      <c r="AF260" s="446">
        <f t="shared" si="418"/>
        <v>3858.0898798938624</v>
      </c>
      <c r="AG260" s="446">
        <f t="shared" si="418"/>
        <v>3908.6510138484614</v>
      </c>
      <c r="AH260" s="446">
        <f t="shared" si="418"/>
        <v>3922.986008862465</v>
      </c>
      <c r="AI260" s="446">
        <f t="shared" si="418"/>
        <v>3923.4919639828331</v>
      </c>
      <c r="AJ260" s="446">
        <f t="shared" si="418"/>
        <v>3925.3260274988729</v>
      </c>
      <c r="AK260" s="446">
        <f t="shared" si="418"/>
        <v>4030.7437477165877</v>
      </c>
      <c r="AL260" s="446">
        <f t="shared" si="418"/>
        <v>4046.2299603093002</v>
      </c>
      <c r="AM260" s="446">
        <f t="shared" si="418"/>
        <v>4046.7409252121156</v>
      </c>
      <c r="AN260" s="446">
        <f t="shared" si="418"/>
        <v>4214.734019966525</v>
      </c>
      <c r="AO260" s="446">
        <f t="shared" si="418"/>
        <v>4215.6624168712333</v>
      </c>
      <c r="AP260" s="446">
        <f t="shared" si="418"/>
        <v>4216.1771716374087</v>
      </c>
      <c r="AQ260" s="446">
        <f t="shared" si="418"/>
        <v>4216.6931959277044</v>
      </c>
      <c r="AR260" s="446">
        <f t="shared" si="418"/>
        <v>4217.447583467032</v>
      </c>
      <c r="AS260" s="446">
        <f t="shared" si="418"/>
        <v>4218.4132413262269</v>
      </c>
      <c r="AT260" s="446">
        <f t="shared" si="418"/>
        <v>4218.9330930057222</v>
      </c>
      <c r="AU260" s="446">
        <f t="shared" si="418"/>
        <v>4219.4542267797015</v>
      </c>
      <c r="AV260" s="446">
        <f t="shared" si="418"/>
        <v>4221.3433122012229</v>
      </c>
      <c r="AW260" s="446">
        <f t="shared" si="418"/>
        <v>4321.7834536340806</v>
      </c>
      <c r="AX260" s="446">
        <f t="shared" si="418"/>
        <v>4322.3843301522438</v>
      </c>
      <c r="AY260" s="446">
        <f t="shared" si="418"/>
        <v>4322.9106240021438</v>
      </c>
      <c r="AZ260" s="446">
        <f t="shared" si="418"/>
        <v>4336.2366531921061</v>
      </c>
      <c r="BA260" s="446">
        <f t="shared" si="418"/>
        <v>4337.1929020039552</v>
      </c>
      <c r="BB260" s="446">
        <f t="shared" si="418"/>
        <v>4337.723099413116</v>
      </c>
      <c r="BC260" s="446">
        <f t="shared" si="418"/>
        <v>4338.2546044321207</v>
      </c>
      <c r="BD260" s="446">
        <f t="shared" si="418"/>
        <v>4339.0316235976279</v>
      </c>
      <c r="BE260" s="446">
        <f t="shared" si="418"/>
        <v>4340.0262511925994</v>
      </c>
      <c r="BF260" s="446">
        <f t="shared" si="418"/>
        <v>4340.5616984224798</v>
      </c>
      <c r="BG260" s="446">
        <f t="shared" si="418"/>
        <v>4341.0984662096771</v>
      </c>
      <c r="BH260" s="446">
        <f t="shared" si="418"/>
        <v>4170.162891758815</v>
      </c>
      <c r="BI260" s="446">
        <f t="shared" si="418"/>
        <v>0</v>
      </c>
      <c r="BJ260" s="446">
        <f t="shared" si="418"/>
        <v>0</v>
      </c>
      <c r="BK260" s="446">
        <f t="shared" si="418"/>
        <v>-43467.48109482682</v>
      </c>
      <c r="BL260" s="446">
        <f t="shared" si="418"/>
        <v>879.57753834784717</v>
      </c>
      <c r="BM260" s="446">
        <f t="shared" si="418"/>
        <v>883.66228741357691</v>
      </c>
      <c r="BN260" s="446">
        <f t="shared" si="418"/>
        <v>4753.6011309452761</v>
      </c>
      <c r="BO260" s="446">
        <f t="shared" si="418"/>
        <v>4754.0789246359445</v>
      </c>
      <c r="BP260" s="446">
        <f t="shared" si="418"/>
        <v>4790.2258488922052</v>
      </c>
      <c r="BQ260" s="446">
        <f t="shared" ref="BQ260:EB260" si="419">SUM(BQ255:BQ259)</f>
        <v>4791.2503153150246</v>
      </c>
      <c r="BR260" s="446">
        <f t="shared" si="419"/>
        <v>4806.4606514976085</v>
      </c>
      <c r="BS260" s="446">
        <f t="shared" si="419"/>
        <v>4807.0135223184225</v>
      </c>
      <c r="BT260" s="446">
        <f t="shared" si="419"/>
        <v>4807.5677566678305</v>
      </c>
      <c r="BU260" s="446">
        <f t="shared" si="419"/>
        <v>4808.1233579086602</v>
      </c>
      <c r="BV260" s="446">
        <f t="shared" si="419"/>
        <v>4808.7608278067792</v>
      </c>
      <c r="BW260" s="446">
        <f t="shared" si="419"/>
        <v>4809.3191729521377</v>
      </c>
      <c r="BX260" s="446">
        <f t="shared" si="419"/>
        <v>4823.2542424374587</v>
      </c>
      <c r="BY260" s="446">
        <f t="shared" si="419"/>
        <v>4941.9415762988247</v>
      </c>
      <c r="BZ260" s="446">
        <f t="shared" si="419"/>
        <v>4942.5040627302033</v>
      </c>
      <c r="CA260" s="446">
        <f t="shared" si="419"/>
        <v>4943.0679364048647</v>
      </c>
      <c r="CB260" s="446">
        <f t="shared" si="419"/>
        <v>4943.8922760375526</v>
      </c>
      <c r="CC260" s="446">
        <f t="shared" si="419"/>
        <v>4944.9474764530569</v>
      </c>
      <c r="CD260" s="446">
        <f t="shared" si="419"/>
        <v>4945.5155324192365</v>
      </c>
      <c r="CE260" s="446">
        <f t="shared" si="419"/>
        <v>4946.0849893646755</v>
      </c>
      <c r="CF260" s="446">
        <f t="shared" si="419"/>
        <v>4946.6558507445652</v>
      </c>
      <c r="CG260" s="446">
        <f t="shared" si="419"/>
        <v>4947.2281200226198</v>
      </c>
      <c r="CH260" s="446">
        <f t="shared" si="419"/>
        <v>4947.8847140176822</v>
      </c>
      <c r="CI260" s="446">
        <f t="shared" si="419"/>
        <v>4948.4598095174024</v>
      </c>
      <c r="CJ260" s="446">
        <f t="shared" si="419"/>
        <v>4962.7101523148167</v>
      </c>
      <c r="CK260" s="446">
        <f t="shared" si="419"/>
        <v>5084.9581061920235</v>
      </c>
      <c r="CL260" s="446">
        <f t="shared" si="419"/>
        <v>5085.5374672163434</v>
      </c>
      <c r="CM260" s="446">
        <f t="shared" si="419"/>
        <v>5086.118257101245</v>
      </c>
      <c r="CN260" s="446">
        <f t="shared" si="419"/>
        <v>5086.9673269229124</v>
      </c>
      <c r="CO260" s="446">
        <f t="shared" si="419"/>
        <v>5088.0541833508823</v>
      </c>
      <c r="CP260" s="446">
        <f t="shared" si="419"/>
        <v>5088.6392809960471</v>
      </c>
      <c r="CQ260" s="446">
        <f t="shared" si="419"/>
        <v>5089.2258216498485</v>
      </c>
      <c r="CR260" s="446">
        <f t="shared" si="419"/>
        <v>5089.8138088711357</v>
      </c>
      <c r="CS260" s="446">
        <f t="shared" si="419"/>
        <v>5090.4032462275318</v>
      </c>
      <c r="CT260" s="446">
        <f t="shared" si="419"/>
        <v>5079.9730342359553</v>
      </c>
      <c r="CU260" s="446">
        <f t="shared" si="419"/>
        <v>5080.549183465806</v>
      </c>
      <c r="CV260" s="446">
        <f t="shared" si="419"/>
        <v>5040.3143391486919</v>
      </c>
      <c r="CW260" s="446">
        <f t="shared" si="419"/>
        <v>5174.3169010664433</v>
      </c>
      <c r="CX260" s="446">
        <f t="shared" si="419"/>
        <v>5174.8377146658286</v>
      </c>
      <c r="CY260" s="446">
        <f t="shared" si="419"/>
        <v>5217.3415264258128</v>
      </c>
      <c r="CZ260" s="446">
        <f t="shared" si="419"/>
        <v>5218.2160683421316</v>
      </c>
      <c r="DA260" s="446">
        <f t="shared" si="419"/>
        <v>5235.3536249142053</v>
      </c>
      <c r="DB260" s="446">
        <f t="shared" si="419"/>
        <v>5235.9562754887265</v>
      </c>
      <c r="DC260" s="446">
        <f t="shared" si="419"/>
        <v>5236.5604123621415</v>
      </c>
      <c r="DD260" s="446">
        <f t="shared" si="419"/>
        <v>5237.1660392000667</v>
      </c>
      <c r="DE260" s="446">
        <f t="shared" si="419"/>
        <v>5237.7731596771555</v>
      </c>
      <c r="DF260" s="446">
        <f t="shared" si="419"/>
        <v>5238.3817774771242</v>
      </c>
      <c r="DG260" s="446">
        <f t="shared" si="419"/>
        <v>5238.9918962927768</v>
      </c>
      <c r="DH260" s="446">
        <f t="shared" si="419"/>
        <v>5253.3997520590474</v>
      </c>
      <c r="DI260" s="446">
        <f t="shared" si="419"/>
        <v>5383.6761226252438</v>
      </c>
      <c r="DJ260" s="446">
        <f t="shared" si="419"/>
        <v>5384.2907667359441</v>
      </c>
      <c r="DK260" s="446">
        <f t="shared" si="419"/>
        <v>5384.906926724836</v>
      </c>
      <c r="DL260" s="446">
        <f t="shared" si="419"/>
        <v>5385.8077048986434</v>
      </c>
      <c r="DM260" s="446">
        <f t="shared" si="419"/>
        <v>5386.9607508830759</v>
      </c>
      <c r="DN260" s="446">
        <f t="shared" si="419"/>
        <v>5387.5814809748326</v>
      </c>
      <c r="DO260" s="446">
        <f t="shared" si="419"/>
        <v>5388.2037419544504</v>
      </c>
      <c r="DP260" s="446">
        <f t="shared" si="419"/>
        <v>5388.8275375975136</v>
      </c>
      <c r="DQ260" s="446">
        <f t="shared" si="419"/>
        <v>5389.4528716889145</v>
      </c>
      <c r="DR260" s="446">
        <f t="shared" si="419"/>
        <v>5390.079748022883</v>
      </c>
      <c r="DS260" s="446">
        <f t="shared" si="419"/>
        <v>5390.7081704030043</v>
      </c>
      <c r="DT260" s="446">
        <f t="shared" si="419"/>
        <v>5405.4391921866918</v>
      </c>
      <c r="DU260" s="446">
        <f t="shared" si="419"/>
        <v>5539.6238538698735</v>
      </c>
      <c r="DV260" s="446">
        <f t="shared" si="419"/>
        <v>5540.256937303895</v>
      </c>
      <c r="DW260" s="446">
        <f t="shared" si="419"/>
        <v>5540.891582092454</v>
      </c>
      <c r="DX260" s="446">
        <f t="shared" si="419"/>
        <v>5541.8193836114751</v>
      </c>
      <c r="DY260" s="446">
        <f t="shared" si="419"/>
        <v>5477.2669545557346</v>
      </c>
      <c r="DZ260" s="446">
        <f t="shared" si="419"/>
        <v>5477.8133859224645</v>
      </c>
      <c r="EA260" s="446">
        <f t="shared" si="419"/>
        <v>5478.3611649363575</v>
      </c>
      <c r="EB260" s="446">
        <f t="shared" si="419"/>
        <v>5526.0513428308914</v>
      </c>
      <c r="EC260" s="446">
        <f t="shared" ref="EC260:GN260" si="420">SUM(EC255:EC259)</f>
        <v>5526.6954369450341</v>
      </c>
      <c r="ED260" s="446">
        <f t="shared" si="420"/>
        <v>5546.762372601419</v>
      </c>
      <c r="EE260" s="446">
        <f t="shared" si="420"/>
        <v>5547.4096476529448</v>
      </c>
      <c r="EF260" s="446">
        <f t="shared" si="420"/>
        <v>5387.9971110827209</v>
      </c>
      <c r="EG260" s="446">
        <f t="shared" si="420"/>
        <v>5523.019706564538</v>
      </c>
      <c r="EH260" s="446">
        <f t="shared" si="420"/>
        <v>5523.6522202234701</v>
      </c>
      <c r="EI260" s="446">
        <f t="shared" si="420"/>
        <v>5524.2862938317185</v>
      </c>
      <c r="EJ260" s="446">
        <f t="shared" si="420"/>
        <v>5524.9219312365412</v>
      </c>
      <c r="EK260" s="446">
        <f t="shared" si="420"/>
        <v>5525.5591362946807</v>
      </c>
      <c r="EL260" s="446">
        <f t="shared" si="420"/>
        <v>5526.1979128723942</v>
      </c>
      <c r="EM260" s="446">
        <f t="shared" si="420"/>
        <v>5526.8382648454735</v>
      </c>
      <c r="EN260" s="446">
        <f t="shared" si="420"/>
        <v>5527.4801960992663</v>
      </c>
      <c r="EO260" s="446">
        <f t="shared" si="420"/>
        <v>5528.1237105287073</v>
      </c>
      <c r="EP260" s="446">
        <f t="shared" si="420"/>
        <v>5528.7688120383327</v>
      </c>
      <c r="EQ260" s="446">
        <f t="shared" si="420"/>
        <v>5529.4155045423122</v>
      </c>
      <c r="ER260" s="446">
        <f t="shared" si="420"/>
        <v>5533.1262562802276</v>
      </c>
      <c r="ES260" s="446">
        <f t="shared" si="420"/>
        <v>5672.1995296264986</v>
      </c>
      <c r="ET260" s="446">
        <f t="shared" si="420"/>
        <v>5672.8510186951971</v>
      </c>
      <c r="EU260" s="446">
        <f t="shared" si="420"/>
        <v>5673.5041145116938</v>
      </c>
      <c r="EV260" s="446">
        <f t="shared" si="420"/>
        <v>5674.1588210386608</v>
      </c>
      <c r="EW260" s="446">
        <f t="shared" si="420"/>
        <v>5535.4302692288329</v>
      </c>
      <c r="EX260" s="446">
        <f t="shared" si="420"/>
        <v>0</v>
      </c>
      <c r="EY260" s="446">
        <f t="shared" si="420"/>
        <v>0</v>
      </c>
      <c r="EZ260" s="446">
        <f t="shared" si="420"/>
        <v>0</v>
      </c>
      <c r="FA260" s="446">
        <f t="shared" si="420"/>
        <v>0</v>
      </c>
      <c r="FB260" s="446">
        <f t="shared" si="420"/>
        <v>0</v>
      </c>
      <c r="FC260" s="446">
        <f t="shared" si="420"/>
        <v>0</v>
      </c>
      <c r="FD260" s="446">
        <f t="shared" si="420"/>
        <v>0</v>
      </c>
      <c r="FE260" s="446">
        <f t="shared" si="420"/>
        <v>0</v>
      </c>
      <c r="FF260" s="446">
        <f t="shared" si="420"/>
        <v>0</v>
      </c>
      <c r="FG260" s="446">
        <f t="shared" si="420"/>
        <v>0</v>
      </c>
      <c r="FH260" s="446">
        <f t="shared" si="420"/>
        <v>0</v>
      </c>
      <c r="FI260" s="446">
        <f t="shared" si="420"/>
        <v>0</v>
      </c>
      <c r="FJ260" s="446">
        <f t="shared" si="420"/>
        <v>0</v>
      </c>
      <c r="FK260" s="446">
        <f t="shared" si="420"/>
        <v>0</v>
      </c>
      <c r="FL260" s="446">
        <f t="shared" si="420"/>
        <v>0</v>
      </c>
      <c r="FM260" s="446">
        <f t="shared" si="420"/>
        <v>0</v>
      </c>
      <c r="FN260" s="446">
        <f t="shared" si="420"/>
        <v>0</v>
      </c>
      <c r="FO260" s="446">
        <f t="shared" si="420"/>
        <v>0</v>
      </c>
      <c r="FP260" s="446">
        <f t="shared" si="420"/>
        <v>0</v>
      </c>
      <c r="FQ260" s="446">
        <f t="shared" si="420"/>
        <v>0</v>
      </c>
      <c r="FR260" s="446">
        <f t="shared" si="420"/>
        <v>0</v>
      </c>
      <c r="FS260" s="446">
        <f t="shared" si="420"/>
        <v>0</v>
      </c>
      <c r="FT260" s="446">
        <f t="shared" si="420"/>
        <v>0</v>
      </c>
      <c r="FU260" s="446">
        <f t="shared" si="420"/>
        <v>0</v>
      </c>
      <c r="FV260" s="446">
        <f t="shared" si="420"/>
        <v>0</v>
      </c>
      <c r="FW260" s="446">
        <f t="shared" si="420"/>
        <v>0</v>
      </c>
      <c r="FX260" s="446">
        <f t="shared" si="420"/>
        <v>0</v>
      </c>
      <c r="FY260" s="446">
        <f t="shared" si="420"/>
        <v>0</v>
      </c>
      <c r="FZ260" s="446">
        <f t="shared" si="420"/>
        <v>0</v>
      </c>
      <c r="GA260" s="446">
        <f t="shared" si="420"/>
        <v>0</v>
      </c>
      <c r="GB260" s="446">
        <f t="shared" si="420"/>
        <v>0</v>
      </c>
      <c r="GC260" s="446">
        <f t="shared" si="420"/>
        <v>0</v>
      </c>
      <c r="GD260" s="446">
        <f t="shared" si="420"/>
        <v>0</v>
      </c>
      <c r="GE260" s="446">
        <f t="shared" si="420"/>
        <v>0</v>
      </c>
      <c r="GF260" s="446">
        <f t="shared" si="420"/>
        <v>0</v>
      </c>
      <c r="GG260" s="446">
        <f t="shared" si="420"/>
        <v>0</v>
      </c>
      <c r="GH260" s="446">
        <f t="shared" si="420"/>
        <v>0</v>
      </c>
      <c r="GI260" s="446">
        <f t="shared" si="420"/>
        <v>0</v>
      </c>
      <c r="GJ260" s="446">
        <f t="shared" si="420"/>
        <v>0</v>
      </c>
      <c r="GK260" s="446">
        <f t="shared" si="420"/>
        <v>0</v>
      </c>
      <c r="GL260" s="446">
        <f t="shared" si="420"/>
        <v>0</v>
      </c>
      <c r="GM260" s="446">
        <f t="shared" si="420"/>
        <v>0</v>
      </c>
      <c r="GN260" s="446">
        <f t="shared" si="420"/>
        <v>0</v>
      </c>
      <c r="GO260" s="446">
        <f t="shared" ref="GO260:IZ260" si="421">SUM(GO255:GO259)</f>
        <v>0</v>
      </c>
      <c r="GP260" s="446">
        <f t="shared" si="421"/>
        <v>0</v>
      </c>
      <c r="GQ260" s="446">
        <f t="shared" si="421"/>
        <v>0</v>
      </c>
      <c r="GR260" s="446">
        <f t="shared" si="421"/>
        <v>0</v>
      </c>
      <c r="GS260" s="446">
        <f t="shared" si="421"/>
        <v>0</v>
      </c>
      <c r="GT260" s="446">
        <f t="shared" si="421"/>
        <v>0</v>
      </c>
      <c r="GU260" s="446">
        <f t="shared" si="421"/>
        <v>0</v>
      </c>
      <c r="GV260" s="446">
        <f t="shared" si="421"/>
        <v>0</v>
      </c>
      <c r="GW260" s="446">
        <f t="shared" si="421"/>
        <v>0</v>
      </c>
      <c r="GX260" s="446">
        <f t="shared" si="421"/>
        <v>0</v>
      </c>
      <c r="GY260" s="446">
        <f t="shared" si="421"/>
        <v>0</v>
      </c>
      <c r="GZ260" s="446">
        <f t="shared" si="421"/>
        <v>0</v>
      </c>
      <c r="HA260" s="446">
        <f t="shared" si="421"/>
        <v>0</v>
      </c>
      <c r="HB260" s="446">
        <f t="shared" si="421"/>
        <v>0</v>
      </c>
      <c r="HC260" s="446">
        <f t="shared" si="421"/>
        <v>0</v>
      </c>
      <c r="HD260" s="446">
        <f t="shared" si="421"/>
        <v>0</v>
      </c>
      <c r="HE260" s="446">
        <f t="shared" si="421"/>
        <v>0</v>
      </c>
      <c r="HF260" s="446">
        <f t="shared" si="421"/>
        <v>0</v>
      </c>
      <c r="HG260" s="446">
        <f t="shared" si="421"/>
        <v>0</v>
      </c>
      <c r="HH260" s="446">
        <f t="shared" si="421"/>
        <v>0</v>
      </c>
      <c r="HI260" s="446">
        <f t="shared" si="421"/>
        <v>0</v>
      </c>
      <c r="HJ260" s="446">
        <f t="shared" si="421"/>
        <v>0</v>
      </c>
      <c r="HK260" s="446">
        <f t="shared" si="421"/>
        <v>0</v>
      </c>
      <c r="HL260" s="446">
        <f t="shared" si="421"/>
        <v>0</v>
      </c>
      <c r="HM260" s="446">
        <f t="shared" si="421"/>
        <v>0</v>
      </c>
      <c r="HN260" s="446">
        <f t="shared" si="421"/>
        <v>0</v>
      </c>
      <c r="HO260" s="446">
        <f t="shared" si="421"/>
        <v>0</v>
      </c>
      <c r="HP260" s="446">
        <f t="shared" si="421"/>
        <v>0</v>
      </c>
      <c r="HQ260" s="446">
        <f t="shared" si="421"/>
        <v>0</v>
      </c>
      <c r="HR260" s="446">
        <f t="shared" si="421"/>
        <v>0</v>
      </c>
      <c r="HS260" s="446">
        <f t="shared" si="421"/>
        <v>0</v>
      </c>
      <c r="HT260" s="446">
        <f t="shared" si="421"/>
        <v>0</v>
      </c>
      <c r="HU260" s="446">
        <f t="shared" si="421"/>
        <v>0</v>
      </c>
      <c r="HV260" s="446">
        <f t="shared" si="421"/>
        <v>0</v>
      </c>
      <c r="HW260" s="446">
        <f t="shared" si="421"/>
        <v>0</v>
      </c>
      <c r="HX260" s="446">
        <f t="shared" si="421"/>
        <v>0</v>
      </c>
      <c r="HY260" s="446">
        <f t="shared" si="421"/>
        <v>0</v>
      </c>
      <c r="HZ260" s="446">
        <f t="shared" si="421"/>
        <v>0</v>
      </c>
      <c r="IA260" s="446">
        <f t="shared" si="421"/>
        <v>0</v>
      </c>
      <c r="IB260" s="446">
        <f t="shared" si="421"/>
        <v>0</v>
      </c>
      <c r="IC260" s="446">
        <f t="shared" si="421"/>
        <v>0</v>
      </c>
      <c r="ID260" s="446">
        <f t="shared" si="421"/>
        <v>0</v>
      </c>
      <c r="IE260" s="446">
        <f t="shared" si="421"/>
        <v>0</v>
      </c>
      <c r="IF260" s="446">
        <f t="shared" si="421"/>
        <v>0</v>
      </c>
      <c r="IG260" s="446">
        <f t="shared" si="421"/>
        <v>0</v>
      </c>
      <c r="IH260" s="446">
        <f t="shared" si="421"/>
        <v>0</v>
      </c>
      <c r="II260" s="446">
        <f t="shared" si="421"/>
        <v>0</v>
      </c>
      <c r="IJ260" s="446">
        <f t="shared" si="421"/>
        <v>0</v>
      </c>
      <c r="IK260" s="446">
        <f t="shared" si="421"/>
        <v>0</v>
      </c>
      <c r="IL260" s="446">
        <f t="shared" si="421"/>
        <v>0</v>
      </c>
      <c r="IM260" s="446">
        <f t="shared" si="421"/>
        <v>0</v>
      </c>
      <c r="IN260" s="446">
        <f t="shared" si="421"/>
        <v>0</v>
      </c>
      <c r="IO260" s="446">
        <f t="shared" si="421"/>
        <v>0</v>
      </c>
      <c r="IP260" s="446">
        <f t="shared" si="421"/>
        <v>0</v>
      </c>
      <c r="IQ260" s="446">
        <f t="shared" si="421"/>
        <v>0</v>
      </c>
      <c r="IR260" s="446">
        <f t="shared" si="421"/>
        <v>0</v>
      </c>
      <c r="IS260" s="446">
        <f t="shared" si="421"/>
        <v>0</v>
      </c>
      <c r="IT260" s="446">
        <f t="shared" si="421"/>
        <v>0</v>
      </c>
      <c r="IU260" s="446">
        <f t="shared" si="421"/>
        <v>0</v>
      </c>
      <c r="IV260" s="446">
        <f t="shared" si="421"/>
        <v>0</v>
      </c>
      <c r="IW260" s="446">
        <f t="shared" si="421"/>
        <v>0</v>
      </c>
      <c r="IX260" s="446">
        <f t="shared" si="421"/>
        <v>0</v>
      </c>
      <c r="IY260" s="446">
        <f t="shared" si="421"/>
        <v>0</v>
      </c>
      <c r="IZ260" s="446">
        <f t="shared" si="421"/>
        <v>0</v>
      </c>
      <c r="JA260" s="446">
        <f t="shared" ref="JA260:LL260" si="422">SUM(JA255:JA259)</f>
        <v>0</v>
      </c>
      <c r="JB260" s="446">
        <f t="shared" si="422"/>
        <v>0</v>
      </c>
      <c r="JC260" s="446">
        <f t="shared" si="422"/>
        <v>0</v>
      </c>
      <c r="JD260" s="446">
        <f t="shared" si="422"/>
        <v>0</v>
      </c>
      <c r="JE260" s="446">
        <f t="shared" si="422"/>
        <v>0</v>
      </c>
      <c r="JF260" s="446">
        <f t="shared" si="422"/>
        <v>0</v>
      </c>
      <c r="JG260" s="446">
        <f t="shared" si="422"/>
        <v>0</v>
      </c>
      <c r="JH260" s="446">
        <f t="shared" si="422"/>
        <v>0</v>
      </c>
      <c r="JI260" s="446">
        <f t="shared" si="422"/>
        <v>0</v>
      </c>
      <c r="JJ260" s="446">
        <f t="shared" si="422"/>
        <v>0</v>
      </c>
      <c r="JK260" s="446">
        <f t="shared" si="422"/>
        <v>0</v>
      </c>
      <c r="JL260" s="446">
        <f t="shared" si="422"/>
        <v>0</v>
      </c>
      <c r="JM260" s="446">
        <f t="shared" si="422"/>
        <v>0</v>
      </c>
      <c r="JN260" s="446">
        <f t="shared" si="422"/>
        <v>0</v>
      </c>
      <c r="JO260" s="446">
        <f t="shared" si="422"/>
        <v>0</v>
      </c>
      <c r="JP260" s="446">
        <f t="shared" si="422"/>
        <v>0</v>
      </c>
      <c r="JQ260" s="446">
        <f t="shared" si="422"/>
        <v>0</v>
      </c>
      <c r="JR260" s="446">
        <f t="shared" si="422"/>
        <v>0</v>
      </c>
      <c r="JS260" s="446">
        <f t="shared" si="422"/>
        <v>0</v>
      </c>
      <c r="JT260" s="446">
        <f t="shared" si="422"/>
        <v>0</v>
      </c>
      <c r="JU260" s="446">
        <f t="shared" si="422"/>
        <v>0</v>
      </c>
      <c r="JV260" s="446">
        <f t="shared" si="422"/>
        <v>0</v>
      </c>
      <c r="JW260" s="446">
        <f t="shared" si="422"/>
        <v>0</v>
      </c>
      <c r="JX260" s="446">
        <f t="shared" si="422"/>
        <v>0</v>
      </c>
      <c r="JY260" s="446">
        <f t="shared" si="422"/>
        <v>0</v>
      </c>
      <c r="JZ260" s="446">
        <f t="shared" si="422"/>
        <v>0</v>
      </c>
      <c r="KA260" s="446">
        <f t="shared" si="422"/>
        <v>0</v>
      </c>
      <c r="KB260" s="446">
        <f t="shared" si="422"/>
        <v>0</v>
      </c>
      <c r="KC260" s="446">
        <f t="shared" si="422"/>
        <v>0</v>
      </c>
      <c r="KD260" s="446">
        <f t="shared" si="422"/>
        <v>0</v>
      </c>
      <c r="KE260" s="446">
        <f t="shared" si="422"/>
        <v>0</v>
      </c>
      <c r="KF260" s="446">
        <f t="shared" si="422"/>
        <v>0</v>
      </c>
      <c r="KG260" s="446">
        <f t="shared" si="422"/>
        <v>0</v>
      </c>
      <c r="KH260" s="446">
        <f t="shared" si="422"/>
        <v>0</v>
      </c>
      <c r="KI260" s="446">
        <f t="shared" si="422"/>
        <v>0</v>
      </c>
      <c r="KJ260" s="446">
        <f t="shared" si="422"/>
        <v>0</v>
      </c>
      <c r="KK260" s="446">
        <f t="shared" si="422"/>
        <v>0</v>
      </c>
      <c r="KL260" s="446">
        <f t="shared" si="422"/>
        <v>0</v>
      </c>
      <c r="KM260" s="446">
        <f t="shared" si="422"/>
        <v>0</v>
      </c>
      <c r="KN260" s="446">
        <f t="shared" si="422"/>
        <v>0</v>
      </c>
      <c r="KO260" s="446">
        <f t="shared" si="422"/>
        <v>0</v>
      </c>
      <c r="KP260" s="446">
        <f t="shared" si="422"/>
        <v>0</v>
      </c>
      <c r="KQ260" s="446">
        <f t="shared" si="422"/>
        <v>0</v>
      </c>
      <c r="KR260" s="446">
        <f t="shared" si="422"/>
        <v>0</v>
      </c>
      <c r="KS260" s="446">
        <f t="shared" si="422"/>
        <v>0</v>
      </c>
      <c r="KT260" s="446">
        <f t="shared" si="422"/>
        <v>0</v>
      </c>
      <c r="KU260" s="446">
        <f t="shared" si="422"/>
        <v>0</v>
      </c>
      <c r="KV260" s="446">
        <f t="shared" si="422"/>
        <v>0</v>
      </c>
      <c r="KW260" s="446">
        <f t="shared" si="422"/>
        <v>0</v>
      </c>
      <c r="KX260" s="446">
        <f t="shared" si="422"/>
        <v>0</v>
      </c>
      <c r="KY260" s="446">
        <f t="shared" si="422"/>
        <v>0</v>
      </c>
      <c r="KZ260" s="446">
        <f t="shared" si="422"/>
        <v>0</v>
      </c>
      <c r="LA260" s="446">
        <f t="shared" si="422"/>
        <v>0</v>
      </c>
      <c r="LB260" s="446">
        <f t="shared" si="422"/>
        <v>0</v>
      </c>
      <c r="LC260" s="446">
        <f t="shared" si="422"/>
        <v>0</v>
      </c>
      <c r="LD260" s="446">
        <f t="shared" si="422"/>
        <v>0</v>
      </c>
      <c r="LE260" s="446">
        <f t="shared" si="422"/>
        <v>0</v>
      </c>
      <c r="LF260" s="446">
        <f t="shared" si="422"/>
        <v>0</v>
      </c>
      <c r="LG260" s="446">
        <f t="shared" si="422"/>
        <v>0</v>
      </c>
      <c r="LH260" s="446">
        <f t="shared" si="422"/>
        <v>0</v>
      </c>
      <c r="LI260" s="446">
        <f t="shared" si="422"/>
        <v>0</v>
      </c>
      <c r="LJ260" s="446">
        <f t="shared" si="422"/>
        <v>0</v>
      </c>
      <c r="LK260" s="446">
        <f t="shared" si="422"/>
        <v>0</v>
      </c>
      <c r="LL260" s="446">
        <f t="shared" si="422"/>
        <v>0</v>
      </c>
      <c r="LM260" s="446">
        <f t="shared" ref="LM260:NK260" si="423">SUM(LM255:LM259)</f>
        <v>0</v>
      </c>
      <c r="LN260" s="446">
        <f t="shared" si="423"/>
        <v>0</v>
      </c>
      <c r="LO260" s="446">
        <f t="shared" si="423"/>
        <v>0</v>
      </c>
      <c r="LP260" s="446">
        <f t="shared" si="423"/>
        <v>0</v>
      </c>
      <c r="LQ260" s="446">
        <f t="shared" si="423"/>
        <v>0</v>
      </c>
      <c r="LR260" s="446">
        <f t="shared" si="423"/>
        <v>0</v>
      </c>
      <c r="LS260" s="446">
        <f t="shared" si="423"/>
        <v>0</v>
      </c>
      <c r="LT260" s="446">
        <f t="shared" si="423"/>
        <v>0</v>
      </c>
      <c r="LU260" s="446">
        <f t="shared" si="423"/>
        <v>0</v>
      </c>
      <c r="LV260" s="446">
        <f t="shared" si="423"/>
        <v>0</v>
      </c>
      <c r="LW260" s="446">
        <f t="shared" si="423"/>
        <v>0</v>
      </c>
      <c r="LX260" s="446">
        <f t="shared" si="423"/>
        <v>0</v>
      </c>
      <c r="LY260" s="446">
        <f t="shared" si="423"/>
        <v>0</v>
      </c>
      <c r="LZ260" s="446">
        <f t="shared" si="423"/>
        <v>0</v>
      </c>
      <c r="MA260" s="446">
        <f t="shared" si="423"/>
        <v>0</v>
      </c>
      <c r="MB260" s="446">
        <f t="shared" si="423"/>
        <v>0</v>
      </c>
      <c r="MC260" s="446">
        <f t="shared" si="423"/>
        <v>0</v>
      </c>
      <c r="MD260" s="446">
        <f t="shared" si="423"/>
        <v>0</v>
      </c>
      <c r="ME260" s="446">
        <f t="shared" si="423"/>
        <v>0</v>
      </c>
      <c r="MF260" s="446">
        <f t="shared" si="423"/>
        <v>0</v>
      </c>
      <c r="MG260" s="446">
        <f t="shared" si="423"/>
        <v>0</v>
      </c>
      <c r="MH260" s="446">
        <f t="shared" si="423"/>
        <v>0</v>
      </c>
      <c r="MI260" s="446">
        <f t="shared" si="423"/>
        <v>0</v>
      </c>
      <c r="MJ260" s="446">
        <f t="shared" si="423"/>
        <v>0</v>
      </c>
      <c r="MK260" s="446">
        <f t="shared" si="423"/>
        <v>0</v>
      </c>
      <c r="ML260" s="446">
        <f t="shared" si="423"/>
        <v>0</v>
      </c>
      <c r="MM260" s="446">
        <f t="shared" si="423"/>
        <v>0</v>
      </c>
      <c r="MN260" s="446">
        <f t="shared" si="423"/>
        <v>0</v>
      </c>
      <c r="MO260" s="446">
        <f t="shared" si="423"/>
        <v>0</v>
      </c>
      <c r="MP260" s="446">
        <f t="shared" si="423"/>
        <v>0</v>
      </c>
      <c r="MQ260" s="446">
        <f t="shared" si="423"/>
        <v>0</v>
      </c>
      <c r="MR260" s="446">
        <f t="shared" si="423"/>
        <v>0</v>
      </c>
      <c r="MS260" s="446">
        <f t="shared" si="423"/>
        <v>0</v>
      </c>
      <c r="MT260" s="446">
        <f t="shared" si="423"/>
        <v>0</v>
      </c>
      <c r="MU260" s="446">
        <f t="shared" si="423"/>
        <v>0</v>
      </c>
      <c r="MV260" s="446">
        <f t="shared" si="423"/>
        <v>0</v>
      </c>
      <c r="MW260" s="446">
        <f t="shared" si="423"/>
        <v>0</v>
      </c>
      <c r="MX260" s="446">
        <f t="shared" si="423"/>
        <v>0</v>
      </c>
      <c r="MY260" s="446">
        <f t="shared" si="423"/>
        <v>0</v>
      </c>
      <c r="MZ260" s="446">
        <f t="shared" si="423"/>
        <v>0</v>
      </c>
      <c r="NA260" s="446">
        <f t="shared" si="423"/>
        <v>0</v>
      </c>
      <c r="NB260" s="446">
        <f t="shared" si="423"/>
        <v>0</v>
      </c>
      <c r="NC260" s="446">
        <f t="shared" si="423"/>
        <v>0</v>
      </c>
      <c r="ND260" s="446">
        <f t="shared" si="423"/>
        <v>0</v>
      </c>
      <c r="NE260" s="446">
        <f t="shared" si="423"/>
        <v>0</v>
      </c>
      <c r="NF260" s="446">
        <f t="shared" si="423"/>
        <v>0</v>
      </c>
      <c r="NG260" s="446">
        <f t="shared" si="423"/>
        <v>0</v>
      </c>
      <c r="NH260" s="446">
        <f t="shared" si="423"/>
        <v>0</v>
      </c>
      <c r="NI260" s="446">
        <f t="shared" si="423"/>
        <v>0</v>
      </c>
      <c r="NJ260" s="446">
        <f t="shared" si="423"/>
        <v>0</v>
      </c>
      <c r="NK260" s="447">
        <f t="shared" si="423"/>
        <v>0</v>
      </c>
    </row>
    <row r="261" spans="1:375" x14ac:dyDescent="0.15">
      <c r="C261" s="438"/>
      <c r="NK261" s="439"/>
    </row>
    <row r="262" spans="1:375" x14ac:dyDescent="0.15">
      <c r="A262" s="427"/>
      <c r="B262" s="428"/>
      <c r="C262" s="429" t="s">
        <v>743</v>
      </c>
      <c r="D262" s="428"/>
      <c r="E262" s="428"/>
      <c r="F262" s="428"/>
      <c r="G262" s="428"/>
      <c r="H262" s="428"/>
      <c r="I262" s="428"/>
      <c r="J262" s="428"/>
      <c r="K262" s="428"/>
      <c r="L262" s="428"/>
      <c r="M262" s="428"/>
      <c r="N262" s="428"/>
      <c r="O262" s="428"/>
      <c r="P262" s="428"/>
      <c r="Q262" s="428"/>
      <c r="R262" s="428"/>
      <c r="S262" s="428"/>
      <c r="T262" s="428"/>
      <c r="U262" s="428"/>
      <c r="V262" s="428"/>
      <c r="W262" s="428"/>
      <c r="X262" s="428"/>
      <c r="Y262" s="428"/>
      <c r="Z262" s="428"/>
      <c r="AA262" s="428"/>
      <c r="AB262" s="428"/>
      <c r="AC262" s="428"/>
      <c r="AD262" s="428"/>
      <c r="AE262" s="428"/>
      <c r="AF262" s="428"/>
      <c r="AG262" s="428"/>
      <c r="AH262" s="428"/>
      <c r="AI262" s="428"/>
      <c r="AJ262" s="428"/>
      <c r="AK262" s="428"/>
      <c r="AL262" s="428"/>
      <c r="AM262" s="428"/>
      <c r="AN262" s="428"/>
      <c r="AO262" s="428"/>
      <c r="AP262" s="428"/>
      <c r="AQ262" s="428"/>
      <c r="AR262" s="428"/>
      <c r="AS262" s="428"/>
      <c r="AT262" s="428"/>
      <c r="AU262" s="428"/>
      <c r="AV262" s="428"/>
      <c r="AW262" s="428"/>
      <c r="AX262" s="428"/>
      <c r="AY262" s="428"/>
      <c r="AZ262" s="428"/>
      <c r="BA262" s="428"/>
      <c r="BB262" s="428"/>
      <c r="BC262" s="428"/>
      <c r="BD262" s="428"/>
      <c r="BE262" s="428"/>
      <c r="BF262" s="428"/>
      <c r="BG262" s="428"/>
      <c r="BH262" s="428"/>
      <c r="BI262" s="428"/>
      <c r="BJ262" s="428"/>
      <c r="BK262" s="428"/>
      <c r="BL262" s="428"/>
      <c r="BM262" s="428"/>
      <c r="BN262" s="428"/>
      <c r="BO262" s="428"/>
      <c r="BP262" s="428"/>
      <c r="BQ262" s="428"/>
      <c r="BR262" s="428"/>
      <c r="BS262" s="428"/>
      <c r="BT262" s="428"/>
      <c r="BU262" s="428"/>
      <c r="BV262" s="428"/>
      <c r="BW262" s="428"/>
      <c r="BX262" s="428"/>
      <c r="BY262" s="428"/>
      <c r="BZ262" s="428"/>
      <c r="CA262" s="428"/>
      <c r="CB262" s="428"/>
      <c r="CC262" s="428"/>
      <c r="CD262" s="428"/>
      <c r="CE262" s="428"/>
      <c r="CF262" s="428"/>
      <c r="CG262" s="428"/>
      <c r="CH262" s="428"/>
      <c r="CI262" s="428"/>
      <c r="CJ262" s="428"/>
      <c r="CK262" s="428"/>
      <c r="CL262" s="428"/>
      <c r="CM262" s="428"/>
      <c r="CN262" s="428"/>
      <c r="CO262" s="428"/>
      <c r="CP262" s="428"/>
      <c r="CQ262" s="428"/>
      <c r="CR262" s="428"/>
      <c r="CS262" s="428"/>
      <c r="CT262" s="428"/>
      <c r="CU262" s="428"/>
      <c r="CV262" s="428"/>
      <c r="CW262" s="428"/>
      <c r="CX262" s="428"/>
      <c r="CY262" s="428"/>
      <c r="CZ262" s="428"/>
      <c r="DA262" s="428"/>
      <c r="DB262" s="428"/>
      <c r="DC262" s="428"/>
      <c r="DD262" s="428"/>
      <c r="DE262" s="428"/>
      <c r="DF262" s="428"/>
      <c r="DG262" s="428"/>
      <c r="DH262" s="428"/>
      <c r="DI262" s="428"/>
      <c r="DJ262" s="428"/>
      <c r="DK262" s="428"/>
      <c r="DL262" s="428"/>
      <c r="DM262" s="428"/>
      <c r="DN262" s="428"/>
      <c r="DO262" s="428"/>
      <c r="DP262" s="428"/>
      <c r="DQ262" s="428"/>
      <c r="DR262" s="428"/>
      <c r="DS262" s="428"/>
      <c r="DT262" s="428"/>
      <c r="DU262" s="428"/>
      <c r="DV262" s="428"/>
      <c r="DW262" s="428"/>
      <c r="DX262" s="428"/>
      <c r="DY262" s="428"/>
      <c r="DZ262" s="428"/>
      <c r="EA262" s="428"/>
      <c r="EB262" s="428"/>
      <c r="EC262" s="428"/>
      <c r="ED262" s="428"/>
      <c r="EE262" s="428"/>
      <c r="EF262" s="428"/>
      <c r="EG262" s="428"/>
      <c r="EH262" s="428"/>
      <c r="EI262" s="428"/>
      <c r="EJ262" s="428"/>
      <c r="EK262" s="428"/>
      <c r="EL262" s="428"/>
      <c r="EM262" s="428"/>
      <c r="EN262" s="428"/>
      <c r="EO262" s="428"/>
      <c r="EP262" s="428"/>
      <c r="EQ262" s="428"/>
      <c r="ER262" s="428"/>
      <c r="ES262" s="428"/>
      <c r="ET262" s="428"/>
      <c r="EU262" s="428"/>
      <c r="EV262" s="428"/>
      <c r="EW262" s="428"/>
      <c r="EX262" s="428"/>
      <c r="EY262" s="428"/>
      <c r="EZ262" s="428"/>
      <c r="FA262" s="428"/>
      <c r="FB262" s="428"/>
      <c r="FC262" s="428"/>
      <c r="FD262" s="428"/>
      <c r="FE262" s="428"/>
      <c r="FF262" s="428"/>
      <c r="FG262" s="428"/>
      <c r="FH262" s="428"/>
      <c r="FI262" s="428"/>
      <c r="FJ262" s="428"/>
      <c r="FK262" s="428"/>
      <c r="FL262" s="428"/>
      <c r="FM262" s="428"/>
      <c r="FN262" s="428"/>
      <c r="FO262" s="428"/>
      <c r="FP262" s="428"/>
      <c r="FQ262" s="428"/>
      <c r="FR262" s="428"/>
      <c r="FS262" s="428"/>
      <c r="FT262" s="428"/>
      <c r="FU262" s="428"/>
      <c r="FV262" s="428"/>
      <c r="FW262" s="428"/>
      <c r="FX262" s="428"/>
      <c r="FY262" s="428"/>
      <c r="FZ262" s="428"/>
      <c r="GA262" s="428"/>
      <c r="GB262" s="428"/>
      <c r="GC262" s="428"/>
      <c r="GD262" s="428"/>
      <c r="GE262" s="428"/>
      <c r="GF262" s="428"/>
      <c r="GG262" s="428"/>
      <c r="GH262" s="428"/>
      <c r="GI262" s="428"/>
      <c r="GJ262" s="428"/>
      <c r="GK262" s="428"/>
      <c r="GL262" s="428"/>
      <c r="GM262" s="428"/>
      <c r="GN262" s="428"/>
      <c r="GO262" s="428"/>
      <c r="GP262" s="428"/>
      <c r="GQ262" s="428"/>
      <c r="GR262" s="428"/>
      <c r="GS262" s="428"/>
      <c r="GT262" s="428"/>
      <c r="GU262" s="428"/>
      <c r="GV262" s="428"/>
      <c r="GW262" s="428"/>
      <c r="GX262" s="428"/>
      <c r="GY262" s="428"/>
      <c r="GZ262" s="428"/>
      <c r="HA262" s="428"/>
      <c r="HB262" s="428"/>
      <c r="HC262" s="428"/>
      <c r="HD262" s="428"/>
      <c r="HE262" s="428"/>
      <c r="HF262" s="428"/>
      <c r="HG262" s="428"/>
      <c r="HH262" s="428"/>
      <c r="HI262" s="428"/>
      <c r="HJ262" s="428"/>
      <c r="HK262" s="428"/>
      <c r="HL262" s="428"/>
      <c r="HM262" s="428"/>
      <c r="HN262" s="428"/>
      <c r="HO262" s="428"/>
      <c r="HP262" s="428"/>
      <c r="HQ262" s="428"/>
      <c r="HR262" s="428"/>
      <c r="HS262" s="428"/>
      <c r="HT262" s="428"/>
      <c r="HU262" s="428"/>
      <c r="HV262" s="428"/>
      <c r="HW262" s="428"/>
      <c r="HX262" s="428"/>
      <c r="HY262" s="428"/>
      <c r="HZ262" s="428"/>
      <c r="IA262" s="428"/>
      <c r="IB262" s="428"/>
      <c r="IC262" s="428"/>
      <c r="ID262" s="428"/>
      <c r="IE262" s="428"/>
      <c r="IF262" s="428"/>
      <c r="IG262" s="428"/>
      <c r="IH262" s="428"/>
      <c r="II262" s="428"/>
      <c r="IJ262" s="428"/>
      <c r="IK262" s="428"/>
      <c r="IL262" s="428"/>
      <c r="IM262" s="428"/>
      <c r="IN262" s="428"/>
      <c r="IO262" s="428"/>
      <c r="IP262" s="428"/>
      <c r="IQ262" s="428"/>
      <c r="IR262" s="428"/>
      <c r="IS262" s="428"/>
      <c r="IT262" s="428"/>
      <c r="IU262" s="428"/>
      <c r="IV262" s="428"/>
      <c r="IW262" s="428"/>
      <c r="IX262" s="428"/>
      <c r="IY262" s="428"/>
      <c r="IZ262" s="428"/>
      <c r="JA262" s="428"/>
      <c r="JB262" s="428"/>
      <c r="JC262" s="428"/>
      <c r="JD262" s="428"/>
      <c r="JE262" s="428"/>
      <c r="JF262" s="428"/>
      <c r="JG262" s="428"/>
      <c r="JH262" s="428"/>
      <c r="JI262" s="428"/>
      <c r="JJ262" s="428"/>
      <c r="JK262" s="428"/>
      <c r="JL262" s="428"/>
      <c r="JM262" s="428"/>
      <c r="JN262" s="428"/>
      <c r="JO262" s="428"/>
      <c r="JP262" s="428"/>
      <c r="JQ262" s="428"/>
      <c r="JR262" s="428"/>
      <c r="JS262" s="428"/>
      <c r="JT262" s="428"/>
      <c r="JU262" s="428"/>
      <c r="JV262" s="428"/>
      <c r="JW262" s="428"/>
      <c r="JX262" s="428"/>
      <c r="JY262" s="428"/>
      <c r="JZ262" s="428"/>
      <c r="KA262" s="428"/>
      <c r="KB262" s="428"/>
      <c r="KC262" s="428"/>
      <c r="KD262" s="428"/>
      <c r="KE262" s="428"/>
      <c r="KF262" s="428"/>
      <c r="KG262" s="428"/>
      <c r="KH262" s="428"/>
      <c r="KI262" s="428"/>
      <c r="KJ262" s="428"/>
      <c r="KK262" s="428"/>
      <c r="KL262" s="428"/>
      <c r="KM262" s="428"/>
      <c r="KN262" s="428"/>
      <c r="KO262" s="428"/>
      <c r="KP262" s="428"/>
      <c r="KQ262" s="428"/>
      <c r="KR262" s="428"/>
      <c r="KS262" s="428"/>
      <c r="KT262" s="428"/>
      <c r="KU262" s="428"/>
      <c r="KV262" s="428"/>
      <c r="KW262" s="428"/>
      <c r="KX262" s="428"/>
      <c r="KY262" s="428"/>
      <c r="KZ262" s="428"/>
      <c r="LA262" s="428"/>
      <c r="LB262" s="428"/>
      <c r="LC262" s="428"/>
      <c r="LD262" s="428"/>
      <c r="LE262" s="428"/>
      <c r="LF262" s="428"/>
      <c r="LG262" s="428"/>
      <c r="LH262" s="428"/>
      <c r="LI262" s="428"/>
      <c r="LJ262" s="428"/>
      <c r="LK262" s="428"/>
      <c r="LL262" s="428"/>
      <c r="LM262" s="428"/>
      <c r="LN262" s="428"/>
      <c r="LO262" s="428"/>
      <c r="LP262" s="428"/>
      <c r="LQ262" s="428"/>
      <c r="LR262" s="428"/>
      <c r="LS262" s="428"/>
      <c r="LT262" s="428"/>
      <c r="LU262" s="428"/>
      <c r="LV262" s="428"/>
      <c r="LW262" s="428"/>
      <c r="LX262" s="428"/>
      <c r="LY262" s="428"/>
      <c r="LZ262" s="428"/>
      <c r="MA262" s="428"/>
      <c r="MB262" s="428"/>
      <c r="MC262" s="428"/>
      <c r="MD262" s="428"/>
      <c r="ME262" s="428"/>
      <c r="MF262" s="428"/>
      <c r="MG262" s="428"/>
      <c r="MH262" s="428"/>
      <c r="MI262" s="428"/>
      <c r="MJ262" s="428"/>
      <c r="MK262" s="428"/>
      <c r="ML262" s="428"/>
      <c r="MM262" s="428"/>
      <c r="MN262" s="428"/>
      <c r="MO262" s="428"/>
      <c r="MP262" s="428"/>
      <c r="MQ262" s="428"/>
      <c r="MR262" s="428"/>
      <c r="MS262" s="428"/>
      <c r="MT262" s="428"/>
      <c r="MU262" s="428"/>
      <c r="MV262" s="428"/>
      <c r="MW262" s="428"/>
      <c r="MX262" s="428"/>
      <c r="MY262" s="428"/>
      <c r="MZ262" s="428"/>
      <c r="NA262" s="428"/>
      <c r="NB262" s="428"/>
      <c r="NC262" s="428"/>
      <c r="ND262" s="428"/>
      <c r="NE262" s="428"/>
      <c r="NF262" s="428"/>
      <c r="NG262" s="428"/>
      <c r="NH262" s="428"/>
      <c r="NI262" s="428"/>
      <c r="NJ262" s="428"/>
      <c r="NK262" s="430"/>
    </row>
    <row r="263" spans="1:375" x14ac:dyDescent="0.15">
      <c r="A263" s="431"/>
      <c r="B263" s="432" t="s">
        <v>744</v>
      </c>
      <c r="C263" s="433" t="str">
        <f>A99&amp;" / "&amp;C99</f>
        <v>700 / Facebook</v>
      </c>
      <c r="D263" s="434"/>
      <c r="E263" s="434"/>
      <c r="F263" s="434"/>
      <c r="G263" s="434"/>
      <c r="H263" s="434"/>
      <c r="I263" s="434"/>
      <c r="J263" s="434"/>
      <c r="K263" s="434"/>
      <c r="L263" s="434"/>
      <c r="M263" s="434"/>
      <c r="N263" s="434"/>
      <c r="O263" s="434"/>
      <c r="P263" s="434"/>
      <c r="Q263" s="434"/>
      <c r="R263" s="434"/>
      <c r="S263" s="434"/>
      <c r="T263" s="434"/>
      <c r="U263" s="434"/>
      <c r="V263" s="434"/>
      <c r="W263" s="434"/>
      <c r="X263" s="434"/>
      <c r="Y263" s="434"/>
      <c r="Z263" s="434"/>
      <c r="AA263" s="434"/>
      <c r="AB263" s="434"/>
      <c r="AC263" s="434"/>
      <c r="AD263" s="434"/>
      <c r="AE263" s="434"/>
      <c r="AF263" s="434"/>
      <c r="AG263" s="434"/>
      <c r="AH263" s="434"/>
      <c r="AI263" s="434"/>
      <c r="AJ263" s="434"/>
      <c r="AK263" s="434"/>
      <c r="AL263" s="434"/>
      <c r="AM263" s="434"/>
      <c r="AN263" s="434"/>
      <c r="AO263" s="434"/>
      <c r="AP263" s="434"/>
      <c r="AQ263" s="434"/>
      <c r="AR263" s="434"/>
      <c r="AS263" s="434"/>
      <c r="AT263" s="434"/>
      <c r="AU263" s="434"/>
      <c r="AV263" s="434"/>
      <c r="AW263" s="434"/>
      <c r="AX263" s="434"/>
      <c r="AY263" s="434"/>
      <c r="AZ263" s="434"/>
      <c r="BA263" s="434"/>
      <c r="BB263" s="434"/>
      <c r="BC263" s="434"/>
      <c r="BD263" s="434"/>
      <c r="BE263" s="434"/>
      <c r="BF263" s="434"/>
      <c r="BG263" s="434"/>
      <c r="BH263" s="434"/>
      <c r="BI263" s="434"/>
      <c r="BJ263" s="434"/>
      <c r="BK263" s="434"/>
      <c r="BL263" s="434"/>
      <c r="BM263" s="434"/>
      <c r="BN263" s="434"/>
      <c r="BO263" s="434"/>
      <c r="BP263" s="434"/>
      <c r="BQ263" s="434"/>
      <c r="BR263" s="434"/>
      <c r="BS263" s="434"/>
      <c r="BT263" s="434"/>
      <c r="BU263" s="434"/>
      <c r="BV263" s="434"/>
      <c r="BW263" s="434"/>
      <c r="BX263" s="434"/>
      <c r="BY263" s="434"/>
      <c r="BZ263" s="434"/>
      <c r="CA263" s="434"/>
      <c r="CB263" s="434"/>
      <c r="CC263" s="434"/>
      <c r="CD263" s="434"/>
      <c r="CE263" s="434"/>
      <c r="CF263" s="434"/>
      <c r="CG263" s="434"/>
      <c r="CH263" s="434"/>
      <c r="CI263" s="434"/>
      <c r="CJ263" s="434"/>
      <c r="CK263" s="434"/>
      <c r="CL263" s="434"/>
      <c r="CM263" s="434"/>
      <c r="CN263" s="434"/>
      <c r="CO263" s="434"/>
      <c r="CP263" s="434"/>
      <c r="CQ263" s="434"/>
      <c r="CR263" s="434"/>
      <c r="CS263" s="434"/>
      <c r="CT263" s="434"/>
      <c r="CU263" s="434"/>
      <c r="CV263" s="434"/>
      <c r="CW263" s="434"/>
      <c r="CX263" s="434"/>
      <c r="CY263" s="434"/>
      <c r="CZ263" s="434"/>
      <c r="DA263" s="434"/>
      <c r="DB263" s="434"/>
      <c r="DC263" s="434"/>
      <c r="DD263" s="434"/>
      <c r="DE263" s="434"/>
      <c r="DF263" s="434"/>
      <c r="DG263" s="434"/>
      <c r="DH263" s="434"/>
      <c r="DI263" s="434"/>
      <c r="DJ263" s="434"/>
      <c r="DK263" s="434"/>
      <c r="DL263" s="434"/>
      <c r="DM263" s="434"/>
      <c r="DN263" s="434"/>
      <c r="DO263" s="434"/>
      <c r="DP263" s="434"/>
      <c r="DQ263" s="434"/>
      <c r="DR263" s="434"/>
      <c r="DS263" s="434"/>
      <c r="DT263" s="434"/>
      <c r="DU263" s="434"/>
      <c r="DV263" s="434"/>
      <c r="DW263" s="434"/>
      <c r="DX263" s="434"/>
      <c r="DY263" s="434"/>
      <c r="DZ263" s="434"/>
      <c r="EA263" s="434"/>
      <c r="EB263" s="434"/>
      <c r="EC263" s="434"/>
      <c r="ED263" s="434"/>
      <c r="EE263" s="434"/>
      <c r="EF263" s="434"/>
      <c r="EG263" s="434"/>
      <c r="EH263" s="434"/>
      <c r="EI263" s="434"/>
      <c r="EJ263" s="434"/>
      <c r="EK263" s="434"/>
      <c r="EL263" s="434"/>
      <c r="EM263" s="434"/>
      <c r="EN263" s="434"/>
      <c r="EO263" s="434"/>
      <c r="EP263" s="434"/>
      <c r="EQ263" s="434"/>
      <c r="ER263" s="434"/>
      <c r="ES263" s="434"/>
      <c r="ET263" s="434"/>
      <c r="EU263" s="434"/>
      <c r="EV263" s="434"/>
      <c r="EW263" s="434"/>
      <c r="EX263" s="434"/>
      <c r="EY263" s="434"/>
      <c r="EZ263" s="434"/>
      <c r="FA263" s="434"/>
      <c r="FB263" s="434"/>
      <c r="FC263" s="434"/>
      <c r="FD263" s="434"/>
      <c r="FE263" s="434"/>
      <c r="FF263" s="434"/>
      <c r="FG263" s="434"/>
      <c r="FH263" s="434"/>
      <c r="FI263" s="434"/>
      <c r="FJ263" s="434"/>
      <c r="FK263" s="434"/>
      <c r="FL263" s="434"/>
      <c r="FM263" s="434"/>
      <c r="FN263" s="434"/>
      <c r="FO263" s="434"/>
      <c r="FP263" s="434"/>
      <c r="FQ263" s="434"/>
      <c r="FR263" s="434"/>
      <c r="FS263" s="434"/>
      <c r="FT263" s="434"/>
      <c r="FU263" s="434"/>
      <c r="FV263" s="434"/>
      <c r="FW263" s="434"/>
      <c r="FX263" s="434"/>
      <c r="FY263" s="434"/>
      <c r="FZ263" s="434"/>
      <c r="GA263" s="434"/>
      <c r="GB263" s="434"/>
      <c r="GC263" s="434"/>
      <c r="GD263" s="434"/>
      <c r="GE263" s="434"/>
      <c r="GF263" s="434"/>
      <c r="GG263" s="434"/>
      <c r="GH263" s="434"/>
      <c r="GI263" s="434"/>
      <c r="GJ263" s="434"/>
      <c r="GK263" s="434"/>
      <c r="GL263" s="434"/>
      <c r="GM263" s="434"/>
      <c r="GN263" s="434"/>
      <c r="GO263" s="434"/>
      <c r="GP263" s="434"/>
      <c r="GQ263" s="434"/>
      <c r="GR263" s="434"/>
      <c r="GS263" s="434"/>
      <c r="GT263" s="434"/>
      <c r="GU263" s="434"/>
      <c r="GV263" s="434"/>
      <c r="GW263" s="434"/>
      <c r="GX263" s="434"/>
      <c r="GY263" s="434"/>
      <c r="GZ263" s="434"/>
      <c r="HA263" s="434"/>
      <c r="HB263" s="434"/>
      <c r="HC263" s="434"/>
      <c r="HD263" s="434"/>
      <c r="HE263" s="434"/>
      <c r="HF263" s="434"/>
      <c r="HG263" s="434"/>
      <c r="HH263" s="434"/>
      <c r="HI263" s="434"/>
      <c r="HJ263" s="434"/>
      <c r="HK263" s="434"/>
      <c r="HL263" s="434"/>
      <c r="HM263" s="434"/>
      <c r="HN263" s="434"/>
      <c r="HO263" s="434"/>
      <c r="HP263" s="434"/>
      <c r="HQ263" s="434"/>
      <c r="HR263" s="434"/>
      <c r="HS263" s="434"/>
      <c r="HT263" s="434"/>
      <c r="HU263" s="434"/>
      <c r="HV263" s="434"/>
      <c r="HW263" s="434"/>
      <c r="HX263" s="434"/>
      <c r="HY263" s="434"/>
      <c r="HZ263" s="434"/>
      <c r="IA263" s="434"/>
      <c r="IB263" s="434"/>
      <c r="IC263" s="434"/>
      <c r="ID263" s="434"/>
      <c r="IE263" s="434"/>
      <c r="IF263" s="434"/>
      <c r="IG263" s="434"/>
      <c r="IH263" s="434"/>
      <c r="II263" s="434"/>
      <c r="IJ263" s="434"/>
      <c r="IK263" s="434"/>
      <c r="IL263" s="434"/>
      <c r="IM263" s="434"/>
      <c r="IN263" s="434"/>
      <c r="IO263" s="434"/>
      <c r="IP263" s="434"/>
      <c r="IQ263" s="434"/>
      <c r="IR263" s="434"/>
      <c r="IS263" s="434"/>
      <c r="IT263" s="434"/>
      <c r="IU263" s="434"/>
      <c r="IV263" s="434"/>
      <c r="IW263" s="434"/>
      <c r="IX263" s="434"/>
      <c r="IY263" s="434"/>
      <c r="IZ263" s="434"/>
      <c r="JA263" s="434"/>
      <c r="JB263" s="434"/>
      <c r="JC263" s="434"/>
      <c r="JD263" s="434"/>
      <c r="JE263" s="434"/>
      <c r="JF263" s="434"/>
      <c r="JG263" s="434"/>
      <c r="JH263" s="434"/>
      <c r="JI263" s="434"/>
      <c r="JJ263" s="434"/>
      <c r="JK263" s="434"/>
      <c r="JL263" s="434"/>
      <c r="JM263" s="434"/>
      <c r="JN263" s="434"/>
      <c r="JO263" s="434"/>
      <c r="JP263" s="434"/>
      <c r="JQ263" s="434"/>
      <c r="JR263" s="434"/>
      <c r="JS263" s="434"/>
      <c r="JT263" s="434"/>
      <c r="JU263" s="434"/>
      <c r="JV263" s="434"/>
      <c r="JW263" s="434"/>
      <c r="JX263" s="434"/>
      <c r="JY263" s="434"/>
      <c r="JZ263" s="434"/>
      <c r="KA263" s="434"/>
      <c r="KB263" s="434"/>
      <c r="KC263" s="434"/>
      <c r="KD263" s="434"/>
      <c r="KE263" s="434"/>
      <c r="KF263" s="434"/>
      <c r="KG263" s="434"/>
      <c r="KH263" s="434"/>
      <c r="KI263" s="434"/>
      <c r="KJ263" s="434"/>
      <c r="KK263" s="434"/>
      <c r="KL263" s="434"/>
      <c r="KM263" s="434"/>
      <c r="KN263" s="434"/>
      <c r="KO263" s="434"/>
      <c r="KP263" s="434"/>
      <c r="KQ263" s="434"/>
      <c r="KR263" s="434"/>
      <c r="KS263" s="434"/>
      <c r="KT263" s="434"/>
      <c r="KU263" s="434"/>
      <c r="KV263" s="434"/>
      <c r="KW263" s="434"/>
      <c r="KX263" s="434"/>
      <c r="KY263" s="434"/>
      <c r="KZ263" s="434"/>
      <c r="LA263" s="434"/>
      <c r="LB263" s="434"/>
      <c r="LC263" s="434"/>
      <c r="LD263" s="434"/>
      <c r="LE263" s="434"/>
      <c r="LF263" s="434"/>
      <c r="LG263" s="434"/>
      <c r="LH263" s="434"/>
      <c r="LI263" s="434"/>
      <c r="LJ263" s="434"/>
      <c r="LK263" s="434"/>
      <c r="LL263" s="434"/>
      <c r="LM263" s="434"/>
      <c r="LN263" s="434"/>
      <c r="LO263" s="434"/>
      <c r="LP263" s="434"/>
      <c r="LQ263" s="434"/>
      <c r="LR263" s="434"/>
      <c r="LS263" s="434"/>
      <c r="LT263" s="434"/>
      <c r="LU263" s="434"/>
      <c r="LV263" s="434"/>
      <c r="LW263" s="434"/>
      <c r="LX263" s="434"/>
      <c r="LY263" s="434"/>
      <c r="LZ263" s="434"/>
      <c r="MA263" s="434"/>
      <c r="MB263" s="434"/>
      <c r="MC263" s="434"/>
      <c r="MD263" s="434"/>
      <c r="ME263" s="434"/>
      <c r="MF263" s="434"/>
      <c r="MG263" s="434"/>
      <c r="MH263" s="434"/>
      <c r="MI263" s="434"/>
      <c r="MJ263" s="434"/>
      <c r="MK263" s="434"/>
      <c r="ML263" s="434"/>
      <c r="MM263" s="434"/>
      <c r="MN263" s="434"/>
      <c r="MO263" s="434"/>
      <c r="MP263" s="434"/>
      <c r="MQ263" s="434"/>
      <c r="MR263" s="434"/>
      <c r="MS263" s="434"/>
      <c r="MT263" s="434"/>
      <c r="MU263" s="434"/>
      <c r="MV263" s="434"/>
      <c r="MW263" s="434"/>
      <c r="MX263" s="434"/>
      <c r="MY263" s="434"/>
      <c r="MZ263" s="434"/>
      <c r="NA263" s="434"/>
      <c r="NB263" s="434"/>
      <c r="NC263" s="434"/>
      <c r="ND263" s="434"/>
      <c r="NE263" s="434"/>
      <c r="NF263" s="434"/>
      <c r="NG263" s="434"/>
      <c r="NH263" s="434"/>
      <c r="NI263" s="434"/>
      <c r="NJ263" s="434"/>
      <c r="NK263" s="435"/>
    </row>
    <row r="264" spans="1:375" x14ac:dyDescent="0.15">
      <c r="A264" s="436">
        <f>SUM(D264:NK264)</f>
        <v>378635.24999999988</v>
      </c>
      <c r="B264" s="437" t="s">
        <v>745</v>
      </c>
      <c r="C264" s="438" t="s">
        <v>746</v>
      </c>
      <c r="D264" s="439">
        <f t="array" ref="D264">IFERROR(INDEX($N99:$N113,MATCH(1,IF($L99:$L113&lt;=D$165,IF($M99:$M113&gt;=D$165,1)),0))*$B99/12,0)</f>
        <v>0</v>
      </c>
      <c r="E264" s="439">
        <f t="array" ref="E264">IFERROR(INDEX($N99:$N113,MATCH(1,IF($L99:$L113&lt;=E$165,IF($M99:$M113&gt;=E$165,1)),0))*$B99/12,0)</f>
        <v>0</v>
      </c>
      <c r="F264" s="439">
        <f t="array" ref="F264">IFERROR(INDEX($N99:$N113,MATCH(1,IF($L99:$L113&lt;=F$165,IF($M99:$M113&gt;=F$165,1)),0))*$B99/12,0)</f>
        <v>0</v>
      </c>
      <c r="G264" s="439">
        <f t="array" ref="G264">IFERROR(INDEX($N99:$N113,MATCH(1,IF($L99:$L113&lt;=G$165,IF($M99:$M113&gt;=G$165,1)),0))*$B99/12,0)</f>
        <v>0</v>
      </c>
      <c r="H264" s="439">
        <f t="array" ref="H264">IFERROR(INDEX($N99:$N113,MATCH(1,IF($L99:$L113&lt;=H$165,IF($M99:$M113&gt;=H$165,1)),0))*$B99/12,0)</f>
        <v>0</v>
      </c>
      <c r="I264" s="439">
        <f t="array" ref="I264">IFERROR(INDEX($N99:$N113,MATCH(1,IF($L99:$L113&lt;=I$165,IF($M99:$M113&gt;=I$165,1)),0))*$B99/12,0)</f>
        <v>0</v>
      </c>
      <c r="J264" s="439">
        <f t="array" ref="J264">IFERROR(INDEX($N99:$N113,MATCH(1,IF($L99:$L113&lt;=J$165,IF($M99:$M113&gt;=J$165,1)),0))*$B99/12,0)</f>
        <v>0</v>
      </c>
      <c r="K264" s="439">
        <f t="array" ref="K264">IFERROR(INDEX($N99:$N113,MATCH(1,IF($L99:$L113&lt;=K$165,IF($M99:$M113&gt;=K$165,1)),0))*$B99/12,0)</f>
        <v>0</v>
      </c>
      <c r="L264" s="439">
        <f t="array" ref="L264">IFERROR(INDEX($N99:$N113,MATCH(1,IF($L99:$L113&lt;=L$165,IF($M99:$M113&gt;=L$165,1)),0))*$B99/12,0)</f>
        <v>0</v>
      </c>
      <c r="M264" s="439">
        <f t="array" ref="M264">IFERROR(INDEX($N99:$N113,MATCH(1,IF($L99:$L113&lt;=M$165,IF($M99:$M113&gt;=M$165,1)),0))*$B99/12,0)</f>
        <v>0</v>
      </c>
      <c r="N264" s="439">
        <f t="array" ref="N264">IFERROR(INDEX($N99:$N113,MATCH(1,IF($L99:$L113&lt;=N$165,IF($M99:$M113&gt;=N$165,1)),0))*$B99/12,0)</f>
        <v>0</v>
      </c>
      <c r="O264" s="439">
        <f t="array" ref="O264">IFERROR(INDEX($N99:$N113,MATCH(1,IF($L99:$L113&lt;=O$165,IF($M99:$M113&gt;=O$165,1)),0))*$B99/12,0)</f>
        <v>0</v>
      </c>
      <c r="P264" s="439">
        <f t="array" ref="P264">IFERROR(INDEX($N99:$N113,MATCH(1,IF($L99:$L113&lt;=P$165,IF($M99:$M113&gt;=P$165,1)),0))*$B99/12,0)</f>
        <v>0</v>
      </c>
      <c r="Q264" s="439">
        <f t="array" ref="Q264">IFERROR(INDEX($N99:$N113,MATCH(1,IF($L99:$L113&lt;=Q$165,IF($M99:$M113&gt;=Q$165,1)),0))*$B99/12,0)</f>
        <v>0</v>
      </c>
      <c r="R264" s="439">
        <f t="array" ref="R264">IFERROR(INDEX($N99:$N113,MATCH(1,IF($L99:$L113&lt;=R$165,IF($M99:$M113&gt;=R$165,1)),0))*$B99/12,0)</f>
        <v>0</v>
      </c>
      <c r="S264" s="439">
        <f t="array" ref="S264">IFERROR(INDEX($N99:$N113,MATCH(1,IF($L99:$L113&lt;=S$165,IF($M99:$M113&gt;=S$165,1)),0))*$B99/12,0)</f>
        <v>0</v>
      </c>
      <c r="T264" s="439">
        <f t="array" ref="T264">IFERROR(INDEX($N99:$N113,MATCH(1,IF($L99:$L113&lt;=T$165,IF($M99:$M113&gt;=T$165,1)),0))*$B99/12,0)</f>
        <v>0</v>
      </c>
      <c r="U264" s="439">
        <f t="array" ref="U264">IFERROR(INDEX($N99:$N113,MATCH(1,IF($L99:$L113&lt;=U$165,IF($M99:$M113&gt;=U$165,1)),0))*$B99/12,0)</f>
        <v>0</v>
      </c>
      <c r="V264" s="439">
        <f t="array" ref="V264">IFERROR(INDEX($N99:$N113,MATCH(1,IF($L99:$L113&lt;=V$165,IF($M99:$M113&gt;=V$165,1)),0))*$B99/12,0)</f>
        <v>0</v>
      </c>
      <c r="W264" s="439">
        <f t="array" ref="W264">IFERROR(INDEX($N99:$N113,MATCH(1,IF($L99:$L113&lt;=W$165,IF($M99:$M113&gt;=W$165,1)),0))*$B99/12,0)</f>
        <v>0</v>
      </c>
      <c r="X264" s="439">
        <f t="array" ref="X264">IFERROR(INDEX($N99:$N113,MATCH(1,IF($L99:$L113&lt;=X$165,IF($M99:$M113&gt;=X$165,1)),0))*$B99/12,0)</f>
        <v>0</v>
      </c>
      <c r="Y264" s="439">
        <f t="array" ref="Y264">IFERROR(INDEX($N99:$N113,MATCH(1,IF($L99:$L113&lt;=Y$165,IF($M99:$M113&gt;=Y$165,1)),0))*$B99/12,0)</f>
        <v>0</v>
      </c>
      <c r="Z264" s="439">
        <f t="array" ref="Z264">IFERROR(INDEX($N99:$N113,MATCH(1,IF($L99:$L113&lt;=Z$165,IF($M99:$M113&gt;=Z$165,1)),0))*$B99/12,0)</f>
        <v>0</v>
      </c>
      <c r="AA264" s="439">
        <f t="array" ref="AA264">IFERROR(INDEX($N99:$N113,MATCH(1,IF($L99:$L113&lt;=AA$165,IF($M99:$M113&gt;=AA$165,1)),0))*$B99/12,0)</f>
        <v>0</v>
      </c>
      <c r="AB264" s="439">
        <f t="array" ref="AB264">IFERROR(INDEX($N99:$N113,MATCH(1,IF($L99:$L113&lt;=AB$165,IF($M99:$M113&gt;=AB$165,1)),0))*$B99/12,0)</f>
        <v>0</v>
      </c>
      <c r="AC264" s="439">
        <f t="array" ref="AC264">IFERROR(INDEX($N99:$N113,MATCH(1,IF($L99:$L113&lt;=AC$165,IF($M99:$M113&gt;=AC$165,1)),0))*$B99/12,0)</f>
        <v>10208.333333333334</v>
      </c>
      <c r="AD264" s="439">
        <f t="array" ref="AD264">IFERROR(INDEX($N99:$N113,MATCH(1,IF($L99:$L113&lt;=AD$165,IF($M99:$M113&gt;=AD$165,1)),0))*$B99/12,0)</f>
        <v>10208.333333333334</v>
      </c>
      <c r="AE264" s="439">
        <f t="array" ref="AE264">IFERROR(INDEX($N99:$N113,MATCH(1,IF($L99:$L113&lt;=AE$165,IF($M99:$M113&gt;=AE$165,1)),0))*$B99/12,0)</f>
        <v>10208.333333333334</v>
      </c>
      <c r="AF264" s="439">
        <f t="array" ref="AF264">IFERROR(INDEX($N99:$N113,MATCH(1,IF($L99:$L113&lt;=AF$165,IF($M99:$M113&gt;=AF$165,1)),0))*$B99/12,0)</f>
        <v>10208.333333333334</v>
      </c>
      <c r="AG264" s="439">
        <f t="array" ref="AG264">IFERROR(INDEX($N99:$N113,MATCH(1,IF($L99:$L113&lt;=AG$165,IF($M99:$M113&gt;=AG$165,1)),0))*$B99/12,0)</f>
        <v>10208.333333333334</v>
      </c>
      <c r="AH264" s="439">
        <f t="array" ref="AH264">IFERROR(INDEX($N99:$N113,MATCH(1,IF($L99:$L113&lt;=AH$165,IF($M99:$M113&gt;=AH$165,1)),0))*$B99/12,0)</f>
        <v>10208.333333333334</v>
      </c>
      <c r="AI264" s="439">
        <f t="array" ref="AI264">IFERROR(INDEX($N99:$N113,MATCH(1,IF($L99:$L113&lt;=AI$165,IF($M99:$M113&gt;=AI$165,1)),0))*$B99/12,0)</f>
        <v>10208.333333333334</v>
      </c>
      <c r="AJ264" s="439">
        <f t="array" ref="AJ264">IFERROR(INDEX($N99:$N113,MATCH(1,IF($L99:$L113&lt;=AJ$165,IF($M99:$M113&gt;=AJ$165,1)),0))*$B99/12,0)</f>
        <v>10208.333333333334</v>
      </c>
      <c r="AK264" s="439">
        <f t="array" ref="AK264">IFERROR(INDEX($N99:$N113,MATCH(1,IF($L99:$L113&lt;=AK$165,IF($M99:$M113&gt;=AK$165,1)),0))*$B99/12,0)</f>
        <v>10208.333333333334</v>
      </c>
      <c r="AL264" s="439">
        <f t="array" ref="AL264">IFERROR(INDEX($N99:$N113,MATCH(1,IF($L99:$L113&lt;=AL$165,IF($M99:$M113&gt;=AL$165,1)),0))*$B99/12,0)</f>
        <v>10208.333333333334</v>
      </c>
      <c r="AM264" s="439">
        <f t="array" ref="AM264">IFERROR(INDEX($N99:$N113,MATCH(1,IF($L99:$L113&lt;=AM$165,IF($M99:$M113&gt;=AM$165,1)),0))*$B99/12,0)</f>
        <v>10208.333333333334</v>
      </c>
      <c r="AN264" s="439">
        <f t="array" ref="AN264">IFERROR(INDEX($N99:$N113,MATCH(1,IF($L99:$L113&lt;=AN$165,IF($M99:$M113&gt;=AN$165,1)),0))*$B99/12,0)</f>
        <v>10208.333333333334</v>
      </c>
      <c r="AO264" s="439">
        <f t="array" ref="AO264">IFERROR(INDEX($N99:$N113,MATCH(1,IF($L99:$L113&lt;=AO$165,IF($M99:$M113&gt;=AO$165,1)),0))*$B99/12,0)</f>
        <v>10514.583333333334</v>
      </c>
      <c r="AP264" s="439">
        <f t="array" ref="AP264">IFERROR(INDEX($N99:$N113,MATCH(1,IF($L99:$L113&lt;=AP$165,IF($M99:$M113&gt;=AP$165,1)),0))*$B99/12,0)</f>
        <v>10514.583333333334</v>
      </c>
      <c r="AQ264" s="439">
        <f t="array" ref="AQ264">IFERROR(INDEX($N99:$N113,MATCH(1,IF($L99:$L113&lt;=AQ$165,IF($M99:$M113&gt;=AQ$165,1)),0))*$B99/12,0)</f>
        <v>10514.583333333334</v>
      </c>
      <c r="AR264" s="439">
        <f t="array" ref="AR264">IFERROR(INDEX($N99:$N113,MATCH(1,IF($L99:$L113&lt;=AR$165,IF($M99:$M113&gt;=AR$165,1)),0))*$B99/12,0)</f>
        <v>10514.583333333334</v>
      </c>
      <c r="AS264" s="439">
        <f t="array" ref="AS264">IFERROR(INDEX($N99:$N113,MATCH(1,IF($L99:$L113&lt;=AS$165,IF($M99:$M113&gt;=AS$165,1)),0))*$B99/12,0)</f>
        <v>10514.583333333334</v>
      </c>
      <c r="AT264" s="439">
        <f t="array" ref="AT264">IFERROR(INDEX($N99:$N113,MATCH(1,IF($L99:$L113&lt;=AT$165,IF($M99:$M113&gt;=AT$165,1)),0))*$B99/12,0)</f>
        <v>10514.583333333334</v>
      </c>
      <c r="AU264" s="439">
        <f t="array" ref="AU264">IFERROR(INDEX($N99:$N113,MATCH(1,IF($L99:$L113&lt;=AU$165,IF($M99:$M113&gt;=AU$165,1)),0))*$B99/12,0)</f>
        <v>10514.583333333334</v>
      </c>
      <c r="AV264" s="439">
        <f t="array" ref="AV264">IFERROR(INDEX($N99:$N113,MATCH(1,IF($L99:$L113&lt;=AV$165,IF($M99:$M113&gt;=AV$165,1)),0))*$B99/12,0)</f>
        <v>10514.583333333334</v>
      </c>
      <c r="AW264" s="439">
        <f t="array" ref="AW264">IFERROR(INDEX($N99:$N113,MATCH(1,IF($L99:$L113&lt;=AW$165,IF($M99:$M113&gt;=AW$165,1)),0))*$B99/12,0)</f>
        <v>10514.583333333334</v>
      </c>
      <c r="AX264" s="439">
        <f t="array" ref="AX264">IFERROR(INDEX($N99:$N113,MATCH(1,IF($L99:$L113&lt;=AX$165,IF($M99:$M113&gt;=AX$165,1)),0))*$B99/12,0)</f>
        <v>10514.583333333334</v>
      </c>
      <c r="AY264" s="439">
        <f t="array" ref="AY264">IFERROR(INDEX($N99:$N113,MATCH(1,IF($L99:$L113&lt;=AY$165,IF($M99:$M113&gt;=AY$165,1)),0))*$B99/12,0)</f>
        <v>10514.583333333334</v>
      </c>
      <c r="AZ264" s="439">
        <f t="array" ref="AZ264">IFERROR(INDEX($N99:$N113,MATCH(1,IF($L99:$L113&lt;=AZ$165,IF($M99:$M113&gt;=AZ$165,1)),0))*$B99/12,0)</f>
        <v>10514.583333333334</v>
      </c>
      <c r="BA264" s="439">
        <f t="array" ref="BA264">IFERROR(INDEX($N99:$N113,MATCH(1,IF($L99:$L113&lt;=BA$165,IF($M99:$M113&gt;=BA$165,1)),0))*$B99/12,0)</f>
        <v>10830.020833333334</v>
      </c>
      <c r="BB264" s="439">
        <f t="array" ref="BB264">IFERROR(INDEX($N99:$N113,MATCH(1,IF($L99:$L113&lt;=BB$165,IF($M99:$M113&gt;=BB$165,1)),0))*$B99/12,0)</f>
        <v>10830.020833333334</v>
      </c>
      <c r="BC264" s="439">
        <f t="array" ref="BC264">IFERROR(INDEX($N99:$N113,MATCH(1,IF($L99:$L113&lt;=BC$165,IF($M99:$M113&gt;=BC$165,1)),0))*$B99/12,0)</f>
        <v>10830.020833333334</v>
      </c>
      <c r="BD264" s="439">
        <f t="array" ref="BD264">IFERROR(INDEX($N99:$N113,MATCH(1,IF($L99:$L113&lt;=BD$165,IF($M99:$M113&gt;=BD$165,1)),0))*$B99/12,0)</f>
        <v>10830.020833333334</v>
      </c>
      <c r="BE264" s="439">
        <f t="array" ref="BE264">IFERROR(INDEX($N99:$N113,MATCH(1,IF($L99:$L113&lt;=BE$165,IF($M99:$M113&gt;=BE$165,1)),0))*$B99/12,0)</f>
        <v>10830.020833333334</v>
      </c>
      <c r="BF264" s="439">
        <f t="array" ref="BF264">IFERROR(INDEX($N99:$N113,MATCH(1,IF($L99:$L113&lt;=BF$165,IF($M99:$M113&gt;=BF$165,1)),0))*$B99/12,0)</f>
        <v>10830.020833333334</v>
      </c>
      <c r="BG264" s="439">
        <f t="array" ref="BG264">IFERROR(INDEX($N99:$N113,MATCH(1,IF($L99:$L113&lt;=BG$165,IF($M99:$M113&gt;=BG$165,1)),0))*$B99/12,0)</f>
        <v>10830.020833333334</v>
      </c>
      <c r="BH264" s="439">
        <f t="array" ref="BH264">IFERROR(INDEX($N99:$N113,MATCH(1,IF($L99:$L113&lt;=BH$165,IF($M99:$M113&gt;=BH$165,1)),0))*$B99/12,0)</f>
        <v>10830.020833333334</v>
      </c>
      <c r="BI264" s="439">
        <f t="array" ref="BI264">IFERROR(INDEX($N99:$N113,MATCH(1,IF($L99:$L113&lt;=BI$165,IF($M99:$M113&gt;=BI$165,1)),0))*$B99/12,0)</f>
        <v>10830.020833333334</v>
      </c>
      <c r="BJ264" s="439">
        <f t="array" ref="BJ264">IFERROR(INDEX($N99:$N113,MATCH(1,IF($L99:$L113&lt;=BJ$165,IF($M99:$M113&gt;=BJ$165,1)),0))*$B99/12,0)</f>
        <v>10830.020833333334</v>
      </c>
      <c r="BK264" s="439">
        <f t="array" ref="BK264">IFERROR(INDEX($N99:$N113,MATCH(1,IF($L99:$L113&lt;=BK$165,IF($M99:$M113&gt;=BK$165,1)),0))*$B99/12,0)</f>
        <v>10830.020833333334</v>
      </c>
      <c r="BL264" s="439">
        <f t="array" ref="BL264">IFERROR(INDEX($N99:$N113,MATCH(1,IF($L99:$L113&lt;=BL$165,IF($M99:$M113&gt;=BL$165,1)),0))*$B99/12,0)</f>
        <v>10830.020833333334</v>
      </c>
      <c r="BM264" s="439">
        <f t="array" ref="BM264">IFERROR(INDEX($N99:$N113,MATCH(1,IF($L99:$L113&lt;=BM$165,IF($M99:$M113&gt;=BM$165,1)),0))*$B99/12,0)</f>
        <v>0</v>
      </c>
      <c r="BN264" s="439">
        <f t="array" ref="BN264">IFERROR(INDEX($N99:$N113,MATCH(1,IF($L99:$L113&lt;=BN$165,IF($M99:$M113&gt;=BN$165,1)),0))*$B99/12,0)</f>
        <v>0</v>
      </c>
      <c r="BO264" s="439">
        <f t="array" ref="BO264">IFERROR(INDEX($N99:$N113,MATCH(1,IF($L99:$L113&lt;=BO$165,IF($M99:$M113&gt;=BO$165,1)),0))*$B99/12,0)</f>
        <v>0</v>
      </c>
      <c r="BP264" s="439">
        <f t="array" ref="BP264">IFERROR(INDEX($N99:$N113,MATCH(1,IF($L99:$L113&lt;=BP$165,IF($M99:$M113&gt;=BP$165,1)),0))*$B99/12,0)</f>
        <v>0</v>
      </c>
      <c r="BQ264" s="439">
        <f t="array" ref="BQ264">IFERROR(INDEX($N99:$N113,MATCH(1,IF($L99:$L113&lt;=BQ$165,IF($M99:$M113&gt;=BQ$165,1)),0))*$B99/12,0)</f>
        <v>0</v>
      </c>
      <c r="BR264" s="439">
        <f t="array" ref="BR264">IFERROR(INDEX($N99:$N113,MATCH(1,IF($L99:$L113&lt;=BR$165,IF($M99:$M113&gt;=BR$165,1)),0))*$B99/12,0)</f>
        <v>0</v>
      </c>
      <c r="BS264" s="439">
        <f t="array" ref="BS264">IFERROR(INDEX($N99:$N113,MATCH(1,IF($L99:$L113&lt;=BS$165,IF($M99:$M113&gt;=BS$165,1)),0))*$B99/12,0)</f>
        <v>0</v>
      </c>
      <c r="BT264" s="439">
        <f t="array" ref="BT264">IFERROR(INDEX($N99:$N113,MATCH(1,IF($L99:$L113&lt;=BT$165,IF($M99:$M113&gt;=BT$165,1)),0))*$B99/12,0)</f>
        <v>0</v>
      </c>
      <c r="BU264" s="439">
        <f t="array" ref="BU264">IFERROR(INDEX($N99:$N113,MATCH(1,IF($L99:$L113&lt;=BU$165,IF($M99:$M113&gt;=BU$165,1)),0))*$B99/12,0)</f>
        <v>0</v>
      </c>
      <c r="BV264" s="439">
        <f t="array" ref="BV264">IFERROR(INDEX($N99:$N113,MATCH(1,IF($L99:$L113&lt;=BV$165,IF($M99:$M113&gt;=BV$165,1)),0))*$B99/12,0)</f>
        <v>0</v>
      </c>
      <c r="BW264" s="439">
        <f t="array" ref="BW264">IFERROR(INDEX($N99:$N113,MATCH(1,IF($L99:$L113&lt;=BW$165,IF($M99:$M113&gt;=BW$165,1)),0))*$B99/12,0)</f>
        <v>0</v>
      </c>
      <c r="BX264" s="439">
        <f t="array" ref="BX264">IFERROR(INDEX($N99:$N113,MATCH(1,IF($L99:$L113&lt;=BX$165,IF($M99:$M113&gt;=BX$165,1)),0))*$B99/12,0)</f>
        <v>0</v>
      </c>
      <c r="BY264" s="439">
        <f t="array" ref="BY264">IFERROR(INDEX($N99:$N113,MATCH(1,IF($L99:$L113&lt;=BY$165,IF($M99:$M113&gt;=BY$165,1)),0))*$B99/12,0)</f>
        <v>0</v>
      </c>
      <c r="BZ264" s="439">
        <f t="array" ref="BZ264">IFERROR(INDEX($N99:$N113,MATCH(1,IF($L99:$L113&lt;=BZ$165,IF($M99:$M113&gt;=BZ$165,1)),0))*$B99/12,0)</f>
        <v>0</v>
      </c>
      <c r="CA264" s="439">
        <f t="array" ref="CA264">IFERROR(INDEX($N99:$N113,MATCH(1,IF($L99:$L113&lt;=CA$165,IF($M99:$M113&gt;=CA$165,1)),0))*$B99/12,0)</f>
        <v>0</v>
      </c>
      <c r="CB264" s="439">
        <f t="array" ref="CB264">IFERROR(INDEX($N99:$N113,MATCH(1,IF($L99:$L113&lt;=CB$165,IF($M99:$M113&gt;=CB$165,1)),0))*$B99/12,0)</f>
        <v>0</v>
      </c>
      <c r="CC264" s="439">
        <f t="array" ref="CC264">IFERROR(INDEX($N99:$N113,MATCH(1,IF($L99:$L113&lt;=CC$165,IF($M99:$M113&gt;=CC$165,1)),0))*$B99/12,0)</f>
        <v>0</v>
      </c>
      <c r="CD264" s="439">
        <f t="array" ref="CD264">IFERROR(INDEX($N99:$N113,MATCH(1,IF($L99:$L113&lt;=CD$165,IF($M99:$M113&gt;=CD$165,1)),0))*$B99/12,0)</f>
        <v>0</v>
      </c>
      <c r="CE264" s="439">
        <f t="array" ref="CE264">IFERROR(INDEX($N99:$N113,MATCH(1,IF($L99:$L113&lt;=CE$165,IF($M99:$M113&gt;=CE$165,1)),0))*$B99/12,0)</f>
        <v>0</v>
      </c>
      <c r="CF264" s="439">
        <f t="array" ref="CF264">IFERROR(INDEX($N99:$N113,MATCH(1,IF($L99:$L113&lt;=CF$165,IF($M99:$M113&gt;=CF$165,1)),0))*$B99/12,0)</f>
        <v>0</v>
      </c>
      <c r="CG264" s="439">
        <f t="array" ref="CG264">IFERROR(INDEX($N99:$N113,MATCH(1,IF($L99:$L113&lt;=CG$165,IF($M99:$M113&gt;=CG$165,1)),0))*$B99/12,0)</f>
        <v>0</v>
      </c>
      <c r="CH264" s="439">
        <f t="array" ref="CH264">IFERROR(INDEX($N99:$N113,MATCH(1,IF($L99:$L113&lt;=CH$165,IF($M99:$M113&gt;=CH$165,1)),0))*$B99/12,0)</f>
        <v>0</v>
      </c>
      <c r="CI264" s="439">
        <f t="array" ref="CI264">IFERROR(INDEX($N99:$N113,MATCH(1,IF($L99:$L113&lt;=CI$165,IF($M99:$M113&gt;=CI$165,1)),0))*$B99/12,0)</f>
        <v>0</v>
      </c>
      <c r="CJ264" s="439">
        <f t="array" ref="CJ264">IFERROR(INDEX($N99:$N113,MATCH(1,IF($L99:$L113&lt;=CJ$165,IF($M99:$M113&gt;=CJ$165,1)),0))*$B99/12,0)</f>
        <v>0</v>
      </c>
      <c r="CK264" s="439">
        <f t="array" ref="CK264">IFERROR(INDEX($N99:$N113,MATCH(1,IF($L99:$L113&lt;=CK$165,IF($M99:$M113&gt;=CK$165,1)),0))*$B99/12,0)</f>
        <v>0</v>
      </c>
      <c r="CL264" s="439">
        <f t="array" ref="CL264">IFERROR(INDEX($N99:$N113,MATCH(1,IF($L99:$L113&lt;=CL$165,IF($M99:$M113&gt;=CL$165,1)),0))*$B99/12,0)</f>
        <v>0</v>
      </c>
      <c r="CM264" s="439">
        <f t="array" ref="CM264">IFERROR(INDEX($N99:$N113,MATCH(1,IF($L99:$L113&lt;=CM$165,IF($M99:$M113&gt;=CM$165,1)),0))*$B99/12,0)</f>
        <v>0</v>
      </c>
      <c r="CN264" s="439">
        <f t="array" ref="CN264">IFERROR(INDEX($N99:$N113,MATCH(1,IF($L99:$L113&lt;=CN$165,IF($M99:$M113&gt;=CN$165,1)),0))*$B99/12,0)</f>
        <v>0</v>
      </c>
      <c r="CO264" s="439">
        <f t="array" ref="CO264">IFERROR(INDEX($N99:$N113,MATCH(1,IF($L99:$L113&lt;=CO$165,IF($M99:$M113&gt;=CO$165,1)),0))*$B99/12,0)</f>
        <v>0</v>
      </c>
      <c r="CP264" s="439">
        <f t="array" ref="CP264">IFERROR(INDEX($N99:$N113,MATCH(1,IF($L99:$L113&lt;=CP$165,IF($M99:$M113&gt;=CP$165,1)),0))*$B99/12,0)</f>
        <v>0</v>
      </c>
      <c r="CQ264" s="439">
        <f t="array" ref="CQ264">IFERROR(INDEX($N99:$N113,MATCH(1,IF($L99:$L113&lt;=CQ$165,IF($M99:$M113&gt;=CQ$165,1)),0))*$B99/12,0)</f>
        <v>0</v>
      </c>
      <c r="CR264" s="439">
        <f t="array" ref="CR264">IFERROR(INDEX($N99:$N113,MATCH(1,IF($L99:$L113&lt;=CR$165,IF($M99:$M113&gt;=CR$165,1)),0))*$B99/12,0)</f>
        <v>0</v>
      </c>
      <c r="CS264" s="439">
        <f t="array" ref="CS264">IFERROR(INDEX($N99:$N113,MATCH(1,IF($L99:$L113&lt;=CS$165,IF($M99:$M113&gt;=CS$165,1)),0))*$B99/12,0)</f>
        <v>0</v>
      </c>
      <c r="CT264" s="439">
        <f t="array" ref="CT264">IFERROR(INDEX($N99:$N113,MATCH(1,IF($L99:$L113&lt;=CT$165,IF($M99:$M113&gt;=CT$165,1)),0))*$B99/12,0)</f>
        <v>0</v>
      </c>
      <c r="CU264" s="439">
        <f t="array" ref="CU264">IFERROR(INDEX($N99:$N113,MATCH(1,IF($L99:$L113&lt;=CU$165,IF($M99:$M113&gt;=CU$165,1)),0))*$B99/12,0)</f>
        <v>0</v>
      </c>
      <c r="CV264" s="439">
        <f t="array" ref="CV264">IFERROR(INDEX($N99:$N113,MATCH(1,IF($L99:$L113&lt;=CV$165,IF($M99:$M113&gt;=CV$165,1)),0))*$B99/12,0)</f>
        <v>0</v>
      </c>
      <c r="CW264" s="439">
        <f t="array" ref="CW264">IFERROR(INDEX($N99:$N113,MATCH(1,IF($L99:$L113&lt;=CW$165,IF($M99:$M113&gt;=CW$165,1)),0))*$B99/12,0)</f>
        <v>0</v>
      </c>
      <c r="CX264" s="439">
        <f t="array" ref="CX264">IFERROR(INDEX($N99:$N113,MATCH(1,IF($L99:$L113&lt;=CX$165,IF($M99:$M113&gt;=CX$165,1)),0))*$B99/12,0)</f>
        <v>0</v>
      </c>
      <c r="CY264" s="439">
        <f t="array" ref="CY264">IFERROR(INDEX($N99:$N113,MATCH(1,IF($L99:$L113&lt;=CY$165,IF($M99:$M113&gt;=CY$165,1)),0))*$B99/12,0)</f>
        <v>0</v>
      </c>
      <c r="CZ264" s="439">
        <f t="array" ref="CZ264">IFERROR(INDEX($N99:$N113,MATCH(1,IF($L99:$L113&lt;=CZ$165,IF($M99:$M113&gt;=CZ$165,1)),0))*$B99/12,0)</f>
        <v>0</v>
      </c>
      <c r="DA264" s="439">
        <f t="array" ref="DA264">IFERROR(INDEX($N99:$N113,MATCH(1,IF($L99:$L113&lt;=DA$165,IF($M99:$M113&gt;=DA$165,1)),0))*$B99/12,0)</f>
        <v>0</v>
      </c>
      <c r="DB264" s="439">
        <f t="array" ref="DB264">IFERROR(INDEX($N99:$N113,MATCH(1,IF($L99:$L113&lt;=DB$165,IF($M99:$M113&gt;=DB$165,1)),0))*$B99/12,0)</f>
        <v>0</v>
      </c>
      <c r="DC264" s="439">
        <f t="array" ref="DC264">IFERROR(INDEX($N99:$N113,MATCH(1,IF($L99:$L113&lt;=DC$165,IF($M99:$M113&gt;=DC$165,1)),0))*$B99/12,0)</f>
        <v>0</v>
      </c>
      <c r="DD264" s="439">
        <f t="array" ref="DD264">IFERROR(INDEX($N99:$N113,MATCH(1,IF($L99:$L113&lt;=DD$165,IF($M99:$M113&gt;=DD$165,1)),0))*$B99/12,0)</f>
        <v>0</v>
      </c>
      <c r="DE264" s="439">
        <f t="array" ref="DE264">IFERROR(INDEX($N99:$N113,MATCH(1,IF($L99:$L113&lt;=DE$165,IF($M99:$M113&gt;=DE$165,1)),0))*$B99/12,0)</f>
        <v>0</v>
      </c>
      <c r="DF264" s="439">
        <f t="array" ref="DF264">IFERROR(INDEX($N99:$N113,MATCH(1,IF($L99:$L113&lt;=DF$165,IF($M99:$M113&gt;=DF$165,1)),0))*$B99/12,0)</f>
        <v>0</v>
      </c>
      <c r="DG264" s="439">
        <f t="array" ref="DG264">IFERROR(INDEX($N99:$N113,MATCH(1,IF($L99:$L113&lt;=DG$165,IF($M99:$M113&gt;=DG$165,1)),0))*$B99/12,0)</f>
        <v>0</v>
      </c>
      <c r="DH264" s="439">
        <f t="array" ref="DH264">IFERROR(INDEX($N99:$N113,MATCH(1,IF($L99:$L113&lt;=DH$165,IF($M99:$M113&gt;=DH$165,1)),0))*$B99/12,0)</f>
        <v>0</v>
      </c>
      <c r="DI264" s="439">
        <f t="array" ref="DI264">IFERROR(INDEX($N99:$N113,MATCH(1,IF($L99:$L113&lt;=DI$165,IF($M99:$M113&gt;=DI$165,1)),0))*$B99/12,0)</f>
        <v>0</v>
      </c>
      <c r="DJ264" s="439">
        <f t="array" ref="DJ264">IFERROR(INDEX($N99:$N113,MATCH(1,IF($L99:$L113&lt;=DJ$165,IF($M99:$M113&gt;=DJ$165,1)),0))*$B99/12,0)</f>
        <v>0</v>
      </c>
      <c r="DK264" s="439">
        <f t="array" ref="DK264">IFERROR(INDEX($N99:$N113,MATCH(1,IF($L99:$L113&lt;=DK$165,IF($M99:$M113&gt;=DK$165,1)),0))*$B99/12,0)</f>
        <v>0</v>
      </c>
      <c r="DL264" s="439">
        <f t="array" ref="DL264">IFERROR(INDEX($N99:$N113,MATCH(1,IF($L99:$L113&lt;=DL$165,IF($M99:$M113&gt;=DL$165,1)),0))*$B99/12,0)</f>
        <v>0</v>
      </c>
      <c r="DM264" s="439">
        <f t="array" ref="DM264">IFERROR(INDEX($N99:$N113,MATCH(1,IF($L99:$L113&lt;=DM$165,IF($M99:$M113&gt;=DM$165,1)),0))*$B99/12,0)</f>
        <v>0</v>
      </c>
      <c r="DN264" s="439">
        <f t="array" ref="DN264">IFERROR(INDEX($N99:$N113,MATCH(1,IF($L99:$L113&lt;=DN$165,IF($M99:$M113&gt;=DN$165,1)),0))*$B99/12,0)</f>
        <v>0</v>
      </c>
      <c r="DO264" s="439">
        <f t="array" ref="DO264">IFERROR(INDEX($N99:$N113,MATCH(1,IF($L99:$L113&lt;=DO$165,IF($M99:$M113&gt;=DO$165,1)),0))*$B99/12,0)</f>
        <v>0</v>
      </c>
      <c r="DP264" s="439">
        <f t="array" ref="DP264">IFERROR(INDEX($N99:$N113,MATCH(1,IF($L99:$L113&lt;=DP$165,IF($M99:$M113&gt;=DP$165,1)),0))*$B99/12,0)</f>
        <v>0</v>
      </c>
      <c r="DQ264" s="439">
        <f t="array" ref="DQ264">IFERROR(INDEX($N99:$N113,MATCH(1,IF($L99:$L113&lt;=DQ$165,IF($M99:$M113&gt;=DQ$165,1)),0))*$B99/12,0)</f>
        <v>0</v>
      </c>
      <c r="DR264" s="439">
        <f t="array" ref="DR264">IFERROR(INDEX($N99:$N113,MATCH(1,IF($L99:$L113&lt;=DR$165,IF($M99:$M113&gt;=DR$165,1)),0))*$B99/12,0)</f>
        <v>0</v>
      </c>
      <c r="DS264" s="439">
        <f t="array" ref="DS264">IFERROR(INDEX($N99:$N113,MATCH(1,IF($L99:$L113&lt;=DS$165,IF($M99:$M113&gt;=DS$165,1)),0))*$B99/12,0)</f>
        <v>0</v>
      </c>
      <c r="DT264" s="439">
        <f t="array" ref="DT264">IFERROR(INDEX($N99:$N113,MATCH(1,IF($L99:$L113&lt;=DT$165,IF($M99:$M113&gt;=DT$165,1)),0))*$B99/12,0)</f>
        <v>0</v>
      </c>
      <c r="DU264" s="439">
        <f t="array" ref="DU264">IFERROR(INDEX($N99:$N113,MATCH(1,IF($L99:$L113&lt;=DU$165,IF($M99:$M113&gt;=DU$165,1)),0))*$B99/12,0)</f>
        <v>0</v>
      </c>
      <c r="DV264" s="439">
        <f t="array" ref="DV264">IFERROR(INDEX($N99:$N113,MATCH(1,IF($L99:$L113&lt;=DV$165,IF($M99:$M113&gt;=DV$165,1)),0))*$B99/12,0)</f>
        <v>0</v>
      </c>
      <c r="DW264" s="439">
        <f t="array" ref="DW264">IFERROR(INDEX($N99:$N113,MATCH(1,IF($L99:$L113&lt;=DW$165,IF($M99:$M113&gt;=DW$165,1)),0))*$B99/12,0)</f>
        <v>0</v>
      </c>
      <c r="DX264" s="439">
        <f t="array" ref="DX264">IFERROR(INDEX($N99:$N113,MATCH(1,IF($L99:$L113&lt;=DX$165,IF($M99:$M113&gt;=DX$165,1)),0))*$B99/12,0)</f>
        <v>0</v>
      </c>
      <c r="DY264" s="439">
        <f t="array" ref="DY264">IFERROR(INDEX($N99:$N113,MATCH(1,IF($L99:$L113&lt;=DY$165,IF($M99:$M113&gt;=DY$165,1)),0))*$B99/12,0)</f>
        <v>0</v>
      </c>
      <c r="DZ264" s="439">
        <f t="array" ref="DZ264">IFERROR(INDEX($N99:$N113,MATCH(1,IF($L99:$L113&lt;=DZ$165,IF($M99:$M113&gt;=DZ$165,1)),0))*$B99/12,0)</f>
        <v>0</v>
      </c>
      <c r="EA264" s="439">
        <f t="array" ref="EA264">IFERROR(INDEX($N99:$N113,MATCH(1,IF($L99:$L113&lt;=EA$165,IF($M99:$M113&gt;=EA$165,1)),0))*$B99/12,0)</f>
        <v>0</v>
      </c>
      <c r="EB264" s="439">
        <f t="array" ref="EB264">IFERROR(INDEX($N99:$N113,MATCH(1,IF($L99:$L113&lt;=EB$165,IF($M99:$M113&gt;=EB$165,1)),0))*$B99/12,0)</f>
        <v>0</v>
      </c>
      <c r="EC264" s="439">
        <f t="array" ref="EC264">IFERROR(INDEX($N99:$N113,MATCH(1,IF($L99:$L113&lt;=EC$165,IF($M99:$M113&gt;=EC$165,1)),0))*$B99/12,0)</f>
        <v>0</v>
      </c>
      <c r="ED264" s="439">
        <f t="array" ref="ED264">IFERROR(INDEX($N99:$N113,MATCH(1,IF($L99:$L113&lt;=ED$165,IF($M99:$M113&gt;=ED$165,1)),0))*$B99/12,0)</f>
        <v>0</v>
      </c>
      <c r="EE264" s="439">
        <f t="array" ref="EE264">IFERROR(INDEX($N99:$N113,MATCH(1,IF($L99:$L113&lt;=EE$165,IF($M99:$M113&gt;=EE$165,1)),0))*$B99/12,0)</f>
        <v>0</v>
      </c>
      <c r="EF264" s="439">
        <f t="array" ref="EF264">IFERROR(INDEX($N99:$N113,MATCH(1,IF($L99:$L113&lt;=EF$165,IF($M99:$M113&gt;=EF$165,1)),0))*$B99/12,0)</f>
        <v>0</v>
      </c>
      <c r="EG264" s="439">
        <f t="array" ref="EG264">IFERROR(INDEX($N99:$N113,MATCH(1,IF($L99:$L113&lt;=EG$165,IF($M99:$M113&gt;=EG$165,1)),0))*$B99/12,0)</f>
        <v>0</v>
      </c>
      <c r="EH264" s="439">
        <f t="array" ref="EH264">IFERROR(INDEX($N99:$N113,MATCH(1,IF($L99:$L113&lt;=EH$165,IF($M99:$M113&gt;=EH$165,1)),0))*$B99/12,0)</f>
        <v>0</v>
      </c>
      <c r="EI264" s="439">
        <f t="array" ref="EI264">IFERROR(INDEX($N99:$N113,MATCH(1,IF($L99:$L113&lt;=EI$165,IF($M99:$M113&gt;=EI$165,1)),0))*$B99/12,0)</f>
        <v>0</v>
      </c>
      <c r="EJ264" s="439">
        <f t="array" ref="EJ264">IFERROR(INDEX($N99:$N113,MATCH(1,IF($L99:$L113&lt;=EJ$165,IF($M99:$M113&gt;=EJ$165,1)),0))*$B99/12,0)</f>
        <v>0</v>
      </c>
      <c r="EK264" s="439">
        <f t="array" ref="EK264">IFERROR(INDEX($N99:$N113,MATCH(1,IF($L99:$L113&lt;=EK$165,IF($M99:$M113&gt;=EK$165,1)),0))*$B99/12,0)</f>
        <v>0</v>
      </c>
      <c r="EL264" s="439">
        <f t="array" ref="EL264">IFERROR(INDEX($N99:$N113,MATCH(1,IF($L99:$L113&lt;=EL$165,IF($M99:$M113&gt;=EL$165,1)),0))*$B99/12,0)</f>
        <v>0</v>
      </c>
      <c r="EM264" s="439">
        <f t="array" ref="EM264">IFERROR(INDEX($N99:$N113,MATCH(1,IF($L99:$L113&lt;=EM$165,IF($M99:$M113&gt;=EM$165,1)),0))*$B99/12,0)</f>
        <v>0</v>
      </c>
      <c r="EN264" s="439">
        <f t="array" ref="EN264">IFERROR(INDEX($N99:$N113,MATCH(1,IF($L99:$L113&lt;=EN$165,IF($M99:$M113&gt;=EN$165,1)),0))*$B99/12,0)</f>
        <v>0</v>
      </c>
      <c r="EO264" s="439">
        <f t="array" ref="EO264">IFERROR(INDEX($N99:$N113,MATCH(1,IF($L99:$L113&lt;=EO$165,IF($M99:$M113&gt;=EO$165,1)),0))*$B99/12,0)</f>
        <v>0</v>
      </c>
      <c r="EP264" s="439">
        <f t="array" ref="EP264">IFERROR(INDEX($N99:$N113,MATCH(1,IF($L99:$L113&lt;=EP$165,IF($M99:$M113&gt;=EP$165,1)),0))*$B99/12,0)</f>
        <v>0</v>
      </c>
      <c r="EQ264" s="439">
        <f t="array" ref="EQ264">IFERROR(INDEX($N99:$N113,MATCH(1,IF($L99:$L113&lt;=EQ$165,IF($M99:$M113&gt;=EQ$165,1)),0))*$B99/12,0)</f>
        <v>0</v>
      </c>
      <c r="ER264" s="439">
        <f t="array" ref="ER264">IFERROR(INDEX($N99:$N113,MATCH(1,IF($L99:$L113&lt;=ER$165,IF($M99:$M113&gt;=ER$165,1)),0))*$B99/12,0)</f>
        <v>0</v>
      </c>
      <c r="ES264" s="439">
        <f t="array" ref="ES264">IFERROR(INDEX($N99:$N113,MATCH(1,IF($L99:$L113&lt;=ES$165,IF($M99:$M113&gt;=ES$165,1)),0))*$B99/12,0)</f>
        <v>0</v>
      </c>
      <c r="ET264" s="439">
        <f t="array" ref="ET264">IFERROR(INDEX($N99:$N113,MATCH(1,IF($L99:$L113&lt;=ET$165,IF($M99:$M113&gt;=ET$165,1)),0))*$B99/12,0)</f>
        <v>0</v>
      </c>
      <c r="EU264" s="439">
        <f t="array" ref="EU264">IFERROR(INDEX($N99:$N113,MATCH(1,IF($L99:$L113&lt;=EU$165,IF($M99:$M113&gt;=EU$165,1)),0))*$B99/12,0)</f>
        <v>0</v>
      </c>
      <c r="EV264" s="439">
        <f t="array" ref="EV264">IFERROR(INDEX($N99:$N113,MATCH(1,IF($L99:$L113&lt;=EV$165,IF($M99:$M113&gt;=EV$165,1)),0))*$B99/12,0)</f>
        <v>0</v>
      </c>
      <c r="EW264" s="439">
        <f t="array" ref="EW264">IFERROR(INDEX($N99:$N113,MATCH(1,IF($L99:$L113&lt;=EW$165,IF($M99:$M113&gt;=EW$165,1)),0))*$B99/12,0)</f>
        <v>0</v>
      </c>
      <c r="EX264" s="439">
        <f t="array" ref="EX264">IFERROR(INDEX($N99:$N113,MATCH(1,IF($L99:$L113&lt;=EX$165,IF($M99:$M113&gt;=EX$165,1)),0))*$B99/12,0)</f>
        <v>0</v>
      </c>
      <c r="EY264" s="439">
        <f t="array" ref="EY264">IFERROR(INDEX($N99:$N113,MATCH(1,IF($L99:$L113&lt;=EY$165,IF($M99:$M113&gt;=EY$165,1)),0))*$B99/12,0)</f>
        <v>0</v>
      </c>
      <c r="EZ264" s="439">
        <f t="array" ref="EZ264">IFERROR(INDEX($N99:$N113,MATCH(1,IF($L99:$L113&lt;=EZ$165,IF($M99:$M113&gt;=EZ$165,1)),0))*$B99/12,0)</f>
        <v>0</v>
      </c>
      <c r="FA264" s="439">
        <f t="array" ref="FA264">IFERROR(INDEX($N99:$N113,MATCH(1,IF($L99:$L113&lt;=FA$165,IF($M99:$M113&gt;=FA$165,1)),0))*$B99/12,0)</f>
        <v>0</v>
      </c>
      <c r="FB264" s="439">
        <f t="array" ref="FB264">IFERROR(INDEX($N99:$N113,MATCH(1,IF($L99:$L113&lt;=FB$165,IF($M99:$M113&gt;=FB$165,1)),0))*$B99/12,0)</f>
        <v>0</v>
      </c>
      <c r="FC264" s="439">
        <f t="array" ref="FC264">IFERROR(INDEX($N99:$N113,MATCH(1,IF($L99:$L113&lt;=FC$165,IF($M99:$M113&gt;=FC$165,1)),0))*$B99/12,0)</f>
        <v>0</v>
      </c>
      <c r="FD264" s="439">
        <f t="array" ref="FD264">IFERROR(INDEX($N99:$N113,MATCH(1,IF($L99:$L113&lt;=FD$165,IF($M99:$M113&gt;=FD$165,1)),0))*$B99/12,0)</f>
        <v>0</v>
      </c>
      <c r="FE264" s="439">
        <f t="array" ref="FE264">IFERROR(INDEX($N99:$N113,MATCH(1,IF($L99:$L113&lt;=FE$165,IF($M99:$M113&gt;=FE$165,1)),0))*$B99/12,0)</f>
        <v>0</v>
      </c>
      <c r="FF264" s="439">
        <f t="array" ref="FF264">IFERROR(INDEX($N99:$N113,MATCH(1,IF($L99:$L113&lt;=FF$165,IF($M99:$M113&gt;=FF$165,1)),0))*$B99/12,0)</f>
        <v>0</v>
      </c>
      <c r="FG264" s="439">
        <f t="array" ref="FG264">IFERROR(INDEX($N99:$N113,MATCH(1,IF($L99:$L113&lt;=FG$165,IF($M99:$M113&gt;=FG$165,1)),0))*$B99/12,0)</f>
        <v>0</v>
      </c>
      <c r="FH264" s="439">
        <f t="array" ref="FH264">IFERROR(INDEX($N99:$N113,MATCH(1,IF($L99:$L113&lt;=FH$165,IF($M99:$M113&gt;=FH$165,1)),0))*$B99/12,0)</f>
        <v>0</v>
      </c>
      <c r="FI264" s="439">
        <f t="array" ref="FI264">IFERROR(INDEX($N99:$N113,MATCH(1,IF($L99:$L113&lt;=FI$165,IF($M99:$M113&gt;=FI$165,1)),0))*$B99/12,0)</f>
        <v>0</v>
      </c>
      <c r="FJ264" s="439">
        <f t="array" ref="FJ264">IFERROR(INDEX($N99:$N113,MATCH(1,IF($L99:$L113&lt;=FJ$165,IF($M99:$M113&gt;=FJ$165,1)),0))*$B99/12,0)</f>
        <v>0</v>
      </c>
      <c r="FK264" s="439">
        <f t="array" ref="FK264">IFERROR(INDEX($N99:$N113,MATCH(1,IF($L99:$L113&lt;=FK$165,IF($M99:$M113&gt;=FK$165,1)),0))*$B99/12,0)</f>
        <v>0</v>
      </c>
      <c r="FL264" s="439">
        <f t="array" ref="FL264">IFERROR(INDEX($N99:$N113,MATCH(1,IF($L99:$L113&lt;=FL$165,IF($M99:$M113&gt;=FL$165,1)),0))*$B99/12,0)</f>
        <v>0</v>
      </c>
      <c r="FM264" s="439">
        <f t="array" ref="FM264">IFERROR(INDEX($N99:$N113,MATCH(1,IF($L99:$L113&lt;=FM$165,IF($M99:$M113&gt;=FM$165,1)),0))*$B99/12,0)</f>
        <v>0</v>
      </c>
      <c r="FN264" s="439">
        <f t="array" ref="FN264">IFERROR(INDEX($N99:$N113,MATCH(1,IF($L99:$L113&lt;=FN$165,IF($M99:$M113&gt;=FN$165,1)),0))*$B99/12,0)</f>
        <v>0</v>
      </c>
      <c r="FO264" s="439">
        <f t="array" ref="FO264">IFERROR(INDEX($N99:$N113,MATCH(1,IF($L99:$L113&lt;=FO$165,IF($M99:$M113&gt;=FO$165,1)),0))*$B99/12,0)</f>
        <v>0</v>
      </c>
      <c r="FP264" s="439">
        <f t="array" ref="FP264">IFERROR(INDEX($N99:$N113,MATCH(1,IF($L99:$L113&lt;=FP$165,IF($M99:$M113&gt;=FP$165,1)),0))*$B99/12,0)</f>
        <v>0</v>
      </c>
      <c r="FQ264" s="439">
        <f t="array" ref="FQ264">IFERROR(INDEX($N99:$N113,MATCH(1,IF($L99:$L113&lt;=FQ$165,IF($M99:$M113&gt;=FQ$165,1)),0))*$B99/12,0)</f>
        <v>0</v>
      </c>
      <c r="FR264" s="439">
        <f t="array" ref="FR264">IFERROR(INDEX($N99:$N113,MATCH(1,IF($L99:$L113&lt;=FR$165,IF($M99:$M113&gt;=FR$165,1)),0))*$B99/12,0)</f>
        <v>0</v>
      </c>
      <c r="FS264" s="439">
        <f t="array" ref="FS264">IFERROR(INDEX($N99:$N113,MATCH(1,IF($L99:$L113&lt;=FS$165,IF($M99:$M113&gt;=FS$165,1)),0))*$B99/12,0)</f>
        <v>0</v>
      </c>
      <c r="FT264" s="439">
        <f t="array" ref="FT264">IFERROR(INDEX($N99:$N113,MATCH(1,IF($L99:$L113&lt;=FT$165,IF($M99:$M113&gt;=FT$165,1)),0))*$B99/12,0)</f>
        <v>0</v>
      </c>
      <c r="FU264" s="439">
        <f t="array" ref="FU264">IFERROR(INDEX($N99:$N113,MATCH(1,IF($L99:$L113&lt;=FU$165,IF($M99:$M113&gt;=FU$165,1)),0))*$B99/12,0)</f>
        <v>0</v>
      </c>
      <c r="FV264" s="439">
        <f t="array" ref="FV264">IFERROR(INDEX($N99:$N113,MATCH(1,IF($L99:$L113&lt;=FV$165,IF($M99:$M113&gt;=FV$165,1)),0))*$B99/12,0)</f>
        <v>0</v>
      </c>
      <c r="FW264" s="439">
        <f t="array" ref="FW264">IFERROR(INDEX($N99:$N113,MATCH(1,IF($L99:$L113&lt;=FW$165,IF($M99:$M113&gt;=FW$165,1)),0))*$B99/12,0)</f>
        <v>0</v>
      </c>
      <c r="FX264" s="439">
        <f t="array" ref="FX264">IFERROR(INDEX($N99:$N113,MATCH(1,IF($L99:$L113&lt;=FX$165,IF($M99:$M113&gt;=FX$165,1)),0))*$B99/12,0)</f>
        <v>0</v>
      </c>
      <c r="FY264" s="439">
        <f t="array" ref="FY264">IFERROR(INDEX($N99:$N113,MATCH(1,IF($L99:$L113&lt;=FY$165,IF($M99:$M113&gt;=FY$165,1)),0))*$B99/12,0)</f>
        <v>0</v>
      </c>
      <c r="FZ264" s="439">
        <f t="array" ref="FZ264">IFERROR(INDEX($N99:$N113,MATCH(1,IF($L99:$L113&lt;=FZ$165,IF($M99:$M113&gt;=FZ$165,1)),0))*$B99/12,0)</f>
        <v>0</v>
      </c>
      <c r="GA264" s="439">
        <f t="array" ref="GA264">IFERROR(INDEX($N99:$N113,MATCH(1,IF($L99:$L113&lt;=GA$165,IF($M99:$M113&gt;=GA$165,1)),0))*$B99/12,0)</f>
        <v>0</v>
      </c>
      <c r="GB264" s="439">
        <f t="array" ref="GB264">IFERROR(INDEX($N99:$N113,MATCH(1,IF($L99:$L113&lt;=GB$165,IF($M99:$M113&gt;=GB$165,1)),0))*$B99/12,0)</f>
        <v>0</v>
      </c>
      <c r="GC264" s="439">
        <f t="array" ref="GC264">IFERROR(INDEX($N99:$N113,MATCH(1,IF($L99:$L113&lt;=GC$165,IF($M99:$M113&gt;=GC$165,1)),0))*$B99/12,0)</f>
        <v>0</v>
      </c>
      <c r="GD264" s="439">
        <f t="array" ref="GD264">IFERROR(INDEX($N99:$N113,MATCH(1,IF($L99:$L113&lt;=GD$165,IF($M99:$M113&gt;=GD$165,1)),0))*$B99/12,0)</f>
        <v>0</v>
      </c>
      <c r="GE264" s="439">
        <f t="array" ref="GE264">IFERROR(INDEX($N99:$N113,MATCH(1,IF($L99:$L113&lt;=GE$165,IF($M99:$M113&gt;=GE$165,1)),0))*$B99/12,0)</f>
        <v>0</v>
      </c>
      <c r="GF264" s="439">
        <f t="array" ref="GF264">IFERROR(INDEX($N99:$N113,MATCH(1,IF($L99:$L113&lt;=GF$165,IF($M99:$M113&gt;=GF$165,1)),0))*$B99/12,0)</f>
        <v>0</v>
      </c>
      <c r="GG264" s="439">
        <f t="array" ref="GG264">IFERROR(INDEX($N99:$N113,MATCH(1,IF($L99:$L113&lt;=GG$165,IF($M99:$M113&gt;=GG$165,1)),0))*$B99/12,0)</f>
        <v>0</v>
      </c>
      <c r="GH264" s="439">
        <f t="array" ref="GH264">IFERROR(INDEX($N99:$N113,MATCH(1,IF($L99:$L113&lt;=GH$165,IF($M99:$M113&gt;=GH$165,1)),0))*$B99/12,0)</f>
        <v>0</v>
      </c>
      <c r="GI264" s="439">
        <f t="array" ref="GI264">IFERROR(INDEX($N99:$N113,MATCH(1,IF($L99:$L113&lt;=GI$165,IF($M99:$M113&gt;=GI$165,1)),0))*$B99/12,0)</f>
        <v>0</v>
      </c>
      <c r="GJ264" s="439">
        <f t="array" ref="GJ264">IFERROR(INDEX($N99:$N113,MATCH(1,IF($L99:$L113&lt;=GJ$165,IF($M99:$M113&gt;=GJ$165,1)),0))*$B99/12,0)</f>
        <v>0</v>
      </c>
      <c r="GK264" s="439">
        <f t="array" ref="GK264">IFERROR(INDEX($N99:$N113,MATCH(1,IF($L99:$L113&lt;=GK$165,IF($M99:$M113&gt;=GK$165,1)),0))*$B99/12,0)</f>
        <v>0</v>
      </c>
      <c r="GL264" s="439">
        <f t="array" ref="GL264">IFERROR(INDEX($N99:$N113,MATCH(1,IF($L99:$L113&lt;=GL$165,IF($M99:$M113&gt;=GL$165,1)),0))*$B99/12,0)</f>
        <v>0</v>
      </c>
      <c r="GM264" s="439">
        <f t="array" ref="GM264">IFERROR(INDEX($N99:$N113,MATCH(1,IF($L99:$L113&lt;=GM$165,IF($M99:$M113&gt;=GM$165,1)),0))*$B99/12,0)</f>
        <v>0</v>
      </c>
      <c r="GN264" s="439">
        <f t="array" ref="GN264">IFERROR(INDEX($N99:$N113,MATCH(1,IF($L99:$L113&lt;=GN$165,IF($M99:$M113&gt;=GN$165,1)),0))*$B99/12,0)</f>
        <v>0</v>
      </c>
      <c r="GO264" s="439">
        <f t="array" ref="GO264">IFERROR(INDEX($N99:$N113,MATCH(1,IF($L99:$L113&lt;=GO$165,IF($M99:$M113&gt;=GO$165,1)),0))*$B99/12,0)</f>
        <v>0</v>
      </c>
      <c r="GP264" s="439">
        <f t="array" ref="GP264">IFERROR(INDEX($N99:$N113,MATCH(1,IF($L99:$L113&lt;=GP$165,IF($M99:$M113&gt;=GP$165,1)),0))*$B99/12,0)</f>
        <v>0</v>
      </c>
      <c r="GQ264" s="439">
        <f t="array" ref="GQ264">IFERROR(INDEX($N99:$N113,MATCH(1,IF($L99:$L113&lt;=GQ$165,IF($M99:$M113&gt;=GQ$165,1)),0))*$B99/12,0)</f>
        <v>0</v>
      </c>
      <c r="GR264" s="439">
        <f t="array" ref="GR264">IFERROR(INDEX($N99:$N113,MATCH(1,IF($L99:$L113&lt;=GR$165,IF($M99:$M113&gt;=GR$165,1)),0))*$B99/12,0)</f>
        <v>0</v>
      </c>
      <c r="GS264" s="439">
        <f t="array" ref="GS264">IFERROR(INDEX($N99:$N113,MATCH(1,IF($L99:$L113&lt;=GS$165,IF($M99:$M113&gt;=GS$165,1)),0))*$B99/12,0)</f>
        <v>0</v>
      </c>
      <c r="GT264" s="439">
        <f t="array" ref="GT264">IFERROR(INDEX($N99:$N113,MATCH(1,IF($L99:$L113&lt;=GT$165,IF($M99:$M113&gt;=GT$165,1)),0))*$B99/12,0)</f>
        <v>0</v>
      </c>
      <c r="GU264" s="439">
        <f t="array" ref="GU264">IFERROR(INDEX($N99:$N113,MATCH(1,IF($L99:$L113&lt;=GU$165,IF($M99:$M113&gt;=GU$165,1)),0))*$B99/12,0)</f>
        <v>0</v>
      </c>
      <c r="GV264" s="439">
        <f t="array" ref="GV264">IFERROR(INDEX($N99:$N113,MATCH(1,IF($L99:$L113&lt;=GV$165,IF($M99:$M113&gt;=GV$165,1)),0))*$B99/12,0)</f>
        <v>0</v>
      </c>
      <c r="GW264" s="439">
        <f t="array" ref="GW264">IFERROR(INDEX($N99:$N113,MATCH(1,IF($L99:$L113&lt;=GW$165,IF($M99:$M113&gt;=GW$165,1)),0))*$B99/12,0)</f>
        <v>0</v>
      </c>
      <c r="GX264" s="439">
        <f t="array" ref="GX264">IFERROR(INDEX($N99:$N113,MATCH(1,IF($L99:$L113&lt;=GX$165,IF($M99:$M113&gt;=GX$165,1)),0))*$B99/12,0)</f>
        <v>0</v>
      </c>
      <c r="GY264" s="439">
        <f t="array" ref="GY264">IFERROR(INDEX($N99:$N113,MATCH(1,IF($L99:$L113&lt;=GY$165,IF($M99:$M113&gt;=GY$165,1)),0))*$B99/12,0)</f>
        <v>0</v>
      </c>
      <c r="GZ264" s="439">
        <f t="array" ref="GZ264">IFERROR(INDEX($N99:$N113,MATCH(1,IF($L99:$L113&lt;=GZ$165,IF($M99:$M113&gt;=GZ$165,1)),0))*$B99/12,0)</f>
        <v>0</v>
      </c>
      <c r="HA264" s="439">
        <f t="array" ref="HA264">IFERROR(INDEX($N99:$N113,MATCH(1,IF($L99:$L113&lt;=HA$165,IF($M99:$M113&gt;=HA$165,1)),0))*$B99/12,0)</f>
        <v>0</v>
      </c>
      <c r="HB264" s="439">
        <f t="array" ref="HB264">IFERROR(INDEX($N99:$N113,MATCH(1,IF($L99:$L113&lt;=HB$165,IF($M99:$M113&gt;=HB$165,1)),0))*$B99/12,0)</f>
        <v>0</v>
      </c>
      <c r="HC264" s="439">
        <f t="array" ref="HC264">IFERROR(INDEX($N99:$N113,MATCH(1,IF($L99:$L113&lt;=HC$165,IF($M99:$M113&gt;=HC$165,1)),0))*$B99/12,0)</f>
        <v>0</v>
      </c>
      <c r="HD264" s="439">
        <f t="array" ref="HD264">IFERROR(INDEX($N99:$N113,MATCH(1,IF($L99:$L113&lt;=HD$165,IF($M99:$M113&gt;=HD$165,1)),0))*$B99/12,0)</f>
        <v>0</v>
      </c>
      <c r="HE264" s="439">
        <f t="array" ref="HE264">IFERROR(INDEX($N99:$N113,MATCH(1,IF($L99:$L113&lt;=HE$165,IF($M99:$M113&gt;=HE$165,1)),0))*$B99/12,0)</f>
        <v>0</v>
      </c>
      <c r="HF264" s="439">
        <f t="array" ref="HF264">IFERROR(INDEX($N99:$N113,MATCH(1,IF($L99:$L113&lt;=HF$165,IF($M99:$M113&gt;=HF$165,1)),0))*$B99/12,0)</f>
        <v>0</v>
      </c>
      <c r="HG264" s="439">
        <f t="array" ref="HG264">IFERROR(INDEX($N99:$N113,MATCH(1,IF($L99:$L113&lt;=HG$165,IF($M99:$M113&gt;=HG$165,1)),0))*$B99/12,0)</f>
        <v>0</v>
      </c>
      <c r="HH264" s="439">
        <f t="array" ref="HH264">IFERROR(INDEX($N99:$N113,MATCH(1,IF($L99:$L113&lt;=HH$165,IF($M99:$M113&gt;=HH$165,1)),0))*$B99/12,0)</f>
        <v>0</v>
      </c>
      <c r="HI264" s="439">
        <f t="array" ref="HI264">IFERROR(INDEX($N99:$N113,MATCH(1,IF($L99:$L113&lt;=HI$165,IF($M99:$M113&gt;=HI$165,1)),0))*$B99/12,0)</f>
        <v>0</v>
      </c>
      <c r="HJ264" s="439">
        <f t="array" ref="HJ264">IFERROR(INDEX($N99:$N113,MATCH(1,IF($L99:$L113&lt;=HJ$165,IF($M99:$M113&gt;=HJ$165,1)),0))*$B99/12,0)</f>
        <v>0</v>
      </c>
      <c r="HK264" s="439">
        <f t="array" ref="HK264">IFERROR(INDEX($N99:$N113,MATCH(1,IF($L99:$L113&lt;=HK$165,IF($M99:$M113&gt;=HK$165,1)),0))*$B99/12,0)</f>
        <v>0</v>
      </c>
      <c r="HL264" s="439">
        <f t="array" ref="HL264">IFERROR(INDEX($N99:$N113,MATCH(1,IF($L99:$L113&lt;=HL$165,IF($M99:$M113&gt;=HL$165,1)),0))*$B99/12,0)</f>
        <v>0</v>
      </c>
      <c r="HM264" s="439">
        <f t="array" ref="HM264">IFERROR(INDEX($N99:$N113,MATCH(1,IF($L99:$L113&lt;=HM$165,IF($M99:$M113&gt;=HM$165,1)),0))*$B99/12,0)</f>
        <v>0</v>
      </c>
      <c r="HN264" s="439">
        <f t="array" ref="HN264">IFERROR(INDEX($N99:$N113,MATCH(1,IF($L99:$L113&lt;=HN$165,IF($M99:$M113&gt;=HN$165,1)),0))*$B99/12,0)</f>
        <v>0</v>
      </c>
      <c r="HO264" s="439">
        <f t="array" ref="HO264">IFERROR(INDEX($N99:$N113,MATCH(1,IF($L99:$L113&lt;=HO$165,IF($M99:$M113&gt;=HO$165,1)),0))*$B99/12,0)</f>
        <v>0</v>
      </c>
      <c r="HP264" s="439">
        <f t="array" ref="HP264">IFERROR(INDEX($N99:$N113,MATCH(1,IF($L99:$L113&lt;=HP$165,IF($M99:$M113&gt;=HP$165,1)),0))*$B99/12,0)</f>
        <v>0</v>
      </c>
      <c r="HQ264" s="439">
        <f t="array" ref="HQ264">IFERROR(INDEX($N99:$N113,MATCH(1,IF($L99:$L113&lt;=HQ$165,IF($M99:$M113&gt;=HQ$165,1)),0))*$B99/12,0)</f>
        <v>0</v>
      </c>
      <c r="HR264" s="439">
        <f t="array" ref="HR264">IFERROR(INDEX($N99:$N113,MATCH(1,IF($L99:$L113&lt;=HR$165,IF($M99:$M113&gt;=HR$165,1)),0))*$B99/12,0)</f>
        <v>0</v>
      </c>
      <c r="HS264" s="439">
        <f t="array" ref="HS264">IFERROR(INDEX($N99:$N113,MATCH(1,IF($L99:$L113&lt;=HS$165,IF($M99:$M113&gt;=HS$165,1)),0))*$B99/12,0)</f>
        <v>0</v>
      </c>
      <c r="HT264" s="439">
        <f t="array" ref="HT264">IFERROR(INDEX($N99:$N113,MATCH(1,IF($L99:$L113&lt;=HT$165,IF($M99:$M113&gt;=HT$165,1)),0))*$B99/12,0)</f>
        <v>0</v>
      </c>
      <c r="HU264" s="439">
        <f t="array" ref="HU264">IFERROR(INDEX($N99:$N113,MATCH(1,IF($L99:$L113&lt;=HU$165,IF($M99:$M113&gt;=HU$165,1)),0))*$B99/12,0)</f>
        <v>0</v>
      </c>
      <c r="HV264" s="439">
        <f t="array" ref="HV264">IFERROR(INDEX($N99:$N113,MATCH(1,IF($L99:$L113&lt;=HV$165,IF($M99:$M113&gt;=HV$165,1)),0))*$B99/12,0)</f>
        <v>0</v>
      </c>
      <c r="HW264" s="439">
        <f t="array" ref="HW264">IFERROR(INDEX($N99:$N113,MATCH(1,IF($L99:$L113&lt;=HW$165,IF($M99:$M113&gt;=HW$165,1)),0))*$B99/12,0)</f>
        <v>0</v>
      </c>
      <c r="HX264" s="439">
        <f t="array" ref="HX264">IFERROR(INDEX($N99:$N113,MATCH(1,IF($L99:$L113&lt;=HX$165,IF($M99:$M113&gt;=HX$165,1)),0))*$B99/12,0)</f>
        <v>0</v>
      </c>
      <c r="HY264" s="439">
        <f t="array" ref="HY264">IFERROR(INDEX($N99:$N113,MATCH(1,IF($L99:$L113&lt;=HY$165,IF($M99:$M113&gt;=HY$165,1)),0))*$B99/12,0)</f>
        <v>0</v>
      </c>
      <c r="HZ264" s="439">
        <f t="array" ref="HZ264">IFERROR(INDEX($N99:$N113,MATCH(1,IF($L99:$L113&lt;=HZ$165,IF($M99:$M113&gt;=HZ$165,1)),0))*$B99/12,0)</f>
        <v>0</v>
      </c>
      <c r="IA264" s="439">
        <f t="array" ref="IA264">IFERROR(INDEX($N99:$N113,MATCH(1,IF($L99:$L113&lt;=IA$165,IF($M99:$M113&gt;=IA$165,1)),0))*$B99/12,0)</f>
        <v>0</v>
      </c>
      <c r="IB264" s="439">
        <f t="array" ref="IB264">IFERROR(INDEX($N99:$N113,MATCH(1,IF($L99:$L113&lt;=IB$165,IF($M99:$M113&gt;=IB$165,1)),0))*$B99/12,0)</f>
        <v>0</v>
      </c>
      <c r="IC264" s="439">
        <f t="array" ref="IC264">IFERROR(INDEX($N99:$N113,MATCH(1,IF($L99:$L113&lt;=IC$165,IF($M99:$M113&gt;=IC$165,1)),0))*$B99/12,0)</f>
        <v>0</v>
      </c>
      <c r="ID264" s="439">
        <f t="array" ref="ID264">IFERROR(INDEX($N99:$N113,MATCH(1,IF($L99:$L113&lt;=ID$165,IF($M99:$M113&gt;=ID$165,1)),0))*$B99/12,0)</f>
        <v>0</v>
      </c>
      <c r="IE264" s="439">
        <f t="array" ref="IE264">IFERROR(INDEX($N99:$N113,MATCH(1,IF($L99:$L113&lt;=IE$165,IF($M99:$M113&gt;=IE$165,1)),0))*$B99/12,0)</f>
        <v>0</v>
      </c>
      <c r="IF264" s="439">
        <f t="array" ref="IF264">IFERROR(INDEX($N99:$N113,MATCH(1,IF($L99:$L113&lt;=IF$165,IF($M99:$M113&gt;=IF$165,1)),0))*$B99/12,0)</f>
        <v>0</v>
      </c>
      <c r="IG264" s="439">
        <f t="array" ref="IG264">IFERROR(INDEX($N99:$N113,MATCH(1,IF($L99:$L113&lt;=IG$165,IF($M99:$M113&gt;=IG$165,1)),0))*$B99/12,0)</f>
        <v>0</v>
      </c>
      <c r="IH264" s="439">
        <f t="array" ref="IH264">IFERROR(INDEX($N99:$N113,MATCH(1,IF($L99:$L113&lt;=IH$165,IF($M99:$M113&gt;=IH$165,1)),0))*$B99/12,0)</f>
        <v>0</v>
      </c>
      <c r="II264" s="439">
        <f t="array" ref="II264">IFERROR(INDEX($N99:$N113,MATCH(1,IF($L99:$L113&lt;=II$165,IF($M99:$M113&gt;=II$165,1)),0))*$B99/12,0)</f>
        <v>0</v>
      </c>
      <c r="IJ264" s="439">
        <f t="array" ref="IJ264">IFERROR(INDEX($N99:$N113,MATCH(1,IF($L99:$L113&lt;=IJ$165,IF($M99:$M113&gt;=IJ$165,1)),0))*$B99/12,0)</f>
        <v>0</v>
      </c>
      <c r="IK264" s="439">
        <f t="array" ref="IK264">IFERROR(INDEX($N99:$N113,MATCH(1,IF($L99:$L113&lt;=IK$165,IF($M99:$M113&gt;=IK$165,1)),0))*$B99/12,0)</f>
        <v>0</v>
      </c>
      <c r="IL264" s="439">
        <f t="array" ref="IL264">IFERROR(INDEX($N99:$N113,MATCH(1,IF($L99:$L113&lt;=IL$165,IF($M99:$M113&gt;=IL$165,1)),0))*$B99/12,0)</f>
        <v>0</v>
      </c>
      <c r="IM264" s="439">
        <f t="array" ref="IM264">IFERROR(INDEX($N99:$N113,MATCH(1,IF($L99:$L113&lt;=IM$165,IF($M99:$M113&gt;=IM$165,1)),0))*$B99/12,0)</f>
        <v>0</v>
      </c>
      <c r="IN264" s="439">
        <f t="array" ref="IN264">IFERROR(INDEX($N99:$N113,MATCH(1,IF($L99:$L113&lt;=IN$165,IF($M99:$M113&gt;=IN$165,1)),0))*$B99/12,0)</f>
        <v>0</v>
      </c>
      <c r="IO264" s="439">
        <f t="array" ref="IO264">IFERROR(INDEX($N99:$N113,MATCH(1,IF($L99:$L113&lt;=IO$165,IF($M99:$M113&gt;=IO$165,1)),0))*$B99/12,0)</f>
        <v>0</v>
      </c>
      <c r="IP264" s="439">
        <f t="array" ref="IP264">IFERROR(INDEX($N99:$N113,MATCH(1,IF($L99:$L113&lt;=IP$165,IF($M99:$M113&gt;=IP$165,1)),0))*$B99/12,0)</f>
        <v>0</v>
      </c>
      <c r="IQ264" s="439">
        <f t="array" ref="IQ264">IFERROR(INDEX($N99:$N113,MATCH(1,IF($L99:$L113&lt;=IQ$165,IF($M99:$M113&gt;=IQ$165,1)),0))*$B99/12,0)</f>
        <v>0</v>
      </c>
      <c r="IR264" s="439">
        <f t="array" ref="IR264">IFERROR(INDEX($N99:$N113,MATCH(1,IF($L99:$L113&lt;=IR$165,IF($M99:$M113&gt;=IR$165,1)),0))*$B99/12,0)</f>
        <v>0</v>
      </c>
      <c r="IS264" s="439">
        <f t="array" ref="IS264">IFERROR(INDEX($N99:$N113,MATCH(1,IF($L99:$L113&lt;=IS$165,IF($M99:$M113&gt;=IS$165,1)),0))*$B99/12,0)</f>
        <v>0</v>
      </c>
      <c r="IT264" s="439">
        <f t="array" ref="IT264">IFERROR(INDEX($N99:$N113,MATCH(1,IF($L99:$L113&lt;=IT$165,IF($M99:$M113&gt;=IT$165,1)),0))*$B99/12,0)</f>
        <v>0</v>
      </c>
      <c r="IU264" s="439">
        <f t="array" ref="IU264">IFERROR(INDEX($N99:$N113,MATCH(1,IF($L99:$L113&lt;=IU$165,IF($M99:$M113&gt;=IU$165,1)),0))*$B99/12,0)</f>
        <v>0</v>
      </c>
      <c r="IV264" s="439">
        <f t="array" ref="IV264">IFERROR(INDEX($N99:$N113,MATCH(1,IF($L99:$L113&lt;=IV$165,IF($M99:$M113&gt;=IV$165,1)),0))*$B99/12,0)</f>
        <v>0</v>
      </c>
      <c r="IW264" s="439">
        <f t="array" ref="IW264">IFERROR(INDEX($N99:$N113,MATCH(1,IF($L99:$L113&lt;=IW$165,IF($M99:$M113&gt;=IW$165,1)),0))*$B99/12,0)</f>
        <v>0</v>
      </c>
      <c r="IX264" s="439">
        <f t="array" ref="IX264">IFERROR(INDEX($N99:$N113,MATCH(1,IF($L99:$L113&lt;=IX$165,IF($M99:$M113&gt;=IX$165,1)),0))*$B99/12,0)</f>
        <v>0</v>
      </c>
      <c r="IY264" s="439">
        <f t="array" ref="IY264">IFERROR(INDEX($N99:$N113,MATCH(1,IF($L99:$L113&lt;=IY$165,IF($M99:$M113&gt;=IY$165,1)),0))*$B99/12,0)</f>
        <v>0</v>
      </c>
      <c r="IZ264" s="439">
        <f t="array" ref="IZ264">IFERROR(INDEX($N99:$N113,MATCH(1,IF($L99:$L113&lt;=IZ$165,IF($M99:$M113&gt;=IZ$165,1)),0))*$B99/12,0)</f>
        <v>0</v>
      </c>
      <c r="JA264" s="439">
        <f t="array" ref="JA264">IFERROR(INDEX($N99:$N113,MATCH(1,IF($L99:$L113&lt;=JA$165,IF($M99:$M113&gt;=JA$165,1)),0))*$B99/12,0)</f>
        <v>0</v>
      </c>
      <c r="JB264" s="439">
        <f t="array" ref="JB264">IFERROR(INDEX($N99:$N113,MATCH(1,IF($L99:$L113&lt;=JB$165,IF($M99:$M113&gt;=JB$165,1)),0))*$B99/12,0)</f>
        <v>0</v>
      </c>
      <c r="JC264" s="439">
        <f t="array" ref="JC264">IFERROR(INDEX($N99:$N113,MATCH(1,IF($L99:$L113&lt;=JC$165,IF($M99:$M113&gt;=JC$165,1)),0))*$B99/12,0)</f>
        <v>0</v>
      </c>
      <c r="JD264" s="439">
        <f t="array" ref="JD264">IFERROR(INDEX($N99:$N113,MATCH(1,IF($L99:$L113&lt;=JD$165,IF($M99:$M113&gt;=JD$165,1)),0))*$B99/12,0)</f>
        <v>0</v>
      </c>
      <c r="JE264" s="439">
        <f t="array" ref="JE264">IFERROR(INDEX($N99:$N113,MATCH(1,IF($L99:$L113&lt;=JE$165,IF($M99:$M113&gt;=JE$165,1)),0))*$B99/12,0)</f>
        <v>0</v>
      </c>
      <c r="JF264" s="439">
        <f t="array" ref="JF264">IFERROR(INDEX($N99:$N113,MATCH(1,IF($L99:$L113&lt;=JF$165,IF($M99:$M113&gt;=JF$165,1)),0))*$B99/12,0)</f>
        <v>0</v>
      </c>
      <c r="JG264" s="439">
        <f t="array" ref="JG264">IFERROR(INDEX($N99:$N113,MATCH(1,IF($L99:$L113&lt;=JG$165,IF($M99:$M113&gt;=JG$165,1)),0))*$B99/12,0)</f>
        <v>0</v>
      </c>
      <c r="JH264" s="439">
        <f t="array" ref="JH264">IFERROR(INDEX($N99:$N113,MATCH(1,IF($L99:$L113&lt;=JH$165,IF($M99:$M113&gt;=JH$165,1)),0))*$B99/12,0)</f>
        <v>0</v>
      </c>
      <c r="JI264" s="439">
        <f t="array" ref="JI264">IFERROR(INDEX($N99:$N113,MATCH(1,IF($L99:$L113&lt;=JI$165,IF($M99:$M113&gt;=JI$165,1)),0))*$B99/12,0)</f>
        <v>0</v>
      </c>
      <c r="JJ264" s="439">
        <f t="array" ref="JJ264">IFERROR(INDEX($N99:$N113,MATCH(1,IF($L99:$L113&lt;=JJ$165,IF($M99:$M113&gt;=JJ$165,1)),0))*$B99/12,0)</f>
        <v>0</v>
      </c>
      <c r="JK264" s="439">
        <f t="array" ref="JK264">IFERROR(INDEX($N99:$N113,MATCH(1,IF($L99:$L113&lt;=JK$165,IF($M99:$M113&gt;=JK$165,1)),0))*$B99/12,0)</f>
        <v>0</v>
      </c>
      <c r="JL264" s="439">
        <f t="array" ref="JL264">IFERROR(INDEX($N99:$N113,MATCH(1,IF($L99:$L113&lt;=JL$165,IF($M99:$M113&gt;=JL$165,1)),0))*$B99/12,0)</f>
        <v>0</v>
      </c>
      <c r="JM264" s="439">
        <f t="array" ref="JM264">IFERROR(INDEX($N99:$N113,MATCH(1,IF($L99:$L113&lt;=JM$165,IF($M99:$M113&gt;=JM$165,1)),0))*$B99/12,0)</f>
        <v>0</v>
      </c>
      <c r="JN264" s="439">
        <f t="array" ref="JN264">IFERROR(INDEX($N99:$N113,MATCH(1,IF($L99:$L113&lt;=JN$165,IF($M99:$M113&gt;=JN$165,1)),0))*$B99/12,0)</f>
        <v>0</v>
      </c>
      <c r="JO264" s="439">
        <f t="array" ref="JO264">IFERROR(INDEX($N99:$N113,MATCH(1,IF($L99:$L113&lt;=JO$165,IF($M99:$M113&gt;=JO$165,1)),0))*$B99/12,0)</f>
        <v>0</v>
      </c>
      <c r="JP264" s="439">
        <f t="array" ref="JP264">IFERROR(INDEX($N99:$N113,MATCH(1,IF($L99:$L113&lt;=JP$165,IF($M99:$M113&gt;=JP$165,1)),0))*$B99/12,0)</f>
        <v>0</v>
      </c>
      <c r="JQ264" s="439">
        <f t="array" ref="JQ264">IFERROR(INDEX($N99:$N113,MATCH(1,IF($L99:$L113&lt;=JQ$165,IF($M99:$M113&gt;=JQ$165,1)),0))*$B99/12,0)</f>
        <v>0</v>
      </c>
      <c r="JR264" s="439">
        <f t="array" ref="JR264">IFERROR(INDEX($N99:$N113,MATCH(1,IF($L99:$L113&lt;=JR$165,IF($M99:$M113&gt;=JR$165,1)),0))*$B99/12,0)</f>
        <v>0</v>
      </c>
      <c r="JS264" s="439">
        <f t="array" ref="JS264">IFERROR(INDEX($N99:$N113,MATCH(1,IF($L99:$L113&lt;=JS$165,IF($M99:$M113&gt;=JS$165,1)),0))*$B99/12,0)</f>
        <v>0</v>
      </c>
      <c r="JT264" s="439">
        <f t="array" ref="JT264">IFERROR(INDEX($N99:$N113,MATCH(1,IF($L99:$L113&lt;=JT$165,IF($M99:$M113&gt;=JT$165,1)),0))*$B99/12,0)</f>
        <v>0</v>
      </c>
      <c r="JU264" s="439">
        <f t="array" ref="JU264">IFERROR(INDEX($N99:$N113,MATCH(1,IF($L99:$L113&lt;=JU$165,IF($M99:$M113&gt;=JU$165,1)),0))*$B99/12,0)</f>
        <v>0</v>
      </c>
      <c r="JV264" s="439">
        <f t="array" ref="JV264">IFERROR(INDEX($N99:$N113,MATCH(1,IF($L99:$L113&lt;=JV$165,IF($M99:$M113&gt;=JV$165,1)),0))*$B99/12,0)</f>
        <v>0</v>
      </c>
      <c r="JW264" s="439">
        <f t="array" ref="JW264">IFERROR(INDEX($N99:$N113,MATCH(1,IF($L99:$L113&lt;=JW$165,IF($M99:$M113&gt;=JW$165,1)),0))*$B99/12,0)</f>
        <v>0</v>
      </c>
      <c r="JX264" s="439">
        <f t="array" ref="JX264">IFERROR(INDEX($N99:$N113,MATCH(1,IF($L99:$L113&lt;=JX$165,IF($M99:$M113&gt;=JX$165,1)),0))*$B99/12,0)</f>
        <v>0</v>
      </c>
      <c r="JY264" s="439">
        <f t="array" ref="JY264">IFERROR(INDEX($N99:$N113,MATCH(1,IF($L99:$L113&lt;=JY$165,IF($M99:$M113&gt;=JY$165,1)),0))*$B99/12,0)</f>
        <v>0</v>
      </c>
      <c r="JZ264" s="439">
        <f t="array" ref="JZ264">IFERROR(INDEX($N99:$N113,MATCH(1,IF($L99:$L113&lt;=JZ$165,IF($M99:$M113&gt;=JZ$165,1)),0))*$B99/12,0)</f>
        <v>0</v>
      </c>
      <c r="KA264" s="439">
        <f t="array" ref="KA264">IFERROR(INDEX($N99:$N113,MATCH(1,IF($L99:$L113&lt;=KA$165,IF($M99:$M113&gt;=KA$165,1)),0))*$B99/12,0)</f>
        <v>0</v>
      </c>
      <c r="KB264" s="439">
        <f t="array" ref="KB264">IFERROR(INDEX($N99:$N113,MATCH(1,IF($L99:$L113&lt;=KB$165,IF($M99:$M113&gt;=KB$165,1)),0))*$B99/12,0)</f>
        <v>0</v>
      </c>
      <c r="KC264" s="439">
        <f t="array" ref="KC264">IFERROR(INDEX($N99:$N113,MATCH(1,IF($L99:$L113&lt;=KC$165,IF($M99:$M113&gt;=KC$165,1)),0))*$B99/12,0)</f>
        <v>0</v>
      </c>
      <c r="KD264" s="439">
        <f t="array" ref="KD264">IFERROR(INDEX($N99:$N113,MATCH(1,IF($L99:$L113&lt;=KD$165,IF($M99:$M113&gt;=KD$165,1)),0))*$B99/12,0)</f>
        <v>0</v>
      </c>
      <c r="KE264" s="439">
        <f t="array" ref="KE264">IFERROR(INDEX($N99:$N113,MATCH(1,IF($L99:$L113&lt;=KE$165,IF($M99:$M113&gt;=KE$165,1)),0))*$B99/12,0)</f>
        <v>0</v>
      </c>
      <c r="KF264" s="439">
        <f t="array" ref="KF264">IFERROR(INDEX($N99:$N113,MATCH(1,IF($L99:$L113&lt;=KF$165,IF($M99:$M113&gt;=KF$165,1)),0))*$B99/12,0)</f>
        <v>0</v>
      </c>
      <c r="KG264" s="439">
        <f t="array" ref="KG264">IFERROR(INDEX($N99:$N113,MATCH(1,IF($L99:$L113&lt;=KG$165,IF($M99:$M113&gt;=KG$165,1)),0))*$B99/12,0)</f>
        <v>0</v>
      </c>
      <c r="KH264" s="439">
        <f t="array" ref="KH264">IFERROR(INDEX($N99:$N113,MATCH(1,IF($L99:$L113&lt;=KH$165,IF($M99:$M113&gt;=KH$165,1)),0))*$B99/12,0)</f>
        <v>0</v>
      </c>
      <c r="KI264" s="439">
        <f t="array" ref="KI264">IFERROR(INDEX($N99:$N113,MATCH(1,IF($L99:$L113&lt;=KI$165,IF($M99:$M113&gt;=KI$165,1)),0))*$B99/12,0)</f>
        <v>0</v>
      </c>
      <c r="KJ264" s="439">
        <f t="array" ref="KJ264">IFERROR(INDEX($N99:$N113,MATCH(1,IF($L99:$L113&lt;=KJ$165,IF($M99:$M113&gt;=KJ$165,1)),0))*$B99/12,0)</f>
        <v>0</v>
      </c>
      <c r="KK264" s="439">
        <f t="array" ref="KK264">IFERROR(INDEX($N99:$N113,MATCH(1,IF($L99:$L113&lt;=KK$165,IF($M99:$M113&gt;=KK$165,1)),0))*$B99/12,0)</f>
        <v>0</v>
      </c>
      <c r="KL264" s="439">
        <f t="array" ref="KL264">IFERROR(INDEX($N99:$N113,MATCH(1,IF($L99:$L113&lt;=KL$165,IF($M99:$M113&gt;=KL$165,1)),0))*$B99/12,0)</f>
        <v>0</v>
      </c>
      <c r="KM264" s="439">
        <f t="array" ref="KM264">IFERROR(INDEX($N99:$N113,MATCH(1,IF($L99:$L113&lt;=KM$165,IF($M99:$M113&gt;=KM$165,1)),0))*$B99/12,0)</f>
        <v>0</v>
      </c>
      <c r="KN264" s="439">
        <f t="array" ref="KN264">IFERROR(INDEX($N99:$N113,MATCH(1,IF($L99:$L113&lt;=KN$165,IF($M99:$M113&gt;=KN$165,1)),0))*$B99/12,0)</f>
        <v>0</v>
      </c>
      <c r="KO264" s="439">
        <f t="array" ref="KO264">IFERROR(INDEX($N99:$N113,MATCH(1,IF($L99:$L113&lt;=KO$165,IF($M99:$M113&gt;=KO$165,1)),0))*$B99/12,0)</f>
        <v>0</v>
      </c>
      <c r="KP264" s="439">
        <f t="array" ref="KP264">IFERROR(INDEX($N99:$N113,MATCH(1,IF($L99:$L113&lt;=KP$165,IF($M99:$M113&gt;=KP$165,1)),0))*$B99/12,0)</f>
        <v>0</v>
      </c>
      <c r="KQ264" s="439">
        <f t="array" ref="KQ264">IFERROR(INDEX($N99:$N113,MATCH(1,IF($L99:$L113&lt;=KQ$165,IF($M99:$M113&gt;=KQ$165,1)),0))*$B99/12,0)</f>
        <v>0</v>
      </c>
      <c r="KR264" s="439">
        <f t="array" ref="KR264">IFERROR(INDEX($N99:$N113,MATCH(1,IF($L99:$L113&lt;=KR$165,IF($M99:$M113&gt;=KR$165,1)),0))*$B99/12,0)</f>
        <v>0</v>
      </c>
      <c r="KS264" s="439">
        <f t="array" ref="KS264">IFERROR(INDEX($N99:$N113,MATCH(1,IF($L99:$L113&lt;=KS$165,IF($M99:$M113&gt;=KS$165,1)),0))*$B99/12,0)</f>
        <v>0</v>
      </c>
      <c r="KT264" s="439">
        <f t="array" ref="KT264">IFERROR(INDEX($N99:$N113,MATCH(1,IF($L99:$L113&lt;=KT$165,IF($M99:$M113&gt;=KT$165,1)),0))*$B99/12,0)</f>
        <v>0</v>
      </c>
      <c r="KU264" s="439">
        <f t="array" ref="KU264">IFERROR(INDEX($N99:$N113,MATCH(1,IF($L99:$L113&lt;=KU$165,IF($M99:$M113&gt;=KU$165,1)),0))*$B99/12,0)</f>
        <v>0</v>
      </c>
      <c r="KV264" s="439">
        <f t="array" ref="KV264">IFERROR(INDEX($N99:$N113,MATCH(1,IF($L99:$L113&lt;=KV$165,IF($M99:$M113&gt;=KV$165,1)),0))*$B99/12,0)</f>
        <v>0</v>
      </c>
      <c r="KW264" s="439">
        <f t="array" ref="KW264">IFERROR(INDEX($N99:$N113,MATCH(1,IF($L99:$L113&lt;=KW$165,IF($M99:$M113&gt;=KW$165,1)),0))*$B99/12,0)</f>
        <v>0</v>
      </c>
      <c r="KX264" s="439">
        <f t="array" ref="KX264">IFERROR(INDEX($N99:$N113,MATCH(1,IF($L99:$L113&lt;=KX$165,IF($M99:$M113&gt;=KX$165,1)),0))*$B99/12,0)</f>
        <v>0</v>
      </c>
      <c r="KY264" s="439">
        <f t="array" ref="KY264">IFERROR(INDEX($N99:$N113,MATCH(1,IF($L99:$L113&lt;=KY$165,IF($M99:$M113&gt;=KY$165,1)),0))*$B99/12,0)</f>
        <v>0</v>
      </c>
      <c r="KZ264" s="439">
        <f t="array" ref="KZ264">IFERROR(INDEX($N99:$N113,MATCH(1,IF($L99:$L113&lt;=KZ$165,IF($M99:$M113&gt;=KZ$165,1)),0))*$B99/12,0)</f>
        <v>0</v>
      </c>
      <c r="LA264" s="439">
        <f t="array" ref="LA264">IFERROR(INDEX($N99:$N113,MATCH(1,IF($L99:$L113&lt;=LA$165,IF($M99:$M113&gt;=LA$165,1)),0))*$B99/12,0)</f>
        <v>0</v>
      </c>
      <c r="LB264" s="439">
        <f t="array" ref="LB264">IFERROR(INDEX($N99:$N113,MATCH(1,IF($L99:$L113&lt;=LB$165,IF($M99:$M113&gt;=LB$165,1)),0))*$B99/12,0)</f>
        <v>0</v>
      </c>
      <c r="LC264" s="439">
        <f t="array" ref="LC264">IFERROR(INDEX($N99:$N113,MATCH(1,IF($L99:$L113&lt;=LC$165,IF($M99:$M113&gt;=LC$165,1)),0))*$B99/12,0)</f>
        <v>0</v>
      </c>
      <c r="LD264" s="439">
        <f t="array" ref="LD264">IFERROR(INDEX($N99:$N113,MATCH(1,IF($L99:$L113&lt;=LD$165,IF($M99:$M113&gt;=LD$165,1)),0))*$B99/12,0)</f>
        <v>0</v>
      </c>
      <c r="LE264" s="439">
        <f t="array" ref="LE264">IFERROR(INDEX($N99:$N113,MATCH(1,IF($L99:$L113&lt;=LE$165,IF($M99:$M113&gt;=LE$165,1)),0))*$B99/12,0)</f>
        <v>0</v>
      </c>
      <c r="LF264" s="439">
        <f t="array" ref="LF264">IFERROR(INDEX($N99:$N113,MATCH(1,IF($L99:$L113&lt;=LF$165,IF($M99:$M113&gt;=LF$165,1)),0))*$B99/12,0)</f>
        <v>0</v>
      </c>
      <c r="LG264" s="439">
        <f t="array" ref="LG264">IFERROR(INDEX($N99:$N113,MATCH(1,IF($L99:$L113&lt;=LG$165,IF($M99:$M113&gt;=LG$165,1)),0))*$B99/12,0)</f>
        <v>0</v>
      </c>
      <c r="LH264" s="439">
        <f t="array" ref="LH264">IFERROR(INDEX($N99:$N113,MATCH(1,IF($L99:$L113&lt;=LH$165,IF($M99:$M113&gt;=LH$165,1)),0))*$B99/12,0)</f>
        <v>0</v>
      </c>
      <c r="LI264" s="439">
        <f t="array" ref="LI264">IFERROR(INDEX($N99:$N113,MATCH(1,IF($L99:$L113&lt;=LI$165,IF($M99:$M113&gt;=LI$165,1)),0))*$B99/12,0)</f>
        <v>0</v>
      </c>
      <c r="LJ264" s="439">
        <f t="array" ref="LJ264">IFERROR(INDEX($N99:$N113,MATCH(1,IF($L99:$L113&lt;=LJ$165,IF($M99:$M113&gt;=LJ$165,1)),0))*$B99/12,0)</f>
        <v>0</v>
      </c>
      <c r="LK264" s="439">
        <f t="array" ref="LK264">IFERROR(INDEX($N99:$N113,MATCH(1,IF($L99:$L113&lt;=LK$165,IF($M99:$M113&gt;=LK$165,1)),0))*$B99/12,0)</f>
        <v>0</v>
      </c>
      <c r="LL264" s="439">
        <f t="array" ref="LL264">IFERROR(INDEX($N99:$N113,MATCH(1,IF($L99:$L113&lt;=LL$165,IF($M99:$M113&gt;=LL$165,1)),0))*$B99/12,0)</f>
        <v>0</v>
      </c>
      <c r="LM264" s="439">
        <f t="array" ref="LM264">IFERROR(INDEX($N99:$N113,MATCH(1,IF($L99:$L113&lt;=LM$165,IF($M99:$M113&gt;=LM$165,1)),0))*$B99/12,0)</f>
        <v>0</v>
      </c>
      <c r="LN264" s="439">
        <f t="array" ref="LN264">IFERROR(INDEX($N99:$N113,MATCH(1,IF($L99:$L113&lt;=LN$165,IF($M99:$M113&gt;=LN$165,1)),0))*$B99/12,0)</f>
        <v>0</v>
      </c>
      <c r="LO264" s="439">
        <f t="array" ref="LO264">IFERROR(INDEX($N99:$N113,MATCH(1,IF($L99:$L113&lt;=LO$165,IF($M99:$M113&gt;=LO$165,1)),0))*$B99/12,0)</f>
        <v>0</v>
      </c>
      <c r="LP264" s="439">
        <f t="array" ref="LP264">IFERROR(INDEX($N99:$N113,MATCH(1,IF($L99:$L113&lt;=LP$165,IF($M99:$M113&gt;=LP$165,1)),0))*$B99/12,0)</f>
        <v>0</v>
      </c>
      <c r="LQ264" s="439">
        <f t="array" ref="LQ264">IFERROR(INDEX($N99:$N113,MATCH(1,IF($L99:$L113&lt;=LQ$165,IF($M99:$M113&gt;=LQ$165,1)),0))*$B99/12,0)</f>
        <v>0</v>
      </c>
      <c r="LR264" s="439">
        <f t="array" ref="LR264">IFERROR(INDEX($N99:$N113,MATCH(1,IF($L99:$L113&lt;=LR$165,IF($M99:$M113&gt;=LR$165,1)),0))*$B99/12,0)</f>
        <v>0</v>
      </c>
      <c r="LS264" s="439">
        <f t="array" ref="LS264">IFERROR(INDEX($N99:$N113,MATCH(1,IF($L99:$L113&lt;=LS$165,IF($M99:$M113&gt;=LS$165,1)),0))*$B99/12,0)</f>
        <v>0</v>
      </c>
      <c r="LT264" s="439">
        <f t="array" ref="LT264">IFERROR(INDEX($N99:$N113,MATCH(1,IF($L99:$L113&lt;=LT$165,IF($M99:$M113&gt;=LT$165,1)),0))*$B99/12,0)</f>
        <v>0</v>
      </c>
      <c r="LU264" s="439">
        <f t="array" ref="LU264">IFERROR(INDEX($N99:$N113,MATCH(1,IF($L99:$L113&lt;=LU$165,IF($M99:$M113&gt;=LU$165,1)),0))*$B99/12,0)</f>
        <v>0</v>
      </c>
      <c r="LV264" s="439">
        <f t="array" ref="LV264">IFERROR(INDEX($N99:$N113,MATCH(1,IF($L99:$L113&lt;=LV$165,IF($M99:$M113&gt;=LV$165,1)),0))*$B99/12,0)</f>
        <v>0</v>
      </c>
      <c r="LW264" s="439">
        <f t="array" ref="LW264">IFERROR(INDEX($N99:$N113,MATCH(1,IF($L99:$L113&lt;=LW$165,IF($M99:$M113&gt;=LW$165,1)),0))*$B99/12,0)</f>
        <v>0</v>
      </c>
      <c r="LX264" s="439">
        <f t="array" ref="LX264">IFERROR(INDEX($N99:$N113,MATCH(1,IF($L99:$L113&lt;=LX$165,IF($M99:$M113&gt;=LX$165,1)),0))*$B99/12,0)</f>
        <v>0</v>
      </c>
      <c r="LY264" s="439">
        <f t="array" ref="LY264">IFERROR(INDEX($N99:$N113,MATCH(1,IF($L99:$L113&lt;=LY$165,IF($M99:$M113&gt;=LY$165,1)),0))*$B99/12,0)</f>
        <v>0</v>
      </c>
      <c r="LZ264" s="439">
        <f t="array" ref="LZ264">IFERROR(INDEX($N99:$N113,MATCH(1,IF($L99:$L113&lt;=LZ$165,IF($M99:$M113&gt;=LZ$165,1)),0))*$B99/12,0)</f>
        <v>0</v>
      </c>
      <c r="MA264" s="439">
        <f t="array" ref="MA264">IFERROR(INDEX($N99:$N113,MATCH(1,IF($L99:$L113&lt;=MA$165,IF($M99:$M113&gt;=MA$165,1)),0))*$B99/12,0)</f>
        <v>0</v>
      </c>
      <c r="MB264" s="439">
        <f t="array" ref="MB264">IFERROR(INDEX($N99:$N113,MATCH(1,IF($L99:$L113&lt;=MB$165,IF($M99:$M113&gt;=MB$165,1)),0))*$B99/12,0)</f>
        <v>0</v>
      </c>
      <c r="MC264" s="439">
        <f t="array" ref="MC264">IFERROR(INDEX($N99:$N113,MATCH(1,IF($L99:$L113&lt;=MC$165,IF($M99:$M113&gt;=MC$165,1)),0))*$B99/12,0)</f>
        <v>0</v>
      </c>
      <c r="MD264" s="439">
        <f t="array" ref="MD264">IFERROR(INDEX($N99:$N113,MATCH(1,IF($L99:$L113&lt;=MD$165,IF($M99:$M113&gt;=MD$165,1)),0))*$B99/12,0)</f>
        <v>0</v>
      </c>
      <c r="ME264" s="439">
        <f t="array" ref="ME264">IFERROR(INDEX($N99:$N113,MATCH(1,IF($L99:$L113&lt;=ME$165,IF($M99:$M113&gt;=ME$165,1)),0))*$B99/12,0)</f>
        <v>0</v>
      </c>
      <c r="MF264" s="439">
        <f t="array" ref="MF264">IFERROR(INDEX($N99:$N113,MATCH(1,IF($L99:$L113&lt;=MF$165,IF($M99:$M113&gt;=MF$165,1)),0))*$B99/12,0)</f>
        <v>0</v>
      </c>
      <c r="MG264" s="439">
        <f t="array" ref="MG264">IFERROR(INDEX($N99:$N113,MATCH(1,IF($L99:$L113&lt;=MG$165,IF($M99:$M113&gt;=MG$165,1)),0))*$B99/12,0)</f>
        <v>0</v>
      </c>
      <c r="MH264" s="439">
        <f t="array" ref="MH264">IFERROR(INDEX($N99:$N113,MATCH(1,IF($L99:$L113&lt;=MH$165,IF($M99:$M113&gt;=MH$165,1)),0))*$B99/12,0)</f>
        <v>0</v>
      </c>
      <c r="MI264" s="439">
        <f t="array" ref="MI264">IFERROR(INDEX($N99:$N113,MATCH(1,IF($L99:$L113&lt;=MI$165,IF($M99:$M113&gt;=MI$165,1)),0))*$B99/12,0)</f>
        <v>0</v>
      </c>
      <c r="MJ264" s="439">
        <f t="array" ref="MJ264">IFERROR(INDEX($N99:$N113,MATCH(1,IF($L99:$L113&lt;=MJ$165,IF($M99:$M113&gt;=MJ$165,1)),0))*$B99/12,0)</f>
        <v>0</v>
      </c>
      <c r="MK264" s="439">
        <f t="array" ref="MK264">IFERROR(INDEX($N99:$N113,MATCH(1,IF($L99:$L113&lt;=MK$165,IF($M99:$M113&gt;=MK$165,1)),0))*$B99/12,0)</f>
        <v>0</v>
      </c>
      <c r="ML264" s="439">
        <f t="array" ref="ML264">IFERROR(INDEX($N99:$N113,MATCH(1,IF($L99:$L113&lt;=ML$165,IF($M99:$M113&gt;=ML$165,1)),0))*$B99/12,0)</f>
        <v>0</v>
      </c>
      <c r="MM264" s="439">
        <f t="array" ref="MM264">IFERROR(INDEX($N99:$N113,MATCH(1,IF($L99:$L113&lt;=MM$165,IF($M99:$M113&gt;=MM$165,1)),0))*$B99/12,0)</f>
        <v>0</v>
      </c>
      <c r="MN264" s="439">
        <f t="array" ref="MN264">IFERROR(INDEX($N99:$N113,MATCH(1,IF($L99:$L113&lt;=MN$165,IF($M99:$M113&gt;=MN$165,1)),0))*$B99/12,0)</f>
        <v>0</v>
      </c>
      <c r="MO264" s="439">
        <f t="array" ref="MO264">IFERROR(INDEX($N99:$N113,MATCH(1,IF($L99:$L113&lt;=MO$165,IF($M99:$M113&gt;=MO$165,1)),0))*$B99/12,0)</f>
        <v>0</v>
      </c>
      <c r="MP264" s="439">
        <f t="array" ref="MP264">IFERROR(INDEX($N99:$N113,MATCH(1,IF($L99:$L113&lt;=MP$165,IF($M99:$M113&gt;=MP$165,1)),0))*$B99/12,0)</f>
        <v>0</v>
      </c>
      <c r="MQ264" s="439">
        <f t="array" ref="MQ264">IFERROR(INDEX($N99:$N113,MATCH(1,IF($L99:$L113&lt;=MQ$165,IF($M99:$M113&gt;=MQ$165,1)),0))*$B99/12,0)</f>
        <v>0</v>
      </c>
      <c r="MR264" s="439">
        <f t="array" ref="MR264">IFERROR(INDEX($N99:$N113,MATCH(1,IF($L99:$L113&lt;=MR$165,IF($M99:$M113&gt;=MR$165,1)),0))*$B99/12,0)</f>
        <v>0</v>
      </c>
      <c r="MS264" s="439">
        <f t="array" ref="MS264">IFERROR(INDEX($N99:$N113,MATCH(1,IF($L99:$L113&lt;=MS$165,IF($M99:$M113&gt;=MS$165,1)),0))*$B99/12,0)</f>
        <v>0</v>
      </c>
      <c r="MT264" s="439">
        <f t="array" ref="MT264">IFERROR(INDEX($N99:$N113,MATCH(1,IF($L99:$L113&lt;=MT$165,IF($M99:$M113&gt;=MT$165,1)),0))*$B99/12,0)</f>
        <v>0</v>
      </c>
      <c r="MU264" s="439">
        <f t="array" ref="MU264">IFERROR(INDEX($N99:$N113,MATCH(1,IF($L99:$L113&lt;=MU$165,IF($M99:$M113&gt;=MU$165,1)),0))*$B99/12,0)</f>
        <v>0</v>
      </c>
      <c r="MV264" s="439">
        <f t="array" ref="MV264">IFERROR(INDEX($N99:$N113,MATCH(1,IF($L99:$L113&lt;=MV$165,IF($M99:$M113&gt;=MV$165,1)),0))*$B99/12,0)</f>
        <v>0</v>
      </c>
      <c r="MW264" s="439">
        <f t="array" ref="MW264">IFERROR(INDEX($N99:$N113,MATCH(1,IF($L99:$L113&lt;=MW$165,IF($M99:$M113&gt;=MW$165,1)),0))*$B99/12,0)</f>
        <v>0</v>
      </c>
      <c r="MX264" s="439">
        <f t="array" ref="MX264">IFERROR(INDEX($N99:$N113,MATCH(1,IF($L99:$L113&lt;=MX$165,IF($M99:$M113&gt;=MX$165,1)),0))*$B99/12,0)</f>
        <v>0</v>
      </c>
      <c r="MY264" s="439">
        <f t="array" ref="MY264">IFERROR(INDEX($N99:$N113,MATCH(1,IF($L99:$L113&lt;=MY$165,IF($M99:$M113&gt;=MY$165,1)),0))*$B99/12,0)</f>
        <v>0</v>
      </c>
      <c r="MZ264" s="439">
        <f t="array" ref="MZ264">IFERROR(INDEX($N99:$N113,MATCH(1,IF($L99:$L113&lt;=MZ$165,IF($M99:$M113&gt;=MZ$165,1)),0))*$B99/12,0)</f>
        <v>0</v>
      </c>
      <c r="NA264" s="439">
        <f t="array" ref="NA264">IFERROR(INDEX($N99:$N113,MATCH(1,IF($L99:$L113&lt;=NA$165,IF($M99:$M113&gt;=NA$165,1)),0))*$B99/12,0)</f>
        <v>0</v>
      </c>
      <c r="NB264" s="439">
        <f t="array" ref="NB264">IFERROR(INDEX($N99:$N113,MATCH(1,IF($L99:$L113&lt;=NB$165,IF($M99:$M113&gt;=NB$165,1)),0))*$B99/12,0)</f>
        <v>0</v>
      </c>
      <c r="NC264" s="439">
        <f t="array" ref="NC264">IFERROR(INDEX($N99:$N113,MATCH(1,IF($L99:$L113&lt;=NC$165,IF($M99:$M113&gt;=NC$165,1)),0))*$B99/12,0)</f>
        <v>0</v>
      </c>
      <c r="ND264" s="439">
        <f t="array" ref="ND264">IFERROR(INDEX($N99:$N113,MATCH(1,IF($L99:$L113&lt;=ND$165,IF($M99:$M113&gt;=ND$165,1)),0))*$B99/12,0)</f>
        <v>0</v>
      </c>
      <c r="NE264" s="439">
        <f t="array" ref="NE264">IFERROR(INDEX($N99:$N113,MATCH(1,IF($L99:$L113&lt;=NE$165,IF($M99:$M113&gt;=NE$165,1)),0))*$B99/12,0)</f>
        <v>0</v>
      </c>
      <c r="NF264" s="439">
        <f t="array" ref="NF264">IFERROR(INDEX($N99:$N113,MATCH(1,IF($L99:$L113&lt;=NF$165,IF($M99:$M113&gt;=NF$165,1)),0))*$B99/12,0)</f>
        <v>0</v>
      </c>
      <c r="NG264" s="439">
        <f t="array" ref="NG264">IFERROR(INDEX($N99:$N113,MATCH(1,IF($L99:$L113&lt;=NG$165,IF($M99:$M113&gt;=NG$165,1)),0))*$B99/12,0)</f>
        <v>0</v>
      </c>
      <c r="NH264" s="439">
        <f t="array" ref="NH264">IFERROR(INDEX($N99:$N113,MATCH(1,IF($L99:$L113&lt;=NH$165,IF($M99:$M113&gt;=NH$165,1)),0))*$B99/12,0)</f>
        <v>0</v>
      </c>
      <c r="NI264" s="439">
        <f t="array" ref="NI264">IFERROR(INDEX($N99:$N113,MATCH(1,IF($L99:$L113&lt;=NI$165,IF($M99:$M113&gt;=NI$165,1)),0))*$B99/12,0)</f>
        <v>0</v>
      </c>
      <c r="NJ264" s="439">
        <f t="array" ref="NJ264">IFERROR(INDEX($N99:$N113,MATCH(1,IF($L99:$L113&lt;=NJ$165,IF($M99:$M113&gt;=NJ$165,1)),0))*$B99/12,0)</f>
        <v>0</v>
      </c>
      <c r="NK264" s="440">
        <f t="array" ref="NK264">IFERROR(INDEX($N99:$N113,MATCH(1,IF($L99:$L113&lt;=NK$165,IF($M99:$M113&gt;=NK$165,1)),0))*$B99/12,0)</f>
        <v>0</v>
      </c>
    </row>
    <row r="265" spans="1:375" x14ac:dyDescent="0.15">
      <c r="A265" s="436">
        <f t="shared" ref="A265:A271" si="424">SUM(D265:NK265)</f>
        <v>82033.11425370787</v>
      </c>
      <c r="B265" s="441" t="s">
        <v>728</v>
      </c>
      <c r="C265" s="438" t="s">
        <v>747</v>
      </c>
      <c r="D265" s="439">
        <v>0</v>
      </c>
      <c r="E265" s="439">
        <v>0</v>
      </c>
      <c r="F265" s="439">
        <v>0</v>
      </c>
      <c r="G265" s="439">
        <v>0</v>
      </c>
      <c r="H265" s="439">
        <v>0</v>
      </c>
      <c r="I265" s="439">
        <v>0</v>
      </c>
      <c r="J265" s="439">
        <v>0</v>
      </c>
      <c r="K265" s="439">
        <v>0</v>
      </c>
      <c r="L265" s="439">
        <v>0</v>
      </c>
      <c r="M265" s="439">
        <v>0</v>
      </c>
      <c r="N265" s="439">
        <v>0</v>
      </c>
      <c r="O265" s="439">
        <v>0</v>
      </c>
      <c r="P265" s="439">
        <v>0</v>
      </c>
      <c r="Q265" s="439">
        <v>0</v>
      </c>
      <c r="R265" s="439">
        <v>0</v>
      </c>
      <c r="S265" s="439">
        <v>0</v>
      </c>
      <c r="T265" s="439">
        <v>0</v>
      </c>
      <c r="U265" s="439">
        <v>0</v>
      </c>
      <c r="V265" s="439">
        <v>0</v>
      </c>
      <c r="W265" s="439">
        <v>0</v>
      </c>
      <c r="X265" s="439">
        <v>0</v>
      </c>
      <c r="Y265" s="439">
        <v>0</v>
      </c>
      <c r="Z265" s="439">
        <v>0</v>
      </c>
      <c r="AA265" s="439">
        <v>0</v>
      </c>
      <c r="AB265" s="439">
        <v>0</v>
      </c>
      <c r="AC265" s="439">
        <v>1675.8276979264149</v>
      </c>
      <c r="AD265" s="439">
        <v>1689.0605744639604</v>
      </c>
      <c r="AE265" s="439">
        <v>1696.9600081276828</v>
      </c>
      <c r="AF265" s="439">
        <v>1760.984997036149</v>
      </c>
      <c r="AG265" s="439">
        <v>1902.5561721090255</v>
      </c>
      <c r="AH265" s="439">
        <v>1942.6941581482361</v>
      </c>
      <c r="AI265" s="439">
        <v>1944.110832485266</v>
      </c>
      <c r="AJ265" s="439">
        <v>1949.2462103301777</v>
      </c>
      <c r="AK265" s="439">
        <v>1973.1658269397794</v>
      </c>
      <c r="AL265" s="439">
        <v>2016.5272221993746</v>
      </c>
      <c r="AM265" s="439">
        <v>2017.9579239272575</v>
      </c>
      <c r="AN265" s="439">
        <v>2488.3385892396041</v>
      </c>
      <c r="AO265" s="439">
        <v>2490.9381005727869</v>
      </c>
      <c r="AP265" s="439">
        <v>2492.3794139180777</v>
      </c>
      <c r="AQ265" s="439">
        <v>2493.8242819309053</v>
      </c>
      <c r="AR265" s="439">
        <v>2495.9365670410243</v>
      </c>
      <c r="AS265" s="439">
        <v>2498.6404090467699</v>
      </c>
      <c r="AT265" s="439">
        <v>2500.0959937493567</v>
      </c>
      <c r="AU265" s="439">
        <v>2501.5551683164977</v>
      </c>
      <c r="AV265" s="439">
        <v>2506.8446074967565</v>
      </c>
      <c r="AW265" s="439">
        <v>2508.6895035087605</v>
      </c>
      <c r="AX265" s="439">
        <v>2510.3719577596175</v>
      </c>
      <c r="AY265" s="439">
        <v>2511.8455805393364</v>
      </c>
      <c r="AZ265" s="439">
        <v>2549.1584622712307</v>
      </c>
      <c r="BA265" s="439">
        <v>2551.8359589444094</v>
      </c>
      <c r="BB265" s="439">
        <v>2553.3205116900594</v>
      </c>
      <c r="BC265" s="439">
        <v>2554.8087257432708</v>
      </c>
      <c r="BD265" s="439">
        <v>2556.9843794066933</v>
      </c>
      <c r="BE265" s="439">
        <v>2559.7693366726112</v>
      </c>
      <c r="BF265" s="439">
        <v>2561.2685889162758</v>
      </c>
      <c r="BG265" s="439">
        <v>2562.7715387204303</v>
      </c>
      <c r="BH265" s="439">
        <v>2084.1519302580168</v>
      </c>
      <c r="BI265" s="439">
        <v>2038.4283270206013</v>
      </c>
      <c r="BJ265" s="439">
        <v>2039.3960730886843</v>
      </c>
      <c r="BK265" s="439">
        <v>2389.8515167887831</v>
      </c>
      <c r="BL265" s="439">
        <v>2462.8171073739722</v>
      </c>
      <c r="BM265" s="439">
        <v>0</v>
      </c>
      <c r="BN265" s="439">
        <v>0</v>
      </c>
      <c r="BO265" s="439">
        <v>0</v>
      </c>
      <c r="BP265" s="439">
        <v>0</v>
      </c>
      <c r="BQ265" s="439">
        <v>0</v>
      </c>
      <c r="BR265" s="439">
        <v>0</v>
      </c>
      <c r="BS265" s="439">
        <v>0</v>
      </c>
      <c r="BT265" s="439">
        <v>0</v>
      </c>
      <c r="BU265" s="439">
        <v>0</v>
      </c>
      <c r="BV265" s="439">
        <v>0</v>
      </c>
      <c r="BW265" s="439">
        <v>0</v>
      </c>
      <c r="BX265" s="439">
        <v>0</v>
      </c>
      <c r="BY265" s="439">
        <v>0</v>
      </c>
      <c r="BZ265" s="439">
        <v>0</v>
      </c>
      <c r="CA265" s="439">
        <v>0</v>
      </c>
      <c r="CB265" s="439">
        <v>0</v>
      </c>
      <c r="CC265" s="439">
        <v>0</v>
      </c>
      <c r="CD265" s="439">
        <v>0</v>
      </c>
      <c r="CE265" s="439">
        <v>0</v>
      </c>
      <c r="CF265" s="439">
        <v>0</v>
      </c>
      <c r="CG265" s="439">
        <v>0</v>
      </c>
      <c r="CH265" s="439">
        <v>0</v>
      </c>
      <c r="CI265" s="439">
        <v>0</v>
      </c>
      <c r="CJ265" s="439">
        <v>0</v>
      </c>
      <c r="CK265" s="439">
        <v>0</v>
      </c>
      <c r="CL265" s="439">
        <v>0</v>
      </c>
      <c r="CM265" s="439">
        <v>0</v>
      </c>
      <c r="CN265" s="439">
        <v>0</v>
      </c>
      <c r="CO265" s="439">
        <v>0</v>
      </c>
      <c r="CP265" s="439">
        <v>0</v>
      </c>
      <c r="CQ265" s="439">
        <v>0</v>
      </c>
      <c r="CR265" s="439">
        <v>0</v>
      </c>
      <c r="CS265" s="439">
        <v>0</v>
      </c>
      <c r="CT265" s="439">
        <v>0</v>
      </c>
      <c r="CU265" s="439">
        <v>0</v>
      </c>
      <c r="CV265" s="439">
        <v>0</v>
      </c>
      <c r="CW265" s="439">
        <v>0</v>
      </c>
      <c r="CX265" s="439">
        <v>0</v>
      </c>
      <c r="CY265" s="439">
        <v>0</v>
      </c>
      <c r="CZ265" s="439">
        <v>0</v>
      </c>
      <c r="DA265" s="439">
        <v>0</v>
      </c>
      <c r="DB265" s="439">
        <v>0</v>
      </c>
      <c r="DC265" s="439">
        <v>0</v>
      </c>
      <c r="DD265" s="439">
        <v>0</v>
      </c>
      <c r="DE265" s="439">
        <v>0</v>
      </c>
      <c r="DF265" s="439">
        <v>0</v>
      </c>
      <c r="DG265" s="439">
        <v>0</v>
      </c>
      <c r="DH265" s="439">
        <v>0</v>
      </c>
      <c r="DI265" s="439">
        <v>0</v>
      </c>
      <c r="DJ265" s="439">
        <v>0</v>
      </c>
      <c r="DK265" s="439">
        <v>0</v>
      </c>
      <c r="DL265" s="439">
        <v>0</v>
      </c>
      <c r="DM265" s="439">
        <v>0</v>
      </c>
      <c r="DN265" s="439">
        <v>0</v>
      </c>
      <c r="DO265" s="439">
        <v>0</v>
      </c>
      <c r="DP265" s="439">
        <v>0</v>
      </c>
      <c r="DQ265" s="439">
        <v>0</v>
      </c>
      <c r="DR265" s="439">
        <v>0</v>
      </c>
      <c r="DS265" s="439">
        <v>0</v>
      </c>
      <c r="DT265" s="439">
        <v>0</v>
      </c>
      <c r="DU265" s="439">
        <v>0</v>
      </c>
      <c r="DV265" s="439">
        <v>0</v>
      </c>
      <c r="DW265" s="439">
        <v>0</v>
      </c>
      <c r="DX265" s="439">
        <v>0</v>
      </c>
      <c r="DY265" s="439">
        <v>0</v>
      </c>
      <c r="DZ265" s="439">
        <v>0</v>
      </c>
      <c r="EA265" s="439">
        <v>0</v>
      </c>
      <c r="EB265" s="439">
        <v>0</v>
      </c>
      <c r="EC265" s="439">
        <v>0</v>
      </c>
      <c r="ED265" s="439">
        <v>0</v>
      </c>
      <c r="EE265" s="439">
        <v>0</v>
      </c>
      <c r="EF265" s="439">
        <v>0</v>
      </c>
      <c r="EG265" s="439">
        <v>0</v>
      </c>
      <c r="EH265" s="439">
        <v>0</v>
      </c>
      <c r="EI265" s="439">
        <v>0</v>
      </c>
      <c r="EJ265" s="439">
        <v>0</v>
      </c>
      <c r="EK265" s="439">
        <v>0</v>
      </c>
      <c r="EL265" s="439">
        <v>0</v>
      </c>
      <c r="EM265" s="439">
        <v>0</v>
      </c>
      <c r="EN265" s="439">
        <v>0</v>
      </c>
      <c r="EO265" s="439">
        <v>0</v>
      </c>
      <c r="EP265" s="439">
        <v>0</v>
      </c>
      <c r="EQ265" s="439">
        <v>0</v>
      </c>
      <c r="ER265" s="439">
        <v>0</v>
      </c>
      <c r="ES265" s="439">
        <v>0</v>
      </c>
      <c r="ET265" s="439">
        <v>0</v>
      </c>
      <c r="EU265" s="439">
        <v>0</v>
      </c>
      <c r="EV265" s="439">
        <v>0</v>
      </c>
      <c r="EW265" s="439">
        <v>0</v>
      </c>
      <c r="EX265" s="439">
        <v>0</v>
      </c>
      <c r="EY265" s="439">
        <v>0</v>
      </c>
      <c r="EZ265" s="439">
        <v>0</v>
      </c>
      <c r="FA265" s="439">
        <v>0</v>
      </c>
      <c r="FB265" s="439">
        <v>0</v>
      </c>
      <c r="FC265" s="439">
        <v>0</v>
      </c>
      <c r="FD265" s="439">
        <v>0</v>
      </c>
      <c r="FE265" s="439">
        <v>0</v>
      </c>
      <c r="FF265" s="439">
        <v>0</v>
      </c>
      <c r="FG265" s="439">
        <v>0</v>
      </c>
      <c r="FH265" s="439">
        <v>0</v>
      </c>
      <c r="FI265" s="439">
        <v>0</v>
      </c>
      <c r="FJ265" s="439">
        <v>0</v>
      </c>
      <c r="FK265" s="439">
        <v>0</v>
      </c>
      <c r="FL265" s="439">
        <v>0</v>
      </c>
      <c r="FM265" s="439">
        <v>0</v>
      </c>
      <c r="FN265" s="439">
        <v>0</v>
      </c>
      <c r="FO265" s="439">
        <v>0</v>
      </c>
      <c r="FP265" s="439">
        <v>0</v>
      </c>
      <c r="FQ265" s="439">
        <v>0</v>
      </c>
      <c r="FR265" s="439">
        <v>0</v>
      </c>
      <c r="FS265" s="439">
        <v>0</v>
      </c>
      <c r="FT265" s="439">
        <v>0</v>
      </c>
      <c r="FU265" s="439">
        <v>0</v>
      </c>
      <c r="FV265" s="439">
        <v>0</v>
      </c>
      <c r="FW265" s="439">
        <v>0</v>
      </c>
      <c r="FX265" s="439">
        <v>0</v>
      </c>
      <c r="FY265" s="439">
        <v>0</v>
      </c>
      <c r="FZ265" s="439">
        <v>0</v>
      </c>
      <c r="GA265" s="439">
        <v>0</v>
      </c>
      <c r="GB265" s="439">
        <v>0</v>
      </c>
      <c r="GC265" s="439">
        <v>0</v>
      </c>
      <c r="GD265" s="439">
        <v>0</v>
      </c>
      <c r="GE265" s="439">
        <v>0</v>
      </c>
      <c r="GF265" s="439">
        <v>0</v>
      </c>
      <c r="GG265" s="439">
        <v>0</v>
      </c>
      <c r="GH265" s="439">
        <v>0</v>
      </c>
      <c r="GI265" s="439">
        <v>0</v>
      </c>
      <c r="GJ265" s="439">
        <v>0</v>
      </c>
      <c r="GK265" s="439">
        <v>0</v>
      </c>
      <c r="GL265" s="439">
        <v>0</v>
      </c>
      <c r="GM265" s="439">
        <v>0</v>
      </c>
      <c r="GN265" s="439">
        <v>0</v>
      </c>
      <c r="GO265" s="439">
        <v>0</v>
      </c>
      <c r="GP265" s="439">
        <v>0</v>
      </c>
      <c r="GQ265" s="439">
        <v>0</v>
      </c>
      <c r="GR265" s="439">
        <v>0</v>
      </c>
      <c r="GS265" s="439">
        <v>0</v>
      </c>
      <c r="GT265" s="439">
        <v>0</v>
      </c>
      <c r="GU265" s="439">
        <v>0</v>
      </c>
      <c r="GV265" s="439">
        <v>0</v>
      </c>
      <c r="GW265" s="439">
        <v>0</v>
      </c>
      <c r="GX265" s="439">
        <v>0</v>
      </c>
      <c r="GY265" s="439">
        <v>0</v>
      </c>
      <c r="GZ265" s="439">
        <v>0</v>
      </c>
      <c r="HA265" s="439">
        <v>0</v>
      </c>
      <c r="HB265" s="439">
        <v>0</v>
      </c>
      <c r="HC265" s="439">
        <v>0</v>
      </c>
      <c r="HD265" s="439">
        <v>0</v>
      </c>
      <c r="HE265" s="439">
        <v>0</v>
      </c>
      <c r="HF265" s="439">
        <v>0</v>
      </c>
      <c r="HG265" s="439">
        <v>0</v>
      </c>
      <c r="HH265" s="439">
        <v>0</v>
      </c>
      <c r="HI265" s="439">
        <v>0</v>
      </c>
      <c r="HJ265" s="439">
        <v>0</v>
      </c>
      <c r="HK265" s="439">
        <v>0</v>
      </c>
      <c r="HL265" s="439">
        <v>0</v>
      </c>
      <c r="HM265" s="439">
        <v>0</v>
      </c>
      <c r="HN265" s="439">
        <v>0</v>
      </c>
      <c r="HO265" s="439">
        <v>0</v>
      </c>
      <c r="HP265" s="439">
        <v>0</v>
      </c>
      <c r="HQ265" s="439">
        <v>0</v>
      </c>
      <c r="HR265" s="439">
        <v>0</v>
      </c>
      <c r="HS265" s="439">
        <v>0</v>
      </c>
      <c r="HT265" s="439">
        <v>0</v>
      </c>
      <c r="HU265" s="439">
        <v>0</v>
      </c>
      <c r="HV265" s="439">
        <v>0</v>
      </c>
      <c r="HW265" s="439">
        <v>0</v>
      </c>
      <c r="HX265" s="439">
        <v>0</v>
      </c>
      <c r="HY265" s="439">
        <v>0</v>
      </c>
      <c r="HZ265" s="439">
        <v>0</v>
      </c>
      <c r="IA265" s="439">
        <v>0</v>
      </c>
      <c r="IB265" s="439">
        <v>0</v>
      </c>
      <c r="IC265" s="439">
        <v>0</v>
      </c>
      <c r="ID265" s="439">
        <v>0</v>
      </c>
      <c r="IE265" s="439">
        <v>0</v>
      </c>
      <c r="IF265" s="439">
        <v>0</v>
      </c>
      <c r="IG265" s="439">
        <v>0</v>
      </c>
      <c r="IH265" s="439">
        <v>0</v>
      </c>
      <c r="II265" s="439">
        <v>0</v>
      </c>
      <c r="IJ265" s="439">
        <v>0</v>
      </c>
      <c r="IK265" s="439">
        <v>0</v>
      </c>
      <c r="IL265" s="439">
        <v>0</v>
      </c>
      <c r="IM265" s="439">
        <v>0</v>
      </c>
      <c r="IN265" s="439">
        <v>0</v>
      </c>
      <c r="IO265" s="439">
        <v>0</v>
      </c>
      <c r="IP265" s="439">
        <v>0</v>
      </c>
      <c r="IQ265" s="439">
        <v>0</v>
      </c>
      <c r="IR265" s="439">
        <v>0</v>
      </c>
      <c r="IS265" s="439">
        <v>0</v>
      </c>
      <c r="IT265" s="439">
        <v>0</v>
      </c>
      <c r="IU265" s="439">
        <v>0</v>
      </c>
      <c r="IV265" s="439">
        <v>0</v>
      </c>
      <c r="IW265" s="439">
        <v>0</v>
      </c>
      <c r="IX265" s="439">
        <v>0</v>
      </c>
      <c r="IY265" s="439">
        <v>0</v>
      </c>
      <c r="IZ265" s="439">
        <v>0</v>
      </c>
      <c r="JA265" s="439">
        <v>0</v>
      </c>
      <c r="JB265" s="439">
        <v>0</v>
      </c>
      <c r="JC265" s="439">
        <v>0</v>
      </c>
      <c r="JD265" s="439">
        <v>0</v>
      </c>
      <c r="JE265" s="439">
        <v>0</v>
      </c>
      <c r="JF265" s="439">
        <v>0</v>
      </c>
      <c r="JG265" s="439">
        <v>0</v>
      </c>
      <c r="JH265" s="439">
        <v>0</v>
      </c>
      <c r="JI265" s="439">
        <v>0</v>
      </c>
      <c r="JJ265" s="439">
        <v>0</v>
      </c>
      <c r="JK265" s="439">
        <v>0</v>
      </c>
      <c r="JL265" s="439">
        <v>0</v>
      </c>
      <c r="JM265" s="439">
        <v>0</v>
      </c>
      <c r="JN265" s="439">
        <v>0</v>
      </c>
      <c r="JO265" s="439">
        <v>0</v>
      </c>
      <c r="JP265" s="439">
        <v>0</v>
      </c>
      <c r="JQ265" s="439">
        <v>0</v>
      </c>
      <c r="JR265" s="439">
        <v>0</v>
      </c>
      <c r="JS265" s="439">
        <v>0</v>
      </c>
      <c r="JT265" s="439">
        <v>0</v>
      </c>
      <c r="JU265" s="439">
        <v>0</v>
      </c>
      <c r="JV265" s="439">
        <v>0</v>
      </c>
      <c r="JW265" s="439">
        <v>0</v>
      </c>
      <c r="JX265" s="439">
        <v>0</v>
      </c>
      <c r="JY265" s="439">
        <v>0</v>
      </c>
      <c r="JZ265" s="439">
        <v>0</v>
      </c>
      <c r="KA265" s="439">
        <v>0</v>
      </c>
      <c r="KB265" s="439">
        <v>0</v>
      </c>
      <c r="KC265" s="439">
        <v>0</v>
      </c>
      <c r="KD265" s="439">
        <v>0</v>
      </c>
      <c r="KE265" s="439">
        <v>0</v>
      </c>
      <c r="KF265" s="439">
        <v>0</v>
      </c>
      <c r="KG265" s="439">
        <v>0</v>
      </c>
      <c r="KH265" s="439">
        <v>0</v>
      </c>
      <c r="KI265" s="439">
        <v>0</v>
      </c>
      <c r="KJ265" s="439">
        <v>0</v>
      </c>
      <c r="KK265" s="439">
        <v>0</v>
      </c>
      <c r="KL265" s="439">
        <v>0</v>
      </c>
      <c r="KM265" s="439">
        <v>0</v>
      </c>
      <c r="KN265" s="439">
        <v>0</v>
      </c>
      <c r="KO265" s="439">
        <v>0</v>
      </c>
      <c r="KP265" s="439">
        <v>0</v>
      </c>
      <c r="KQ265" s="439">
        <v>0</v>
      </c>
      <c r="KR265" s="439">
        <v>0</v>
      </c>
      <c r="KS265" s="439">
        <v>0</v>
      </c>
      <c r="KT265" s="439">
        <v>0</v>
      </c>
      <c r="KU265" s="439">
        <v>0</v>
      </c>
      <c r="KV265" s="439">
        <v>0</v>
      </c>
      <c r="KW265" s="439">
        <v>0</v>
      </c>
      <c r="KX265" s="439">
        <v>0</v>
      </c>
      <c r="KY265" s="439">
        <v>0</v>
      </c>
      <c r="KZ265" s="439">
        <v>0</v>
      </c>
      <c r="LA265" s="439">
        <v>0</v>
      </c>
      <c r="LB265" s="439">
        <v>0</v>
      </c>
      <c r="LC265" s="439">
        <v>0</v>
      </c>
      <c r="LD265" s="439">
        <v>0</v>
      </c>
      <c r="LE265" s="439">
        <v>0</v>
      </c>
      <c r="LF265" s="439">
        <v>0</v>
      </c>
      <c r="LG265" s="439">
        <v>0</v>
      </c>
      <c r="LH265" s="439">
        <v>0</v>
      </c>
      <c r="LI265" s="439">
        <v>0</v>
      </c>
      <c r="LJ265" s="439">
        <v>0</v>
      </c>
      <c r="LK265" s="439">
        <v>0</v>
      </c>
      <c r="LL265" s="439">
        <v>0</v>
      </c>
      <c r="LM265" s="439">
        <v>0</v>
      </c>
      <c r="LN265" s="439">
        <v>0</v>
      </c>
      <c r="LO265" s="439">
        <v>0</v>
      </c>
      <c r="LP265" s="439">
        <v>0</v>
      </c>
      <c r="LQ265" s="439">
        <v>0</v>
      </c>
      <c r="LR265" s="439">
        <v>0</v>
      </c>
      <c r="LS265" s="439">
        <v>0</v>
      </c>
      <c r="LT265" s="439">
        <v>0</v>
      </c>
      <c r="LU265" s="439">
        <v>0</v>
      </c>
      <c r="LV265" s="439">
        <v>0</v>
      </c>
      <c r="LW265" s="439">
        <v>0</v>
      </c>
      <c r="LX265" s="439">
        <v>0</v>
      </c>
      <c r="LY265" s="439">
        <v>0</v>
      </c>
      <c r="LZ265" s="439">
        <v>0</v>
      </c>
      <c r="MA265" s="439">
        <v>0</v>
      </c>
      <c r="MB265" s="439">
        <v>0</v>
      </c>
      <c r="MC265" s="439">
        <v>0</v>
      </c>
      <c r="MD265" s="439">
        <v>0</v>
      </c>
      <c r="ME265" s="439">
        <v>0</v>
      </c>
      <c r="MF265" s="439">
        <v>0</v>
      </c>
      <c r="MG265" s="439">
        <v>0</v>
      </c>
      <c r="MH265" s="439">
        <v>0</v>
      </c>
      <c r="MI265" s="439">
        <v>0</v>
      </c>
      <c r="MJ265" s="439">
        <v>0</v>
      </c>
      <c r="MK265" s="439">
        <v>0</v>
      </c>
      <c r="ML265" s="439">
        <v>0</v>
      </c>
      <c r="MM265" s="439">
        <v>0</v>
      </c>
      <c r="MN265" s="439">
        <v>0</v>
      </c>
      <c r="MO265" s="439">
        <v>0</v>
      </c>
      <c r="MP265" s="439">
        <v>0</v>
      </c>
      <c r="MQ265" s="439">
        <v>0</v>
      </c>
      <c r="MR265" s="439">
        <v>0</v>
      </c>
      <c r="MS265" s="439">
        <v>0</v>
      </c>
      <c r="MT265" s="439">
        <v>0</v>
      </c>
      <c r="MU265" s="439">
        <v>0</v>
      </c>
      <c r="MV265" s="439">
        <v>0</v>
      </c>
      <c r="MW265" s="439">
        <v>0</v>
      </c>
      <c r="MX265" s="439">
        <v>0</v>
      </c>
      <c r="MY265" s="439">
        <v>0</v>
      </c>
      <c r="MZ265" s="439">
        <v>0</v>
      </c>
      <c r="NA265" s="439">
        <v>0</v>
      </c>
      <c r="NB265" s="439">
        <v>0</v>
      </c>
      <c r="NC265" s="439">
        <v>0</v>
      </c>
      <c r="ND265" s="439">
        <v>0</v>
      </c>
      <c r="NE265" s="439">
        <v>0</v>
      </c>
      <c r="NF265" s="439">
        <v>0</v>
      </c>
      <c r="NG265" s="439">
        <v>0</v>
      </c>
      <c r="NH265" s="439">
        <v>0</v>
      </c>
      <c r="NI265" s="439">
        <v>0</v>
      </c>
      <c r="NJ265" s="439">
        <v>0</v>
      </c>
      <c r="NK265" s="442">
        <v>0</v>
      </c>
    </row>
    <row r="266" spans="1:375" x14ac:dyDescent="0.15">
      <c r="A266" s="436">
        <f t="shared" si="424"/>
        <v>0</v>
      </c>
      <c r="B266" s="441" t="s">
        <v>748</v>
      </c>
      <c r="C266" s="438" t="s">
        <v>749</v>
      </c>
      <c r="D266" s="439">
        <f t="shared" ref="D266:BO266" si="425">IF(OR($AL99=0,D$165&gt;$E99,D$165&lt;EOMONTH($D99,0)),0,IF(((($AJ99*((1+$AN99)^(D$163-1))/12))-(D264/$AM99))*$AM99&lt;0,0,((($AJ99*((1+$AN99)^(D$163-1))/12))-(D264/$AM99))*$AM99))</f>
        <v>0</v>
      </c>
      <c r="E266" s="439">
        <f t="shared" si="425"/>
        <v>0</v>
      </c>
      <c r="F266" s="439">
        <f t="shared" si="425"/>
        <v>0</v>
      </c>
      <c r="G266" s="439">
        <f t="shared" si="425"/>
        <v>0</v>
      </c>
      <c r="H266" s="439">
        <f t="shared" si="425"/>
        <v>0</v>
      </c>
      <c r="I266" s="439">
        <f t="shared" si="425"/>
        <v>0</v>
      </c>
      <c r="J266" s="439">
        <f t="shared" si="425"/>
        <v>0</v>
      </c>
      <c r="K266" s="439">
        <f t="shared" si="425"/>
        <v>0</v>
      </c>
      <c r="L266" s="439">
        <f t="shared" si="425"/>
        <v>0</v>
      </c>
      <c r="M266" s="439">
        <f t="shared" si="425"/>
        <v>0</v>
      </c>
      <c r="N266" s="439">
        <f t="shared" si="425"/>
        <v>0</v>
      </c>
      <c r="O266" s="439">
        <f t="shared" si="425"/>
        <v>0</v>
      </c>
      <c r="P266" s="439">
        <f t="shared" si="425"/>
        <v>0</v>
      </c>
      <c r="Q266" s="439">
        <f t="shared" si="425"/>
        <v>0</v>
      </c>
      <c r="R266" s="439">
        <f t="shared" si="425"/>
        <v>0</v>
      </c>
      <c r="S266" s="439">
        <f t="shared" si="425"/>
        <v>0</v>
      </c>
      <c r="T266" s="439">
        <f t="shared" si="425"/>
        <v>0</v>
      </c>
      <c r="U266" s="439">
        <f t="shared" si="425"/>
        <v>0</v>
      </c>
      <c r="V266" s="439">
        <f t="shared" si="425"/>
        <v>0</v>
      </c>
      <c r="W266" s="439">
        <f t="shared" si="425"/>
        <v>0</v>
      </c>
      <c r="X266" s="439">
        <f t="shared" si="425"/>
        <v>0</v>
      </c>
      <c r="Y266" s="439">
        <f t="shared" si="425"/>
        <v>0</v>
      </c>
      <c r="Z266" s="439">
        <f t="shared" si="425"/>
        <v>0</v>
      </c>
      <c r="AA266" s="439">
        <f t="shared" si="425"/>
        <v>0</v>
      </c>
      <c r="AB266" s="439">
        <f t="shared" si="425"/>
        <v>0</v>
      </c>
      <c r="AC266" s="439">
        <f t="shared" si="425"/>
        <v>0</v>
      </c>
      <c r="AD266" s="439">
        <f t="shared" si="425"/>
        <v>0</v>
      </c>
      <c r="AE266" s="439">
        <f t="shared" si="425"/>
        <v>0</v>
      </c>
      <c r="AF266" s="439">
        <f t="shared" si="425"/>
        <v>0</v>
      </c>
      <c r="AG266" s="439">
        <f t="shared" si="425"/>
        <v>0</v>
      </c>
      <c r="AH266" s="439">
        <f t="shared" si="425"/>
        <v>0</v>
      </c>
      <c r="AI266" s="439">
        <f t="shared" si="425"/>
        <v>0</v>
      </c>
      <c r="AJ266" s="439">
        <f t="shared" si="425"/>
        <v>0</v>
      </c>
      <c r="AK266" s="439">
        <f t="shared" si="425"/>
        <v>0</v>
      </c>
      <c r="AL266" s="439">
        <f t="shared" si="425"/>
        <v>0</v>
      </c>
      <c r="AM266" s="439">
        <f t="shared" si="425"/>
        <v>0</v>
      </c>
      <c r="AN266" s="439">
        <f t="shared" si="425"/>
        <v>0</v>
      </c>
      <c r="AO266" s="439">
        <f t="shared" si="425"/>
        <v>0</v>
      </c>
      <c r="AP266" s="439">
        <f t="shared" si="425"/>
        <v>0</v>
      </c>
      <c r="AQ266" s="439">
        <f t="shared" si="425"/>
        <v>0</v>
      </c>
      <c r="AR266" s="439">
        <f t="shared" si="425"/>
        <v>0</v>
      </c>
      <c r="AS266" s="439">
        <f t="shared" si="425"/>
        <v>0</v>
      </c>
      <c r="AT266" s="439">
        <f t="shared" si="425"/>
        <v>0</v>
      </c>
      <c r="AU266" s="439">
        <f t="shared" si="425"/>
        <v>0</v>
      </c>
      <c r="AV266" s="439">
        <f t="shared" si="425"/>
        <v>0</v>
      </c>
      <c r="AW266" s="439">
        <f t="shared" si="425"/>
        <v>0</v>
      </c>
      <c r="AX266" s="439">
        <f t="shared" si="425"/>
        <v>0</v>
      </c>
      <c r="AY266" s="439">
        <f t="shared" si="425"/>
        <v>0</v>
      </c>
      <c r="AZ266" s="439">
        <f t="shared" si="425"/>
        <v>0</v>
      </c>
      <c r="BA266" s="439">
        <f t="shared" si="425"/>
        <v>0</v>
      </c>
      <c r="BB266" s="439">
        <f t="shared" si="425"/>
        <v>0</v>
      </c>
      <c r="BC266" s="439">
        <f t="shared" si="425"/>
        <v>0</v>
      </c>
      <c r="BD266" s="439">
        <f t="shared" si="425"/>
        <v>0</v>
      </c>
      <c r="BE266" s="439">
        <f t="shared" si="425"/>
        <v>0</v>
      </c>
      <c r="BF266" s="439">
        <f t="shared" si="425"/>
        <v>0</v>
      </c>
      <c r="BG266" s="439">
        <f t="shared" si="425"/>
        <v>0</v>
      </c>
      <c r="BH266" s="439">
        <f t="shared" si="425"/>
        <v>0</v>
      </c>
      <c r="BI266" s="439">
        <f t="shared" si="425"/>
        <v>0</v>
      </c>
      <c r="BJ266" s="439">
        <f t="shared" si="425"/>
        <v>0</v>
      </c>
      <c r="BK266" s="439">
        <f t="shared" si="425"/>
        <v>0</v>
      </c>
      <c r="BL266" s="439">
        <f t="shared" si="425"/>
        <v>0</v>
      </c>
      <c r="BM266" s="439">
        <f t="shared" si="425"/>
        <v>0</v>
      </c>
      <c r="BN266" s="439">
        <f t="shared" si="425"/>
        <v>0</v>
      </c>
      <c r="BO266" s="439">
        <f t="shared" si="425"/>
        <v>0</v>
      </c>
      <c r="BP266" s="439">
        <f t="shared" ref="BP266:EA266" si="426">IF(OR($AL99=0,BP$165&gt;$E99,BP$165&lt;EOMONTH($D99,0)),0,IF(((($AJ99*((1+$AN99)^(BP$163-1))/12))-(BP264/$AM99))*$AM99&lt;0,0,((($AJ99*((1+$AN99)^(BP$163-1))/12))-(BP264/$AM99))*$AM99))</f>
        <v>0</v>
      </c>
      <c r="BQ266" s="439">
        <f t="shared" si="426"/>
        <v>0</v>
      </c>
      <c r="BR266" s="439">
        <f t="shared" si="426"/>
        <v>0</v>
      </c>
      <c r="BS266" s="439">
        <f t="shared" si="426"/>
        <v>0</v>
      </c>
      <c r="BT266" s="439">
        <f t="shared" si="426"/>
        <v>0</v>
      </c>
      <c r="BU266" s="439">
        <f t="shared" si="426"/>
        <v>0</v>
      </c>
      <c r="BV266" s="439">
        <f t="shared" si="426"/>
        <v>0</v>
      </c>
      <c r="BW266" s="439">
        <f t="shared" si="426"/>
        <v>0</v>
      </c>
      <c r="BX266" s="439">
        <f t="shared" si="426"/>
        <v>0</v>
      </c>
      <c r="BY266" s="439">
        <f t="shared" si="426"/>
        <v>0</v>
      </c>
      <c r="BZ266" s="439">
        <f t="shared" si="426"/>
        <v>0</v>
      </c>
      <c r="CA266" s="439">
        <f t="shared" si="426"/>
        <v>0</v>
      </c>
      <c r="CB266" s="439">
        <f t="shared" si="426"/>
        <v>0</v>
      </c>
      <c r="CC266" s="439">
        <f t="shared" si="426"/>
        <v>0</v>
      </c>
      <c r="CD266" s="439">
        <f t="shared" si="426"/>
        <v>0</v>
      </c>
      <c r="CE266" s="439">
        <f t="shared" si="426"/>
        <v>0</v>
      </c>
      <c r="CF266" s="439">
        <f t="shared" si="426"/>
        <v>0</v>
      </c>
      <c r="CG266" s="439">
        <f t="shared" si="426"/>
        <v>0</v>
      </c>
      <c r="CH266" s="439">
        <f t="shared" si="426"/>
        <v>0</v>
      </c>
      <c r="CI266" s="439">
        <f t="shared" si="426"/>
        <v>0</v>
      </c>
      <c r="CJ266" s="439">
        <f t="shared" si="426"/>
        <v>0</v>
      </c>
      <c r="CK266" s="439">
        <f t="shared" si="426"/>
        <v>0</v>
      </c>
      <c r="CL266" s="439">
        <f t="shared" si="426"/>
        <v>0</v>
      </c>
      <c r="CM266" s="439">
        <f t="shared" si="426"/>
        <v>0</v>
      </c>
      <c r="CN266" s="439">
        <f t="shared" si="426"/>
        <v>0</v>
      </c>
      <c r="CO266" s="439">
        <f t="shared" si="426"/>
        <v>0</v>
      </c>
      <c r="CP266" s="439">
        <f t="shared" si="426"/>
        <v>0</v>
      </c>
      <c r="CQ266" s="439">
        <f t="shared" si="426"/>
        <v>0</v>
      </c>
      <c r="CR266" s="439">
        <f t="shared" si="426"/>
        <v>0</v>
      </c>
      <c r="CS266" s="439">
        <f t="shared" si="426"/>
        <v>0</v>
      </c>
      <c r="CT266" s="439">
        <f t="shared" si="426"/>
        <v>0</v>
      </c>
      <c r="CU266" s="439">
        <f t="shared" si="426"/>
        <v>0</v>
      </c>
      <c r="CV266" s="439">
        <f t="shared" si="426"/>
        <v>0</v>
      </c>
      <c r="CW266" s="439">
        <f t="shared" si="426"/>
        <v>0</v>
      </c>
      <c r="CX266" s="439">
        <f t="shared" si="426"/>
        <v>0</v>
      </c>
      <c r="CY266" s="439">
        <f t="shared" si="426"/>
        <v>0</v>
      </c>
      <c r="CZ266" s="439">
        <f t="shared" si="426"/>
        <v>0</v>
      </c>
      <c r="DA266" s="439">
        <f t="shared" si="426"/>
        <v>0</v>
      </c>
      <c r="DB266" s="439">
        <f t="shared" si="426"/>
        <v>0</v>
      </c>
      <c r="DC266" s="439">
        <f t="shared" si="426"/>
        <v>0</v>
      </c>
      <c r="DD266" s="439">
        <f t="shared" si="426"/>
        <v>0</v>
      </c>
      <c r="DE266" s="439">
        <f t="shared" si="426"/>
        <v>0</v>
      </c>
      <c r="DF266" s="439">
        <f t="shared" si="426"/>
        <v>0</v>
      </c>
      <c r="DG266" s="439">
        <f t="shared" si="426"/>
        <v>0</v>
      </c>
      <c r="DH266" s="439">
        <f t="shared" si="426"/>
        <v>0</v>
      </c>
      <c r="DI266" s="439">
        <f t="shared" si="426"/>
        <v>0</v>
      </c>
      <c r="DJ266" s="439">
        <f t="shared" si="426"/>
        <v>0</v>
      </c>
      <c r="DK266" s="439">
        <f t="shared" si="426"/>
        <v>0</v>
      </c>
      <c r="DL266" s="439">
        <f t="shared" si="426"/>
        <v>0</v>
      </c>
      <c r="DM266" s="439">
        <f t="shared" si="426"/>
        <v>0</v>
      </c>
      <c r="DN266" s="439">
        <f t="shared" si="426"/>
        <v>0</v>
      </c>
      <c r="DO266" s="439">
        <f t="shared" si="426"/>
        <v>0</v>
      </c>
      <c r="DP266" s="439">
        <f t="shared" si="426"/>
        <v>0</v>
      </c>
      <c r="DQ266" s="439">
        <f t="shared" si="426"/>
        <v>0</v>
      </c>
      <c r="DR266" s="439">
        <f t="shared" si="426"/>
        <v>0</v>
      </c>
      <c r="DS266" s="439">
        <f t="shared" si="426"/>
        <v>0</v>
      </c>
      <c r="DT266" s="439">
        <f t="shared" si="426"/>
        <v>0</v>
      </c>
      <c r="DU266" s="439">
        <f t="shared" si="426"/>
        <v>0</v>
      </c>
      <c r="DV266" s="439">
        <f t="shared" si="426"/>
        <v>0</v>
      </c>
      <c r="DW266" s="439">
        <f t="shared" si="426"/>
        <v>0</v>
      </c>
      <c r="DX266" s="439">
        <f t="shared" si="426"/>
        <v>0</v>
      </c>
      <c r="DY266" s="439">
        <f t="shared" si="426"/>
        <v>0</v>
      </c>
      <c r="DZ266" s="439">
        <f t="shared" si="426"/>
        <v>0</v>
      </c>
      <c r="EA266" s="439">
        <f t="shared" si="426"/>
        <v>0</v>
      </c>
      <c r="EB266" s="439">
        <f t="shared" ref="EB266:GM266" si="427">IF(OR($AL99=0,EB$165&gt;$E99,EB$165&lt;EOMONTH($D99,0)),0,IF(((($AJ99*((1+$AN99)^(EB$163-1))/12))-(EB264/$AM99))*$AM99&lt;0,0,((($AJ99*((1+$AN99)^(EB$163-1))/12))-(EB264/$AM99))*$AM99))</f>
        <v>0</v>
      </c>
      <c r="EC266" s="439">
        <f t="shared" si="427"/>
        <v>0</v>
      </c>
      <c r="ED266" s="439">
        <f t="shared" si="427"/>
        <v>0</v>
      </c>
      <c r="EE266" s="439">
        <f t="shared" si="427"/>
        <v>0</v>
      </c>
      <c r="EF266" s="439">
        <f t="shared" si="427"/>
        <v>0</v>
      </c>
      <c r="EG266" s="439">
        <f t="shared" si="427"/>
        <v>0</v>
      </c>
      <c r="EH266" s="439">
        <f t="shared" si="427"/>
        <v>0</v>
      </c>
      <c r="EI266" s="439">
        <f t="shared" si="427"/>
        <v>0</v>
      </c>
      <c r="EJ266" s="439">
        <f t="shared" si="427"/>
        <v>0</v>
      </c>
      <c r="EK266" s="439">
        <f t="shared" si="427"/>
        <v>0</v>
      </c>
      <c r="EL266" s="439">
        <f t="shared" si="427"/>
        <v>0</v>
      </c>
      <c r="EM266" s="439">
        <f t="shared" si="427"/>
        <v>0</v>
      </c>
      <c r="EN266" s="439">
        <f t="shared" si="427"/>
        <v>0</v>
      </c>
      <c r="EO266" s="439">
        <f t="shared" si="427"/>
        <v>0</v>
      </c>
      <c r="EP266" s="439">
        <f t="shared" si="427"/>
        <v>0</v>
      </c>
      <c r="EQ266" s="439">
        <f t="shared" si="427"/>
        <v>0</v>
      </c>
      <c r="ER266" s="439">
        <f t="shared" si="427"/>
        <v>0</v>
      </c>
      <c r="ES266" s="439">
        <f t="shared" si="427"/>
        <v>0</v>
      </c>
      <c r="ET266" s="439">
        <f t="shared" si="427"/>
        <v>0</v>
      </c>
      <c r="EU266" s="439">
        <f t="shared" si="427"/>
        <v>0</v>
      </c>
      <c r="EV266" s="439">
        <f t="shared" si="427"/>
        <v>0</v>
      </c>
      <c r="EW266" s="439">
        <f t="shared" si="427"/>
        <v>0</v>
      </c>
      <c r="EX266" s="439">
        <f t="shared" si="427"/>
        <v>0</v>
      </c>
      <c r="EY266" s="439">
        <f t="shared" si="427"/>
        <v>0</v>
      </c>
      <c r="EZ266" s="439">
        <f t="shared" si="427"/>
        <v>0</v>
      </c>
      <c r="FA266" s="439">
        <f t="shared" si="427"/>
        <v>0</v>
      </c>
      <c r="FB266" s="439">
        <f t="shared" si="427"/>
        <v>0</v>
      </c>
      <c r="FC266" s="439">
        <f t="shared" si="427"/>
        <v>0</v>
      </c>
      <c r="FD266" s="439">
        <f t="shared" si="427"/>
        <v>0</v>
      </c>
      <c r="FE266" s="439">
        <f t="shared" si="427"/>
        <v>0</v>
      </c>
      <c r="FF266" s="439">
        <f t="shared" si="427"/>
        <v>0</v>
      </c>
      <c r="FG266" s="439">
        <f t="shared" si="427"/>
        <v>0</v>
      </c>
      <c r="FH266" s="439">
        <f t="shared" si="427"/>
        <v>0</v>
      </c>
      <c r="FI266" s="439">
        <f t="shared" si="427"/>
        <v>0</v>
      </c>
      <c r="FJ266" s="439">
        <f t="shared" si="427"/>
        <v>0</v>
      </c>
      <c r="FK266" s="439">
        <f t="shared" si="427"/>
        <v>0</v>
      </c>
      <c r="FL266" s="439">
        <f t="shared" si="427"/>
        <v>0</v>
      </c>
      <c r="FM266" s="439">
        <f t="shared" si="427"/>
        <v>0</v>
      </c>
      <c r="FN266" s="439">
        <f t="shared" si="427"/>
        <v>0</v>
      </c>
      <c r="FO266" s="439">
        <f t="shared" si="427"/>
        <v>0</v>
      </c>
      <c r="FP266" s="439">
        <f t="shared" si="427"/>
        <v>0</v>
      </c>
      <c r="FQ266" s="439">
        <f t="shared" si="427"/>
        <v>0</v>
      </c>
      <c r="FR266" s="439">
        <f t="shared" si="427"/>
        <v>0</v>
      </c>
      <c r="FS266" s="439">
        <f t="shared" si="427"/>
        <v>0</v>
      </c>
      <c r="FT266" s="439">
        <f t="shared" si="427"/>
        <v>0</v>
      </c>
      <c r="FU266" s="439">
        <f t="shared" si="427"/>
        <v>0</v>
      </c>
      <c r="FV266" s="439">
        <f t="shared" si="427"/>
        <v>0</v>
      </c>
      <c r="FW266" s="439">
        <f t="shared" si="427"/>
        <v>0</v>
      </c>
      <c r="FX266" s="439">
        <f t="shared" si="427"/>
        <v>0</v>
      </c>
      <c r="FY266" s="439">
        <f t="shared" si="427"/>
        <v>0</v>
      </c>
      <c r="FZ266" s="439">
        <f t="shared" si="427"/>
        <v>0</v>
      </c>
      <c r="GA266" s="439">
        <f t="shared" si="427"/>
        <v>0</v>
      </c>
      <c r="GB266" s="439">
        <f t="shared" si="427"/>
        <v>0</v>
      </c>
      <c r="GC266" s="439">
        <f t="shared" si="427"/>
        <v>0</v>
      </c>
      <c r="GD266" s="439">
        <f t="shared" si="427"/>
        <v>0</v>
      </c>
      <c r="GE266" s="439">
        <f t="shared" si="427"/>
        <v>0</v>
      </c>
      <c r="GF266" s="439">
        <f t="shared" si="427"/>
        <v>0</v>
      </c>
      <c r="GG266" s="439">
        <f t="shared" si="427"/>
        <v>0</v>
      </c>
      <c r="GH266" s="439">
        <f t="shared" si="427"/>
        <v>0</v>
      </c>
      <c r="GI266" s="439">
        <f t="shared" si="427"/>
        <v>0</v>
      </c>
      <c r="GJ266" s="439">
        <f t="shared" si="427"/>
        <v>0</v>
      </c>
      <c r="GK266" s="439">
        <f t="shared" si="427"/>
        <v>0</v>
      </c>
      <c r="GL266" s="439">
        <f t="shared" si="427"/>
        <v>0</v>
      </c>
      <c r="GM266" s="439">
        <f t="shared" si="427"/>
        <v>0</v>
      </c>
      <c r="GN266" s="439">
        <f t="shared" ref="GN266:IY266" si="428">IF(OR($AL99=0,GN$165&gt;$E99,GN$165&lt;EOMONTH($D99,0)),0,IF(((($AJ99*((1+$AN99)^(GN$163-1))/12))-(GN264/$AM99))*$AM99&lt;0,0,((($AJ99*((1+$AN99)^(GN$163-1))/12))-(GN264/$AM99))*$AM99))</f>
        <v>0</v>
      </c>
      <c r="GO266" s="439">
        <f t="shared" si="428"/>
        <v>0</v>
      </c>
      <c r="GP266" s="439">
        <f t="shared" si="428"/>
        <v>0</v>
      </c>
      <c r="GQ266" s="439">
        <f t="shared" si="428"/>
        <v>0</v>
      </c>
      <c r="GR266" s="439">
        <f t="shared" si="428"/>
        <v>0</v>
      </c>
      <c r="GS266" s="439">
        <f t="shared" si="428"/>
        <v>0</v>
      </c>
      <c r="GT266" s="439">
        <f t="shared" si="428"/>
        <v>0</v>
      </c>
      <c r="GU266" s="439">
        <f t="shared" si="428"/>
        <v>0</v>
      </c>
      <c r="GV266" s="439">
        <f t="shared" si="428"/>
        <v>0</v>
      </c>
      <c r="GW266" s="439">
        <f t="shared" si="428"/>
        <v>0</v>
      </c>
      <c r="GX266" s="439">
        <f t="shared" si="428"/>
        <v>0</v>
      </c>
      <c r="GY266" s="439">
        <f t="shared" si="428"/>
        <v>0</v>
      </c>
      <c r="GZ266" s="439">
        <f t="shared" si="428"/>
        <v>0</v>
      </c>
      <c r="HA266" s="439">
        <f t="shared" si="428"/>
        <v>0</v>
      </c>
      <c r="HB266" s="439">
        <f t="shared" si="428"/>
        <v>0</v>
      </c>
      <c r="HC266" s="439">
        <f t="shared" si="428"/>
        <v>0</v>
      </c>
      <c r="HD266" s="439">
        <f t="shared" si="428"/>
        <v>0</v>
      </c>
      <c r="HE266" s="439">
        <f t="shared" si="428"/>
        <v>0</v>
      </c>
      <c r="HF266" s="439">
        <f t="shared" si="428"/>
        <v>0</v>
      </c>
      <c r="HG266" s="439">
        <f t="shared" si="428"/>
        <v>0</v>
      </c>
      <c r="HH266" s="439">
        <f t="shared" si="428"/>
        <v>0</v>
      </c>
      <c r="HI266" s="439">
        <f t="shared" si="428"/>
        <v>0</v>
      </c>
      <c r="HJ266" s="439">
        <f t="shared" si="428"/>
        <v>0</v>
      </c>
      <c r="HK266" s="439">
        <f t="shared" si="428"/>
        <v>0</v>
      </c>
      <c r="HL266" s="439">
        <f t="shared" si="428"/>
        <v>0</v>
      </c>
      <c r="HM266" s="439">
        <f t="shared" si="428"/>
        <v>0</v>
      </c>
      <c r="HN266" s="439">
        <f t="shared" si="428"/>
        <v>0</v>
      </c>
      <c r="HO266" s="439">
        <f t="shared" si="428"/>
        <v>0</v>
      </c>
      <c r="HP266" s="439">
        <f t="shared" si="428"/>
        <v>0</v>
      </c>
      <c r="HQ266" s="439">
        <f t="shared" si="428"/>
        <v>0</v>
      </c>
      <c r="HR266" s="439">
        <f t="shared" si="428"/>
        <v>0</v>
      </c>
      <c r="HS266" s="439">
        <f t="shared" si="428"/>
        <v>0</v>
      </c>
      <c r="HT266" s="439">
        <f t="shared" si="428"/>
        <v>0</v>
      </c>
      <c r="HU266" s="439">
        <f t="shared" si="428"/>
        <v>0</v>
      </c>
      <c r="HV266" s="439">
        <f t="shared" si="428"/>
        <v>0</v>
      </c>
      <c r="HW266" s="439">
        <f t="shared" si="428"/>
        <v>0</v>
      </c>
      <c r="HX266" s="439">
        <f t="shared" si="428"/>
        <v>0</v>
      </c>
      <c r="HY266" s="439">
        <f t="shared" si="428"/>
        <v>0</v>
      </c>
      <c r="HZ266" s="439">
        <f t="shared" si="428"/>
        <v>0</v>
      </c>
      <c r="IA266" s="439">
        <f t="shared" si="428"/>
        <v>0</v>
      </c>
      <c r="IB266" s="439">
        <f t="shared" si="428"/>
        <v>0</v>
      </c>
      <c r="IC266" s="439">
        <f t="shared" si="428"/>
        <v>0</v>
      </c>
      <c r="ID266" s="439">
        <f t="shared" si="428"/>
        <v>0</v>
      </c>
      <c r="IE266" s="439">
        <f t="shared" si="428"/>
        <v>0</v>
      </c>
      <c r="IF266" s="439">
        <f t="shared" si="428"/>
        <v>0</v>
      </c>
      <c r="IG266" s="439">
        <f t="shared" si="428"/>
        <v>0</v>
      </c>
      <c r="IH266" s="439">
        <f t="shared" si="428"/>
        <v>0</v>
      </c>
      <c r="II266" s="439">
        <f t="shared" si="428"/>
        <v>0</v>
      </c>
      <c r="IJ266" s="439">
        <f t="shared" si="428"/>
        <v>0</v>
      </c>
      <c r="IK266" s="439">
        <f t="shared" si="428"/>
        <v>0</v>
      </c>
      <c r="IL266" s="439">
        <f t="shared" si="428"/>
        <v>0</v>
      </c>
      <c r="IM266" s="439">
        <f t="shared" si="428"/>
        <v>0</v>
      </c>
      <c r="IN266" s="439">
        <f t="shared" si="428"/>
        <v>0</v>
      </c>
      <c r="IO266" s="439">
        <f t="shared" si="428"/>
        <v>0</v>
      </c>
      <c r="IP266" s="439">
        <f t="shared" si="428"/>
        <v>0</v>
      </c>
      <c r="IQ266" s="439">
        <f t="shared" si="428"/>
        <v>0</v>
      </c>
      <c r="IR266" s="439">
        <f t="shared" si="428"/>
        <v>0</v>
      </c>
      <c r="IS266" s="439">
        <f t="shared" si="428"/>
        <v>0</v>
      </c>
      <c r="IT266" s="439">
        <f t="shared" si="428"/>
        <v>0</v>
      </c>
      <c r="IU266" s="439">
        <f t="shared" si="428"/>
        <v>0</v>
      </c>
      <c r="IV266" s="439">
        <f t="shared" si="428"/>
        <v>0</v>
      </c>
      <c r="IW266" s="439">
        <f t="shared" si="428"/>
        <v>0</v>
      </c>
      <c r="IX266" s="439">
        <f t="shared" si="428"/>
        <v>0</v>
      </c>
      <c r="IY266" s="439">
        <f t="shared" si="428"/>
        <v>0</v>
      </c>
      <c r="IZ266" s="439">
        <f t="shared" ref="IZ266:LK266" si="429">IF(OR($AL99=0,IZ$165&gt;$E99,IZ$165&lt;EOMONTH($D99,0)),0,IF(((($AJ99*((1+$AN99)^(IZ$163-1))/12))-(IZ264/$AM99))*$AM99&lt;0,0,((($AJ99*((1+$AN99)^(IZ$163-1))/12))-(IZ264/$AM99))*$AM99))</f>
        <v>0</v>
      </c>
      <c r="JA266" s="439">
        <f t="shared" si="429"/>
        <v>0</v>
      </c>
      <c r="JB266" s="439">
        <f t="shared" si="429"/>
        <v>0</v>
      </c>
      <c r="JC266" s="439">
        <f t="shared" si="429"/>
        <v>0</v>
      </c>
      <c r="JD266" s="439">
        <f t="shared" si="429"/>
        <v>0</v>
      </c>
      <c r="JE266" s="439">
        <f t="shared" si="429"/>
        <v>0</v>
      </c>
      <c r="JF266" s="439">
        <f t="shared" si="429"/>
        <v>0</v>
      </c>
      <c r="JG266" s="439">
        <f t="shared" si="429"/>
        <v>0</v>
      </c>
      <c r="JH266" s="439">
        <f t="shared" si="429"/>
        <v>0</v>
      </c>
      <c r="JI266" s="439">
        <f t="shared" si="429"/>
        <v>0</v>
      </c>
      <c r="JJ266" s="439">
        <f t="shared" si="429"/>
        <v>0</v>
      </c>
      <c r="JK266" s="439">
        <f t="shared" si="429"/>
        <v>0</v>
      </c>
      <c r="JL266" s="439">
        <f t="shared" si="429"/>
        <v>0</v>
      </c>
      <c r="JM266" s="439">
        <f t="shared" si="429"/>
        <v>0</v>
      </c>
      <c r="JN266" s="439">
        <f t="shared" si="429"/>
        <v>0</v>
      </c>
      <c r="JO266" s="439">
        <f t="shared" si="429"/>
        <v>0</v>
      </c>
      <c r="JP266" s="439">
        <f t="shared" si="429"/>
        <v>0</v>
      </c>
      <c r="JQ266" s="439">
        <f t="shared" si="429"/>
        <v>0</v>
      </c>
      <c r="JR266" s="439">
        <f t="shared" si="429"/>
        <v>0</v>
      </c>
      <c r="JS266" s="439">
        <f t="shared" si="429"/>
        <v>0</v>
      </c>
      <c r="JT266" s="439">
        <f t="shared" si="429"/>
        <v>0</v>
      </c>
      <c r="JU266" s="439">
        <f t="shared" si="429"/>
        <v>0</v>
      </c>
      <c r="JV266" s="439">
        <f t="shared" si="429"/>
        <v>0</v>
      </c>
      <c r="JW266" s="439">
        <f t="shared" si="429"/>
        <v>0</v>
      </c>
      <c r="JX266" s="439">
        <f t="shared" si="429"/>
        <v>0</v>
      </c>
      <c r="JY266" s="439">
        <f t="shared" si="429"/>
        <v>0</v>
      </c>
      <c r="JZ266" s="439">
        <f t="shared" si="429"/>
        <v>0</v>
      </c>
      <c r="KA266" s="439">
        <f t="shared" si="429"/>
        <v>0</v>
      </c>
      <c r="KB266" s="439">
        <f t="shared" si="429"/>
        <v>0</v>
      </c>
      <c r="KC266" s="439">
        <f t="shared" si="429"/>
        <v>0</v>
      </c>
      <c r="KD266" s="439">
        <f t="shared" si="429"/>
        <v>0</v>
      </c>
      <c r="KE266" s="439">
        <f t="shared" si="429"/>
        <v>0</v>
      </c>
      <c r="KF266" s="439">
        <f t="shared" si="429"/>
        <v>0</v>
      </c>
      <c r="KG266" s="439">
        <f t="shared" si="429"/>
        <v>0</v>
      </c>
      <c r="KH266" s="439">
        <f t="shared" si="429"/>
        <v>0</v>
      </c>
      <c r="KI266" s="439">
        <f t="shared" si="429"/>
        <v>0</v>
      </c>
      <c r="KJ266" s="439">
        <f t="shared" si="429"/>
        <v>0</v>
      </c>
      <c r="KK266" s="439">
        <f t="shared" si="429"/>
        <v>0</v>
      </c>
      <c r="KL266" s="439">
        <f t="shared" si="429"/>
        <v>0</v>
      </c>
      <c r="KM266" s="439">
        <f t="shared" si="429"/>
        <v>0</v>
      </c>
      <c r="KN266" s="439">
        <f t="shared" si="429"/>
        <v>0</v>
      </c>
      <c r="KO266" s="439">
        <f t="shared" si="429"/>
        <v>0</v>
      </c>
      <c r="KP266" s="439">
        <f t="shared" si="429"/>
        <v>0</v>
      </c>
      <c r="KQ266" s="439">
        <f t="shared" si="429"/>
        <v>0</v>
      </c>
      <c r="KR266" s="439">
        <f t="shared" si="429"/>
        <v>0</v>
      </c>
      <c r="KS266" s="439">
        <f t="shared" si="429"/>
        <v>0</v>
      </c>
      <c r="KT266" s="439">
        <f t="shared" si="429"/>
        <v>0</v>
      </c>
      <c r="KU266" s="439">
        <f t="shared" si="429"/>
        <v>0</v>
      </c>
      <c r="KV266" s="439">
        <f t="shared" si="429"/>
        <v>0</v>
      </c>
      <c r="KW266" s="439">
        <f t="shared" si="429"/>
        <v>0</v>
      </c>
      <c r="KX266" s="439">
        <f t="shared" si="429"/>
        <v>0</v>
      </c>
      <c r="KY266" s="439">
        <f t="shared" si="429"/>
        <v>0</v>
      </c>
      <c r="KZ266" s="439">
        <f t="shared" si="429"/>
        <v>0</v>
      </c>
      <c r="LA266" s="439">
        <f t="shared" si="429"/>
        <v>0</v>
      </c>
      <c r="LB266" s="439">
        <f t="shared" si="429"/>
        <v>0</v>
      </c>
      <c r="LC266" s="439">
        <f t="shared" si="429"/>
        <v>0</v>
      </c>
      <c r="LD266" s="439">
        <f t="shared" si="429"/>
        <v>0</v>
      </c>
      <c r="LE266" s="439">
        <f t="shared" si="429"/>
        <v>0</v>
      </c>
      <c r="LF266" s="439">
        <f t="shared" si="429"/>
        <v>0</v>
      </c>
      <c r="LG266" s="439">
        <f t="shared" si="429"/>
        <v>0</v>
      </c>
      <c r="LH266" s="439">
        <f t="shared" si="429"/>
        <v>0</v>
      </c>
      <c r="LI266" s="439">
        <f t="shared" si="429"/>
        <v>0</v>
      </c>
      <c r="LJ266" s="439">
        <f t="shared" si="429"/>
        <v>0</v>
      </c>
      <c r="LK266" s="439">
        <f t="shared" si="429"/>
        <v>0</v>
      </c>
      <c r="LL266" s="439">
        <f t="shared" ref="LL266:NK266" si="430">IF(OR($AL99=0,LL$165&gt;$E99,LL$165&lt;EOMONTH($D99,0)),0,IF(((($AJ99*((1+$AN99)^(LL$163-1))/12))-(LL264/$AM99))*$AM99&lt;0,0,((($AJ99*((1+$AN99)^(LL$163-1))/12))-(LL264/$AM99))*$AM99))</f>
        <v>0</v>
      </c>
      <c r="LM266" s="439">
        <f t="shared" si="430"/>
        <v>0</v>
      </c>
      <c r="LN266" s="439">
        <f t="shared" si="430"/>
        <v>0</v>
      </c>
      <c r="LO266" s="439">
        <f t="shared" si="430"/>
        <v>0</v>
      </c>
      <c r="LP266" s="439">
        <f t="shared" si="430"/>
        <v>0</v>
      </c>
      <c r="LQ266" s="439">
        <f t="shared" si="430"/>
        <v>0</v>
      </c>
      <c r="LR266" s="439">
        <f t="shared" si="430"/>
        <v>0</v>
      </c>
      <c r="LS266" s="439">
        <f t="shared" si="430"/>
        <v>0</v>
      </c>
      <c r="LT266" s="439">
        <f t="shared" si="430"/>
        <v>0</v>
      </c>
      <c r="LU266" s="439">
        <f t="shared" si="430"/>
        <v>0</v>
      </c>
      <c r="LV266" s="439">
        <f t="shared" si="430"/>
        <v>0</v>
      </c>
      <c r="LW266" s="439">
        <f t="shared" si="430"/>
        <v>0</v>
      </c>
      <c r="LX266" s="439">
        <f t="shared" si="430"/>
        <v>0</v>
      </c>
      <c r="LY266" s="439">
        <f t="shared" si="430"/>
        <v>0</v>
      </c>
      <c r="LZ266" s="439">
        <f t="shared" si="430"/>
        <v>0</v>
      </c>
      <c r="MA266" s="439">
        <f t="shared" si="430"/>
        <v>0</v>
      </c>
      <c r="MB266" s="439">
        <f t="shared" si="430"/>
        <v>0</v>
      </c>
      <c r="MC266" s="439">
        <f t="shared" si="430"/>
        <v>0</v>
      </c>
      <c r="MD266" s="439">
        <f t="shared" si="430"/>
        <v>0</v>
      </c>
      <c r="ME266" s="439">
        <f t="shared" si="430"/>
        <v>0</v>
      </c>
      <c r="MF266" s="439">
        <f t="shared" si="430"/>
        <v>0</v>
      </c>
      <c r="MG266" s="439">
        <f t="shared" si="430"/>
        <v>0</v>
      </c>
      <c r="MH266" s="439">
        <f t="shared" si="430"/>
        <v>0</v>
      </c>
      <c r="MI266" s="439">
        <f t="shared" si="430"/>
        <v>0</v>
      </c>
      <c r="MJ266" s="439">
        <f t="shared" si="430"/>
        <v>0</v>
      </c>
      <c r="MK266" s="439">
        <f t="shared" si="430"/>
        <v>0</v>
      </c>
      <c r="ML266" s="439">
        <f t="shared" si="430"/>
        <v>0</v>
      </c>
      <c r="MM266" s="439">
        <f t="shared" si="430"/>
        <v>0</v>
      </c>
      <c r="MN266" s="439">
        <f t="shared" si="430"/>
        <v>0</v>
      </c>
      <c r="MO266" s="439">
        <f t="shared" si="430"/>
        <v>0</v>
      </c>
      <c r="MP266" s="439">
        <f t="shared" si="430"/>
        <v>0</v>
      </c>
      <c r="MQ266" s="439">
        <f t="shared" si="430"/>
        <v>0</v>
      </c>
      <c r="MR266" s="439">
        <f t="shared" si="430"/>
        <v>0</v>
      </c>
      <c r="MS266" s="439">
        <f t="shared" si="430"/>
        <v>0</v>
      </c>
      <c r="MT266" s="439">
        <f t="shared" si="430"/>
        <v>0</v>
      </c>
      <c r="MU266" s="439">
        <f t="shared" si="430"/>
        <v>0</v>
      </c>
      <c r="MV266" s="439">
        <f t="shared" si="430"/>
        <v>0</v>
      </c>
      <c r="MW266" s="439">
        <f t="shared" si="430"/>
        <v>0</v>
      </c>
      <c r="MX266" s="439">
        <f t="shared" si="430"/>
        <v>0</v>
      </c>
      <c r="MY266" s="439">
        <f t="shared" si="430"/>
        <v>0</v>
      </c>
      <c r="MZ266" s="439">
        <f t="shared" si="430"/>
        <v>0</v>
      </c>
      <c r="NA266" s="439">
        <f t="shared" si="430"/>
        <v>0</v>
      </c>
      <c r="NB266" s="439">
        <f t="shared" si="430"/>
        <v>0</v>
      </c>
      <c r="NC266" s="439">
        <f t="shared" si="430"/>
        <v>0</v>
      </c>
      <c r="ND266" s="439">
        <f t="shared" si="430"/>
        <v>0</v>
      </c>
      <c r="NE266" s="439">
        <f t="shared" si="430"/>
        <v>0</v>
      </c>
      <c r="NF266" s="439">
        <f t="shared" si="430"/>
        <v>0</v>
      </c>
      <c r="NG266" s="439">
        <f t="shared" si="430"/>
        <v>0</v>
      </c>
      <c r="NH266" s="439">
        <f t="shared" si="430"/>
        <v>0</v>
      </c>
      <c r="NI266" s="439">
        <f t="shared" si="430"/>
        <v>0</v>
      </c>
      <c r="NJ266" s="439">
        <f t="shared" si="430"/>
        <v>0</v>
      </c>
      <c r="NK266" s="442">
        <f t="shared" si="430"/>
        <v>0</v>
      </c>
    </row>
    <row r="267" spans="1:375" x14ac:dyDescent="0.15">
      <c r="A267" s="436">
        <f t="shared" si="424"/>
        <v>-51041.666666666672</v>
      </c>
      <c r="B267" s="441" t="s">
        <v>750</v>
      </c>
      <c r="C267" s="438" t="s">
        <v>751</v>
      </c>
      <c r="D267" s="439">
        <f t="shared" ref="D267:BO267" si="431">IF(AND(D$165&gt;=EOMONTH($D99,0),D$165&lt;EOMONTH($D99,$S99)),-D264,0)</f>
        <v>0</v>
      </c>
      <c r="E267" s="439">
        <f t="shared" si="431"/>
        <v>0</v>
      </c>
      <c r="F267" s="439">
        <f t="shared" si="431"/>
        <v>0</v>
      </c>
      <c r="G267" s="439">
        <f t="shared" si="431"/>
        <v>0</v>
      </c>
      <c r="H267" s="439">
        <f t="shared" si="431"/>
        <v>0</v>
      </c>
      <c r="I267" s="439">
        <f t="shared" si="431"/>
        <v>0</v>
      </c>
      <c r="J267" s="439">
        <f t="shared" si="431"/>
        <v>0</v>
      </c>
      <c r="K267" s="439">
        <f t="shared" si="431"/>
        <v>0</v>
      </c>
      <c r="L267" s="439">
        <f t="shared" si="431"/>
        <v>0</v>
      </c>
      <c r="M267" s="439">
        <f t="shared" si="431"/>
        <v>0</v>
      </c>
      <c r="N267" s="439">
        <f t="shared" si="431"/>
        <v>0</v>
      </c>
      <c r="O267" s="439">
        <f t="shared" si="431"/>
        <v>0</v>
      </c>
      <c r="P267" s="439">
        <f t="shared" si="431"/>
        <v>0</v>
      </c>
      <c r="Q267" s="439">
        <f t="shared" si="431"/>
        <v>0</v>
      </c>
      <c r="R267" s="439">
        <f t="shared" si="431"/>
        <v>0</v>
      </c>
      <c r="S267" s="439">
        <f t="shared" si="431"/>
        <v>0</v>
      </c>
      <c r="T267" s="439">
        <f t="shared" si="431"/>
        <v>0</v>
      </c>
      <c r="U267" s="439">
        <f t="shared" si="431"/>
        <v>0</v>
      </c>
      <c r="V267" s="439">
        <f t="shared" si="431"/>
        <v>0</v>
      </c>
      <c r="W267" s="439">
        <f t="shared" si="431"/>
        <v>0</v>
      </c>
      <c r="X267" s="439">
        <f t="shared" si="431"/>
        <v>0</v>
      </c>
      <c r="Y267" s="439">
        <f t="shared" si="431"/>
        <v>0</v>
      </c>
      <c r="Z267" s="439">
        <f t="shared" si="431"/>
        <v>0</v>
      </c>
      <c r="AA267" s="439">
        <f t="shared" si="431"/>
        <v>0</v>
      </c>
      <c r="AB267" s="439">
        <f t="shared" si="431"/>
        <v>0</v>
      </c>
      <c r="AC267" s="439">
        <f t="shared" si="431"/>
        <v>-10208.333333333334</v>
      </c>
      <c r="AD267" s="439">
        <f t="shared" si="431"/>
        <v>-10208.333333333334</v>
      </c>
      <c r="AE267" s="439">
        <f t="shared" si="431"/>
        <v>-10208.333333333334</v>
      </c>
      <c r="AF267" s="439">
        <f t="shared" si="431"/>
        <v>-10208.333333333334</v>
      </c>
      <c r="AG267" s="439">
        <f t="shared" si="431"/>
        <v>-10208.333333333334</v>
      </c>
      <c r="AH267" s="439">
        <f t="shared" si="431"/>
        <v>0</v>
      </c>
      <c r="AI267" s="439">
        <f t="shared" si="431"/>
        <v>0</v>
      </c>
      <c r="AJ267" s="439">
        <f t="shared" si="431"/>
        <v>0</v>
      </c>
      <c r="AK267" s="439">
        <f t="shared" si="431"/>
        <v>0</v>
      </c>
      <c r="AL267" s="439">
        <f t="shared" si="431"/>
        <v>0</v>
      </c>
      <c r="AM267" s="439">
        <f t="shared" si="431"/>
        <v>0</v>
      </c>
      <c r="AN267" s="439">
        <f t="shared" si="431"/>
        <v>0</v>
      </c>
      <c r="AO267" s="439">
        <f t="shared" si="431"/>
        <v>0</v>
      </c>
      <c r="AP267" s="439">
        <f t="shared" si="431"/>
        <v>0</v>
      </c>
      <c r="AQ267" s="439">
        <f t="shared" si="431"/>
        <v>0</v>
      </c>
      <c r="AR267" s="439">
        <f t="shared" si="431"/>
        <v>0</v>
      </c>
      <c r="AS267" s="439">
        <f t="shared" si="431"/>
        <v>0</v>
      </c>
      <c r="AT267" s="439">
        <f t="shared" si="431"/>
        <v>0</v>
      </c>
      <c r="AU267" s="439">
        <f t="shared" si="431"/>
        <v>0</v>
      </c>
      <c r="AV267" s="439">
        <f t="shared" si="431"/>
        <v>0</v>
      </c>
      <c r="AW267" s="439">
        <f t="shared" si="431"/>
        <v>0</v>
      </c>
      <c r="AX267" s="439">
        <f t="shared" si="431"/>
        <v>0</v>
      </c>
      <c r="AY267" s="439">
        <f t="shared" si="431"/>
        <v>0</v>
      </c>
      <c r="AZ267" s="439">
        <f t="shared" si="431"/>
        <v>0</v>
      </c>
      <c r="BA267" s="439">
        <f t="shared" si="431"/>
        <v>0</v>
      </c>
      <c r="BB267" s="439">
        <f t="shared" si="431"/>
        <v>0</v>
      </c>
      <c r="BC267" s="439">
        <f t="shared" si="431"/>
        <v>0</v>
      </c>
      <c r="BD267" s="439">
        <f t="shared" si="431"/>
        <v>0</v>
      </c>
      <c r="BE267" s="439">
        <f t="shared" si="431"/>
        <v>0</v>
      </c>
      <c r="BF267" s="439">
        <f t="shared" si="431"/>
        <v>0</v>
      </c>
      <c r="BG267" s="439">
        <f t="shared" si="431"/>
        <v>0</v>
      </c>
      <c r="BH267" s="439">
        <f t="shared" si="431"/>
        <v>0</v>
      </c>
      <c r="BI267" s="439">
        <f t="shared" si="431"/>
        <v>0</v>
      </c>
      <c r="BJ267" s="439">
        <f t="shared" si="431"/>
        <v>0</v>
      </c>
      <c r="BK267" s="439">
        <f t="shared" si="431"/>
        <v>0</v>
      </c>
      <c r="BL267" s="439">
        <f t="shared" si="431"/>
        <v>0</v>
      </c>
      <c r="BM267" s="439">
        <f t="shared" si="431"/>
        <v>0</v>
      </c>
      <c r="BN267" s="439">
        <f t="shared" si="431"/>
        <v>0</v>
      </c>
      <c r="BO267" s="439">
        <f t="shared" si="431"/>
        <v>0</v>
      </c>
      <c r="BP267" s="439">
        <f t="shared" ref="BP267:EA267" si="432">IF(AND(BP$165&gt;=EOMONTH($D99,0),BP$165&lt;EOMONTH($D99,$S99)),-BP264,0)</f>
        <v>0</v>
      </c>
      <c r="BQ267" s="439">
        <f t="shared" si="432"/>
        <v>0</v>
      </c>
      <c r="BR267" s="439">
        <f t="shared" si="432"/>
        <v>0</v>
      </c>
      <c r="BS267" s="439">
        <f t="shared" si="432"/>
        <v>0</v>
      </c>
      <c r="BT267" s="439">
        <f t="shared" si="432"/>
        <v>0</v>
      </c>
      <c r="BU267" s="439">
        <f t="shared" si="432"/>
        <v>0</v>
      </c>
      <c r="BV267" s="439">
        <f t="shared" si="432"/>
        <v>0</v>
      </c>
      <c r="BW267" s="439">
        <f t="shared" si="432"/>
        <v>0</v>
      </c>
      <c r="BX267" s="439">
        <f t="shared" si="432"/>
        <v>0</v>
      </c>
      <c r="BY267" s="439">
        <f t="shared" si="432"/>
        <v>0</v>
      </c>
      <c r="BZ267" s="439">
        <f t="shared" si="432"/>
        <v>0</v>
      </c>
      <c r="CA267" s="439">
        <f t="shared" si="432"/>
        <v>0</v>
      </c>
      <c r="CB267" s="439">
        <f t="shared" si="432"/>
        <v>0</v>
      </c>
      <c r="CC267" s="439">
        <f t="shared" si="432"/>
        <v>0</v>
      </c>
      <c r="CD267" s="439">
        <f t="shared" si="432"/>
        <v>0</v>
      </c>
      <c r="CE267" s="439">
        <f t="shared" si="432"/>
        <v>0</v>
      </c>
      <c r="CF267" s="439">
        <f t="shared" si="432"/>
        <v>0</v>
      </c>
      <c r="CG267" s="439">
        <f t="shared" si="432"/>
        <v>0</v>
      </c>
      <c r="CH267" s="439">
        <f t="shared" si="432"/>
        <v>0</v>
      </c>
      <c r="CI267" s="439">
        <f t="shared" si="432"/>
        <v>0</v>
      </c>
      <c r="CJ267" s="439">
        <f t="shared" si="432"/>
        <v>0</v>
      </c>
      <c r="CK267" s="439">
        <f t="shared" si="432"/>
        <v>0</v>
      </c>
      <c r="CL267" s="439">
        <f t="shared" si="432"/>
        <v>0</v>
      </c>
      <c r="CM267" s="439">
        <f t="shared" si="432"/>
        <v>0</v>
      </c>
      <c r="CN267" s="439">
        <f t="shared" si="432"/>
        <v>0</v>
      </c>
      <c r="CO267" s="439">
        <f t="shared" si="432"/>
        <v>0</v>
      </c>
      <c r="CP267" s="439">
        <f t="shared" si="432"/>
        <v>0</v>
      </c>
      <c r="CQ267" s="439">
        <f t="shared" si="432"/>
        <v>0</v>
      </c>
      <c r="CR267" s="439">
        <f t="shared" si="432"/>
        <v>0</v>
      </c>
      <c r="CS267" s="439">
        <f t="shared" si="432"/>
        <v>0</v>
      </c>
      <c r="CT267" s="439">
        <f t="shared" si="432"/>
        <v>0</v>
      </c>
      <c r="CU267" s="439">
        <f t="shared" si="432"/>
        <v>0</v>
      </c>
      <c r="CV267" s="439">
        <f t="shared" si="432"/>
        <v>0</v>
      </c>
      <c r="CW267" s="439">
        <f t="shared" si="432"/>
        <v>0</v>
      </c>
      <c r="CX267" s="439">
        <f t="shared" si="432"/>
        <v>0</v>
      </c>
      <c r="CY267" s="439">
        <f t="shared" si="432"/>
        <v>0</v>
      </c>
      <c r="CZ267" s="439">
        <f t="shared" si="432"/>
        <v>0</v>
      </c>
      <c r="DA267" s="439">
        <f t="shared" si="432"/>
        <v>0</v>
      </c>
      <c r="DB267" s="439">
        <f t="shared" si="432"/>
        <v>0</v>
      </c>
      <c r="DC267" s="439">
        <f t="shared" si="432"/>
        <v>0</v>
      </c>
      <c r="DD267" s="439">
        <f t="shared" si="432"/>
        <v>0</v>
      </c>
      <c r="DE267" s="439">
        <f t="shared" si="432"/>
        <v>0</v>
      </c>
      <c r="DF267" s="439">
        <f t="shared" si="432"/>
        <v>0</v>
      </c>
      <c r="DG267" s="439">
        <f t="shared" si="432"/>
        <v>0</v>
      </c>
      <c r="DH267" s="439">
        <f t="shared" si="432"/>
        <v>0</v>
      </c>
      <c r="DI267" s="439">
        <f t="shared" si="432"/>
        <v>0</v>
      </c>
      <c r="DJ267" s="439">
        <f t="shared" si="432"/>
        <v>0</v>
      </c>
      <c r="DK267" s="439">
        <f t="shared" si="432"/>
        <v>0</v>
      </c>
      <c r="DL267" s="439">
        <f t="shared" si="432"/>
        <v>0</v>
      </c>
      <c r="DM267" s="439">
        <f t="shared" si="432"/>
        <v>0</v>
      </c>
      <c r="DN267" s="439">
        <f t="shared" si="432"/>
        <v>0</v>
      </c>
      <c r="DO267" s="439">
        <f t="shared" si="432"/>
        <v>0</v>
      </c>
      <c r="DP267" s="439">
        <f t="shared" si="432"/>
        <v>0</v>
      </c>
      <c r="DQ267" s="439">
        <f t="shared" si="432"/>
        <v>0</v>
      </c>
      <c r="DR267" s="439">
        <f t="shared" si="432"/>
        <v>0</v>
      </c>
      <c r="DS267" s="439">
        <f t="shared" si="432"/>
        <v>0</v>
      </c>
      <c r="DT267" s="439">
        <f t="shared" si="432"/>
        <v>0</v>
      </c>
      <c r="DU267" s="439">
        <f t="shared" si="432"/>
        <v>0</v>
      </c>
      <c r="DV267" s="439">
        <f t="shared" si="432"/>
        <v>0</v>
      </c>
      <c r="DW267" s="439">
        <f t="shared" si="432"/>
        <v>0</v>
      </c>
      <c r="DX267" s="439">
        <f t="shared" si="432"/>
        <v>0</v>
      </c>
      <c r="DY267" s="439">
        <f t="shared" si="432"/>
        <v>0</v>
      </c>
      <c r="DZ267" s="439">
        <f t="shared" si="432"/>
        <v>0</v>
      </c>
      <c r="EA267" s="439">
        <f t="shared" si="432"/>
        <v>0</v>
      </c>
      <c r="EB267" s="439">
        <f t="shared" ref="EB267:GM267" si="433">IF(AND(EB$165&gt;=EOMONTH($D99,0),EB$165&lt;EOMONTH($D99,$S99)),-EB264,0)</f>
        <v>0</v>
      </c>
      <c r="EC267" s="439">
        <f t="shared" si="433"/>
        <v>0</v>
      </c>
      <c r="ED267" s="439">
        <f t="shared" si="433"/>
        <v>0</v>
      </c>
      <c r="EE267" s="439">
        <f t="shared" si="433"/>
        <v>0</v>
      </c>
      <c r="EF267" s="439">
        <f t="shared" si="433"/>
        <v>0</v>
      </c>
      <c r="EG267" s="439">
        <f t="shared" si="433"/>
        <v>0</v>
      </c>
      <c r="EH267" s="439">
        <f t="shared" si="433"/>
        <v>0</v>
      </c>
      <c r="EI267" s="439">
        <f t="shared" si="433"/>
        <v>0</v>
      </c>
      <c r="EJ267" s="439">
        <f t="shared" si="433"/>
        <v>0</v>
      </c>
      <c r="EK267" s="439">
        <f t="shared" si="433"/>
        <v>0</v>
      </c>
      <c r="EL267" s="439">
        <f t="shared" si="433"/>
        <v>0</v>
      </c>
      <c r="EM267" s="439">
        <f t="shared" si="433"/>
        <v>0</v>
      </c>
      <c r="EN267" s="439">
        <f t="shared" si="433"/>
        <v>0</v>
      </c>
      <c r="EO267" s="439">
        <f t="shared" si="433"/>
        <v>0</v>
      </c>
      <c r="EP267" s="439">
        <f t="shared" si="433"/>
        <v>0</v>
      </c>
      <c r="EQ267" s="439">
        <f t="shared" si="433"/>
        <v>0</v>
      </c>
      <c r="ER267" s="439">
        <f t="shared" si="433"/>
        <v>0</v>
      </c>
      <c r="ES267" s="439">
        <f t="shared" si="433"/>
        <v>0</v>
      </c>
      <c r="ET267" s="439">
        <f t="shared" si="433"/>
        <v>0</v>
      </c>
      <c r="EU267" s="439">
        <f t="shared" si="433"/>
        <v>0</v>
      </c>
      <c r="EV267" s="439">
        <f t="shared" si="433"/>
        <v>0</v>
      </c>
      <c r="EW267" s="439">
        <f t="shared" si="433"/>
        <v>0</v>
      </c>
      <c r="EX267" s="439">
        <f t="shared" si="433"/>
        <v>0</v>
      </c>
      <c r="EY267" s="439">
        <f t="shared" si="433"/>
        <v>0</v>
      </c>
      <c r="EZ267" s="439">
        <f t="shared" si="433"/>
        <v>0</v>
      </c>
      <c r="FA267" s="439">
        <f t="shared" si="433"/>
        <v>0</v>
      </c>
      <c r="FB267" s="439">
        <f t="shared" si="433"/>
        <v>0</v>
      </c>
      <c r="FC267" s="439">
        <f t="shared" si="433"/>
        <v>0</v>
      </c>
      <c r="FD267" s="439">
        <f t="shared" si="433"/>
        <v>0</v>
      </c>
      <c r="FE267" s="439">
        <f t="shared" si="433"/>
        <v>0</v>
      </c>
      <c r="FF267" s="439">
        <f t="shared" si="433"/>
        <v>0</v>
      </c>
      <c r="FG267" s="439">
        <f t="shared" si="433"/>
        <v>0</v>
      </c>
      <c r="FH267" s="439">
        <f t="shared" si="433"/>
        <v>0</v>
      </c>
      <c r="FI267" s="439">
        <f t="shared" si="433"/>
        <v>0</v>
      </c>
      <c r="FJ267" s="439">
        <f t="shared" si="433"/>
        <v>0</v>
      </c>
      <c r="FK267" s="439">
        <f t="shared" si="433"/>
        <v>0</v>
      </c>
      <c r="FL267" s="439">
        <f t="shared" si="433"/>
        <v>0</v>
      </c>
      <c r="FM267" s="439">
        <f t="shared" si="433"/>
        <v>0</v>
      </c>
      <c r="FN267" s="439">
        <f t="shared" si="433"/>
        <v>0</v>
      </c>
      <c r="FO267" s="439">
        <f t="shared" si="433"/>
        <v>0</v>
      </c>
      <c r="FP267" s="439">
        <f t="shared" si="433"/>
        <v>0</v>
      </c>
      <c r="FQ267" s="439">
        <f t="shared" si="433"/>
        <v>0</v>
      </c>
      <c r="FR267" s="439">
        <f t="shared" si="433"/>
        <v>0</v>
      </c>
      <c r="FS267" s="439">
        <f t="shared" si="433"/>
        <v>0</v>
      </c>
      <c r="FT267" s="439">
        <f t="shared" si="433"/>
        <v>0</v>
      </c>
      <c r="FU267" s="439">
        <f t="shared" si="433"/>
        <v>0</v>
      </c>
      <c r="FV267" s="439">
        <f t="shared" si="433"/>
        <v>0</v>
      </c>
      <c r="FW267" s="439">
        <f t="shared" si="433"/>
        <v>0</v>
      </c>
      <c r="FX267" s="439">
        <f t="shared" si="433"/>
        <v>0</v>
      </c>
      <c r="FY267" s="439">
        <f t="shared" si="433"/>
        <v>0</v>
      </c>
      <c r="FZ267" s="439">
        <f t="shared" si="433"/>
        <v>0</v>
      </c>
      <c r="GA267" s="439">
        <f t="shared" si="433"/>
        <v>0</v>
      </c>
      <c r="GB267" s="439">
        <f t="shared" si="433"/>
        <v>0</v>
      </c>
      <c r="GC267" s="439">
        <f t="shared" si="433"/>
        <v>0</v>
      </c>
      <c r="GD267" s="439">
        <f t="shared" si="433"/>
        <v>0</v>
      </c>
      <c r="GE267" s="439">
        <f t="shared" si="433"/>
        <v>0</v>
      </c>
      <c r="GF267" s="439">
        <f t="shared" si="433"/>
        <v>0</v>
      </c>
      <c r="GG267" s="439">
        <f t="shared" si="433"/>
        <v>0</v>
      </c>
      <c r="GH267" s="439">
        <f t="shared" si="433"/>
        <v>0</v>
      </c>
      <c r="GI267" s="439">
        <f t="shared" si="433"/>
        <v>0</v>
      </c>
      <c r="GJ267" s="439">
        <f t="shared" si="433"/>
        <v>0</v>
      </c>
      <c r="GK267" s="439">
        <f t="shared" si="433"/>
        <v>0</v>
      </c>
      <c r="GL267" s="439">
        <f t="shared" si="433"/>
        <v>0</v>
      </c>
      <c r="GM267" s="439">
        <f t="shared" si="433"/>
        <v>0</v>
      </c>
      <c r="GN267" s="439">
        <f t="shared" ref="GN267:IY267" si="434">IF(AND(GN$165&gt;=EOMONTH($D99,0),GN$165&lt;EOMONTH($D99,$S99)),-GN264,0)</f>
        <v>0</v>
      </c>
      <c r="GO267" s="439">
        <f t="shared" si="434"/>
        <v>0</v>
      </c>
      <c r="GP267" s="439">
        <f t="shared" si="434"/>
        <v>0</v>
      </c>
      <c r="GQ267" s="439">
        <f t="shared" si="434"/>
        <v>0</v>
      </c>
      <c r="GR267" s="439">
        <f t="shared" si="434"/>
        <v>0</v>
      </c>
      <c r="GS267" s="439">
        <f t="shared" si="434"/>
        <v>0</v>
      </c>
      <c r="GT267" s="439">
        <f t="shared" si="434"/>
        <v>0</v>
      </c>
      <c r="GU267" s="439">
        <f t="shared" si="434"/>
        <v>0</v>
      </c>
      <c r="GV267" s="439">
        <f t="shared" si="434"/>
        <v>0</v>
      </c>
      <c r="GW267" s="439">
        <f t="shared" si="434"/>
        <v>0</v>
      </c>
      <c r="GX267" s="439">
        <f t="shared" si="434"/>
        <v>0</v>
      </c>
      <c r="GY267" s="439">
        <f t="shared" si="434"/>
        <v>0</v>
      </c>
      <c r="GZ267" s="439">
        <f t="shared" si="434"/>
        <v>0</v>
      </c>
      <c r="HA267" s="439">
        <f t="shared" si="434"/>
        <v>0</v>
      </c>
      <c r="HB267" s="439">
        <f t="shared" si="434"/>
        <v>0</v>
      </c>
      <c r="HC267" s="439">
        <f t="shared" si="434"/>
        <v>0</v>
      </c>
      <c r="HD267" s="439">
        <f t="shared" si="434"/>
        <v>0</v>
      </c>
      <c r="HE267" s="439">
        <f t="shared" si="434"/>
        <v>0</v>
      </c>
      <c r="HF267" s="439">
        <f t="shared" si="434"/>
        <v>0</v>
      </c>
      <c r="HG267" s="439">
        <f t="shared" si="434"/>
        <v>0</v>
      </c>
      <c r="HH267" s="439">
        <f t="shared" si="434"/>
        <v>0</v>
      </c>
      <c r="HI267" s="439">
        <f t="shared" si="434"/>
        <v>0</v>
      </c>
      <c r="HJ267" s="439">
        <f t="shared" si="434"/>
        <v>0</v>
      </c>
      <c r="HK267" s="439">
        <f t="shared" si="434"/>
        <v>0</v>
      </c>
      <c r="HL267" s="439">
        <f t="shared" si="434"/>
        <v>0</v>
      </c>
      <c r="HM267" s="439">
        <f t="shared" si="434"/>
        <v>0</v>
      </c>
      <c r="HN267" s="439">
        <f t="shared" si="434"/>
        <v>0</v>
      </c>
      <c r="HO267" s="439">
        <f t="shared" si="434"/>
        <v>0</v>
      </c>
      <c r="HP267" s="439">
        <f t="shared" si="434"/>
        <v>0</v>
      </c>
      <c r="HQ267" s="439">
        <f t="shared" si="434"/>
        <v>0</v>
      </c>
      <c r="HR267" s="439">
        <f t="shared" si="434"/>
        <v>0</v>
      </c>
      <c r="HS267" s="439">
        <f t="shared" si="434"/>
        <v>0</v>
      </c>
      <c r="HT267" s="439">
        <f t="shared" si="434"/>
        <v>0</v>
      </c>
      <c r="HU267" s="439">
        <f t="shared" si="434"/>
        <v>0</v>
      </c>
      <c r="HV267" s="439">
        <f t="shared" si="434"/>
        <v>0</v>
      </c>
      <c r="HW267" s="439">
        <f t="shared" si="434"/>
        <v>0</v>
      </c>
      <c r="HX267" s="439">
        <f t="shared" si="434"/>
        <v>0</v>
      </c>
      <c r="HY267" s="439">
        <f t="shared" si="434"/>
        <v>0</v>
      </c>
      <c r="HZ267" s="439">
        <f t="shared" si="434"/>
        <v>0</v>
      </c>
      <c r="IA267" s="439">
        <f t="shared" si="434"/>
        <v>0</v>
      </c>
      <c r="IB267" s="439">
        <f t="shared" si="434"/>
        <v>0</v>
      </c>
      <c r="IC267" s="439">
        <f t="shared" si="434"/>
        <v>0</v>
      </c>
      <c r="ID267" s="439">
        <f t="shared" si="434"/>
        <v>0</v>
      </c>
      <c r="IE267" s="439">
        <f t="shared" si="434"/>
        <v>0</v>
      </c>
      <c r="IF267" s="439">
        <f t="shared" si="434"/>
        <v>0</v>
      </c>
      <c r="IG267" s="439">
        <f t="shared" si="434"/>
        <v>0</v>
      </c>
      <c r="IH267" s="439">
        <f t="shared" si="434"/>
        <v>0</v>
      </c>
      <c r="II267" s="439">
        <f t="shared" si="434"/>
        <v>0</v>
      </c>
      <c r="IJ267" s="439">
        <f t="shared" si="434"/>
        <v>0</v>
      </c>
      <c r="IK267" s="439">
        <f t="shared" si="434"/>
        <v>0</v>
      </c>
      <c r="IL267" s="439">
        <f t="shared" si="434"/>
        <v>0</v>
      </c>
      <c r="IM267" s="439">
        <f t="shared" si="434"/>
        <v>0</v>
      </c>
      <c r="IN267" s="439">
        <f t="shared" si="434"/>
        <v>0</v>
      </c>
      <c r="IO267" s="439">
        <f t="shared" si="434"/>
        <v>0</v>
      </c>
      <c r="IP267" s="439">
        <f t="shared" si="434"/>
        <v>0</v>
      </c>
      <c r="IQ267" s="439">
        <f t="shared" si="434"/>
        <v>0</v>
      </c>
      <c r="IR267" s="439">
        <f t="shared" si="434"/>
        <v>0</v>
      </c>
      <c r="IS267" s="439">
        <f t="shared" si="434"/>
        <v>0</v>
      </c>
      <c r="IT267" s="439">
        <f t="shared" si="434"/>
        <v>0</v>
      </c>
      <c r="IU267" s="439">
        <f t="shared" si="434"/>
        <v>0</v>
      </c>
      <c r="IV267" s="439">
        <f t="shared" si="434"/>
        <v>0</v>
      </c>
      <c r="IW267" s="439">
        <f t="shared" si="434"/>
        <v>0</v>
      </c>
      <c r="IX267" s="439">
        <f t="shared" si="434"/>
        <v>0</v>
      </c>
      <c r="IY267" s="439">
        <f t="shared" si="434"/>
        <v>0</v>
      </c>
      <c r="IZ267" s="439">
        <f t="shared" ref="IZ267:LK267" si="435">IF(AND(IZ$165&gt;=EOMONTH($D99,0),IZ$165&lt;EOMONTH($D99,$S99)),-IZ264,0)</f>
        <v>0</v>
      </c>
      <c r="JA267" s="439">
        <f t="shared" si="435"/>
        <v>0</v>
      </c>
      <c r="JB267" s="439">
        <f t="shared" si="435"/>
        <v>0</v>
      </c>
      <c r="JC267" s="439">
        <f t="shared" si="435"/>
        <v>0</v>
      </c>
      <c r="JD267" s="439">
        <f t="shared" si="435"/>
        <v>0</v>
      </c>
      <c r="JE267" s="439">
        <f t="shared" si="435"/>
        <v>0</v>
      </c>
      <c r="JF267" s="439">
        <f t="shared" si="435"/>
        <v>0</v>
      </c>
      <c r="JG267" s="439">
        <f t="shared" si="435"/>
        <v>0</v>
      </c>
      <c r="JH267" s="439">
        <f t="shared" si="435"/>
        <v>0</v>
      </c>
      <c r="JI267" s="439">
        <f t="shared" si="435"/>
        <v>0</v>
      </c>
      <c r="JJ267" s="439">
        <f t="shared" si="435"/>
        <v>0</v>
      </c>
      <c r="JK267" s="439">
        <f t="shared" si="435"/>
        <v>0</v>
      </c>
      <c r="JL267" s="439">
        <f t="shared" si="435"/>
        <v>0</v>
      </c>
      <c r="JM267" s="439">
        <f t="shared" si="435"/>
        <v>0</v>
      </c>
      <c r="JN267" s="439">
        <f t="shared" si="435"/>
        <v>0</v>
      </c>
      <c r="JO267" s="439">
        <f t="shared" si="435"/>
        <v>0</v>
      </c>
      <c r="JP267" s="439">
        <f t="shared" si="435"/>
        <v>0</v>
      </c>
      <c r="JQ267" s="439">
        <f t="shared" si="435"/>
        <v>0</v>
      </c>
      <c r="JR267" s="439">
        <f t="shared" si="435"/>
        <v>0</v>
      </c>
      <c r="JS267" s="439">
        <f t="shared" si="435"/>
        <v>0</v>
      </c>
      <c r="JT267" s="439">
        <f t="shared" si="435"/>
        <v>0</v>
      </c>
      <c r="JU267" s="439">
        <f t="shared" si="435"/>
        <v>0</v>
      </c>
      <c r="JV267" s="439">
        <f t="shared" si="435"/>
        <v>0</v>
      </c>
      <c r="JW267" s="439">
        <f t="shared" si="435"/>
        <v>0</v>
      </c>
      <c r="JX267" s="439">
        <f t="shared" si="435"/>
        <v>0</v>
      </c>
      <c r="JY267" s="439">
        <f t="shared" si="435"/>
        <v>0</v>
      </c>
      <c r="JZ267" s="439">
        <f t="shared" si="435"/>
        <v>0</v>
      </c>
      <c r="KA267" s="439">
        <f t="shared" si="435"/>
        <v>0</v>
      </c>
      <c r="KB267" s="439">
        <f t="shared" si="435"/>
        <v>0</v>
      </c>
      <c r="KC267" s="439">
        <f t="shared" si="435"/>
        <v>0</v>
      </c>
      <c r="KD267" s="439">
        <f t="shared" si="435"/>
        <v>0</v>
      </c>
      <c r="KE267" s="439">
        <f t="shared" si="435"/>
        <v>0</v>
      </c>
      <c r="KF267" s="439">
        <f t="shared" si="435"/>
        <v>0</v>
      </c>
      <c r="KG267" s="439">
        <f t="shared" si="435"/>
        <v>0</v>
      </c>
      <c r="KH267" s="439">
        <f t="shared" si="435"/>
        <v>0</v>
      </c>
      <c r="KI267" s="439">
        <f t="shared" si="435"/>
        <v>0</v>
      </c>
      <c r="KJ267" s="439">
        <f t="shared" si="435"/>
        <v>0</v>
      </c>
      <c r="KK267" s="439">
        <f t="shared" si="435"/>
        <v>0</v>
      </c>
      <c r="KL267" s="439">
        <f t="shared" si="435"/>
        <v>0</v>
      </c>
      <c r="KM267" s="439">
        <f t="shared" si="435"/>
        <v>0</v>
      </c>
      <c r="KN267" s="439">
        <f t="shared" si="435"/>
        <v>0</v>
      </c>
      <c r="KO267" s="439">
        <f t="shared" si="435"/>
        <v>0</v>
      </c>
      <c r="KP267" s="439">
        <f t="shared" si="435"/>
        <v>0</v>
      </c>
      <c r="KQ267" s="439">
        <f t="shared" si="435"/>
        <v>0</v>
      </c>
      <c r="KR267" s="439">
        <f t="shared" si="435"/>
        <v>0</v>
      </c>
      <c r="KS267" s="439">
        <f t="shared" si="435"/>
        <v>0</v>
      </c>
      <c r="KT267" s="439">
        <f t="shared" si="435"/>
        <v>0</v>
      </c>
      <c r="KU267" s="439">
        <f t="shared" si="435"/>
        <v>0</v>
      </c>
      <c r="KV267" s="439">
        <f t="shared" si="435"/>
        <v>0</v>
      </c>
      <c r="KW267" s="439">
        <f t="shared" si="435"/>
        <v>0</v>
      </c>
      <c r="KX267" s="439">
        <f t="shared" si="435"/>
        <v>0</v>
      </c>
      <c r="KY267" s="439">
        <f t="shared" si="435"/>
        <v>0</v>
      </c>
      <c r="KZ267" s="439">
        <f t="shared" si="435"/>
        <v>0</v>
      </c>
      <c r="LA267" s="439">
        <f t="shared" si="435"/>
        <v>0</v>
      </c>
      <c r="LB267" s="439">
        <f t="shared" si="435"/>
        <v>0</v>
      </c>
      <c r="LC267" s="439">
        <f t="shared" si="435"/>
        <v>0</v>
      </c>
      <c r="LD267" s="439">
        <f t="shared" si="435"/>
        <v>0</v>
      </c>
      <c r="LE267" s="439">
        <f t="shared" si="435"/>
        <v>0</v>
      </c>
      <c r="LF267" s="439">
        <f t="shared" si="435"/>
        <v>0</v>
      </c>
      <c r="LG267" s="439">
        <f t="shared" si="435"/>
        <v>0</v>
      </c>
      <c r="LH267" s="439">
        <f t="shared" si="435"/>
        <v>0</v>
      </c>
      <c r="LI267" s="439">
        <f t="shared" si="435"/>
        <v>0</v>
      </c>
      <c r="LJ267" s="439">
        <f t="shared" si="435"/>
        <v>0</v>
      </c>
      <c r="LK267" s="439">
        <f t="shared" si="435"/>
        <v>0</v>
      </c>
      <c r="LL267" s="439">
        <f t="shared" ref="LL267:NK267" si="436">IF(AND(LL$165&gt;=EOMONTH($D99,0),LL$165&lt;EOMONTH($D99,$S99)),-LL264,0)</f>
        <v>0</v>
      </c>
      <c r="LM267" s="439">
        <f t="shared" si="436"/>
        <v>0</v>
      </c>
      <c r="LN267" s="439">
        <f t="shared" si="436"/>
        <v>0</v>
      </c>
      <c r="LO267" s="439">
        <f t="shared" si="436"/>
        <v>0</v>
      </c>
      <c r="LP267" s="439">
        <f t="shared" si="436"/>
        <v>0</v>
      </c>
      <c r="LQ267" s="439">
        <f t="shared" si="436"/>
        <v>0</v>
      </c>
      <c r="LR267" s="439">
        <f t="shared" si="436"/>
        <v>0</v>
      </c>
      <c r="LS267" s="439">
        <f t="shared" si="436"/>
        <v>0</v>
      </c>
      <c r="LT267" s="439">
        <f t="shared" si="436"/>
        <v>0</v>
      </c>
      <c r="LU267" s="439">
        <f t="shared" si="436"/>
        <v>0</v>
      </c>
      <c r="LV267" s="439">
        <f t="shared" si="436"/>
        <v>0</v>
      </c>
      <c r="LW267" s="439">
        <f t="shared" si="436"/>
        <v>0</v>
      </c>
      <c r="LX267" s="439">
        <f t="shared" si="436"/>
        <v>0</v>
      </c>
      <c r="LY267" s="439">
        <f t="shared" si="436"/>
        <v>0</v>
      </c>
      <c r="LZ267" s="439">
        <f t="shared" si="436"/>
        <v>0</v>
      </c>
      <c r="MA267" s="439">
        <f t="shared" si="436"/>
        <v>0</v>
      </c>
      <c r="MB267" s="439">
        <f t="shared" si="436"/>
        <v>0</v>
      </c>
      <c r="MC267" s="439">
        <f t="shared" si="436"/>
        <v>0</v>
      </c>
      <c r="MD267" s="439">
        <f t="shared" si="436"/>
        <v>0</v>
      </c>
      <c r="ME267" s="439">
        <f t="shared" si="436"/>
        <v>0</v>
      </c>
      <c r="MF267" s="439">
        <f t="shared" si="436"/>
        <v>0</v>
      </c>
      <c r="MG267" s="439">
        <f t="shared" si="436"/>
        <v>0</v>
      </c>
      <c r="MH267" s="439">
        <f t="shared" si="436"/>
        <v>0</v>
      </c>
      <c r="MI267" s="439">
        <f t="shared" si="436"/>
        <v>0</v>
      </c>
      <c r="MJ267" s="439">
        <f t="shared" si="436"/>
        <v>0</v>
      </c>
      <c r="MK267" s="439">
        <f t="shared" si="436"/>
        <v>0</v>
      </c>
      <c r="ML267" s="439">
        <f t="shared" si="436"/>
        <v>0</v>
      </c>
      <c r="MM267" s="439">
        <f t="shared" si="436"/>
        <v>0</v>
      </c>
      <c r="MN267" s="439">
        <f t="shared" si="436"/>
        <v>0</v>
      </c>
      <c r="MO267" s="439">
        <f t="shared" si="436"/>
        <v>0</v>
      </c>
      <c r="MP267" s="439">
        <f t="shared" si="436"/>
        <v>0</v>
      </c>
      <c r="MQ267" s="439">
        <f t="shared" si="436"/>
        <v>0</v>
      </c>
      <c r="MR267" s="439">
        <f t="shared" si="436"/>
        <v>0</v>
      </c>
      <c r="MS267" s="439">
        <f t="shared" si="436"/>
        <v>0</v>
      </c>
      <c r="MT267" s="439">
        <f t="shared" si="436"/>
        <v>0</v>
      </c>
      <c r="MU267" s="439">
        <f t="shared" si="436"/>
        <v>0</v>
      </c>
      <c r="MV267" s="439">
        <f t="shared" si="436"/>
        <v>0</v>
      </c>
      <c r="MW267" s="439">
        <f t="shared" si="436"/>
        <v>0</v>
      </c>
      <c r="MX267" s="439">
        <f t="shared" si="436"/>
        <v>0</v>
      </c>
      <c r="MY267" s="439">
        <f t="shared" si="436"/>
        <v>0</v>
      </c>
      <c r="MZ267" s="439">
        <f t="shared" si="436"/>
        <v>0</v>
      </c>
      <c r="NA267" s="439">
        <f t="shared" si="436"/>
        <v>0</v>
      </c>
      <c r="NB267" s="439">
        <f t="shared" si="436"/>
        <v>0</v>
      </c>
      <c r="NC267" s="439">
        <f t="shared" si="436"/>
        <v>0</v>
      </c>
      <c r="ND267" s="439">
        <f t="shared" si="436"/>
        <v>0</v>
      </c>
      <c r="NE267" s="439">
        <f t="shared" si="436"/>
        <v>0</v>
      </c>
      <c r="NF267" s="439">
        <f t="shared" si="436"/>
        <v>0</v>
      </c>
      <c r="NG267" s="439">
        <f t="shared" si="436"/>
        <v>0</v>
      </c>
      <c r="NH267" s="439">
        <f t="shared" si="436"/>
        <v>0</v>
      </c>
      <c r="NI267" s="439">
        <f t="shared" si="436"/>
        <v>0</v>
      </c>
      <c r="NJ267" s="439">
        <f t="shared" si="436"/>
        <v>0</v>
      </c>
      <c r="NK267" s="442">
        <f t="shared" si="436"/>
        <v>0</v>
      </c>
    </row>
    <row r="268" spans="1:375" x14ac:dyDescent="0.15">
      <c r="A268" s="436">
        <f t="shared" si="424"/>
        <v>1082188.3405870793</v>
      </c>
      <c r="B268" s="441" t="s">
        <v>745</v>
      </c>
      <c r="C268" s="438" t="s">
        <v>752</v>
      </c>
      <c r="D268" s="439">
        <f t="shared" ref="D268:BO268" si="437">IF(OR(D$165&lt;=EOMONTH($E99,$R99*(1-$O99)),D$165&gt;EOMONTH($E99,$P99*12*(1-$O99)+$Q99*12*$O99+$R99*(1-$O99))),0,FV($W99,ROUNDDOWN(YEARFRAC($D$165,D$165,1),0),0,-($U99*(1-$O99)+$V99*$O99)*$B99/12,0))</f>
        <v>0</v>
      </c>
      <c r="E268" s="439">
        <f t="shared" si="437"/>
        <v>0</v>
      </c>
      <c r="F268" s="439">
        <f t="shared" si="437"/>
        <v>0</v>
      </c>
      <c r="G268" s="439">
        <f t="shared" si="437"/>
        <v>0</v>
      </c>
      <c r="H268" s="439">
        <f t="shared" si="437"/>
        <v>0</v>
      </c>
      <c r="I268" s="439">
        <f t="shared" si="437"/>
        <v>0</v>
      </c>
      <c r="J268" s="439">
        <f t="shared" si="437"/>
        <v>0</v>
      </c>
      <c r="K268" s="439">
        <f t="shared" si="437"/>
        <v>0</v>
      </c>
      <c r="L268" s="439">
        <f t="shared" si="437"/>
        <v>0</v>
      </c>
      <c r="M268" s="439">
        <f t="shared" si="437"/>
        <v>0</v>
      </c>
      <c r="N268" s="439">
        <f t="shared" si="437"/>
        <v>0</v>
      </c>
      <c r="O268" s="439">
        <f t="shared" si="437"/>
        <v>0</v>
      </c>
      <c r="P268" s="439">
        <f t="shared" si="437"/>
        <v>0</v>
      </c>
      <c r="Q268" s="439">
        <f t="shared" si="437"/>
        <v>0</v>
      </c>
      <c r="R268" s="439">
        <f t="shared" si="437"/>
        <v>0</v>
      </c>
      <c r="S268" s="439">
        <f t="shared" si="437"/>
        <v>0</v>
      </c>
      <c r="T268" s="439">
        <f t="shared" si="437"/>
        <v>0</v>
      </c>
      <c r="U268" s="439">
        <f t="shared" si="437"/>
        <v>0</v>
      </c>
      <c r="V268" s="439">
        <f t="shared" si="437"/>
        <v>0</v>
      </c>
      <c r="W268" s="439">
        <f t="shared" si="437"/>
        <v>0</v>
      </c>
      <c r="X268" s="439">
        <f t="shared" si="437"/>
        <v>0</v>
      </c>
      <c r="Y268" s="439">
        <f t="shared" si="437"/>
        <v>0</v>
      </c>
      <c r="Z268" s="439">
        <f t="shared" si="437"/>
        <v>0</v>
      </c>
      <c r="AA268" s="439">
        <f t="shared" si="437"/>
        <v>0</v>
      </c>
      <c r="AB268" s="439">
        <f t="shared" si="437"/>
        <v>0</v>
      </c>
      <c r="AC268" s="439">
        <f t="shared" si="437"/>
        <v>0</v>
      </c>
      <c r="AD268" s="439">
        <f t="shared" si="437"/>
        <v>0</v>
      </c>
      <c r="AE268" s="439">
        <f t="shared" si="437"/>
        <v>0</v>
      </c>
      <c r="AF268" s="439">
        <f t="shared" si="437"/>
        <v>0</v>
      </c>
      <c r="AG268" s="439">
        <f t="shared" si="437"/>
        <v>0</v>
      </c>
      <c r="AH268" s="439">
        <f t="shared" si="437"/>
        <v>0</v>
      </c>
      <c r="AI268" s="439">
        <f t="shared" si="437"/>
        <v>0</v>
      </c>
      <c r="AJ268" s="439">
        <f t="shared" si="437"/>
        <v>0</v>
      </c>
      <c r="AK268" s="439">
        <f t="shared" si="437"/>
        <v>0</v>
      </c>
      <c r="AL268" s="439">
        <f t="shared" si="437"/>
        <v>0</v>
      </c>
      <c r="AM268" s="439">
        <f t="shared" si="437"/>
        <v>0</v>
      </c>
      <c r="AN268" s="439">
        <f t="shared" si="437"/>
        <v>0</v>
      </c>
      <c r="AO268" s="439">
        <f t="shared" si="437"/>
        <v>0</v>
      </c>
      <c r="AP268" s="439">
        <f t="shared" si="437"/>
        <v>0</v>
      </c>
      <c r="AQ268" s="439">
        <f t="shared" si="437"/>
        <v>0</v>
      </c>
      <c r="AR268" s="439">
        <f t="shared" si="437"/>
        <v>0</v>
      </c>
      <c r="AS268" s="439">
        <f t="shared" si="437"/>
        <v>0</v>
      </c>
      <c r="AT268" s="439">
        <f t="shared" si="437"/>
        <v>0</v>
      </c>
      <c r="AU268" s="439">
        <f t="shared" si="437"/>
        <v>0</v>
      </c>
      <c r="AV268" s="439">
        <f t="shared" si="437"/>
        <v>0</v>
      </c>
      <c r="AW268" s="439">
        <f t="shared" si="437"/>
        <v>0</v>
      </c>
      <c r="AX268" s="439">
        <f t="shared" si="437"/>
        <v>0</v>
      </c>
      <c r="AY268" s="439">
        <f t="shared" si="437"/>
        <v>0</v>
      </c>
      <c r="AZ268" s="439">
        <f t="shared" si="437"/>
        <v>0</v>
      </c>
      <c r="BA268" s="439">
        <f t="shared" si="437"/>
        <v>0</v>
      </c>
      <c r="BB268" s="439">
        <f t="shared" si="437"/>
        <v>0</v>
      </c>
      <c r="BC268" s="439">
        <f t="shared" si="437"/>
        <v>0</v>
      </c>
      <c r="BD268" s="439">
        <f t="shared" si="437"/>
        <v>0</v>
      </c>
      <c r="BE268" s="439">
        <f t="shared" si="437"/>
        <v>0</v>
      </c>
      <c r="BF268" s="439">
        <f t="shared" si="437"/>
        <v>0</v>
      </c>
      <c r="BG268" s="439">
        <f t="shared" si="437"/>
        <v>0</v>
      </c>
      <c r="BH268" s="439">
        <f t="shared" si="437"/>
        <v>0</v>
      </c>
      <c r="BI268" s="439">
        <f t="shared" si="437"/>
        <v>0</v>
      </c>
      <c r="BJ268" s="439">
        <f t="shared" si="437"/>
        <v>0</v>
      </c>
      <c r="BK268" s="439">
        <f t="shared" si="437"/>
        <v>0</v>
      </c>
      <c r="BL268" s="439">
        <f t="shared" si="437"/>
        <v>0</v>
      </c>
      <c r="BM268" s="439">
        <f t="shared" si="437"/>
        <v>0</v>
      </c>
      <c r="BN268" s="439">
        <f t="shared" si="437"/>
        <v>0</v>
      </c>
      <c r="BO268" s="439">
        <f t="shared" si="437"/>
        <v>0</v>
      </c>
      <c r="BP268" s="439">
        <f t="shared" ref="BP268:EA268" si="438">IF(OR(BP$165&lt;=EOMONTH($E99,$R99*(1-$O99)),BP$165&gt;EOMONTH($E99,$P99*12*(1-$O99)+$Q99*12*$O99+$R99*(1-$O99))),0,FV($W99,ROUNDDOWN(YEARFRAC($D$165,BP$165,1),0),0,-($U99*(1-$O99)+$V99*$O99)*$B99/12,0))</f>
        <v>10819.891360133333</v>
      </c>
      <c r="BQ268" s="439">
        <f t="shared" si="438"/>
        <v>10819.891360133333</v>
      </c>
      <c r="BR268" s="439">
        <f t="shared" si="438"/>
        <v>10819.891360133333</v>
      </c>
      <c r="BS268" s="439">
        <f t="shared" si="438"/>
        <v>10819.891360133333</v>
      </c>
      <c r="BT268" s="439">
        <f t="shared" si="438"/>
        <v>10819.891360133333</v>
      </c>
      <c r="BU268" s="439">
        <f t="shared" si="438"/>
        <v>10819.891360133333</v>
      </c>
      <c r="BV268" s="439">
        <f t="shared" si="438"/>
        <v>10819.891360133333</v>
      </c>
      <c r="BW268" s="439">
        <f t="shared" si="438"/>
        <v>10819.891360133333</v>
      </c>
      <c r="BX268" s="439">
        <f t="shared" si="438"/>
        <v>10819.891360133333</v>
      </c>
      <c r="BY268" s="439">
        <f t="shared" si="438"/>
        <v>11144.488100937333</v>
      </c>
      <c r="BZ268" s="439">
        <f t="shared" si="438"/>
        <v>11144.488100937333</v>
      </c>
      <c r="CA268" s="439">
        <f t="shared" si="438"/>
        <v>11144.488100937333</v>
      </c>
      <c r="CB268" s="439">
        <f t="shared" si="438"/>
        <v>11144.488100937333</v>
      </c>
      <c r="CC268" s="439">
        <f t="shared" si="438"/>
        <v>11144.488100937333</v>
      </c>
      <c r="CD268" s="439">
        <f t="shared" si="438"/>
        <v>11144.488100937333</v>
      </c>
      <c r="CE268" s="439">
        <f t="shared" si="438"/>
        <v>11144.488100937333</v>
      </c>
      <c r="CF268" s="439">
        <f t="shared" si="438"/>
        <v>11144.488100937333</v>
      </c>
      <c r="CG268" s="439">
        <f t="shared" si="438"/>
        <v>11144.488100937333</v>
      </c>
      <c r="CH268" s="439">
        <f t="shared" si="438"/>
        <v>11144.488100937333</v>
      </c>
      <c r="CI268" s="439">
        <f t="shared" si="438"/>
        <v>11144.488100937333</v>
      </c>
      <c r="CJ268" s="439">
        <f t="shared" si="438"/>
        <v>11144.488100937333</v>
      </c>
      <c r="CK268" s="439">
        <f t="shared" si="438"/>
        <v>11478.822743965455</v>
      </c>
      <c r="CL268" s="439">
        <f t="shared" si="438"/>
        <v>11478.822743965455</v>
      </c>
      <c r="CM268" s="439">
        <f t="shared" si="438"/>
        <v>11478.822743965455</v>
      </c>
      <c r="CN268" s="439">
        <f t="shared" si="438"/>
        <v>11478.822743965455</v>
      </c>
      <c r="CO268" s="439">
        <f t="shared" si="438"/>
        <v>11478.822743965455</v>
      </c>
      <c r="CP268" s="439">
        <f t="shared" si="438"/>
        <v>11478.822743965455</v>
      </c>
      <c r="CQ268" s="439">
        <f t="shared" si="438"/>
        <v>11478.822743965455</v>
      </c>
      <c r="CR268" s="439">
        <f t="shared" si="438"/>
        <v>11478.822743965455</v>
      </c>
      <c r="CS268" s="439">
        <f t="shared" si="438"/>
        <v>11478.822743965455</v>
      </c>
      <c r="CT268" s="439">
        <f t="shared" si="438"/>
        <v>11478.822743965455</v>
      </c>
      <c r="CU268" s="439">
        <f t="shared" si="438"/>
        <v>11478.822743965455</v>
      </c>
      <c r="CV268" s="439">
        <f t="shared" si="438"/>
        <v>11478.822743965455</v>
      </c>
      <c r="CW268" s="439">
        <f t="shared" si="438"/>
        <v>11823.187426284416</v>
      </c>
      <c r="CX268" s="439">
        <f t="shared" si="438"/>
        <v>11823.187426284416</v>
      </c>
      <c r="CY268" s="439">
        <f t="shared" si="438"/>
        <v>11823.187426284416</v>
      </c>
      <c r="CZ268" s="439">
        <f t="shared" si="438"/>
        <v>11823.187426284416</v>
      </c>
      <c r="DA268" s="439">
        <f t="shared" si="438"/>
        <v>11823.187426284416</v>
      </c>
      <c r="DB268" s="439">
        <f t="shared" si="438"/>
        <v>11823.187426284416</v>
      </c>
      <c r="DC268" s="439">
        <f t="shared" si="438"/>
        <v>11823.187426284416</v>
      </c>
      <c r="DD268" s="439">
        <f t="shared" si="438"/>
        <v>11823.187426284416</v>
      </c>
      <c r="DE268" s="439">
        <f t="shared" si="438"/>
        <v>11823.187426284416</v>
      </c>
      <c r="DF268" s="439">
        <f t="shared" si="438"/>
        <v>11823.187426284416</v>
      </c>
      <c r="DG268" s="439">
        <f t="shared" si="438"/>
        <v>11823.187426284416</v>
      </c>
      <c r="DH268" s="439">
        <f t="shared" si="438"/>
        <v>11823.187426284416</v>
      </c>
      <c r="DI268" s="439">
        <f t="shared" si="438"/>
        <v>12177.883049072949</v>
      </c>
      <c r="DJ268" s="439">
        <f t="shared" si="438"/>
        <v>12177.883049072949</v>
      </c>
      <c r="DK268" s="439">
        <f t="shared" si="438"/>
        <v>12177.883049072949</v>
      </c>
      <c r="DL268" s="439">
        <f t="shared" si="438"/>
        <v>12177.883049072949</v>
      </c>
      <c r="DM268" s="439">
        <f t="shared" si="438"/>
        <v>12177.883049072949</v>
      </c>
      <c r="DN268" s="439">
        <f t="shared" si="438"/>
        <v>12177.883049072949</v>
      </c>
      <c r="DO268" s="439">
        <f t="shared" si="438"/>
        <v>12177.883049072949</v>
      </c>
      <c r="DP268" s="439">
        <f t="shared" si="438"/>
        <v>12177.883049072949</v>
      </c>
      <c r="DQ268" s="439">
        <f t="shared" si="438"/>
        <v>12177.883049072949</v>
      </c>
      <c r="DR268" s="439">
        <f t="shared" si="438"/>
        <v>12177.883049072949</v>
      </c>
      <c r="DS268" s="439">
        <f t="shared" si="438"/>
        <v>12177.883049072949</v>
      </c>
      <c r="DT268" s="439">
        <f t="shared" si="438"/>
        <v>12177.883049072949</v>
      </c>
      <c r="DU268" s="439">
        <f t="shared" si="438"/>
        <v>12543.219540545137</v>
      </c>
      <c r="DV268" s="439">
        <f t="shared" si="438"/>
        <v>12543.219540545137</v>
      </c>
      <c r="DW268" s="439">
        <f t="shared" si="438"/>
        <v>12543.219540545137</v>
      </c>
      <c r="DX268" s="439">
        <f t="shared" si="438"/>
        <v>12543.219540545137</v>
      </c>
      <c r="DY268" s="439">
        <f t="shared" si="438"/>
        <v>12543.219540545137</v>
      </c>
      <c r="DZ268" s="439">
        <f t="shared" si="438"/>
        <v>12543.219540545137</v>
      </c>
      <c r="EA268" s="439">
        <f t="shared" si="438"/>
        <v>12543.219540545137</v>
      </c>
      <c r="EB268" s="439">
        <f t="shared" ref="EB268:GM268" si="439">IF(OR(EB$165&lt;=EOMONTH($E99,$R99*(1-$O99)),EB$165&gt;EOMONTH($E99,$P99*12*(1-$O99)+$Q99*12*$O99+$R99*(1-$O99))),0,FV($W99,ROUNDDOWN(YEARFRAC($D$165,EB$165,1),0),0,-($U99*(1-$O99)+$V99*$O99)*$B99/12,0))</f>
        <v>12543.219540545137</v>
      </c>
      <c r="EC268" s="439">
        <f t="shared" si="439"/>
        <v>12543.219540545137</v>
      </c>
      <c r="ED268" s="439">
        <f t="shared" si="439"/>
        <v>12543.219540545137</v>
      </c>
      <c r="EE268" s="439">
        <f t="shared" si="439"/>
        <v>12543.219540545137</v>
      </c>
      <c r="EF268" s="439">
        <f t="shared" si="439"/>
        <v>12543.219540545137</v>
      </c>
      <c r="EG268" s="439">
        <f t="shared" si="439"/>
        <v>12919.516126761491</v>
      </c>
      <c r="EH268" s="439">
        <f t="shared" si="439"/>
        <v>12919.516126761491</v>
      </c>
      <c r="EI268" s="439">
        <f t="shared" si="439"/>
        <v>12919.516126761491</v>
      </c>
      <c r="EJ268" s="439">
        <f t="shared" si="439"/>
        <v>12919.516126761491</v>
      </c>
      <c r="EK268" s="439">
        <f t="shared" si="439"/>
        <v>12919.516126761491</v>
      </c>
      <c r="EL268" s="439">
        <f t="shared" si="439"/>
        <v>12919.516126761491</v>
      </c>
      <c r="EM268" s="439">
        <f t="shared" si="439"/>
        <v>12919.516126761491</v>
      </c>
      <c r="EN268" s="439">
        <f t="shared" si="439"/>
        <v>12919.516126761491</v>
      </c>
      <c r="EO268" s="439">
        <f t="shared" si="439"/>
        <v>12919.516126761491</v>
      </c>
      <c r="EP268" s="439">
        <f t="shared" si="439"/>
        <v>12919.516126761491</v>
      </c>
      <c r="EQ268" s="439">
        <f t="shared" si="439"/>
        <v>12919.516126761491</v>
      </c>
      <c r="ER268" s="439">
        <f t="shared" si="439"/>
        <v>12919.516126761491</v>
      </c>
      <c r="ES268" s="439">
        <f t="shared" si="439"/>
        <v>13307.101610564334</v>
      </c>
      <c r="ET268" s="439">
        <f t="shared" si="439"/>
        <v>13307.101610564334</v>
      </c>
      <c r="EU268" s="439">
        <f t="shared" si="439"/>
        <v>13307.101610564334</v>
      </c>
      <c r="EV268" s="439">
        <f t="shared" si="439"/>
        <v>13307.101610564334</v>
      </c>
      <c r="EW268" s="439">
        <f t="shared" si="439"/>
        <v>13307.101610564334</v>
      </c>
      <c r="EX268" s="439">
        <f t="shared" si="439"/>
        <v>13307.101610564334</v>
      </c>
      <c r="EY268" s="439">
        <f t="shared" si="439"/>
        <v>13307.101610564334</v>
      </c>
      <c r="EZ268" s="439">
        <f t="shared" si="439"/>
        <v>13307.101610564334</v>
      </c>
      <c r="FA268" s="439">
        <f t="shared" si="439"/>
        <v>13307.101610564334</v>
      </c>
      <c r="FB268" s="439">
        <f t="shared" si="439"/>
        <v>0</v>
      </c>
      <c r="FC268" s="439">
        <f t="shared" si="439"/>
        <v>0</v>
      </c>
      <c r="FD268" s="439">
        <f t="shared" si="439"/>
        <v>0</v>
      </c>
      <c r="FE268" s="439">
        <f t="shared" si="439"/>
        <v>0</v>
      </c>
      <c r="FF268" s="439">
        <f t="shared" si="439"/>
        <v>0</v>
      </c>
      <c r="FG268" s="439">
        <f t="shared" si="439"/>
        <v>0</v>
      </c>
      <c r="FH268" s="439">
        <f t="shared" si="439"/>
        <v>0</v>
      </c>
      <c r="FI268" s="439">
        <f t="shared" si="439"/>
        <v>0</v>
      </c>
      <c r="FJ268" s="439">
        <f t="shared" si="439"/>
        <v>0</v>
      </c>
      <c r="FK268" s="439">
        <f t="shared" si="439"/>
        <v>0</v>
      </c>
      <c r="FL268" s="439">
        <f t="shared" si="439"/>
        <v>0</v>
      </c>
      <c r="FM268" s="439">
        <f t="shared" si="439"/>
        <v>0</v>
      </c>
      <c r="FN268" s="439">
        <f t="shared" si="439"/>
        <v>0</v>
      </c>
      <c r="FO268" s="439">
        <f t="shared" si="439"/>
        <v>0</v>
      </c>
      <c r="FP268" s="439">
        <f t="shared" si="439"/>
        <v>0</v>
      </c>
      <c r="FQ268" s="439">
        <f t="shared" si="439"/>
        <v>0</v>
      </c>
      <c r="FR268" s="439">
        <f t="shared" si="439"/>
        <v>0</v>
      </c>
      <c r="FS268" s="439">
        <f t="shared" si="439"/>
        <v>0</v>
      </c>
      <c r="FT268" s="439">
        <f t="shared" si="439"/>
        <v>0</v>
      </c>
      <c r="FU268" s="439">
        <f t="shared" si="439"/>
        <v>0</v>
      </c>
      <c r="FV268" s="439">
        <f t="shared" si="439"/>
        <v>0</v>
      </c>
      <c r="FW268" s="439">
        <f t="shared" si="439"/>
        <v>0</v>
      </c>
      <c r="FX268" s="439">
        <f t="shared" si="439"/>
        <v>0</v>
      </c>
      <c r="FY268" s="439">
        <f t="shared" si="439"/>
        <v>0</v>
      </c>
      <c r="FZ268" s="439">
        <f t="shared" si="439"/>
        <v>0</v>
      </c>
      <c r="GA268" s="439">
        <f t="shared" si="439"/>
        <v>0</v>
      </c>
      <c r="GB268" s="439">
        <f t="shared" si="439"/>
        <v>0</v>
      </c>
      <c r="GC268" s="439">
        <f t="shared" si="439"/>
        <v>0</v>
      </c>
      <c r="GD268" s="439">
        <f t="shared" si="439"/>
        <v>0</v>
      </c>
      <c r="GE268" s="439">
        <f t="shared" si="439"/>
        <v>0</v>
      </c>
      <c r="GF268" s="439">
        <f t="shared" si="439"/>
        <v>0</v>
      </c>
      <c r="GG268" s="439">
        <f t="shared" si="439"/>
        <v>0</v>
      </c>
      <c r="GH268" s="439">
        <f t="shared" si="439"/>
        <v>0</v>
      </c>
      <c r="GI268" s="439">
        <f t="shared" si="439"/>
        <v>0</v>
      </c>
      <c r="GJ268" s="439">
        <f t="shared" si="439"/>
        <v>0</v>
      </c>
      <c r="GK268" s="439">
        <f t="shared" si="439"/>
        <v>0</v>
      </c>
      <c r="GL268" s="439">
        <f t="shared" si="439"/>
        <v>0</v>
      </c>
      <c r="GM268" s="439">
        <f t="shared" si="439"/>
        <v>0</v>
      </c>
      <c r="GN268" s="439">
        <f t="shared" ref="GN268:IY268" si="440">IF(OR(GN$165&lt;=EOMONTH($E99,$R99*(1-$O99)),GN$165&gt;EOMONTH($E99,$P99*12*(1-$O99)+$Q99*12*$O99+$R99*(1-$O99))),0,FV($W99,ROUNDDOWN(YEARFRAC($D$165,GN$165,1),0),0,-($U99*(1-$O99)+$V99*$O99)*$B99/12,0))</f>
        <v>0</v>
      </c>
      <c r="GO268" s="439">
        <f t="shared" si="440"/>
        <v>0</v>
      </c>
      <c r="GP268" s="439">
        <f t="shared" si="440"/>
        <v>0</v>
      </c>
      <c r="GQ268" s="439">
        <f t="shared" si="440"/>
        <v>0</v>
      </c>
      <c r="GR268" s="439">
        <f t="shared" si="440"/>
        <v>0</v>
      </c>
      <c r="GS268" s="439">
        <f t="shared" si="440"/>
        <v>0</v>
      </c>
      <c r="GT268" s="439">
        <f t="shared" si="440"/>
        <v>0</v>
      </c>
      <c r="GU268" s="439">
        <f t="shared" si="440"/>
        <v>0</v>
      </c>
      <c r="GV268" s="439">
        <f t="shared" si="440"/>
        <v>0</v>
      </c>
      <c r="GW268" s="439">
        <f t="shared" si="440"/>
        <v>0</v>
      </c>
      <c r="GX268" s="439">
        <f t="shared" si="440"/>
        <v>0</v>
      </c>
      <c r="GY268" s="439">
        <f t="shared" si="440"/>
        <v>0</v>
      </c>
      <c r="GZ268" s="439">
        <f t="shared" si="440"/>
        <v>0</v>
      </c>
      <c r="HA268" s="439">
        <f t="shared" si="440"/>
        <v>0</v>
      </c>
      <c r="HB268" s="439">
        <f t="shared" si="440"/>
        <v>0</v>
      </c>
      <c r="HC268" s="439">
        <f t="shared" si="440"/>
        <v>0</v>
      </c>
      <c r="HD268" s="439">
        <f t="shared" si="440"/>
        <v>0</v>
      </c>
      <c r="HE268" s="439">
        <f t="shared" si="440"/>
        <v>0</v>
      </c>
      <c r="HF268" s="439">
        <f t="shared" si="440"/>
        <v>0</v>
      </c>
      <c r="HG268" s="439">
        <f t="shared" si="440"/>
        <v>0</v>
      </c>
      <c r="HH268" s="439">
        <f t="shared" si="440"/>
        <v>0</v>
      </c>
      <c r="HI268" s="439">
        <f t="shared" si="440"/>
        <v>0</v>
      </c>
      <c r="HJ268" s="439">
        <f t="shared" si="440"/>
        <v>0</v>
      </c>
      <c r="HK268" s="439">
        <f t="shared" si="440"/>
        <v>0</v>
      </c>
      <c r="HL268" s="439">
        <f t="shared" si="440"/>
        <v>0</v>
      </c>
      <c r="HM268" s="439">
        <f t="shared" si="440"/>
        <v>0</v>
      </c>
      <c r="HN268" s="439">
        <f t="shared" si="440"/>
        <v>0</v>
      </c>
      <c r="HO268" s="439">
        <f t="shared" si="440"/>
        <v>0</v>
      </c>
      <c r="HP268" s="439">
        <f t="shared" si="440"/>
        <v>0</v>
      </c>
      <c r="HQ268" s="439">
        <f t="shared" si="440"/>
        <v>0</v>
      </c>
      <c r="HR268" s="439">
        <f t="shared" si="440"/>
        <v>0</v>
      </c>
      <c r="HS268" s="439">
        <f t="shared" si="440"/>
        <v>0</v>
      </c>
      <c r="HT268" s="439">
        <f t="shared" si="440"/>
        <v>0</v>
      </c>
      <c r="HU268" s="439">
        <f t="shared" si="440"/>
        <v>0</v>
      </c>
      <c r="HV268" s="439">
        <f t="shared" si="440"/>
        <v>0</v>
      </c>
      <c r="HW268" s="439">
        <f t="shared" si="440"/>
        <v>0</v>
      </c>
      <c r="HX268" s="439">
        <f t="shared" si="440"/>
        <v>0</v>
      </c>
      <c r="HY268" s="439">
        <f t="shared" si="440"/>
        <v>0</v>
      </c>
      <c r="HZ268" s="439">
        <f t="shared" si="440"/>
        <v>0</v>
      </c>
      <c r="IA268" s="439">
        <f t="shared" si="440"/>
        <v>0</v>
      </c>
      <c r="IB268" s="439">
        <f t="shared" si="440"/>
        <v>0</v>
      </c>
      <c r="IC268" s="439">
        <f t="shared" si="440"/>
        <v>0</v>
      </c>
      <c r="ID268" s="439">
        <f t="shared" si="440"/>
        <v>0</v>
      </c>
      <c r="IE268" s="439">
        <f t="shared" si="440"/>
        <v>0</v>
      </c>
      <c r="IF268" s="439">
        <f t="shared" si="440"/>
        <v>0</v>
      </c>
      <c r="IG268" s="439">
        <f t="shared" si="440"/>
        <v>0</v>
      </c>
      <c r="IH268" s="439">
        <f t="shared" si="440"/>
        <v>0</v>
      </c>
      <c r="II268" s="439">
        <f t="shared" si="440"/>
        <v>0</v>
      </c>
      <c r="IJ268" s="439">
        <f t="shared" si="440"/>
        <v>0</v>
      </c>
      <c r="IK268" s="439">
        <f t="shared" si="440"/>
        <v>0</v>
      </c>
      <c r="IL268" s="439">
        <f t="shared" si="440"/>
        <v>0</v>
      </c>
      <c r="IM268" s="439">
        <f t="shared" si="440"/>
        <v>0</v>
      </c>
      <c r="IN268" s="439">
        <f t="shared" si="440"/>
        <v>0</v>
      </c>
      <c r="IO268" s="439">
        <f t="shared" si="440"/>
        <v>0</v>
      </c>
      <c r="IP268" s="439">
        <f t="shared" si="440"/>
        <v>0</v>
      </c>
      <c r="IQ268" s="439">
        <f t="shared" si="440"/>
        <v>0</v>
      </c>
      <c r="IR268" s="439">
        <f t="shared" si="440"/>
        <v>0</v>
      </c>
      <c r="IS268" s="439">
        <f t="shared" si="440"/>
        <v>0</v>
      </c>
      <c r="IT268" s="439">
        <f t="shared" si="440"/>
        <v>0</v>
      </c>
      <c r="IU268" s="439">
        <f t="shared" si="440"/>
        <v>0</v>
      </c>
      <c r="IV268" s="439">
        <f t="shared" si="440"/>
        <v>0</v>
      </c>
      <c r="IW268" s="439">
        <f t="shared" si="440"/>
        <v>0</v>
      </c>
      <c r="IX268" s="439">
        <f t="shared" si="440"/>
        <v>0</v>
      </c>
      <c r="IY268" s="439">
        <f t="shared" si="440"/>
        <v>0</v>
      </c>
      <c r="IZ268" s="439">
        <f t="shared" ref="IZ268:LK268" si="441">IF(OR(IZ$165&lt;=EOMONTH($E99,$R99*(1-$O99)),IZ$165&gt;EOMONTH($E99,$P99*12*(1-$O99)+$Q99*12*$O99+$R99*(1-$O99))),0,FV($W99,ROUNDDOWN(YEARFRAC($D$165,IZ$165,1),0),0,-($U99*(1-$O99)+$V99*$O99)*$B99/12,0))</f>
        <v>0</v>
      </c>
      <c r="JA268" s="439">
        <f t="shared" si="441"/>
        <v>0</v>
      </c>
      <c r="JB268" s="439">
        <f t="shared" si="441"/>
        <v>0</v>
      </c>
      <c r="JC268" s="439">
        <f t="shared" si="441"/>
        <v>0</v>
      </c>
      <c r="JD268" s="439">
        <f t="shared" si="441"/>
        <v>0</v>
      </c>
      <c r="JE268" s="439">
        <f t="shared" si="441"/>
        <v>0</v>
      </c>
      <c r="JF268" s="439">
        <f t="shared" si="441"/>
        <v>0</v>
      </c>
      <c r="JG268" s="439">
        <f t="shared" si="441"/>
        <v>0</v>
      </c>
      <c r="JH268" s="439">
        <f t="shared" si="441"/>
        <v>0</v>
      </c>
      <c r="JI268" s="439">
        <f t="shared" si="441"/>
        <v>0</v>
      </c>
      <c r="JJ268" s="439">
        <f t="shared" si="441"/>
        <v>0</v>
      </c>
      <c r="JK268" s="439">
        <f t="shared" si="441"/>
        <v>0</v>
      </c>
      <c r="JL268" s="439">
        <f t="shared" si="441"/>
        <v>0</v>
      </c>
      <c r="JM268" s="439">
        <f t="shared" si="441"/>
        <v>0</v>
      </c>
      <c r="JN268" s="439">
        <f t="shared" si="441"/>
        <v>0</v>
      </c>
      <c r="JO268" s="439">
        <f t="shared" si="441"/>
        <v>0</v>
      </c>
      <c r="JP268" s="439">
        <f t="shared" si="441"/>
        <v>0</v>
      </c>
      <c r="JQ268" s="439">
        <f t="shared" si="441"/>
        <v>0</v>
      </c>
      <c r="JR268" s="439">
        <f t="shared" si="441"/>
        <v>0</v>
      </c>
      <c r="JS268" s="439">
        <f t="shared" si="441"/>
        <v>0</v>
      </c>
      <c r="JT268" s="439">
        <f t="shared" si="441"/>
        <v>0</v>
      </c>
      <c r="JU268" s="439">
        <f t="shared" si="441"/>
        <v>0</v>
      </c>
      <c r="JV268" s="439">
        <f t="shared" si="441"/>
        <v>0</v>
      </c>
      <c r="JW268" s="439">
        <f t="shared" si="441"/>
        <v>0</v>
      </c>
      <c r="JX268" s="439">
        <f t="shared" si="441"/>
        <v>0</v>
      </c>
      <c r="JY268" s="439">
        <f t="shared" si="441"/>
        <v>0</v>
      </c>
      <c r="JZ268" s="439">
        <f t="shared" si="441"/>
        <v>0</v>
      </c>
      <c r="KA268" s="439">
        <f t="shared" si="441"/>
        <v>0</v>
      </c>
      <c r="KB268" s="439">
        <f t="shared" si="441"/>
        <v>0</v>
      </c>
      <c r="KC268" s="439">
        <f t="shared" si="441"/>
        <v>0</v>
      </c>
      <c r="KD268" s="439">
        <f t="shared" si="441"/>
        <v>0</v>
      </c>
      <c r="KE268" s="439">
        <f t="shared" si="441"/>
        <v>0</v>
      </c>
      <c r="KF268" s="439">
        <f t="shared" si="441"/>
        <v>0</v>
      </c>
      <c r="KG268" s="439">
        <f t="shared" si="441"/>
        <v>0</v>
      </c>
      <c r="KH268" s="439">
        <f t="shared" si="441"/>
        <v>0</v>
      </c>
      <c r="KI268" s="439">
        <f t="shared" si="441"/>
        <v>0</v>
      </c>
      <c r="KJ268" s="439">
        <f t="shared" si="441"/>
        <v>0</v>
      </c>
      <c r="KK268" s="439">
        <f t="shared" si="441"/>
        <v>0</v>
      </c>
      <c r="KL268" s="439">
        <f t="shared" si="441"/>
        <v>0</v>
      </c>
      <c r="KM268" s="439">
        <f t="shared" si="441"/>
        <v>0</v>
      </c>
      <c r="KN268" s="439">
        <f t="shared" si="441"/>
        <v>0</v>
      </c>
      <c r="KO268" s="439">
        <f t="shared" si="441"/>
        <v>0</v>
      </c>
      <c r="KP268" s="439">
        <f t="shared" si="441"/>
        <v>0</v>
      </c>
      <c r="KQ268" s="439">
        <f t="shared" si="441"/>
        <v>0</v>
      </c>
      <c r="KR268" s="439">
        <f t="shared" si="441"/>
        <v>0</v>
      </c>
      <c r="KS268" s="439">
        <f t="shared" si="441"/>
        <v>0</v>
      </c>
      <c r="KT268" s="439">
        <f t="shared" si="441"/>
        <v>0</v>
      </c>
      <c r="KU268" s="439">
        <f t="shared" si="441"/>
        <v>0</v>
      </c>
      <c r="KV268" s="439">
        <f t="shared" si="441"/>
        <v>0</v>
      </c>
      <c r="KW268" s="439">
        <f t="shared" si="441"/>
        <v>0</v>
      </c>
      <c r="KX268" s="439">
        <f t="shared" si="441"/>
        <v>0</v>
      </c>
      <c r="KY268" s="439">
        <f t="shared" si="441"/>
        <v>0</v>
      </c>
      <c r="KZ268" s="439">
        <f t="shared" si="441"/>
        <v>0</v>
      </c>
      <c r="LA268" s="439">
        <f t="shared" si="441"/>
        <v>0</v>
      </c>
      <c r="LB268" s="439">
        <f t="shared" si="441"/>
        <v>0</v>
      </c>
      <c r="LC268" s="439">
        <f t="shared" si="441"/>
        <v>0</v>
      </c>
      <c r="LD268" s="439">
        <f t="shared" si="441"/>
        <v>0</v>
      </c>
      <c r="LE268" s="439">
        <f t="shared" si="441"/>
        <v>0</v>
      </c>
      <c r="LF268" s="439">
        <f t="shared" si="441"/>
        <v>0</v>
      </c>
      <c r="LG268" s="439">
        <f t="shared" si="441"/>
        <v>0</v>
      </c>
      <c r="LH268" s="439">
        <f t="shared" si="441"/>
        <v>0</v>
      </c>
      <c r="LI268" s="439">
        <f t="shared" si="441"/>
        <v>0</v>
      </c>
      <c r="LJ268" s="439">
        <f t="shared" si="441"/>
        <v>0</v>
      </c>
      <c r="LK268" s="439">
        <f t="shared" si="441"/>
        <v>0</v>
      </c>
      <c r="LL268" s="439">
        <f t="shared" ref="LL268:NK268" si="442">IF(OR(LL$165&lt;=EOMONTH($E99,$R99*(1-$O99)),LL$165&gt;EOMONTH($E99,$P99*12*(1-$O99)+$Q99*12*$O99+$R99*(1-$O99))),0,FV($W99,ROUNDDOWN(YEARFRAC($D$165,LL$165,1),0),0,-($U99*(1-$O99)+$V99*$O99)*$B99/12,0))</f>
        <v>0</v>
      </c>
      <c r="LM268" s="439">
        <f t="shared" si="442"/>
        <v>0</v>
      </c>
      <c r="LN268" s="439">
        <f t="shared" si="442"/>
        <v>0</v>
      </c>
      <c r="LO268" s="439">
        <f t="shared" si="442"/>
        <v>0</v>
      </c>
      <c r="LP268" s="439">
        <f t="shared" si="442"/>
        <v>0</v>
      </c>
      <c r="LQ268" s="439">
        <f t="shared" si="442"/>
        <v>0</v>
      </c>
      <c r="LR268" s="439">
        <f t="shared" si="442"/>
        <v>0</v>
      </c>
      <c r="LS268" s="439">
        <f t="shared" si="442"/>
        <v>0</v>
      </c>
      <c r="LT268" s="439">
        <f t="shared" si="442"/>
        <v>0</v>
      </c>
      <c r="LU268" s="439">
        <f t="shared" si="442"/>
        <v>0</v>
      </c>
      <c r="LV268" s="439">
        <f t="shared" si="442"/>
        <v>0</v>
      </c>
      <c r="LW268" s="439">
        <f t="shared" si="442"/>
        <v>0</v>
      </c>
      <c r="LX268" s="439">
        <f t="shared" si="442"/>
        <v>0</v>
      </c>
      <c r="LY268" s="439">
        <f t="shared" si="442"/>
        <v>0</v>
      </c>
      <c r="LZ268" s="439">
        <f t="shared" si="442"/>
        <v>0</v>
      </c>
      <c r="MA268" s="439">
        <f t="shared" si="442"/>
        <v>0</v>
      </c>
      <c r="MB268" s="439">
        <f t="shared" si="442"/>
        <v>0</v>
      </c>
      <c r="MC268" s="439">
        <f t="shared" si="442"/>
        <v>0</v>
      </c>
      <c r="MD268" s="439">
        <f t="shared" si="442"/>
        <v>0</v>
      </c>
      <c r="ME268" s="439">
        <f t="shared" si="442"/>
        <v>0</v>
      </c>
      <c r="MF268" s="439">
        <f t="shared" si="442"/>
        <v>0</v>
      </c>
      <c r="MG268" s="439">
        <f t="shared" si="442"/>
        <v>0</v>
      </c>
      <c r="MH268" s="439">
        <f t="shared" si="442"/>
        <v>0</v>
      </c>
      <c r="MI268" s="439">
        <f t="shared" si="442"/>
        <v>0</v>
      </c>
      <c r="MJ268" s="439">
        <f t="shared" si="442"/>
        <v>0</v>
      </c>
      <c r="MK268" s="439">
        <f t="shared" si="442"/>
        <v>0</v>
      </c>
      <c r="ML268" s="439">
        <f t="shared" si="442"/>
        <v>0</v>
      </c>
      <c r="MM268" s="439">
        <f t="shared" si="442"/>
        <v>0</v>
      </c>
      <c r="MN268" s="439">
        <f t="shared" si="442"/>
        <v>0</v>
      </c>
      <c r="MO268" s="439">
        <f t="shared" si="442"/>
        <v>0</v>
      </c>
      <c r="MP268" s="439">
        <f t="shared" si="442"/>
        <v>0</v>
      </c>
      <c r="MQ268" s="439">
        <f t="shared" si="442"/>
        <v>0</v>
      </c>
      <c r="MR268" s="439">
        <f t="shared" si="442"/>
        <v>0</v>
      </c>
      <c r="MS268" s="439">
        <f t="shared" si="442"/>
        <v>0</v>
      </c>
      <c r="MT268" s="439">
        <f t="shared" si="442"/>
        <v>0</v>
      </c>
      <c r="MU268" s="439">
        <f t="shared" si="442"/>
        <v>0</v>
      </c>
      <c r="MV268" s="439">
        <f t="shared" si="442"/>
        <v>0</v>
      </c>
      <c r="MW268" s="439">
        <f t="shared" si="442"/>
        <v>0</v>
      </c>
      <c r="MX268" s="439">
        <f t="shared" si="442"/>
        <v>0</v>
      </c>
      <c r="MY268" s="439">
        <f t="shared" si="442"/>
        <v>0</v>
      </c>
      <c r="MZ268" s="439">
        <f t="shared" si="442"/>
        <v>0</v>
      </c>
      <c r="NA268" s="439">
        <f t="shared" si="442"/>
        <v>0</v>
      </c>
      <c r="NB268" s="439">
        <f t="shared" si="442"/>
        <v>0</v>
      </c>
      <c r="NC268" s="439">
        <f t="shared" si="442"/>
        <v>0</v>
      </c>
      <c r="ND268" s="439">
        <f t="shared" si="442"/>
        <v>0</v>
      </c>
      <c r="NE268" s="439">
        <f t="shared" si="442"/>
        <v>0</v>
      </c>
      <c r="NF268" s="439">
        <f t="shared" si="442"/>
        <v>0</v>
      </c>
      <c r="NG268" s="439">
        <f t="shared" si="442"/>
        <v>0</v>
      </c>
      <c r="NH268" s="439">
        <f t="shared" si="442"/>
        <v>0</v>
      </c>
      <c r="NI268" s="439">
        <f t="shared" si="442"/>
        <v>0</v>
      </c>
      <c r="NJ268" s="439">
        <f t="shared" si="442"/>
        <v>0</v>
      </c>
      <c r="NK268" s="442">
        <f t="shared" si="442"/>
        <v>0</v>
      </c>
    </row>
    <row r="269" spans="1:375" x14ac:dyDescent="0.15">
      <c r="A269" s="436">
        <f t="shared" si="424"/>
        <v>-21639.782720266667</v>
      </c>
      <c r="B269" s="441" t="s">
        <v>750</v>
      </c>
      <c r="C269" s="438" t="s">
        <v>753</v>
      </c>
      <c r="D269" s="439">
        <f t="shared" ref="D269:BO269" si="443">IF(AND(D$165&gt;EOMONTH($E99,$R99*(1-$O99)),D$165&lt;=EOMONTH($E99,$R99*(1-$O99)+$S99*(1-$O99)+$T99*$O99)),-D268,0)</f>
        <v>0</v>
      </c>
      <c r="E269" s="439">
        <f t="shared" si="443"/>
        <v>0</v>
      </c>
      <c r="F269" s="439">
        <f t="shared" si="443"/>
        <v>0</v>
      </c>
      <c r="G269" s="439">
        <f t="shared" si="443"/>
        <v>0</v>
      </c>
      <c r="H269" s="439">
        <f t="shared" si="443"/>
        <v>0</v>
      </c>
      <c r="I269" s="439">
        <f t="shared" si="443"/>
        <v>0</v>
      </c>
      <c r="J269" s="439">
        <f t="shared" si="443"/>
        <v>0</v>
      </c>
      <c r="K269" s="439">
        <f t="shared" si="443"/>
        <v>0</v>
      </c>
      <c r="L269" s="439">
        <f t="shared" si="443"/>
        <v>0</v>
      </c>
      <c r="M269" s="439">
        <f t="shared" si="443"/>
        <v>0</v>
      </c>
      <c r="N269" s="439">
        <f t="shared" si="443"/>
        <v>0</v>
      </c>
      <c r="O269" s="439">
        <f t="shared" si="443"/>
        <v>0</v>
      </c>
      <c r="P269" s="439">
        <f t="shared" si="443"/>
        <v>0</v>
      </c>
      <c r="Q269" s="439">
        <f t="shared" si="443"/>
        <v>0</v>
      </c>
      <c r="R269" s="439">
        <f t="shared" si="443"/>
        <v>0</v>
      </c>
      <c r="S269" s="439">
        <f t="shared" si="443"/>
        <v>0</v>
      </c>
      <c r="T269" s="439">
        <f t="shared" si="443"/>
        <v>0</v>
      </c>
      <c r="U269" s="439">
        <f t="shared" si="443"/>
        <v>0</v>
      </c>
      <c r="V269" s="439">
        <f t="shared" si="443"/>
        <v>0</v>
      </c>
      <c r="W269" s="439">
        <f t="shared" si="443"/>
        <v>0</v>
      </c>
      <c r="X269" s="439">
        <f t="shared" si="443"/>
        <v>0</v>
      </c>
      <c r="Y269" s="439">
        <f t="shared" si="443"/>
        <v>0</v>
      </c>
      <c r="Z269" s="439">
        <f t="shared" si="443"/>
        <v>0</v>
      </c>
      <c r="AA269" s="439">
        <f t="shared" si="443"/>
        <v>0</v>
      </c>
      <c r="AB269" s="439">
        <f t="shared" si="443"/>
        <v>0</v>
      </c>
      <c r="AC269" s="439">
        <f t="shared" si="443"/>
        <v>0</v>
      </c>
      <c r="AD269" s="439">
        <f t="shared" si="443"/>
        <v>0</v>
      </c>
      <c r="AE269" s="439">
        <f t="shared" si="443"/>
        <v>0</v>
      </c>
      <c r="AF269" s="439">
        <f t="shared" si="443"/>
        <v>0</v>
      </c>
      <c r="AG269" s="439">
        <f t="shared" si="443"/>
        <v>0</v>
      </c>
      <c r="AH269" s="439">
        <f t="shared" si="443"/>
        <v>0</v>
      </c>
      <c r="AI269" s="439">
        <f t="shared" si="443"/>
        <v>0</v>
      </c>
      <c r="AJ269" s="439">
        <f t="shared" si="443"/>
        <v>0</v>
      </c>
      <c r="AK269" s="439">
        <f t="shared" si="443"/>
        <v>0</v>
      </c>
      <c r="AL269" s="439">
        <f t="shared" si="443"/>
        <v>0</v>
      </c>
      <c r="AM269" s="439">
        <f t="shared" si="443"/>
        <v>0</v>
      </c>
      <c r="AN269" s="439">
        <f t="shared" si="443"/>
        <v>0</v>
      </c>
      <c r="AO269" s="439">
        <f t="shared" si="443"/>
        <v>0</v>
      </c>
      <c r="AP269" s="439">
        <f t="shared" si="443"/>
        <v>0</v>
      </c>
      <c r="AQ269" s="439">
        <f t="shared" si="443"/>
        <v>0</v>
      </c>
      <c r="AR269" s="439">
        <f t="shared" si="443"/>
        <v>0</v>
      </c>
      <c r="AS269" s="439">
        <f t="shared" si="443"/>
        <v>0</v>
      </c>
      <c r="AT269" s="439">
        <f t="shared" si="443"/>
        <v>0</v>
      </c>
      <c r="AU269" s="439">
        <f t="shared" si="443"/>
        <v>0</v>
      </c>
      <c r="AV269" s="439">
        <f t="shared" si="443"/>
        <v>0</v>
      </c>
      <c r="AW269" s="439">
        <f t="shared" si="443"/>
        <v>0</v>
      </c>
      <c r="AX269" s="439">
        <f t="shared" si="443"/>
        <v>0</v>
      </c>
      <c r="AY269" s="439">
        <f t="shared" si="443"/>
        <v>0</v>
      </c>
      <c r="AZ269" s="439">
        <f t="shared" si="443"/>
        <v>0</v>
      </c>
      <c r="BA269" s="439">
        <f t="shared" si="443"/>
        <v>0</v>
      </c>
      <c r="BB269" s="439">
        <f t="shared" si="443"/>
        <v>0</v>
      </c>
      <c r="BC269" s="439">
        <f t="shared" si="443"/>
        <v>0</v>
      </c>
      <c r="BD269" s="439">
        <f t="shared" si="443"/>
        <v>0</v>
      </c>
      <c r="BE269" s="439">
        <f t="shared" si="443"/>
        <v>0</v>
      </c>
      <c r="BF269" s="439">
        <f t="shared" si="443"/>
        <v>0</v>
      </c>
      <c r="BG269" s="439">
        <f t="shared" si="443"/>
        <v>0</v>
      </c>
      <c r="BH269" s="439">
        <f t="shared" si="443"/>
        <v>0</v>
      </c>
      <c r="BI269" s="439">
        <f t="shared" si="443"/>
        <v>0</v>
      </c>
      <c r="BJ269" s="439">
        <f t="shared" si="443"/>
        <v>0</v>
      </c>
      <c r="BK269" s="439">
        <f t="shared" si="443"/>
        <v>0</v>
      </c>
      <c r="BL269" s="439">
        <f t="shared" si="443"/>
        <v>0</v>
      </c>
      <c r="BM269" s="439">
        <f t="shared" si="443"/>
        <v>0</v>
      </c>
      <c r="BN269" s="439">
        <f t="shared" si="443"/>
        <v>0</v>
      </c>
      <c r="BO269" s="439">
        <f t="shared" si="443"/>
        <v>0</v>
      </c>
      <c r="BP269" s="439">
        <f t="shared" ref="BP269:EA269" si="444">IF(AND(BP$165&gt;EOMONTH($E99,$R99*(1-$O99)),BP$165&lt;=EOMONTH($E99,$R99*(1-$O99)+$S99*(1-$O99)+$T99*$O99)),-BP268,0)</f>
        <v>-10819.891360133333</v>
      </c>
      <c r="BQ269" s="439">
        <f t="shared" si="444"/>
        <v>-10819.891360133333</v>
      </c>
      <c r="BR269" s="439">
        <f t="shared" si="444"/>
        <v>0</v>
      </c>
      <c r="BS269" s="439">
        <f t="shared" si="444"/>
        <v>0</v>
      </c>
      <c r="BT269" s="439">
        <f t="shared" si="444"/>
        <v>0</v>
      </c>
      <c r="BU269" s="439">
        <f t="shared" si="444"/>
        <v>0</v>
      </c>
      <c r="BV269" s="439">
        <f t="shared" si="444"/>
        <v>0</v>
      </c>
      <c r="BW269" s="439">
        <f t="shared" si="444"/>
        <v>0</v>
      </c>
      <c r="BX269" s="439">
        <f t="shared" si="444"/>
        <v>0</v>
      </c>
      <c r="BY269" s="439">
        <f t="shared" si="444"/>
        <v>0</v>
      </c>
      <c r="BZ269" s="439">
        <f t="shared" si="444"/>
        <v>0</v>
      </c>
      <c r="CA269" s="439">
        <f t="shared" si="444"/>
        <v>0</v>
      </c>
      <c r="CB269" s="439">
        <f t="shared" si="444"/>
        <v>0</v>
      </c>
      <c r="CC269" s="439">
        <f t="shared" si="444"/>
        <v>0</v>
      </c>
      <c r="CD269" s="439">
        <f t="shared" si="444"/>
        <v>0</v>
      </c>
      <c r="CE269" s="439">
        <f t="shared" si="444"/>
        <v>0</v>
      </c>
      <c r="CF269" s="439">
        <f t="shared" si="444"/>
        <v>0</v>
      </c>
      <c r="CG269" s="439">
        <f t="shared" si="444"/>
        <v>0</v>
      </c>
      <c r="CH269" s="439">
        <f t="shared" si="444"/>
        <v>0</v>
      </c>
      <c r="CI269" s="439">
        <f t="shared" si="444"/>
        <v>0</v>
      </c>
      <c r="CJ269" s="439">
        <f t="shared" si="444"/>
        <v>0</v>
      </c>
      <c r="CK269" s="439">
        <f t="shared" si="444"/>
        <v>0</v>
      </c>
      <c r="CL269" s="439">
        <f t="shared" si="444"/>
        <v>0</v>
      </c>
      <c r="CM269" s="439">
        <f t="shared" si="444"/>
        <v>0</v>
      </c>
      <c r="CN269" s="439">
        <f t="shared" si="444"/>
        <v>0</v>
      </c>
      <c r="CO269" s="439">
        <f t="shared" si="444"/>
        <v>0</v>
      </c>
      <c r="CP269" s="439">
        <f t="shared" si="444"/>
        <v>0</v>
      </c>
      <c r="CQ269" s="439">
        <f t="shared" si="444"/>
        <v>0</v>
      </c>
      <c r="CR269" s="439">
        <f t="shared" si="444"/>
        <v>0</v>
      </c>
      <c r="CS269" s="439">
        <f t="shared" si="444"/>
        <v>0</v>
      </c>
      <c r="CT269" s="439">
        <f t="shared" si="444"/>
        <v>0</v>
      </c>
      <c r="CU269" s="439">
        <f t="shared" si="444"/>
        <v>0</v>
      </c>
      <c r="CV269" s="439">
        <f t="shared" si="444"/>
        <v>0</v>
      </c>
      <c r="CW269" s="439">
        <f t="shared" si="444"/>
        <v>0</v>
      </c>
      <c r="CX269" s="439">
        <f t="shared" si="444"/>
        <v>0</v>
      </c>
      <c r="CY269" s="439">
        <f t="shared" si="444"/>
        <v>0</v>
      </c>
      <c r="CZ269" s="439">
        <f t="shared" si="444"/>
        <v>0</v>
      </c>
      <c r="DA269" s="439">
        <f t="shared" si="444"/>
        <v>0</v>
      </c>
      <c r="DB269" s="439">
        <f t="shared" si="444"/>
        <v>0</v>
      </c>
      <c r="DC269" s="439">
        <f t="shared" si="444"/>
        <v>0</v>
      </c>
      <c r="DD269" s="439">
        <f t="shared" si="444"/>
        <v>0</v>
      </c>
      <c r="DE269" s="439">
        <f t="shared" si="444"/>
        <v>0</v>
      </c>
      <c r="DF269" s="439">
        <f t="shared" si="444"/>
        <v>0</v>
      </c>
      <c r="DG269" s="439">
        <f t="shared" si="444"/>
        <v>0</v>
      </c>
      <c r="DH269" s="439">
        <f t="shared" si="444"/>
        <v>0</v>
      </c>
      <c r="DI269" s="439">
        <f t="shared" si="444"/>
        <v>0</v>
      </c>
      <c r="DJ269" s="439">
        <f t="shared" si="444"/>
        <v>0</v>
      </c>
      <c r="DK269" s="439">
        <f t="shared" si="444"/>
        <v>0</v>
      </c>
      <c r="DL269" s="439">
        <f t="shared" si="444"/>
        <v>0</v>
      </c>
      <c r="DM269" s="439">
        <f t="shared" si="444"/>
        <v>0</v>
      </c>
      <c r="DN269" s="439">
        <f t="shared" si="444"/>
        <v>0</v>
      </c>
      <c r="DO269" s="439">
        <f t="shared" si="444"/>
        <v>0</v>
      </c>
      <c r="DP269" s="439">
        <f t="shared" si="444"/>
        <v>0</v>
      </c>
      <c r="DQ269" s="439">
        <f t="shared" si="444"/>
        <v>0</v>
      </c>
      <c r="DR269" s="439">
        <f t="shared" si="444"/>
        <v>0</v>
      </c>
      <c r="DS269" s="439">
        <f t="shared" si="444"/>
        <v>0</v>
      </c>
      <c r="DT269" s="439">
        <f t="shared" si="444"/>
        <v>0</v>
      </c>
      <c r="DU269" s="439">
        <f t="shared" si="444"/>
        <v>0</v>
      </c>
      <c r="DV269" s="439">
        <f t="shared" si="444"/>
        <v>0</v>
      </c>
      <c r="DW269" s="439">
        <f t="shared" si="444"/>
        <v>0</v>
      </c>
      <c r="DX269" s="439">
        <f t="shared" si="444"/>
        <v>0</v>
      </c>
      <c r="DY269" s="439">
        <f t="shared" si="444"/>
        <v>0</v>
      </c>
      <c r="DZ269" s="439">
        <f t="shared" si="444"/>
        <v>0</v>
      </c>
      <c r="EA269" s="439">
        <f t="shared" si="444"/>
        <v>0</v>
      </c>
      <c r="EB269" s="439">
        <f t="shared" ref="EB269:GM269" si="445">IF(AND(EB$165&gt;EOMONTH($E99,$R99*(1-$O99)),EB$165&lt;=EOMONTH($E99,$R99*(1-$O99)+$S99*(1-$O99)+$T99*$O99)),-EB268,0)</f>
        <v>0</v>
      </c>
      <c r="EC269" s="439">
        <f t="shared" si="445"/>
        <v>0</v>
      </c>
      <c r="ED269" s="439">
        <f t="shared" si="445"/>
        <v>0</v>
      </c>
      <c r="EE269" s="439">
        <f t="shared" si="445"/>
        <v>0</v>
      </c>
      <c r="EF269" s="439">
        <f t="shared" si="445"/>
        <v>0</v>
      </c>
      <c r="EG269" s="439">
        <f t="shared" si="445"/>
        <v>0</v>
      </c>
      <c r="EH269" s="439">
        <f t="shared" si="445"/>
        <v>0</v>
      </c>
      <c r="EI269" s="439">
        <f t="shared" si="445"/>
        <v>0</v>
      </c>
      <c r="EJ269" s="439">
        <f t="shared" si="445"/>
        <v>0</v>
      </c>
      <c r="EK269" s="439">
        <f t="shared" si="445"/>
        <v>0</v>
      </c>
      <c r="EL269" s="439">
        <f t="shared" si="445"/>
        <v>0</v>
      </c>
      <c r="EM269" s="439">
        <f t="shared" si="445"/>
        <v>0</v>
      </c>
      <c r="EN269" s="439">
        <f t="shared" si="445"/>
        <v>0</v>
      </c>
      <c r="EO269" s="439">
        <f t="shared" si="445"/>
        <v>0</v>
      </c>
      <c r="EP269" s="439">
        <f t="shared" si="445"/>
        <v>0</v>
      </c>
      <c r="EQ269" s="439">
        <f t="shared" si="445"/>
        <v>0</v>
      </c>
      <c r="ER269" s="439">
        <f t="shared" si="445"/>
        <v>0</v>
      </c>
      <c r="ES269" s="439">
        <f t="shared" si="445"/>
        <v>0</v>
      </c>
      <c r="ET269" s="439">
        <f t="shared" si="445"/>
        <v>0</v>
      </c>
      <c r="EU269" s="439">
        <f t="shared" si="445"/>
        <v>0</v>
      </c>
      <c r="EV269" s="439">
        <f t="shared" si="445"/>
        <v>0</v>
      </c>
      <c r="EW269" s="439">
        <f t="shared" si="445"/>
        <v>0</v>
      </c>
      <c r="EX269" s="439">
        <f t="shared" si="445"/>
        <v>0</v>
      </c>
      <c r="EY269" s="439">
        <f t="shared" si="445"/>
        <v>0</v>
      </c>
      <c r="EZ269" s="439">
        <f t="shared" si="445"/>
        <v>0</v>
      </c>
      <c r="FA269" s="439">
        <f t="shared" si="445"/>
        <v>0</v>
      </c>
      <c r="FB269" s="439">
        <f t="shared" si="445"/>
        <v>0</v>
      </c>
      <c r="FC269" s="439">
        <f t="shared" si="445"/>
        <v>0</v>
      </c>
      <c r="FD269" s="439">
        <f t="shared" si="445"/>
        <v>0</v>
      </c>
      <c r="FE269" s="439">
        <f t="shared" si="445"/>
        <v>0</v>
      </c>
      <c r="FF269" s="439">
        <f t="shared" si="445"/>
        <v>0</v>
      </c>
      <c r="FG269" s="439">
        <f t="shared" si="445"/>
        <v>0</v>
      </c>
      <c r="FH269" s="439">
        <f t="shared" si="445"/>
        <v>0</v>
      </c>
      <c r="FI269" s="439">
        <f t="shared" si="445"/>
        <v>0</v>
      </c>
      <c r="FJ269" s="439">
        <f t="shared" si="445"/>
        <v>0</v>
      </c>
      <c r="FK269" s="439">
        <f t="shared" si="445"/>
        <v>0</v>
      </c>
      <c r="FL269" s="439">
        <f t="shared" si="445"/>
        <v>0</v>
      </c>
      <c r="FM269" s="439">
        <f t="shared" si="445"/>
        <v>0</v>
      </c>
      <c r="FN269" s="439">
        <f t="shared" si="445"/>
        <v>0</v>
      </c>
      <c r="FO269" s="439">
        <f t="shared" si="445"/>
        <v>0</v>
      </c>
      <c r="FP269" s="439">
        <f t="shared" si="445"/>
        <v>0</v>
      </c>
      <c r="FQ269" s="439">
        <f t="shared" si="445"/>
        <v>0</v>
      </c>
      <c r="FR269" s="439">
        <f t="shared" si="445"/>
        <v>0</v>
      </c>
      <c r="FS269" s="439">
        <f t="shared" si="445"/>
        <v>0</v>
      </c>
      <c r="FT269" s="439">
        <f t="shared" si="445"/>
        <v>0</v>
      </c>
      <c r="FU269" s="439">
        <f t="shared" si="445"/>
        <v>0</v>
      </c>
      <c r="FV269" s="439">
        <f t="shared" si="445"/>
        <v>0</v>
      </c>
      <c r="FW269" s="439">
        <f t="shared" si="445"/>
        <v>0</v>
      </c>
      <c r="FX269" s="439">
        <f t="shared" si="445"/>
        <v>0</v>
      </c>
      <c r="FY269" s="439">
        <f t="shared" si="445"/>
        <v>0</v>
      </c>
      <c r="FZ269" s="439">
        <f t="shared" si="445"/>
        <v>0</v>
      </c>
      <c r="GA269" s="439">
        <f t="shared" si="445"/>
        <v>0</v>
      </c>
      <c r="GB269" s="439">
        <f t="shared" si="445"/>
        <v>0</v>
      </c>
      <c r="GC269" s="439">
        <f t="shared" si="445"/>
        <v>0</v>
      </c>
      <c r="GD269" s="439">
        <f t="shared" si="445"/>
        <v>0</v>
      </c>
      <c r="GE269" s="439">
        <f t="shared" si="445"/>
        <v>0</v>
      </c>
      <c r="GF269" s="439">
        <f t="shared" si="445"/>
        <v>0</v>
      </c>
      <c r="GG269" s="439">
        <f t="shared" si="445"/>
        <v>0</v>
      </c>
      <c r="GH269" s="439">
        <f t="shared" si="445"/>
        <v>0</v>
      </c>
      <c r="GI269" s="439">
        <f t="shared" si="445"/>
        <v>0</v>
      </c>
      <c r="GJ269" s="439">
        <f t="shared" si="445"/>
        <v>0</v>
      </c>
      <c r="GK269" s="439">
        <f t="shared" si="445"/>
        <v>0</v>
      </c>
      <c r="GL269" s="439">
        <f t="shared" si="445"/>
        <v>0</v>
      </c>
      <c r="GM269" s="439">
        <f t="shared" si="445"/>
        <v>0</v>
      </c>
      <c r="GN269" s="439">
        <f t="shared" ref="GN269:IY269" si="446">IF(AND(GN$165&gt;EOMONTH($E99,$R99*(1-$O99)),GN$165&lt;=EOMONTH($E99,$R99*(1-$O99)+$S99*(1-$O99)+$T99*$O99)),-GN268,0)</f>
        <v>0</v>
      </c>
      <c r="GO269" s="439">
        <f t="shared" si="446"/>
        <v>0</v>
      </c>
      <c r="GP269" s="439">
        <f t="shared" si="446"/>
        <v>0</v>
      </c>
      <c r="GQ269" s="439">
        <f t="shared" si="446"/>
        <v>0</v>
      </c>
      <c r="GR269" s="439">
        <f t="shared" si="446"/>
        <v>0</v>
      </c>
      <c r="GS269" s="439">
        <f t="shared" si="446"/>
        <v>0</v>
      </c>
      <c r="GT269" s="439">
        <f t="shared" si="446"/>
        <v>0</v>
      </c>
      <c r="GU269" s="439">
        <f t="shared" si="446"/>
        <v>0</v>
      </c>
      <c r="GV269" s="439">
        <f t="shared" si="446"/>
        <v>0</v>
      </c>
      <c r="GW269" s="439">
        <f t="shared" si="446"/>
        <v>0</v>
      </c>
      <c r="GX269" s="439">
        <f t="shared" si="446"/>
        <v>0</v>
      </c>
      <c r="GY269" s="439">
        <f t="shared" si="446"/>
        <v>0</v>
      </c>
      <c r="GZ269" s="439">
        <f t="shared" si="446"/>
        <v>0</v>
      </c>
      <c r="HA269" s="439">
        <f t="shared" si="446"/>
        <v>0</v>
      </c>
      <c r="HB269" s="439">
        <f t="shared" si="446"/>
        <v>0</v>
      </c>
      <c r="HC269" s="439">
        <f t="shared" si="446"/>
        <v>0</v>
      </c>
      <c r="HD269" s="439">
        <f t="shared" si="446"/>
        <v>0</v>
      </c>
      <c r="HE269" s="439">
        <f t="shared" si="446"/>
        <v>0</v>
      </c>
      <c r="HF269" s="439">
        <f t="shared" si="446"/>
        <v>0</v>
      </c>
      <c r="HG269" s="439">
        <f t="shared" si="446"/>
        <v>0</v>
      </c>
      <c r="HH269" s="439">
        <f t="shared" si="446"/>
        <v>0</v>
      </c>
      <c r="HI269" s="439">
        <f t="shared" si="446"/>
        <v>0</v>
      </c>
      <c r="HJ269" s="439">
        <f t="shared" si="446"/>
        <v>0</v>
      </c>
      <c r="HK269" s="439">
        <f t="shared" si="446"/>
        <v>0</v>
      </c>
      <c r="HL269" s="439">
        <f t="shared" si="446"/>
        <v>0</v>
      </c>
      <c r="HM269" s="439">
        <f t="shared" si="446"/>
        <v>0</v>
      </c>
      <c r="HN269" s="439">
        <f t="shared" si="446"/>
        <v>0</v>
      </c>
      <c r="HO269" s="439">
        <f t="shared" si="446"/>
        <v>0</v>
      </c>
      <c r="HP269" s="439">
        <f t="shared" si="446"/>
        <v>0</v>
      </c>
      <c r="HQ269" s="439">
        <f t="shared" si="446"/>
        <v>0</v>
      </c>
      <c r="HR269" s="439">
        <f t="shared" si="446"/>
        <v>0</v>
      </c>
      <c r="HS269" s="439">
        <f t="shared" si="446"/>
        <v>0</v>
      </c>
      <c r="HT269" s="439">
        <f t="shared" si="446"/>
        <v>0</v>
      </c>
      <c r="HU269" s="439">
        <f t="shared" si="446"/>
        <v>0</v>
      </c>
      <c r="HV269" s="439">
        <f t="shared" si="446"/>
        <v>0</v>
      </c>
      <c r="HW269" s="439">
        <f t="shared" si="446"/>
        <v>0</v>
      </c>
      <c r="HX269" s="439">
        <f t="shared" si="446"/>
        <v>0</v>
      </c>
      <c r="HY269" s="439">
        <f t="shared" si="446"/>
        <v>0</v>
      </c>
      <c r="HZ269" s="439">
        <f t="shared" si="446"/>
        <v>0</v>
      </c>
      <c r="IA269" s="439">
        <f t="shared" si="446"/>
        <v>0</v>
      </c>
      <c r="IB269" s="439">
        <f t="shared" si="446"/>
        <v>0</v>
      </c>
      <c r="IC269" s="439">
        <f t="shared" si="446"/>
        <v>0</v>
      </c>
      <c r="ID269" s="439">
        <f t="shared" si="446"/>
        <v>0</v>
      </c>
      <c r="IE269" s="439">
        <f t="shared" si="446"/>
        <v>0</v>
      </c>
      <c r="IF269" s="439">
        <f t="shared" si="446"/>
        <v>0</v>
      </c>
      <c r="IG269" s="439">
        <f t="shared" si="446"/>
        <v>0</v>
      </c>
      <c r="IH269" s="439">
        <f t="shared" si="446"/>
        <v>0</v>
      </c>
      <c r="II269" s="439">
        <f t="shared" si="446"/>
        <v>0</v>
      </c>
      <c r="IJ269" s="439">
        <f t="shared" si="446"/>
        <v>0</v>
      </c>
      <c r="IK269" s="439">
        <f t="shared" si="446"/>
        <v>0</v>
      </c>
      <c r="IL269" s="439">
        <f t="shared" si="446"/>
        <v>0</v>
      </c>
      <c r="IM269" s="439">
        <f t="shared" si="446"/>
        <v>0</v>
      </c>
      <c r="IN269" s="439">
        <f t="shared" si="446"/>
        <v>0</v>
      </c>
      <c r="IO269" s="439">
        <f t="shared" si="446"/>
        <v>0</v>
      </c>
      <c r="IP269" s="439">
        <f t="shared" si="446"/>
        <v>0</v>
      </c>
      <c r="IQ269" s="439">
        <f t="shared" si="446"/>
        <v>0</v>
      </c>
      <c r="IR269" s="439">
        <f t="shared" si="446"/>
        <v>0</v>
      </c>
      <c r="IS269" s="439">
        <f t="shared" si="446"/>
        <v>0</v>
      </c>
      <c r="IT269" s="439">
        <f t="shared" si="446"/>
        <v>0</v>
      </c>
      <c r="IU269" s="439">
        <f t="shared" si="446"/>
        <v>0</v>
      </c>
      <c r="IV269" s="439">
        <f t="shared" si="446"/>
        <v>0</v>
      </c>
      <c r="IW269" s="439">
        <f t="shared" si="446"/>
        <v>0</v>
      </c>
      <c r="IX269" s="439">
        <f t="shared" si="446"/>
        <v>0</v>
      </c>
      <c r="IY269" s="439">
        <f t="shared" si="446"/>
        <v>0</v>
      </c>
      <c r="IZ269" s="439">
        <f t="shared" ref="IZ269:LK269" si="447">IF(AND(IZ$165&gt;EOMONTH($E99,$R99*(1-$O99)),IZ$165&lt;=EOMONTH($E99,$R99*(1-$O99)+$S99*(1-$O99)+$T99*$O99)),-IZ268,0)</f>
        <v>0</v>
      </c>
      <c r="JA269" s="439">
        <f t="shared" si="447"/>
        <v>0</v>
      </c>
      <c r="JB269" s="439">
        <f t="shared" si="447"/>
        <v>0</v>
      </c>
      <c r="JC269" s="439">
        <f t="shared" si="447"/>
        <v>0</v>
      </c>
      <c r="JD269" s="439">
        <f t="shared" si="447"/>
        <v>0</v>
      </c>
      <c r="JE269" s="439">
        <f t="shared" si="447"/>
        <v>0</v>
      </c>
      <c r="JF269" s="439">
        <f t="shared" si="447"/>
        <v>0</v>
      </c>
      <c r="JG269" s="439">
        <f t="shared" si="447"/>
        <v>0</v>
      </c>
      <c r="JH269" s="439">
        <f t="shared" si="447"/>
        <v>0</v>
      </c>
      <c r="JI269" s="439">
        <f t="shared" si="447"/>
        <v>0</v>
      </c>
      <c r="JJ269" s="439">
        <f t="shared" si="447"/>
        <v>0</v>
      </c>
      <c r="JK269" s="439">
        <f t="shared" si="447"/>
        <v>0</v>
      </c>
      <c r="JL269" s="439">
        <f t="shared" si="447"/>
        <v>0</v>
      </c>
      <c r="JM269" s="439">
        <f t="shared" si="447"/>
        <v>0</v>
      </c>
      <c r="JN269" s="439">
        <f t="shared" si="447"/>
        <v>0</v>
      </c>
      <c r="JO269" s="439">
        <f t="shared" si="447"/>
        <v>0</v>
      </c>
      <c r="JP269" s="439">
        <f t="shared" si="447"/>
        <v>0</v>
      </c>
      <c r="JQ269" s="439">
        <f t="shared" si="447"/>
        <v>0</v>
      </c>
      <c r="JR269" s="439">
        <f t="shared" si="447"/>
        <v>0</v>
      </c>
      <c r="JS269" s="439">
        <f t="shared" si="447"/>
        <v>0</v>
      </c>
      <c r="JT269" s="439">
        <f t="shared" si="447"/>
        <v>0</v>
      </c>
      <c r="JU269" s="439">
        <f t="shared" si="447"/>
        <v>0</v>
      </c>
      <c r="JV269" s="439">
        <f t="shared" si="447"/>
        <v>0</v>
      </c>
      <c r="JW269" s="439">
        <f t="shared" si="447"/>
        <v>0</v>
      </c>
      <c r="JX269" s="439">
        <f t="shared" si="447"/>
        <v>0</v>
      </c>
      <c r="JY269" s="439">
        <f t="shared" si="447"/>
        <v>0</v>
      </c>
      <c r="JZ269" s="439">
        <f t="shared" si="447"/>
        <v>0</v>
      </c>
      <c r="KA269" s="439">
        <f t="shared" si="447"/>
        <v>0</v>
      </c>
      <c r="KB269" s="439">
        <f t="shared" si="447"/>
        <v>0</v>
      </c>
      <c r="KC269" s="439">
        <f t="shared" si="447"/>
        <v>0</v>
      </c>
      <c r="KD269" s="439">
        <f t="shared" si="447"/>
        <v>0</v>
      </c>
      <c r="KE269" s="439">
        <f t="shared" si="447"/>
        <v>0</v>
      </c>
      <c r="KF269" s="439">
        <f t="shared" si="447"/>
        <v>0</v>
      </c>
      <c r="KG269" s="439">
        <f t="shared" si="447"/>
        <v>0</v>
      </c>
      <c r="KH269" s="439">
        <f t="shared" si="447"/>
        <v>0</v>
      </c>
      <c r="KI269" s="439">
        <f t="shared" si="447"/>
        <v>0</v>
      </c>
      <c r="KJ269" s="439">
        <f t="shared" si="447"/>
        <v>0</v>
      </c>
      <c r="KK269" s="439">
        <f t="shared" si="447"/>
        <v>0</v>
      </c>
      <c r="KL269" s="439">
        <f t="shared" si="447"/>
        <v>0</v>
      </c>
      <c r="KM269" s="439">
        <f t="shared" si="447"/>
        <v>0</v>
      </c>
      <c r="KN269" s="439">
        <f t="shared" si="447"/>
        <v>0</v>
      </c>
      <c r="KO269" s="439">
        <f t="shared" si="447"/>
        <v>0</v>
      </c>
      <c r="KP269" s="439">
        <f t="shared" si="447"/>
        <v>0</v>
      </c>
      <c r="KQ269" s="439">
        <f t="shared" si="447"/>
        <v>0</v>
      </c>
      <c r="KR269" s="439">
        <f t="shared" si="447"/>
        <v>0</v>
      </c>
      <c r="KS269" s="439">
        <f t="shared" si="447"/>
        <v>0</v>
      </c>
      <c r="KT269" s="439">
        <f t="shared" si="447"/>
        <v>0</v>
      </c>
      <c r="KU269" s="439">
        <f t="shared" si="447"/>
        <v>0</v>
      </c>
      <c r="KV269" s="439">
        <f t="shared" si="447"/>
        <v>0</v>
      </c>
      <c r="KW269" s="439">
        <f t="shared" si="447"/>
        <v>0</v>
      </c>
      <c r="KX269" s="439">
        <f t="shared" si="447"/>
        <v>0</v>
      </c>
      <c r="KY269" s="439">
        <f t="shared" si="447"/>
        <v>0</v>
      </c>
      <c r="KZ269" s="439">
        <f t="shared" si="447"/>
        <v>0</v>
      </c>
      <c r="LA269" s="439">
        <f t="shared" si="447"/>
        <v>0</v>
      </c>
      <c r="LB269" s="439">
        <f t="shared" si="447"/>
        <v>0</v>
      </c>
      <c r="LC269" s="439">
        <f t="shared" si="447"/>
        <v>0</v>
      </c>
      <c r="LD269" s="439">
        <f t="shared" si="447"/>
        <v>0</v>
      </c>
      <c r="LE269" s="439">
        <f t="shared" si="447"/>
        <v>0</v>
      </c>
      <c r="LF269" s="439">
        <f t="shared" si="447"/>
        <v>0</v>
      </c>
      <c r="LG269" s="439">
        <f t="shared" si="447"/>
        <v>0</v>
      </c>
      <c r="LH269" s="439">
        <f t="shared" si="447"/>
        <v>0</v>
      </c>
      <c r="LI269" s="439">
        <f t="shared" si="447"/>
        <v>0</v>
      </c>
      <c r="LJ269" s="439">
        <f t="shared" si="447"/>
        <v>0</v>
      </c>
      <c r="LK269" s="439">
        <f t="shared" si="447"/>
        <v>0</v>
      </c>
      <c r="LL269" s="439">
        <f t="shared" ref="LL269:NK269" si="448">IF(AND(LL$165&gt;EOMONTH($E99,$R99*(1-$O99)),LL$165&lt;=EOMONTH($E99,$R99*(1-$O99)+$S99*(1-$O99)+$T99*$O99)),-LL268,0)</f>
        <v>0</v>
      </c>
      <c r="LM269" s="439">
        <f t="shared" si="448"/>
        <v>0</v>
      </c>
      <c r="LN269" s="439">
        <f t="shared" si="448"/>
        <v>0</v>
      </c>
      <c r="LO269" s="439">
        <f t="shared" si="448"/>
        <v>0</v>
      </c>
      <c r="LP269" s="439">
        <f t="shared" si="448"/>
        <v>0</v>
      </c>
      <c r="LQ269" s="439">
        <f t="shared" si="448"/>
        <v>0</v>
      </c>
      <c r="LR269" s="439">
        <f t="shared" si="448"/>
        <v>0</v>
      </c>
      <c r="LS269" s="439">
        <f t="shared" si="448"/>
        <v>0</v>
      </c>
      <c r="LT269" s="439">
        <f t="shared" si="448"/>
        <v>0</v>
      </c>
      <c r="LU269" s="439">
        <f t="shared" si="448"/>
        <v>0</v>
      </c>
      <c r="LV269" s="439">
        <f t="shared" si="448"/>
        <v>0</v>
      </c>
      <c r="LW269" s="439">
        <f t="shared" si="448"/>
        <v>0</v>
      </c>
      <c r="LX269" s="439">
        <f t="shared" si="448"/>
        <v>0</v>
      </c>
      <c r="LY269" s="439">
        <f t="shared" si="448"/>
        <v>0</v>
      </c>
      <c r="LZ269" s="439">
        <f t="shared" si="448"/>
        <v>0</v>
      </c>
      <c r="MA269" s="439">
        <f t="shared" si="448"/>
        <v>0</v>
      </c>
      <c r="MB269" s="439">
        <f t="shared" si="448"/>
        <v>0</v>
      </c>
      <c r="MC269" s="439">
        <f t="shared" si="448"/>
        <v>0</v>
      </c>
      <c r="MD269" s="439">
        <f t="shared" si="448"/>
        <v>0</v>
      </c>
      <c r="ME269" s="439">
        <f t="shared" si="448"/>
        <v>0</v>
      </c>
      <c r="MF269" s="439">
        <f t="shared" si="448"/>
        <v>0</v>
      </c>
      <c r="MG269" s="439">
        <f t="shared" si="448"/>
        <v>0</v>
      </c>
      <c r="MH269" s="439">
        <f t="shared" si="448"/>
        <v>0</v>
      </c>
      <c r="MI269" s="439">
        <f t="shared" si="448"/>
        <v>0</v>
      </c>
      <c r="MJ269" s="439">
        <f t="shared" si="448"/>
        <v>0</v>
      </c>
      <c r="MK269" s="439">
        <f t="shared" si="448"/>
        <v>0</v>
      </c>
      <c r="ML269" s="439">
        <f t="shared" si="448"/>
        <v>0</v>
      </c>
      <c r="MM269" s="439">
        <f t="shared" si="448"/>
        <v>0</v>
      </c>
      <c r="MN269" s="439">
        <f t="shared" si="448"/>
        <v>0</v>
      </c>
      <c r="MO269" s="439">
        <f t="shared" si="448"/>
        <v>0</v>
      </c>
      <c r="MP269" s="439">
        <f t="shared" si="448"/>
        <v>0</v>
      </c>
      <c r="MQ269" s="439">
        <f t="shared" si="448"/>
        <v>0</v>
      </c>
      <c r="MR269" s="439">
        <f t="shared" si="448"/>
        <v>0</v>
      </c>
      <c r="MS269" s="439">
        <f t="shared" si="448"/>
        <v>0</v>
      </c>
      <c r="MT269" s="439">
        <f t="shared" si="448"/>
        <v>0</v>
      </c>
      <c r="MU269" s="439">
        <f t="shared" si="448"/>
        <v>0</v>
      </c>
      <c r="MV269" s="439">
        <f t="shared" si="448"/>
        <v>0</v>
      </c>
      <c r="MW269" s="439">
        <f t="shared" si="448"/>
        <v>0</v>
      </c>
      <c r="MX269" s="439">
        <f t="shared" si="448"/>
        <v>0</v>
      </c>
      <c r="MY269" s="439">
        <f t="shared" si="448"/>
        <v>0</v>
      </c>
      <c r="MZ269" s="439">
        <f t="shared" si="448"/>
        <v>0</v>
      </c>
      <c r="NA269" s="439">
        <f t="shared" si="448"/>
        <v>0</v>
      </c>
      <c r="NB269" s="439">
        <f t="shared" si="448"/>
        <v>0</v>
      </c>
      <c r="NC269" s="439">
        <f t="shared" si="448"/>
        <v>0</v>
      </c>
      <c r="ND269" s="439">
        <f t="shared" si="448"/>
        <v>0</v>
      </c>
      <c r="NE269" s="439">
        <f t="shared" si="448"/>
        <v>0</v>
      </c>
      <c r="NF269" s="439">
        <f t="shared" si="448"/>
        <v>0</v>
      </c>
      <c r="NG269" s="439">
        <f t="shared" si="448"/>
        <v>0</v>
      </c>
      <c r="NH269" s="439">
        <f t="shared" si="448"/>
        <v>0</v>
      </c>
      <c r="NI269" s="439">
        <f t="shared" si="448"/>
        <v>0</v>
      </c>
      <c r="NJ269" s="439">
        <f t="shared" si="448"/>
        <v>0</v>
      </c>
      <c r="NK269" s="442">
        <f t="shared" si="448"/>
        <v>0</v>
      </c>
    </row>
    <row r="270" spans="1:375" x14ac:dyDescent="0.15">
      <c r="A270" s="436">
        <f t="shared" si="424"/>
        <v>244279.52278076025</v>
      </c>
      <c r="B270" s="441" t="s">
        <v>728</v>
      </c>
      <c r="C270" s="438" t="s">
        <v>754</v>
      </c>
      <c r="D270" s="439">
        <v>0</v>
      </c>
      <c r="E270" s="439">
        <v>0</v>
      </c>
      <c r="F270" s="439">
        <v>0</v>
      </c>
      <c r="G270" s="439">
        <v>0</v>
      </c>
      <c r="H270" s="439">
        <v>0</v>
      </c>
      <c r="I270" s="439">
        <v>0</v>
      </c>
      <c r="J270" s="439">
        <v>0</v>
      </c>
      <c r="K270" s="439">
        <v>0</v>
      </c>
      <c r="L270" s="439">
        <v>0</v>
      </c>
      <c r="M270" s="439">
        <v>0</v>
      </c>
      <c r="N270" s="439">
        <v>0</v>
      </c>
      <c r="O270" s="439">
        <v>0</v>
      </c>
      <c r="P270" s="439">
        <v>0</v>
      </c>
      <c r="Q270" s="439">
        <v>0</v>
      </c>
      <c r="R270" s="439">
        <v>0</v>
      </c>
      <c r="S270" s="439">
        <v>0</v>
      </c>
      <c r="T270" s="439">
        <v>0</v>
      </c>
      <c r="U270" s="439">
        <v>0</v>
      </c>
      <c r="V270" s="439">
        <v>0</v>
      </c>
      <c r="W270" s="439">
        <v>0</v>
      </c>
      <c r="X270" s="439">
        <v>0</v>
      </c>
      <c r="Y270" s="439">
        <v>0</v>
      </c>
      <c r="Z270" s="439">
        <v>0</v>
      </c>
      <c r="AA270" s="439">
        <v>0</v>
      </c>
      <c r="AB270" s="439">
        <v>0</v>
      </c>
      <c r="AC270" s="439">
        <v>0</v>
      </c>
      <c r="AD270" s="439">
        <v>0</v>
      </c>
      <c r="AE270" s="439">
        <v>0</v>
      </c>
      <c r="AF270" s="439">
        <v>0</v>
      </c>
      <c r="AG270" s="439">
        <v>0</v>
      </c>
      <c r="AH270" s="439">
        <v>0</v>
      </c>
      <c r="AI270" s="439">
        <v>0</v>
      </c>
      <c r="AJ270" s="439">
        <v>0</v>
      </c>
      <c r="AK270" s="439">
        <v>0</v>
      </c>
      <c r="AL270" s="439">
        <v>0</v>
      </c>
      <c r="AM270" s="439">
        <v>0</v>
      </c>
      <c r="AN270" s="439">
        <v>0</v>
      </c>
      <c r="AO270" s="439">
        <v>0</v>
      </c>
      <c r="AP270" s="439">
        <v>0</v>
      </c>
      <c r="AQ270" s="439">
        <v>0</v>
      </c>
      <c r="AR270" s="439">
        <v>0</v>
      </c>
      <c r="AS270" s="439">
        <v>0</v>
      </c>
      <c r="AT270" s="439">
        <v>0</v>
      </c>
      <c r="AU270" s="439">
        <v>0</v>
      </c>
      <c r="AV270" s="439">
        <v>0</v>
      </c>
      <c r="AW270" s="439">
        <v>0</v>
      </c>
      <c r="AX270" s="439">
        <v>0</v>
      </c>
      <c r="AY270" s="439">
        <v>0</v>
      </c>
      <c r="AZ270" s="439">
        <v>0</v>
      </c>
      <c r="BA270" s="439">
        <v>0</v>
      </c>
      <c r="BB270" s="439">
        <v>0</v>
      </c>
      <c r="BC270" s="439">
        <v>0</v>
      </c>
      <c r="BD270" s="439">
        <v>0</v>
      </c>
      <c r="BE270" s="439">
        <v>0</v>
      </c>
      <c r="BF270" s="439">
        <v>0</v>
      </c>
      <c r="BG270" s="439">
        <v>0</v>
      </c>
      <c r="BH270" s="439">
        <v>0</v>
      </c>
      <c r="BI270" s="439">
        <v>0</v>
      </c>
      <c r="BJ270" s="439">
        <v>0</v>
      </c>
      <c r="BK270" s="439">
        <v>0</v>
      </c>
      <c r="BL270" s="439">
        <v>0</v>
      </c>
      <c r="BM270" s="439">
        <v>0</v>
      </c>
      <c r="BN270" s="439">
        <v>0</v>
      </c>
      <c r="BO270" s="439">
        <v>0</v>
      </c>
      <c r="BP270" s="439">
        <v>2592.7410167648427</v>
      </c>
      <c r="BQ270" s="439">
        <v>2595.6095227487381</v>
      </c>
      <c r="BR270" s="439">
        <v>2638.1984640599726</v>
      </c>
      <c r="BS270" s="439">
        <v>2639.7465023582522</v>
      </c>
      <c r="BT270" s="439">
        <v>2641.2983585365928</v>
      </c>
      <c r="BU270" s="439">
        <v>2642.8540420109166</v>
      </c>
      <c r="BV270" s="439">
        <v>2644.6389577256505</v>
      </c>
      <c r="BW270" s="439">
        <v>2646.2023241326547</v>
      </c>
      <c r="BX270" s="439">
        <v>2685.220518691553</v>
      </c>
      <c r="BY270" s="439">
        <v>2692.9483126993759</v>
      </c>
      <c r="BZ270" s="439">
        <v>2694.5232747072364</v>
      </c>
      <c r="CA270" s="439">
        <v>2696.1021209962887</v>
      </c>
      <c r="CB270" s="439">
        <v>2698.4102719678135</v>
      </c>
      <c r="CC270" s="439">
        <v>2701.3648331312256</v>
      </c>
      <c r="CD270" s="439">
        <v>2702.9553898365298</v>
      </c>
      <c r="CE270" s="439">
        <v>2704.5498692837573</v>
      </c>
      <c r="CF270" s="439">
        <v>2706.148281147448</v>
      </c>
      <c r="CG270" s="439">
        <v>2707.7506351260022</v>
      </c>
      <c r="CH270" s="439">
        <v>2709.5890983121776</v>
      </c>
      <c r="CI270" s="439">
        <v>2711.1993657113917</v>
      </c>
      <c r="CJ270" s="439">
        <v>2751.1003255441533</v>
      </c>
      <c r="CK270" s="439">
        <v>2759.0599533722107</v>
      </c>
      <c r="CL270" s="439">
        <v>2760.6821642403065</v>
      </c>
      <c r="CM270" s="439">
        <v>2762.3083759180304</v>
      </c>
      <c r="CN270" s="439">
        <v>2764.6857714187004</v>
      </c>
      <c r="CO270" s="439">
        <v>2767.7289694170158</v>
      </c>
      <c r="CP270" s="439">
        <v>2769.3672428234786</v>
      </c>
      <c r="CQ270" s="439">
        <v>2771.0095566541227</v>
      </c>
      <c r="CR270" s="439">
        <v>2772.6559208737249</v>
      </c>
      <c r="CS270" s="439">
        <v>2774.3063454716357</v>
      </c>
      <c r="CT270" s="439">
        <v>2745.1017518952199</v>
      </c>
      <c r="CU270" s="439">
        <v>2746.7149697388027</v>
      </c>
      <c r="CV270" s="439">
        <v>2634.0574056508826</v>
      </c>
      <c r="CW270" s="439">
        <v>2664.899896701625</v>
      </c>
      <c r="CX270" s="439">
        <v>2666.3581747799039</v>
      </c>
      <c r="CY270" s="439">
        <v>2785.3688477078613</v>
      </c>
      <c r="CZ270" s="439">
        <v>2787.817565073552</v>
      </c>
      <c r="DA270" s="439">
        <v>2835.8027234753599</v>
      </c>
      <c r="DB270" s="439">
        <v>2837.4901450840175</v>
      </c>
      <c r="DC270" s="439">
        <v>2839.1817283295813</v>
      </c>
      <c r="DD270" s="439">
        <v>2840.8774834757705</v>
      </c>
      <c r="DE270" s="439">
        <v>2842.5774208116186</v>
      </c>
      <c r="DF270" s="439">
        <v>2844.2815506515326</v>
      </c>
      <c r="DG270" s="439">
        <v>2845.9898833353586</v>
      </c>
      <c r="DH270" s="439">
        <v>2886.3318794809161</v>
      </c>
      <c r="DI270" s="439">
        <v>2896.4100942777318</v>
      </c>
      <c r="DJ270" s="439">
        <v>2898.1310977876938</v>
      </c>
      <c r="DK270" s="439">
        <v>2899.8563457565915</v>
      </c>
      <c r="DL270" s="439">
        <v>2902.3785246432531</v>
      </c>
      <c r="DM270" s="439">
        <v>2905.6070533996644</v>
      </c>
      <c r="DN270" s="439">
        <v>2907.3450976565814</v>
      </c>
      <c r="DO270" s="439">
        <v>2909.0874283995126</v>
      </c>
      <c r="DP270" s="439">
        <v>2910.8340562000881</v>
      </c>
      <c r="DQ270" s="439">
        <v>2912.5849916560119</v>
      </c>
      <c r="DR270" s="439">
        <v>2914.3402453911226</v>
      </c>
      <c r="DS270" s="439">
        <v>2916.0998280554631</v>
      </c>
      <c r="DT270" s="439">
        <v>2957.346689049788</v>
      </c>
      <c r="DU270" s="439">
        <v>2967.7272502905089</v>
      </c>
      <c r="DV270" s="439">
        <v>2969.4998839057698</v>
      </c>
      <c r="DW270" s="439">
        <v>2971.2768893137345</v>
      </c>
      <c r="DX270" s="439">
        <v>2973.874733566995</v>
      </c>
      <c r="DY270" s="439">
        <v>2793.1279322109203</v>
      </c>
      <c r="DZ270" s="439">
        <v>2794.6579400377645</v>
      </c>
      <c r="EA270" s="439">
        <v>2796.1917212766643</v>
      </c>
      <c r="EB270" s="439">
        <v>2929.7242193813581</v>
      </c>
      <c r="EC270" s="439">
        <v>2931.5276829009595</v>
      </c>
      <c r="ED270" s="439">
        <v>2987.7151027388372</v>
      </c>
      <c r="EE270" s="439">
        <v>2989.5274728831082</v>
      </c>
      <c r="EF270" s="439">
        <v>2543.1723704864826</v>
      </c>
      <c r="EG270" s="439">
        <v>2544.9390516192152</v>
      </c>
      <c r="EH270" s="439">
        <v>2546.7100898642234</v>
      </c>
      <c r="EI270" s="439">
        <v>2548.4854959673198</v>
      </c>
      <c r="EJ270" s="439">
        <v>2550.2652807008226</v>
      </c>
      <c r="EK270" s="439">
        <v>2552.0494548636143</v>
      </c>
      <c r="EL270" s="439">
        <v>2553.838029281213</v>
      </c>
      <c r="EM270" s="439">
        <v>2555.6310148058328</v>
      </c>
      <c r="EN270" s="439">
        <v>2557.4284223164545</v>
      </c>
      <c r="EO270" s="439">
        <v>2559.2302627188878</v>
      </c>
      <c r="EP270" s="439">
        <v>2561.0365469458402</v>
      </c>
      <c r="EQ270" s="439">
        <v>2562.8472859569811</v>
      </c>
      <c r="ER270" s="439">
        <v>2573.2373908231457</v>
      </c>
      <c r="ES270" s="439">
        <v>2575.0570723898604</v>
      </c>
      <c r="ET270" s="439">
        <v>2576.8812417822187</v>
      </c>
      <c r="EU270" s="439">
        <v>2578.7099100684081</v>
      </c>
      <c r="EV270" s="439">
        <v>2580.5430883439162</v>
      </c>
      <c r="EW270" s="439">
        <v>2192.1031432763975</v>
      </c>
      <c r="EX270" s="439">
        <v>2154.7698964066644</v>
      </c>
      <c r="EY270" s="439">
        <v>2155.7014555230398</v>
      </c>
      <c r="EZ270" s="439">
        <v>2156.6353121155053</v>
      </c>
      <c r="FA270" s="439">
        <v>2157.5714718502563</v>
      </c>
      <c r="FB270" s="439">
        <v>0</v>
      </c>
      <c r="FC270" s="439">
        <v>0</v>
      </c>
      <c r="FD270" s="439">
        <v>0</v>
      </c>
      <c r="FE270" s="439">
        <v>0</v>
      </c>
      <c r="FF270" s="439">
        <v>0</v>
      </c>
      <c r="FG270" s="439">
        <v>0</v>
      </c>
      <c r="FH270" s="439">
        <v>0</v>
      </c>
      <c r="FI270" s="439">
        <v>0</v>
      </c>
      <c r="FJ270" s="439">
        <v>0</v>
      </c>
      <c r="FK270" s="439">
        <v>0</v>
      </c>
      <c r="FL270" s="439">
        <v>0</v>
      </c>
      <c r="FM270" s="439">
        <v>0</v>
      </c>
      <c r="FN270" s="439">
        <v>0</v>
      </c>
      <c r="FO270" s="439">
        <v>0</v>
      </c>
      <c r="FP270" s="439">
        <v>0</v>
      </c>
      <c r="FQ270" s="439">
        <v>0</v>
      </c>
      <c r="FR270" s="439">
        <v>0</v>
      </c>
      <c r="FS270" s="439">
        <v>0</v>
      </c>
      <c r="FT270" s="439">
        <v>0</v>
      </c>
      <c r="FU270" s="439">
        <v>0</v>
      </c>
      <c r="FV270" s="439">
        <v>0</v>
      </c>
      <c r="FW270" s="439">
        <v>0</v>
      </c>
      <c r="FX270" s="439">
        <v>0</v>
      </c>
      <c r="FY270" s="439">
        <v>0</v>
      </c>
      <c r="FZ270" s="439">
        <v>0</v>
      </c>
      <c r="GA270" s="439">
        <v>0</v>
      </c>
      <c r="GB270" s="439">
        <v>0</v>
      </c>
      <c r="GC270" s="439">
        <v>0</v>
      </c>
      <c r="GD270" s="439">
        <v>0</v>
      </c>
      <c r="GE270" s="439">
        <v>0</v>
      </c>
      <c r="GF270" s="439">
        <v>0</v>
      </c>
      <c r="GG270" s="439">
        <v>0</v>
      </c>
      <c r="GH270" s="439">
        <v>0</v>
      </c>
      <c r="GI270" s="439">
        <v>0</v>
      </c>
      <c r="GJ270" s="439">
        <v>0</v>
      </c>
      <c r="GK270" s="439">
        <v>0</v>
      </c>
      <c r="GL270" s="439">
        <v>0</v>
      </c>
      <c r="GM270" s="439">
        <v>0</v>
      </c>
      <c r="GN270" s="439">
        <v>0</v>
      </c>
      <c r="GO270" s="439">
        <v>0</v>
      </c>
      <c r="GP270" s="439">
        <v>0</v>
      </c>
      <c r="GQ270" s="439">
        <v>0</v>
      </c>
      <c r="GR270" s="439">
        <v>0</v>
      </c>
      <c r="GS270" s="439">
        <v>0</v>
      </c>
      <c r="GT270" s="439">
        <v>0</v>
      </c>
      <c r="GU270" s="439">
        <v>0</v>
      </c>
      <c r="GV270" s="439">
        <v>0</v>
      </c>
      <c r="GW270" s="439">
        <v>0</v>
      </c>
      <c r="GX270" s="439">
        <v>0</v>
      </c>
      <c r="GY270" s="439">
        <v>0</v>
      </c>
      <c r="GZ270" s="439">
        <v>0</v>
      </c>
      <c r="HA270" s="439">
        <v>0</v>
      </c>
      <c r="HB270" s="439">
        <v>0</v>
      </c>
      <c r="HC270" s="439">
        <v>0</v>
      </c>
      <c r="HD270" s="439">
        <v>0</v>
      </c>
      <c r="HE270" s="439">
        <v>0</v>
      </c>
      <c r="HF270" s="439">
        <v>0</v>
      </c>
      <c r="HG270" s="439">
        <v>0</v>
      </c>
      <c r="HH270" s="439">
        <v>0</v>
      </c>
      <c r="HI270" s="439">
        <v>0</v>
      </c>
      <c r="HJ270" s="439">
        <v>0</v>
      </c>
      <c r="HK270" s="439">
        <v>0</v>
      </c>
      <c r="HL270" s="439">
        <v>0</v>
      </c>
      <c r="HM270" s="439">
        <v>0</v>
      </c>
      <c r="HN270" s="439">
        <v>0</v>
      </c>
      <c r="HO270" s="439">
        <v>0</v>
      </c>
      <c r="HP270" s="439">
        <v>0</v>
      </c>
      <c r="HQ270" s="439">
        <v>0</v>
      </c>
      <c r="HR270" s="439">
        <v>0</v>
      </c>
      <c r="HS270" s="439">
        <v>0</v>
      </c>
      <c r="HT270" s="439">
        <v>0</v>
      </c>
      <c r="HU270" s="439">
        <v>0</v>
      </c>
      <c r="HV270" s="439">
        <v>0</v>
      </c>
      <c r="HW270" s="439">
        <v>0</v>
      </c>
      <c r="HX270" s="439">
        <v>0</v>
      </c>
      <c r="HY270" s="439">
        <v>0</v>
      </c>
      <c r="HZ270" s="439">
        <v>0</v>
      </c>
      <c r="IA270" s="439">
        <v>0</v>
      </c>
      <c r="IB270" s="439">
        <v>0</v>
      </c>
      <c r="IC270" s="439">
        <v>0</v>
      </c>
      <c r="ID270" s="439">
        <v>0</v>
      </c>
      <c r="IE270" s="439">
        <v>0</v>
      </c>
      <c r="IF270" s="439">
        <v>0</v>
      </c>
      <c r="IG270" s="439">
        <v>0</v>
      </c>
      <c r="IH270" s="439">
        <v>0</v>
      </c>
      <c r="II270" s="439">
        <v>0</v>
      </c>
      <c r="IJ270" s="439">
        <v>0</v>
      </c>
      <c r="IK270" s="439">
        <v>0</v>
      </c>
      <c r="IL270" s="439">
        <v>0</v>
      </c>
      <c r="IM270" s="439">
        <v>0</v>
      </c>
      <c r="IN270" s="439">
        <v>0</v>
      </c>
      <c r="IO270" s="439">
        <v>0</v>
      </c>
      <c r="IP270" s="439">
        <v>0</v>
      </c>
      <c r="IQ270" s="439">
        <v>0</v>
      </c>
      <c r="IR270" s="439">
        <v>0</v>
      </c>
      <c r="IS270" s="439">
        <v>0</v>
      </c>
      <c r="IT270" s="439">
        <v>0</v>
      </c>
      <c r="IU270" s="439">
        <v>0</v>
      </c>
      <c r="IV270" s="439">
        <v>0</v>
      </c>
      <c r="IW270" s="439">
        <v>0</v>
      </c>
      <c r="IX270" s="439">
        <v>0</v>
      </c>
      <c r="IY270" s="439">
        <v>0</v>
      </c>
      <c r="IZ270" s="439">
        <v>0</v>
      </c>
      <c r="JA270" s="439">
        <v>0</v>
      </c>
      <c r="JB270" s="439">
        <v>0</v>
      </c>
      <c r="JC270" s="439">
        <v>0</v>
      </c>
      <c r="JD270" s="439">
        <v>0</v>
      </c>
      <c r="JE270" s="439">
        <v>0</v>
      </c>
      <c r="JF270" s="439">
        <v>0</v>
      </c>
      <c r="JG270" s="439">
        <v>0</v>
      </c>
      <c r="JH270" s="439">
        <v>0</v>
      </c>
      <c r="JI270" s="439">
        <v>0</v>
      </c>
      <c r="JJ270" s="439">
        <v>0</v>
      </c>
      <c r="JK270" s="439">
        <v>0</v>
      </c>
      <c r="JL270" s="439">
        <v>0</v>
      </c>
      <c r="JM270" s="439">
        <v>0</v>
      </c>
      <c r="JN270" s="439">
        <v>0</v>
      </c>
      <c r="JO270" s="439">
        <v>0</v>
      </c>
      <c r="JP270" s="439">
        <v>0</v>
      </c>
      <c r="JQ270" s="439">
        <v>0</v>
      </c>
      <c r="JR270" s="439">
        <v>0</v>
      </c>
      <c r="JS270" s="439">
        <v>0</v>
      </c>
      <c r="JT270" s="439">
        <v>0</v>
      </c>
      <c r="JU270" s="439">
        <v>0</v>
      </c>
      <c r="JV270" s="439">
        <v>0</v>
      </c>
      <c r="JW270" s="439">
        <v>0</v>
      </c>
      <c r="JX270" s="439">
        <v>0</v>
      </c>
      <c r="JY270" s="439">
        <v>0</v>
      </c>
      <c r="JZ270" s="439">
        <v>0</v>
      </c>
      <c r="KA270" s="439">
        <v>0</v>
      </c>
      <c r="KB270" s="439">
        <v>0</v>
      </c>
      <c r="KC270" s="439">
        <v>0</v>
      </c>
      <c r="KD270" s="439">
        <v>0</v>
      </c>
      <c r="KE270" s="439">
        <v>0</v>
      </c>
      <c r="KF270" s="439">
        <v>0</v>
      </c>
      <c r="KG270" s="439">
        <v>0</v>
      </c>
      <c r="KH270" s="439">
        <v>0</v>
      </c>
      <c r="KI270" s="439">
        <v>0</v>
      </c>
      <c r="KJ270" s="439">
        <v>0</v>
      </c>
      <c r="KK270" s="439">
        <v>0</v>
      </c>
      <c r="KL270" s="439">
        <v>0</v>
      </c>
      <c r="KM270" s="439">
        <v>0</v>
      </c>
      <c r="KN270" s="439">
        <v>0</v>
      </c>
      <c r="KO270" s="439">
        <v>0</v>
      </c>
      <c r="KP270" s="439">
        <v>0</v>
      </c>
      <c r="KQ270" s="439">
        <v>0</v>
      </c>
      <c r="KR270" s="439">
        <v>0</v>
      </c>
      <c r="KS270" s="439">
        <v>0</v>
      </c>
      <c r="KT270" s="439">
        <v>0</v>
      </c>
      <c r="KU270" s="439">
        <v>0</v>
      </c>
      <c r="KV270" s="439">
        <v>0</v>
      </c>
      <c r="KW270" s="439">
        <v>0</v>
      </c>
      <c r="KX270" s="439">
        <v>0</v>
      </c>
      <c r="KY270" s="439">
        <v>0</v>
      </c>
      <c r="KZ270" s="439">
        <v>0</v>
      </c>
      <c r="LA270" s="439">
        <v>0</v>
      </c>
      <c r="LB270" s="439">
        <v>0</v>
      </c>
      <c r="LC270" s="439">
        <v>0</v>
      </c>
      <c r="LD270" s="439">
        <v>0</v>
      </c>
      <c r="LE270" s="439">
        <v>0</v>
      </c>
      <c r="LF270" s="439">
        <v>0</v>
      </c>
      <c r="LG270" s="439">
        <v>0</v>
      </c>
      <c r="LH270" s="439">
        <v>0</v>
      </c>
      <c r="LI270" s="439">
        <v>0</v>
      </c>
      <c r="LJ270" s="439">
        <v>0</v>
      </c>
      <c r="LK270" s="439">
        <v>0</v>
      </c>
      <c r="LL270" s="439">
        <v>0</v>
      </c>
      <c r="LM270" s="439">
        <v>0</v>
      </c>
      <c r="LN270" s="439">
        <v>0</v>
      </c>
      <c r="LO270" s="439">
        <v>0</v>
      </c>
      <c r="LP270" s="439">
        <v>0</v>
      </c>
      <c r="LQ270" s="439">
        <v>0</v>
      </c>
      <c r="LR270" s="439">
        <v>0</v>
      </c>
      <c r="LS270" s="439">
        <v>0</v>
      </c>
      <c r="LT270" s="439">
        <v>0</v>
      </c>
      <c r="LU270" s="439">
        <v>0</v>
      </c>
      <c r="LV270" s="439">
        <v>0</v>
      </c>
      <c r="LW270" s="439">
        <v>0</v>
      </c>
      <c r="LX270" s="439">
        <v>0</v>
      </c>
      <c r="LY270" s="439">
        <v>0</v>
      </c>
      <c r="LZ270" s="439">
        <v>0</v>
      </c>
      <c r="MA270" s="439">
        <v>0</v>
      </c>
      <c r="MB270" s="439">
        <v>0</v>
      </c>
      <c r="MC270" s="439">
        <v>0</v>
      </c>
      <c r="MD270" s="439">
        <v>0</v>
      </c>
      <c r="ME270" s="439">
        <v>0</v>
      </c>
      <c r="MF270" s="439">
        <v>0</v>
      </c>
      <c r="MG270" s="439">
        <v>0</v>
      </c>
      <c r="MH270" s="439">
        <v>0</v>
      </c>
      <c r="MI270" s="439">
        <v>0</v>
      </c>
      <c r="MJ270" s="439">
        <v>0</v>
      </c>
      <c r="MK270" s="439">
        <v>0</v>
      </c>
      <c r="ML270" s="439">
        <v>0</v>
      </c>
      <c r="MM270" s="439">
        <v>0</v>
      </c>
      <c r="MN270" s="439">
        <v>0</v>
      </c>
      <c r="MO270" s="439">
        <v>0</v>
      </c>
      <c r="MP270" s="439">
        <v>0</v>
      </c>
      <c r="MQ270" s="439">
        <v>0</v>
      </c>
      <c r="MR270" s="439">
        <v>0</v>
      </c>
      <c r="MS270" s="439">
        <v>0</v>
      </c>
      <c r="MT270" s="439">
        <v>0</v>
      </c>
      <c r="MU270" s="439">
        <v>0</v>
      </c>
      <c r="MV270" s="439">
        <v>0</v>
      </c>
      <c r="MW270" s="439">
        <v>0</v>
      </c>
      <c r="MX270" s="439">
        <v>0</v>
      </c>
      <c r="MY270" s="439">
        <v>0</v>
      </c>
      <c r="MZ270" s="439">
        <v>0</v>
      </c>
      <c r="NA270" s="439">
        <v>0</v>
      </c>
      <c r="NB270" s="439">
        <v>0</v>
      </c>
      <c r="NC270" s="439">
        <v>0</v>
      </c>
      <c r="ND270" s="439">
        <v>0</v>
      </c>
      <c r="NE270" s="439">
        <v>0</v>
      </c>
      <c r="NF270" s="439">
        <v>0</v>
      </c>
      <c r="NG270" s="439">
        <v>0</v>
      </c>
      <c r="NH270" s="439">
        <v>0</v>
      </c>
      <c r="NI270" s="439">
        <v>0</v>
      </c>
      <c r="NJ270" s="439">
        <v>0</v>
      </c>
      <c r="NK270" s="442">
        <v>0</v>
      </c>
    </row>
    <row r="271" spans="1:375" x14ac:dyDescent="0.15">
      <c r="A271" s="443">
        <f t="shared" si="424"/>
        <v>1714454.7782346159</v>
      </c>
      <c r="B271" s="444"/>
      <c r="C271" s="445" t="s">
        <v>755</v>
      </c>
      <c r="D271" s="446">
        <f>SUM(D264:D270)</f>
        <v>0</v>
      </c>
      <c r="E271" s="446">
        <f t="shared" ref="E271:BP271" si="449">SUM(E264:E270)</f>
        <v>0</v>
      </c>
      <c r="F271" s="446">
        <f t="shared" si="449"/>
        <v>0</v>
      </c>
      <c r="G271" s="446">
        <f t="shared" si="449"/>
        <v>0</v>
      </c>
      <c r="H271" s="446">
        <f t="shared" si="449"/>
        <v>0</v>
      </c>
      <c r="I271" s="446">
        <f t="shared" si="449"/>
        <v>0</v>
      </c>
      <c r="J271" s="446">
        <f t="shared" si="449"/>
        <v>0</v>
      </c>
      <c r="K271" s="446">
        <f t="shared" si="449"/>
        <v>0</v>
      </c>
      <c r="L271" s="446">
        <f t="shared" si="449"/>
        <v>0</v>
      </c>
      <c r="M271" s="446">
        <f t="shared" si="449"/>
        <v>0</v>
      </c>
      <c r="N271" s="446">
        <f t="shared" si="449"/>
        <v>0</v>
      </c>
      <c r="O271" s="446">
        <f t="shared" si="449"/>
        <v>0</v>
      </c>
      <c r="P271" s="446">
        <f t="shared" si="449"/>
        <v>0</v>
      </c>
      <c r="Q271" s="446">
        <f t="shared" si="449"/>
        <v>0</v>
      </c>
      <c r="R271" s="446">
        <f t="shared" si="449"/>
        <v>0</v>
      </c>
      <c r="S271" s="446">
        <f t="shared" si="449"/>
        <v>0</v>
      </c>
      <c r="T271" s="446">
        <f t="shared" si="449"/>
        <v>0</v>
      </c>
      <c r="U271" s="446">
        <f t="shared" si="449"/>
        <v>0</v>
      </c>
      <c r="V271" s="446">
        <f t="shared" si="449"/>
        <v>0</v>
      </c>
      <c r="W271" s="446">
        <f t="shared" si="449"/>
        <v>0</v>
      </c>
      <c r="X271" s="446">
        <f t="shared" si="449"/>
        <v>0</v>
      </c>
      <c r="Y271" s="446">
        <f t="shared" si="449"/>
        <v>0</v>
      </c>
      <c r="Z271" s="446">
        <f t="shared" si="449"/>
        <v>0</v>
      </c>
      <c r="AA271" s="446">
        <f t="shared" si="449"/>
        <v>0</v>
      </c>
      <c r="AB271" s="446">
        <f t="shared" si="449"/>
        <v>0</v>
      </c>
      <c r="AC271" s="446">
        <f t="shared" si="449"/>
        <v>1675.8276979264156</v>
      </c>
      <c r="AD271" s="446">
        <f t="shared" si="449"/>
        <v>1689.0605744639597</v>
      </c>
      <c r="AE271" s="446">
        <f t="shared" si="449"/>
        <v>1696.9600081276822</v>
      </c>
      <c r="AF271" s="446">
        <f t="shared" si="449"/>
        <v>1760.9849970361483</v>
      </c>
      <c r="AG271" s="446">
        <f t="shared" si="449"/>
        <v>1902.5561721090253</v>
      </c>
      <c r="AH271" s="446">
        <f t="shared" si="449"/>
        <v>12151.027491481571</v>
      </c>
      <c r="AI271" s="446">
        <f t="shared" si="449"/>
        <v>12152.444165818601</v>
      </c>
      <c r="AJ271" s="446">
        <f t="shared" si="449"/>
        <v>12157.579543663513</v>
      </c>
      <c r="AK271" s="446">
        <f t="shared" si="449"/>
        <v>12181.499160273113</v>
      </c>
      <c r="AL271" s="446">
        <f t="shared" si="449"/>
        <v>12224.860555532709</v>
      </c>
      <c r="AM271" s="446">
        <f t="shared" si="449"/>
        <v>12226.291257260591</v>
      </c>
      <c r="AN271" s="446">
        <f t="shared" si="449"/>
        <v>12696.671922572938</v>
      </c>
      <c r="AO271" s="446">
        <f t="shared" si="449"/>
        <v>13005.52143390612</v>
      </c>
      <c r="AP271" s="446">
        <f t="shared" si="449"/>
        <v>13006.962747251411</v>
      </c>
      <c r="AQ271" s="446">
        <f t="shared" si="449"/>
        <v>13008.407615264239</v>
      </c>
      <c r="AR271" s="446">
        <f t="shared" si="449"/>
        <v>13010.519900374358</v>
      </c>
      <c r="AS271" s="446">
        <f t="shared" si="449"/>
        <v>13013.223742380103</v>
      </c>
      <c r="AT271" s="446">
        <f t="shared" si="449"/>
        <v>13014.679327082691</v>
      </c>
      <c r="AU271" s="446">
        <f t="shared" si="449"/>
        <v>13016.138501649832</v>
      </c>
      <c r="AV271" s="446">
        <f t="shared" si="449"/>
        <v>13021.42794083009</v>
      </c>
      <c r="AW271" s="446">
        <f t="shared" si="449"/>
        <v>13023.272836842094</v>
      </c>
      <c r="AX271" s="446">
        <f t="shared" si="449"/>
        <v>13024.955291092952</v>
      </c>
      <c r="AY271" s="446">
        <f t="shared" si="449"/>
        <v>13026.428913872671</v>
      </c>
      <c r="AZ271" s="446">
        <f t="shared" si="449"/>
        <v>13063.741795604565</v>
      </c>
      <c r="BA271" s="446">
        <f t="shared" si="449"/>
        <v>13381.856792277744</v>
      </c>
      <c r="BB271" s="446">
        <f t="shared" si="449"/>
        <v>13383.341345023393</v>
      </c>
      <c r="BC271" s="446">
        <f t="shared" si="449"/>
        <v>13384.829559076605</v>
      </c>
      <c r="BD271" s="446">
        <f t="shared" si="449"/>
        <v>13387.005212740027</v>
      </c>
      <c r="BE271" s="446">
        <f t="shared" si="449"/>
        <v>13389.790170005945</v>
      </c>
      <c r="BF271" s="446">
        <f t="shared" si="449"/>
        <v>13391.289422249611</v>
      </c>
      <c r="BG271" s="446">
        <f t="shared" si="449"/>
        <v>13392.792372053764</v>
      </c>
      <c r="BH271" s="446">
        <f t="shared" si="449"/>
        <v>12914.17276359135</v>
      </c>
      <c r="BI271" s="446">
        <f t="shared" si="449"/>
        <v>12868.449160353935</v>
      </c>
      <c r="BJ271" s="446">
        <f t="shared" si="449"/>
        <v>12869.416906422019</v>
      </c>
      <c r="BK271" s="446">
        <f t="shared" si="449"/>
        <v>13219.872350122117</v>
      </c>
      <c r="BL271" s="446">
        <f t="shared" si="449"/>
        <v>13292.837940707306</v>
      </c>
      <c r="BM271" s="446">
        <f t="shared" si="449"/>
        <v>0</v>
      </c>
      <c r="BN271" s="446">
        <f t="shared" si="449"/>
        <v>0</v>
      </c>
      <c r="BO271" s="446">
        <f t="shared" si="449"/>
        <v>0</v>
      </c>
      <c r="BP271" s="446">
        <f t="shared" si="449"/>
        <v>2592.7410167648427</v>
      </c>
      <c r="BQ271" s="446">
        <f t="shared" ref="BQ271:EB271" si="450">SUM(BQ264:BQ270)</f>
        <v>2595.6095227487381</v>
      </c>
      <c r="BR271" s="446">
        <f t="shared" si="450"/>
        <v>13458.089824193306</v>
      </c>
      <c r="BS271" s="446">
        <f t="shared" si="450"/>
        <v>13459.637862491585</v>
      </c>
      <c r="BT271" s="446">
        <f t="shared" si="450"/>
        <v>13461.189718669926</v>
      </c>
      <c r="BU271" s="446">
        <f t="shared" si="450"/>
        <v>13462.74540214425</v>
      </c>
      <c r="BV271" s="446">
        <f t="shared" si="450"/>
        <v>13464.530317858984</v>
      </c>
      <c r="BW271" s="446">
        <f t="shared" si="450"/>
        <v>13466.093684265988</v>
      </c>
      <c r="BX271" s="446">
        <f t="shared" si="450"/>
        <v>13505.111878824886</v>
      </c>
      <c r="BY271" s="446">
        <f t="shared" si="450"/>
        <v>13837.436413636709</v>
      </c>
      <c r="BZ271" s="446">
        <f t="shared" si="450"/>
        <v>13839.01137564457</v>
      </c>
      <c r="CA271" s="446">
        <f t="shared" si="450"/>
        <v>13840.590221933622</v>
      </c>
      <c r="CB271" s="446">
        <f t="shared" si="450"/>
        <v>13842.898372905147</v>
      </c>
      <c r="CC271" s="446">
        <f t="shared" si="450"/>
        <v>13845.852934068558</v>
      </c>
      <c r="CD271" s="446">
        <f t="shared" si="450"/>
        <v>13847.443490773863</v>
      </c>
      <c r="CE271" s="446">
        <f t="shared" si="450"/>
        <v>13849.03797022109</v>
      </c>
      <c r="CF271" s="446">
        <f t="shared" si="450"/>
        <v>13850.63638208478</v>
      </c>
      <c r="CG271" s="446">
        <f t="shared" si="450"/>
        <v>13852.238736063335</v>
      </c>
      <c r="CH271" s="446">
        <f t="shared" si="450"/>
        <v>13854.07719924951</v>
      </c>
      <c r="CI271" s="446">
        <f t="shared" si="450"/>
        <v>13855.687466648724</v>
      </c>
      <c r="CJ271" s="446">
        <f t="shared" si="450"/>
        <v>13895.588426481487</v>
      </c>
      <c r="CK271" s="446">
        <f t="shared" si="450"/>
        <v>14237.882697337665</v>
      </c>
      <c r="CL271" s="446">
        <f t="shared" si="450"/>
        <v>14239.504908205761</v>
      </c>
      <c r="CM271" s="446">
        <f t="shared" si="450"/>
        <v>14241.131119883485</v>
      </c>
      <c r="CN271" s="446">
        <f t="shared" si="450"/>
        <v>14243.508515384156</v>
      </c>
      <c r="CO271" s="446">
        <f t="shared" si="450"/>
        <v>14246.551713382471</v>
      </c>
      <c r="CP271" s="446">
        <f t="shared" si="450"/>
        <v>14248.189986788933</v>
      </c>
      <c r="CQ271" s="446">
        <f t="shared" si="450"/>
        <v>14249.832300619577</v>
      </c>
      <c r="CR271" s="446">
        <f t="shared" si="450"/>
        <v>14251.47866483918</v>
      </c>
      <c r="CS271" s="446">
        <f t="shared" si="450"/>
        <v>14253.12908943709</v>
      </c>
      <c r="CT271" s="446">
        <f t="shared" si="450"/>
        <v>14223.924495860674</v>
      </c>
      <c r="CU271" s="446">
        <f t="shared" si="450"/>
        <v>14225.537713704258</v>
      </c>
      <c r="CV271" s="446">
        <f t="shared" si="450"/>
        <v>14112.880149616338</v>
      </c>
      <c r="CW271" s="446">
        <f t="shared" si="450"/>
        <v>14488.087322986041</v>
      </c>
      <c r="CX271" s="446">
        <f t="shared" si="450"/>
        <v>14489.545601064319</v>
      </c>
      <c r="CY271" s="446">
        <f t="shared" si="450"/>
        <v>14608.556273992277</v>
      </c>
      <c r="CZ271" s="446">
        <f t="shared" si="450"/>
        <v>14611.004991357968</v>
      </c>
      <c r="DA271" s="446">
        <f t="shared" si="450"/>
        <v>14658.990149759775</v>
      </c>
      <c r="DB271" s="446">
        <f t="shared" si="450"/>
        <v>14660.677571368433</v>
      </c>
      <c r="DC271" s="446">
        <f t="shared" si="450"/>
        <v>14662.369154613996</v>
      </c>
      <c r="DD271" s="446">
        <f t="shared" si="450"/>
        <v>14664.064909760185</v>
      </c>
      <c r="DE271" s="446">
        <f t="shared" si="450"/>
        <v>14665.764847096034</v>
      </c>
      <c r="DF271" s="446">
        <f t="shared" si="450"/>
        <v>14667.468976935948</v>
      </c>
      <c r="DG271" s="446">
        <f t="shared" si="450"/>
        <v>14669.177309619774</v>
      </c>
      <c r="DH271" s="446">
        <f t="shared" si="450"/>
        <v>14709.519305765332</v>
      </c>
      <c r="DI271" s="446">
        <f t="shared" si="450"/>
        <v>15074.29314335068</v>
      </c>
      <c r="DJ271" s="446">
        <f t="shared" si="450"/>
        <v>15076.014146860642</v>
      </c>
      <c r="DK271" s="446">
        <f t="shared" si="450"/>
        <v>15077.739394829539</v>
      </c>
      <c r="DL271" s="446">
        <f t="shared" si="450"/>
        <v>15080.261573716201</v>
      </c>
      <c r="DM271" s="446">
        <f t="shared" si="450"/>
        <v>15083.490102472613</v>
      </c>
      <c r="DN271" s="446">
        <f t="shared" si="450"/>
        <v>15085.228146729531</v>
      </c>
      <c r="DO271" s="446">
        <f t="shared" si="450"/>
        <v>15086.970477472461</v>
      </c>
      <c r="DP271" s="446">
        <f t="shared" si="450"/>
        <v>15088.717105273037</v>
      </c>
      <c r="DQ271" s="446">
        <f t="shared" si="450"/>
        <v>15090.46804072896</v>
      </c>
      <c r="DR271" s="446">
        <f t="shared" si="450"/>
        <v>15092.223294464071</v>
      </c>
      <c r="DS271" s="446">
        <f t="shared" si="450"/>
        <v>15093.982877128412</v>
      </c>
      <c r="DT271" s="446">
        <f t="shared" si="450"/>
        <v>15135.229738122736</v>
      </c>
      <c r="DU271" s="446">
        <f t="shared" si="450"/>
        <v>15510.946790835646</v>
      </c>
      <c r="DV271" s="446">
        <f t="shared" si="450"/>
        <v>15512.719424450906</v>
      </c>
      <c r="DW271" s="446">
        <f t="shared" si="450"/>
        <v>15514.496429858871</v>
      </c>
      <c r="DX271" s="446">
        <f t="shared" si="450"/>
        <v>15517.094274112133</v>
      </c>
      <c r="DY271" s="446">
        <f t="shared" si="450"/>
        <v>15336.347472756057</v>
      </c>
      <c r="DZ271" s="446">
        <f t="shared" si="450"/>
        <v>15337.877480582902</v>
      </c>
      <c r="EA271" s="446">
        <f t="shared" si="450"/>
        <v>15339.411261821801</v>
      </c>
      <c r="EB271" s="446">
        <f t="shared" si="450"/>
        <v>15472.943759926495</v>
      </c>
      <c r="EC271" s="446">
        <f t="shared" ref="EC271:GN271" si="451">SUM(EC264:EC270)</f>
        <v>15474.747223446097</v>
      </c>
      <c r="ED271" s="446">
        <f t="shared" si="451"/>
        <v>15530.934643283974</v>
      </c>
      <c r="EE271" s="446">
        <f t="shared" si="451"/>
        <v>15532.747013428245</v>
      </c>
      <c r="EF271" s="446">
        <f t="shared" si="451"/>
        <v>15086.39191103162</v>
      </c>
      <c r="EG271" s="446">
        <f t="shared" si="451"/>
        <v>15464.455178380707</v>
      </c>
      <c r="EH271" s="446">
        <f t="shared" si="451"/>
        <v>15466.226216625715</v>
      </c>
      <c r="EI271" s="446">
        <f t="shared" si="451"/>
        <v>15468.001622728811</v>
      </c>
      <c r="EJ271" s="446">
        <f t="shared" si="451"/>
        <v>15469.781407462313</v>
      </c>
      <c r="EK271" s="446">
        <f t="shared" si="451"/>
        <v>15471.565581625106</v>
      </c>
      <c r="EL271" s="446">
        <f t="shared" si="451"/>
        <v>15473.354156042704</v>
      </c>
      <c r="EM271" s="446">
        <f t="shared" si="451"/>
        <v>15475.147141567324</v>
      </c>
      <c r="EN271" s="446">
        <f t="shared" si="451"/>
        <v>15476.944549077945</v>
      </c>
      <c r="EO271" s="446">
        <f t="shared" si="451"/>
        <v>15478.746389480379</v>
      </c>
      <c r="EP271" s="446">
        <f t="shared" si="451"/>
        <v>15480.552673707331</v>
      </c>
      <c r="EQ271" s="446">
        <f t="shared" si="451"/>
        <v>15482.363412718472</v>
      </c>
      <c r="ER271" s="446">
        <f t="shared" si="451"/>
        <v>15492.753517584637</v>
      </c>
      <c r="ES271" s="446">
        <f t="shared" si="451"/>
        <v>15882.158682954194</v>
      </c>
      <c r="ET271" s="446">
        <f t="shared" si="451"/>
        <v>15883.982852346553</v>
      </c>
      <c r="EU271" s="446">
        <f t="shared" si="451"/>
        <v>15885.811520632742</v>
      </c>
      <c r="EV271" s="446">
        <f t="shared" si="451"/>
        <v>15887.644698908251</v>
      </c>
      <c r="EW271" s="446">
        <f t="shared" si="451"/>
        <v>15499.204753840731</v>
      </c>
      <c r="EX271" s="446">
        <f t="shared" si="451"/>
        <v>15461.871506970998</v>
      </c>
      <c r="EY271" s="446">
        <f t="shared" si="451"/>
        <v>15462.803066087374</v>
      </c>
      <c r="EZ271" s="446">
        <f t="shared" si="451"/>
        <v>15463.73692267984</v>
      </c>
      <c r="FA271" s="446">
        <f t="shared" si="451"/>
        <v>15464.673082414591</v>
      </c>
      <c r="FB271" s="446">
        <f t="shared" si="451"/>
        <v>0</v>
      </c>
      <c r="FC271" s="446">
        <f t="shared" si="451"/>
        <v>0</v>
      </c>
      <c r="FD271" s="446">
        <f t="shared" si="451"/>
        <v>0</v>
      </c>
      <c r="FE271" s="446">
        <f t="shared" si="451"/>
        <v>0</v>
      </c>
      <c r="FF271" s="446">
        <f t="shared" si="451"/>
        <v>0</v>
      </c>
      <c r="FG271" s="446">
        <f t="shared" si="451"/>
        <v>0</v>
      </c>
      <c r="FH271" s="446">
        <f t="shared" si="451"/>
        <v>0</v>
      </c>
      <c r="FI271" s="446">
        <f t="shared" si="451"/>
        <v>0</v>
      </c>
      <c r="FJ271" s="446">
        <f t="shared" si="451"/>
        <v>0</v>
      </c>
      <c r="FK271" s="446">
        <f t="shared" si="451"/>
        <v>0</v>
      </c>
      <c r="FL271" s="446">
        <f t="shared" si="451"/>
        <v>0</v>
      </c>
      <c r="FM271" s="446">
        <f t="shared" si="451"/>
        <v>0</v>
      </c>
      <c r="FN271" s="446">
        <f t="shared" si="451"/>
        <v>0</v>
      </c>
      <c r="FO271" s="446">
        <f t="shared" si="451"/>
        <v>0</v>
      </c>
      <c r="FP271" s="446">
        <f t="shared" si="451"/>
        <v>0</v>
      </c>
      <c r="FQ271" s="446">
        <f t="shared" si="451"/>
        <v>0</v>
      </c>
      <c r="FR271" s="446">
        <f t="shared" si="451"/>
        <v>0</v>
      </c>
      <c r="FS271" s="446">
        <f t="shared" si="451"/>
        <v>0</v>
      </c>
      <c r="FT271" s="446">
        <f t="shared" si="451"/>
        <v>0</v>
      </c>
      <c r="FU271" s="446">
        <f t="shared" si="451"/>
        <v>0</v>
      </c>
      <c r="FV271" s="446">
        <f t="shared" si="451"/>
        <v>0</v>
      </c>
      <c r="FW271" s="446">
        <f t="shared" si="451"/>
        <v>0</v>
      </c>
      <c r="FX271" s="446">
        <f t="shared" si="451"/>
        <v>0</v>
      </c>
      <c r="FY271" s="446">
        <f t="shared" si="451"/>
        <v>0</v>
      </c>
      <c r="FZ271" s="446">
        <f t="shared" si="451"/>
        <v>0</v>
      </c>
      <c r="GA271" s="446">
        <f t="shared" si="451"/>
        <v>0</v>
      </c>
      <c r="GB271" s="446">
        <f t="shared" si="451"/>
        <v>0</v>
      </c>
      <c r="GC271" s="446">
        <f t="shared" si="451"/>
        <v>0</v>
      </c>
      <c r="GD271" s="446">
        <f t="shared" si="451"/>
        <v>0</v>
      </c>
      <c r="GE271" s="446">
        <f t="shared" si="451"/>
        <v>0</v>
      </c>
      <c r="GF271" s="446">
        <f t="shared" si="451"/>
        <v>0</v>
      </c>
      <c r="GG271" s="446">
        <f t="shared" si="451"/>
        <v>0</v>
      </c>
      <c r="GH271" s="446">
        <f t="shared" si="451"/>
        <v>0</v>
      </c>
      <c r="GI271" s="446">
        <f t="shared" si="451"/>
        <v>0</v>
      </c>
      <c r="GJ271" s="446">
        <f t="shared" si="451"/>
        <v>0</v>
      </c>
      <c r="GK271" s="446">
        <f t="shared" si="451"/>
        <v>0</v>
      </c>
      <c r="GL271" s="446">
        <f t="shared" si="451"/>
        <v>0</v>
      </c>
      <c r="GM271" s="446">
        <f t="shared" si="451"/>
        <v>0</v>
      </c>
      <c r="GN271" s="446">
        <f t="shared" si="451"/>
        <v>0</v>
      </c>
      <c r="GO271" s="446">
        <f t="shared" ref="GO271:IZ271" si="452">SUM(GO264:GO270)</f>
        <v>0</v>
      </c>
      <c r="GP271" s="446">
        <f t="shared" si="452"/>
        <v>0</v>
      </c>
      <c r="GQ271" s="446">
        <f t="shared" si="452"/>
        <v>0</v>
      </c>
      <c r="GR271" s="446">
        <f t="shared" si="452"/>
        <v>0</v>
      </c>
      <c r="GS271" s="446">
        <f t="shared" si="452"/>
        <v>0</v>
      </c>
      <c r="GT271" s="446">
        <f t="shared" si="452"/>
        <v>0</v>
      </c>
      <c r="GU271" s="446">
        <f t="shared" si="452"/>
        <v>0</v>
      </c>
      <c r="GV271" s="446">
        <f t="shared" si="452"/>
        <v>0</v>
      </c>
      <c r="GW271" s="446">
        <f t="shared" si="452"/>
        <v>0</v>
      </c>
      <c r="GX271" s="446">
        <f t="shared" si="452"/>
        <v>0</v>
      </c>
      <c r="GY271" s="446">
        <f t="shared" si="452"/>
        <v>0</v>
      </c>
      <c r="GZ271" s="446">
        <f t="shared" si="452"/>
        <v>0</v>
      </c>
      <c r="HA271" s="446">
        <f t="shared" si="452"/>
        <v>0</v>
      </c>
      <c r="HB271" s="446">
        <f t="shared" si="452"/>
        <v>0</v>
      </c>
      <c r="HC271" s="446">
        <f t="shared" si="452"/>
        <v>0</v>
      </c>
      <c r="HD271" s="446">
        <f t="shared" si="452"/>
        <v>0</v>
      </c>
      <c r="HE271" s="446">
        <f t="shared" si="452"/>
        <v>0</v>
      </c>
      <c r="HF271" s="446">
        <f t="shared" si="452"/>
        <v>0</v>
      </c>
      <c r="HG271" s="446">
        <f t="shared" si="452"/>
        <v>0</v>
      </c>
      <c r="HH271" s="446">
        <f t="shared" si="452"/>
        <v>0</v>
      </c>
      <c r="HI271" s="446">
        <f t="shared" si="452"/>
        <v>0</v>
      </c>
      <c r="HJ271" s="446">
        <f t="shared" si="452"/>
        <v>0</v>
      </c>
      <c r="HK271" s="446">
        <f t="shared" si="452"/>
        <v>0</v>
      </c>
      <c r="HL271" s="446">
        <f t="shared" si="452"/>
        <v>0</v>
      </c>
      <c r="HM271" s="446">
        <f t="shared" si="452"/>
        <v>0</v>
      </c>
      <c r="HN271" s="446">
        <f t="shared" si="452"/>
        <v>0</v>
      </c>
      <c r="HO271" s="446">
        <f t="shared" si="452"/>
        <v>0</v>
      </c>
      <c r="HP271" s="446">
        <f t="shared" si="452"/>
        <v>0</v>
      </c>
      <c r="HQ271" s="446">
        <f t="shared" si="452"/>
        <v>0</v>
      </c>
      <c r="HR271" s="446">
        <f t="shared" si="452"/>
        <v>0</v>
      </c>
      <c r="HS271" s="446">
        <f t="shared" si="452"/>
        <v>0</v>
      </c>
      <c r="HT271" s="446">
        <f t="shared" si="452"/>
        <v>0</v>
      </c>
      <c r="HU271" s="446">
        <f t="shared" si="452"/>
        <v>0</v>
      </c>
      <c r="HV271" s="446">
        <f t="shared" si="452"/>
        <v>0</v>
      </c>
      <c r="HW271" s="446">
        <f t="shared" si="452"/>
        <v>0</v>
      </c>
      <c r="HX271" s="446">
        <f t="shared" si="452"/>
        <v>0</v>
      </c>
      <c r="HY271" s="446">
        <f t="shared" si="452"/>
        <v>0</v>
      </c>
      <c r="HZ271" s="446">
        <f t="shared" si="452"/>
        <v>0</v>
      </c>
      <c r="IA271" s="446">
        <f t="shared" si="452"/>
        <v>0</v>
      </c>
      <c r="IB271" s="446">
        <f t="shared" si="452"/>
        <v>0</v>
      </c>
      <c r="IC271" s="446">
        <f t="shared" si="452"/>
        <v>0</v>
      </c>
      <c r="ID271" s="446">
        <f t="shared" si="452"/>
        <v>0</v>
      </c>
      <c r="IE271" s="446">
        <f t="shared" si="452"/>
        <v>0</v>
      </c>
      <c r="IF271" s="446">
        <f t="shared" si="452"/>
        <v>0</v>
      </c>
      <c r="IG271" s="446">
        <f t="shared" si="452"/>
        <v>0</v>
      </c>
      <c r="IH271" s="446">
        <f t="shared" si="452"/>
        <v>0</v>
      </c>
      <c r="II271" s="446">
        <f t="shared" si="452"/>
        <v>0</v>
      </c>
      <c r="IJ271" s="446">
        <f t="shared" si="452"/>
        <v>0</v>
      </c>
      <c r="IK271" s="446">
        <f t="shared" si="452"/>
        <v>0</v>
      </c>
      <c r="IL271" s="446">
        <f t="shared" si="452"/>
        <v>0</v>
      </c>
      <c r="IM271" s="446">
        <f t="shared" si="452"/>
        <v>0</v>
      </c>
      <c r="IN271" s="446">
        <f t="shared" si="452"/>
        <v>0</v>
      </c>
      <c r="IO271" s="446">
        <f t="shared" si="452"/>
        <v>0</v>
      </c>
      <c r="IP271" s="446">
        <f t="shared" si="452"/>
        <v>0</v>
      </c>
      <c r="IQ271" s="446">
        <f t="shared" si="452"/>
        <v>0</v>
      </c>
      <c r="IR271" s="446">
        <f t="shared" si="452"/>
        <v>0</v>
      </c>
      <c r="IS271" s="446">
        <f t="shared" si="452"/>
        <v>0</v>
      </c>
      <c r="IT271" s="446">
        <f t="shared" si="452"/>
        <v>0</v>
      </c>
      <c r="IU271" s="446">
        <f t="shared" si="452"/>
        <v>0</v>
      </c>
      <c r="IV271" s="446">
        <f t="shared" si="452"/>
        <v>0</v>
      </c>
      <c r="IW271" s="446">
        <f t="shared" si="452"/>
        <v>0</v>
      </c>
      <c r="IX271" s="446">
        <f t="shared" si="452"/>
        <v>0</v>
      </c>
      <c r="IY271" s="446">
        <f t="shared" si="452"/>
        <v>0</v>
      </c>
      <c r="IZ271" s="446">
        <f t="shared" si="452"/>
        <v>0</v>
      </c>
      <c r="JA271" s="446">
        <f t="shared" ref="JA271:LL271" si="453">SUM(JA264:JA270)</f>
        <v>0</v>
      </c>
      <c r="JB271" s="446">
        <f t="shared" si="453"/>
        <v>0</v>
      </c>
      <c r="JC271" s="446">
        <f t="shared" si="453"/>
        <v>0</v>
      </c>
      <c r="JD271" s="446">
        <f t="shared" si="453"/>
        <v>0</v>
      </c>
      <c r="JE271" s="446">
        <f t="shared" si="453"/>
        <v>0</v>
      </c>
      <c r="JF271" s="446">
        <f t="shared" si="453"/>
        <v>0</v>
      </c>
      <c r="JG271" s="446">
        <f t="shared" si="453"/>
        <v>0</v>
      </c>
      <c r="JH271" s="446">
        <f t="shared" si="453"/>
        <v>0</v>
      </c>
      <c r="JI271" s="446">
        <f t="shared" si="453"/>
        <v>0</v>
      </c>
      <c r="JJ271" s="446">
        <f t="shared" si="453"/>
        <v>0</v>
      </c>
      <c r="JK271" s="446">
        <f t="shared" si="453"/>
        <v>0</v>
      </c>
      <c r="JL271" s="446">
        <f t="shared" si="453"/>
        <v>0</v>
      </c>
      <c r="JM271" s="446">
        <f t="shared" si="453"/>
        <v>0</v>
      </c>
      <c r="JN271" s="446">
        <f t="shared" si="453"/>
        <v>0</v>
      </c>
      <c r="JO271" s="446">
        <f t="shared" si="453"/>
        <v>0</v>
      </c>
      <c r="JP271" s="446">
        <f t="shared" si="453"/>
        <v>0</v>
      </c>
      <c r="JQ271" s="446">
        <f t="shared" si="453"/>
        <v>0</v>
      </c>
      <c r="JR271" s="446">
        <f t="shared" si="453"/>
        <v>0</v>
      </c>
      <c r="JS271" s="446">
        <f t="shared" si="453"/>
        <v>0</v>
      </c>
      <c r="JT271" s="446">
        <f t="shared" si="453"/>
        <v>0</v>
      </c>
      <c r="JU271" s="446">
        <f t="shared" si="453"/>
        <v>0</v>
      </c>
      <c r="JV271" s="446">
        <f t="shared" si="453"/>
        <v>0</v>
      </c>
      <c r="JW271" s="446">
        <f t="shared" si="453"/>
        <v>0</v>
      </c>
      <c r="JX271" s="446">
        <f t="shared" si="453"/>
        <v>0</v>
      </c>
      <c r="JY271" s="446">
        <f t="shared" si="453"/>
        <v>0</v>
      </c>
      <c r="JZ271" s="446">
        <f t="shared" si="453"/>
        <v>0</v>
      </c>
      <c r="KA271" s="446">
        <f t="shared" si="453"/>
        <v>0</v>
      </c>
      <c r="KB271" s="446">
        <f t="shared" si="453"/>
        <v>0</v>
      </c>
      <c r="KC271" s="446">
        <f t="shared" si="453"/>
        <v>0</v>
      </c>
      <c r="KD271" s="446">
        <f t="shared" si="453"/>
        <v>0</v>
      </c>
      <c r="KE271" s="446">
        <f t="shared" si="453"/>
        <v>0</v>
      </c>
      <c r="KF271" s="446">
        <f t="shared" si="453"/>
        <v>0</v>
      </c>
      <c r="KG271" s="446">
        <f t="shared" si="453"/>
        <v>0</v>
      </c>
      <c r="KH271" s="446">
        <f t="shared" si="453"/>
        <v>0</v>
      </c>
      <c r="KI271" s="446">
        <f t="shared" si="453"/>
        <v>0</v>
      </c>
      <c r="KJ271" s="446">
        <f t="shared" si="453"/>
        <v>0</v>
      </c>
      <c r="KK271" s="446">
        <f t="shared" si="453"/>
        <v>0</v>
      </c>
      <c r="KL271" s="446">
        <f t="shared" si="453"/>
        <v>0</v>
      </c>
      <c r="KM271" s="446">
        <f t="shared" si="453"/>
        <v>0</v>
      </c>
      <c r="KN271" s="446">
        <f t="shared" si="453"/>
        <v>0</v>
      </c>
      <c r="KO271" s="446">
        <f t="shared" si="453"/>
        <v>0</v>
      </c>
      <c r="KP271" s="446">
        <f t="shared" si="453"/>
        <v>0</v>
      </c>
      <c r="KQ271" s="446">
        <f t="shared" si="453"/>
        <v>0</v>
      </c>
      <c r="KR271" s="446">
        <f t="shared" si="453"/>
        <v>0</v>
      </c>
      <c r="KS271" s="446">
        <f t="shared" si="453"/>
        <v>0</v>
      </c>
      <c r="KT271" s="446">
        <f t="shared" si="453"/>
        <v>0</v>
      </c>
      <c r="KU271" s="446">
        <f t="shared" si="453"/>
        <v>0</v>
      </c>
      <c r="KV271" s="446">
        <f t="shared" si="453"/>
        <v>0</v>
      </c>
      <c r="KW271" s="446">
        <f t="shared" si="453"/>
        <v>0</v>
      </c>
      <c r="KX271" s="446">
        <f t="shared" si="453"/>
        <v>0</v>
      </c>
      <c r="KY271" s="446">
        <f t="shared" si="453"/>
        <v>0</v>
      </c>
      <c r="KZ271" s="446">
        <f t="shared" si="453"/>
        <v>0</v>
      </c>
      <c r="LA271" s="446">
        <f t="shared" si="453"/>
        <v>0</v>
      </c>
      <c r="LB271" s="446">
        <f t="shared" si="453"/>
        <v>0</v>
      </c>
      <c r="LC271" s="446">
        <f t="shared" si="453"/>
        <v>0</v>
      </c>
      <c r="LD271" s="446">
        <f t="shared" si="453"/>
        <v>0</v>
      </c>
      <c r="LE271" s="446">
        <f t="shared" si="453"/>
        <v>0</v>
      </c>
      <c r="LF271" s="446">
        <f t="shared" si="453"/>
        <v>0</v>
      </c>
      <c r="LG271" s="446">
        <f t="shared" si="453"/>
        <v>0</v>
      </c>
      <c r="LH271" s="446">
        <f t="shared" si="453"/>
        <v>0</v>
      </c>
      <c r="LI271" s="446">
        <f t="shared" si="453"/>
        <v>0</v>
      </c>
      <c r="LJ271" s="446">
        <f t="shared" si="453"/>
        <v>0</v>
      </c>
      <c r="LK271" s="446">
        <f t="shared" si="453"/>
        <v>0</v>
      </c>
      <c r="LL271" s="446">
        <f t="shared" si="453"/>
        <v>0</v>
      </c>
      <c r="LM271" s="446">
        <f t="shared" ref="LM271:NK271" si="454">SUM(LM264:LM270)</f>
        <v>0</v>
      </c>
      <c r="LN271" s="446">
        <f t="shared" si="454"/>
        <v>0</v>
      </c>
      <c r="LO271" s="446">
        <f t="shared" si="454"/>
        <v>0</v>
      </c>
      <c r="LP271" s="446">
        <f t="shared" si="454"/>
        <v>0</v>
      </c>
      <c r="LQ271" s="446">
        <f t="shared" si="454"/>
        <v>0</v>
      </c>
      <c r="LR271" s="446">
        <f t="shared" si="454"/>
        <v>0</v>
      </c>
      <c r="LS271" s="446">
        <f t="shared" si="454"/>
        <v>0</v>
      </c>
      <c r="LT271" s="446">
        <f t="shared" si="454"/>
        <v>0</v>
      </c>
      <c r="LU271" s="446">
        <f t="shared" si="454"/>
        <v>0</v>
      </c>
      <c r="LV271" s="446">
        <f t="shared" si="454"/>
        <v>0</v>
      </c>
      <c r="LW271" s="446">
        <f t="shared" si="454"/>
        <v>0</v>
      </c>
      <c r="LX271" s="446">
        <f t="shared" si="454"/>
        <v>0</v>
      </c>
      <c r="LY271" s="446">
        <f t="shared" si="454"/>
        <v>0</v>
      </c>
      <c r="LZ271" s="446">
        <f t="shared" si="454"/>
        <v>0</v>
      </c>
      <c r="MA271" s="446">
        <f t="shared" si="454"/>
        <v>0</v>
      </c>
      <c r="MB271" s="446">
        <f t="shared" si="454"/>
        <v>0</v>
      </c>
      <c r="MC271" s="446">
        <f t="shared" si="454"/>
        <v>0</v>
      </c>
      <c r="MD271" s="446">
        <f t="shared" si="454"/>
        <v>0</v>
      </c>
      <c r="ME271" s="446">
        <f t="shared" si="454"/>
        <v>0</v>
      </c>
      <c r="MF271" s="446">
        <f t="shared" si="454"/>
        <v>0</v>
      </c>
      <c r="MG271" s="446">
        <f t="shared" si="454"/>
        <v>0</v>
      </c>
      <c r="MH271" s="446">
        <f t="shared" si="454"/>
        <v>0</v>
      </c>
      <c r="MI271" s="446">
        <f t="shared" si="454"/>
        <v>0</v>
      </c>
      <c r="MJ271" s="446">
        <f t="shared" si="454"/>
        <v>0</v>
      </c>
      <c r="MK271" s="446">
        <f t="shared" si="454"/>
        <v>0</v>
      </c>
      <c r="ML271" s="446">
        <f t="shared" si="454"/>
        <v>0</v>
      </c>
      <c r="MM271" s="446">
        <f t="shared" si="454"/>
        <v>0</v>
      </c>
      <c r="MN271" s="446">
        <f t="shared" si="454"/>
        <v>0</v>
      </c>
      <c r="MO271" s="446">
        <f t="shared" si="454"/>
        <v>0</v>
      </c>
      <c r="MP271" s="446">
        <f t="shared" si="454"/>
        <v>0</v>
      </c>
      <c r="MQ271" s="446">
        <f t="shared" si="454"/>
        <v>0</v>
      </c>
      <c r="MR271" s="446">
        <f t="shared" si="454"/>
        <v>0</v>
      </c>
      <c r="MS271" s="446">
        <f t="shared" si="454"/>
        <v>0</v>
      </c>
      <c r="MT271" s="446">
        <f t="shared" si="454"/>
        <v>0</v>
      </c>
      <c r="MU271" s="446">
        <f t="shared" si="454"/>
        <v>0</v>
      </c>
      <c r="MV271" s="446">
        <f t="shared" si="454"/>
        <v>0</v>
      </c>
      <c r="MW271" s="446">
        <f t="shared" si="454"/>
        <v>0</v>
      </c>
      <c r="MX271" s="446">
        <f t="shared" si="454"/>
        <v>0</v>
      </c>
      <c r="MY271" s="446">
        <f t="shared" si="454"/>
        <v>0</v>
      </c>
      <c r="MZ271" s="446">
        <f t="shared" si="454"/>
        <v>0</v>
      </c>
      <c r="NA271" s="446">
        <f t="shared" si="454"/>
        <v>0</v>
      </c>
      <c r="NB271" s="446">
        <f t="shared" si="454"/>
        <v>0</v>
      </c>
      <c r="NC271" s="446">
        <f t="shared" si="454"/>
        <v>0</v>
      </c>
      <c r="ND271" s="446">
        <f t="shared" si="454"/>
        <v>0</v>
      </c>
      <c r="NE271" s="446">
        <f t="shared" si="454"/>
        <v>0</v>
      </c>
      <c r="NF271" s="446">
        <f t="shared" si="454"/>
        <v>0</v>
      </c>
      <c r="NG271" s="446">
        <f t="shared" si="454"/>
        <v>0</v>
      </c>
      <c r="NH271" s="446">
        <f t="shared" si="454"/>
        <v>0</v>
      </c>
      <c r="NI271" s="446">
        <f t="shared" si="454"/>
        <v>0</v>
      </c>
      <c r="NJ271" s="446">
        <f t="shared" si="454"/>
        <v>0</v>
      </c>
      <c r="NK271" s="447">
        <f t="shared" si="454"/>
        <v>0</v>
      </c>
    </row>
    <row r="272" spans="1:375" x14ac:dyDescent="0.15">
      <c r="A272" s="436">
        <f t="shared" ref="A272:A275" si="455">SUM(D272:NK272)</f>
        <v>-90125</v>
      </c>
      <c r="B272" s="441" t="s">
        <v>756</v>
      </c>
      <c r="C272" s="438" t="s">
        <v>757</v>
      </c>
      <c r="D272" s="439">
        <f t="shared" ref="D272:BO272" si="456">IF(D$165=EOMONTH($D99,-1),FV($AE99,ROUNDDOWN(YEARFRAC($D$165,D$165,1),0),0,$AC99*$B99,0),0)</f>
        <v>0</v>
      </c>
      <c r="E272" s="439">
        <f t="shared" si="456"/>
        <v>0</v>
      </c>
      <c r="F272" s="439">
        <f t="shared" si="456"/>
        <v>0</v>
      </c>
      <c r="G272" s="439">
        <f t="shared" si="456"/>
        <v>0</v>
      </c>
      <c r="H272" s="439">
        <f t="shared" si="456"/>
        <v>0</v>
      </c>
      <c r="I272" s="439">
        <f t="shared" si="456"/>
        <v>0</v>
      </c>
      <c r="J272" s="439">
        <f t="shared" si="456"/>
        <v>0</v>
      </c>
      <c r="K272" s="439">
        <f t="shared" si="456"/>
        <v>0</v>
      </c>
      <c r="L272" s="439">
        <f t="shared" si="456"/>
        <v>0</v>
      </c>
      <c r="M272" s="439">
        <f t="shared" si="456"/>
        <v>0</v>
      </c>
      <c r="N272" s="439">
        <f t="shared" si="456"/>
        <v>0</v>
      </c>
      <c r="O272" s="439">
        <f t="shared" si="456"/>
        <v>0</v>
      </c>
      <c r="P272" s="439">
        <f t="shared" si="456"/>
        <v>0</v>
      </c>
      <c r="Q272" s="439">
        <f t="shared" si="456"/>
        <v>0</v>
      </c>
      <c r="R272" s="439">
        <f t="shared" si="456"/>
        <v>0</v>
      </c>
      <c r="S272" s="439">
        <f t="shared" si="456"/>
        <v>0</v>
      </c>
      <c r="T272" s="439">
        <f t="shared" si="456"/>
        <v>0</v>
      </c>
      <c r="U272" s="439">
        <f t="shared" si="456"/>
        <v>0</v>
      </c>
      <c r="V272" s="439">
        <f t="shared" si="456"/>
        <v>0</v>
      </c>
      <c r="W272" s="439">
        <f t="shared" si="456"/>
        <v>0</v>
      </c>
      <c r="X272" s="439">
        <f t="shared" si="456"/>
        <v>0</v>
      </c>
      <c r="Y272" s="439">
        <f t="shared" si="456"/>
        <v>0</v>
      </c>
      <c r="Z272" s="439">
        <f t="shared" si="456"/>
        <v>0</v>
      </c>
      <c r="AA272" s="439">
        <f t="shared" si="456"/>
        <v>0</v>
      </c>
      <c r="AB272" s="439">
        <f t="shared" si="456"/>
        <v>-90125</v>
      </c>
      <c r="AC272" s="439">
        <f t="shared" si="456"/>
        <v>0</v>
      </c>
      <c r="AD272" s="439">
        <f t="shared" si="456"/>
        <v>0</v>
      </c>
      <c r="AE272" s="439">
        <f t="shared" si="456"/>
        <v>0</v>
      </c>
      <c r="AF272" s="439">
        <f t="shared" si="456"/>
        <v>0</v>
      </c>
      <c r="AG272" s="439">
        <f t="shared" si="456"/>
        <v>0</v>
      </c>
      <c r="AH272" s="439">
        <f t="shared" si="456"/>
        <v>0</v>
      </c>
      <c r="AI272" s="439">
        <f t="shared" si="456"/>
        <v>0</v>
      </c>
      <c r="AJ272" s="439">
        <f t="shared" si="456"/>
        <v>0</v>
      </c>
      <c r="AK272" s="439">
        <f t="shared" si="456"/>
        <v>0</v>
      </c>
      <c r="AL272" s="439">
        <f t="shared" si="456"/>
        <v>0</v>
      </c>
      <c r="AM272" s="439">
        <f t="shared" si="456"/>
        <v>0</v>
      </c>
      <c r="AN272" s="439">
        <f t="shared" si="456"/>
        <v>0</v>
      </c>
      <c r="AO272" s="439">
        <f t="shared" si="456"/>
        <v>0</v>
      </c>
      <c r="AP272" s="439">
        <f t="shared" si="456"/>
        <v>0</v>
      </c>
      <c r="AQ272" s="439">
        <f t="shared" si="456"/>
        <v>0</v>
      </c>
      <c r="AR272" s="439">
        <f t="shared" si="456"/>
        <v>0</v>
      </c>
      <c r="AS272" s="439">
        <f t="shared" si="456"/>
        <v>0</v>
      </c>
      <c r="AT272" s="439">
        <f t="shared" si="456"/>
        <v>0</v>
      </c>
      <c r="AU272" s="439">
        <f t="shared" si="456"/>
        <v>0</v>
      </c>
      <c r="AV272" s="439">
        <f t="shared" si="456"/>
        <v>0</v>
      </c>
      <c r="AW272" s="439">
        <f t="shared" si="456"/>
        <v>0</v>
      </c>
      <c r="AX272" s="439">
        <f t="shared" si="456"/>
        <v>0</v>
      </c>
      <c r="AY272" s="439">
        <f t="shared" si="456"/>
        <v>0</v>
      </c>
      <c r="AZ272" s="439">
        <f t="shared" si="456"/>
        <v>0</v>
      </c>
      <c r="BA272" s="439">
        <f t="shared" si="456"/>
        <v>0</v>
      </c>
      <c r="BB272" s="439">
        <f t="shared" si="456"/>
        <v>0</v>
      </c>
      <c r="BC272" s="439">
        <f t="shared" si="456"/>
        <v>0</v>
      </c>
      <c r="BD272" s="439">
        <f t="shared" si="456"/>
        <v>0</v>
      </c>
      <c r="BE272" s="439">
        <f t="shared" si="456"/>
        <v>0</v>
      </c>
      <c r="BF272" s="439">
        <f t="shared" si="456"/>
        <v>0</v>
      </c>
      <c r="BG272" s="439">
        <f t="shared" si="456"/>
        <v>0</v>
      </c>
      <c r="BH272" s="439">
        <f t="shared" si="456"/>
        <v>0</v>
      </c>
      <c r="BI272" s="439">
        <f t="shared" si="456"/>
        <v>0</v>
      </c>
      <c r="BJ272" s="439">
        <f t="shared" si="456"/>
        <v>0</v>
      </c>
      <c r="BK272" s="439">
        <f t="shared" si="456"/>
        <v>0</v>
      </c>
      <c r="BL272" s="439">
        <f t="shared" si="456"/>
        <v>0</v>
      </c>
      <c r="BM272" s="439">
        <f t="shared" si="456"/>
        <v>0</v>
      </c>
      <c r="BN272" s="439">
        <f t="shared" si="456"/>
        <v>0</v>
      </c>
      <c r="BO272" s="439">
        <f t="shared" si="456"/>
        <v>0</v>
      </c>
      <c r="BP272" s="439">
        <f t="shared" ref="BP272:EA272" si="457">IF(BP$165=EOMONTH($D99,-1),FV($AE99,ROUNDDOWN(YEARFRAC($D$165,BP$165,1),0),0,$AC99*$B99,0),0)</f>
        <v>0</v>
      </c>
      <c r="BQ272" s="439">
        <f t="shared" si="457"/>
        <v>0</v>
      </c>
      <c r="BR272" s="439">
        <f t="shared" si="457"/>
        <v>0</v>
      </c>
      <c r="BS272" s="439">
        <f t="shared" si="457"/>
        <v>0</v>
      </c>
      <c r="BT272" s="439">
        <f t="shared" si="457"/>
        <v>0</v>
      </c>
      <c r="BU272" s="439">
        <f t="shared" si="457"/>
        <v>0</v>
      </c>
      <c r="BV272" s="439">
        <f t="shared" si="457"/>
        <v>0</v>
      </c>
      <c r="BW272" s="439">
        <f t="shared" si="457"/>
        <v>0</v>
      </c>
      <c r="BX272" s="439">
        <f t="shared" si="457"/>
        <v>0</v>
      </c>
      <c r="BY272" s="439">
        <f t="shared" si="457"/>
        <v>0</v>
      </c>
      <c r="BZ272" s="439">
        <f t="shared" si="457"/>
        <v>0</v>
      </c>
      <c r="CA272" s="439">
        <f t="shared" si="457"/>
        <v>0</v>
      </c>
      <c r="CB272" s="439">
        <f t="shared" si="457"/>
        <v>0</v>
      </c>
      <c r="CC272" s="439">
        <f t="shared" si="457"/>
        <v>0</v>
      </c>
      <c r="CD272" s="439">
        <f t="shared" si="457"/>
        <v>0</v>
      </c>
      <c r="CE272" s="439">
        <f t="shared" si="457"/>
        <v>0</v>
      </c>
      <c r="CF272" s="439">
        <f t="shared" si="457"/>
        <v>0</v>
      </c>
      <c r="CG272" s="439">
        <f t="shared" si="457"/>
        <v>0</v>
      </c>
      <c r="CH272" s="439">
        <f t="shared" si="457"/>
        <v>0</v>
      </c>
      <c r="CI272" s="439">
        <f t="shared" si="457"/>
        <v>0</v>
      </c>
      <c r="CJ272" s="439">
        <f t="shared" si="457"/>
        <v>0</v>
      </c>
      <c r="CK272" s="439">
        <f t="shared" si="457"/>
        <v>0</v>
      </c>
      <c r="CL272" s="439">
        <f t="shared" si="457"/>
        <v>0</v>
      </c>
      <c r="CM272" s="439">
        <f t="shared" si="457"/>
        <v>0</v>
      </c>
      <c r="CN272" s="439">
        <f t="shared" si="457"/>
        <v>0</v>
      </c>
      <c r="CO272" s="439">
        <f t="shared" si="457"/>
        <v>0</v>
      </c>
      <c r="CP272" s="439">
        <f t="shared" si="457"/>
        <v>0</v>
      </c>
      <c r="CQ272" s="439">
        <f t="shared" si="457"/>
        <v>0</v>
      </c>
      <c r="CR272" s="439">
        <f t="shared" si="457"/>
        <v>0</v>
      </c>
      <c r="CS272" s="439">
        <f t="shared" si="457"/>
        <v>0</v>
      </c>
      <c r="CT272" s="439">
        <f t="shared" si="457"/>
        <v>0</v>
      </c>
      <c r="CU272" s="439">
        <f t="shared" si="457"/>
        <v>0</v>
      </c>
      <c r="CV272" s="439">
        <f t="shared" si="457"/>
        <v>0</v>
      </c>
      <c r="CW272" s="439">
        <f t="shared" si="457"/>
        <v>0</v>
      </c>
      <c r="CX272" s="439">
        <f t="shared" si="457"/>
        <v>0</v>
      </c>
      <c r="CY272" s="439">
        <f t="shared" si="457"/>
        <v>0</v>
      </c>
      <c r="CZ272" s="439">
        <f t="shared" si="457"/>
        <v>0</v>
      </c>
      <c r="DA272" s="439">
        <f t="shared" si="457"/>
        <v>0</v>
      </c>
      <c r="DB272" s="439">
        <f t="shared" si="457"/>
        <v>0</v>
      </c>
      <c r="DC272" s="439">
        <f t="shared" si="457"/>
        <v>0</v>
      </c>
      <c r="DD272" s="439">
        <f t="shared" si="457"/>
        <v>0</v>
      </c>
      <c r="DE272" s="439">
        <f t="shared" si="457"/>
        <v>0</v>
      </c>
      <c r="DF272" s="439">
        <f t="shared" si="457"/>
        <v>0</v>
      </c>
      <c r="DG272" s="439">
        <f t="shared" si="457"/>
        <v>0</v>
      </c>
      <c r="DH272" s="439">
        <f t="shared" si="457"/>
        <v>0</v>
      </c>
      <c r="DI272" s="439">
        <f t="shared" si="457"/>
        <v>0</v>
      </c>
      <c r="DJ272" s="439">
        <f t="shared" si="457"/>
        <v>0</v>
      </c>
      <c r="DK272" s="439">
        <f t="shared" si="457"/>
        <v>0</v>
      </c>
      <c r="DL272" s="439">
        <f t="shared" si="457"/>
        <v>0</v>
      </c>
      <c r="DM272" s="439">
        <f t="shared" si="457"/>
        <v>0</v>
      </c>
      <c r="DN272" s="439">
        <f t="shared" si="457"/>
        <v>0</v>
      </c>
      <c r="DO272" s="439">
        <f t="shared" si="457"/>
        <v>0</v>
      </c>
      <c r="DP272" s="439">
        <f t="shared" si="457"/>
        <v>0</v>
      </c>
      <c r="DQ272" s="439">
        <f t="shared" si="457"/>
        <v>0</v>
      </c>
      <c r="DR272" s="439">
        <f t="shared" si="457"/>
        <v>0</v>
      </c>
      <c r="DS272" s="439">
        <f t="shared" si="457"/>
        <v>0</v>
      </c>
      <c r="DT272" s="439">
        <f t="shared" si="457"/>
        <v>0</v>
      </c>
      <c r="DU272" s="439">
        <f t="shared" si="457"/>
        <v>0</v>
      </c>
      <c r="DV272" s="439">
        <f t="shared" si="457"/>
        <v>0</v>
      </c>
      <c r="DW272" s="439">
        <f t="shared" si="457"/>
        <v>0</v>
      </c>
      <c r="DX272" s="439">
        <f t="shared" si="457"/>
        <v>0</v>
      </c>
      <c r="DY272" s="439">
        <f t="shared" si="457"/>
        <v>0</v>
      </c>
      <c r="DZ272" s="439">
        <f t="shared" si="457"/>
        <v>0</v>
      </c>
      <c r="EA272" s="439">
        <f t="shared" si="457"/>
        <v>0</v>
      </c>
      <c r="EB272" s="439">
        <f t="shared" ref="EB272:GM272" si="458">IF(EB$165=EOMONTH($D99,-1),FV($AE99,ROUNDDOWN(YEARFRAC($D$165,EB$165,1),0),0,$AC99*$B99,0),0)</f>
        <v>0</v>
      </c>
      <c r="EC272" s="439">
        <f t="shared" si="458"/>
        <v>0</v>
      </c>
      <c r="ED272" s="439">
        <f t="shared" si="458"/>
        <v>0</v>
      </c>
      <c r="EE272" s="439">
        <f t="shared" si="458"/>
        <v>0</v>
      </c>
      <c r="EF272" s="439">
        <f t="shared" si="458"/>
        <v>0</v>
      </c>
      <c r="EG272" s="439">
        <f t="shared" si="458"/>
        <v>0</v>
      </c>
      <c r="EH272" s="439">
        <f t="shared" si="458"/>
        <v>0</v>
      </c>
      <c r="EI272" s="439">
        <f t="shared" si="458"/>
        <v>0</v>
      </c>
      <c r="EJ272" s="439">
        <f t="shared" si="458"/>
        <v>0</v>
      </c>
      <c r="EK272" s="439">
        <f t="shared" si="458"/>
        <v>0</v>
      </c>
      <c r="EL272" s="439">
        <f t="shared" si="458"/>
        <v>0</v>
      </c>
      <c r="EM272" s="439">
        <f t="shared" si="458"/>
        <v>0</v>
      </c>
      <c r="EN272" s="439">
        <f t="shared" si="458"/>
        <v>0</v>
      </c>
      <c r="EO272" s="439">
        <f t="shared" si="458"/>
        <v>0</v>
      </c>
      <c r="EP272" s="439">
        <f t="shared" si="458"/>
        <v>0</v>
      </c>
      <c r="EQ272" s="439">
        <f t="shared" si="458"/>
        <v>0</v>
      </c>
      <c r="ER272" s="439">
        <f t="shared" si="458"/>
        <v>0</v>
      </c>
      <c r="ES272" s="439">
        <f t="shared" si="458"/>
        <v>0</v>
      </c>
      <c r="ET272" s="439">
        <f t="shared" si="458"/>
        <v>0</v>
      </c>
      <c r="EU272" s="439">
        <f t="shared" si="458"/>
        <v>0</v>
      </c>
      <c r="EV272" s="439">
        <f t="shared" si="458"/>
        <v>0</v>
      </c>
      <c r="EW272" s="439">
        <f t="shared" si="458"/>
        <v>0</v>
      </c>
      <c r="EX272" s="439">
        <f t="shared" si="458"/>
        <v>0</v>
      </c>
      <c r="EY272" s="439">
        <f t="shared" si="458"/>
        <v>0</v>
      </c>
      <c r="EZ272" s="439">
        <f t="shared" si="458"/>
        <v>0</v>
      </c>
      <c r="FA272" s="439">
        <f t="shared" si="458"/>
        <v>0</v>
      </c>
      <c r="FB272" s="439">
        <f t="shared" si="458"/>
        <v>0</v>
      </c>
      <c r="FC272" s="439">
        <f t="shared" si="458"/>
        <v>0</v>
      </c>
      <c r="FD272" s="439">
        <f t="shared" si="458"/>
        <v>0</v>
      </c>
      <c r="FE272" s="439">
        <f t="shared" si="458"/>
        <v>0</v>
      </c>
      <c r="FF272" s="439">
        <f t="shared" si="458"/>
        <v>0</v>
      </c>
      <c r="FG272" s="439">
        <f t="shared" si="458"/>
        <v>0</v>
      </c>
      <c r="FH272" s="439">
        <f t="shared" si="458"/>
        <v>0</v>
      </c>
      <c r="FI272" s="439">
        <f t="shared" si="458"/>
        <v>0</v>
      </c>
      <c r="FJ272" s="439">
        <f t="shared" si="458"/>
        <v>0</v>
      </c>
      <c r="FK272" s="439">
        <f t="shared" si="458"/>
        <v>0</v>
      </c>
      <c r="FL272" s="439">
        <f t="shared" si="458"/>
        <v>0</v>
      </c>
      <c r="FM272" s="439">
        <f t="shared" si="458"/>
        <v>0</v>
      </c>
      <c r="FN272" s="439">
        <f t="shared" si="458"/>
        <v>0</v>
      </c>
      <c r="FO272" s="439">
        <f t="shared" si="458"/>
        <v>0</v>
      </c>
      <c r="FP272" s="439">
        <f t="shared" si="458"/>
        <v>0</v>
      </c>
      <c r="FQ272" s="439">
        <f t="shared" si="458"/>
        <v>0</v>
      </c>
      <c r="FR272" s="439">
        <f t="shared" si="458"/>
        <v>0</v>
      </c>
      <c r="FS272" s="439">
        <f t="shared" si="458"/>
        <v>0</v>
      </c>
      <c r="FT272" s="439">
        <f t="shared" si="458"/>
        <v>0</v>
      </c>
      <c r="FU272" s="439">
        <f t="shared" si="458"/>
        <v>0</v>
      </c>
      <c r="FV272" s="439">
        <f t="shared" si="458"/>
        <v>0</v>
      </c>
      <c r="FW272" s="439">
        <f t="shared" si="458"/>
        <v>0</v>
      </c>
      <c r="FX272" s="439">
        <f t="shared" si="458"/>
        <v>0</v>
      </c>
      <c r="FY272" s="439">
        <f t="shared" si="458"/>
        <v>0</v>
      </c>
      <c r="FZ272" s="439">
        <f t="shared" si="458"/>
        <v>0</v>
      </c>
      <c r="GA272" s="439">
        <f t="shared" si="458"/>
        <v>0</v>
      </c>
      <c r="GB272" s="439">
        <f t="shared" si="458"/>
        <v>0</v>
      </c>
      <c r="GC272" s="439">
        <f t="shared" si="458"/>
        <v>0</v>
      </c>
      <c r="GD272" s="439">
        <f t="shared" si="458"/>
        <v>0</v>
      </c>
      <c r="GE272" s="439">
        <f t="shared" si="458"/>
        <v>0</v>
      </c>
      <c r="GF272" s="439">
        <f t="shared" si="458"/>
        <v>0</v>
      </c>
      <c r="GG272" s="439">
        <f t="shared" si="458"/>
        <v>0</v>
      </c>
      <c r="GH272" s="439">
        <f t="shared" si="458"/>
        <v>0</v>
      </c>
      <c r="GI272" s="439">
        <f t="shared" si="458"/>
        <v>0</v>
      </c>
      <c r="GJ272" s="439">
        <f t="shared" si="458"/>
        <v>0</v>
      </c>
      <c r="GK272" s="439">
        <f t="shared" si="458"/>
        <v>0</v>
      </c>
      <c r="GL272" s="439">
        <f t="shared" si="458"/>
        <v>0</v>
      </c>
      <c r="GM272" s="439">
        <f t="shared" si="458"/>
        <v>0</v>
      </c>
      <c r="GN272" s="439">
        <f t="shared" ref="GN272:IY272" si="459">IF(GN$165=EOMONTH($D99,-1),FV($AE99,ROUNDDOWN(YEARFRAC($D$165,GN$165,1),0),0,$AC99*$B99,0),0)</f>
        <v>0</v>
      </c>
      <c r="GO272" s="439">
        <f t="shared" si="459"/>
        <v>0</v>
      </c>
      <c r="GP272" s="439">
        <f t="shared" si="459"/>
        <v>0</v>
      </c>
      <c r="GQ272" s="439">
        <f t="shared" si="459"/>
        <v>0</v>
      </c>
      <c r="GR272" s="439">
        <f t="shared" si="459"/>
        <v>0</v>
      </c>
      <c r="GS272" s="439">
        <f t="shared" si="459"/>
        <v>0</v>
      </c>
      <c r="GT272" s="439">
        <f t="shared" si="459"/>
        <v>0</v>
      </c>
      <c r="GU272" s="439">
        <f t="shared" si="459"/>
        <v>0</v>
      </c>
      <c r="GV272" s="439">
        <f t="shared" si="459"/>
        <v>0</v>
      </c>
      <c r="GW272" s="439">
        <f t="shared" si="459"/>
        <v>0</v>
      </c>
      <c r="GX272" s="439">
        <f t="shared" si="459"/>
        <v>0</v>
      </c>
      <c r="GY272" s="439">
        <f t="shared" si="459"/>
        <v>0</v>
      </c>
      <c r="GZ272" s="439">
        <f t="shared" si="459"/>
        <v>0</v>
      </c>
      <c r="HA272" s="439">
        <f t="shared" si="459"/>
        <v>0</v>
      </c>
      <c r="HB272" s="439">
        <f t="shared" si="459"/>
        <v>0</v>
      </c>
      <c r="HC272" s="439">
        <f t="shared" si="459"/>
        <v>0</v>
      </c>
      <c r="HD272" s="439">
        <f t="shared" si="459"/>
        <v>0</v>
      </c>
      <c r="HE272" s="439">
        <f t="shared" si="459"/>
        <v>0</v>
      </c>
      <c r="HF272" s="439">
        <f t="shared" si="459"/>
        <v>0</v>
      </c>
      <c r="HG272" s="439">
        <f t="shared" si="459"/>
        <v>0</v>
      </c>
      <c r="HH272" s="439">
        <f t="shared" si="459"/>
        <v>0</v>
      </c>
      <c r="HI272" s="439">
        <f t="shared" si="459"/>
        <v>0</v>
      </c>
      <c r="HJ272" s="439">
        <f t="shared" si="459"/>
        <v>0</v>
      </c>
      <c r="HK272" s="439">
        <f t="shared" si="459"/>
        <v>0</v>
      </c>
      <c r="HL272" s="439">
        <f t="shared" si="459"/>
        <v>0</v>
      </c>
      <c r="HM272" s="439">
        <f t="shared" si="459"/>
        <v>0</v>
      </c>
      <c r="HN272" s="439">
        <f t="shared" si="459"/>
        <v>0</v>
      </c>
      <c r="HO272" s="439">
        <f t="shared" si="459"/>
        <v>0</v>
      </c>
      <c r="HP272" s="439">
        <f t="shared" si="459"/>
        <v>0</v>
      </c>
      <c r="HQ272" s="439">
        <f t="shared" si="459"/>
        <v>0</v>
      </c>
      <c r="HR272" s="439">
        <f t="shared" si="459"/>
        <v>0</v>
      </c>
      <c r="HS272" s="439">
        <f t="shared" si="459"/>
        <v>0</v>
      </c>
      <c r="HT272" s="439">
        <f t="shared" si="459"/>
        <v>0</v>
      </c>
      <c r="HU272" s="439">
        <f t="shared" si="459"/>
        <v>0</v>
      </c>
      <c r="HV272" s="439">
        <f t="shared" si="459"/>
        <v>0</v>
      </c>
      <c r="HW272" s="439">
        <f t="shared" si="459"/>
        <v>0</v>
      </c>
      <c r="HX272" s="439">
        <f t="shared" si="459"/>
        <v>0</v>
      </c>
      <c r="HY272" s="439">
        <f t="shared" si="459"/>
        <v>0</v>
      </c>
      <c r="HZ272" s="439">
        <f t="shared" si="459"/>
        <v>0</v>
      </c>
      <c r="IA272" s="439">
        <f t="shared" si="459"/>
        <v>0</v>
      </c>
      <c r="IB272" s="439">
        <f t="shared" si="459"/>
        <v>0</v>
      </c>
      <c r="IC272" s="439">
        <f t="shared" si="459"/>
        <v>0</v>
      </c>
      <c r="ID272" s="439">
        <f t="shared" si="459"/>
        <v>0</v>
      </c>
      <c r="IE272" s="439">
        <f t="shared" si="459"/>
        <v>0</v>
      </c>
      <c r="IF272" s="439">
        <f t="shared" si="459"/>
        <v>0</v>
      </c>
      <c r="IG272" s="439">
        <f t="shared" si="459"/>
        <v>0</v>
      </c>
      <c r="IH272" s="439">
        <f t="shared" si="459"/>
        <v>0</v>
      </c>
      <c r="II272" s="439">
        <f t="shared" si="459"/>
        <v>0</v>
      </c>
      <c r="IJ272" s="439">
        <f t="shared" si="459"/>
        <v>0</v>
      </c>
      <c r="IK272" s="439">
        <f t="shared" si="459"/>
        <v>0</v>
      </c>
      <c r="IL272" s="439">
        <f t="shared" si="459"/>
        <v>0</v>
      </c>
      <c r="IM272" s="439">
        <f t="shared" si="459"/>
        <v>0</v>
      </c>
      <c r="IN272" s="439">
        <f t="shared" si="459"/>
        <v>0</v>
      </c>
      <c r="IO272" s="439">
        <f t="shared" si="459"/>
        <v>0</v>
      </c>
      <c r="IP272" s="439">
        <f t="shared" si="459"/>
        <v>0</v>
      </c>
      <c r="IQ272" s="439">
        <f t="shared" si="459"/>
        <v>0</v>
      </c>
      <c r="IR272" s="439">
        <f t="shared" si="459"/>
        <v>0</v>
      </c>
      <c r="IS272" s="439">
        <f t="shared" si="459"/>
        <v>0</v>
      </c>
      <c r="IT272" s="439">
        <f t="shared" si="459"/>
        <v>0</v>
      </c>
      <c r="IU272" s="439">
        <f t="shared" si="459"/>
        <v>0</v>
      </c>
      <c r="IV272" s="439">
        <f t="shared" si="459"/>
        <v>0</v>
      </c>
      <c r="IW272" s="439">
        <f t="shared" si="459"/>
        <v>0</v>
      </c>
      <c r="IX272" s="439">
        <f t="shared" si="459"/>
        <v>0</v>
      </c>
      <c r="IY272" s="439">
        <f t="shared" si="459"/>
        <v>0</v>
      </c>
      <c r="IZ272" s="439">
        <f t="shared" ref="IZ272:LK272" si="460">IF(IZ$165=EOMONTH($D99,-1),FV($AE99,ROUNDDOWN(YEARFRAC($D$165,IZ$165,1),0),0,$AC99*$B99,0),0)</f>
        <v>0</v>
      </c>
      <c r="JA272" s="439">
        <f t="shared" si="460"/>
        <v>0</v>
      </c>
      <c r="JB272" s="439">
        <f t="shared" si="460"/>
        <v>0</v>
      </c>
      <c r="JC272" s="439">
        <f t="shared" si="460"/>
        <v>0</v>
      </c>
      <c r="JD272" s="439">
        <f t="shared" si="460"/>
        <v>0</v>
      </c>
      <c r="JE272" s="439">
        <f t="shared" si="460"/>
        <v>0</v>
      </c>
      <c r="JF272" s="439">
        <f t="shared" si="460"/>
        <v>0</v>
      </c>
      <c r="JG272" s="439">
        <f t="shared" si="460"/>
        <v>0</v>
      </c>
      <c r="JH272" s="439">
        <f t="shared" si="460"/>
        <v>0</v>
      </c>
      <c r="JI272" s="439">
        <f t="shared" si="460"/>
        <v>0</v>
      </c>
      <c r="JJ272" s="439">
        <f t="shared" si="460"/>
        <v>0</v>
      </c>
      <c r="JK272" s="439">
        <f t="shared" si="460"/>
        <v>0</v>
      </c>
      <c r="JL272" s="439">
        <f t="shared" si="460"/>
        <v>0</v>
      </c>
      <c r="JM272" s="439">
        <f t="shared" si="460"/>
        <v>0</v>
      </c>
      <c r="JN272" s="439">
        <f t="shared" si="460"/>
        <v>0</v>
      </c>
      <c r="JO272" s="439">
        <f t="shared" si="460"/>
        <v>0</v>
      </c>
      <c r="JP272" s="439">
        <f t="shared" si="460"/>
        <v>0</v>
      </c>
      <c r="JQ272" s="439">
        <f t="shared" si="460"/>
        <v>0</v>
      </c>
      <c r="JR272" s="439">
        <f t="shared" si="460"/>
        <v>0</v>
      </c>
      <c r="JS272" s="439">
        <f t="shared" si="460"/>
        <v>0</v>
      </c>
      <c r="JT272" s="439">
        <f t="shared" si="460"/>
        <v>0</v>
      </c>
      <c r="JU272" s="439">
        <f t="shared" si="460"/>
        <v>0</v>
      </c>
      <c r="JV272" s="439">
        <f t="shared" si="460"/>
        <v>0</v>
      </c>
      <c r="JW272" s="439">
        <f t="shared" si="460"/>
        <v>0</v>
      </c>
      <c r="JX272" s="439">
        <f t="shared" si="460"/>
        <v>0</v>
      </c>
      <c r="JY272" s="439">
        <f t="shared" si="460"/>
        <v>0</v>
      </c>
      <c r="JZ272" s="439">
        <f t="shared" si="460"/>
        <v>0</v>
      </c>
      <c r="KA272" s="439">
        <f t="shared" si="460"/>
        <v>0</v>
      </c>
      <c r="KB272" s="439">
        <f t="shared" si="460"/>
        <v>0</v>
      </c>
      <c r="KC272" s="439">
        <f t="shared" si="460"/>
        <v>0</v>
      </c>
      <c r="KD272" s="439">
        <f t="shared" si="460"/>
        <v>0</v>
      </c>
      <c r="KE272" s="439">
        <f t="shared" si="460"/>
        <v>0</v>
      </c>
      <c r="KF272" s="439">
        <f t="shared" si="460"/>
        <v>0</v>
      </c>
      <c r="KG272" s="439">
        <f t="shared" si="460"/>
        <v>0</v>
      </c>
      <c r="KH272" s="439">
        <f t="shared" si="460"/>
        <v>0</v>
      </c>
      <c r="KI272" s="439">
        <f t="shared" si="460"/>
        <v>0</v>
      </c>
      <c r="KJ272" s="439">
        <f t="shared" si="460"/>
        <v>0</v>
      </c>
      <c r="KK272" s="439">
        <f t="shared" si="460"/>
        <v>0</v>
      </c>
      <c r="KL272" s="439">
        <f t="shared" si="460"/>
        <v>0</v>
      </c>
      <c r="KM272" s="439">
        <f t="shared" si="460"/>
        <v>0</v>
      </c>
      <c r="KN272" s="439">
        <f t="shared" si="460"/>
        <v>0</v>
      </c>
      <c r="KO272" s="439">
        <f t="shared" si="460"/>
        <v>0</v>
      </c>
      <c r="KP272" s="439">
        <f t="shared" si="460"/>
        <v>0</v>
      </c>
      <c r="KQ272" s="439">
        <f t="shared" si="460"/>
        <v>0</v>
      </c>
      <c r="KR272" s="439">
        <f t="shared" si="460"/>
        <v>0</v>
      </c>
      <c r="KS272" s="439">
        <f t="shared" si="460"/>
        <v>0</v>
      </c>
      <c r="KT272" s="439">
        <f t="shared" si="460"/>
        <v>0</v>
      </c>
      <c r="KU272" s="439">
        <f t="shared" si="460"/>
        <v>0</v>
      </c>
      <c r="KV272" s="439">
        <f t="shared" si="460"/>
        <v>0</v>
      </c>
      <c r="KW272" s="439">
        <f t="shared" si="460"/>
        <v>0</v>
      </c>
      <c r="KX272" s="439">
        <f t="shared" si="460"/>
        <v>0</v>
      </c>
      <c r="KY272" s="439">
        <f t="shared" si="460"/>
        <v>0</v>
      </c>
      <c r="KZ272" s="439">
        <f t="shared" si="460"/>
        <v>0</v>
      </c>
      <c r="LA272" s="439">
        <f t="shared" si="460"/>
        <v>0</v>
      </c>
      <c r="LB272" s="439">
        <f t="shared" si="460"/>
        <v>0</v>
      </c>
      <c r="LC272" s="439">
        <f t="shared" si="460"/>
        <v>0</v>
      </c>
      <c r="LD272" s="439">
        <f t="shared" si="460"/>
        <v>0</v>
      </c>
      <c r="LE272" s="439">
        <f t="shared" si="460"/>
        <v>0</v>
      </c>
      <c r="LF272" s="439">
        <f t="shared" si="460"/>
        <v>0</v>
      </c>
      <c r="LG272" s="439">
        <f t="shared" si="460"/>
        <v>0</v>
      </c>
      <c r="LH272" s="439">
        <f t="shared" si="460"/>
        <v>0</v>
      </c>
      <c r="LI272" s="439">
        <f t="shared" si="460"/>
        <v>0</v>
      </c>
      <c r="LJ272" s="439">
        <f t="shared" si="460"/>
        <v>0</v>
      </c>
      <c r="LK272" s="439">
        <f t="shared" si="460"/>
        <v>0</v>
      </c>
      <c r="LL272" s="439">
        <f t="shared" ref="LL272:NK272" si="461">IF(LL$165=EOMONTH($D99,-1),FV($AE99,ROUNDDOWN(YEARFRAC($D$165,LL$165,1),0),0,$AC99*$B99,0),0)</f>
        <v>0</v>
      </c>
      <c r="LM272" s="439">
        <f t="shared" si="461"/>
        <v>0</v>
      </c>
      <c r="LN272" s="439">
        <f t="shared" si="461"/>
        <v>0</v>
      </c>
      <c r="LO272" s="439">
        <f t="shared" si="461"/>
        <v>0</v>
      </c>
      <c r="LP272" s="439">
        <f t="shared" si="461"/>
        <v>0</v>
      </c>
      <c r="LQ272" s="439">
        <f t="shared" si="461"/>
        <v>0</v>
      </c>
      <c r="LR272" s="439">
        <f t="shared" si="461"/>
        <v>0</v>
      </c>
      <c r="LS272" s="439">
        <f t="shared" si="461"/>
        <v>0</v>
      </c>
      <c r="LT272" s="439">
        <f t="shared" si="461"/>
        <v>0</v>
      </c>
      <c r="LU272" s="439">
        <f t="shared" si="461"/>
        <v>0</v>
      </c>
      <c r="LV272" s="439">
        <f t="shared" si="461"/>
        <v>0</v>
      </c>
      <c r="LW272" s="439">
        <f t="shared" si="461"/>
        <v>0</v>
      </c>
      <c r="LX272" s="439">
        <f t="shared" si="461"/>
        <v>0</v>
      </c>
      <c r="LY272" s="439">
        <f t="shared" si="461"/>
        <v>0</v>
      </c>
      <c r="LZ272" s="439">
        <f t="shared" si="461"/>
        <v>0</v>
      </c>
      <c r="MA272" s="439">
        <f t="shared" si="461"/>
        <v>0</v>
      </c>
      <c r="MB272" s="439">
        <f t="shared" si="461"/>
        <v>0</v>
      </c>
      <c r="MC272" s="439">
        <f t="shared" si="461"/>
        <v>0</v>
      </c>
      <c r="MD272" s="439">
        <f t="shared" si="461"/>
        <v>0</v>
      </c>
      <c r="ME272" s="439">
        <f t="shared" si="461"/>
        <v>0</v>
      </c>
      <c r="MF272" s="439">
        <f t="shared" si="461"/>
        <v>0</v>
      </c>
      <c r="MG272" s="439">
        <f t="shared" si="461"/>
        <v>0</v>
      </c>
      <c r="MH272" s="439">
        <f t="shared" si="461"/>
        <v>0</v>
      </c>
      <c r="MI272" s="439">
        <f t="shared" si="461"/>
        <v>0</v>
      </c>
      <c r="MJ272" s="439">
        <f t="shared" si="461"/>
        <v>0</v>
      </c>
      <c r="MK272" s="439">
        <f t="shared" si="461"/>
        <v>0</v>
      </c>
      <c r="ML272" s="439">
        <f t="shared" si="461"/>
        <v>0</v>
      </c>
      <c r="MM272" s="439">
        <f t="shared" si="461"/>
        <v>0</v>
      </c>
      <c r="MN272" s="439">
        <f t="shared" si="461"/>
        <v>0</v>
      </c>
      <c r="MO272" s="439">
        <f t="shared" si="461"/>
        <v>0</v>
      </c>
      <c r="MP272" s="439">
        <f t="shared" si="461"/>
        <v>0</v>
      </c>
      <c r="MQ272" s="439">
        <f t="shared" si="461"/>
        <v>0</v>
      </c>
      <c r="MR272" s="439">
        <f t="shared" si="461"/>
        <v>0</v>
      </c>
      <c r="MS272" s="439">
        <f t="shared" si="461"/>
        <v>0</v>
      </c>
      <c r="MT272" s="439">
        <f t="shared" si="461"/>
        <v>0</v>
      </c>
      <c r="MU272" s="439">
        <f t="shared" si="461"/>
        <v>0</v>
      </c>
      <c r="MV272" s="439">
        <f t="shared" si="461"/>
        <v>0</v>
      </c>
      <c r="MW272" s="439">
        <f t="shared" si="461"/>
        <v>0</v>
      </c>
      <c r="MX272" s="439">
        <f t="shared" si="461"/>
        <v>0</v>
      </c>
      <c r="MY272" s="439">
        <f t="shared" si="461"/>
        <v>0</v>
      </c>
      <c r="MZ272" s="439">
        <f t="shared" si="461"/>
        <v>0</v>
      </c>
      <c r="NA272" s="439">
        <f t="shared" si="461"/>
        <v>0</v>
      </c>
      <c r="NB272" s="439">
        <f t="shared" si="461"/>
        <v>0</v>
      </c>
      <c r="NC272" s="439">
        <f t="shared" si="461"/>
        <v>0</v>
      </c>
      <c r="ND272" s="439">
        <f t="shared" si="461"/>
        <v>0</v>
      </c>
      <c r="NE272" s="439">
        <f t="shared" si="461"/>
        <v>0</v>
      </c>
      <c r="NF272" s="439">
        <f t="shared" si="461"/>
        <v>0</v>
      </c>
      <c r="NG272" s="439">
        <f t="shared" si="461"/>
        <v>0</v>
      </c>
      <c r="NH272" s="439">
        <f t="shared" si="461"/>
        <v>0</v>
      </c>
      <c r="NI272" s="439">
        <f t="shared" si="461"/>
        <v>0</v>
      </c>
      <c r="NJ272" s="439">
        <f t="shared" si="461"/>
        <v>0</v>
      </c>
      <c r="NK272" s="442">
        <f t="shared" si="461"/>
        <v>0</v>
      </c>
    </row>
    <row r="273" spans="1:375" x14ac:dyDescent="0.15">
      <c r="A273" s="436">
        <f t="shared" si="455"/>
        <v>-19655.614999999998</v>
      </c>
      <c r="B273" s="441" t="s">
        <v>758</v>
      </c>
      <c r="C273" s="438" t="s">
        <v>759</v>
      </c>
      <c r="D273" s="439">
        <f>IF(D$165=EOMONTH($D99,-1),SUMIFS($D264:$NK264,$D$165:$NK$165,"&gt;="&amp;EOMONTH($D99,$S99),$D$165:$NK$165,"&lt;"&amp;EOMONTH($D99,60))*-$AF99+SUMIFS($D264:$NK264,$D$165:$NK$165,"&gt;="&amp;EOMONTH($D99,60),$D$165:$NK$165,"&lt;"&amp;EOMONTH($D99,372))*-$AG99,0)</f>
        <v>0</v>
      </c>
      <c r="E273" s="439">
        <f t="shared" ref="E273:BP273" si="462">IF(E$165=EOMONTH($D99,-1),SUMIFS($D264:$NK264,$D$165:$NK$165,"&gt;="&amp;EOMONTH($D99,$S99),$D$165:$NK$165,"&lt;"&amp;EOMONTH($D99,60))*-$AF99+SUMIFS($D264:$NK264,$D$165:$NK$165,"&gt;="&amp;EOMONTH($D99,60),$D$165:$NK$165,"&lt;"&amp;EOMONTH($D99,372))*-$AG99,0)</f>
        <v>0</v>
      </c>
      <c r="F273" s="439">
        <f t="shared" si="462"/>
        <v>0</v>
      </c>
      <c r="G273" s="439">
        <f t="shared" si="462"/>
        <v>0</v>
      </c>
      <c r="H273" s="439">
        <f t="shared" si="462"/>
        <v>0</v>
      </c>
      <c r="I273" s="439">
        <f t="shared" si="462"/>
        <v>0</v>
      </c>
      <c r="J273" s="439">
        <f t="shared" si="462"/>
        <v>0</v>
      </c>
      <c r="K273" s="439">
        <f t="shared" si="462"/>
        <v>0</v>
      </c>
      <c r="L273" s="439">
        <f t="shared" si="462"/>
        <v>0</v>
      </c>
      <c r="M273" s="439">
        <f t="shared" si="462"/>
        <v>0</v>
      </c>
      <c r="N273" s="439">
        <f t="shared" si="462"/>
        <v>0</v>
      </c>
      <c r="O273" s="439">
        <f t="shared" si="462"/>
        <v>0</v>
      </c>
      <c r="P273" s="439">
        <f t="shared" si="462"/>
        <v>0</v>
      </c>
      <c r="Q273" s="439">
        <f t="shared" si="462"/>
        <v>0</v>
      </c>
      <c r="R273" s="439">
        <f t="shared" si="462"/>
        <v>0</v>
      </c>
      <c r="S273" s="439">
        <f t="shared" si="462"/>
        <v>0</v>
      </c>
      <c r="T273" s="439">
        <f t="shared" si="462"/>
        <v>0</v>
      </c>
      <c r="U273" s="439">
        <f t="shared" si="462"/>
        <v>0</v>
      </c>
      <c r="V273" s="439">
        <f t="shared" si="462"/>
        <v>0</v>
      </c>
      <c r="W273" s="439">
        <f t="shared" si="462"/>
        <v>0</v>
      </c>
      <c r="X273" s="439">
        <f t="shared" si="462"/>
        <v>0</v>
      </c>
      <c r="Y273" s="439">
        <f t="shared" si="462"/>
        <v>0</v>
      </c>
      <c r="Z273" s="439">
        <f t="shared" si="462"/>
        <v>0</v>
      </c>
      <c r="AA273" s="439">
        <f t="shared" si="462"/>
        <v>0</v>
      </c>
      <c r="AB273" s="439">
        <f t="shared" si="462"/>
        <v>-19655.614999999998</v>
      </c>
      <c r="AC273" s="439">
        <f t="shared" si="462"/>
        <v>0</v>
      </c>
      <c r="AD273" s="439">
        <f t="shared" si="462"/>
        <v>0</v>
      </c>
      <c r="AE273" s="439">
        <f t="shared" si="462"/>
        <v>0</v>
      </c>
      <c r="AF273" s="439">
        <f t="shared" si="462"/>
        <v>0</v>
      </c>
      <c r="AG273" s="439">
        <f t="shared" si="462"/>
        <v>0</v>
      </c>
      <c r="AH273" s="439">
        <f t="shared" si="462"/>
        <v>0</v>
      </c>
      <c r="AI273" s="439">
        <f t="shared" si="462"/>
        <v>0</v>
      </c>
      <c r="AJ273" s="439">
        <f t="shared" si="462"/>
        <v>0</v>
      </c>
      <c r="AK273" s="439">
        <f t="shared" si="462"/>
        <v>0</v>
      </c>
      <c r="AL273" s="439">
        <f t="shared" si="462"/>
        <v>0</v>
      </c>
      <c r="AM273" s="439">
        <f t="shared" si="462"/>
        <v>0</v>
      </c>
      <c r="AN273" s="439">
        <f t="shared" si="462"/>
        <v>0</v>
      </c>
      <c r="AO273" s="439">
        <f t="shared" si="462"/>
        <v>0</v>
      </c>
      <c r="AP273" s="439">
        <f t="shared" si="462"/>
        <v>0</v>
      </c>
      <c r="AQ273" s="439">
        <f t="shared" si="462"/>
        <v>0</v>
      </c>
      <c r="AR273" s="439">
        <f t="shared" si="462"/>
        <v>0</v>
      </c>
      <c r="AS273" s="439">
        <f t="shared" si="462"/>
        <v>0</v>
      </c>
      <c r="AT273" s="439">
        <f t="shared" si="462"/>
        <v>0</v>
      </c>
      <c r="AU273" s="439">
        <f t="shared" si="462"/>
        <v>0</v>
      </c>
      <c r="AV273" s="439">
        <f t="shared" si="462"/>
        <v>0</v>
      </c>
      <c r="AW273" s="439">
        <f t="shared" si="462"/>
        <v>0</v>
      </c>
      <c r="AX273" s="439">
        <f t="shared" si="462"/>
        <v>0</v>
      </c>
      <c r="AY273" s="439">
        <f t="shared" si="462"/>
        <v>0</v>
      </c>
      <c r="AZ273" s="439">
        <f t="shared" si="462"/>
        <v>0</v>
      </c>
      <c r="BA273" s="439">
        <f t="shared" si="462"/>
        <v>0</v>
      </c>
      <c r="BB273" s="439">
        <f t="shared" si="462"/>
        <v>0</v>
      </c>
      <c r="BC273" s="439">
        <f t="shared" si="462"/>
        <v>0</v>
      </c>
      <c r="BD273" s="439">
        <f t="shared" si="462"/>
        <v>0</v>
      </c>
      <c r="BE273" s="439">
        <f t="shared" si="462"/>
        <v>0</v>
      </c>
      <c r="BF273" s="439">
        <f t="shared" si="462"/>
        <v>0</v>
      </c>
      <c r="BG273" s="439">
        <f t="shared" si="462"/>
        <v>0</v>
      </c>
      <c r="BH273" s="439">
        <f t="shared" si="462"/>
        <v>0</v>
      </c>
      <c r="BI273" s="439">
        <f t="shared" si="462"/>
        <v>0</v>
      </c>
      <c r="BJ273" s="439">
        <f t="shared" si="462"/>
        <v>0</v>
      </c>
      <c r="BK273" s="439">
        <f t="shared" si="462"/>
        <v>0</v>
      </c>
      <c r="BL273" s="439">
        <f t="shared" si="462"/>
        <v>0</v>
      </c>
      <c r="BM273" s="439">
        <f t="shared" si="462"/>
        <v>0</v>
      </c>
      <c r="BN273" s="439">
        <f t="shared" si="462"/>
        <v>0</v>
      </c>
      <c r="BO273" s="439">
        <f t="shared" si="462"/>
        <v>0</v>
      </c>
      <c r="BP273" s="439">
        <f t="shared" si="462"/>
        <v>0</v>
      </c>
      <c r="BQ273" s="439">
        <f t="shared" ref="BQ273:EB273" si="463">IF(BQ$165=EOMONTH($D99,-1),SUMIFS($D264:$NK264,$D$165:$NK$165,"&gt;="&amp;EOMONTH($D99,$S99),$D$165:$NK$165,"&lt;"&amp;EOMONTH($D99,60))*-$AF99+SUMIFS($D264:$NK264,$D$165:$NK$165,"&gt;="&amp;EOMONTH($D99,60),$D$165:$NK$165,"&lt;"&amp;EOMONTH($D99,372))*-$AG99,0)</f>
        <v>0</v>
      </c>
      <c r="BR273" s="439">
        <f t="shared" si="463"/>
        <v>0</v>
      </c>
      <c r="BS273" s="439">
        <f t="shared" si="463"/>
        <v>0</v>
      </c>
      <c r="BT273" s="439">
        <f t="shared" si="463"/>
        <v>0</v>
      </c>
      <c r="BU273" s="439">
        <f t="shared" si="463"/>
        <v>0</v>
      </c>
      <c r="BV273" s="439">
        <f t="shared" si="463"/>
        <v>0</v>
      </c>
      <c r="BW273" s="439">
        <f t="shared" si="463"/>
        <v>0</v>
      </c>
      <c r="BX273" s="439">
        <f t="shared" si="463"/>
        <v>0</v>
      </c>
      <c r="BY273" s="439">
        <f t="shared" si="463"/>
        <v>0</v>
      </c>
      <c r="BZ273" s="439">
        <f t="shared" si="463"/>
        <v>0</v>
      </c>
      <c r="CA273" s="439">
        <f t="shared" si="463"/>
        <v>0</v>
      </c>
      <c r="CB273" s="439">
        <f t="shared" si="463"/>
        <v>0</v>
      </c>
      <c r="CC273" s="439">
        <f t="shared" si="463"/>
        <v>0</v>
      </c>
      <c r="CD273" s="439">
        <f t="shared" si="463"/>
        <v>0</v>
      </c>
      <c r="CE273" s="439">
        <f t="shared" si="463"/>
        <v>0</v>
      </c>
      <c r="CF273" s="439">
        <f t="shared" si="463"/>
        <v>0</v>
      </c>
      <c r="CG273" s="439">
        <f t="shared" si="463"/>
        <v>0</v>
      </c>
      <c r="CH273" s="439">
        <f t="shared" si="463"/>
        <v>0</v>
      </c>
      <c r="CI273" s="439">
        <f t="shared" si="463"/>
        <v>0</v>
      </c>
      <c r="CJ273" s="439">
        <f t="shared" si="463"/>
        <v>0</v>
      </c>
      <c r="CK273" s="439">
        <f t="shared" si="463"/>
        <v>0</v>
      </c>
      <c r="CL273" s="439">
        <f t="shared" si="463"/>
        <v>0</v>
      </c>
      <c r="CM273" s="439">
        <f t="shared" si="463"/>
        <v>0</v>
      </c>
      <c r="CN273" s="439">
        <f t="shared" si="463"/>
        <v>0</v>
      </c>
      <c r="CO273" s="439">
        <f t="shared" si="463"/>
        <v>0</v>
      </c>
      <c r="CP273" s="439">
        <f t="shared" si="463"/>
        <v>0</v>
      </c>
      <c r="CQ273" s="439">
        <f t="shared" si="463"/>
        <v>0</v>
      </c>
      <c r="CR273" s="439">
        <f t="shared" si="463"/>
        <v>0</v>
      </c>
      <c r="CS273" s="439">
        <f t="shared" si="463"/>
        <v>0</v>
      </c>
      <c r="CT273" s="439">
        <f t="shared" si="463"/>
        <v>0</v>
      </c>
      <c r="CU273" s="439">
        <f t="shared" si="463"/>
        <v>0</v>
      </c>
      <c r="CV273" s="439">
        <f t="shared" si="463"/>
        <v>0</v>
      </c>
      <c r="CW273" s="439">
        <f t="shared" si="463"/>
        <v>0</v>
      </c>
      <c r="CX273" s="439">
        <f t="shared" si="463"/>
        <v>0</v>
      </c>
      <c r="CY273" s="439">
        <f t="shared" si="463"/>
        <v>0</v>
      </c>
      <c r="CZ273" s="439">
        <f t="shared" si="463"/>
        <v>0</v>
      </c>
      <c r="DA273" s="439">
        <f t="shared" si="463"/>
        <v>0</v>
      </c>
      <c r="DB273" s="439">
        <f t="shared" si="463"/>
        <v>0</v>
      </c>
      <c r="DC273" s="439">
        <f t="shared" si="463"/>
        <v>0</v>
      </c>
      <c r="DD273" s="439">
        <f t="shared" si="463"/>
        <v>0</v>
      </c>
      <c r="DE273" s="439">
        <f t="shared" si="463"/>
        <v>0</v>
      </c>
      <c r="DF273" s="439">
        <f t="shared" si="463"/>
        <v>0</v>
      </c>
      <c r="DG273" s="439">
        <f t="shared" si="463"/>
        <v>0</v>
      </c>
      <c r="DH273" s="439">
        <f t="shared" si="463"/>
        <v>0</v>
      </c>
      <c r="DI273" s="439">
        <f t="shared" si="463"/>
        <v>0</v>
      </c>
      <c r="DJ273" s="439">
        <f t="shared" si="463"/>
        <v>0</v>
      </c>
      <c r="DK273" s="439">
        <f t="shared" si="463"/>
        <v>0</v>
      </c>
      <c r="DL273" s="439">
        <f t="shared" si="463"/>
        <v>0</v>
      </c>
      <c r="DM273" s="439">
        <f t="shared" si="463"/>
        <v>0</v>
      </c>
      <c r="DN273" s="439">
        <f t="shared" si="463"/>
        <v>0</v>
      </c>
      <c r="DO273" s="439">
        <f t="shared" si="463"/>
        <v>0</v>
      </c>
      <c r="DP273" s="439">
        <f t="shared" si="463"/>
        <v>0</v>
      </c>
      <c r="DQ273" s="439">
        <f t="shared" si="463"/>
        <v>0</v>
      </c>
      <c r="DR273" s="439">
        <f t="shared" si="463"/>
        <v>0</v>
      </c>
      <c r="DS273" s="439">
        <f t="shared" si="463"/>
        <v>0</v>
      </c>
      <c r="DT273" s="439">
        <f t="shared" si="463"/>
        <v>0</v>
      </c>
      <c r="DU273" s="439">
        <f t="shared" si="463"/>
        <v>0</v>
      </c>
      <c r="DV273" s="439">
        <f t="shared" si="463"/>
        <v>0</v>
      </c>
      <c r="DW273" s="439">
        <f t="shared" si="463"/>
        <v>0</v>
      </c>
      <c r="DX273" s="439">
        <f t="shared" si="463"/>
        <v>0</v>
      </c>
      <c r="DY273" s="439">
        <f t="shared" si="463"/>
        <v>0</v>
      </c>
      <c r="DZ273" s="439">
        <f t="shared" si="463"/>
        <v>0</v>
      </c>
      <c r="EA273" s="439">
        <f t="shared" si="463"/>
        <v>0</v>
      </c>
      <c r="EB273" s="439">
        <f t="shared" si="463"/>
        <v>0</v>
      </c>
      <c r="EC273" s="439">
        <f t="shared" ref="EC273:GN273" si="464">IF(EC$165=EOMONTH($D99,-1),SUMIFS($D264:$NK264,$D$165:$NK$165,"&gt;="&amp;EOMONTH($D99,$S99),$D$165:$NK$165,"&lt;"&amp;EOMONTH($D99,60))*-$AF99+SUMIFS($D264:$NK264,$D$165:$NK$165,"&gt;="&amp;EOMONTH($D99,60),$D$165:$NK$165,"&lt;"&amp;EOMONTH($D99,372))*-$AG99,0)</f>
        <v>0</v>
      </c>
      <c r="ED273" s="439">
        <f t="shared" si="464"/>
        <v>0</v>
      </c>
      <c r="EE273" s="439">
        <f t="shared" si="464"/>
        <v>0</v>
      </c>
      <c r="EF273" s="439">
        <f t="shared" si="464"/>
        <v>0</v>
      </c>
      <c r="EG273" s="439">
        <f t="shared" si="464"/>
        <v>0</v>
      </c>
      <c r="EH273" s="439">
        <f t="shared" si="464"/>
        <v>0</v>
      </c>
      <c r="EI273" s="439">
        <f t="shared" si="464"/>
        <v>0</v>
      </c>
      <c r="EJ273" s="439">
        <f t="shared" si="464"/>
        <v>0</v>
      </c>
      <c r="EK273" s="439">
        <f t="shared" si="464"/>
        <v>0</v>
      </c>
      <c r="EL273" s="439">
        <f t="shared" si="464"/>
        <v>0</v>
      </c>
      <c r="EM273" s="439">
        <f t="shared" si="464"/>
        <v>0</v>
      </c>
      <c r="EN273" s="439">
        <f t="shared" si="464"/>
        <v>0</v>
      </c>
      <c r="EO273" s="439">
        <f t="shared" si="464"/>
        <v>0</v>
      </c>
      <c r="EP273" s="439">
        <f t="shared" si="464"/>
        <v>0</v>
      </c>
      <c r="EQ273" s="439">
        <f t="shared" si="464"/>
        <v>0</v>
      </c>
      <c r="ER273" s="439">
        <f t="shared" si="464"/>
        <v>0</v>
      </c>
      <c r="ES273" s="439">
        <f t="shared" si="464"/>
        <v>0</v>
      </c>
      <c r="ET273" s="439">
        <f t="shared" si="464"/>
        <v>0</v>
      </c>
      <c r="EU273" s="439">
        <f t="shared" si="464"/>
        <v>0</v>
      </c>
      <c r="EV273" s="439">
        <f t="shared" si="464"/>
        <v>0</v>
      </c>
      <c r="EW273" s="439">
        <f t="shared" si="464"/>
        <v>0</v>
      </c>
      <c r="EX273" s="439">
        <f t="shared" si="464"/>
        <v>0</v>
      </c>
      <c r="EY273" s="439">
        <f t="shared" si="464"/>
        <v>0</v>
      </c>
      <c r="EZ273" s="439">
        <f t="shared" si="464"/>
        <v>0</v>
      </c>
      <c r="FA273" s="439">
        <f t="shared" si="464"/>
        <v>0</v>
      </c>
      <c r="FB273" s="439">
        <f t="shared" si="464"/>
        <v>0</v>
      </c>
      <c r="FC273" s="439">
        <f t="shared" si="464"/>
        <v>0</v>
      </c>
      <c r="FD273" s="439">
        <f t="shared" si="464"/>
        <v>0</v>
      </c>
      <c r="FE273" s="439">
        <f t="shared" si="464"/>
        <v>0</v>
      </c>
      <c r="FF273" s="439">
        <f t="shared" si="464"/>
        <v>0</v>
      </c>
      <c r="FG273" s="439">
        <f t="shared" si="464"/>
        <v>0</v>
      </c>
      <c r="FH273" s="439">
        <f t="shared" si="464"/>
        <v>0</v>
      </c>
      <c r="FI273" s="439">
        <f t="shared" si="464"/>
        <v>0</v>
      </c>
      <c r="FJ273" s="439">
        <f t="shared" si="464"/>
        <v>0</v>
      </c>
      <c r="FK273" s="439">
        <f t="shared" si="464"/>
        <v>0</v>
      </c>
      <c r="FL273" s="439">
        <f t="shared" si="464"/>
        <v>0</v>
      </c>
      <c r="FM273" s="439">
        <f t="shared" si="464"/>
        <v>0</v>
      </c>
      <c r="FN273" s="439">
        <f t="shared" si="464"/>
        <v>0</v>
      </c>
      <c r="FO273" s="439">
        <f t="shared" si="464"/>
        <v>0</v>
      </c>
      <c r="FP273" s="439">
        <f t="shared" si="464"/>
        <v>0</v>
      </c>
      <c r="FQ273" s="439">
        <f t="shared" si="464"/>
        <v>0</v>
      </c>
      <c r="FR273" s="439">
        <f t="shared" si="464"/>
        <v>0</v>
      </c>
      <c r="FS273" s="439">
        <f t="shared" si="464"/>
        <v>0</v>
      </c>
      <c r="FT273" s="439">
        <f t="shared" si="464"/>
        <v>0</v>
      </c>
      <c r="FU273" s="439">
        <f t="shared" si="464"/>
        <v>0</v>
      </c>
      <c r="FV273" s="439">
        <f t="shared" si="464"/>
        <v>0</v>
      </c>
      <c r="FW273" s="439">
        <f t="shared" si="464"/>
        <v>0</v>
      </c>
      <c r="FX273" s="439">
        <f t="shared" si="464"/>
        <v>0</v>
      </c>
      <c r="FY273" s="439">
        <f t="shared" si="464"/>
        <v>0</v>
      </c>
      <c r="FZ273" s="439">
        <f t="shared" si="464"/>
        <v>0</v>
      </c>
      <c r="GA273" s="439">
        <f t="shared" si="464"/>
        <v>0</v>
      </c>
      <c r="GB273" s="439">
        <f t="shared" si="464"/>
        <v>0</v>
      </c>
      <c r="GC273" s="439">
        <f t="shared" si="464"/>
        <v>0</v>
      </c>
      <c r="GD273" s="439">
        <f t="shared" si="464"/>
        <v>0</v>
      </c>
      <c r="GE273" s="439">
        <f t="shared" si="464"/>
        <v>0</v>
      </c>
      <c r="GF273" s="439">
        <f t="shared" si="464"/>
        <v>0</v>
      </c>
      <c r="GG273" s="439">
        <f t="shared" si="464"/>
        <v>0</v>
      </c>
      <c r="GH273" s="439">
        <f t="shared" si="464"/>
        <v>0</v>
      </c>
      <c r="GI273" s="439">
        <f t="shared" si="464"/>
        <v>0</v>
      </c>
      <c r="GJ273" s="439">
        <f t="shared" si="464"/>
        <v>0</v>
      </c>
      <c r="GK273" s="439">
        <f t="shared" si="464"/>
        <v>0</v>
      </c>
      <c r="GL273" s="439">
        <f t="shared" si="464"/>
        <v>0</v>
      </c>
      <c r="GM273" s="439">
        <f t="shared" si="464"/>
        <v>0</v>
      </c>
      <c r="GN273" s="439">
        <f t="shared" si="464"/>
        <v>0</v>
      </c>
      <c r="GO273" s="439">
        <f t="shared" ref="GO273:IZ273" si="465">IF(GO$165=EOMONTH($D99,-1),SUMIFS($D264:$NK264,$D$165:$NK$165,"&gt;="&amp;EOMONTH($D99,$S99),$D$165:$NK$165,"&lt;"&amp;EOMONTH($D99,60))*-$AF99+SUMIFS($D264:$NK264,$D$165:$NK$165,"&gt;="&amp;EOMONTH($D99,60),$D$165:$NK$165,"&lt;"&amp;EOMONTH($D99,372))*-$AG99,0)</f>
        <v>0</v>
      </c>
      <c r="GP273" s="439">
        <f t="shared" si="465"/>
        <v>0</v>
      </c>
      <c r="GQ273" s="439">
        <f t="shared" si="465"/>
        <v>0</v>
      </c>
      <c r="GR273" s="439">
        <f t="shared" si="465"/>
        <v>0</v>
      </c>
      <c r="GS273" s="439">
        <f t="shared" si="465"/>
        <v>0</v>
      </c>
      <c r="GT273" s="439">
        <f t="shared" si="465"/>
        <v>0</v>
      </c>
      <c r="GU273" s="439">
        <f t="shared" si="465"/>
        <v>0</v>
      </c>
      <c r="GV273" s="439">
        <f t="shared" si="465"/>
        <v>0</v>
      </c>
      <c r="GW273" s="439">
        <f t="shared" si="465"/>
        <v>0</v>
      </c>
      <c r="GX273" s="439">
        <f t="shared" si="465"/>
        <v>0</v>
      </c>
      <c r="GY273" s="439">
        <f t="shared" si="465"/>
        <v>0</v>
      </c>
      <c r="GZ273" s="439">
        <f t="shared" si="465"/>
        <v>0</v>
      </c>
      <c r="HA273" s="439">
        <f t="shared" si="465"/>
        <v>0</v>
      </c>
      <c r="HB273" s="439">
        <f t="shared" si="465"/>
        <v>0</v>
      </c>
      <c r="HC273" s="439">
        <f t="shared" si="465"/>
        <v>0</v>
      </c>
      <c r="HD273" s="439">
        <f t="shared" si="465"/>
        <v>0</v>
      </c>
      <c r="HE273" s="439">
        <f t="shared" si="465"/>
        <v>0</v>
      </c>
      <c r="HF273" s="439">
        <f t="shared" si="465"/>
        <v>0</v>
      </c>
      <c r="HG273" s="439">
        <f t="shared" si="465"/>
        <v>0</v>
      </c>
      <c r="HH273" s="439">
        <f t="shared" si="465"/>
        <v>0</v>
      </c>
      <c r="HI273" s="439">
        <f t="shared" si="465"/>
        <v>0</v>
      </c>
      <c r="HJ273" s="439">
        <f t="shared" si="465"/>
        <v>0</v>
      </c>
      <c r="HK273" s="439">
        <f t="shared" si="465"/>
        <v>0</v>
      </c>
      <c r="HL273" s="439">
        <f t="shared" si="465"/>
        <v>0</v>
      </c>
      <c r="HM273" s="439">
        <f t="shared" si="465"/>
        <v>0</v>
      </c>
      <c r="HN273" s="439">
        <f t="shared" si="465"/>
        <v>0</v>
      </c>
      <c r="HO273" s="439">
        <f t="shared" si="465"/>
        <v>0</v>
      </c>
      <c r="HP273" s="439">
        <f t="shared" si="465"/>
        <v>0</v>
      </c>
      <c r="HQ273" s="439">
        <f t="shared" si="465"/>
        <v>0</v>
      </c>
      <c r="HR273" s="439">
        <f t="shared" si="465"/>
        <v>0</v>
      </c>
      <c r="HS273" s="439">
        <f t="shared" si="465"/>
        <v>0</v>
      </c>
      <c r="HT273" s="439">
        <f t="shared" si="465"/>
        <v>0</v>
      </c>
      <c r="HU273" s="439">
        <f t="shared" si="465"/>
        <v>0</v>
      </c>
      <c r="HV273" s="439">
        <f t="shared" si="465"/>
        <v>0</v>
      </c>
      <c r="HW273" s="439">
        <f t="shared" si="465"/>
        <v>0</v>
      </c>
      <c r="HX273" s="439">
        <f t="shared" si="465"/>
        <v>0</v>
      </c>
      <c r="HY273" s="439">
        <f t="shared" si="465"/>
        <v>0</v>
      </c>
      <c r="HZ273" s="439">
        <f t="shared" si="465"/>
        <v>0</v>
      </c>
      <c r="IA273" s="439">
        <f t="shared" si="465"/>
        <v>0</v>
      </c>
      <c r="IB273" s="439">
        <f t="shared" si="465"/>
        <v>0</v>
      </c>
      <c r="IC273" s="439">
        <f t="shared" si="465"/>
        <v>0</v>
      </c>
      <c r="ID273" s="439">
        <f t="shared" si="465"/>
        <v>0</v>
      </c>
      <c r="IE273" s="439">
        <f t="shared" si="465"/>
        <v>0</v>
      </c>
      <c r="IF273" s="439">
        <f t="shared" si="465"/>
        <v>0</v>
      </c>
      <c r="IG273" s="439">
        <f t="shared" si="465"/>
        <v>0</v>
      </c>
      <c r="IH273" s="439">
        <f t="shared" si="465"/>
        <v>0</v>
      </c>
      <c r="II273" s="439">
        <f t="shared" si="465"/>
        <v>0</v>
      </c>
      <c r="IJ273" s="439">
        <f t="shared" si="465"/>
        <v>0</v>
      </c>
      <c r="IK273" s="439">
        <f t="shared" si="465"/>
        <v>0</v>
      </c>
      <c r="IL273" s="439">
        <f t="shared" si="465"/>
        <v>0</v>
      </c>
      <c r="IM273" s="439">
        <f t="shared" si="465"/>
        <v>0</v>
      </c>
      <c r="IN273" s="439">
        <f t="shared" si="465"/>
        <v>0</v>
      </c>
      <c r="IO273" s="439">
        <f t="shared" si="465"/>
        <v>0</v>
      </c>
      <c r="IP273" s="439">
        <f t="shared" si="465"/>
        <v>0</v>
      </c>
      <c r="IQ273" s="439">
        <f t="shared" si="465"/>
        <v>0</v>
      </c>
      <c r="IR273" s="439">
        <f t="shared" si="465"/>
        <v>0</v>
      </c>
      <c r="IS273" s="439">
        <f t="shared" si="465"/>
        <v>0</v>
      </c>
      <c r="IT273" s="439">
        <f t="shared" si="465"/>
        <v>0</v>
      </c>
      <c r="IU273" s="439">
        <f t="shared" si="465"/>
        <v>0</v>
      </c>
      <c r="IV273" s="439">
        <f t="shared" si="465"/>
        <v>0</v>
      </c>
      <c r="IW273" s="439">
        <f t="shared" si="465"/>
        <v>0</v>
      </c>
      <c r="IX273" s="439">
        <f t="shared" si="465"/>
        <v>0</v>
      </c>
      <c r="IY273" s="439">
        <f t="shared" si="465"/>
        <v>0</v>
      </c>
      <c r="IZ273" s="439">
        <f t="shared" si="465"/>
        <v>0</v>
      </c>
      <c r="JA273" s="439">
        <f t="shared" ref="JA273:LL273" si="466">IF(JA$165=EOMONTH($D99,-1),SUMIFS($D264:$NK264,$D$165:$NK$165,"&gt;="&amp;EOMONTH($D99,$S99),$D$165:$NK$165,"&lt;"&amp;EOMONTH($D99,60))*-$AF99+SUMIFS($D264:$NK264,$D$165:$NK$165,"&gt;="&amp;EOMONTH($D99,60),$D$165:$NK$165,"&lt;"&amp;EOMONTH($D99,372))*-$AG99,0)</f>
        <v>0</v>
      </c>
      <c r="JB273" s="439">
        <f t="shared" si="466"/>
        <v>0</v>
      </c>
      <c r="JC273" s="439">
        <f t="shared" si="466"/>
        <v>0</v>
      </c>
      <c r="JD273" s="439">
        <f t="shared" si="466"/>
        <v>0</v>
      </c>
      <c r="JE273" s="439">
        <f t="shared" si="466"/>
        <v>0</v>
      </c>
      <c r="JF273" s="439">
        <f t="shared" si="466"/>
        <v>0</v>
      </c>
      <c r="JG273" s="439">
        <f t="shared" si="466"/>
        <v>0</v>
      </c>
      <c r="JH273" s="439">
        <f t="shared" si="466"/>
        <v>0</v>
      </c>
      <c r="JI273" s="439">
        <f t="shared" si="466"/>
        <v>0</v>
      </c>
      <c r="JJ273" s="439">
        <f t="shared" si="466"/>
        <v>0</v>
      </c>
      <c r="JK273" s="439">
        <f t="shared" si="466"/>
        <v>0</v>
      </c>
      <c r="JL273" s="439">
        <f t="shared" si="466"/>
        <v>0</v>
      </c>
      <c r="JM273" s="439">
        <f t="shared" si="466"/>
        <v>0</v>
      </c>
      <c r="JN273" s="439">
        <f t="shared" si="466"/>
        <v>0</v>
      </c>
      <c r="JO273" s="439">
        <f t="shared" si="466"/>
        <v>0</v>
      </c>
      <c r="JP273" s="439">
        <f t="shared" si="466"/>
        <v>0</v>
      </c>
      <c r="JQ273" s="439">
        <f t="shared" si="466"/>
        <v>0</v>
      </c>
      <c r="JR273" s="439">
        <f t="shared" si="466"/>
        <v>0</v>
      </c>
      <c r="JS273" s="439">
        <f t="shared" si="466"/>
        <v>0</v>
      </c>
      <c r="JT273" s="439">
        <f t="shared" si="466"/>
        <v>0</v>
      </c>
      <c r="JU273" s="439">
        <f t="shared" si="466"/>
        <v>0</v>
      </c>
      <c r="JV273" s="439">
        <f t="shared" si="466"/>
        <v>0</v>
      </c>
      <c r="JW273" s="439">
        <f t="shared" si="466"/>
        <v>0</v>
      </c>
      <c r="JX273" s="439">
        <f t="shared" si="466"/>
        <v>0</v>
      </c>
      <c r="JY273" s="439">
        <f t="shared" si="466"/>
        <v>0</v>
      </c>
      <c r="JZ273" s="439">
        <f t="shared" si="466"/>
        <v>0</v>
      </c>
      <c r="KA273" s="439">
        <f t="shared" si="466"/>
        <v>0</v>
      </c>
      <c r="KB273" s="439">
        <f t="shared" si="466"/>
        <v>0</v>
      </c>
      <c r="KC273" s="439">
        <f t="shared" si="466"/>
        <v>0</v>
      </c>
      <c r="KD273" s="439">
        <f t="shared" si="466"/>
        <v>0</v>
      </c>
      <c r="KE273" s="439">
        <f t="shared" si="466"/>
        <v>0</v>
      </c>
      <c r="KF273" s="439">
        <f t="shared" si="466"/>
        <v>0</v>
      </c>
      <c r="KG273" s="439">
        <f t="shared" si="466"/>
        <v>0</v>
      </c>
      <c r="KH273" s="439">
        <f t="shared" si="466"/>
        <v>0</v>
      </c>
      <c r="KI273" s="439">
        <f t="shared" si="466"/>
        <v>0</v>
      </c>
      <c r="KJ273" s="439">
        <f t="shared" si="466"/>
        <v>0</v>
      </c>
      <c r="KK273" s="439">
        <f t="shared" si="466"/>
        <v>0</v>
      </c>
      <c r="KL273" s="439">
        <f t="shared" si="466"/>
        <v>0</v>
      </c>
      <c r="KM273" s="439">
        <f t="shared" si="466"/>
        <v>0</v>
      </c>
      <c r="KN273" s="439">
        <f t="shared" si="466"/>
        <v>0</v>
      </c>
      <c r="KO273" s="439">
        <f t="shared" si="466"/>
        <v>0</v>
      </c>
      <c r="KP273" s="439">
        <f t="shared" si="466"/>
        <v>0</v>
      </c>
      <c r="KQ273" s="439">
        <f t="shared" si="466"/>
        <v>0</v>
      </c>
      <c r="KR273" s="439">
        <f t="shared" si="466"/>
        <v>0</v>
      </c>
      <c r="KS273" s="439">
        <f t="shared" si="466"/>
        <v>0</v>
      </c>
      <c r="KT273" s="439">
        <f t="shared" si="466"/>
        <v>0</v>
      </c>
      <c r="KU273" s="439">
        <f t="shared" si="466"/>
        <v>0</v>
      </c>
      <c r="KV273" s="439">
        <f t="shared" si="466"/>
        <v>0</v>
      </c>
      <c r="KW273" s="439">
        <f t="shared" si="466"/>
        <v>0</v>
      </c>
      <c r="KX273" s="439">
        <f t="shared" si="466"/>
        <v>0</v>
      </c>
      <c r="KY273" s="439">
        <f t="shared" si="466"/>
        <v>0</v>
      </c>
      <c r="KZ273" s="439">
        <f t="shared" si="466"/>
        <v>0</v>
      </c>
      <c r="LA273" s="439">
        <f t="shared" si="466"/>
        <v>0</v>
      </c>
      <c r="LB273" s="439">
        <f t="shared" si="466"/>
        <v>0</v>
      </c>
      <c r="LC273" s="439">
        <f t="shared" si="466"/>
        <v>0</v>
      </c>
      <c r="LD273" s="439">
        <f t="shared" si="466"/>
        <v>0</v>
      </c>
      <c r="LE273" s="439">
        <f t="shared" si="466"/>
        <v>0</v>
      </c>
      <c r="LF273" s="439">
        <f t="shared" si="466"/>
        <v>0</v>
      </c>
      <c r="LG273" s="439">
        <f t="shared" si="466"/>
        <v>0</v>
      </c>
      <c r="LH273" s="439">
        <f t="shared" si="466"/>
        <v>0</v>
      </c>
      <c r="LI273" s="439">
        <f t="shared" si="466"/>
        <v>0</v>
      </c>
      <c r="LJ273" s="439">
        <f t="shared" si="466"/>
        <v>0</v>
      </c>
      <c r="LK273" s="439">
        <f t="shared" si="466"/>
        <v>0</v>
      </c>
      <c r="LL273" s="439">
        <f t="shared" si="466"/>
        <v>0</v>
      </c>
      <c r="LM273" s="439">
        <f t="shared" ref="LM273:NK273" si="467">IF(LM$165=EOMONTH($D99,-1),SUMIFS($D264:$NK264,$D$165:$NK$165,"&gt;="&amp;EOMONTH($D99,$S99),$D$165:$NK$165,"&lt;"&amp;EOMONTH($D99,60))*-$AF99+SUMIFS($D264:$NK264,$D$165:$NK$165,"&gt;="&amp;EOMONTH($D99,60),$D$165:$NK$165,"&lt;"&amp;EOMONTH($D99,372))*-$AG99,0)</f>
        <v>0</v>
      </c>
      <c r="LN273" s="439">
        <f t="shared" si="467"/>
        <v>0</v>
      </c>
      <c r="LO273" s="439">
        <f t="shared" si="467"/>
        <v>0</v>
      </c>
      <c r="LP273" s="439">
        <f t="shared" si="467"/>
        <v>0</v>
      </c>
      <c r="LQ273" s="439">
        <f t="shared" si="467"/>
        <v>0</v>
      </c>
      <c r="LR273" s="439">
        <f t="shared" si="467"/>
        <v>0</v>
      </c>
      <c r="LS273" s="439">
        <f t="shared" si="467"/>
        <v>0</v>
      </c>
      <c r="LT273" s="439">
        <f t="shared" si="467"/>
        <v>0</v>
      </c>
      <c r="LU273" s="439">
        <f t="shared" si="467"/>
        <v>0</v>
      </c>
      <c r="LV273" s="439">
        <f t="shared" si="467"/>
        <v>0</v>
      </c>
      <c r="LW273" s="439">
        <f t="shared" si="467"/>
        <v>0</v>
      </c>
      <c r="LX273" s="439">
        <f t="shared" si="467"/>
        <v>0</v>
      </c>
      <c r="LY273" s="439">
        <f t="shared" si="467"/>
        <v>0</v>
      </c>
      <c r="LZ273" s="439">
        <f t="shared" si="467"/>
        <v>0</v>
      </c>
      <c r="MA273" s="439">
        <f t="shared" si="467"/>
        <v>0</v>
      </c>
      <c r="MB273" s="439">
        <f t="shared" si="467"/>
        <v>0</v>
      </c>
      <c r="MC273" s="439">
        <f t="shared" si="467"/>
        <v>0</v>
      </c>
      <c r="MD273" s="439">
        <f t="shared" si="467"/>
        <v>0</v>
      </c>
      <c r="ME273" s="439">
        <f t="shared" si="467"/>
        <v>0</v>
      </c>
      <c r="MF273" s="439">
        <f t="shared" si="467"/>
        <v>0</v>
      </c>
      <c r="MG273" s="439">
        <f t="shared" si="467"/>
        <v>0</v>
      </c>
      <c r="MH273" s="439">
        <f t="shared" si="467"/>
        <v>0</v>
      </c>
      <c r="MI273" s="439">
        <f t="shared" si="467"/>
        <v>0</v>
      </c>
      <c r="MJ273" s="439">
        <f t="shared" si="467"/>
        <v>0</v>
      </c>
      <c r="MK273" s="439">
        <f t="shared" si="467"/>
        <v>0</v>
      </c>
      <c r="ML273" s="439">
        <f t="shared" si="467"/>
        <v>0</v>
      </c>
      <c r="MM273" s="439">
        <f t="shared" si="467"/>
        <v>0</v>
      </c>
      <c r="MN273" s="439">
        <f t="shared" si="467"/>
        <v>0</v>
      </c>
      <c r="MO273" s="439">
        <f t="shared" si="467"/>
        <v>0</v>
      </c>
      <c r="MP273" s="439">
        <f t="shared" si="467"/>
        <v>0</v>
      </c>
      <c r="MQ273" s="439">
        <f t="shared" si="467"/>
        <v>0</v>
      </c>
      <c r="MR273" s="439">
        <f t="shared" si="467"/>
        <v>0</v>
      </c>
      <c r="MS273" s="439">
        <f t="shared" si="467"/>
        <v>0</v>
      </c>
      <c r="MT273" s="439">
        <f t="shared" si="467"/>
        <v>0</v>
      </c>
      <c r="MU273" s="439">
        <f t="shared" si="467"/>
        <v>0</v>
      </c>
      <c r="MV273" s="439">
        <f t="shared" si="467"/>
        <v>0</v>
      </c>
      <c r="MW273" s="439">
        <f t="shared" si="467"/>
        <v>0</v>
      </c>
      <c r="MX273" s="439">
        <f t="shared" si="467"/>
        <v>0</v>
      </c>
      <c r="MY273" s="439">
        <f t="shared" si="467"/>
        <v>0</v>
      </c>
      <c r="MZ273" s="439">
        <f t="shared" si="467"/>
        <v>0</v>
      </c>
      <c r="NA273" s="439">
        <f t="shared" si="467"/>
        <v>0</v>
      </c>
      <c r="NB273" s="439">
        <f t="shared" si="467"/>
        <v>0</v>
      </c>
      <c r="NC273" s="439">
        <f t="shared" si="467"/>
        <v>0</v>
      </c>
      <c r="ND273" s="439">
        <f t="shared" si="467"/>
        <v>0</v>
      </c>
      <c r="NE273" s="439">
        <f t="shared" si="467"/>
        <v>0</v>
      </c>
      <c r="NF273" s="439">
        <f t="shared" si="467"/>
        <v>0</v>
      </c>
      <c r="NG273" s="439">
        <f t="shared" si="467"/>
        <v>0</v>
      </c>
      <c r="NH273" s="439">
        <f t="shared" si="467"/>
        <v>0</v>
      </c>
      <c r="NI273" s="439">
        <f t="shared" si="467"/>
        <v>0</v>
      </c>
      <c r="NJ273" s="439">
        <f t="shared" si="467"/>
        <v>0</v>
      </c>
      <c r="NK273" s="442">
        <f t="shared" si="467"/>
        <v>0</v>
      </c>
    </row>
    <row r="274" spans="1:375" x14ac:dyDescent="0.15">
      <c r="A274" s="436">
        <f t="shared" si="455"/>
        <v>-81149.185200999986</v>
      </c>
      <c r="B274" s="441" t="s">
        <v>756</v>
      </c>
      <c r="C274" s="438" t="s">
        <v>760</v>
      </c>
      <c r="D274" s="439">
        <f t="shared" ref="D274:BO274" si="468">IF(D$165=EOMONTH($E99,$R99*(1-$O99)),FV($AE99,ROUNDDOWN(YEARFRAC($D$165,D$165,1),0),0,($AC99*(1-$O99)+$AD99*$O99)*$B99,0),0)</f>
        <v>0</v>
      </c>
      <c r="E274" s="439">
        <f t="shared" si="468"/>
        <v>0</v>
      </c>
      <c r="F274" s="439">
        <f t="shared" si="468"/>
        <v>0</v>
      </c>
      <c r="G274" s="439">
        <f t="shared" si="468"/>
        <v>0</v>
      </c>
      <c r="H274" s="439">
        <f t="shared" si="468"/>
        <v>0</v>
      </c>
      <c r="I274" s="439">
        <f t="shared" si="468"/>
        <v>0</v>
      </c>
      <c r="J274" s="439">
        <f t="shared" si="468"/>
        <v>0</v>
      </c>
      <c r="K274" s="439">
        <f t="shared" si="468"/>
        <v>0</v>
      </c>
      <c r="L274" s="439">
        <f t="shared" si="468"/>
        <v>0</v>
      </c>
      <c r="M274" s="439">
        <f t="shared" si="468"/>
        <v>0</v>
      </c>
      <c r="N274" s="439">
        <f t="shared" si="468"/>
        <v>0</v>
      </c>
      <c r="O274" s="439">
        <f t="shared" si="468"/>
        <v>0</v>
      </c>
      <c r="P274" s="439">
        <f t="shared" si="468"/>
        <v>0</v>
      </c>
      <c r="Q274" s="439">
        <f t="shared" si="468"/>
        <v>0</v>
      </c>
      <c r="R274" s="439">
        <f t="shared" si="468"/>
        <v>0</v>
      </c>
      <c r="S274" s="439">
        <f t="shared" si="468"/>
        <v>0</v>
      </c>
      <c r="T274" s="439">
        <f t="shared" si="468"/>
        <v>0</v>
      </c>
      <c r="U274" s="439">
        <f t="shared" si="468"/>
        <v>0</v>
      </c>
      <c r="V274" s="439">
        <f t="shared" si="468"/>
        <v>0</v>
      </c>
      <c r="W274" s="439">
        <f t="shared" si="468"/>
        <v>0</v>
      </c>
      <c r="X274" s="439">
        <f t="shared" si="468"/>
        <v>0</v>
      </c>
      <c r="Y274" s="439">
        <f t="shared" si="468"/>
        <v>0</v>
      </c>
      <c r="Z274" s="439">
        <f t="shared" si="468"/>
        <v>0</v>
      </c>
      <c r="AA274" s="439">
        <f t="shared" si="468"/>
        <v>0</v>
      </c>
      <c r="AB274" s="439">
        <f t="shared" si="468"/>
        <v>0</v>
      </c>
      <c r="AC274" s="439">
        <f t="shared" si="468"/>
        <v>0</v>
      </c>
      <c r="AD274" s="439">
        <f t="shared" si="468"/>
        <v>0</v>
      </c>
      <c r="AE274" s="439">
        <f t="shared" si="468"/>
        <v>0</v>
      </c>
      <c r="AF274" s="439">
        <f t="shared" si="468"/>
        <v>0</v>
      </c>
      <c r="AG274" s="439">
        <f t="shared" si="468"/>
        <v>0</v>
      </c>
      <c r="AH274" s="439">
        <f t="shared" si="468"/>
        <v>0</v>
      </c>
      <c r="AI274" s="439">
        <f t="shared" si="468"/>
        <v>0</v>
      </c>
      <c r="AJ274" s="439">
        <f t="shared" si="468"/>
        <v>0</v>
      </c>
      <c r="AK274" s="439">
        <f t="shared" si="468"/>
        <v>0</v>
      </c>
      <c r="AL274" s="439">
        <f t="shared" si="468"/>
        <v>0</v>
      </c>
      <c r="AM274" s="439">
        <f t="shared" si="468"/>
        <v>0</v>
      </c>
      <c r="AN274" s="439">
        <f t="shared" si="468"/>
        <v>0</v>
      </c>
      <c r="AO274" s="439">
        <f t="shared" si="468"/>
        <v>0</v>
      </c>
      <c r="AP274" s="439">
        <f t="shared" si="468"/>
        <v>0</v>
      </c>
      <c r="AQ274" s="439">
        <f t="shared" si="468"/>
        <v>0</v>
      </c>
      <c r="AR274" s="439">
        <f t="shared" si="468"/>
        <v>0</v>
      </c>
      <c r="AS274" s="439">
        <f t="shared" si="468"/>
        <v>0</v>
      </c>
      <c r="AT274" s="439">
        <f t="shared" si="468"/>
        <v>0</v>
      </c>
      <c r="AU274" s="439">
        <f t="shared" si="468"/>
        <v>0</v>
      </c>
      <c r="AV274" s="439">
        <f t="shared" si="468"/>
        <v>0</v>
      </c>
      <c r="AW274" s="439">
        <f t="shared" si="468"/>
        <v>0</v>
      </c>
      <c r="AX274" s="439">
        <f t="shared" si="468"/>
        <v>0</v>
      </c>
      <c r="AY274" s="439">
        <f t="shared" si="468"/>
        <v>0</v>
      </c>
      <c r="AZ274" s="439">
        <f t="shared" si="468"/>
        <v>0</v>
      </c>
      <c r="BA274" s="439">
        <f t="shared" si="468"/>
        <v>0</v>
      </c>
      <c r="BB274" s="439">
        <f t="shared" si="468"/>
        <v>0</v>
      </c>
      <c r="BC274" s="439">
        <f t="shared" si="468"/>
        <v>0</v>
      </c>
      <c r="BD274" s="439">
        <f t="shared" si="468"/>
        <v>0</v>
      </c>
      <c r="BE274" s="439">
        <f t="shared" si="468"/>
        <v>0</v>
      </c>
      <c r="BF274" s="439">
        <f t="shared" si="468"/>
        <v>0</v>
      </c>
      <c r="BG274" s="439">
        <f t="shared" si="468"/>
        <v>0</v>
      </c>
      <c r="BH274" s="439">
        <f t="shared" si="468"/>
        <v>0</v>
      </c>
      <c r="BI274" s="439">
        <f t="shared" si="468"/>
        <v>0</v>
      </c>
      <c r="BJ274" s="439">
        <f t="shared" si="468"/>
        <v>0</v>
      </c>
      <c r="BK274" s="439">
        <f t="shared" si="468"/>
        <v>0</v>
      </c>
      <c r="BL274" s="439">
        <f t="shared" si="468"/>
        <v>0</v>
      </c>
      <c r="BM274" s="439">
        <f t="shared" si="468"/>
        <v>0</v>
      </c>
      <c r="BN274" s="439">
        <f t="shared" si="468"/>
        <v>0</v>
      </c>
      <c r="BO274" s="439">
        <f t="shared" si="468"/>
        <v>-81149.185200999986</v>
      </c>
      <c r="BP274" s="439">
        <f t="shared" ref="BP274:EA274" si="469">IF(BP$165=EOMONTH($E99,$R99*(1-$O99)),FV($AE99,ROUNDDOWN(YEARFRAC($D$165,BP$165,1),0),0,($AC99*(1-$O99)+$AD99*$O99)*$B99,0),0)</f>
        <v>0</v>
      </c>
      <c r="BQ274" s="439">
        <f t="shared" si="469"/>
        <v>0</v>
      </c>
      <c r="BR274" s="439">
        <f t="shared" si="469"/>
        <v>0</v>
      </c>
      <c r="BS274" s="439">
        <f t="shared" si="469"/>
        <v>0</v>
      </c>
      <c r="BT274" s="439">
        <f t="shared" si="469"/>
        <v>0</v>
      </c>
      <c r="BU274" s="439">
        <f t="shared" si="469"/>
        <v>0</v>
      </c>
      <c r="BV274" s="439">
        <f t="shared" si="469"/>
        <v>0</v>
      </c>
      <c r="BW274" s="439">
        <f t="shared" si="469"/>
        <v>0</v>
      </c>
      <c r="BX274" s="439">
        <f t="shared" si="469"/>
        <v>0</v>
      </c>
      <c r="BY274" s="439">
        <f t="shared" si="469"/>
        <v>0</v>
      </c>
      <c r="BZ274" s="439">
        <f t="shared" si="469"/>
        <v>0</v>
      </c>
      <c r="CA274" s="439">
        <f t="shared" si="469"/>
        <v>0</v>
      </c>
      <c r="CB274" s="439">
        <f t="shared" si="469"/>
        <v>0</v>
      </c>
      <c r="CC274" s="439">
        <f t="shared" si="469"/>
        <v>0</v>
      </c>
      <c r="CD274" s="439">
        <f t="shared" si="469"/>
        <v>0</v>
      </c>
      <c r="CE274" s="439">
        <f t="shared" si="469"/>
        <v>0</v>
      </c>
      <c r="CF274" s="439">
        <f t="shared" si="469"/>
        <v>0</v>
      </c>
      <c r="CG274" s="439">
        <f t="shared" si="469"/>
        <v>0</v>
      </c>
      <c r="CH274" s="439">
        <f t="shared" si="469"/>
        <v>0</v>
      </c>
      <c r="CI274" s="439">
        <f t="shared" si="469"/>
        <v>0</v>
      </c>
      <c r="CJ274" s="439">
        <f t="shared" si="469"/>
        <v>0</v>
      </c>
      <c r="CK274" s="439">
        <f t="shared" si="469"/>
        <v>0</v>
      </c>
      <c r="CL274" s="439">
        <f t="shared" si="469"/>
        <v>0</v>
      </c>
      <c r="CM274" s="439">
        <f t="shared" si="469"/>
        <v>0</v>
      </c>
      <c r="CN274" s="439">
        <f t="shared" si="469"/>
        <v>0</v>
      </c>
      <c r="CO274" s="439">
        <f t="shared" si="469"/>
        <v>0</v>
      </c>
      <c r="CP274" s="439">
        <f t="shared" si="469"/>
        <v>0</v>
      </c>
      <c r="CQ274" s="439">
        <f t="shared" si="469"/>
        <v>0</v>
      </c>
      <c r="CR274" s="439">
        <f t="shared" si="469"/>
        <v>0</v>
      </c>
      <c r="CS274" s="439">
        <f t="shared" si="469"/>
        <v>0</v>
      </c>
      <c r="CT274" s="439">
        <f t="shared" si="469"/>
        <v>0</v>
      </c>
      <c r="CU274" s="439">
        <f t="shared" si="469"/>
        <v>0</v>
      </c>
      <c r="CV274" s="439">
        <f t="shared" si="469"/>
        <v>0</v>
      </c>
      <c r="CW274" s="439">
        <f t="shared" si="469"/>
        <v>0</v>
      </c>
      <c r="CX274" s="439">
        <f t="shared" si="469"/>
        <v>0</v>
      </c>
      <c r="CY274" s="439">
        <f t="shared" si="469"/>
        <v>0</v>
      </c>
      <c r="CZ274" s="439">
        <f t="shared" si="469"/>
        <v>0</v>
      </c>
      <c r="DA274" s="439">
        <f t="shared" si="469"/>
        <v>0</v>
      </c>
      <c r="DB274" s="439">
        <f t="shared" si="469"/>
        <v>0</v>
      </c>
      <c r="DC274" s="439">
        <f t="shared" si="469"/>
        <v>0</v>
      </c>
      <c r="DD274" s="439">
        <f t="shared" si="469"/>
        <v>0</v>
      </c>
      <c r="DE274" s="439">
        <f t="shared" si="469"/>
        <v>0</v>
      </c>
      <c r="DF274" s="439">
        <f t="shared" si="469"/>
        <v>0</v>
      </c>
      <c r="DG274" s="439">
        <f t="shared" si="469"/>
        <v>0</v>
      </c>
      <c r="DH274" s="439">
        <f t="shared" si="469"/>
        <v>0</v>
      </c>
      <c r="DI274" s="439">
        <f t="shared" si="469"/>
        <v>0</v>
      </c>
      <c r="DJ274" s="439">
        <f t="shared" si="469"/>
        <v>0</v>
      </c>
      <c r="DK274" s="439">
        <f t="shared" si="469"/>
        <v>0</v>
      </c>
      <c r="DL274" s="439">
        <f t="shared" si="469"/>
        <v>0</v>
      </c>
      <c r="DM274" s="439">
        <f t="shared" si="469"/>
        <v>0</v>
      </c>
      <c r="DN274" s="439">
        <f t="shared" si="469"/>
        <v>0</v>
      </c>
      <c r="DO274" s="439">
        <f t="shared" si="469"/>
        <v>0</v>
      </c>
      <c r="DP274" s="439">
        <f t="shared" si="469"/>
        <v>0</v>
      </c>
      <c r="DQ274" s="439">
        <f t="shared" si="469"/>
        <v>0</v>
      </c>
      <c r="DR274" s="439">
        <f t="shared" si="469"/>
        <v>0</v>
      </c>
      <c r="DS274" s="439">
        <f t="shared" si="469"/>
        <v>0</v>
      </c>
      <c r="DT274" s="439">
        <f t="shared" si="469"/>
        <v>0</v>
      </c>
      <c r="DU274" s="439">
        <f t="shared" si="469"/>
        <v>0</v>
      </c>
      <c r="DV274" s="439">
        <f t="shared" si="469"/>
        <v>0</v>
      </c>
      <c r="DW274" s="439">
        <f t="shared" si="469"/>
        <v>0</v>
      </c>
      <c r="DX274" s="439">
        <f t="shared" si="469"/>
        <v>0</v>
      </c>
      <c r="DY274" s="439">
        <f t="shared" si="469"/>
        <v>0</v>
      </c>
      <c r="DZ274" s="439">
        <f t="shared" si="469"/>
        <v>0</v>
      </c>
      <c r="EA274" s="439">
        <f t="shared" si="469"/>
        <v>0</v>
      </c>
      <c r="EB274" s="439">
        <f t="shared" ref="EB274:GM274" si="470">IF(EB$165=EOMONTH($E99,$R99*(1-$O99)),FV($AE99,ROUNDDOWN(YEARFRAC($D$165,EB$165,1),0),0,($AC99*(1-$O99)+$AD99*$O99)*$B99,0),0)</f>
        <v>0</v>
      </c>
      <c r="EC274" s="439">
        <f t="shared" si="470"/>
        <v>0</v>
      </c>
      <c r="ED274" s="439">
        <f t="shared" si="470"/>
        <v>0</v>
      </c>
      <c r="EE274" s="439">
        <f t="shared" si="470"/>
        <v>0</v>
      </c>
      <c r="EF274" s="439">
        <f t="shared" si="470"/>
        <v>0</v>
      </c>
      <c r="EG274" s="439">
        <f t="shared" si="470"/>
        <v>0</v>
      </c>
      <c r="EH274" s="439">
        <f t="shared" si="470"/>
        <v>0</v>
      </c>
      <c r="EI274" s="439">
        <f t="shared" si="470"/>
        <v>0</v>
      </c>
      <c r="EJ274" s="439">
        <f t="shared" si="470"/>
        <v>0</v>
      </c>
      <c r="EK274" s="439">
        <f t="shared" si="470"/>
        <v>0</v>
      </c>
      <c r="EL274" s="439">
        <f t="shared" si="470"/>
        <v>0</v>
      </c>
      <c r="EM274" s="439">
        <f t="shared" si="470"/>
        <v>0</v>
      </c>
      <c r="EN274" s="439">
        <f t="shared" si="470"/>
        <v>0</v>
      </c>
      <c r="EO274" s="439">
        <f t="shared" si="470"/>
        <v>0</v>
      </c>
      <c r="EP274" s="439">
        <f t="shared" si="470"/>
        <v>0</v>
      </c>
      <c r="EQ274" s="439">
        <f t="shared" si="470"/>
        <v>0</v>
      </c>
      <c r="ER274" s="439">
        <f t="shared" si="470"/>
        <v>0</v>
      </c>
      <c r="ES274" s="439">
        <f t="shared" si="470"/>
        <v>0</v>
      </c>
      <c r="ET274" s="439">
        <f t="shared" si="470"/>
        <v>0</v>
      </c>
      <c r="EU274" s="439">
        <f t="shared" si="470"/>
        <v>0</v>
      </c>
      <c r="EV274" s="439">
        <f t="shared" si="470"/>
        <v>0</v>
      </c>
      <c r="EW274" s="439">
        <f t="shared" si="470"/>
        <v>0</v>
      </c>
      <c r="EX274" s="439">
        <f t="shared" si="470"/>
        <v>0</v>
      </c>
      <c r="EY274" s="439">
        <f t="shared" si="470"/>
        <v>0</v>
      </c>
      <c r="EZ274" s="439">
        <f t="shared" si="470"/>
        <v>0</v>
      </c>
      <c r="FA274" s="439">
        <f t="shared" si="470"/>
        <v>0</v>
      </c>
      <c r="FB274" s="439">
        <f t="shared" si="470"/>
        <v>0</v>
      </c>
      <c r="FC274" s="439">
        <f t="shared" si="470"/>
        <v>0</v>
      </c>
      <c r="FD274" s="439">
        <f t="shared" si="470"/>
        <v>0</v>
      </c>
      <c r="FE274" s="439">
        <f t="shared" si="470"/>
        <v>0</v>
      </c>
      <c r="FF274" s="439">
        <f t="shared" si="470"/>
        <v>0</v>
      </c>
      <c r="FG274" s="439">
        <f t="shared" si="470"/>
        <v>0</v>
      </c>
      <c r="FH274" s="439">
        <f t="shared" si="470"/>
        <v>0</v>
      </c>
      <c r="FI274" s="439">
        <f t="shared" si="470"/>
        <v>0</v>
      </c>
      <c r="FJ274" s="439">
        <f t="shared" si="470"/>
        <v>0</v>
      </c>
      <c r="FK274" s="439">
        <f t="shared" si="470"/>
        <v>0</v>
      </c>
      <c r="FL274" s="439">
        <f t="shared" si="470"/>
        <v>0</v>
      </c>
      <c r="FM274" s="439">
        <f t="shared" si="470"/>
        <v>0</v>
      </c>
      <c r="FN274" s="439">
        <f t="shared" si="470"/>
        <v>0</v>
      </c>
      <c r="FO274" s="439">
        <f t="shared" si="470"/>
        <v>0</v>
      </c>
      <c r="FP274" s="439">
        <f t="shared" si="470"/>
        <v>0</v>
      </c>
      <c r="FQ274" s="439">
        <f t="shared" si="470"/>
        <v>0</v>
      </c>
      <c r="FR274" s="439">
        <f t="shared" si="470"/>
        <v>0</v>
      </c>
      <c r="FS274" s="439">
        <f t="shared" si="470"/>
        <v>0</v>
      </c>
      <c r="FT274" s="439">
        <f t="shared" si="470"/>
        <v>0</v>
      </c>
      <c r="FU274" s="439">
        <f t="shared" si="470"/>
        <v>0</v>
      </c>
      <c r="FV274" s="439">
        <f t="shared" si="470"/>
        <v>0</v>
      </c>
      <c r="FW274" s="439">
        <f t="shared" si="470"/>
        <v>0</v>
      </c>
      <c r="FX274" s="439">
        <f t="shared" si="470"/>
        <v>0</v>
      </c>
      <c r="FY274" s="439">
        <f t="shared" si="470"/>
        <v>0</v>
      </c>
      <c r="FZ274" s="439">
        <f t="shared" si="470"/>
        <v>0</v>
      </c>
      <c r="GA274" s="439">
        <f t="shared" si="470"/>
        <v>0</v>
      </c>
      <c r="GB274" s="439">
        <f t="shared" si="470"/>
        <v>0</v>
      </c>
      <c r="GC274" s="439">
        <f t="shared" si="470"/>
        <v>0</v>
      </c>
      <c r="GD274" s="439">
        <f t="shared" si="470"/>
        <v>0</v>
      </c>
      <c r="GE274" s="439">
        <f t="shared" si="470"/>
        <v>0</v>
      </c>
      <c r="GF274" s="439">
        <f t="shared" si="470"/>
        <v>0</v>
      </c>
      <c r="GG274" s="439">
        <f t="shared" si="470"/>
        <v>0</v>
      </c>
      <c r="GH274" s="439">
        <f t="shared" si="470"/>
        <v>0</v>
      </c>
      <c r="GI274" s="439">
        <f t="shared" si="470"/>
        <v>0</v>
      </c>
      <c r="GJ274" s="439">
        <f t="shared" si="470"/>
        <v>0</v>
      </c>
      <c r="GK274" s="439">
        <f t="shared" si="470"/>
        <v>0</v>
      </c>
      <c r="GL274" s="439">
        <f t="shared" si="470"/>
        <v>0</v>
      </c>
      <c r="GM274" s="439">
        <f t="shared" si="470"/>
        <v>0</v>
      </c>
      <c r="GN274" s="439">
        <f t="shared" ref="GN274:IY274" si="471">IF(GN$165=EOMONTH($E99,$R99*(1-$O99)),FV($AE99,ROUNDDOWN(YEARFRAC($D$165,GN$165,1),0),0,($AC99*(1-$O99)+$AD99*$O99)*$B99,0),0)</f>
        <v>0</v>
      </c>
      <c r="GO274" s="439">
        <f t="shared" si="471"/>
        <v>0</v>
      </c>
      <c r="GP274" s="439">
        <f t="shared" si="471"/>
        <v>0</v>
      </c>
      <c r="GQ274" s="439">
        <f t="shared" si="471"/>
        <v>0</v>
      </c>
      <c r="GR274" s="439">
        <f t="shared" si="471"/>
        <v>0</v>
      </c>
      <c r="GS274" s="439">
        <f t="shared" si="471"/>
        <v>0</v>
      </c>
      <c r="GT274" s="439">
        <f t="shared" si="471"/>
        <v>0</v>
      </c>
      <c r="GU274" s="439">
        <f t="shared" si="471"/>
        <v>0</v>
      </c>
      <c r="GV274" s="439">
        <f t="shared" si="471"/>
        <v>0</v>
      </c>
      <c r="GW274" s="439">
        <f t="shared" si="471"/>
        <v>0</v>
      </c>
      <c r="GX274" s="439">
        <f t="shared" si="471"/>
        <v>0</v>
      </c>
      <c r="GY274" s="439">
        <f t="shared" si="471"/>
        <v>0</v>
      </c>
      <c r="GZ274" s="439">
        <f t="shared" si="471"/>
        <v>0</v>
      </c>
      <c r="HA274" s="439">
        <f t="shared" si="471"/>
        <v>0</v>
      </c>
      <c r="HB274" s="439">
        <f t="shared" si="471"/>
        <v>0</v>
      </c>
      <c r="HC274" s="439">
        <f t="shared" si="471"/>
        <v>0</v>
      </c>
      <c r="HD274" s="439">
        <f t="shared" si="471"/>
        <v>0</v>
      </c>
      <c r="HE274" s="439">
        <f t="shared" si="471"/>
        <v>0</v>
      </c>
      <c r="HF274" s="439">
        <f t="shared" si="471"/>
        <v>0</v>
      </c>
      <c r="HG274" s="439">
        <f t="shared" si="471"/>
        <v>0</v>
      </c>
      <c r="HH274" s="439">
        <f t="shared" si="471"/>
        <v>0</v>
      </c>
      <c r="HI274" s="439">
        <f t="shared" si="471"/>
        <v>0</v>
      </c>
      <c r="HJ274" s="439">
        <f t="shared" si="471"/>
        <v>0</v>
      </c>
      <c r="HK274" s="439">
        <f t="shared" si="471"/>
        <v>0</v>
      </c>
      <c r="HL274" s="439">
        <f t="shared" si="471"/>
        <v>0</v>
      </c>
      <c r="HM274" s="439">
        <f t="shared" si="471"/>
        <v>0</v>
      </c>
      <c r="HN274" s="439">
        <f t="shared" si="471"/>
        <v>0</v>
      </c>
      <c r="HO274" s="439">
        <f t="shared" si="471"/>
        <v>0</v>
      </c>
      <c r="HP274" s="439">
        <f t="shared" si="471"/>
        <v>0</v>
      </c>
      <c r="HQ274" s="439">
        <f t="shared" si="471"/>
        <v>0</v>
      </c>
      <c r="HR274" s="439">
        <f t="shared" si="471"/>
        <v>0</v>
      </c>
      <c r="HS274" s="439">
        <f t="shared" si="471"/>
        <v>0</v>
      </c>
      <c r="HT274" s="439">
        <f t="shared" si="471"/>
        <v>0</v>
      </c>
      <c r="HU274" s="439">
        <f t="shared" si="471"/>
        <v>0</v>
      </c>
      <c r="HV274" s="439">
        <f t="shared" si="471"/>
        <v>0</v>
      </c>
      <c r="HW274" s="439">
        <f t="shared" si="471"/>
        <v>0</v>
      </c>
      <c r="HX274" s="439">
        <f t="shared" si="471"/>
        <v>0</v>
      </c>
      <c r="HY274" s="439">
        <f t="shared" si="471"/>
        <v>0</v>
      </c>
      <c r="HZ274" s="439">
        <f t="shared" si="471"/>
        <v>0</v>
      </c>
      <c r="IA274" s="439">
        <f t="shared" si="471"/>
        <v>0</v>
      </c>
      <c r="IB274" s="439">
        <f t="shared" si="471"/>
        <v>0</v>
      </c>
      <c r="IC274" s="439">
        <f t="shared" si="471"/>
        <v>0</v>
      </c>
      <c r="ID274" s="439">
        <f t="shared" si="471"/>
        <v>0</v>
      </c>
      <c r="IE274" s="439">
        <f t="shared" si="471"/>
        <v>0</v>
      </c>
      <c r="IF274" s="439">
        <f t="shared" si="471"/>
        <v>0</v>
      </c>
      <c r="IG274" s="439">
        <f t="shared" si="471"/>
        <v>0</v>
      </c>
      <c r="IH274" s="439">
        <f t="shared" si="471"/>
        <v>0</v>
      </c>
      <c r="II274" s="439">
        <f t="shared" si="471"/>
        <v>0</v>
      </c>
      <c r="IJ274" s="439">
        <f t="shared" si="471"/>
        <v>0</v>
      </c>
      <c r="IK274" s="439">
        <f t="shared" si="471"/>
        <v>0</v>
      </c>
      <c r="IL274" s="439">
        <f t="shared" si="471"/>
        <v>0</v>
      </c>
      <c r="IM274" s="439">
        <f t="shared" si="471"/>
        <v>0</v>
      </c>
      <c r="IN274" s="439">
        <f t="shared" si="471"/>
        <v>0</v>
      </c>
      <c r="IO274" s="439">
        <f t="shared" si="471"/>
        <v>0</v>
      </c>
      <c r="IP274" s="439">
        <f t="shared" si="471"/>
        <v>0</v>
      </c>
      <c r="IQ274" s="439">
        <f t="shared" si="471"/>
        <v>0</v>
      </c>
      <c r="IR274" s="439">
        <f t="shared" si="471"/>
        <v>0</v>
      </c>
      <c r="IS274" s="439">
        <f t="shared" si="471"/>
        <v>0</v>
      </c>
      <c r="IT274" s="439">
        <f t="shared" si="471"/>
        <v>0</v>
      </c>
      <c r="IU274" s="439">
        <f t="shared" si="471"/>
        <v>0</v>
      </c>
      <c r="IV274" s="439">
        <f t="shared" si="471"/>
        <v>0</v>
      </c>
      <c r="IW274" s="439">
        <f t="shared" si="471"/>
        <v>0</v>
      </c>
      <c r="IX274" s="439">
        <f t="shared" si="471"/>
        <v>0</v>
      </c>
      <c r="IY274" s="439">
        <f t="shared" si="471"/>
        <v>0</v>
      </c>
      <c r="IZ274" s="439">
        <f t="shared" ref="IZ274:LK274" si="472">IF(IZ$165=EOMONTH($E99,$R99*(1-$O99)),FV($AE99,ROUNDDOWN(YEARFRAC($D$165,IZ$165,1),0),0,($AC99*(1-$O99)+$AD99*$O99)*$B99,0),0)</f>
        <v>0</v>
      </c>
      <c r="JA274" s="439">
        <f t="shared" si="472"/>
        <v>0</v>
      </c>
      <c r="JB274" s="439">
        <f t="shared" si="472"/>
        <v>0</v>
      </c>
      <c r="JC274" s="439">
        <f t="shared" si="472"/>
        <v>0</v>
      </c>
      <c r="JD274" s="439">
        <f t="shared" si="472"/>
        <v>0</v>
      </c>
      <c r="JE274" s="439">
        <f t="shared" si="472"/>
        <v>0</v>
      </c>
      <c r="JF274" s="439">
        <f t="shared" si="472"/>
        <v>0</v>
      </c>
      <c r="JG274" s="439">
        <f t="shared" si="472"/>
        <v>0</v>
      </c>
      <c r="JH274" s="439">
        <f t="shared" si="472"/>
        <v>0</v>
      </c>
      <c r="JI274" s="439">
        <f t="shared" si="472"/>
        <v>0</v>
      </c>
      <c r="JJ274" s="439">
        <f t="shared" si="472"/>
        <v>0</v>
      </c>
      <c r="JK274" s="439">
        <f t="shared" si="472"/>
        <v>0</v>
      </c>
      <c r="JL274" s="439">
        <f t="shared" si="472"/>
        <v>0</v>
      </c>
      <c r="JM274" s="439">
        <f t="shared" si="472"/>
        <v>0</v>
      </c>
      <c r="JN274" s="439">
        <f t="shared" si="472"/>
        <v>0</v>
      </c>
      <c r="JO274" s="439">
        <f t="shared" si="472"/>
        <v>0</v>
      </c>
      <c r="JP274" s="439">
        <f t="shared" si="472"/>
        <v>0</v>
      </c>
      <c r="JQ274" s="439">
        <f t="shared" si="472"/>
        <v>0</v>
      </c>
      <c r="JR274" s="439">
        <f t="shared" si="472"/>
        <v>0</v>
      </c>
      <c r="JS274" s="439">
        <f t="shared" si="472"/>
        <v>0</v>
      </c>
      <c r="JT274" s="439">
        <f t="shared" si="472"/>
        <v>0</v>
      </c>
      <c r="JU274" s="439">
        <f t="shared" si="472"/>
        <v>0</v>
      </c>
      <c r="JV274" s="439">
        <f t="shared" si="472"/>
        <v>0</v>
      </c>
      <c r="JW274" s="439">
        <f t="shared" si="472"/>
        <v>0</v>
      </c>
      <c r="JX274" s="439">
        <f t="shared" si="472"/>
        <v>0</v>
      </c>
      <c r="JY274" s="439">
        <f t="shared" si="472"/>
        <v>0</v>
      </c>
      <c r="JZ274" s="439">
        <f t="shared" si="472"/>
        <v>0</v>
      </c>
      <c r="KA274" s="439">
        <f t="shared" si="472"/>
        <v>0</v>
      </c>
      <c r="KB274" s="439">
        <f t="shared" si="472"/>
        <v>0</v>
      </c>
      <c r="KC274" s="439">
        <f t="shared" si="472"/>
        <v>0</v>
      </c>
      <c r="KD274" s="439">
        <f t="shared" si="472"/>
        <v>0</v>
      </c>
      <c r="KE274" s="439">
        <f t="shared" si="472"/>
        <v>0</v>
      </c>
      <c r="KF274" s="439">
        <f t="shared" si="472"/>
        <v>0</v>
      </c>
      <c r="KG274" s="439">
        <f t="shared" si="472"/>
        <v>0</v>
      </c>
      <c r="KH274" s="439">
        <f t="shared" si="472"/>
        <v>0</v>
      </c>
      <c r="KI274" s="439">
        <f t="shared" si="472"/>
        <v>0</v>
      </c>
      <c r="KJ274" s="439">
        <f t="shared" si="472"/>
        <v>0</v>
      </c>
      <c r="KK274" s="439">
        <f t="shared" si="472"/>
        <v>0</v>
      </c>
      <c r="KL274" s="439">
        <f t="shared" si="472"/>
        <v>0</v>
      </c>
      <c r="KM274" s="439">
        <f t="shared" si="472"/>
        <v>0</v>
      </c>
      <c r="KN274" s="439">
        <f t="shared" si="472"/>
        <v>0</v>
      </c>
      <c r="KO274" s="439">
        <f t="shared" si="472"/>
        <v>0</v>
      </c>
      <c r="KP274" s="439">
        <f t="shared" si="472"/>
        <v>0</v>
      </c>
      <c r="KQ274" s="439">
        <f t="shared" si="472"/>
        <v>0</v>
      </c>
      <c r="KR274" s="439">
        <f t="shared" si="472"/>
        <v>0</v>
      </c>
      <c r="KS274" s="439">
        <f t="shared" si="472"/>
        <v>0</v>
      </c>
      <c r="KT274" s="439">
        <f t="shared" si="472"/>
        <v>0</v>
      </c>
      <c r="KU274" s="439">
        <f t="shared" si="472"/>
        <v>0</v>
      </c>
      <c r="KV274" s="439">
        <f t="shared" si="472"/>
        <v>0</v>
      </c>
      <c r="KW274" s="439">
        <f t="shared" si="472"/>
        <v>0</v>
      </c>
      <c r="KX274" s="439">
        <f t="shared" si="472"/>
        <v>0</v>
      </c>
      <c r="KY274" s="439">
        <f t="shared" si="472"/>
        <v>0</v>
      </c>
      <c r="KZ274" s="439">
        <f t="shared" si="472"/>
        <v>0</v>
      </c>
      <c r="LA274" s="439">
        <f t="shared" si="472"/>
        <v>0</v>
      </c>
      <c r="LB274" s="439">
        <f t="shared" si="472"/>
        <v>0</v>
      </c>
      <c r="LC274" s="439">
        <f t="shared" si="472"/>
        <v>0</v>
      </c>
      <c r="LD274" s="439">
        <f t="shared" si="472"/>
        <v>0</v>
      </c>
      <c r="LE274" s="439">
        <f t="shared" si="472"/>
        <v>0</v>
      </c>
      <c r="LF274" s="439">
        <f t="shared" si="472"/>
        <v>0</v>
      </c>
      <c r="LG274" s="439">
        <f t="shared" si="472"/>
        <v>0</v>
      </c>
      <c r="LH274" s="439">
        <f t="shared" si="472"/>
        <v>0</v>
      </c>
      <c r="LI274" s="439">
        <f t="shared" si="472"/>
        <v>0</v>
      </c>
      <c r="LJ274" s="439">
        <f t="shared" si="472"/>
        <v>0</v>
      </c>
      <c r="LK274" s="439">
        <f t="shared" si="472"/>
        <v>0</v>
      </c>
      <c r="LL274" s="439">
        <f t="shared" ref="LL274:NK274" si="473">IF(LL$165=EOMONTH($E99,$R99*(1-$O99)),FV($AE99,ROUNDDOWN(YEARFRAC($D$165,LL$165,1),0),0,($AC99*(1-$O99)+$AD99*$O99)*$B99,0),0)</f>
        <v>0</v>
      </c>
      <c r="LM274" s="439">
        <f t="shared" si="473"/>
        <v>0</v>
      </c>
      <c r="LN274" s="439">
        <f t="shared" si="473"/>
        <v>0</v>
      </c>
      <c r="LO274" s="439">
        <f t="shared" si="473"/>
        <v>0</v>
      </c>
      <c r="LP274" s="439">
        <f t="shared" si="473"/>
        <v>0</v>
      </c>
      <c r="LQ274" s="439">
        <f t="shared" si="473"/>
        <v>0</v>
      </c>
      <c r="LR274" s="439">
        <f t="shared" si="473"/>
        <v>0</v>
      </c>
      <c r="LS274" s="439">
        <f t="shared" si="473"/>
        <v>0</v>
      </c>
      <c r="LT274" s="439">
        <f t="shared" si="473"/>
        <v>0</v>
      </c>
      <c r="LU274" s="439">
        <f t="shared" si="473"/>
        <v>0</v>
      </c>
      <c r="LV274" s="439">
        <f t="shared" si="473"/>
        <v>0</v>
      </c>
      <c r="LW274" s="439">
        <f t="shared" si="473"/>
        <v>0</v>
      </c>
      <c r="LX274" s="439">
        <f t="shared" si="473"/>
        <v>0</v>
      </c>
      <c r="LY274" s="439">
        <f t="shared" si="473"/>
        <v>0</v>
      </c>
      <c r="LZ274" s="439">
        <f t="shared" si="473"/>
        <v>0</v>
      </c>
      <c r="MA274" s="439">
        <f t="shared" si="473"/>
        <v>0</v>
      </c>
      <c r="MB274" s="439">
        <f t="shared" si="473"/>
        <v>0</v>
      </c>
      <c r="MC274" s="439">
        <f t="shared" si="473"/>
        <v>0</v>
      </c>
      <c r="MD274" s="439">
        <f t="shared" si="473"/>
        <v>0</v>
      </c>
      <c r="ME274" s="439">
        <f t="shared" si="473"/>
        <v>0</v>
      </c>
      <c r="MF274" s="439">
        <f t="shared" si="473"/>
        <v>0</v>
      </c>
      <c r="MG274" s="439">
        <f t="shared" si="473"/>
        <v>0</v>
      </c>
      <c r="MH274" s="439">
        <f t="shared" si="473"/>
        <v>0</v>
      </c>
      <c r="MI274" s="439">
        <f t="shared" si="473"/>
        <v>0</v>
      </c>
      <c r="MJ274" s="439">
        <f t="shared" si="473"/>
        <v>0</v>
      </c>
      <c r="MK274" s="439">
        <f t="shared" si="473"/>
        <v>0</v>
      </c>
      <c r="ML274" s="439">
        <f t="shared" si="473"/>
        <v>0</v>
      </c>
      <c r="MM274" s="439">
        <f t="shared" si="473"/>
        <v>0</v>
      </c>
      <c r="MN274" s="439">
        <f t="shared" si="473"/>
        <v>0</v>
      </c>
      <c r="MO274" s="439">
        <f t="shared" si="473"/>
        <v>0</v>
      </c>
      <c r="MP274" s="439">
        <f t="shared" si="473"/>
        <v>0</v>
      </c>
      <c r="MQ274" s="439">
        <f t="shared" si="473"/>
        <v>0</v>
      </c>
      <c r="MR274" s="439">
        <f t="shared" si="473"/>
        <v>0</v>
      </c>
      <c r="MS274" s="439">
        <f t="shared" si="473"/>
        <v>0</v>
      </c>
      <c r="MT274" s="439">
        <f t="shared" si="473"/>
        <v>0</v>
      </c>
      <c r="MU274" s="439">
        <f t="shared" si="473"/>
        <v>0</v>
      </c>
      <c r="MV274" s="439">
        <f t="shared" si="473"/>
        <v>0</v>
      </c>
      <c r="MW274" s="439">
        <f t="shared" si="473"/>
        <v>0</v>
      </c>
      <c r="MX274" s="439">
        <f t="shared" si="473"/>
        <v>0</v>
      </c>
      <c r="MY274" s="439">
        <f t="shared" si="473"/>
        <v>0</v>
      </c>
      <c r="MZ274" s="439">
        <f t="shared" si="473"/>
        <v>0</v>
      </c>
      <c r="NA274" s="439">
        <f t="shared" si="473"/>
        <v>0</v>
      </c>
      <c r="NB274" s="439">
        <f t="shared" si="473"/>
        <v>0</v>
      </c>
      <c r="NC274" s="439">
        <f t="shared" si="473"/>
        <v>0</v>
      </c>
      <c r="ND274" s="439">
        <f t="shared" si="473"/>
        <v>0</v>
      </c>
      <c r="NE274" s="439">
        <f t="shared" si="473"/>
        <v>0</v>
      </c>
      <c r="NF274" s="439">
        <f t="shared" si="473"/>
        <v>0</v>
      </c>
      <c r="NG274" s="439">
        <f t="shared" si="473"/>
        <v>0</v>
      </c>
      <c r="NH274" s="439">
        <f t="shared" si="473"/>
        <v>0</v>
      </c>
      <c r="NI274" s="439">
        <f t="shared" si="473"/>
        <v>0</v>
      </c>
      <c r="NJ274" s="439">
        <f t="shared" si="473"/>
        <v>0</v>
      </c>
      <c r="NK274" s="442">
        <f t="shared" si="473"/>
        <v>0</v>
      </c>
    </row>
    <row r="275" spans="1:375" x14ac:dyDescent="0.15">
      <c r="A275" s="436">
        <f t="shared" si="455"/>
        <v>-43335.250796312597</v>
      </c>
      <c r="B275" s="441" t="s">
        <v>758</v>
      </c>
      <c r="C275" s="438" t="s">
        <v>761</v>
      </c>
      <c r="D275" s="439">
        <f>IF(D$165=EOMONTH($E99,$R99*(1-$O99)),SUMIFS($D268:$NK268,$D$165:$NK$165,"&gt;"&amp;EOMONTH($E99,$R99*(1-$O99)+$S99*(1-$O99)+$T99*$O99),$D$165:$NK$165,"&lt;="&amp;EOMONTH($E99,$R99*(1-$O99)+60))*-($AF99*(1-$O99)+$AH99*$O99)+SUMIFS($D268:$NK268,$D$165:$NK$165,"&gt;"&amp;EOMONTH($E99,$R99*(1-$O99)+60),$D$165:$NK$165,"&lt;="&amp;EOMONTH($E99,$R99*(1-$O99)+372))*-($AG99*(1-$O99)+$AI99*$O99),0)</f>
        <v>0</v>
      </c>
      <c r="E275" s="439">
        <f t="shared" ref="E275:BP275" si="474">IF(E$165=EOMONTH($E99,$R99*(1-$O99)),SUMIFS($D268:$NK268,$D$165:$NK$165,"&gt;"&amp;EOMONTH($E99,$R99*(1-$O99)+$S99*(1-$O99)+$T99*$O99),$D$165:$NK$165,"&lt;="&amp;EOMONTH($E99,$R99*(1-$O99)+60))*-($AF99*(1-$O99)+$AH99*$O99)+SUMIFS($D268:$NK268,$D$165:$NK$165,"&gt;"&amp;EOMONTH($E99,$R99*(1-$O99)+60),$D$165:$NK$165,"&lt;="&amp;EOMONTH($E99,$R99*(1-$O99)+372))*-($AG99*(1-$O99)+$AI99*$O99),0)</f>
        <v>0</v>
      </c>
      <c r="F275" s="439">
        <f t="shared" si="474"/>
        <v>0</v>
      </c>
      <c r="G275" s="439">
        <f t="shared" si="474"/>
        <v>0</v>
      </c>
      <c r="H275" s="439">
        <f t="shared" si="474"/>
        <v>0</v>
      </c>
      <c r="I275" s="439">
        <f t="shared" si="474"/>
        <v>0</v>
      </c>
      <c r="J275" s="439">
        <f t="shared" si="474"/>
        <v>0</v>
      </c>
      <c r="K275" s="439">
        <f t="shared" si="474"/>
        <v>0</v>
      </c>
      <c r="L275" s="439">
        <f t="shared" si="474"/>
        <v>0</v>
      </c>
      <c r="M275" s="439">
        <f t="shared" si="474"/>
        <v>0</v>
      </c>
      <c r="N275" s="439">
        <f t="shared" si="474"/>
        <v>0</v>
      </c>
      <c r="O275" s="439">
        <f t="shared" si="474"/>
        <v>0</v>
      </c>
      <c r="P275" s="439">
        <f t="shared" si="474"/>
        <v>0</v>
      </c>
      <c r="Q275" s="439">
        <f t="shared" si="474"/>
        <v>0</v>
      </c>
      <c r="R275" s="439">
        <f t="shared" si="474"/>
        <v>0</v>
      </c>
      <c r="S275" s="439">
        <f t="shared" si="474"/>
        <v>0</v>
      </c>
      <c r="T275" s="439">
        <f t="shared" si="474"/>
        <v>0</v>
      </c>
      <c r="U275" s="439">
        <f t="shared" si="474"/>
        <v>0</v>
      </c>
      <c r="V275" s="439">
        <f t="shared" si="474"/>
        <v>0</v>
      </c>
      <c r="W275" s="439">
        <f t="shared" si="474"/>
        <v>0</v>
      </c>
      <c r="X275" s="439">
        <f t="shared" si="474"/>
        <v>0</v>
      </c>
      <c r="Y275" s="439">
        <f t="shared" si="474"/>
        <v>0</v>
      </c>
      <c r="Z275" s="439">
        <f t="shared" si="474"/>
        <v>0</v>
      </c>
      <c r="AA275" s="439">
        <f t="shared" si="474"/>
        <v>0</v>
      </c>
      <c r="AB275" s="439">
        <f t="shared" si="474"/>
        <v>0</v>
      </c>
      <c r="AC275" s="439">
        <f t="shared" si="474"/>
        <v>0</v>
      </c>
      <c r="AD275" s="439">
        <f t="shared" si="474"/>
        <v>0</v>
      </c>
      <c r="AE275" s="439">
        <f t="shared" si="474"/>
        <v>0</v>
      </c>
      <c r="AF275" s="439">
        <f t="shared" si="474"/>
        <v>0</v>
      </c>
      <c r="AG275" s="439">
        <f t="shared" si="474"/>
        <v>0</v>
      </c>
      <c r="AH275" s="439">
        <f t="shared" si="474"/>
        <v>0</v>
      </c>
      <c r="AI275" s="439">
        <f t="shared" si="474"/>
        <v>0</v>
      </c>
      <c r="AJ275" s="439">
        <f t="shared" si="474"/>
        <v>0</v>
      </c>
      <c r="AK275" s="439">
        <f t="shared" si="474"/>
        <v>0</v>
      </c>
      <c r="AL275" s="439">
        <f t="shared" si="474"/>
        <v>0</v>
      </c>
      <c r="AM275" s="439">
        <f t="shared" si="474"/>
        <v>0</v>
      </c>
      <c r="AN275" s="439">
        <f t="shared" si="474"/>
        <v>0</v>
      </c>
      <c r="AO275" s="439">
        <f t="shared" si="474"/>
        <v>0</v>
      </c>
      <c r="AP275" s="439">
        <f t="shared" si="474"/>
        <v>0</v>
      </c>
      <c r="AQ275" s="439">
        <f t="shared" si="474"/>
        <v>0</v>
      </c>
      <c r="AR275" s="439">
        <f t="shared" si="474"/>
        <v>0</v>
      </c>
      <c r="AS275" s="439">
        <f t="shared" si="474"/>
        <v>0</v>
      </c>
      <c r="AT275" s="439">
        <f t="shared" si="474"/>
        <v>0</v>
      </c>
      <c r="AU275" s="439">
        <f t="shared" si="474"/>
        <v>0</v>
      </c>
      <c r="AV275" s="439">
        <f t="shared" si="474"/>
        <v>0</v>
      </c>
      <c r="AW275" s="439">
        <f t="shared" si="474"/>
        <v>0</v>
      </c>
      <c r="AX275" s="439">
        <f t="shared" si="474"/>
        <v>0</v>
      </c>
      <c r="AY275" s="439">
        <f t="shared" si="474"/>
        <v>0</v>
      </c>
      <c r="AZ275" s="439">
        <f t="shared" si="474"/>
        <v>0</v>
      </c>
      <c r="BA275" s="439">
        <f t="shared" si="474"/>
        <v>0</v>
      </c>
      <c r="BB275" s="439">
        <f t="shared" si="474"/>
        <v>0</v>
      </c>
      <c r="BC275" s="439">
        <f t="shared" si="474"/>
        <v>0</v>
      </c>
      <c r="BD275" s="439">
        <f t="shared" si="474"/>
        <v>0</v>
      </c>
      <c r="BE275" s="439">
        <f t="shared" si="474"/>
        <v>0</v>
      </c>
      <c r="BF275" s="439">
        <f t="shared" si="474"/>
        <v>0</v>
      </c>
      <c r="BG275" s="439">
        <f t="shared" si="474"/>
        <v>0</v>
      </c>
      <c r="BH275" s="439">
        <f t="shared" si="474"/>
        <v>0</v>
      </c>
      <c r="BI275" s="439">
        <f t="shared" si="474"/>
        <v>0</v>
      </c>
      <c r="BJ275" s="439">
        <f t="shared" si="474"/>
        <v>0</v>
      </c>
      <c r="BK275" s="439">
        <f t="shared" si="474"/>
        <v>0</v>
      </c>
      <c r="BL275" s="439">
        <f t="shared" si="474"/>
        <v>0</v>
      </c>
      <c r="BM275" s="439">
        <f t="shared" si="474"/>
        <v>0</v>
      </c>
      <c r="BN275" s="439">
        <f t="shared" si="474"/>
        <v>0</v>
      </c>
      <c r="BO275" s="439">
        <f t="shared" si="474"/>
        <v>-43335.250796312597</v>
      </c>
      <c r="BP275" s="439">
        <f t="shared" si="474"/>
        <v>0</v>
      </c>
      <c r="BQ275" s="439">
        <f t="shared" ref="BQ275:EB275" si="475">IF(BQ$165=EOMONTH($E99,$R99*(1-$O99)),SUMIFS($D268:$NK268,$D$165:$NK$165,"&gt;"&amp;EOMONTH($E99,$R99*(1-$O99)+$S99*(1-$O99)+$T99*$O99),$D$165:$NK$165,"&lt;="&amp;EOMONTH($E99,$R99*(1-$O99)+60))*-($AF99*(1-$O99)+$AH99*$O99)+SUMIFS($D268:$NK268,$D$165:$NK$165,"&gt;"&amp;EOMONTH($E99,$R99*(1-$O99)+60),$D$165:$NK$165,"&lt;="&amp;EOMONTH($E99,$R99*(1-$O99)+372))*-($AG99*(1-$O99)+$AI99*$O99),0)</f>
        <v>0</v>
      </c>
      <c r="BR275" s="439">
        <f t="shared" si="475"/>
        <v>0</v>
      </c>
      <c r="BS275" s="439">
        <f t="shared" si="475"/>
        <v>0</v>
      </c>
      <c r="BT275" s="439">
        <f t="shared" si="475"/>
        <v>0</v>
      </c>
      <c r="BU275" s="439">
        <f t="shared" si="475"/>
        <v>0</v>
      </c>
      <c r="BV275" s="439">
        <f t="shared" si="475"/>
        <v>0</v>
      </c>
      <c r="BW275" s="439">
        <f t="shared" si="475"/>
        <v>0</v>
      </c>
      <c r="BX275" s="439">
        <f t="shared" si="475"/>
        <v>0</v>
      </c>
      <c r="BY275" s="439">
        <f t="shared" si="475"/>
        <v>0</v>
      </c>
      <c r="BZ275" s="439">
        <f t="shared" si="475"/>
        <v>0</v>
      </c>
      <c r="CA275" s="439">
        <f t="shared" si="475"/>
        <v>0</v>
      </c>
      <c r="CB275" s="439">
        <f t="shared" si="475"/>
        <v>0</v>
      </c>
      <c r="CC275" s="439">
        <f t="shared" si="475"/>
        <v>0</v>
      </c>
      <c r="CD275" s="439">
        <f t="shared" si="475"/>
        <v>0</v>
      </c>
      <c r="CE275" s="439">
        <f t="shared" si="475"/>
        <v>0</v>
      </c>
      <c r="CF275" s="439">
        <f t="shared" si="475"/>
        <v>0</v>
      </c>
      <c r="CG275" s="439">
        <f t="shared" si="475"/>
        <v>0</v>
      </c>
      <c r="CH275" s="439">
        <f t="shared" si="475"/>
        <v>0</v>
      </c>
      <c r="CI275" s="439">
        <f t="shared" si="475"/>
        <v>0</v>
      </c>
      <c r="CJ275" s="439">
        <f t="shared" si="475"/>
        <v>0</v>
      </c>
      <c r="CK275" s="439">
        <f t="shared" si="475"/>
        <v>0</v>
      </c>
      <c r="CL275" s="439">
        <f t="shared" si="475"/>
        <v>0</v>
      </c>
      <c r="CM275" s="439">
        <f t="shared" si="475"/>
        <v>0</v>
      </c>
      <c r="CN275" s="439">
        <f t="shared" si="475"/>
        <v>0</v>
      </c>
      <c r="CO275" s="439">
        <f t="shared" si="475"/>
        <v>0</v>
      </c>
      <c r="CP275" s="439">
        <f t="shared" si="475"/>
        <v>0</v>
      </c>
      <c r="CQ275" s="439">
        <f t="shared" si="475"/>
        <v>0</v>
      </c>
      <c r="CR275" s="439">
        <f t="shared" si="475"/>
        <v>0</v>
      </c>
      <c r="CS275" s="439">
        <f t="shared" si="475"/>
        <v>0</v>
      </c>
      <c r="CT275" s="439">
        <f t="shared" si="475"/>
        <v>0</v>
      </c>
      <c r="CU275" s="439">
        <f t="shared" si="475"/>
        <v>0</v>
      </c>
      <c r="CV275" s="439">
        <f t="shared" si="475"/>
        <v>0</v>
      </c>
      <c r="CW275" s="439">
        <f t="shared" si="475"/>
        <v>0</v>
      </c>
      <c r="CX275" s="439">
        <f t="shared" si="475"/>
        <v>0</v>
      </c>
      <c r="CY275" s="439">
        <f t="shared" si="475"/>
        <v>0</v>
      </c>
      <c r="CZ275" s="439">
        <f t="shared" si="475"/>
        <v>0</v>
      </c>
      <c r="DA275" s="439">
        <f t="shared" si="475"/>
        <v>0</v>
      </c>
      <c r="DB275" s="439">
        <f t="shared" si="475"/>
        <v>0</v>
      </c>
      <c r="DC275" s="439">
        <f t="shared" si="475"/>
        <v>0</v>
      </c>
      <c r="DD275" s="439">
        <f t="shared" si="475"/>
        <v>0</v>
      </c>
      <c r="DE275" s="439">
        <f t="shared" si="475"/>
        <v>0</v>
      </c>
      <c r="DF275" s="439">
        <f t="shared" si="475"/>
        <v>0</v>
      </c>
      <c r="DG275" s="439">
        <f t="shared" si="475"/>
        <v>0</v>
      </c>
      <c r="DH275" s="439">
        <f t="shared" si="475"/>
        <v>0</v>
      </c>
      <c r="DI275" s="439">
        <f t="shared" si="475"/>
        <v>0</v>
      </c>
      <c r="DJ275" s="439">
        <f t="shared" si="475"/>
        <v>0</v>
      </c>
      <c r="DK275" s="439">
        <f t="shared" si="475"/>
        <v>0</v>
      </c>
      <c r="DL275" s="439">
        <f t="shared" si="475"/>
        <v>0</v>
      </c>
      <c r="DM275" s="439">
        <f t="shared" si="475"/>
        <v>0</v>
      </c>
      <c r="DN275" s="439">
        <f t="shared" si="475"/>
        <v>0</v>
      </c>
      <c r="DO275" s="439">
        <f t="shared" si="475"/>
        <v>0</v>
      </c>
      <c r="DP275" s="439">
        <f t="shared" si="475"/>
        <v>0</v>
      </c>
      <c r="DQ275" s="439">
        <f t="shared" si="475"/>
        <v>0</v>
      </c>
      <c r="DR275" s="439">
        <f t="shared" si="475"/>
        <v>0</v>
      </c>
      <c r="DS275" s="439">
        <f t="shared" si="475"/>
        <v>0</v>
      </c>
      <c r="DT275" s="439">
        <f t="shared" si="475"/>
        <v>0</v>
      </c>
      <c r="DU275" s="439">
        <f t="shared" si="475"/>
        <v>0</v>
      </c>
      <c r="DV275" s="439">
        <f t="shared" si="475"/>
        <v>0</v>
      </c>
      <c r="DW275" s="439">
        <f t="shared" si="475"/>
        <v>0</v>
      </c>
      <c r="DX275" s="439">
        <f t="shared" si="475"/>
        <v>0</v>
      </c>
      <c r="DY275" s="439">
        <f t="shared" si="475"/>
        <v>0</v>
      </c>
      <c r="DZ275" s="439">
        <f t="shared" si="475"/>
        <v>0</v>
      </c>
      <c r="EA275" s="439">
        <f t="shared" si="475"/>
        <v>0</v>
      </c>
      <c r="EB275" s="439">
        <f t="shared" si="475"/>
        <v>0</v>
      </c>
      <c r="EC275" s="439">
        <f t="shared" ref="EC275:GN275" si="476">IF(EC$165=EOMONTH($E99,$R99*(1-$O99)),SUMIFS($D268:$NK268,$D$165:$NK$165,"&gt;"&amp;EOMONTH($E99,$R99*(1-$O99)+$S99*(1-$O99)+$T99*$O99),$D$165:$NK$165,"&lt;="&amp;EOMONTH($E99,$R99*(1-$O99)+60))*-($AF99*(1-$O99)+$AH99*$O99)+SUMIFS($D268:$NK268,$D$165:$NK$165,"&gt;"&amp;EOMONTH($E99,$R99*(1-$O99)+60),$D$165:$NK$165,"&lt;="&amp;EOMONTH($E99,$R99*(1-$O99)+372))*-($AG99*(1-$O99)+$AI99*$O99),0)</f>
        <v>0</v>
      </c>
      <c r="ED275" s="439">
        <f t="shared" si="476"/>
        <v>0</v>
      </c>
      <c r="EE275" s="439">
        <f t="shared" si="476"/>
        <v>0</v>
      </c>
      <c r="EF275" s="439">
        <f t="shared" si="476"/>
        <v>0</v>
      </c>
      <c r="EG275" s="439">
        <f t="shared" si="476"/>
        <v>0</v>
      </c>
      <c r="EH275" s="439">
        <f t="shared" si="476"/>
        <v>0</v>
      </c>
      <c r="EI275" s="439">
        <f t="shared" si="476"/>
        <v>0</v>
      </c>
      <c r="EJ275" s="439">
        <f t="shared" si="476"/>
        <v>0</v>
      </c>
      <c r="EK275" s="439">
        <f t="shared" si="476"/>
        <v>0</v>
      </c>
      <c r="EL275" s="439">
        <f t="shared" si="476"/>
        <v>0</v>
      </c>
      <c r="EM275" s="439">
        <f t="shared" si="476"/>
        <v>0</v>
      </c>
      <c r="EN275" s="439">
        <f t="shared" si="476"/>
        <v>0</v>
      </c>
      <c r="EO275" s="439">
        <f t="shared" si="476"/>
        <v>0</v>
      </c>
      <c r="EP275" s="439">
        <f t="shared" si="476"/>
        <v>0</v>
      </c>
      <c r="EQ275" s="439">
        <f t="shared" si="476"/>
        <v>0</v>
      </c>
      <c r="ER275" s="439">
        <f t="shared" si="476"/>
        <v>0</v>
      </c>
      <c r="ES275" s="439">
        <f t="shared" si="476"/>
        <v>0</v>
      </c>
      <c r="ET275" s="439">
        <f t="shared" si="476"/>
        <v>0</v>
      </c>
      <c r="EU275" s="439">
        <f t="shared" si="476"/>
        <v>0</v>
      </c>
      <c r="EV275" s="439">
        <f t="shared" si="476"/>
        <v>0</v>
      </c>
      <c r="EW275" s="439">
        <f t="shared" si="476"/>
        <v>0</v>
      </c>
      <c r="EX275" s="439">
        <f t="shared" si="476"/>
        <v>0</v>
      </c>
      <c r="EY275" s="439">
        <f t="shared" si="476"/>
        <v>0</v>
      </c>
      <c r="EZ275" s="439">
        <f t="shared" si="476"/>
        <v>0</v>
      </c>
      <c r="FA275" s="439">
        <f t="shared" si="476"/>
        <v>0</v>
      </c>
      <c r="FB275" s="439">
        <f t="shared" si="476"/>
        <v>0</v>
      </c>
      <c r="FC275" s="439">
        <f t="shared" si="476"/>
        <v>0</v>
      </c>
      <c r="FD275" s="439">
        <f t="shared" si="476"/>
        <v>0</v>
      </c>
      <c r="FE275" s="439">
        <f t="shared" si="476"/>
        <v>0</v>
      </c>
      <c r="FF275" s="439">
        <f t="shared" si="476"/>
        <v>0</v>
      </c>
      <c r="FG275" s="439">
        <f t="shared" si="476"/>
        <v>0</v>
      </c>
      <c r="FH275" s="439">
        <f t="shared" si="476"/>
        <v>0</v>
      </c>
      <c r="FI275" s="439">
        <f t="shared" si="476"/>
        <v>0</v>
      </c>
      <c r="FJ275" s="439">
        <f t="shared" si="476"/>
        <v>0</v>
      </c>
      <c r="FK275" s="439">
        <f t="shared" si="476"/>
        <v>0</v>
      </c>
      <c r="FL275" s="439">
        <f t="shared" si="476"/>
        <v>0</v>
      </c>
      <c r="FM275" s="439">
        <f t="shared" si="476"/>
        <v>0</v>
      </c>
      <c r="FN275" s="439">
        <f t="shared" si="476"/>
        <v>0</v>
      </c>
      <c r="FO275" s="439">
        <f t="shared" si="476"/>
        <v>0</v>
      </c>
      <c r="FP275" s="439">
        <f t="shared" si="476"/>
        <v>0</v>
      </c>
      <c r="FQ275" s="439">
        <f t="shared" si="476"/>
        <v>0</v>
      </c>
      <c r="FR275" s="439">
        <f t="shared" si="476"/>
        <v>0</v>
      </c>
      <c r="FS275" s="439">
        <f t="shared" si="476"/>
        <v>0</v>
      </c>
      <c r="FT275" s="439">
        <f t="shared" si="476"/>
        <v>0</v>
      </c>
      <c r="FU275" s="439">
        <f t="shared" si="476"/>
        <v>0</v>
      </c>
      <c r="FV275" s="439">
        <f t="shared" si="476"/>
        <v>0</v>
      </c>
      <c r="FW275" s="439">
        <f t="shared" si="476"/>
        <v>0</v>
      </c>
      <c r="FX275" s="439">
        <f t="shared" si="476"/>
        <v>0</v>
      </c>
      <c r="FY275" s="439">
        <f t="shared" si="476"/>
        <v>0</v>
      </c>
      <c r="FZ275" s="439">
        <f t="shared" si="476"/>
        <v>0</v>
      </c>
      <c r="GA275" s="439">
        <f t="shared" si="476"/>
        <v>0</v>
      </c>
      <c r="GB275" s="439">
        <f t="shared" si="476"/>
        <v>0</v>
      </c>
      <c r="GC275" s="439">
        <f t="shared" si="476"/>
        <v>0</v>
      </c>
      <c r="GD275" s="439">
        <f t="shared" si="476"/>
        <v>0</v>
      </c>
      <c r="GE275" s="439">
        <f t="shared" si="476"/>
        <v>0</v>
      </c>
      <c r="GF275" s="439">
        <f t="shared" si="476"/>
        <v>0</v>
      </c>
      <c r="GG275" s="439">
        <f t="shared" si="476"/>
        <v>0</v>
      </c>
      <c r="GH275" s="439">
        <f t="shared" si="476"/>
        <v>0</v>
      </c>
      <c r="GI275" s="439">
        <f t="shared" si="476"/>
        <v>0</v>
      </c>
      <c r="GJ275" s="439">
        <f t="shared" si="476"/>
        <v>0</v>
      </c>
      <c r="GK275" s="439">
        <f t="shared" si="476"/>
        <v>0</v>
      </c>
      <c r="GL275" s="439">
        <f t="shared" si="476"/>
        <v>0</v>
      </c>
      <c r="GM275" s="439">
        <f t="shared" si="476"/>
        <v>0</v>
      </c>
      <c r="GN275" s="439">
        <f t="shared" si="476"/>
        <v>0</v>
      </c>
      <c r="GO275" s="439">
        <f t="shared" ref="GO275:IZ275" si="477">IF(GO$165=EOMONTH($E99,$R99*(1-$O99)),SUMIFS($D268:$NK268,$D$165:$NK$165,"&gt;"&amp;EOMONTH($E99,$R99*(1-$O99)+$S99*(1-$O99)+$T99*$O99),$D$165:$NK$165,"&lt;="&amp;EOMONTH($E99,$R99*(1-$O99)+60))*-($AF99*(1-$O99)+$AH99*$O99)+SUMIFS($D268:$NK268,$D$165:$NK$165,"&gt;"&amp;EOMONTH($E99,$R99*(1-$O99)+60),$D$165:$NK$165,"&lt;="&amp;EOMONTH($E99,$R99*(1-$O99)+372))*-($AG99*(1-$O99)+$AI99*$O99),0)</f>
        <v>0</v>
      </c>
      <c r="GP275" s="439">
        <f t="shared" si="477"/>
        <v>0</v>
      </c>
      <c r="GQ275" s="439">
        <f t="shared" si="477"/>
        <v>0</v>
      </c>
      <c r="GR275" s="439">
        <f t="shared" si="477"/>
        <v>0</v>
      </c>
      <c r="GS275" s="439">
        <f t="shared" si="477"/>
        <v>0</v>
      </c>
      <c r="GT275" s="439">
        <f t="shared" si="477"/>
        <v>0</v>
      </c>
      <c r="GU275" s="439">
        <f t="shared" si="477"/>
        <v>0</v>
      </c>
      <c r="GV275" s="439">
        <f t="shared" si="477"/>
        <v>0</v>
      </c>
      <c r="GW275" s="439">
        <f t="shared" si="477"/>
        <v>0</v>
      </c>
      <c r="GX275" s="439">
        <f t="shared" si="477"/>
        <v>0</v>
      </c>
      <c r="GY275" s="439">
        <f t="shared" si="477"/>
        <v>0</v>
      </c>
      <c r="GZ275" s="439">
        <f t="shared" si="477"/>
        <v>0</v>
      </c>
      <c r="HA275" s="439">
        <f t="shared" si="477"/>
        <v>0</v>
      </c>
      <c r="HB275" s="439">
        <f t="shared" si="477"/>
        <v>0</v>
      </c>
      <c r="HC275" s="439">
        <f t="shared" si="477"/>
        <v>0</v>
      </c>
      <c r="HD275" s="439">
        <f t="shared" si="477"/>
        <v>0</v>
      </c>
      <c r="HE275" s="439">
        <f t="shared" si="477"/>
        <v>0</v>
      </c>
      <c r="HF275" s="439">
        <f t="shared" si="477"/>
        <v>0</v>
      </c>
      <c r="HG275" s="439">
        <f t="shared" si="477"/>
        <v>0</v>
      </c>
      <c r="HH275" s="439">
        <f t="shared" si="477"/>
        <v>0</v>
      </c>
      <c r="HI275" s="439">
        <f t="shared" si="477"/>
        <v>0</v>
      </c>
      <c r="HJ275" s="439">
        <f t="shared" si="477"/>
        <v>0</v>
      </c>
      <c r="HK275" s="439">
        <f t="shared" si="477"/>
        <v>0</v>
      </c>
      <c r="HL275" s="439">
        <f t="shared" si="477"/>
        <v>0</v>
      </c>
      <c r="HM275" s="439">
        <f t="shared" si="477"/>
        <v>0</v>
      </c>
      <c r="HN275" s="439">
        <f t="shared" si="477"/>
        <v>0</v>
      </c>
      <c r="HO275" s="439">
        <f t="shared" si="477"/>
        <v>0</v>
      </c>
      <c r="HP275" s="439">
        <f t="shared" si="477"/>
        <v>0</v>
      </c>
      <c r="HQ275" s="439">
        <f t="shared" si="477"/>
        <v>0</v>
      </c>
      <c r="HR275" s="439">
        <f t="shared" si="477"/>
        <v>0</v>
      </c>
      <c r="HS275" s="439">
        <f t="shared" si="477"/>
        <v>0</v>
      </c>
      <c r="HT275" s="439">
        <f t="shared" si="477"/>
        <v>0</v>
      </c>
      <c r="HU275" s="439">
        <f t="shared" si="477"/>
        <v>0</v>
      </c>
      <c r="HV275" s="439">
        <f t="shared" si="477"/>
        <v>0</v>
      </c>
      <c r="HW275" s="439">
        <f t="shared" si="477"/>
        <v>0</v>
      </c>
      <c r="HX275" s="439">
        <f t="shared" si="477"/>
        <v>0</v>
      </c>
      <c r="HY275" s="439">
        <f t="shared" si="477"/>
        <v>0</v>
      </c>
      <c r="HZ275" s="439">
        <f t="shared" si="477"/>
        <v>0</v>
      </c>
      <c r="IA275" s="439">
        <f t="shared" si="477"/>
        <v>0</v>
      </c>
      <c r="IB275" s="439">
        <f t="shared" si="477"/>
        <v>0</v>
      </c>
      <c r="IC275" s="439">
        <f t="shared" si="477"/>
        <v>0</v>
      </c>
      <c r="ID275" s="439">
        <f t="shared" si="477"/>
        <v>0</v>
      </c>
      <c r="IE275" s="439">
        <f t="shared" si="477"/>
        <v>0</v>
      </c>
      <c r="IF275" s="439">
        <f t="shared" si="477"/>
        <v>0</v>
      </c>
      <c r="IG275" s="439">
        <f t="shared" si="477"/>
        <v>0</v>
      </c>
      <c r="IH275" s="439">
        <f t="shared" si="477"/>
        <v>0</v>
      </c>
      <c r="II275" s="439">
        <f t="shared" si="477"/>
        <v>0</v>
      </c>
      <c r="IJ275" s="439">
        <f t="shared" si="477"/>
        <v>0</v>
      </c>
      <c r="IK275" s="439">
        <f t="shared" si="477"/>
        <v>0</v>
      </c>
      <c r="IL275" s="439">
        <f t="shared" si="477"/>
        <v>0</v>
      </c>
      <c r="IM275" s="439">
        <f t="shared" si="477"/>
        <v>0</v>
      </c>
      <c r="IN275" s="439">
        <f t="shared" si="477"/>
        <v>0</v>
      </c>
      <c r="IO275" s="439">
        <f t="shared" si="477"/>
        <v>0</v>
      </c>
      <c r="IP275" s="439">
        <f t="shared" si="477"/>
        <v>0</v>
      </c>
      <c r="IQ275" s="439">
        <f t="shared" si="477"/>
        <v>0</v>
      </c>
      <c r="IR275" s="439">
        <f t="shared" si="477"/>
        <v>0</v>
      </c>
      <c r="IS275" s="439">
        <f t="shared" si="477"/>
        <v>0</v>
      </c>
      <c r="IT275" s="439">
        <f t="shared" si="477"/>
        <v>0</v>
      </c>
      <c r="IU275" s="439">
        <f t="shared" si="477"/>
        <v>0</v>
      </c>
      <c r="IV275" s="439">
        <f t="shared" si="477"/>
        <v>0</v>
      </c>
      <c r="IW275" s="439">
        <f t="shared" si="477"/>
        <v>0</v>
      </c>
      <c r="IX275" s="439">
        <f t="shared" si="477"/>
        <v>0</v>
      </c>
      <c r="IY275" s="439">
        <f t="shared" si="477"/>
        <v>0</v>
      </c>
      <c r="IZ275" s="439">
        <f t="shared" si="477"/>
        <v>0</v>
      </c>
      <c r="JA275" s="439">
        <f t="shared" ref="JA275:LL275" si="478">IF(JA$165=EOMONTH($E99,$R99*(1-$O99)),SUMIFS($D268:$NK268,$D$165:$NK$165,"&gt;"&amp;EOMONTH($E99,$R99*(1-$O99)+$S99*(1-$O99)+$T99*$O99),$D$165:$NK$165,"&lt;="&amp;EOMONTH($E99,$R99*(1-$O99)+60))*-($AF99*(1-$O99)+$AH99*$O99)+SUMIFS($D268:$NK268,$D$165:$NK$165,"&gt;"&amp;EOMONTH($E99,$R99*(1-$O99)+60),$D$165:$NK$165,"&lt;="&amp;EOMONTH($E99,$R99*(1-$O99)+372))*-($AG99*(1-$O99)+$AI99*$O99),0)</f>
        <v>0</v>
      </c>
      <c r="JB275" s="439">
        <f t="shared" si="478"/>
        <v>0</v>
      </c>
      <c r="JC275" s="439">
        <f t="shared" si="478"/>
        <v>0</v>
      </c>
      <c r="JD275" s="439">
        <f t="shared" si="478"/>
        <v>0</v>
      </c>
      <c r="JE275" s="439">
        <f t="shared" si="478"/>
        <v>0</v>
      </c>
      <c r="JF275" s="439">
        <f t="shared" si="478"/>
        <v>0</v>
      </c>
      <c r="JG275" s="439">
        <f t="shared" si="478"/>
        <v>0</v>
      </c>
      <c r="JH275" s="439">
        <f t="shared" si="478"/>
        <v>0</v>
      </c>
      <c r="JI275" s="439">
        <f t="shared" si="478"/>
        <v>0</v>
      </c>
      <c r="JJ275" s="439">
        <f t="shared" si="478"/>
        <v>0</v>
      </c>
      <c r="JK275" s="439">
        <f t="shared" si="478"/>
        <v>0</v>
      </c>
      <c r="JL275" s="439">
        <f t="shared" si="478"/>
        <v>0</v>
      </c>
      <c r="JM275" s="439">
        <f t="shared" si="478"/>
        <v>0</v>
      </c>
      <c r="JN275" s="439">
        <f t="shared" si="478"/>
        <v>0</v>
      </c>
      <c r="JO275" s="439">
        <f t="shared" si="478"/>
        <v>0</v>
      </c>
      <c r="JP275" s="439">
        <f t="shared" si="478"/>
        <v>0</v>
      </c>
      <c r="JQ275" s="439">
        <f t="shared" si="478"/>
        <v>0</v>
      </c>
      <c r="JR275" s="439">
        <f t="shared" si="478"/>
        <v>0</v>
      </c>
      <c r="JS275" s="439">
        <f t="shared" si="478"/>
        <v>0</v>
      </c>
      <c r="JT275" s="439">
        <f t="shared" si="478"/>
        <v>0</v>
      </c>
      <c r="JU275" s="439">
        <f t="shared" si="478"/>
        <v>0</v>
      </c>
      <c r="JV275" s="439">
        <f t="shared" si="478"/>
        <v>0</v>
      </c>
      <c r="JW275" s="439">
        <f t="shared" si="478"/>
        <v>0</v>
      </c>
      <c r="JX275" s="439">
        <f t="shared" si="478"/>
        <v>0</v>
      </c>
      <c r="JY275" s="439">
        <f t="shared" si="478"/>
        <v>0</v>
      </c>
      <c r="JZ275" s="439">
        <f t="shared" si="478"/>
        <v>0</v>
      </c>
      <c r="KA275" s="439">
        <f t="shared" si="478"/>
        <v>0</v>
      </c>
      <c r="KB275" s="439">
        <f t="shared" si="478"/>
        <v>0</v>
      </c>
      <c r="KC275" s="439">
        <f t="shared" si="478"/>
        <v>0</v>
      </c>
      <c r="KD275" s="439">
        <f t="shared" si="478"/>
        <v>0</v>
      </c>
      <c r="KE275" s="439">
        <f t="shared" si="478"/>
        <v>0</v>
      </c>
      <c r="KF275" s="439">
        <f t="shared" si="478"/>
        <v>0</v>
      </c>
      <c r="KG275" s="439">
        <f t="shared" si="478"/>
        <v>0</v>
      </c>
      <c r="KH275" s="439">
        <f t="shared" si="478"/>
        <v>0</v>
      </c>
      <c r="KI275" s="439">
        <f t="shared" si="478"/>
        <v>0</v>
      </c>
      <c r="KJ275" s="439">
        <f t="shared" si="478"/>
        <v>0</v>
      </c>
      <c r="KK275" s="439">
        <f t="shared" si="478"/>
        <v>0</v>
      </c>
      <c r="KL275" s="439">
        <f t="shared" si="478"/>
        <v>0</v>
      </c>
      <c r="KM275" s="439">
        <f t="shared" si="478"/>
        <v>0</v>
      </c>
      <c r="KN275" s="439">
        <f t="shared" si="478"/>
        <v>0</v>
      </c>
      <c r="KO275" s="439">
        <f t="shared" si="478"/>
        <v>0</v>
      </c>
      <c r="KP275" s="439">
        <f t="shared" si="478"/>
        <v>0</v>
      </c>
      <c r="KQ275" s="439">
        <f t="shared" si="478"/>
        <v>0</v>
      </c>
      <c r="KR275" s="439">
        <f t="shared" si="478"/>
        <v>0</v>
      </c>
      <c r="KS275" s="439">
        <f t="shared" si="478"/>
        <v>0</v>
      </c>
      <c r="KT275" s="439">
        <f t="shared" si="478"/>
        <v>0</v>
      </c>
      <c r="KU275" s="439">
        <f t="shared" si="478"/>
        <v>0</v>
      </c>
      <c r="KV275" s="439">
        <f t="shared" si="478"/>
        <v>0</v>
      </c>
      <c r="KW275" s="439">
        <f t="shared" si="478"/>
        <v>0</v>
      </c>
      <c r="KX275" s="439">
        <f t="shared" si="478"/>
        <v>0</v>
      </c>
      <c r="KY275" s="439">
        <f t="shared" si="478"/>
        <v>0</v>
      </c>
      <c r="KZ275" s="439">
        <f t="shared" si="478"/>
        <v>0</v>
      </c>
      <c r="LA275" s="439">
        <f t="shared" si="478"/>
        <v>0</v>
      </c>
      <c r="LB275" s="439">
        <f t="shared" si="478"/>
        <v>0</v>
      </c>
      <c r="LC275" s="439">
        <f t="shared" si="478"/>
        <v>0</v>
      </c>
      <c r="LD275" s="439">
        <f t="shared" si="478"/>
        <v>0</v>
      </c>
      <c r="LE275" s="439">
        <f t="shared" si="478"/>
        <v>0</v>
      </c>
      <c r="LF275" s="439">
        <f t="shared" si="478"/>
        <v>0</v>
      </c>
      <c r="LG275" s="439">
        <f t="shared" si="478"/>
        <v>0</v>
      </c>
      <c r="LH275" s="439">
        <f t="shared" si="478"/>
        <v>0</v>
      </c>
      <c r="LI275" s="439">
        <f t="shared" si="478"/>
        <v>0</v>
      </c>
      <c r="LJ275" s="439">
        <f t="shared" si="478"/>
        <v>0</v>
      </c>
      <c r="LK275" s="439">
        <f t="shared" si="478"/>
        <v>0</v>
      </c>
      <c r="LL275" s="439">
        <f t="shared" si="478"/>
        <v>0</v>
      </c>
      <c r="LM275" s="439">
        <f t="shared" ref="LM275:NK275" si="479">IF(LM$165=EOMONTH($E99,$R99*(1-$O99)),SUMIFS($D268:$NK268,$D$165:$NK$165,"&gt;"&amp;EOMONTH($E99,$R99*(1-$O99)+$S99*(1-$O99)+$T99*$O99),$D$165:$NK$165,"&lt;="&amp;EOMONTH($E99,$R99*(1-$O99)+60))*-($AF99*(1-$O99)+$AH99*$O99)+SUMIFS($D268:$NK268,$D$165:$NK$165,"&gt;"&amp;EOMONTH($E99,$R99*(1-$O99)+60),$D$165:$NK$165,"&lt;="&amp;EOMONTH($E99,$R99*(1-$O99)+372))*-($AG99*(1-$O99)+$AI99*$O99),0)</f>
        <v>0</v>
      </c>
      <c r="LN275" s="439">
        <f t="shared" si="479"/>
        <v>0</v>
      </c>
      <c r="LO275" s="439">
        <f t="shared" si="479"/>
        <v>0</v>
      </c>
      <c r="LP275" s="439">
        <f t="shared" si="479"/>
        <v>0</v>
      </c>
      <c r="LQ275" s="439">
        <f t="shared" si="479"/>
        <v>0</v>
      </c>
      <c r="LR275" s="439">
        <f t="shared" si="479"/>
        <v>0</v>
      </c>
      <c r="LS275" s="439">
        <f t="shared" si="479"/>
        <v>0</v>
      </c>
      <c r="LT275" s="439">
        <f t="shared" si="479"/>
        <v>0</v>
      </c>
      <c r="LU275" s="439">
        <f t="shared" si="479"/>
        <v>0</v>
      </c>
      <c r="LV275" s="439">
        <f t="shared" si="479"/>
        <v>0</v>
      </c>
      <c r="LW275" s="439">
        <f t="shared" si="479"/>
        <v>0</v>
      </c>
      <c r="LX275" s="439">
        <f t="shared" si="479"/>
        <v>0</v>
      </c>
      <c r="LY275" s="439">
        <f t="shared" si="479"/>
        <v>0</v>
      </c>
      <c r="LZ275" s="439">
        <f t="shared" si="479"/>
        <v>0</v>
      </c>
      <c r="MA275" s="439">
        <f t="shared" si="479"/>
        <v>0</v>
      </c>
      <c r="MB275" s="439">
        <f t="shared" si="479"/>
        <v>0</v>
      </c>
      <c r="MC275" s="439">
        <f t="shared" si="479"/>
        <v>0</v>
      </c>
      <c r="MD275" s="439">
        <f t="shared" si="479"/>
        <v>0</v>
      </c>
      <c r="ME275" s="439">
        <f t="shared" si="479"/>
        <v>0</v>
      </c>
      <c r="MF275" s="439">
        <f t="shared" si="479"/>
        <v>0</v>
      </c>
      <c r="MG275" s="439">
        <f t="shared" si="479"/>
        <v>0</v>
      </c>
      <c r="MH275" s="439">
        <f t="shared" si="479"/>
        <v>0</v>
      </c>
      <c r="MI275" s="439">
        <f t="shared" si="479"/>
        <v>0</v>
      </c>
      <c r="MJ275" s="439">
        <f t="shared" si="479"/>
        <v>0</v>
      </c>
      <c r="MK275" s="439">
        <f t="shared" si="479"/>
        <v>0</v>
      </c>
      <c r="ML275" s="439">
        <f t="shared" si="479"/>
        <v>0</v>
      </c>
      <c r="MM275" s="439">
        <f t="shared" si="479"/>
        <v>0</v>
      </c>
      <c r="MN275" s="439">
        <f t="shared" si="479"/>
        <v>0</v>
      </c>
      <c r="MO275" s="439">
        <f t="shared" si="479"/>
        <v>0</v>
      </c>
      <c r="MP275" s="439">
        <f t="shared" si="479"/>
        <v>0</v>
      </c>
      <c r="MQ275" s="439">
        <f t="shared" si="479"/>
        <v>0</v>
      </c>
      <c r="MR275" s="439">
        <f t="shared" si="479"/>
        <v>0</v>
      </c>
      <c r="MS275" s="439">
        <f t="shared" si="479"/>
        <v>0</v>
      </c>
      <c r="MT275" s="439">
        <f t="shared" si="479"/>
        <v>0</v>
      </c>
      <c r="MU275" s="439">
        <f t="shared" si="479"/>
        <v>0</v>
      </c>
      <c r="MV275" s="439">
        <f t="shared" si="479"/>
        <v>0</v>
      </c>
      <c r="MW275" s="439">
        <f t="shared" si="479"/>
        <v>0</v>
      </c>
      <c r="MX275" s="439">
        <f t="shared" si="479"/>
        <v>0</v>
      </c>
      <c r="MY275" s="439">
        <f t="shared" si="479"/>
        <v>0</v>
      </c>
      <c r="MZ275" s="439">
        <f t="shared" si="479"/>
        <v>0</v>
      </c>
      <c r="NA275" s="439">
        <f t="shared" si="479"/>
        <v>0</v>
      </c>
      <c r="NB275" s="439">
        <f t="shared" si="479"/>
        <v>0</v>
      </c>
      <c r="NC275" s="439">
        <f t="shared" si="479"/>
        <v>0</v>
      </c>
      <c r="ND275" s="439">
        <f t="shared" si="479"/>
        <v>0</v>
      </c>
      <c r="NE275" s="439">
        <f t="shared" si="479"/>
        <v>0</v>
      </c>
      <c r="NF275" s="439">
        <f t="shared" si="479"/>
        <v>0</v>
      </c>
      <c r="NG275" s="439">
        <f t="shared" si="479"/>
        <v>0</v>
      </c>
      <c r="NH275" s="439">
        <f t="shared" si="479"/>
        <v>0</v>
      </c>
      <c r="NI275" s="439">
        <f t="shared" si="479"/>
        <v>0</v>
      </c>
      <c r="NJ275" s="439">
        <f t="shared" si="479"/>
        <v>0</v>
      </c>
      <c r="NK275" s="442">
        <f t="shared" si="479"/>
        <v>0</v>
      </c>
    </row>
    <row r="276" spans="1:375" x14ac:dyDescent="0.15">
      <c r="A276" s="443">
        <f t="shared" ref="A276" si="480">SUM(D276:NK276)</f>
        <v>1480189.7272373026</v>
      </c>
      <c r="B276" s="448"/>
      <c r="C276" s="445" t="s">
        <v>762</v>
      </c>
      <c r="D276" s="446">
        <f>SUM(D271:D275)</f>
        <v>0</v>
      </c>
      <c r="E276" s="446">
        <f t="shared" ref="E276:BP276" si="481">SUM(E271:E275)</f>
        <v>0</v>
      </c>
      <c r="F276" s="446">
        <f t="shared" si="481"/>
        <v>0</v>
      </c>
      <c r="G276" s="446">
        <f t="shared" si="481"/>
        <v>0</v>
      </c>
      <c r="H276" s="446">
        <f t="shared" si="481"/>
        <v>0</v>
      </c>
      <c r="I276" s="446">
        <f t="shared" si="481"/>
        <v>0</v>
      </c>
      <c r="J276" s="446">
        <f t="shared" si="481"/>
        <v>0</v>
      </c>
      <c r="K276" s="446">
        <f t="shared" si="481"/>
        <v>0</v>
      </c>
      <c r="L276" s="446">
        <f t="shared" si="481"/>
        <v>0</v>
      </c>
      <c r="M276" s="446">
        <f t="shared" si="481"/>
        <v>0</v>
      </c>
      <c r="N276" s="446">
        <f t="shared" si="481"/>
        <v>0</v>
      </c>
      <c r="O276" s="446">
        <f t="shared" si="481"/>
        <v>0</v>
      </c>
      <c r="P276" s="446">
        <f t="shared" si="481"/>
        <v>0</v>
      </c>
      <c r="Q276" s="446">
        <f t="shared" si="481"/>
        <v>0</v>
      </c>
      <c r="R276" s="446">
        <f t="shared" si="481"/>
        <v>0</v>
      </c>
      <c r="S276" s="446">
        <f t="shared" si="481"/>
        <v>0</v>
      </c>
      <c r="T276" s="446">
        <f t="shared" si="481"/>
        <v>0</v>
      </c>
      <c r="U276" s="446">
        <f t="shared" si="481"/>
        <v>0</v>
      </c>
      <c r="V276" s="446">
        <f t="shared" si="481"/>
        <v>0</v>
      </c>
      <c r="W276" s="446">
        <f t="shared" si="481"/>
        <v>0</v>
      </c>
      <c r="X276" s="446">
        <f t="shared" si="481"/>
        <v>0</v>
      </c>
      <c r="Y276" s="446">
        <f t="shared" si="481"/>
        <v>0</v>
      </c>
      <c r="Z276" s="446">
        <f t="shared" si="481"/>
        <v>0</v>
      </c>
      <c r="AA276" s="446">
        <f t="shared" si="481"/>
        <v>0</v>
      </c>
      <c r="AB276" s="446">
        <f t="shared" si="481"/>
        <v>-109780.61499999999</v>
      </c>
      <c r="AC276" s="446">
        <f t="shared" si="481"/>
        <v>1675.8276979264156</v>
      </c>
      <c r="AD276" s="446">
        <f t="shared" si="481"/>
        <v>1689.0605744639597</v>
      </c>
      <c r="AE276" s="446">
        <f t="shared" si="481"/>
        <v>1696.9600081276822</v>
      </c>
      <c r="AF276" s="446">
        <f t="shared" si="481"/>
        <v>1760.9849970361483</v>
      </c>
      <c r="AG276" s="446">
        <f t="shared" si="481"/>
        <v>1902.5561721090253</v>
      </c>
      <c r="AH276" s="446">
        <f t="shared" si="481"/>
        <v>12151.027491481571</v>
      </c>
      <c r="AI276" s="446">
        <f t="shared" si="481"/>
        <v>12152.444165818601</v>
      </c>
      <c r="AJ276" s="446">
        <f t="shared" si="481"/>
        <v>12157.579543663513</v>
      </c>
      <c r="AK276" s="446">
        <f t="shared" si="481"/>
        <v>12181.499160273113</v>
      </c>
      <c r="AL276" s="446">
        <f t="shared" si="481"/>
        <v>12224.860555532709</v>
      </c>
      <c r="AM276" s="446">
        <f t="shared" si="481"/>
        <v>12226.291257260591</v>
      </c>
      <c r="AN276" s="446">
        <f t="shared" si="481"/>
        <v>12696.671922572938</v>
      </c>
      <c r="AO276" s="446">
        <f t="shared" si="481"/>
        <v>13005.52143390612</v>
      </c>
      <c r="AP276" s="446">
        <f t="shared" si="481"/>
        <v>13006.962747251411</v>
      </c>
      <c r="AQ276" s="446">
        <f t="shared" si="481"/>
        <v>13008.407615264239</v>
      </c>
      <c r="AR276" s="446">
        <f t="shared" si="481"/>
        <v>13010.519900374358</v>
      </c>
      <c r="AS276" s="446">
        <f t="shared" si="481"/>
        <v>13013.223742380103</v>
      </c>
      <c r="AT276" s="446">
        <f t="shared" si="481"/>
        <v>13014.679327082691</v>
      </c>
      <c r="AU276" s="446">
        <f t="shared" si="481"/>
        <v>13016.138501649832</v>
      </c>
      <c r="AV276" s="446">
        <f t="shared" si="481"/>
        <v>13021.42794083009</v>
      </c>
      <c r="AW276" s="446">
        <f t="shared" si="481"/>
        <v>13023.272836842094</v>
      </c>
      <c r="AX276" s="446">
        <f t="shared" si="481"/>
        <v>13024.955291092952</v>
      </c>
      <c r="AY276" s="446">
        <f t="shared" si="481"/>
        <v>13026.428913872671</v>
      </c>
      <c r="AZ276" s="446">
        <f t="shared" si="481"/>
        <v>13063.741795604565</v>
      </c>
      <c r="BA276" s="446">
        <f t="shared" si="481"/>
        <v>13381.856792277744</v>
      </c>
      <c r="BB276" s="446">
        <f t="shared" si="481"/>
        <v>13383.341345023393</v>
      </c>
      <c r="BC276" s="446">
        <f t="shared" si="481"/>
        <v>13384.829559076605</v>
      </c>
      <c r="BD276" s="446">
        <f t="shared" si="481"/>
        <v>13387.005212740027</v>
      </c>
      <c r="BE276" s="446">
        <f t="shared" si="481"/>
        <v>13389.790170005945</v>
      </c>
      <c r="BF276" s="446">
        <f t="shared" si="481"/>
        <v>13391.289422249611</v>
      </c>
      <c r="BG276" s="446">
        <f t="shared" si="481"/>
        <v>13392.792372053764</v>
      </c>
      <c r="BH276" s="446">
        <f t="shared" si="481"/>
        <v>12914.17276359135</v>
      </c>
      <c r="BI276" s="446">
        <f t="shared" si="481"/>
        <v>12868.449160353935</v>
      </c>
      <c r="BJ276" s="446">
        <f t="shared" si="481"/>
        <v>12869.416906422019</v>
      </c>
      <c r="BK276" s="446">
        <f t="shared" si="481"/>
        <v>13219.872350122117</v>
      </c>
      <c r="BL276" s="446">
        <f t="shared" si="481"/>
        <v>13292.837940707306</v>
      </c>
      <c r="BM276" s="446">
        <f t="shared" si="481"/>
        <v>0</v>
      </c>
      <c r="BN276" s="446">
        <f t="shared" si="481"/>
        <v>0</v>
      </c>
      <c r="BO276" s="446">
        <f t="shared" si="481"/>
        <v>-124484.43599731258</v>
      </c>
      <c r="BP276" s="446">
        <f t="shared" si="481"/>
        <v>2592.7410167648427</v>
      </c>
      <c r="BQ276" s="446">
        <f t="shared" ref="BQ276:EB276" si="482">SUM(BQ271:BQ275)</f>
        <v>2595.6095227487381</v>
      </c>
      <c r="BR276" s="446">
        <f t="shared" si="482"/>
        <v>13458.089824193306</v>
      </c>
      <c r="BS276" s="446">
        <f t="shared" si="482"/>
        <v>13459.637862491585</v>
      </c>
      <c r="BT276" s="446">
        <f t="shared" si="482"/>
        <v>13461.189718669926</v>
      </c>
      <c r="BU276" s="446">
        <f t="shared" si="482"/>
        <v>13462.74540214425</v>
      </c>
      <c r="BV276" s="446">
        <f t="shared" si="482"/>
        <v>13464.530317858984</v>
      </c>
      <c r="BW276" s="446">
        <f t="shared" si="482"/>
        <v>13466.093684265988</v>
      </c>
      <c r="BX276" s="446">
        <f t="shared" si="482"/>
        <v>13505.111878824886</v>
      </c>
      <c r="BY276" s="446">
        <f t="shared" si="482"/>
        <v>13837.436413636709</v>
      </c>
      <c r="BZ276" s="446">
        <f t="shared" si="482"/>
        <v>13839.01137564457</v>
      </c>
      <c r="CA276" s="446">
        <f t="shared" si="482"/>
        <v>13840.590221933622</v>
      </c>
      <c r="CB276" s="446">
        <f t="shared" si="482"/>
        <v>13842.898372905147</v>
      </c>
      <c r="CC276" s="446">
        <f t="shared" si="482"/>
        <v>13845.852934068558</v>
      </c>
      <c r="CD276" s="446">
        <f t="shared" si="482"/>
        <v>13847.443490773863</v>
      </c>
      <c r="CE276" s="446">
        <f t="shared" si="482"/>
        <v>13849.03797022109</v>
      </c>
      <c r="CF276" s="446">
        <f t="shared" si="482"/>
        <v>13850.63638208478</v>
      </c>
      <c r="CG276" s="446">
        <f t="shared" si="482"/>
        <v>13852.238736063335</v>
      </c>
      <c r="CH276" s="446">
        <f t="shared" si="482"/>
        <v>13854.07719924951</v>
      </c>
      <c r="CI276" s="446">
        <f t="shared" si="482"/>
        <v>13855.687466648724</v>
      </c>
      <c r="CJ276" s="446">
        <f t="shared" si="482"/>
        <v>13895.588426481487</v>
      </c>
      <c r="CK276" s="446">
        <f t="shared" si="482"/>
        <v>14237.882697337665</v>
      </c>
      <c r="CL276" s="446">
        <f t="shared" si="482"/>
        <v>14239.504908205761</v>
      </c>
      <c r="CM276" s="446">
        <f t="shared" si="482"/>
        <v>14241.131119883485</v>
      </c>
      <c r="CN276" s="446">
        <f t="shared" si="482"/>
        <v>14243.508515384156</v>
      </c>
      <c r="CO276" s="446">
        <f t="shared" si="482"/>
        <v>14246.551713382471</v>
      </c>
      <c r="CP276" s="446">
        <f t="shared" si="482"/>
        <v>14248.189986788933</v>
      </c>
      <c r="CQ276" s="446">
        <f t="shared" si="482"/>
        <v>14249.832300619577</v>
      </c>
      <c r="CR276" s="446">
        <f t="shared" si="482"/>
        <v>14251.47866483918</v>
      </c>
      <c r="CS276" s="446">
        <f t="shared" si="482"/>
        <v>14253.12908943709</v>
      </c>
      <c r="CT276" s="446">
        <f t="shared" si="482"/>
        <v>14223.924495860674</v>
      </c>
      <c r="CU276" s="446">
        <f t="shared" si="482"/>
        <v>14225.537713704258</v>
      </c>
      <c r="CV276" s="446">
        <f t="shared" si="482"/>
        <v>14112.880149616338</v>
      </c>
      <c r="CW276" s="446">
        <f t="shared" si="482"/>
        <v>14488.087322986041</v>
      </c>
      <c r="CX276" s="446">
        <f t="shared" si="482"/>
        <v>14489.545601064319</v>
      </c>
      <c r="CY276" s="446">
        <f t="shared" si="482"/>
        <v>14608.556273992277</v>
      </c>
      <c r="CZ276" s="446">
        <f t="shared" si="482"/>
        <v>14611.004991357968</v>
      </c>
      <c r="DA276" s="446">
        <f t="shared" si="482"/>
        <v>14658.990149759775</v>
      </c>
      <c r="DB276" s="446">
        <f t="shared" si="482"/>
        <v>14660.677571368433</v>
      </c>
      <c r="DC276" s="446">
        <f t="shared" si="482"/>
        <v>14662.369154613996</v>
      </c>
      <c r="DD276" s="446">
        <f t="shared" si="482"/>
        <v>14664.064909760185</v>
      </c>
      <c r="DE276" s="446">
        <f t="shared" si="482"/>
        <v>14665.764847096034</v>
      </c>
      <c r="DF276" s="446">
        <f t="shared" si="482"/>
        <v>14667.468976935948</v>
      </c>
      <c r="DG276" s="446">
        <f t="shared" si="482"/>
        <v>14669.177309619774</v>
      </c>
      <c r="DH276" s="446">
        <f t="shared" si="482"/>
        <v>14709.519305765332</v>
      </c>
      <c r="DI276" s="446">
        <f t="shared" si="482"/>
        <v>15074.29314335068</v>
      </c>
      <c r="DJ276" s="446">
        <f t="shared" si="482"/>
        <v>15076.014146860642</v>
      </c>
      <c r="DK276" s="446">
        <f t="shared" si="482"/>
        <v>15077.739394829539</v>
      </c>
      <c r="DL276" s="446">
        <f t="shared" si="482"/>
        <v>15080.261573716201</v>
      </c>
      <c r="DM276" s="446">
        <f t="shared" si="482"/>
        <v>15083.490102472613</v>
      </c>
      <c r="DN276" s="446">
        <f t="shared" si="482"/>
        <v>15085.228146729531</v>
      </c>
      <c r="DO276" s="446">
        <f t="shared" si="482"/>
        <v>15086.970477472461</v>
      </c>
      <c r="DP276" s="446">
        <f t="shared" si="482"/>
        <v>15088.717105273037</v>
      </c>
      <c r="DQ276" s="446">
        <f t="shared" si="482"/>
        <v>15090.46804072896</v>
      </c>
      <c r="DR276" s="446">
        <f t="shared" si="482"/>
        <v>15092.223294464071</v>
      </c>
      <c r="DS276" s="446">
        <f t="shared" si="482"/>
        <v>15093.982877128412</v>
      </c>
      <c r="DT276" s="446">
        <f t="shared" si="482"/>
        <v>15135.229738122736</v>
      </c>
      <c r="DU276" s="446">
        <f t="shared" si="482"/>
        <v>15510.946790835646</v>
      </c>
      <c r="DV276" s="446">
        <f t="shared" si="482"/>
        <v>15512.719424450906</v>
      </c>
      <c r="DW276" s="446">
        <f t="shared" si="482"/>
        <v>15514.496429858871</v>
      </c>
      <c r="DX276" s="446">
        <f t="shared" si="482"/>
        <v>15517.094274112133</v>
      </c>
      <c r="DY276" s="446">
        <f t="shared" si="482"/>
        <v>15336.347472756057</v>
      </c>
      <c r="DZ276" s="446">
        <f t="shared" si="482"/>
        <v>15337.877480582902</v>
      </c>
      <c r="EA276" s="446">
        <f t="shared" si="482"/>
        <v>15339.411261821801</v>
      </c>
      <c r="EB276" s="446">
        <f t="shared" si="482"/>
        <v>15472.943759926495</v>
      </c>
      <c r="EC276" s="446">
        <f t="shared" ref="EC276:GN276" si="483">SUM(EC271:EC275)</f>
        <v>15474.747223446097</v>
      </c>
      <c r="ED276" s="446">
        <f t="shared" si="483"/>
        <v>15530.934643283974</v>
      </c>
      <c r="EE276" s="446">
        <f t="shared" si="483"/>
        <v>15532.747013428245</v>
      </c>
      <c r="EF276" s="446">
        <f t="shared" si="483"/>
        <v>15086.39191103162</v>
      </c>
      <c r="EG276" s="446">
        <f t="shared" si="483"/>
        <v>15464.455178380707</v>
      </c>
      <c r="EH276" s="446">
        <f t="shared" si="483"/>
        <v>15466.226216625715</v>
      </c>
      <c r="EI276" s="446">
        <f t="shared" si="483"/>
        <v>15468.001622728811</v>
      </c>
      <c r="EJ276" s="446">
        <f t="shared" si="483"/>
        <v>15469.781407462313</v>
      </c>
      <c r="EK276" s="446">
        <f t="shared" si="483"/>
        <v>15471.565581625106</v>
      </c>
      <c r="EL276" s="446">
        <f t="shared" si="483"/>
        <v>15473.354156042704</v>
      </c>
      <c r="EM276" s="446">
        <f t="shared" si="483"/>
        <v>15475.147141567324</v>
      </c>
      <c r="EN276" s="446">
        <f t="shared" si="483"/>
        <v>15476.944549077945</v>
      </c>
      <c r="EO276" s="446">
        <f t="shared" si="483"/>
        <v>15478.746389480379</v>
      </c>
      <c r="EP276" s="446">
        <f t="shared" si="483"/>
        <v>15480.552673707331</v>
      </c>
      <c r="EQ276" s="446">
        <f t="shared" si="483"/>
        <v>15482.363412718472</v>
      </c>
      <c r="ER276" s="446">
        <f t="shared" si="483"/>
        <v>15492.753517584637</v>
      </c>
      <c r="ES276" s="446">
        <f t="shared" si="483"/>
        <v>15882.158682954194</v>
      </c>
      <c r="ET276" s="446">
        <f t="shared" si="483"/>
        <v>15883.982852346553</v>
      </c>
      <c r="EU276" s="446">
        <f t="shared" si="483"/>
        <v>15885.811520632742</v>
      </c>
      <c r="EV276" s="446">
        <f t="shared" si="483"/>
        <v>15887.644698908251</v>
      </c>
      <c r="EW276" s="446">
        <f t="shared" si="483"/>
        <v>15499.204753840731</v>
      </c>
      <c r="EX276" s="446">
        <f t="shared" si="483"/>
        <v>15461.871506970998</v>
      </c>
      <c r="EY276" s="446">
        <f t="shared" si="483"/>
        <v>15462.803066087374</v>
      </c>
      <c r="EZ276" s="446">
        <f t="shared" si="483"/>
        <v>15463.73692267984</v>
      </c>
      <c r="FA276" s="446">
        <f t="shared" si="483"/>
        <v>15464.673082414591</v>
      </c>
      <c r="FB276" s="446">
        <f t="shared" si="483"/>
        <v>0</v>
      </c>
      <c r="FC276" s="446">
        <f t="shared" si="483"/>
        <v>0</v>
      </c>
      <c r="FD276" s="446">
        <f t="shared" si="483"/>
        <v>0</v>
      </c>
      <c r="FE276" s="446">
        <f t="shared" si="483"/>
        <v>0</v>
      </c>
      <c r="FF276" s="446">
        <f t="shared" si="483"/>
        <v>0</v>
      </c>
      <c r="FG276" s="446">
        <f t="shared" si="483"/>
        <v>0</v>
      </c>
      <c r="FH276" s="446">
        <f t="shared" si="483"/>
        <v>0</v>
      </c>
      <c r="FI276" s="446">
        <f t="shared" si="483"/>
        <v>0</v>
      </c>
      <c r="FJ276" s="446">
        <f t="shared" si="483"/>
        <v>0</v>
      </c>
      <c r="FK276" s="446">
        <f t="shared" si="483"/>
        <v>0</v>
      </c>
      <c r="FL276" s="446">
        <f t="shared" si="483"/>
        <v>0</v>
      </c>
      <c r="FM276" s="446">
        <f t="shared" si="483"/>
        <v>0</v>
      </c>
      <c r="FN276" s="446">
        <f t="shared" si="483"/>
        <v>0</v>
      </c>
      <c r="FO276" s="446">
        <f t="shared" si="483"/>
        <v>0</v>
      </c>
      <c r="FP276" s="446">
        <f t="shared" si="483"/>
        <v>0</v>
      </c>
      <c r="FQ276" s="446">
        <f t="shared" si="483"/>
        <v>0</v>
      </c>
      <c r="FR276" s="446">
        <f t="shared" si="483"/>
        <v>0</v>
      </c>
      <c r="FS276" s="446">
        <f t="shared" si="483"/>
        <v>0</v>
      </c>
      <c r="FT276" s="446">
        <f t="shared" si="483"/>
        <v>0</v>
      </c>
      <c r="FU276" s="446">
        <f t="shared" si="483"/>
        <v>0</v>
      </c>
      <c r="FV276" s="446">
        <f t="shared" si="483"/>
        <v>0</v>
      </c>
      <c r="FW276" s="446">
        <f t="shared" si="483"/>
        <v>0</v>
      </c>
      <c r="FX276" s="446">
        <f t="shared" si="483"/>
        <v>0</v>
      </c>
      <c r="FY276" s="446">
        <f t="shared" si="483"/>
        <v>0</v>
      </c>
      <c r="FZ276" s="446">
        <f t="shared" si="483"/>
        <v>0</v>
      </c>
      <c r="GA276" s="446">
        <f t="shared" si="483"/>
        <v>0</v>
      </c>
      <c r="GB276" s="446">
        <f t="shared" si="483"/>
        <v>0</v>
      </c>
      <c r="GC276" s="446">
        <f t="shared" si="483"/>
        <v>0</v>
      </c>
      <c r="GD276" s="446">
        <f t="shared" si="483"/>
        <v>0</v>
      </c>
      <c r="GE276" s="446">
        <f t="shared" si="483"/>
        <v>0</v>
      </c>
      <c r="GF276" s="446">
        <f t="shared" si="483"/>
        <v>0</v>
      </c>
      <c r="GG276" s="446">
        <f t="shared" si="483"/>
        <v>0</v>
      </c>
      <c r="GH276" s="446">
        <f t="shared" si="483"/>
        <v>0</v>
      </c>
      <c r="GI276" s="446">
        <f t="shared" si="483"/>
        <v>0</v>
      </c>
      <c r="GJ276" s="446">
        <f t="shared" si="483"/>
        <v>0</v>
      </c>
      <c r="GK276" s="446">
        <f t="shared" si="483"/>
        <v>0</v>
      </c>
      <c r="GL276" s="446">
        <f t="shared" si="483"/>
        <v>0</v>
      </c>
      <c r="GM276" s="446">
        <f t="shared" si="483"/>
        <v>0</v>
      </c>
      <c r="GN276" s="446">
        <f t="shared" si="483"/>
        <v>0</v>
      </c>
      <c r="GO276" s="446">
        <f t="shared" ref="GO276:IZ276" si="484">SUM(GO271:GO275)</f>
        <v>0</v>
      </c>
      <c r="GP276" s="446">
        <f t="shared" si="484"/>
        <v>0</v>
      </c>
      <c r="GQ276" s="446">
        <f t="shared" si="484"/>
        <v>0</v>
      </c>
      <c r="GR276" s="446">
        <f t="shared" si="484"/>
        <v>0</v>
      </c>
      <c r="GS276" s="446">
        <f t="shared" si="484"/>
        <v>0</v>
      </c>
      <c r="GT276" s="446">
        <f t="shared" si="484"/>
        <v>0</v>
      </c>
      <c r="GU276" s="446">
        <f t="shared" si="484"/>
        <v>0</v>
      </c>
      <c r="GV276" s="446">
        <f t="shared" si="484"/>
        <v>0</v>
      </c>
      <c r="GW276" s="446">
        <f t="shared" si="484"/>
        <v>0</v>
      </c>
      <c r="GX276" s="446">
        <f t="shared" si="484"/>
        <v>0</v>
      </c>
      <c r="GY276" s="446">
        <f t="shared" si="484"/>
        <v>0</v>
      </c>
      <c r="GZ276" s="446">
        <f t="shared" si="484"/>
        <v>0</v>
      </c>
      <c r="HA276" s="446">
        <f t="shared" si="484"/>
        <v>0</v>
      </c>
      <c r="HB276" s="446">
        <f t="shared" si="484"/>
        <v>0</v>
      </c>
      <c r="HC276" s="446">
        <f t="shared" si="484"/>
        <v>0</v>
      </c>
      <c r="HD276" s="446">
        <f t="shared" si="484"/>
        <v>0</v>
      </c>
      <c r="HE276" s="446">
        <f t="shared" si="484"/>
        <v>0</v>
      </c>
      <c r="HF276" s="446">
        <f t="shared" si="484"/>
        <v>0</v>
      </c>
      <c r="HG276" s="446">
        <f t="shared" si="484"/>
        <v>0</v>
      </c>
      <c r="HH276" s="446">
        <f t="shared" si="484"/>
        <v>0</v>
      </c>
      <c r="HI276" s="446">
        <f t="shared" si="484"/>
        <v>0</v>
      </c>
      <c r="HJ276" s="446">
        <f t="shared" si="484"/>
        <v>0</v>
      </c>
      <c r="HK276" s="446">
        <f t="shared" si="484"/>
        <v>0</v>
      </c>
      <c r="HL276" s="446">
        <f t="shared" si="484"/>
        <v>0</v>
      </c>
      <c r="HM276" s="446">
        <f t="shared" si="484"/>
        <v>0</v>
      </c>
      <c r="HN276" s="446">
        <f t="shared" si="484"/>
        <v>0</v>
      </c>
      <c r="HO276" s="446">
        <f t="shared" si="484"/>
        <v>0</v>
      </c>
      <c r="HP276" s="446">
        <f t="shared" si="484"/>
        <v>0</v>
      </c>
      <c r="HQ276" s="446">
        <f t="shared" si="484"/>
        <v>0</v>
      </c>
      <c r="HR276" s="446">
        <f t="shared" si="484"/>
        <v>0</v>
      </c>
      <c r="HS276" s="446">
        <f t="shared" si="484"/>
        <v>0</v>
      </c>
      <c r="HT276" s="446">
        <f t="shared" si="484"/>
        <v>0</v>
      </c>
      <c r="HU276" s="446">
        <f t="shared" si="484"/>
        <v>0</v>
      </c>
      <c r="HV276" s="446">
        <f t="shared" si="484"/>
        <v>0</v>
      </c>
      <c r="HW276" s="446">
        <f t="shared" si="484"/>
        <v>0</v>
      </c>
      <c r="HX276" s="446">
        <f t="shared" si="484"/>
        <v>0</v>
      </c>
      <c r="HY276" s="446">
        <f t="shared" si="484"/>
        <v>0</v>
      </c>
      <c r="HZ276" s="446">
        <f t="shared" si="484"/>
        <v>0</v>
      </c>
      <c r="IA276" s="446">
        <f t="shared" si="484"/>
        <v>0</v>
      </c>
      <c r="IB276" s="446">
        <f t="shared" si="484"/>
        <v>0</v>
      </c>
      <c r="IC276" s="446">
        <f t="shared" si="484"/>
        <v>0</v>
      </c>
      <c r="ID276" s="446">
        <f t="shared" si="484"/>
        <v>0</v>
      </c>
      <c r="IE276" s="446">
        <f t="shared" si="484"/>
        <v>0</v>
      </c>
      <c r="IF276" s="446">
        <f t="shared" si="484"/>
        <v>0</v>
      </c>
      <c r="IG276" s="446">
        <f t="shared" si="484"/>
        <v>0</v>
      </c>
      <c r="IH276" s="446">
        <f t="shared" si="484"/>
        <v>0</v>
      </c>
      <c r="II276" s="446">
        <f t="shared" si="484"/>
        <v>0</v>
      </c>
      <c r="IJ276" s="446">
        <f t="shared" si="484"/>
        <v>0</v>
      </c>
      <c r="IK276" s="446">
        <f t="shared" si="484"/>
        <v>0</v>
      </c>
      <c r="IL276" s="446">
        <f t="shared" si="484"/>
        <v>0</v>
      </c>
      <c r="IM276" s="446">
        <f t="shared" si="484"/>
        <v>0</v>
      </c>
      <c r="IN276" s="446">
        <f t="shared" si="484"/>
        <v>0</v>
      </c>
      <c r="IO276" s="446">
        <f t="shared" si="484"/>
        <v>0</v>
      </c>
      <c r="IP276" s="446">
        <f t="shared" si="484"/>
        <v>0</v>
      </c>
      <c r="IQ276" s="446">
        <f t="shared" si="484"/>
        <v>0</v>
      </c>
      <c r="IR276" s="446">
        <f t="shared" si="484"/>
        <v>0</v>
      </c>
      <c r="IS276" s="446">
        <f t="shared" si="484"/>
        <v>0</v>
      </c>
      <c r="IT276" s="446">
        <f t="shared" si="484"/>
        <v>0</v>
      </c>
      <c r="IU276" s="446">
        <f t="shared" si="484"/>
        <v>0</v>
      </c>
      <c r="IV276" s="446">
        <f t="shared" si="484"/>
        <v>0</v>
      </c>
      <c r="IW276" s="446">
        <f t="shared" si="484"/>
        <v>0</v>
      </c>
      <c r="IX276" s="446">
        <f t="shared" si="484"/>
        <v>0</v>
      </c>
      <c r="IY276" s="446">
        <f t="shared" si="484"/>
        <v>0</v>
      </c>
      <c r="IZ276" s="446">
        <f t="shared" si="484"/>
        <v>0</v>
      </c>
      <c r="JA276" s="446">
        <f t="shared" ref="JA276:LL276" si="485">SUM(JA271:JA275)</f>
        <v>0</v>
      </c>
      <c r="JB276" s="446">
        <f t="shared" si="485"/>
        <v>0</v>
      </c>
      <c r="JC276" s="446">
        <f t="shared" si="485"/>
        <v>0</v>
      </c>
      <c r="JD276" s="446">
        <f t="shared" si="485"/>
        <v>0</v>
      </c>
      <c r="JE276" s="446">
        <f t="shared" si="485"/>
        <v>0</v>
      </c>
      <c r="JF276" s="446">
        <f t="shared" si="485"/>
        <v>0</v>
      </c>
      <c r="JG276" s="446">
        <f t="shared" si="485"/>
        <v>0</v>
      </c>
      <c r="JH276" s="446">
        <f t="shared" si="485"/>
        <v>0</v>
      </c>
      <c r="JI276" s="446">
        <f t="shared" si="485"/>
        <v>0</v>
      </c>
      <c r="JJ276" s="446">
        <f t="shared" si="485"/>
        <v>0</v>
      </c>
      <c r="JK276" s="446">
        <f t="shared" si="485"/>
        <v>0</v>
      </c>
      <c r="JL276" s="446">
        <f t="shared" si="485"/>
        <v>0</v>
      </c>
      <c r="JM276" s="446">
        <f t="shared" si="485"/>
        <v>0</v>
      </c>
      <c r="JN276" s="446">
        <f t="shared" si="485"/>
        <v>0</v>
      </c>
      <c r="JO276" s="446">
        <f t="shared" si="485"/>
        <v>0</v>
      </c>
      <c r="JP276" s="446">
        <f t="shared" si="485"/>
        <v>0</v>
      </c>
      <c r="JQ276" s="446">
        <f t="shared" si="485"/>
        <v>0</v>
      </c>
      <c r="JR276" s="446">
        <f t="shared" si="485"/>
        <v>0</v>
      </c>
      <c r="JS276" s="446">
        <f t="shared" si="485"/>
        <v>0</v>
      </c>
      <c r="JT276" s="446">
        <f t="shared" si="485"/>
        <v>0</v>
      </c>
      <c r="JU276" s="446">
        <f t="shared" si="485"/>
        <v>0</v>
      </c>
      <c r="JV276" s="446">
        <f t="shared" si="485"/>
        <v>0</v>
      </c>
      <c r="JW276" s="446">
        <f t="shared" si="485"/>
        <v>0</v>
      </c>
      <c r="JX276" s="446">
        <f t="shared" si="485"/>
        <v>0</v>
      </c>
      <c r="JY276" s="446">
        <f t="shared" si="485"/>
        <v>0</v>
      </c>
      <c r="JZ276" s="446">
        <f t="shared" si="485"/>
        <v>0</v>
      </c>
      <c r="KA276" s="446">
        <f t="shared" si="485"/>
        <v>0</v>
      </c>
      <c r="KB276" s="446">
        <f t="shared" si="485"/>
        <v>0</v>
      </c>
      <c r="KC276" s="446">
        <f t="shared" si="485"/>
        <v>0</v>
      </c>
      <c r="KD276" s="446">
        <f t="shared" si="485"/>
        <v>0</v>
      </c>
      <c r="KE276" s="446">
        <f t="shared" si="485"/>
        <v>0</v>
      </c>
      <c r="KF276" s="446">
        <f t="shared" si="485"/>
        <v>0</v>
      </c>
      <c r="KG276" s="446">
        <f t="shared" si="485"/>
        <v>0</v>
      </c>
      <c r="KH276" s="446">
        <f t="shared" si="485"/>
        <v>0</v>
      </c>
      <c r="KI276" s="446">
        <f t="shared" si="485"/>
        <v>0</v>
      </c>
      <c r="KJ276" s="446">
        <f t="shared" si="485"/>
        <v>0</v>
      </c>
      <c r="KK276" s="446">
        <f t="shared" si="485"/>
        <v>0</v>
      </c>
      <c r="KL276" s="446">
        <f t="shared" si="485"/>
        <v>0</v>
      </c>
      <c r="KM276" s="446">
        <f t="shared" si="485"/>
        <v>0</v>
      </c>
      <c r="KN276" s="446">
        <f t="shared" si="485"/>
        <v>0</v>
      </c>
      <c r="KO276" s="446">
        <f t="shared" si="485"/>
        <v>0</v>
      </c>
      <c r="KP276" s="446">
        <f t="shared" si="485"/>
        <v>0</v>
      </c>
      <c r="KQ276" s="446">
        <f t="shared" si="485"/>
        <v>0</v>
      </c>
      <c r="KR276" s="446">
        <f t="shared" si="485"/>
        <v>0</v>
      </c>
      <c r="KS276" s="446">
        <f t="shared" si="485"/>
        <v>0</v>
      </c>
      <c r="KT276" s="446">
        <f t="shared" si="485"/>
        <v>0</v>
      </c>
      <c r="KU276" s="446">
        <f t="shared" si="485"/>
        <v>0</v>
      </c>
      <c r="KV276" s="446">
        <f t="shared" si="485"/>
        <v>0</v>
      </c>
      <c r="KW276" s="446">
        <f t="shared" si="485"/>
        <v>0</v>
      </c>
      <c r="KX276" s="446">
        <f t="shared" si="485"/>
        <v>0</v>
      </c>
      <c r="KY276" s="446">
        <f t="shared" si="485"/>
        <v>0</v>
      </c>
      <c r="KZ276" s="446">
        <f t="shared" si="485"/>
        <v>0</v>
      </c>
      <c r="LA276" s="446">
        <f t="shared" si="485"/>
        <v>0</v>
      </c>
      <c r="LB276" s="446">
        <f t="shared" si="485"/>
        <v>0</v>
      </c>
      <c r="LC276" s="446">
        <f t="shared" si="485"/>
        <v>0</v>
      </c>
      <c r="LD276" s="446">
        <f t="shared" si="485"/>
        <v>0</v>
      </c>
      <c r="LE276" s="446">
        <f t="shared" si="485"/>
        <v>0</v>
      </c>
      <c r="LF276" s="446">
        <f t="shared" si="485"/>
        <v>0</v>
      </c>
      <c r="LG276" s="446">
        <f t="shared" si="485"/>
        <v>0</v>
      </c>
      <c r="LH276" s="446">
        <f t="shared" si="485"/>
        <v>0</v>
      </c>
      <c r="LI276" s="446">
        <f t="shared" si="485"/>
        <v>0</v>
      </c>
      <c r="LJ276" s="446">
        <f t="shared" si="485"/>
        <v>0</v>
      </c>
      <c r="LK276" s="446">
        <f t="shared" si="485"/>
        <v>0</v>
      </c>
      <c r="LL276" s="446">
        <f t="shared" si="485"/>
        <v>0</v>
      </c>
      <c r="LM276" s="446">
        <f t="shared" ref="LM276:NK276" si="486">SUM(LM271:LM275)</f>
        <v>0</v>
      </c>
      <c r="LN276" s="446">
        <f t="shared" si="486"/>
        <v>0</v>
      </c>
      <c r="LO276" s="446">
        <f t="shared" si="486"/>
        <v>0</v>
      </c>
      <c r="LP276" s="446">
        <f t="shared" si="486"/>
        <v>0</v>
      </c>
      <c r="LQ276" s="446">
        <f t="shared" si="486"/>
        <v>0</v>
      </c>
      <c r="LR276" s="446">
        <f t="shared" si="486"/>
        <v>0</v>
      </c>
      <c r="LS276" s="446">
        <f t="shared" si="486"/>
        <v>0</v>
      </c>
      <c r="LT276" s="446">
        <f t="shared" si="486"/>
        <v>0</v>
      </c>
      <c r="LU276" s="446">
        <f t="shared" si="486"/>
        <v>0</v>
      </c>
      <c r="LV276" s="446">
        <f t="shared" si="486"/>
        <v>0</v>
      </c>
      <c r="LW276" s="446">
        <f t="shared" si="486"/>
        <v>0</v>
      </c>
      <c r="LX276" s="446">
        <f t="shared" si="486"/>
        <v>0</v>
      </c>
      <c r="LY276" s="446">
        <f t="shared" si="486"/>
        <v>0</v>
      </c>
      <c r="LZ276" s="446">
        <f t="shared" si="486"/>
        <v>0</v>
      </c>
      <c r="MA276" s="446">
        <f t="shared" si="486"/>
        <v>0</v>
      </c>
      <c r="MB276" s="446">
        <f t="shared" si="486"/>
        <v>0</v>
      </c>
      <c r="MC276" s="446">
        <f t="shared" si="486"/>
        <v>0</v>
      </c>
      <c r="MD276" s="446">
        <f t="shared" si="486"/>
        <v>0</v>
      </c>
      <c r="ME276" s="446">
        <f t="shared" si="486"/>
        <v>0</v>
      </c>
      <c r="MF276" s="446">
        <f t="shared" si="486"/>
        <v>0</v>
      </c>
      <c r="MG276" s="446">
        <f t="shared" si="486"/>
        <v>0</v>
      </c>
      <c r="MH276" s="446">
        <f t="shared" si="486"/>
        <v>0</v>
      </c>
      <c r="MI276" s="446">
        <f t="shared" si="486"/>
        <v>0</v>
      </c>
      <c r="MJ276" s="446">
        <f t="shared" si="486"/>
        <v>0</v>
      </c>
      <c r="MK276" s="446">
        <f t="shared" si="486"/>
        <v>0</v>
      </c>
      <c r="ML276" s="446">
        <f t="shared" si="486"/>
        <v>0</v>
      </c>
      <c r="MM276" s="446">
        <f t="shared" si="486"/>
        <v>0</v>
      </c>
      <c r="MN276" s="446">
        <f t="shared" si="486"/>
        <v>0</v>
      </c>
      <c r="MO276" s="446">
        <f t="shared" si="486"/>
        <v>0</v>
      </c>
      <c r="MP276" s="446">
        <f t="shared" si="486"/>
        <v>0</v>
      </c>
      <c r="MQ276" s="446">
        <f t="shared" si="486"/>
        <v>0</v>
      </c>
      <c r="MR276" s="446">
        <f t="shared" si="486"/>
        <v>0</v>
      </c>
      <c r="MS276" s="446">
        <f t="shared" si="486"/>
        <v>0</v>
      </c>
      <c r="MT276" s="446">
        <f t="shared" si="486"/>
        <v>0</v>
      </c>
      <c r="MU276" s="446">
        <f t="shared" si="486"/>
        <v>0</v>
      </c>
      <c r="MV276" s="446">
        <f t="shared" si="486"/>
        <v>0</v>
      </c>
      <c r="MW276" s="446">
        <f t="shared" si="486"/>
        <v>0</v>
      </c>
      <c r="MX276" s="446">
        <f t="shared" si="486"/>
        <v>0</v>
      </c>
      <c r="MY276" s="446">
        <f t="shared" si="486"/>
        <v>0</v>
      </c>
      <c r="MZ276" s="446">
        <f t="shared" si="486"/>
        <v>0</v>
      </c>
      <c r="NA276" s="446">
        <f t="shared" si="486"/>
        <v>0</v>
      </c>
      <c r="NB276" s="446">
        <f t="shared" si="486"/>
        <v>0</v>
      </c>
      <c r="NC276" s="446">
        <f t="shared" si="486"/>
        <v>0</v>
      </c>
      <c r="ND276" s="446">
        <f t="shared" si="486"/>
        <v>0</v>
      </c>
      <c r="NE276" s="446">
        <f t="shared" si="486"/>
        <v>0</v>
      </c>
      <c r="NF276" s="446">
        <f t="shared" si="486"/>
        <v>0</v>
      </c>
      <c r="NG276" s="446">
        <f t="shared" si="486"/>
        <v>0</v>
      </c>
      <c r="NH276" s="446">
        <f t="shared" si="486"/>
        <v>0</v>
      </c>
      <c r="NI276" s="446">
        <f t="shared" si="486"/>
        <v>0</v>
      </c>
      <c r="NJ276" s="446">
        <f t="shared" si="486"/>
        <v>0</v>
      </c>
      <c r="NK276" s="447">
        <f t="shared" si="486"/>
        <v>0</v>
      </c>
    </row>
    <row r="277" spans="1:375" x14ac:dyDescent="0.15">
      <c r="C277" s="438"/>
      <c r="NK277" s="439"/>
    </row>
    <row r="278" spans="1:375" x14ac:dyDescent="0.15">
      <c r="A278" s="427"/>
      <c r="B278" s="428"/>
      <c r="C278" s="429" t="s">
        <v>743</v>
      </c>
      <c r="D278" s="428"/>
      <c r="E278" s="428"/>
      <c r="F278" s="428"/>
      <c r="G278" s="428"/>
      <c r="H278" s="428"/>
      <c r="I278" s="428"/>
      <c r="J278" s="428"/>
      <c r="K278" s="428"/>
      <c r="L278" s="428"/>
      <c r="M278" s="428"/>
      <c r="N278" s="428"/>
      <c r="O278" s="428"/>
      <c r="P278" s="428"/>
      <c r="Q278" s="428"/>
      <c r="R278" s="428"/>
      <c r="S278" s="428"/>
      <c r="T278" s="428"/>
      <c r="U278" s="428"/>
      <c r="V278" s="428"/>
      <c r="W278" s="428"/>
      <c r="X278" s="428"/>
      <c r="Y278" s="428"/>
      <c r="Z278" s="428"/>
      <c r="AA278" s="428"/>
      <c r="AB278" s="428"/>
      <c r="AC278" s="428"/>
      <c r="AD278" s="428"/>
      <c r="AE278" s="428"/>
      <c r="AF278" s="428"/>
      <c r="AG278" s="428"/>
      <c r="AH278" s="428"/>
      <c r="AI278" s="428"/>
      <c r="AJ278" s="428"/>
      <c r="AK278" s="428"/>
      <c r="AL278" s="428"/>
      <c r="AM278" s="428"/>
      <c r="AN278" s="428"/>
      <c r="AO278" s="428"/>
      <c r="AP278" s="428"/>
      <c r="AQ278" s="428"/>
      <c r="AR278" s="428"/>
      <c r="AS278" s="428"/>
      <c r="AT278" s="428"/>
      <c r="AU278" s="428"/>
      <c r="AV278" s="428"/>
      <c r="AW278" s="428"/>
      <c r="AX278" s="428"/>
      <c r="AY278" s="428"/>
      <c r="AZ278" s="428"/>
      <c r="BA278" s="428"/>
      <c r="BB278" s="428"/>
      <c r="BC278" s="428"/>
      <c r="BD278" s="428"/>
      <c r="BE278" s="428"/>
      <c r="BF278" s="428"/>
      <c r="BG278" s="428"/>
      <c r="BH278" s="428"/>
      <c r="BI278" s="428"/>
      <c r="BJ278" s="428"/>
      <c r="BK278" s="428"/>
      <c r="BL278" s="428"/>
      <c r="BM278" s="428"/>
      <c r="BN278" s="428"/>
      <c r="BO278" s="428"/>
      <c r="BP278" s="428"/>
      <c r="BQ278" s="428"/>
      <c r="BR278" s="428"/>
      <c r="BS278" s="428"/>
      <c r="BT278" s="428"/>
      <c r="BU278" s="428"/>
      <c r="BV278" s="428"/>
      <c r="BW278" s="428"/>
      <c r="BX278" s="428"/>
      <c r="BY278" s="428"/>
      <c r="BZ278" s="428"/>
      <c r="CA278" s="428"/>
      <c r="CB278" s="428"/>
      <c r="CC278" s="428"/>
      <c r="CD278" s="428"/>
      <c r="CE278" s="428"/>
      <c r="CF278" s="428"/>
      <c r="CG278" s="428"/>
      <c r="CH278" s="428"/>
      <c r="CI278" s="428"/>
      <c r="CJ278" s="428"/>
      <c r="CK278" s="428"/>
      <c r="CL278" s="428"/>
      <c r="CM278" s="428"/>
      <c r="CN278" s="428"/>
      <c r="CO278" s="428"/>
      <c r="CP278" s="428"/>
      <c r="CQ278" s="428"/>
      <c r="CR278" s="428"/>
      <c r="CS278" s="428"/>
      <c r="CT278" s="428"/>
      <c r="CU278" s="428"/>
      <c r="CV278" s="428"/>
      <c r="CW278" s="428"/>
      <c r="CX278" s="428"/>
      <c r="CY278" s="428"/>
      <c r="CZ278" s="428"/>
      <c r="DA278" s="428"/>
      <c r="DB278" s="428"/>
      <c r="DC278" s="428"/>
      <c r="DD278" s="428"/>
      <c r="DE278" s="428"/>
      <c r="DF278" s="428"/>
      <c r="DG278" s="428"/>
      <c r="DH278" s="428"/>
      <c r="DI278" s="428"/>
      <c r="DJ278" s="428"/>
      <c r="DK278" s="428"/>
      <c r="DL278" s="428"/>
      <c r="DM278" s="428"/>
      <c r="DN278" s="428"/>
      <c r="DO278" s="428"/>
      <c r="DP278" s="428"/>
      <c r="DQ278" s="428"/>
      <c r="DR278" s="428"/>
      <c r="DS278" s="428"/>
      <c r="DT278" s="428"/>
      <c r="DU278" s="428"/>
      <c r="DV278" s="428"/>
      <c r="DW278" s="428"/>
      <c r="DX278" s="428"/>
      <c r="DY278" s="428"/>
      <c r="DZ278" s="428"/>
      <c r="EA278" s="428"/>
      <c r="EB278" s="428"/>
      <c r="EC278" s="428"/>
      <c r="ED278" s="428"/>
      <c r="EE278" s="428"/>
      <c r="EF278" s="428"/>
      <c r="EG278" s="428"/>
      <c r="EH278" s="428"/>
      <c r="EI278" s="428"/>
      <c r="EJ278" s="428"/>
      <c r="EK278" s="428"/>
      <c r="EL278" s="428"/>
      <c r="EM278" s="428"/>
      <c r="EN278" s="428"/>
      <c r="EO278" s="428"/>
      <c r="EP278" s="428"/>
      <c r="EQ278" s="428"/>
      <c r="ER278" s="428"/>
      <c r="ES278" s="428"/>
      <c r="ET278" s="428"/>
      <c r="EU278" s="428"/>
      <c r="EV278" s="428"/>
      <c r="EW278" s="428"/>
      <c r="EX278" s="428"/>
      <c r="EY278" s="428"/>
      <c r="EZ278" s="428"/>
      <c r="FA278" s="428"/>
      <c r="FB278" s="428"/>
      <c r="FC278" s="428"/>
      <c r="FD278" s="428"/>
      <c r="FE278" s="428"/>
      <c r="FF278" s="428"/>
      <c r="FG278" s="428"/>
      <c r="FH278" s="428"/>
      <c r="FI278" s="428"/>
      <c r="FJ278" s="428"/>
      <c r="FK278" s="428"/>
      <c r="FL278" s="428"/>
      <c r="FM278" s="428"/>
      <c r="FN278" s="428"/>
      <c r="FO278" s="428"/>
      <c r="FP278" s="428"/>
      <c r="FQ278" s="428"/>
      <c r="FR278" s="428"/>
      <c r="FS278" s="428"/>
      <c r="FT278" s="428"/>
      <c r="FU278" s="428"/>
      <c r="FV278" s="428"/>
      <c r="FW278" s="428"/>
      <c r="FX278" s="428"/>
      <c r="FY278" s="428"/>
      <c r="FZ278" s="428"/>
      <c r="GA278" s="428"/>
      <c r="GB278" s="428"/>
      <c r="GC278" s="428"/>
      <c r="GD278" s="428"/>
      <c r="GE278" s="428"/>
      <c r="GF278" s="428"/>
      <c r="GG278" s="428"/>
      <c r="GH278" s="428"/>
      <c r="GI278" s="428"/>
      <c r="GJ278" s="428"/>
      <c r="GK278" s="428"/>
      <c r="GL278" s="428"/>
      <c r="GM278" s="428"/>
      <c r="GN278" s="428"/>
      <c r="GO278" s="428"/>
      <c r="GP278" s="428"/>
      <c r="GQ278" s="428"/>
      <c r="GR278" s="428"/>
      <c r="GS278" s="428"/>
      <c r="GT278" s="428"/>
      <c r="GU278" s="428"/>
      <c r="GV278" s="428"/>
      <c r="GW278" s="428"/>
      <c r="GX278" s="428"/>
      <c r="GY278" s="428"/>
      <c r="GZ278" s="428"/>
      <c r="HA278" s="428"/>
      <c r="HB278" s="428"/>
      <c r="HC278" s="428"/>
      <c r="HD278" s="428"/>
      <c r="HE278" s="428"/>
      <c r="HF278" s="428"/>
      <c r="HG278" s="428"/>
      <c r="HH278" s="428"/>
      <c r="HI278" s="428"/>
      <c r="HJ278" s="428"/>
      <c r="HK278" s="428"/>
      <c r="HL278" s="428"/>
      <c r="HM278" s="428"/>
      <c r="HN278" s="428"/>
      <c r="HO278" s="428"/>
      <c r="HP278" s="428"/>
      <c r="HQ278" s="428"/>
      <c r="HR278" s="428"/>
      <c r="HS278" s="428"/>
      <c r="HT278" s="428"/>
      <c r="HU278" s="428"/>
      <c r="HV278" s="428"/>
      <c r="HW278" s="428"/>
      <c r="HX278" s="428"/>
      <c r="HY278" s="428"/>
      <c r="HZ278" s="428"/>
      <c r="IA278" s="428"/>
      <c r="IB278" s="428"/>
      <c r="IC278" s="428"/>
      <c r="ID278" s="428"/>
      <c r="IE278" s="428"/>
      <c r="IF278" s="428"/>
      <c r="IG278" s="428"/>
      <c r="IH278" s="428"/>
      <c r="II278" s="428"/>
      <c r="IJ278" s="428"/>
      <c r="IK278" s="428"/>
      <c r="IL278" s="428"/>
      <c r="IM278" s="428"/>
      <c r="IN278" s="428"/>
      <c r="IO278" s="428"/>
      <c r="IP278" s="428"/>
      <c r="IQ278" s="428"/>
      <c r="IR278" s="428"/>
      <c r="IS278" s="428"/>
      <c r="IT278" s="428"/>
      <c r="IU278" s="428"/>
      <c r="IV278" s="428"/>
      <c r="IW278" s="428"/>
      <c r="IX278" s="428"/>
      <c r="IY278" s="428"/>
      <c r="IZ278" s="428"/>
      <c r="JA278" s="428"/>
      <c r="JB278" s="428"/>
      <c r="JC278" s="428"/>
      <c r="JD278" s="428"/>
      <c r="JE278" s="428"/>
      <c r="JF278" s="428"/>
      <c r="JG278" s="428"/>
      <c r="JH278" s="428"/>
      <c r="JI278" s="428"/>
      <c r="JJ278" s="428"/>
      <c r="JK278" s="428"/>
      <c r="JL278" s="428"/>
      <c r="JM278" s="428"/>
      <c r="JN278" s="428"/>
      <c r="JO278" s="428"/>
      <c r="JP278" s="428"/>
      <c r="JQ278" s="428"/>
      <c r="JR278" s="428"/>
      <c r="JS278" s="428"/>
      <c r="JT278" s="428"/>
      <c r="JU278" s="428"/>
      <c r="JV278" s="428"/>
      <c r="JW278" s="428"/>
      <c r="JX278" s="428"/>
      <c r="JY278" s="428"/>
      <c r="JZ278" s="428"/>
      <c r="KA278" s="428"/>
      <c r="KB278" s="428"/>
      <c r="KC278" s="428"/>
      <c r="KD278" s="428"/>
      <c r="KE278" s="428"/>
      <c r="KF278" s="428"/>
      <c r="KG278" s="428"/>
      <c r="KH278" s="428"/>
      <c r="KI278" s="428"/>
      <c r="KJ278" s="428"/>
      <c r="KK278" s="428"/>
      <c r="KL278" s="428"/>
      <c r="KM278" s="428"/>
      <c r="KN278" s="428"/>
      <c r="KO278" s="428"/>
      <c r="KP278" s="428"/>
      <c r="KQ278" s="428"/>
      <c r="KR278" s="428"/>
      <c r="KS278" s="428"/>
      <c r="KT278" s="428"/>
      <c r="KU278" s="428"/>
      <c r="KV278" s="428"/>
      <c r="KW278" s="428"/>
      <c r="KX278" s="428"/>
      <c r="KY278" s="428"/>
      <c r="KZ278" s="428"/>
      <c r="LA278" s="428"/>
      <c r="LB278" s="428"/>
      <c r="LC278" s="428"/>
      <c r="LD278" s="428"/>
      <c r="LE278" s="428"/>
      <c r="LF278" s="428"/>
      <c r="LG278" s="428"/>
      <c r="LH278" s="428"/>
      <c r="LI278" s="428"/>
      <c r="LJ278" s="428"/>
      <c r="LK278" s="428"/>
      <c r="LL278" s="428"/>
      <c r="LM278" s="428"/>
      <c r="LN278" s="428"/>
      <c r="LO278" s="428"/>
      <c r="LP278" s="428"/>
      <c r="LQ278" s="428"/>
      <c r="LR278" s="428"/>
      <c r="LS278" s="428"/>
      <c r="LT278" s="428"/>
      <c r="LU278" s="428"/>
      <c r="LV278" s="428"/>
      <c r="LW278" s="428"/>
      <c r="LX278" s="428"/>
      <c r="LY278" s="428"/>
      <c r="LZ278" s="428"/>
      <c r="MA278" s="428"/>
      <c r="MB278" s="428"/>
      <c r="MC278" s="428"/>
      <c r="MD278" s="428"/>
      <c r="ME278" s="428"/>
      <c r="MF278" s="428"/>
      <c r="MG278" s="428"/>
      <c r="MH278" s="428"/>
      <c r="MI278" s="428"/>
      <c r="MJ278" s="428"/>
      <c r="MK278" s="428"/>
      <c r="ML278" s="428"/>
      <c r="MM278" s="428"/>
      <c r="MN278" s="428"/>
      <c r="MO278" s="428"/>
      <c r="MP278" s="428"/>
      <c r="MQ278" s="428"/>
      <c r="MR278" s="428"/>
      <c r="MS278" s="428"/>
      <c r="MT278" s="428"/>
      <c r="MU278" s="428"/>
      <c r="MV278" s="428"/>
      <c r="MW278" s="428"/>
      <c r="MX278" s="428"/>
      <c r="MY278" s="428"/>
      <c r="MZ278" s="428"/>
      <c r="NA278" s="428"/>
      <c r="NB278" s="428"/>
      <c r="NC278" s="428"/>
      <c r="ND278" s="428"/>
      <c r="NE278" s="428"/>
      <c r="NF278" s="428"/>
      <c r="NG278" s="428"/>
      <c r="NH278" s="428"/>
      <c r="NI278" s="428"/>
      <c r="NJ278" s="428"/>
      <c r="NK278" s="430"/>
    </row>
    <row r="279" spans="1:375" x14ac:dyDescent="0.15">
      <c r="A279" s="431"/>
      <c r="B279" s="432" t="s">
        <v>744</v>
      </c>
      <c r="C279" s="433" t="str">
        <f>A115&amp;" / "&amp;C115</f>
        <v>800 / Snap Inc.</v>
      </c>
      <c r="D279" s="434"/>
      <c r="E279" s="434"/>
      <c r="F279" s="434"/>
      <c r="G279" s="434"/>
      <c r="H279" s="434"/>
      <c r="I279" s="434"/>
      <c r="J279" s="434"/>
      <c r="K279" s="434"/>
      <c r="L279" s="434"/>
      <c r="M279" s="434"/>
      <c r="N279" s="434"/>
      <c r="O279" s="434"/>
      <c r="P279" s="434"/>
      <c r="Q279" s="434"/>
      <c r="R279" s="434"/>
      <c r="S279" s="434"/>
      <c r="T279" s="434"/>
      <c r="U279" s="434"/>
      <c r="V279" s="434"/>
      <c r="W279" s="434"/>
      <c r="X279" s="434"/>
      <c r="Y279" s="434"/>
      <c r="Z279" s="434"/>
      <c r="AA279" s="434"/>
      <c r="AB279" s="434"/>
      <c r="AC279" s="434"/>
      <c r="AD279" s="434"/>
      <c r="AE279" s="434"/>
      <c r="AF279" s="434"/>
      <c r="AG279" s="434"/>
      <c r="AH279" s="434"/>
      <c r="AI279" s="434"/>
      <c r="AJ279" s="434"/>
      <c r="AK279" s="434"/>
      <c r="AL279" s="434"/>
      <c r="AM279" s="434"/>
      <c r="AN279" s="434"/>
      <c r="AO279" s="434"/>
      <c r="AP279" s="434"/>
      <c r="AQ279" s="434"/>
      <c r="AR279" s="434"/>
      <c r="AS279" s="434"/>
      <c r="AT279" s="434"/>
      <c r="AU279" s="434"/>
      <c r="AV279" s="434"/>
      <c r="AW279" s="434"/>
      <c r="AX279" s="434"/>
      <c r="AY279" s="434"/>
      <c r="AZ279" s="434"/>
      <c r="BA279" s="434"/>
      <c r="BB279" s="434"/>
      <c r="BC279" s="434"/>
      <c r="BD279" s="434"/>
      <c r="BE279" s="434"/>
      <c r="BF279" s="434"/>
      <c r="BG279" s="434"/>
      <c r="BH279" s="434"/>
      <c r="BI279" s="434"/>
      <c r="BJ279" s="434"/>
      <c r="BK279" s="434"/>
      <c r="BL279" s="434"/>
      <c r="BM279" s="434"/>
      <c r="BN279" s="434"/>
      <c r="BO279" s="434"/>
      <c r="BP279" s="434"/>
      <c r="BQ279" s="434"/>
      <c r="BR279" s="434"/>
      <c r="BS279" s="434"/>
      <c r="BT279" s="434"/>
      <c r="BU279" s="434"/>
      <c r="BV279" s="434"/>
      <c r="BW279" s="434"/>
      <c r="BX279" s="434"/>
      <c r="BY279" s="434"/>
      <c r="BZ279" s="434"/>
      <c r="CA279" s="434"/>
      <c r="CB279" s="434"/>
      <c r="CC279" s="434"/>
      <c r="CD279" s="434"/>
      <c r="CE279" s="434"/>
      <c r="CF279" s="434"/>
      <c r="CG279" s="434"/>
      <c r="CH279" s="434"/>
      <c r="CI279" s="434"/>
      <c r="CJ279" s="434"/>
      <c r="CK279" s="434"/>
      <c r="CL279" s="434"/>
      <c r="CM279" s="434"/>
      <c r="CN279" s="434"/>
      <c r="CO279" s="434"/>
      <c r="CP279" s="434"/>
      <c r="CQ279" s="434"/>
      <c r="CR279" s="434"/>
      <c r="CS279" s="434"/>
      <c r="CT279" s="434"/>
      <c r="CU279" s="434"/>
      <c r="CV279" s="434"/>
      <c r="CW279" s="434"/>
      <c r="CX279" s="434"/>
      <c r="CY279" s="434"/>
      <c r="CZ279" s="434"/>
      <c r="DA279" s="434"/>
      <c r="DB279" s="434"/>
      <c r="DC279" s="434"/>
      <c r="DD279" s="434"/>
      <c r="DE279" s="434"/>
      <c r="DF279" s="434"/>
      <c r="DG279" s="434"/>
      <c r="DH279" s="434"/>
      <c r="DI279" s="434"/>
      <c r="DJ279" s="434"/>
      <c r="DK279" s="434"/>
      <c r="DL279" s="434"/>
      <c r="DM279" s="434"/>
      <c r="DN279" s="434"/>
      <c r="DO279" s="434"/>
      <c r="DP279" s="434"/>
      <c r="DQ279" s="434"/>
      <c r="DR279" s="434"/>
      <c r="DS279" s="434"/>
      <c r="DT279" s="434"/>
      <c r="DU279" s="434"/>
      <c r="DV279" s="434"/>
      <c r="DW279" s="434"/>
      <c r="DX279" s="434"/>
      <c r="DY279" s="434"/>
      <c r="DZ279" s="434"/>
      <c r="EA279" s="434"/>
      <c r="EB279" s="434"/>
      <c r="EC279" s="434"/>
      <c r="ED279" s="434"/>
      <c r="EE279" s="434"/>
      <c r="EF279" s="434"/>
      <c r="EG279" s="434"/>
      <c r="EH279" s="434"/>
      <c r="EI279" s="434"/>
      <c r="EJ279" s="434"/>
      <c r="EK279" s="434"/>
      <c r="EL279" s="434"/>
      <c r="EM279" s="434"/>
      <c r="EN279" s="434"/>
      <c r="EO279" s="434"/>
      <c r="EP279" s="434"/>
      <c r="EQ279" s="434"/>
      <c r="ER279" s="434"/>
      <c r="ES279" s="434"/>
      <c r="ET279" s="434"/>
      <c r="EU279" s="434"/>
      <c r="EV279" s="434"/>
      <c r="EW279" s="434"/>
      <c r="EX279" s="434"/>
      <c r="EY279" s="434"/>
      <c r="EZ279" s="434"/>
      <c r="FA279" s="434"/>
      <c r="FB279" s="434"/>
      <c r="FC279" s="434"/>
      <c r="FD279" s="434"/>
      <c r="FE279" s="434"/>
      <c r="FF279" s="434"/>
      <c r="FG279" s="434"/>
      <c r="FH279" s="434"/>
      <c r="FI279" s="434"/>
      <c r="FJ279" s="434"/>
      <c r="FK279" s="434"/>
      <c r="FL279" s="434"/>
      <c r="FM279" s="434"/>
      <c r="FN279" s="434"/>
      <c r="FO279" s="434"/>
      <c r="FP279" s="434"/>
      <c r="FQ279" s="434"/>
      <c r="FR279" s="434"/>
      <c r="FS279" s="434"/>
      <c r="FT279" s="434"/>
      <c r="FU279" s="434"/>
      <c r="FV279" s="434"/>
      <c r="FW279" s="434"/>
      <c r="FX279" s="434"/>
      <c r="FY279" s="434"/>
      <c r="FZ279" s="434"/>
      <c r="GA279" s="434"/>
      <c r="GB279" s="434"/>
      <c r="GC279" s="434"/>
      <c r="GD279" s="434"/>
      <c r="GE279" s="434"/>
      <c r="GF279" s="434"/>
      <c r="GG279" s="434"/>
      <c r="GH279" s="434"/>
      <c r="GI279" s="434"/>
      <c r="GJ279" s="434"/>
      <c r="GK279" s="434"/>
      <c r="GL279" s="434"/>
      <c r="GM279" s="434"/>
      <c r="GN279" s="434"/>
      <c r="GO279" s="434"/>
      <c r="GP279" s="434"/>
      <c r="GQ279" s="434"/>
      <c r="GR279" s="434"/>
      <c r="GS279" s="434"/>
      <c r="GT279" s="434"/>
      <c r="GU279" s="434"/>
      <c r="GV279" s="434"/>
      <c r="GW279" s="434"/>
      <c r="GX279" s="434"/>
      <c r="GY279" s="434"/>
      <c r="GZ279" s="434"/>
      <c r="HA279" s="434"/>
      <c r="HB279" s="434"/>
      <c r="HC279" s="434"/>
      <c r="HD279" s="434"/>
      <c r="HE279" s="434"/>
      <c r="HF279" s="434"/>
      <c r="HG279" s="434"/>
      <c r="HH279" s="434"/>
      <c r="HI279" s="434"/>
      <c r="HJ279" s="434"/>
      <c r="HK279" s="434"/>
      <c r="HL279" s="434"/>
      <c r="HM279" s="434"/>
      <c r="HN279" s="434"/>
      <c r="HO279" s="434"/>
      <c r="HP279" s="434"/>
      <c r="HQ279" s="434"/>
      <c r="HR279" s="434"/>
      <c r="HS279" s="434"/>
      <c r="HT279" s="434"/>
      <c r="HU279" s="434"/>
      <c r="HV279" s="434"/>
      <c r="HW279" s="434"/>
      <c r="HX279" s="434"/>
      <c r="HY279" s="434"/>
      <c r="HZ279" s="434"/>
      <c r="IA279" s="434"/>
      <c r="IB279" s="434"/>
      <c r="IC279" s="434"/>
      <c r="ID279" s="434"/>
      <c r="IE279" s="434"/>
      <c r="IF279" s="434"/>
      <c r="IG279" s="434"/>
      <c r="IH279" s="434"/>
      <c r="II279" s="434"/>
      <c r="IJ279" s="434"/>
      <c r="IK279" s="434"/>
      <c r="IL279" s="434"/>
      <c r="IM279" s="434"/>
      <c r="IN279" s="434"/>
      <c r="IO279" s="434"/>
      <c r="IP279" s="434"/>
      <c r="IQ279" s="434"/>
      <c r="IR279" s="434"/>
      <c r="IS279" s="434"/>
      <c r="IT279" s="434"/>
      <c r="IU279" s="434"/>
      <c r="IV279" s="434"/>
      <c r="IW279" s="434"/>
      <c r="IX279" s="434"/>
      <c r="IY279" s="434"/>
      <c r="IZ279" s="434"/>
      <c r="JA279" s="434"/>
      <c r="JB279" s="434"/>
      <c r="JC279" s="434"/>
      <c r="JD279" s="434"/>
      <c r="JE279" s="434"/>
      <c r="JF279" s="434"/>
      <c r="JG279" s="434"/>
      <c r="JH279" s="434"/>
      <c r="JI279" s="434"/>
      <c r="JJ279" s="434"/>
      <c r="JK279" s="434"/>
      <c r="JL279" s="434"/>
      <c r="JM279" s="434"/>
      <c r="JN279" s="434"/>
      <c r="JO279" s="434"/>
      <c r="JP279" s="434"/>
      <c r="JQ279" s="434"/>
      <c r="JR279" s="434"/>
      <c r="JS279" s="434"/>
      <c r="JT279" s="434"/>
      <c r="JU279" s="434"/>
      <c r="JV279" s="434"/>
      <c r="JW279" s="434"/>
      <c r="JX279" s="434"/>
      <c r="JY279" s="434"/>
      <c r="JZ279" s="434"/>
      <c r="KA279" s="434"/>
      <c r="KB279" s="434"/>
      <c r="KC279" s="434"/>
      <c r="KD279" s="434"/>
      <c r="KE279" s="434"/>
      <c r="KF279" s="434"/>
      <c r="KG279" s="434"/>
      <c r="KH279" s="434"/>
      <c r="KI279" s="434"/>
      <c r="KJ279" s="434"/>
      <c r="KK279" s="434"/>
      <c r="KL279" s="434"/>
      <c r="KM279" s="434"/>
      <c r="KN279" s="434"/>
      <c r="KO279" s="434"/>
      <c r="KP279" s="434"/>
      <c r="KQ279" s="434"/>
      <c r="KR279" s="434"/>
      <c r="KS279" s="434"/>
      <c r="KT279" s="434"/>
      <c r="KU279" s="434"/>
      <c r="KV279" s="434"/>
      <c r="KW279" s="434"/>
      <c r="KX279" s="434"/>
      <c r="KY279" s="434"/>
      <c r="KZ279" s="434"/>
      <c r="LA279" s="434"/>
      <c r="LB279" s="434"/>
      <c r="LC279" s="434"/>
      <c r="LD279" s="434"/>
      <c r="LE279" s="434"/>
      <c r="LF279" s="434"/>
      <c r="LG279" s="434"/>
      <c r="LH279" s="434"/>
      <c r="LI279" s="434"/>
      <c r="LJ279" s="434"/>
      <c r="LK279" s="434"/>
      <c r="LL279" s="434"/>
      <c r="LM279" s="434"/>
      <c r="LN279" s="434"/>
      <c r="LO279" s="434"/>
      <c r="LP279" s="434"/>
      <c r="LQ279" s="434"/>
      <c r="LR279" s="434"/>
      <c r="LS279" s="434"/>
      <c r="LT279" s="434"/>
      <c r="LU279" s="434"/>
      <c r="LV279" s="434"/>
      <c r="LW279" s="434"/>
      <c r="LX279" s="434"/>
      <c r="LY279" s="434"/>
      <c r="LZ279" s="434"/>
      <c r="MA279" s="434"/>
      <c r="MB279" s="434"/>
      <c r="MC279" s="434"/>
      <c r="MD279" s="434"/>
      <c r="ME279" s="434"/>
      <c r="MF279" s="434"/>
      <c r="MG279" s="434"/>
      <c r="MH279" s="434"/>
      <c r="MI279" s="434"/>
      <c r="MJ279" s="434"/>
      <c r="MK279" s="434"/>
      <c r="ML279" s="434"/>
      <c r="MM279" s="434"/>
      <c r="MN279" s="434"/>
      <c r="MO279" s="434"/>
      <c r="MP279" s="434"/>
      <c r="MQ279" s="434"/>
      <c r="MR279" s="434"/>
      <c r="MS279" s="434"/>
      <c r="MT279" s="434"/>
      <c r="MU279" s="434"/>
      <c r="MV279" s="434"/>
      <c r="MW279" s="434"/>
      <c r="MX279" s="434"/>
      <c r="MY279" s="434"/>
      <c r="MZ279" s="434"/>
      <c r="NA279" s="434"/>
      <c r="NB279" s="434"/>
      <c r="NC279" s="434"/>
      <c r="ND279" s="434"/>
      <c r="NE279" s="434"/>
      <c r="NF279" s="434"/>
      <c r="NG279" s="434"/>
      <c r="NH279" s="434"/>
      <c r="NI279" s="434"/>
      <c r="NJ279" s="434"/>
      <c r="NK279" s="435"/>
    </row>
    <row r="280" spans="1:375" x14ac:dyDescent="0.15">
      <c r="A280" s="436">
        <f>SUM(D280:NK280)</f>
        <v>670725.29999999946</v>
      </c>
      <c r="B280" s="437" t="s">
        <v>745</v>
      </c>
      <c r="C280" s="438" t="s">
        <v>746</v>
      </c>
      <c r="D280" s="439">
        <f t="array" ref="D280">IFERROR(INDEX($N115:$N129,MATCH(1,IF($L115:$L129&lt;=D$165,IF($M115:$M129&gt;=D$165,1)),0))*$B115/12,0)</f>
        <v>0</v>
      </c>
      <c r="E280" s="439">
        <f t="array" ref="E280">IFERROR(INDEX($N115:$N129,MATCH(1,IF($L115:$L129&lt;=E$165,IF($M115:$M129&gt;=E$165,1)),0))*$B115/12,0)</f>
        <v>0</v>
      </c>
      <c r="F280" s="439">
        <f t="array" ref="F280">IFERROR(INDEX($N115:$N129,MATCH(1,IF($L115:$L129&lt;=F$165,IF($M115:$M129&gt;=F$165,1)),0))*$B115/12,0)</f>
        <v>0</v>
      </c>
      <c r="G280" s="439">
        <f t="array" ref="G280">IFERROR(INDEX($N115:$N129,MATCH(1,IF($L115:$L129&lt;=G$165,IF($M115:$M129&gt;=G$165,1)),0))*$B115/12,0)</f>
        <v>0</v>
      </c>
      <c r="H280" s="439">
        <f t="array" ref="H280">IFERROR(INDEX($N115:$N129,MATCH(1,IF($L115:$L129&lt;=H$165,IF($M115:$M129&gt;=H$165,1)),0))*$B115/12,0)</f>
        <v>0</v>
      </c>
      <c r="I280" s="439">
        <f t="array" ref="I280">IFERROR(INDEX($N115:$N129,MATCH(1,IF($L115:$L129&lt;=I$165,IF($M115:$M129&gt;=I$165,1)),0))*$B115/12,0)</f>
        <v>0</v>
      </c>
      <c r="J280" s="439">
        <f t="array" ref="J280">IFERROR(INDEX($N115:$N129,MATCH(1,IF($L115:$L129&lt;=J$165,IF($M115:$M129&gt;=J$165,1)),0))*$B115/12,0)</f>
        <v>0</v>
      </c>
      <c r="K280" s="439">
        <f t="array" ref="K280">IFERROR(INDEX($N115:$N129,MATCH(1,IF($L115:$L129&lt;=K$165,IF($M115:$M129&gt;=K$165,1)),0))*$B115/12,0)</f>
        <v>0</v>
      </c>
      <c r="L280" s="439">
        <f t="array" ref="L280">IFERROR(INDEX($N115:$N129,MATCH(1,IF($L115:$L129&lt;=L$165,IF($M115:$M129&gt;=L$165,1)),0))*$B115/12,0)</f>
        <v>0</v>
      </c>
      <c r="M280" s="439">
        <f t="array" ref="M280">IFERROR(INDEX($N115:$N129,MATCH(1,IF($L115:$L129&lt;=M$165,IF($M115:$M129&gt;=M$165,1)),0))*$B115/12,0)</f>
        <v>0</v>
      </c>
      <c r="N280" s="439">
        <f t="array" ref="N280">IFERROR(INDEX($N115:$N129,MATCH(1,IF($L115:$L129&lt;=N$165,IF($M115:$M129&gt;=N$165,1)),0))*$B115/12,0)</f>
        <v>0</v>
      </c>
      <c r="O280" s="439">
        <f t="array" ref="O280">IFERROR(INDEX($N115:$N129,MATCH(1,IF($L115:$L129&lt;=O$165,IF($M115:$M129&gt;=O$165,1)),0))*$B115/12,0)</f>
        <v>0</v>
      </c>
      <c r="P280" s="439">
        <f t="array" ref="P280">IFERROR(INDEX($N115:$N129,MATCH(1,IF($L115:$L129&lt;=P$165,IF($M115:$M129&gt;=P$165,1)),0))*$B115/12,0)</f>
        <v>0</v>
      </c>
      <c r="Q280" s="439">
        <f t="array" ref="Q280">IFERROR(INDEX($N115:$N129,MATCH(1,IF($L115:$L129&lt;=Q$165,IF($M115:$M129&gt;=Q$165,1)),0))*$B115/12,0)</f>
        <v>0</v>
      </c>
      <c r="R280" s="439">
        <f t="array" ref="R280">IFERROR(INDEX($N115:$N129,MATCH(1,IF($L115:$L129&lt;=R$165,IF($M115:$M129&gt;=R$165,1)),0))*$B115/12,0)</f>
        <v>0</v>
      </c>
      <c r="S280" s="439">
        <f t="array" ref="S280">IFERROR(INDEX($N115:$N129,MATCH(1,IF($L115:$L129&lt;=S$165,IF($M115:$M129&gt;=S$165,1)),0))*$B115/12,0)</f>
        <v>0</v>
      </c>
      <c r="T280" s="439">
        <f t="array" ref="T280">IFERROR(INDEX($N115:$N129,MATCH(1,IF($L115:$L129&lt;=T$165,IF($M115:$M129&gt;=T$165,1)),0))*$B115/12,0)</f>
        <v>0</v>
      </c>
      <c r="U280" s="439">
        <f t="array" ref="U280">IFERROR(INDEX($N115:$N129,MATCH(1,IF($L115:$L129&lt;=U$165,IF($M115:$M129&gt;=U$165,1)),0))*$B115/12,0)</f>
        <v>0</v>
      </c>
      <c r="V280" s="439">
        <f t="array" ref="V280">IFERROR(INDEX($N115:$N129,MATCH(1,IF($L115:$L129&lt;=V$165,IF($M115:$M129&gt;=V$165,1)),0))*$B115/12,0)</f>
        <v>0</v>
      </c>
      <c r="W280" s="439">
        <f t="array" ref="W280">IFERROR(INDEX($N115:$N129,MATCH(1,IF($L115:$L129&lt;=W$165,IF($M115:$M129&gt;=W$165,1)),0))*$B115/12,0)</f>
        <v>0</v>
      </c>
      <c r="X280" s="439">
        <f t="array" ref="X280">IFERROR(INDEX($N115:$N129,MATCH(1,IF($L115:$L129&lt;=X$165,IF($M115:$M129&gt;=X$165,1)),0))*$B115/12,0)</f>
        <v>18083.333333333332</v>
      </c>
      <c r="Y280" s="439">
        <f t="array" ref="Y280">IFERROR(INDEX($N115:$N129,MATCH(1,IF($L115:$L129&lt;=Y$165,IF($M115:$M129&gt;=Y$165,1)),0))*$B115/12,0)</f>
        <v>18083.333333333332</v>
      </c>
      <c r="Z280" s="439">
        <f t="array" ref="Z280">IFERROR(INDEX($N115:$N129,MATCH(1,IF($L115:$L129&lt;=Z$165,IF($M115:$M129&gt;=Z$165,1)),0))*$B115/12,0)</f>
        <v>18083.333333333332</v>
      </c>
      <c r="AA280" s="439">
        <f t="array" ref="AA280">IFERROR(INDEX($N115:$N129,MATCH(1,IF($L115:$L129&lt;=AA$165,IF($M115:$M129&gt;=AA$165,1)),0))*$B115/12,0)</f>
        <v>18083.333333333332</v>
      </c>
      <c r="AB280" s="439">
        <f t="array" ref="AB280">IFERROR(INDEX($N115:$N129,MATCH(1,IF($L115:$L129&lt;=AB$165,IF($M115:$M129&gt;=AB$165,1)),0))*$B115/12,0)</f>
        <v>18083.333333333332</v>
      </c>
      <c r="AC280" s="439">
        <f t="array" ref="AC280">IFERROR(INDEX($N115:$N129,MATCH(1,IF($L115:$L129&lt;=AC$165,IF($M115:$M129&gt;=AC$165,1)),0))*$B115/12,0)</f>
        <v>18083.333333333332</v>
      </c>
      <c r="AD280" s="439">
        <f t="array" ref="AD280">IFERROR(INDEX($N115:$N129,MATCH(1,IF($L115:$L129&lt;=AD$165,IF($M115:$M129&gt;=AD$165,1)),0))*$B115/12,0)</f>
        <v>18083.333333333332</v>
      </c>
      <c r="AE280" s="439">
        <f t="array" ref="AE280">IFERROR(INDEX($N115:$N129,MATCH(1,IF($L115:$L129&lt;=AE$165,IF($M115:$M129&gt;=AE$165,1)),0))*$B115/12,0)</f>
        <v>18083.333333333332</v>
      </c>
      <c r="AF280" s="439">
        <f t="array" ref="AF280">IFERROR(INDEX($N115:$N129,MATCH(1,IF($L115:$L129&lt;=AF$165,IF($M115:$M129&gt;=AF$165,1)),0))*$B115/12,0)</f>
        <v>18083.333333333332</v>
      </c>
      <c r="AG280" s="439">
        <f t="array" ref="AG280">IFERROR(INDEX($N115:$N129,MATCH(1,IF($L115:$L129&lt;=AG$165,IF($M115:$M129&gt;=AG$165,1)),0))*$B115/12,0)</f>
        <v>18083.333333333332</v>
      </c>
      <c r="AH280" s="439">
        <f t="array" ref="AH280">IFERROR(INDEX($N115:$N129,MATCH(1,IF($L115:$L129&lt;=AH$165,IF($M115:$M129&gt;=AH$165,1)),0))*$B115/12,0)</f>
        <v>18083.333333333332</v>
      </c>
      <c r="AI280" s="439">
        <f t="array" ref="AI280">IFERROR(INDEX($N115:$N129,MATCH(1,IF($L115:$L129&lt;=AI$165,IF($M115:$M129&gt;=AI$165,1)),0))*$B115/12,0)</f>
        <v>18083.333333333332</v>
      </c>
      <c r="AJ280" s="439">
        <f t="array" ref="AJ280">IFERROR(INDEX($N115:$N129,MATCH(1,IF($L115:$L129&lt;=AJ$165,IF($M115:$M129&gt;=AJ$165,1)),0))*$B115/12,0)</f>
        <v>18625.833333333332</v>
      </c>
      <c r="AK280" s="439">
        <f t="array" ref="AK280">IFERROR(INDEX($N115:$N129,MATCH(1,IF($L115:$L129&lt;=AK$165,IF($M115:$M129&gt;=AK$165,1)),0))*$B115/12,0)</f>
        <v>18625.833333333332</v>
      </c>
      <c r="AL280" s="439">
        <f t="array" ref="AL280">IFERROR(INDEX($N115:$N129,MATCH(1,IF($L115:$L129&lt;=AL$165,IF($M115:$M129&gt;=AL$165,1)),0))*$B115/12,0)</f>
        <v>18625.833333333332</v>
      </c>
      <c r="AM280" s="439">
        <f t="array" ref="AM280">IFERROR(INDEX($N115:$N129,MATCH(1,IF($L115:$L129&lt;=AM$165,IF($M115:$M129&gt;=AM$165,1)),0))*$B115/12,0)</f>
        <v>18625.833333333332</v>
      </c>
      <c r="AN280" s="439">
        <f t="array" ref="AN280">IFERROR(INDEX($N115:$N129,MATCH(1,IF($L115:$L129&lt;=AN$165,IF($M115:$M129&gt;=AN$165,1)),0))*$B115/12,0)</f>
        <v>18625.833333333332</v>
      </c>
      <c r="AO280" s="439">
        <f t="array" ref="AO280">IFERROR(INDEX($N115:$N129,MATCH(1,IF($L115:$L129&lt;=AO$165,IF($M115:$M129&gt;=AO$165,1)),0))*$B115/12,0)</f>
        <v>18625.833333333332</v>
      </c>
      <c r="AP280" s="439">
        <f t="array" ref="AP280">IFERROR(INDEX($N115:$N129,MATCH(1,IF($L115:$L129&lt;=AP$165,IF($M115:$M129&gt;=AP$165,1)),0))*$B115/12,0)</f>
        <v>18625.833333333332</v>
      </c>
      <c r="AQ280" s="439">
        <f t="array" ref="AQ280">IFERROR(INDEX($N115:$N129,MATCH(1,IF($L115:$L129&lt;=AQ$165,IF($M115:$M129&gt;=AQ$165,1)),0))*$B115/12,0)</f>
        <v>18625.833333333332</v>
      </c>
      <c r="AR280" s="439">
        <f t="array" ref="AR280">IFERROR(INDEX($N115:$N129,MATCH(1,IF($L115:$L129&lt;=AR$165,IF($M115:$M129&gt;=AR$165,1)),0))*$B115/12,0)</f>
        <v>18625.833333333332</v>
      </c>
      <c r="AS280" s="439">
        <f t="array" ref="AS280">IFERROR(INDEX($N115:$N129,MATCH(1,IF($L115:$L129&lt;=AS$165,IF($M115:$M129&gt;=AS$165,1)),0))*$B115/12,0)</f>
        <v>18625.833333333332</v>
      </c>
      <c r="AT280" s="439">
        <f t="array" ref="AT280">IFERROR(INDEX($N115:$N129,MATCH(1,IF($L115:$L129&lt;=AT$165,IF($M115:$M129&gt;=AT$165,1)),0))*$B115/12,0)</f>
        <v>18625.833333333332</v>
      </c>
      <c r="AU280" s="439">
        <f t="array" ref="AU280">IFERROR(INDEX($N115:$N129,MATCH(1,IF($L115:$L129&lt;=AU$165,IF($M115:$M129&gt;=AU$165,1)),0))*$B115/12,0)</f>
        <v>18625.833333333332</v>
      </c>
      <c r="AV280" s="439">
        <f t="array" ref="AV280">IFERROR(INDEX($N115:$N129,MATCH(1,IF($L115:$L129&lt;=AV$165,IF($M115:$M129&gt;=AV$165,1)),0))*$B115/12,0)</f>
        <v>19184.608333333334</v>
      </c>
      <c r="AW280" s="439">
        <f t="array" ref="AW280">IFERROR(INDEX($N115:$N129,MATCH(1,IF($L115:$L129&lt;=AW$165,IF($M115:$M129&gt;=AW$165,1)),0))*$B115/12,0)</f>
        <v>19184.608333333334</v>
      </c>
      <c r="AX280" s="439">
        <f t="array" ref="AX280">IFERROR(INDEX($N115:$N129,MATCH(1,IF($L115:$L129&lt;=AX$165,IF($M115:$M129&gt;=AX$165,1)),0))*$B115/12,0)</f>
        <v>19184.608333333334</v>
      </c>
      <c r="AY280" s="439">
        <f t="array" ref="AY280">IFERROR(INDEX($N115:$N129,MATCH(1,IF($L115:$L129&lt;=AY$165,IF($M115:$M129&gt;=AY$165,1)),0))*$B115/12,0)</f>
        <v>19184.608333333334</v>
      </c>
      <c r="AZ280" s="439">
        <f t="array" ref="AZ280">IFERROR(INDEX($N115:$N129,MATCH(1,IF($L115:$L129&lt;=AZ$165,IF($M115:$M129&gt;=AZ$165,1)),0))*$B115/12,0)</f>
        <v>19184.608333333334</v>
      </c>
      <c r="BA280" s="439">
        <f t="array" ref="BA280">IFERROR(INDEX($N115:$N129,MATCH(1,IF($L115:$L129&lt;=BA$165,IF($M115:$M129&gt;=BA$165,1)),0))*$B115/12,0)</f>
        <v>19184.608333333334</v>
      </c>
      <c r="BB280" s="439">
        <f t="array" ref="BB280">IFERROR(INDEX($N115:$N129,MATCH(1,IF($L115:$L129&lt;=BB$165,IF($M115:$M129&gt;=BB$165,1)),0))*$B115/12,0)</f>
        <v>19184.608333333334</v>
      </c>
      <c r="BC280" s="439">
        <f t="array" ref="BC280">IFERROR(INDEX($N115:$N129,MATCH(1,IF($L115:$L129&lt;=BC$165,IF($M115:$M129&gt;=BC$165,1)),0))*$B115/12,0)</f>
        <v>19184.608333333334</v>
      </c>
      <c r="BD280" s="439">
        <f t="array" ref="BD280">IFERROR(INDEX($N115:$N129,MATCH(1,IF($L115:$L129&lt;=BD$165,IF($M115:$M129&gt;=BD$165,1)),0))*$B115/12,0)</f>
        <v>19184.608333333334</v>
      </c>
      <c r="BE280" s="439">
        <f t="array" ref="BE280">IFERROR(INDEX($N115:$N129,MATCH(1,IF($L115:$L129&lt;=BE$165,IF($M115:$M129&gt;=BE$165,1)),0))*$B115/12,0)</f>
        <v>19184.608333333334</v>
      </c>
      <c r="BF280" s="439">
        <f t="array" ref="BF280">IFERROR(INDEX($N115:$N129,MATCH(1,IF($L115:$L129&lt;=BF$165,IF($M115:$M129&gt;=BF$165,1)),0))*$B115/12,0)</f>
        <v>19184.608333333334</v>
      </c>
      <c r="BG280" s="439">
        <f t="array" ref="BG280">IFERROR(INDEX($N115:$N129,MATCH(1,IF($L115:$L129&lt;=BG$165,IF($M115:$M129&gt;=BG$165,1)),0))*$B115/12,0)</f>
        <v>19184.608333333334</v>
      </c>
      <c r="BH280" s="439">
        <f t="array" ref="BH280">IFERROR(INDEX($N115:$N129,MATCH(1,IF($L115:$L129&lt;=BH$165,IF($M115:$M129&gt;=BH$165,1)),0))*$B115/12,0)</f>
        <v>0</v>
      </c>
      <c r="BI280" s="439">
        <f t="array" ref="BI280">IFERROR(INDEX($N115:$N129,MATCH(1,IF($L115:$L129&lt;=BI$165,IF($M115:$M129&gt;=BI$165,1)),0))*$B115/12,0)</f>
        <v>0</v>
      </c>
      <c r="BJ280" s="439">
        <f t="array" ref="BJ280">IFERROR(INDEX($N115:$N129,MATCH(1,IF($L115:$L129&lt;=BJ$165,IF($M115:$M129&gt;=BJ$165,1)),0))*$B115/12,0)</f>
        <v>0</v>
      </c>
      <c r="BK280" s="439">
        <f t="array" ref="BK280">IFERROR(INDEX($N115:$N129,MATCH(1,IF($L115:$L129&lt;=BK$165,IF($M115:$M129&gt;=BK$165,1)),0))*$B115/12,0)</f>
        <v>0</v>
      </c>
      <c r="BL280" s="439">
        <f t="array" ref="BL280">IFERROR(INDEX($N115:$N129,MATCH(1,IF($L115:$L129&lt;=BL$165,IF($M115:$M129&gt;=BL$165,1)),0))*$B115/12,0)</f>
        <v>0</v>
      </c>
      <c r="BM280" s="439">
        <f t="array" ref="BM280">IFERROR(INDEX($N115:$N129,MATCH(1,IF($L115:$L129&lt;=BM$165,IF($M115:$M129&gt;=BM$165,1)),0))*$B115/12,0)</f>
        <v>0</v>
      </c>
      <c r="BN280" s="439">
        <f t="array" ref="BN280">IFERROR(INDEX($N115:$N129,MATCH(1,IF($L115:$L129&lt;=BN$165,IF($M115:$M129&gt;=BN$165,1)),0))*$B115/12,0)</f>
        <v>0</v>
      </c>
      <c r="BO280" s="439">
        <f t="array" ref="BO280">IFERROR(INDEX($N115:$N129,MATCH(1,IF($L115:$L129&lt;=BO$165,IF($M115:$M129&gt;=BO$165,1)),0))*$B115/12,0)</f>
        <v>0</v>
      </c>
      <c r="BP280" s="439">
        <f t="array" ref="BP280">IFERROR(INDEX($N115:$N129,MATCH(1,IF($L115:$L129&lt;=BP$165,IF($M115:$M129&gt;=BP$165,1)),0))*$B115/12,0)</f>
        <v>0</v>
      </c>
      <c r="BQ280" s="439">
        <f t="array" ref="BQ280">IFERROR(INDEX($N115:$N129,MATCH(1,IF($L115:$L129&lt;=BQ$165,IF($M115:$M129&gt;=BQ$165,1)),0))*$B115/12,0)</f>
        <v>0</v>
      </c>
      <c r="BR280" s="439">
        <f t="array" ref="BR280">IFERROR(INDEX($N115:$N129,MATCH(1,IF($L115:$L129&lt;=BR$165,IF($M115:$M129&gt;=BR$165,1)),0))*$B115/12,0)</f>
        <v>0</v>
      </c>
      <c r="BS280" s="439">
        <f t="array" ref="BS280">IFERROR(INDEX($N115:$N129,MATCH(1,IF($L115:$L129&lt;=BS$165,IF($M115:$M129&gt;=BS$165,1)),0))*$B115/12,0)</f>
        <v>0</v>
      </c>
      <c r="BT280" s="439">
        <f t="array" ref="BT280">IFERROR(INDEX($N115:$N129,MATCH(1,IF($L115:$L129&lt;=BT$165,IF($M115:$M129&gt;=BT$165,1)),0))*$B115/12,0)</f>
        <v>0</v>
      </c>
      <c r="BU280" s="439">
        <f t="array" ref="BU280">IFERROR(INDEX($N115:$N129,MATCH(1,IF($L115:$L129&lt;=BU$165,IF($M115:$M129&gt;=BU$165,1)),0))*$B115/12,0)</f>
        <v>0</v>
      </c>
      <c r="BV280" s="439">
        <f t="array" ref="BV280">IFERROR(INDEX($N115:$N129,MATCH(1,IF($L115:$L129&lt;=BV$165,IF($M115:$M129&gt;=BV$165,1)),0))*$B115/12,0)</f>
        <v>0</v>
      </c>
      <c r="BW280" s="439">
        <f t="array" ref="BW280">IFERROR(INDEX($N115:$N129,MATCH(1,IF($L115:$L129&lt;=BW$165,IF($M115:$M129&gt;=BW$165,1)),0))*$B115/12,0)</f>
        <v>0</v>
      </c>
      <c r="BX280" s="439">
        <f t="array" ref="BX280">IFERROR(INDEX($N115:$N129,MATCH(1,IF($L115:$L129&lt;=BX$165,IF($M115:$M129&gt;=BX$165,1)),0))*$B115/12,0)</f>
        <v>0</v>
      </c>
      <c r="BY280" s="439">
        <f t="array" ref="BY280">IFERROR(INDEX($N115:$N129,MATCH(1,IF($L115:$L129&lt;=BY$165,IF($M115:$M129&gt;=BY$165,1)),0))*$B115/12,0)</f>
        <v>0</v>
      </c>
      <c r="BZ280" s="439">
        <f t="array" ref="BZ280">IFERROR(INDEX($N115:$N129,MATCH(1,IF($L115:$L129&lt;=BZ$165,IF($M115:$M129&gt;=BZ$165,1)),0))*$B115/12,0)</f>
        <v>0</v>
      </c>
      <c r="CA280" s="439">
        <f t="array" ref="CA280">IFERROR(INDEX($N115:$N129,MATCH(1,IF($L115:$L129&lt;=CA$165,IF($M115:$M129&gt;=CA$165,1)),0))*$B115/12,0)</f>
        <v>0</v>
      </c>
      <c r="CB280" s="439">
        <f t="array" ref="CB280">IFERROR(INDEX($N115:$N129,MATCH(1,IF($L115:$L129&lt;=CB$165,IF($M115:$M129&gt;=CB$165,1)),0))*$B115/12,0)</f>
        <v>0</v>
      </c>
      <c r="CC280" s="439">
        <f t="array" ref="CC280">IFERROR(INDEX($N115:$N129,MATCH(1,IF($L115:$L129&lt;=CC$165,IF($M115:$M129&gt;=CC$165,1)),0))*$B115/12,0)</f>
        <v>0</v>
      </c>
      <c r="CD280" s="439">
        <f t="array" ref="CD280">IFERROR(INDEX($N115:$N129,MATCH(1,IF($L115:$L129&lt;=CD$165,IF($M115:$M129&gt;=CD$165,1)),0))*$B115/12,0)</f>
        <v>0</v>
      </c>
      <c r="CE280" s="439">
        <f t="array" ref="CE280">IFERROR(INDEX($N115:$N129,MATCH(1,IF($L115:$L129&lt;=CE$165,IF($M115:$M129&gt;=CE$165,1)),0))*$B115/12,0)</f>
        <v>0</v>
      </c>
      <c r="CF280" s="439">
        <f t="array" ref="CF280">IFERROR(INDEX($N115:$N129,MATCH(1,IF($L115:$L129&lt;=CF$165,IF($M115:$M129&gt;=CF$165,1)),0))*$B115/12,0)</f>
        <v>0</v>
      </c>
      <c r="CG280" s="439">
        <f t="array" ref="CG280">IFERROR(INDEX($N115:$N129,MATCH(1,IF($L115:$L129&lt;=CG$165,IF($M115:$M129&gt;=CG$165,1)),0))*$B115/12,0)</f>
        <v>0</v>
      </c>
      <c r="CH280" s="439">
        <f t="array" ref="CH280">IFERROR(INDEX($N115:$N129,MATCH(1,IF($L115:$L129&lt;=CH$165,IF($M115:$M129&gt;=CH$165,1)),0))*$B115/12,0)</f>
        <v>0</v>
      </c>
      <c r="CI280" s="439">
        <f t="array" ref="CI280">IFERROR(INDEX($N115:$N129,MATCH(1,IF($L115:$L129&lt;=CI$165,IF($M115:$M129&gt;=CI$165,1)),0))*$B115/12,0)</f>
        <v>0</v>
      </c>
      <c r="CJ280" s="439">
        <f t="array" ref="CJ280">IFERROR(INDEX($N115:$N129,MATCH(1,IF($L115:$L129&lt;=CJ$165,IF($M115:$M129&gt;=CJ$165,1)),0))*$B115/12,0)</f>
        <v>0</v>
      </c>
      <c r="CK280" s="439">
        <f t="array" ref="CK280">IFERROR(INDEX($N115:$N129,MATCH(1,IF($L115:$L129&lt;=CK$165,IF($M115:$M129&gt;=CK$165,1)),0))*$B115/12,0)</f>
        <v>0</v>
      </c>
      <c r="CL280" s="439">
        <f t="array" ref="CL280">IFERROR(INDEX($N115:$N129,MATCH(1,IF($L115:$L129&lt;=CL$165,IF($M115:$M129&gt;=CL$165,1)),0))*$B115/12,0)</f>
        <v>0</v>
      </c>
      <c r="CM280" s="439">
        <f t="array" ref="CM280">IFERROR(INDEX($N115:$N129,MATCH(1,IF($L115:$L129&lt;=CM$165,IF($M115:$M129&gt;=CM$165,1)),0))*$B115/12,0)</f>
        <v>0</v>
      </c>
      <c r="CN280" s="439">
        <f t="array" ref="CN280">IFERROR(INDEX($N115:$N129,MATCH(1,IF($L115:$L129&lt;=CN$165,IF($M115:$M129&gt;=CN$165,1)),0))*$B115/12,0)</f>
        <v>0</v>
      </c>
      <c r="CO280" s="439">
        <f t="array" ref="CO280">IFERROR(INDEX($N115:$N129,MATCH(1,IF($L115:$L129&lt;=CO$165,IF($M115:$M129&gt;=CO$165,1)),0))*$B115/12,0)</f>
        <v>0</v>
      </c>
      <c r="CP280" s="439">
        <f t="array" ref="CP280">IFERROR(INDEX($N115:$N129,MATCH(1,IF($L115:$L129&lt;=CP$165,IF($M115:$M129&gt;=CP$165,1)),0))*$B115/12,0)</f>
        <v>0</v>
      </c>
      <c r="CQ280" s="439">
        <f t="array" ref="CQ280">IFERROR(INDEX($N115:$N129,MATCH(1,IF($L115:$L129&lt;=CQ$165,IF($M115:$M129&gt;=CQ$165,1)),0))*$B115/12,0)</f>
        <v>0</v>
      </c>
      <c r="CR280" s="439">
        <f t="array" ref="CR280">IFERROR(INDEX($N115:$N129,MATCH(1,IF($L115:$L129&lt;=CR$165,IF($M115:$M129&gt;=CR$165,1)),0))*$B115/12,0)</f>
        <v>0</v>
      </c>
      <c r="CS280" s="439">
        <f t="array" ref="CS280">IFERROR(INDEX($N115:$N129,MATCH(1,IF($L115:$L129&lt;=CS$165,IF($M115:$M129&gt;=CS$165,1)),0))*$B115/12,0)</f>
        <v>0</v>
      </c>
      <c r="CT280" s="439">
        <f t="array" ref="CT280">IFERROR(INDEX($N115:$N129,MATCH(1,IF($L115:$L129&lt;=CT$165,IF($M115:$M129&gt;=CT$165,1)),0))*$B115/12,0)</f>
        <v>0</v>
      </c>
      <c r="CU280" s="439">
        <f t="array" ref="CU280">IFERROR(INDEX($N115:$N129,MATCH(1,IF($L115:$L129&lt;=CU$165,IF($M115:$M129&gt;=CU$165,1)),0))*$B115/12,0)</f>
        <v>0</v>
      </c>
      <c r="CV280" s="439">
        <f t="array" ref="CV280">IFERROR(INDEX($N115:$N129,MATCH(1,IF($L115:$L129&lt;=CV$165,IF($M115:$M129&gt;=CV$165,1)),0))*$B115/12,0)</f>
        <v>0</v>
      </c>
      <c r="CW280" s="439">
        <f t="array" ref="CW280">IFERROR(INDEX($N115:$N129,MATCH(1,IF($L115:$L129&lt;=CW$165,IF($M115:$M129&gt;=CW$165,1)),0))*$B115/12,0)</f>
        <v>0</v>
      </c>
      <c r="CX280" s="439">
        <f t="array" ref="CX280">IFERROR(INDEX($N115:$N129,MATCH(1,IF($L115:$L129&lt;=CX$165,IF($M115:$M129&gt;=CX$165,1)),0))*$B115/12,0)</f>
        <v>0</v>
      </c>
      <c r="CY280" s="439">
        <f t="array" ref="CY280">IFERROR(INDEX($N115:$N129,MATCH(1,IF($L115:$L129&lt;=CY$165,IF($M115:$M129&gt;=CY$165,1)),0))*$B115/12,0)</f>
        <v>0</v>
      </c>
      <c r="CZ280" s="439">
        <f t="array" ref="CZ280">IFERROR(INDEX($N115:$N129,MATCH(1,IF($L115:$L129&lt;=CZ$165,IF($M115:$M129&gt;=CZ$165,1)),0))*$B115/12,0)</f>
        <v>0</v>
      </c>
      <c r="DA280" s="439">
        <f t="array" ref="DA280">IFERROR(INDEX($N115:$N129,MATCH(1,IF($L115:$L129&lt;=DA$165,IF($M115:$M129&gt;=DA$165,1)),0))*$B115/12,0)</f>
        <v>0</v>
      </c>
      <c r="DB280" s="439">
        <f t="array" ref="DB280">IFERROR(INDEX($N115:$N129,MATCH(1,IF($L115:$L129&lt;=DB$165,IF($M115:$M129&gt;=DB$165,1)),0))*$B115/12,0)</f>
        <v>0</v>
      </c>
      <c r="DC280" s="439">
        <f t="array" ref="DC280">IFERROR(INDEX($N115:$N129,MATCH(1,IF($L115:$L129&lt;=DC$165,IF($M115:$M129&gt;=DC$165,1)),0))*$B115/12,0)</f>
        <v>0</v>
      </c>
      <c r="DD280" s="439">
        <f t="array" ref="DD280">IFERROR(INDEX($N115:$N129,MATCH(1,IF($L115:$L129&lt;=DD$165,IF($M115:$M129&gt;=DD$165,1)),0))*$B115/12,0)</f>
        <v>0</v>
      </c>
      <c r="DE280" s="439">
        <f t="array" ref="DE280">IFERROR(INDEX($N115:$N129,MATCH(1,IF($L115:$L129&lt;=DE$165,IF($M115:$M129&gt;=DE$165,1)),0))*$B115/12,0)</f>
        <v>0</v>
      </c>
      <c r="DF280" s="439">
        <f t="array" ref="DF280">IFERROR(INDEX($N115:$N129,MATCH(1,IF($L115:$L129&lt;=DF$165,IF($M115:$M129&gt;=DF$165,1)),0))*$B115/12,0)</f>
        <v>0</v>
      </c>
      <c r="DG280" s="439">
        <f t="array" ref="DG280">IFERROR(INDEX($N115:$N129,MATCH(1,IF($L115:$L129&lt;=DG$165,IF($M115:$M129&gt;=DG$165,1)),0))*$B115/12,0)</f>
        <v>0</v>
      </c>
      <c r="DH280" s="439">
        <f t="array" ref="DH280">IFERROR(INDEX($N115:$N129,MATCH(1,IF($L115:$L129&lt;=DH$165,IF($M115:$M129&gt;=DH$165,1)),0))*$B115/12,0)</f>
        <v>0</v>
      </c>
      <c r="DI280" s="439">
        <f t="array" ref="DI280">IFERROR(INDEX($N115:$N129,MATCH(1,IF($L115:$L129&lt;=DI$165,IF($M115:$M129&gt;=DI$165,1)),0))*$B115/12,0)</f>
        <v>0</v>
      </c>
      <c r="DJ280" s="439">
        <f t="array" ref="DJ280">IFERROR(INDEX($N115:$N129,MATCH(1,IF($L115:$L129&lt;=DJ$165,IF($M115:$M129&gt;=DJ$165,1)),0))*$B115/12,0)</f>
        <v>0</v>
      </c>
      <c r="DK280" s="439">
        <f t="array" ref="DK280">IFERROR(INDEX($N115:$N129,MATCH(1,IF($L115:$L129&lt;=DK$165,IF($M115:$M129&gt;=DK$165,1)),0))*$B115/12,0)</f>
        <v>0</v>
      </c>
      <c r="DL280" s="439">
        <f t="array" ref="DL280">IFERROR(INDEX($N115:$N129,MATCH(1,IF($L115:$L129&lt;=DL$165,IF($M115:$M129&gt;=DL$165,1)),0))*$B115/12,0)</f>
        <v>0</v>
      </c>
      <c r="DM280" s="439">
        <f t="array" ref="DM280">IFERROR(INDEX($N115:$N129,MATCH(1,IF($L115:$L129&lt;=DM$165,IF($M115:$M129&gt;=DM$165,1)),0))*$B115/12,0)</f>
        <v>0</v>
      </c>
      <c r="DN280" s="439">
        <f t="array" ref="DN280">IFERROR(INDEX($N115:$N129,MATCH(1,IF($L115:$L129&lt;=DN$165,IF($M115:$M129&gt;=DN$165,1)),0))*$B115/12,0)</f>
        <v>0</v>
      </c>
      <c r="DO280" s="439">
        <f t="array" ref="DO280">IFERROR(INDEX($N115:$N129,MATCH(1,IF($L115:$L129&lt;=DO$165,IF($M115:$M129&gt;=DO$165,1)),0))*$B115/12,0)</f>
        <v>0</v>
      </c>
      <c r="DP280" s="439">
        <f t="array" ref="DP280">IFERROR(INDEX($N115:$N129,MATCH(1,IF($L115:$L129&lt;=DP$165,IF($M115:$M129&gt;=DP$165,1)),0))*$B115/12,0)</f>
        <v>0</v>
      </c>
      <c r="DQ280" s="439">
        <f t="array" ref="DQ280">IFERROR(INDEX($N115:$N129,MATCH(1,IF($L115:$L129&lt;=DQ$165,IF($M115:$M129&gt;=DQ$165,1)),0))*$B115/12,0)</f>
        <v>0</v>
      </c>
      <c r="DR280" s="439">
        <f t="array" ref="DR280">IFERROR(INDEX($N115:$N129,MATCH(1,IF($L115:$L129&lt;=DR$165,IF($M115:$M129&gt;=DR$165,1)),0))*$B115/12,0)</f>
        <v>0</v>
      </c>
      <c r="DS280" s="439">
        <f t="array" ref="DS280">IFERROR(INDEX($N115:$N129,MATCH(1,IF($L115:$L129&lt;=DS$165,IF($M115:$M129&gt;=DS$165,1)),0))*$B115/12,0)</f>
        <v>0</v>
      </c>
      <c r="DT280" s="439">
        <f t="array" ref="DT280">IFERROR(INDEX($N115:$N129,MATCH(1,IF($L115:$L129&lt;=DT$165,IF($M115:$M129&gt;=DT$165,1)),0))*$B115/12,0)</f>
        <v>0</v>
      </c>
      <c r="DU280" s="439">
        <f t="array" ref="DU280">IFERROR(INDEX($N115:$N129,MATCH(1,IF($L115:$L129&lt;=DU$165,IF($M115:$M129&gt;=DU$165,1)),0))*$B115/12,0)</f>
        <v>0</v>
      </c>
      <c r="DV280" s="439">
        <f t="array" ref="DV280">IFERROR(INDEX($N115:$N129,MATCH(1,IF($L115:$L129&lt;=DV$165,IF($M115:$M129&gt;=DV$165,1)),0))*$B115/12,0)</f>
        <v>0</v>
      </c>
      <c r="DW280" s="439">
        <f t="array" ref="DW280">IFERROR(INDEX($N115:$N129,MATCH(1,IF($L115:$L129&lt;=DW$165,IF($M115:$M129&gt;=DW$165,1)),0))*$B115/12,0)</f>
        <v>0</v>
      </c>
      <c r="DX280" s="439">
        <f t="array" ref="DX280">IFERROR(INDEX($N115:$N129,MATCH(1,IF($L115:$L129&lt;=DX$165,IF($M115:$M129&gt;=DX$165,1)),0))*$B115/12,0)</f>
        <v>0</v>
      </c>
      <c r="DY280" s="439">
        <f t="array" ref="DY280">IFERROR(INDEX($N115:$N129,MATCH(1,IF($L115:$L129&lt;=DY$165,IF($M115:$M129&gt;=DY$165,1)),0))*$B115/12,0)</f>
        <v>0</v>
      </c>
      <c r="DZ280" s="439">
        <f t="array" ref="DZ280">IFERROR(INDEX($N115:$N129,MATCH(1,IF($L115:$L129&lt;=DZ$165,IF($M115:$M129&gt;=DZ$165,1)),0))*$B115/12,0)</f>
        <v>0</v>
      </c>
      <c r="EA280" s="439">
        <f t="array" ref="EA280">IFERROR(INDEX($N115:$N129,MATCH(1,IF($L115:$L129&lt;=EA$165,IF($M115:$M129&gt;=EA$165,1)),0))*$B115/12,0)</f>
        <v>0</v>
      </c>
      <c r="EB280" s="439">
        <f t="array" ref="EB280">IFERROR(INDEX($N115:$N129,MATCH(1,IF($L115:$L129&lt;=EB$165,IF($M115:$M129&gt;=EB$165,1)),0))*$B115/12,0)</f>
        <v>0</v>
      </c>
      <c r="EC280" s="439">
        <f t="array" ref="EC280">IFERROR(INDEX($N115:$N129,MATCH(1,IF($L115:$L129&lt;=EC$165,IF($M115:$M129&gt;=EC$165,1)),0))*$B115/12,0)</f>
        <v>0</v>
      </c>
      <c r="ED280" s="439">
        <f t="array" ref="ED280">IFERROR(INDEX($N115:$N129,MATCH(1,IF($L115:$L129&lt;=ED$165,IF($M115:$M129&gt;=ED$165,1)),0))*$B115/12,0)</f>
        <v>0</v>
      </c>
      <c r="EE280" s="439">
        <f t="array" ref="EE280">IFERROR(INDEX($N115:$N129,MATCH(1,IF($L115:$L129&lt;=EE$165,IF($M115:$M129&gt;=EE$165,1)),0))*$B115/12,0)</f>
        <v>0</v>
      </c>
      <c r="EF280" s="439">
        <f t="array" ref="EF280">IFERROR(INDEX($N115:$N129,MATCH(1,IF($L115:$L129&lt;=EF$165,IF($M115:$M129&gt;=EF$165,1)),0))*$B115/12,0)</f>
        <v>0</v>
      </c>
      <c r="EG280" s="439">
        <f t="array" ref="EG280">IFERROR(INDEX($N115:$N129,MATCH(1,IF($L115:$L129&lt;=EG$165,IF($M115:$M129&gt;=EG$165,1)),0))*$B115/12,0)</f>
        <v>0</v>
      </c>
      <c r="EH280" s="439">
        <f t="array" ref="EH280">IFERROR(INDEX($N115:$N129,MATCH(1,IF($L115:$L129&lt;=EH$165,IF($M115:$M129&gt;=EH$165,1)),0))*$B115/12,0)</f>
        <v>0</v>
      </c>
      <c r="EI280" s="439">
        <f t="array" ref="EI280">IFERROR(INDEX($N115:$N129,MATCH(1,IF($L115:$L129&lt;=EI$165,IF($M115:$M129&gt;=EI$165,1)),0))*$B115/12,0)</f>
        <v>0</v>
      </c>
      <c r="EJ280" s="439">
        <f t="array" ref="EJ280">IFERROR(INDEX($N115:$N129,MATCH(1,IF($L115:$L129&lt;=EJ$165,IF($M115:$M129&gt;=EJ$165,1)),0))*$B115/12,0)</f>
        <v>0</v>
      </c>
      <c r="EK280" s="439">
        <f t="array" ref="EK280">IFERROR(INDEX($N115:$N129,MATCH(1,IF($L115:$L129&lt;=EK$165,IF($M115:$M129&gt;=EK$165,1)),0))*$B115/12,0)</f>
        <v>0</v>
      </c>
      <c r="EL280" s="439">
        <f t="array" ref="EL280">IFERROR(INDEX($N115:$N129,MATCH(1,IF($L115:$L129&lt;=EL$165,IF($M115:$M129&gt;=EL$165,1)),0))*$B115/12,0)</f>
        <v>0</v>
      </c>
      <c r="EM280" s="439">
        <f t="array" ref="EM280">IFERROR(INDEX($N115:$N129,MATCH(1,IF($L115:$L129&lt;=EM$165,IF($M115:$M129&gt;=EM$165,1)),0))*$B115/12,0)</f>
        <v>0</v>
      </c>
      <c r="EN280" s="439">
        <f t="array" ref="EN280">IFERROR(INDEX($N115:$N129,MATCH(1,IF($L115:$L129&lt;=EN$165,IF($M115:$M129&gt;=EN$165,1)),0))*$B115/12,0)</f>
        <v>0</v>
      </c>
      <c r="EO280" s="439">
        <f t="array" ref="EO280">IFERROR(INDEX($N115:$N129,MATCH(1,IF($L115:$L129&lt;=EO$165,IF($M115:$M129&gt;=EO$165,1)),0))*$B115/12,0)</f>
        <v>0</v>
      </c>
      <c r="EP280" s="439">
        <f t="array" ref="EP280">IFERROR(INDEX($N115:$N129,MATCH(1,IF($L115:$L129&lt;=EP$165,IF($M115:$M129&gt;=EP$165,1)),0))*$B115/12,0)</f>
        <v>0</v>
      </c>
      <c r="EQ280" s="439">
        <f t="array" ref="EQ280">IFERROR(INDEX($N115:$N129,MATCH(1,IF($L115:$L129&lt;=EQ$165,IF($M115:$M129&gt;=EQ$165,1)),0))*$B115/12,0)</f>
        <v>0</v>
      </c>
      <c r="ER280" s="439">
        <f t="array" ref="ER280">IFERROR(INDEX($N115:$N129,MATCH(1,IF($L115:$L129&lt;=ER$165,IF($M115:$M129&gt;=ER$165,1)),0))*$B115/12,0)</f>
        <v>0</v>
      </c>
      <c r="ES280" s="439">
        <f t="array" ref="ES280">IFERROR(INDEX($N115:$N129,MATCH(1,IF($L115:$L129&lt;=ES$165,IF($M115:$M129&gt;=ES$165,1)),0))*$B115/12,0)</f>
        <v>0</v>
      </c>
      <c r="ET280" s="439">
        <f t="array" ref="ET280">IFERROR(INDEX($N115:$N129,MATCH(1,IF($L115:$L129&lt;=ET$165,IF($M115:$M129&gt;=ET$165,1)),0))*$B115/12,0)</f>
        <v>0</v>
      </c>
      <c r="EU280" s="439">
        <f t="array" ref="EU280">IFERROR(INDEX($N115:$N129,MATCH(1,IF($L115:$L129&lt;=EU$165,IF($M115:$M129&gt;=EU$165,1)),0))*$B115/12,0)</f>
        <v>0</v>
      </c>
      <c r="EV280" s="439">
        <f t="array" ref="EV280">IFERROR(INDEX($N115:$N129,MATCH(1,IF($L115:$L129&lt;=EV$165,IF($M115:$M129&gt;=EV$165,1)),0))*$B115/12,0)</f>
        <v>0</v>
      </c>
      <c r="EW280" s="439">
        <f t="array" ref="EW280">IFERROR(INDEX($N115:$N129,MATCH(1,IF($L115:$L129&lt;=EW$165,IF($M115:$M129&gt;=EW$165,1)),0))*$B115/12,0)</f>
        <v>0</v>
      </c>
      <c r="EX280" s="439">
        <f t="array" ref="EX280">IFERROR(INDEX($N115:$N129,MATCH(1,IF($L115:$L129&lt;=EX$165,IF($M115:$M129&gt;=EX$165,1)),0))*$B115/12,0)</f>
        <v>0</v>
      </c>
      <c r="EY280" s="439">
        <f t="array" ref="EY280">IFERROR(INDEX($N115:$N129,MATCH(1,IF($L115:$L129&lt;=EY$165,IF($M115:$M129&gt;=EY$165,1)),0))*$B115/12,0)</f>
        <v>0</v>
      </c>
      <c r="EZ280" s="439">
        <f t="array" ref="EZ280">IFERROR(INDEX($N115:$N129,MATCH(1,IF($L115:$L129&lt;=EZ$165,IF($M115:$M129&gt;=EZ$165,1)),0))*$B115/12,0)</f>
        <v>0</v>
      </c>
      <c r="FA280" s="439">
        <f t="array" ref="FA280">IFERROR(INDEX($N115:$N129,MATCH(1,IF($L115:$L129&lt;=FA$165,IF($M115:$M129&gt;=FA$165,1)),0))*$B115/12,0)</f>
        <v>0</v>
      </c>
      <c r="FB280" s="439">
        <f t="array" ref="FB280">IFERROR(INDEX($N115:$N129,MATCH(1,IF($L115:$L129&lt;=FB$165,IF($M115:$M129&gt;=FB$165,1)),0))*$B115/12,0)</f>
        <v>0</v>
      </c>
      <c r="FC280" s="439">
        <f t="array" ref="FC280">IFERROR(INDEX($N115:$N129,MATCH(1,IF($L115:$L129&lt;=FC$165,IF($M115:$M129&gt;=FC$165,1)),0))*$B115/12,0)</f>
        <v>0</v>
      </c>
      <c r="FD280" s="439">
        <f t="array" ref="FD280">IFERROR(INDEX($N115:$N129,MATCH(1,IF($L115:$L129&lt;=FD$165,IF($M115:$M129&gt;=FD$165,1)),0))*$B115/12,0)</f>
        <v>0</v>
      </c>
      <c r="FE280" s="439">
        <f t="array" ref="FE280">IFERROR(INDEX($N115:$N129,MATCH(1,IF($L115:$L129&lt;=FE$165,IF($M115:$M129&gt;=FE$165,1)),0))*$B115/12,0)</f>
        <v>0</v>
      </c>
      <c r="FF280" s="439">
        <f t="array" ref="FF280">IFERROR(INDEX($N115:$N129,MATCH(1,IF($L115:$L129&lt;=FF$165,IF($M115:$M129&gt;=FF$165,1)),0))*$B115/12,0)</f>
        <v>0</v>
      </c>
      <c r="FG280" s="439">
        <f t="array" ref="FG280">IFERROR(INDEX($N115:$N129,MATCH(1,IF($L115:$L129&lt;=FG$165,IF($M115:$M129&gt;=FG$165,1)),0))*$B115/12,0)</f>
        <v>0</v>
      </c>
      <c r="FH280" s="439">
        <f t="array" ref="FH280">IFERROR(INDEX($N115:$N129,MATCH(1,IF($L115:$L129&lt;=FH$165,IF($M115:$M129&gt;=FH$165,1)),0))*$B115/12,0)</f>
        <v>0</v>
      </c>
      <c r="FI280" s="439">
        <f t="array" ref="FI280">IFERROR(INDEX($N115:$N129,MATCH(1,IF($L115:$L129&lt;=FI$165,IF($M115:$M129&gt;=FI$165,1)),0))*$B115/12,0)</f>
        <v>0</v>
      </c>
      <c r="FJ280" s="439">
        <f t="array" ref="FJ280">IFERROR(INDEX($N115:$N129,MATCH(1,IF($L115:$L129&lt;=FJ$165,IF($M115:$M129&gt;=FJ$165,1)),0))*$B115/12,0)</f>
        <v>0</v>
      </c>
      <c r="FK280" s="439">
        <f t="array" ref="FK280">IFERROR(INDEX($N115:$N129,MATCH(1,IF($L115:$L129&lt;=FK$165,IF($M115:$M129&gt;=FK$165,1)),0))*$B115/12,0)</f>
        <v>0</v>
      </c>
      <c r="FL280" s="439">
        <f t="array" ref="FL280">IFERROR(INDEX($N115:$N129,MATCH(1,IF($L115:$L129&lt;=FL$165,IF($M115:$M129&gt;=FL$165,1)),0))*$B115/12,0)</f>
        <v>0</v>
      </c>
      <c r="FM280" s="439">
        <f t="array" ref="FM280">IFERROR(INDEX($N115:$N129,MATCH(1,IF($L115:$L129&lt;=FM$165,IF($M115:$M129&gt;=FM$165,1)),0))*$B115/12,0)</f>
        <v>0</v>
      </c>
      <c r="FN280" s="439">
        <f t="array" ref="FN280">IFERROR(INDEX($N115:$N129,MATCH(1,IF($L115:$L129&lt;=FN$165,IF($M115:$M129&gt;=FN$165,1)),0))*$B115/12,0)</f>
        <v>0</v>
      </c>
      <c r="FO280" s="439">
        <f t="array" ref="FO280">IFERROR(INDEX($N115:$N129,MATCH(1,IF($L115:$L129&lt;=FO$165,IF($M115:$M129&gt;=FO$165,1)),0))*$B115/12,0)</f>
        <v>0</v>
      </c>
      <c r="FP280" s="439">
        <f t="array" ref="FP280">IFERROR(INDEX($N115:$N129,MATCH(1,IF($L115:$L129&lt;=FP$165,IF($M115:$M129&gt;=FP$165,1)),0))*$B115/12,0)</f>
        <v>0</v>
      </c>
      <c r="FQ280" s="439">
        <f t="array" ref="FQ280">IFERROR(INDEX($N115:$N129,MATCH(1,IF($L115:$L129&lt;=FQ$165,IF($M115:$M129&gt;=FQ$165,1)),0))*$B115/12,0)</f>
        <v>0</v>
      </c>
      <c r="FR280" s="439">
        <f t="array" ref="FR280">IFERROR(INDEX($N115:$N129,MATCH(1,IF($L115:$L129&lt;=FR$165,IF($M115:$M129&gt;=FR$165,1)),0))*$B115/12,0)</f>
        <v>0</v>
      </c>
      <c r="FS280" s="439">
        <f t="array" ref="FS280">IFERROR(INDEX($N115:$N129,MATCH(1,IF($L115:$L129&lt;=FS$165,IF($M115:$M129&gt;=FS$165,1)),0))*$B115/12,0)</f>
        <v>0</v>
      </c>
      <c r="FT280" s="439">
        <f t="array" ref="FT280">IFERROR(INDEX($N115:$N129,MATCH(1,IF($L115:$L129&lt;=FT$165,IF($M115:$M129&gt;=FT$165,1)),0))*$B115/12,0)</f>
        <v>0</v>
      </c>
      <c r="FU280" s="439">
        <f t="array" ref="FU280">IFERROR(INDEX($N115:$N129,MATCH(1,IF($L115:$L129&lt;=FU$165,IF($M115:$M129&gt;=FU$165,1)),0))*$B115/12,0)</f>
        <v>0</v>
      </c>
      <c r="FV280" s="439">
        <f t="array" ref="FV280">IFERROR(INDEX($N115:$N129,MATCH(1,IF($L115:$L129&lt;=FV$165,IF($M115:$M129&gt;=FV$165,1)),0))*$B115/12,0)</f>
        <v>0</v>
      </c>
      <c r="FW280" s="439">
        <f t="array" ref="FW280">IFERROR(INDEX($N115:$N129,MATCH(1,IF($L115:$L129&lt;=FW$165,IF($M115:$M129&gt;=FW$165,1)),0))*$B115/12,0)</f>
        <v>0</v>
      </c>
      <c r="FX280" s="439">
        <f t="array" ref="FX280">IFERROR(INDEX($N115:$N129,MATCH(1,IF($L115:$L129&lt;=FX$165,IF($M115:$M129&gt;=FX$165,1)),0))*$B115/12,0)</f>
        <v>0</v>
      </c>
      <c r="FY280" s="439">
        <f t="array" ref="FY280">IFERROR(INDEX($N115:$N129,MATCH(1,IF($L115:$L129&lt;=FY$165,IF($M115:$M129&gt;=FY$165,1)),0))*$B115/12,0)</f>
        <v>0</v>
      </c>
      <c r="FZ280" s="439">
        <f t="array" ref="FZ280">IFERROR(INDEX($N115:$N129,MATCH(1,IF($L115:$L129&lt;=FZ$165,IF($M115:$M129&gt;=FZ$165,1)),0))*$B115/12,0)</f>
        <v>0</v>
      </c>
      <c r="GA280" s="439">
        <f t="array" ref="GA280">IFERROR(INDEX($N115:$N129,MATCH(1,IF($L115:$L129&lt;=GA$165,IF($M115:$M129&gt;=GA$165,1)),0))*$B115/12,0)</f>
        <v>0</v>
      </c>
      <c r="GB280" s="439">
        <f t="array" ref="GB280">IFERROR(INDEX($N115:$N129,MATCH(1,IF($L115:$L129&lt;=GB$165,IF($M115:$M129&gt;=GB$165,1)),0))*$B115/12,0)</f>
        <v>0</v>
      </c>
      <c r="GC280" s="439">
        <f t="array" ref="GC280">IFERROR(INDEX($N115:$N129,MATCH(1,IF($L115:$L129&lt;=GC$165,IF($M115:$M129&gt;=GC$165,1)),0))*$B115/12,0)</f>
        <v>0</v>
      </c>
      <c r="GD280" s="439">
        <f t="array" ref="GD280">IFERROR(INDEX($N115:$N129,MATCH(1,IF($L115:$L129&lt;=GD$165,IF($M115:$M129&gt;=GD$165,1)),0))*$B115/12,0)</f>
        <v>0</v>
      </c>
      <c r="GE280" s="439">
        <f t="array" ref="GE280">IFERROR(INDEX($N115:$N129,MATCH(1,IF($L115:$L129&lt;=GE$165,IF($M115:$M129&gt;=GE$165,1)),0))*$B115/12,0)</f>
        <v>0</v>
      </c>
      <c r="GF280" s="439">
        <f t="array" ref="GF280">IFERROR(INDEX($N115:$N129,MATCH(1,IF($L115:$L129&lt;=GF$165,IF($M115:$M129&gt;=GF$165,1)),0))*$B115/12,0)</f>
        <v>0</v>
      </c>
      <c r="GG280" s="439">
        <f t="array" ref="GG280">IFERROR(INDEX($N115:$N129,MATCH(1,IF($L115:$L129&lt;=GG$165,IF($M115:$M129&gt;=GG$165,1)),0))*$B115/12,0)</f>
        <v>0</v>
      </c>
      <c r="GH280" s="439">
        <f t="array" ref="GH280">IFERROR(INDEX($N115:$N129,MATCH(1,IF($L115:$L129&lt;=GH$165,IF($M115:$M129&gt;=GH$165,1)),0))*$B115/12,0)</f>
        <v>0</v>
      </c>
      <c r="GI280" s="439">
        <f t="array" ref="GI280">IFERROR(INDEX($N115:$N129,MATCH(1,IF($L115:$L129&lt;=GI$165,IF($M115:$M129&gt;=GI$165,1)),0))*$B115/12,0)</f>
        <v>0</v>
      </c>
      <c r="GJ280" s="439">
        <f t="array" ref="GJ280">IFERROR(INDEX($N115:$N129,MATCH(1,IF($L115:$L129&lt;=GJ$165,IF($M115:$M129&gt;=GJ$165,1)),0))*$B115/12,0)</f>
        <v>0</v>
      </c>
      <c r="GK280" s="439">
        <f t="array" ref="GK280">IFERROR(INDEX($N115:$N129,MATCH(1,IF($L115:$L129&lt;=GK$165,IF($M115:$M129&gt;=GK$165,1)),0))*$B115/12,0)</f>
        <v>0</v>
      </c>
      <c r="GL280" s="439">
        <f t="array" ref="GL280">IFERROR(INDEX($N115:$N129,MATCH(1,IF($L115:$L129&lt;=GL$165,IF($M115:$M129&gt;=GL$165,1)),0))*$B115/12,0)</f>
        <v>0</v>
      </c>
      <c r="GM280" s="439">
        <f t="array" ref="GM280">IFERROR(INDEX($N115:$N129,MATCH(1,IF($L115:$L129&lt;=GM$165,IF($M115:$M129&gt;=GM$165,1)),0))*$B115/12,0)</f>
        <v>0</v>
      </c>
      <c r="GN280" s="439">
        <f t="array" ref="GN280">IFERROR(INDEX($N115:$N129,MATCH(1,IF($L115:$L129&lt;=GN$165,IF($M115:$M129&gt;=GN$165,1)),0))*$B115/12,0)</f>
        <v>0</v>
      </c>
      <c r="GO280" s="439">
        <f t="array" ref="GO280">IFERROR(INDEX($N115:$N129,MATCH(1,IF($L115:$L129&lt;=GO$165,IF($M115:$M129&gt;=GO$165,1)),0))*$B115/12,0)</f>
        <v>0</v>
      </c>
      <c r="GP280" s="439">
        <f t="array" ref="GP280">IFERROR(INDEX($N115:$N129,MATCH(1,IF($L115:$L129&lt;=GP$165,IF($M115:$M129&gt;=GP$165,1)),0))*$B115/12,0)</f>
        <v>0</v>
      </c>
      <c r="GQ280" s="439">
        <f t="array" ref="GQ280">IFERROR(INDEX($N115:$N129,MATCH(1,IF($L115:$L129&lt;=GQ$165,IF($M115:$M129&gt;=GQ$165,1)),0))*$B115/12,0)</f>
        <v>0</v>
      </c>
      <c r="GR280" s="439">
        <f t="array" ref="GR280">IFERROR(INDEX($N115:$N129,MATCH(1,IF($L115:$L129&lt;=GR$165,IF($M115:$M129&gt;=GR$165,1)),0))*$B115/12,0)</f>
        <v>0</v>
      </c>
      <c r="GS280" s="439">
        <f t="array" ref="GS280">IFERROR(INDEX($N115:$N129,MATCH(1,IF($L115:$L129&lt;=GS$165,IF($M115:$M129&gt;=GS$165,1)),0))*$B115/12,0)</f>
        <v>0</v>
      </c>
      <c r="GT280" s="439">
        <f t="array" ref="GT280">IFERROR(INDEX($N115:$N129,MATCH(1,IF($L115:$L129&lt;=GT$165,IF($M115:$M129&gt;=GT$165,1)),0))*$B115/12,0)</f>
        <v>0</v>
      </c>
      <c r="GU280" s="439">
        <f t="array" ref="GU280">IFERROR(INDEX($N115:$N129,MATCH(1,IF($L115:$L129&lt;=GU$165,IF($M115:$M129&gt;=GU$165,1)),0))*$B115/12,0)</f>
        <v>0</v>
      </c>
      <c r="GV280" s="439">
        <f t="array" ref="GV280">IFERROR(INDEX($N115:$N129,MATCH(1,IF($L115:$L129&lt;=GV$165,IF($M115:$M129&gt;=GV$165,1)),0))*$B115/12,0)</f>
        <v>0</v>
      </c>
      <c r="GW280" s="439">
        <f t="array" ref="GW280">IFERROR(INDEX($N115:$N129,MATCH(1,IF($L115:$L129&lt;=GW$165,IF($M115:$M129&gt;=GW$165,1)),0))*$B115/12,0)</f>
        <v>0</v>
      </c>
      <c r="GX280" s="439">
        <f t="array" ref="GX280">IFERROR(INDEX($N115:$N129,MATCH(1,IF($L115:$L129&lt;=GX$165,IF($M115:$M129&gt;=GX$165,1)),0))*$B115/12,0)</f>
        <v>0</v>
      </c>
      <c r="GY280" s="439">
        <f t="array" ref="GY280">IFERROR(INDEX($N115:$N129,MATCH(1,IF($L115:$L129&lt;=GY$165,IF($M115:$M129&gt;=GY$165,1)),0))*$B115/12,0)</f>
        <v>0</v>
      </c>
      <c r="GZ280" s="439">
        <f t="array" ref="GZ280">IFERROR(INDEX($N115:$N129,MATCH(1,IF($L115:$L129&lt;=GZ$165,IF($M115:$M129&gt;=GZ$165,1)),0))*$B115/12,0)</f>
        <v>0</v>
      </c>
      <c r="HA280" s="439">
        <f t="array" ref="HA280">IFERROR(INDEX($N115:$N129,MATCH(1,IF($L115:$L129&lt;=HA$165,IF($M115:$M129&gt;=HA$165,1)),0))*$B115/12,0)</f>
        <v>0</v>
      </c>
      <c r="HB280" s="439">
        <f t="array" ref="HB280">IFERROR(INDEX($N115:$N129,MATCH(1,IF($L115:$L129&lt;=HB$165,IF($M115:$M129&gt;=HB$165,1)),0))*$B115/12,0)</f>
        <v>0</v>
      </c>
      <c r="HC280" s="439">
        <f t="array" ref="HC280">IFERROR(INDEX($N115:$N129,MATCH(1,IF($L115:$L129&lt;=HC$165,IF($M115:$M129&gt;=HC$165,1)),0))*$B115/12,0)</f>
        <v>0</v>
      </c>
      <c r="HD280" s="439">
        <f t="array" ref="HD280">IFERROR(INDEX($N115:$N129,MATCH(1,IF($L115:$L129&lt;=HD$165,IF($M115:$M129&gt;=HD$165,1)),0))*$B115/12,0)</f>
        <v>0</v>
      </c>
      <c r="HE280" s="439">
        <f t="array" ref="HE280">IFERROR(INDEX($N115:$N129,MATCH(1,IF($L115:$L129&lt;=HE$165,IF($M115:$M129&gt;=HE$165,1)),0))*$B115/12,0)</f>
        <v>0</v>
      </c>
      <c r="HF280" s="439">
        <f t="array" ref="HF280">IFERROR(INDEX($N115:$N129,MATCH(1,IF($L115:$L129&lt;=HF$165,IF($M115:$M129&gt;=HF$165,1)),0))*$B115/12,0)</f>
        <v>0</v>
      </c>
      <c r="HG280" s="439">
        <f t="array" ref="HG280">IFERROR(INDEX($N115:$N129,MATCH(1,IF($L115:$L129&lt;=HG$165,IF($M115:$M129&gt;=HG$165,1)),0))*$B115/12,0)</f>
        <v>0</v>
      </c>
      <c r="HH280" s="439">
        <f t="array" ref="HH280">IFERROR(INDEX($N115:$N129,MATCH(1,IF($L115:$L129&lt;=HH$165,IF($M115:$M129&gt;=HH$165,1)),0))*$B115/12,0)</f>
        <v>0</v>
      </c>
      <c r="HI280" s="439">
        <f t="array" ref="HI280">IFERROR(INDEX($N115:$N129,MATCH(1,IF($L115:$L129&lt;=HI$165,IF($M115:$M129&gt;=HI$165,1)),0))*$B115/12,0)</f>
        <v>0</v>
      </c>
      <c r="HJ280" s="439">
        <f t="array" ref="HJ280">IFERROR(INDEX($N115:$N129,MATCH(1,IF($L115:$L129&lt;=HJ$165,IF($M115:$M129&gt;=HJ$165,1)),0))*$B115/12,0)</f>
        <v>0</v>
      </c>
      <c r="HK280" s="439">
        <f t="array" ref="HK280">IFERROR(INDEX($N115:$N129,MATCH(1,IF($L115:$L129&lt;=HK$165,IF($M115:$M129&gt;=HK$165,1)),0))*$B115/12,0)</f>
        <v>0</v>
      </c>
      <c r="HL280" s="439">
        <f t="array" ref="HL280">IFERROR(INDEX($N115:$N129,MATCH(1,IF($L115:$L129&lt;=HL$165,IF($M115:$M129&gt;=HL$165,1)),0))*$B115/12,0)</f>
        <v>0</v>
      </c>
      <c r="HM280" s="439">
        <f t="array" ref="HM280">IFERROR(INDEX($N115:$N129,MATCH(1,IF($L115:$L129&lt;=HM$165,IF($M115:$M129&gt;=HM$165,1)),0))*$B115/12,0)</f>
        <v>0</v>
      </c>
      <c r="HN280" s="439">
        <f t="array" ref="HN280">IFERROR(INDEX($N115:$N129,MATCH(1,IF($L115:$L129&lt;=HN$165,IF($M115:$M129&gt;=HN$165,1)),0))*$B115/12,0)</f>
        <v>0</v>
      </c>
      <c r="HO280" s="439">
        <f t="array" ref="HO280">IFERROR(INDEX($N115:$N129,MATCH(1,IF($L115:$L129&lt;=HO$165,IF($M115:$M129&gt;=HO$165,1)),0))*$B115/12,0)</f>
        <v>0</v>
      </c>
      <c r="HP280" s="439">
        <f t="array" ref="HP280">IFERROR(INDEX($N115:$N129,MATCH(1,IF($L115:$L129&lt;=HP$165,IF($M115:$M129&gt;=HP$165,1)),0))*$B115/12,0)</f>
        <v>0</v>
      </c>
      <c r="HQ280" s="439">
        <f t="array" ref="HQ280">IFERROR(INDEX($N115:$N129,MATCH(1,IF($L115:$L129&lt;=HQ$165,IF($M115:$M129&gt;=HQ$165,1)),0))*$B115/12,0)</f>
        <v>0</v>
      </c>
      <c r="HR280" s="439">
        <f t="array" ref="HR280">IFERROR(INDEX($N115:$N129,MATCH(1,IF($L115:$L129&lt;=HR$165,IF($M115:$M129&gt;=HR$165,1)),0))*$B115/12,0)</f>
        <v>0</v>
      </c>
      <c r="HS280" s="439">
        <f t="array" ref="HS280">IFERROR(INDEX($N115:$N129,MATCH(1,IF($L115:$L129&lt;=HS$165,IF($M115:$M129&gt;=HS$165,1)),0))*$B115/12,0)</f>
        <v>0</v>
      </c>
      <c r="HT280" s="439">
        <f t="array" ref="HT280">IFERROR(INDEX($N115:$N129,MATCH(1,IF($L115:$L129&lt;=HT$165,IF($M115:$M129&gt;=HT$165,1)),0))*$B115/12,0)</f>
        <v>0</v>
      </c>
      <c r="HU280" s="439">
        <f t="array" ref="HU280">IFERROR(INDEX($N115:$N129,MATCH(1,IF($L115:$L129&lt;=HU$165,IF($M115:$M129&gt;=HU$165,1)),0))*$B115/12,0)</f>
        <v>0</v>
      </c>
      <c r="HV280" s="439">
        <f t="array" ref="HV280">IFERROR(INDEX($N115:$N129,MATCH(1,IF($L115:$L129&lt;=HV$165,IF($M115:$M129&gt;=HV$165,1)),0))*$B115/12,0)</f>
        <v>0</v>
      </c>
      <c r="HW280" s="439">
        <f t="array" ref="HW280">IFERROR(INDEX($N115:$N129,MATCH(1,IF($L115:$L129&lt;=HW$165,IF($M115:$M129&gt;=HW$165,1)),0))*$B115/12,0)</f>
        <v>0</v>
      </c>
      <c r="HX280" s="439">
        <f t="array" ref="HX280">IFERROR(INDEX($N115:$N129,MATCH(1,IF($L115:$L129&lt;=HX$165,IF($M115:$M129&gt;=HX$165,1)),0))*$B115/12,0)</f>
        <v>0</v>
      </c>
      <c r="HY280" s="439">
        <f t="array" ref="HY280">IFERROR(INDEX($N115:$N129,MATCH(1,IF($L115:$L129&lt;=HY$165,IF($M115:$M129&gt;=HY$165,1)),0))*$B115/12,0)</f>
        <v>0</v>
      </c>
      <c r="HZ280" s="439">
        <f t="array" ref="HZ280">IFERROR(INDEX($N115:$N129,MATCH(1,IF($L115:$L129&lt;=HZ$165,IF($M115:$M129&gt;=HZ$165,1)),0))*$B115/12,0)</f>
        <v>0</v>
      </c>
      <c r="IA280" s="439">
        <f t="array" ref="IA280">IFERROR(INDEX($N115:$N129,MATCH(1,IF($L115:$L129&lt;=IA$165,IF($M115:$M129&gt;=IA$165,1)),0))*$B115/12,0)</f>
        <v>0</v>
      </c>
      <c r="IB280" s="439">
        <f t="array" ref="IB280">IFERROR(INDEX($N115:$N129,MATCH(1,IF($L115:$L129&lt;=IB$165,IF($M115:$M129&gt;=IB$165,1)),0))*$B115/12,0)</f>
        <v>0</v>
      </c>
      <c r="IC280" s="439">
        <f t="array" ref="IC280">IFERROR(INDEX($N115:$N129,MATCH(1,IF($L115:$L129&lt;=IC$165,IF($M115:$M129&gt;=IC$165,1)),0))*$B115/12,0)</f>
        <v>0</v>
      </c>
      <c r="ID280" s="439">
        <f t="array" ref="ID280">IFERROR(INDEX($N115:$N129,MATCH(1,IF($L115:$L129&lt;=ID$165,IF($M115:$M129&gt;=ID$165,1)),0))*$B115/12,0)</f>
        <v>0</v>
      </c>
      <c r="IE280" s="439">
        <f t="array" ref="IE280">IFERROR(INDEX($N115:$N129,MATCH(1,IF($L115:$L129&lt;=IE$165,IF($M115:$M129&gt;=IE$165,1)),0))*$B115/12,0)</f>
        <v>0</v>
      </c>
      <c r="IF280" s="439">
        <f t="array" ref="IF280">IFERROR(INDEX($N115:$N129,MATCH(1,IF($L115:$L129&lt;=IF$165,IF($M115:$M129&gt;=IF$165,1)),0))*$B115/12,0)</f>
        <v>0</v>
      </c>
      <c r="IG280" s="439">
        <f t="array" ref="IG280">IFERROR(INDEX($N115:$N129,MATCH(1,IF($L115:$L129&lt;=IG$165,IF($M115:$M129&gt;=IG$165,1)),0))*$B115/12,0)</f>
        <v>0</v>
      </c>
      <c r="IH280" s="439">
        <f t="array" ref="IH280">IFERROR(INDEX($N115:$N129,MATCH(1,IF($L115:$L129&lt;=IH$165,IF($M115:$M129&gt;=IH$165,1)),0))*$B115/12,0)</f>
        <v>0</v>
      </c>
      <c r="II280" s="439">
        <f t="array" ref="II280">IFERROR(INDEX($N115:$N129,MATCH(1,IF($L115:$L129&lt;=II$165,IF($M115:$M129&gt;=II$165,1)),0))*$B115/12,0)</f>
        <v>0</v>
      </c>
      <c r="IJ280" s="439">
        <f t="array" ref="IJ280">IFERROR(INDEX($N115:$N129,MATCH(1,IF($L115:$L129&lt;=IJ$165,IF($M115:$M129&gt;=IJ$165,1)),0))*$B115/12,0)</f>
        <v>0</v>
      </c>
      <c r="IK280" s="439">
        <f t="array" ref="IK280">IFERROR(INDEX($N115:$N129,MATCH(1,IF($L115:$L129&lt;=IK$165,IF($M115:$M129&gt;=IK$165,1)),0))*$B115/12,0)</f>
        <v>0</v>
      </c>
      <c r="IL280" s="439">
        <f t="array" ref="IL280">IFERROR(INDEX($N115:$N129,MATCH(1,IF($L115:$L129&lt;=IL$165,IF($M115:$M129&gt;=IL$165,1)),0))*$B115/12,0)</f>
        <v>0</v>
      </c>
      <c r="IM280" s="439">
        <f t="array" ref="IM280">IFERROR(INDEX($N115:$N129,MATCH(1,IF($L115:$L129&lt;=IM$165,IF($M115:$M129&gt;=IM$165,1)),0))*$B115/12,0)</f>
        <v>0</v>
      </c>
      <c r="IN280" s="439">
        <f t="array" ref="IN280">IFERROR(INDEX($N115:$N129,MATCH(1,IF($L115:$L129&lt;=IN$165,IF($M115:$M129&gt;=IN$165,1)),0))*$B115/12,0)</f>
        <v>0</v>
      </c>
      <c r="IO280" s="439">
        <f t="array" ref="IO280">IFERROR(INDEX($N115:$N129,MATCH(1,IF($L115:$L129&lt;=IO$165,IF($M115:$M129&gt;=IO$165,1)),0))*$B115/12,0)</f>
        <v>0</v>
      </c>
      <c r="IP280" s="439">
        <f t="array" ref="IP280">IFERROR(INDEX($N115:$N129,MATCH(1,IF($L115:$L129&lt;=IP$165,IF($M115:$M129&gt;=IP$165,1)),0))*$B115/12,0)</f>
        <v>0</v>
      </c>
      <c r="IQ280" s="439">
        <f t="array" ref="IQ280">IFERROR(INDEX($N115:$N129,MATCH(1,IF($L115:$L129&lt;=IQ$165,IF($M115:$M129&gt;=IQ$165,1)),0))*$B115/12,0)</f>
        <v>0</v>
      </c>
      <c r="IR280" s="439">
        <f t="array" ref="IR280">IFERROR(INDEX($N115:$N129,MATCH(1,IF($L115:$L129&lt;=IR$165,IF($M115:$M129&gt;=IR$165,1)),0))*$B115/12,0)</f>
        <v>0</v>
      </c>
      <c r="IS280" s="439">
        <f t="array" ref="IS280">IFERROR(INDEX($N115:$N129,MATCH(1,IF($L115:$L129&lt;=IS$165,IF($M115:$M129&gt;=IS$165,1)),0))*$B115/12,0)</f>
        <v>0</v>
      </c>
      <c r="IT280" s="439">
        <f t="array" ref="IT280">IFERROR(INDEX($N115:$N129,MATCH(1,IF($L115:$L129&lt;=IT$165,IF($M115:$M129&gt;=IT$165,1)),0))*$B115/12,0)</f>
        <v>0</v>
      </c>
      <c r="IU280" s="439">
        <f t="array" ref="IU280">IFERROR(INDEX($N115:$N129,MATCH(1,IF($L115:$L129&lt;=IU$165,IF($M115:$M129&gt;=IU$165,1)),0))*$B115/12,0)</f>
        <v>0</v>
      </c>
      <c r="IV280" s="439">
        <f t="array" ref="IV280">IFERROR(INDEX($N115:$N129,MATCH(1,IF($L115:$L129&lt;=IV$165,IF($M115:$M129&gt;=IV$165,1)),0))*$B115/12,0)</f>
        <v>0</v>
      </c>
      <c r="IW280" s="439">
        <f t="array" ref="IW280">IFERROR(INDEX($N115:$N129,MATCH(1,IF($L115:$L129&lt;=IW$165,IF($M115:$M129&gt;=IW$165,1)),0))*$B115/12,0)</f>
        <v>0</v>
      </c>
      <c r="IX280" s="439">
        <f t="array" ref="IX280">IFERROR(INDEX($N115:$N129,MATCH(1,IF($L115:$L129&lt;=IX$165,IF($M115:$M129&gt;=IX$165,1)),0))*$B115/12,0)</f>
        <v>0</v>
      </c>
      <c r="IY280" s="439">
        <f t="array" ref="IY280">IFERROR(INDEX($N115:$N129,MATCH(1,IF($L115:$L129&lt;=IY$165,IF($M115:$M129&gt;=IY$165,1)),0))*$B115/12,0)</f>
        <v>0</v>
      </c>
      <c r="IZ280" s="439">
        <f t="array" ref="IZ280">IFERROR(INDEX($N115:$N129,MATCH(1,IF($L115:$L129&lt;=IZ$165,IF($M115:$M129&gt;=IZ$165,1)),0))*$B115/12,0)</f>
        <v>0</v>
      </c>
      <c r="JA280" s="439">
        <f t="array" ref="JA280">IFERROR(INDEX($N115:$N129,MATCH(1,IF($L115:$L129&lt;=JA$165,IF($M115:$M129&gt;=JA$165,1)),0))*$B115/12,0)</f>
        <v>0</v>
      </c>
      <c r="JB280" s="439">
        <f t="array" ref="JB280">IFERROR(INDEX($N115:$N129,MATCH(1,IF($L115:$L129&lt;=JB$165,IF($M115:$M129&gt;=JB$165,1)),0))*$B115/12,0)</f>
        <v>0</v>
      </c>
      <c r="JC280" s="439">
        <f t="array" ref="JC280">IFERROR(INDEX($N115:$N129,MATCH(1,IF($L115:$L129&lt;=JC$165,IF($M115:$M129&gt;=JC$165,1)),0))*$B115/12,0)</f>
        <v>0</v>
      </c>
      <c r="JD280" s="439">
        <f t="array" ref="JD280">IFERROR(INDEX($N115:$N129,MATCH(1,IF($L115:$L129&lt;=JD$165,IF($M115:$M129&gt;=JD$165,1)),0))*$B115/12,0)</f>
        <v>0</v>
      </c>
      <c r="JE280" s="439">
        <f t="array" ref="JE280">IFERROR(INDEX($N115:$N129,MATCH(1,IF($L115:$L129&lt;=JE$165,IF($M115:$M129&gt;=JE$165,1)),0))*$B115/12,0)</f>
        <v>0</v>
      </c>
      <c r="JF280" s="439">
        <f t="array" ref="JF280">IFERROR(INDEX($N115:$N129,MATCH(1,IF($L115:$L129&lt;=JF$165,IF($M115:$M129&gt;=JF$165,1)),0))*$B115/12,0)</f>
        <v>0</v>
      </c>
      <c r="JG280" s="439">
        <f t="array" ref="JG280">IFERROR(INDEX($N115:$N129,MATCH(1,IF($L115:$L129&lt;=JG$165,IF($M115:$M129&gt;=JG$165,1)),0))*$B115/12,0)</f>
        <v>0</v>
      </c>
      <c r="JH280" s="439">
        <f t="array" ref="JH280">IFERROR(INDEX($N115:$N129,MATCH(1,IF($L115:$L129&lt;=JH$165,IF($M115:$M129&gt;=JH$165,1)),0))*$B115/12,0)</f>
        <v>0</v>
      </c>
      <c r="JI280" s="439">
        <f t="array" ref="JI280">IFERROR(INDEX($N115:$N129,MATCH(1,IF($L115:$L129&lt;=JI$165,IF($M115:$M129&gt;=JI$165,1)),0))*$B115/12,0)</f>
        <v>0</v>
      </c>
      <c r="JJ280" s="439">
        <f t="array" ref="JJ280">IFERROR(INDEX($N115:$N129,MATCH(1,IF($L115:$L129&lt;=JJ$165,IF($M115:$M129&gt;=JJ$165,1)),0))*$B115/12,0)</f>
        <v>0</v>
      </c>
      <c r="JK280" s="439">
        <f t="array" ref="JK280">IFERROR(INDEX($N115:$N129,MATCH(1,IF($L115:$L129&lt;=JK$165,IF($M115:$M129&gt;=JK$165,1)),0))*$B115/12,0)</f>
        <v>0</v>
      </c>
      <c r="JL280" s="439">
        <f t="array" ref="JL280">IFERROR(INDEX($N115:$N129,MATCH(1,IF($L115:$L129&lt;=JL$165,IF($M115:$M129&gt;=JL$165,1)),0))*$B115/12,0)</f>
        <v>0</v>
      </c>
      <c r="JM280" s="439">
        <f t="array" ref="JM280">IFERROR(INDEX($N115:$N129,MATCH(1,IF($L115:$L129&lt;=JM$165,IF($M115:$M129&gt;=JM$165,1)),0))*$B115/12,0)</f>
        <v>0</v>
      </c>
      <c r="JN280" s="439">
        <f t="array" ref="JN280">IFERROR(INDEX($N115:$N129,MATCH(1,IF($L115:$L129&lt;=JN$165,IF($M115:$M129&gt;=JN$165,1)),0))*$B115/12,0)</f>
        <v>0</v>
      </c>
      <c r="JO280" s="439">
        <f t="array" ref="JO280">IFERROR(INDEX($N115:$N129,MATCH(1,IF($L115:$L129&lt;=JO$165,IF($M115:$M129&gt;=JO$165,1)),0))*$B115/12,0)</f>
        <v>0</v>
      </c>
      <c r="JP280" s="439">
        <f t="array" ref="JP280">IFERROR(INDEX($N115:$N129,MATCH(1,IF($L115:$L129&lt;=JP$165,IF($M115:$M129&gt;=JP$165,1)),0))*$B115/12,0)</f>
        <v>0</v>
      </c>
      <c r="JQ280" s="439">
        <f t="array" ref="JQ280">IFERROR(INDEX($N115:$N129,MATCH(1,IF($L115:$L129&lt;=JQ$165,IF($M115:$M129&gt;=JQ$165,1)),0))*$B115/12,0)</f>
        <v>0</v>
      </c>
      <c r="JR280" s="439">
        <f t="array" ref="JR280">IFERROR(INDEX($N115:$N129,MATCH(1,IF($L115:$L129&lt;=JR$165,IF($M115:$M129&gt;=JR$165,1)),0))*$B115/12,0)</f>
        <v>0</v>
      </c>
      <c r="JS280" s="439">
        <f t="array" ref="JS280">IFERROR(INDEX($N115:$N129,MATCH(1,IF($L115:$L129&lt;=JS$165,IF($M115:$M129&gt;=JS$165,1)),0))*$B115/12,0)</f>
        <v>0</v>
      </c>
      <c r="JT280" s="439">
        <f t="array" ref="JT280">IFERROR(INDEX($N115:$N129,MATCH(1,IF($L115:$L129&lt;=JT$165,IF($M115:$M129&gt;=JT$165,1)),0))*$B115/12,0)</f>
        <v>0</v>
      </c>
      <c r="JU280" s="439">
        <f t="array" ref="JU280">IFERROR(INDEX($N115:$N129,MATCH(1,IF($L115:$L129&lt;=JU$165,IF($M115:$M129&gt;=JU$165,1)),0))*$B115/12,0)</f>
        <v>0</v>
      </c>
      <c r="JV280" s="439">
        <f t="array" ref="JV280">IFERROR(INDEX($N115:$N129,MATCH(1,IF($L115:$L129&lt;=JV$165,IF($M115:$M129&gt;=JV$165,1)),0))*$B115/12,0)</f>
        <v>0</v>
      </c>
      <c r="JW280" s="439">
        <f t="array" ref="JW280">IFERROR(INDEX($N115:$N129,MATCH(1,IF($L115:$L129&lt;=JW$165,IF($M115:$M129&gt;=JW$165,1)),0))*$B115/12,0)</f>
        <v>0</v>
      </c>
      <c r="JX280" s="439">
        <f t="array" ref="JX280">IFERROR(INDEX($N115:$N129,MATCH(1,IF($L115:$L129&lt;=JX$165,IF($M115:$M129&gt;=JX$165,1)),0))*$B115/12,0)</f>
        <v>0</v>
      </c>
      <c r="JY280" s="439">
        <f t="array" ref="JY280">IFERROR(INDEX($N115:$N129,MATCH(1,IF($L115:$L129&lt;=JY$165,IF($M115:$M129&gt;=JY$165,1)),0))*$B115/12,0)</f>
        <v>0</v>
      </c>
      <c r="JZ280" s="439">
        <f t="array" ref="JZ280">IFERROR(INDEX($N115:$N129,MATCH(1,IF($L115:$L129&lt;=JZ$165,IF($M115:$M129&gt;=JZ$165,1)),0))*$B115/12,0)</f>
        <v>0</v>
      </c>
      <c r="KA280" s="439">
        <f t="array" ref="KA280">IFERROR(INDEX($N115:$N129,MATCH(1,IF($L115:$L129&lt;=KA$165,IF($M115:$M129&gt;=KA$165,1)),0))*$B115/12,0)</f>
        <v>0</v>
      </c>
      <c r="KB280" s="439">
        <f t="array" ref="KB280">IFERROR(INDEX($N115:$N129,MATCH(1,IF($L115:$L129&lt;=KB$165,IF($M115:$M129&gt;=KB$165,1)),0))*$B115/12,0)</f>
        <v>0</v>
      </c>
      <c r="KC280" s="439">
        <f t="array" ref="KC280">IFERROR(INDEX($N115:$N129,MATCH(1,IF($L115:$L129&lt;=KC$165,IF($M115:$M129&gt;=KC$165,1)),0))*$B115/12,0)</f>
        <v>0</v>
      </c>
      <c r="KD280" s="439">
        <f t="array" ref="KD280">IFERROR(INDEX($N115:$N129,MATCH(1,IF($L115:$L129&lt;=KD$165,IF($M115:$M129&gt;=KD$165,1)),0))*$B115/12,0)</f>
        <v>0</v>
      </c>
      <c r="KE280" s="439">
        <f t="array" ref="KE280">IFERROR(INDEX($N115:$N129,MATCH(1,IF($L115:$L129&lt;=KE$165,IF($M115:$M129&gt;=KE$165,1)),0))*$B115/12,0)</f>
        <v>0</v>
      </c>
      <c r="KF280" s="439">
        <f t="array" ref="KF280">IFERROR(INDEX($N115:$N129,MATCH(1,IF($L115:$L129&lt;=KF$165,IF($M115:$M129&gt;=KF$165,1)),0))*$B115/12,0)</f>
        <v>0</v>
      </c>
      <c r="KG280" s="439">
        <f t="array" ref="KG280">IFERROR(INDEX($N115:$N129,MATCH(1,IF($L115:$L129&lt;=KG$165,IF($M115:$M129&gt;=KG$165,1)),0))*$B115/12,0)</f>
        <v>0</v>
      </c>
      <c r="KH280" s="439">
        <f t="array" ref="KH280">IFERROR(INDEX($N115:$N129,MATCH(1,IF($L115:$L129&lt;=KH$165,IF($M115:$M129&gt;=KH$165,1)),0))*$B115/12,0)</f>
        <v>0</v>
      </c>
      <c r="KI280" s="439">
        <f t="array" ref="KI280">IFERROR(INDEX($N115:$N129,MATCH(1,IF($L115:$L129&lt;=KI$165,IF($M115:$M129&gt;=KI$165,1)),0))*$B115/12,0)</f>
        <v>0</v>
      </c>
      <c r="KJ280" s="439">
        <f t="array" ref="KJ280">IFERROR(INDEX($N115:$N129,MATCH(1,IF($L115:$L129&lt;=KJ$165,IF($M115:$M129&gt;=KJ$165,1)),0))*$B115/12,0)</f>
        <v>0</v>
      </c>
      <c r="KK280" s="439">
        <f t="array" ref="KK280">IFERROR(INDEX($N115:$N129,MATCH(1,IF($L115:$L129&lt;=KK$165,IF($M115:$M129&gt;=KK$165,1)),0))*$B115/12,0)</f>
        <v>0</v>
      </c>
      <c r="KL280" s="439">
        <f t="array" ref="KL280">IFERROR(INDEX($N115:$N129,MATCH(1,IF($L115:$L129&lt;=KL$165,IF($M115:$M129&gt;=KL$165,1)),0))*$B115/12,0)</f>
        <v>0</v>
      </c>
      <c r="KM280" s="439">
        <f t="array" ref="KM280">IFERROR(INDEX($N115:$N129,MATCH(1,IF($L115:$L129&lt;=KM$165,IF($M115:$M129&gt;=KM$165,1)),0))*$B115/12,0)</f>
        <v>0</v>
      </c>
      <c r="KN280" s="439">
        <f t="array" ref="KN280">IFERROR(INDEX($N115:$N129,MATCH(1,IF($L115:$L129&lt;=KN$165,IF($M115:$M129&gt;=KN$165,1)),0))*$B115/12,0)</f>
        <v>0</v>
      </c>
      <c r="KO280" s="439">
        <f t="array" ref="KO280">IFERROR(INDEX($N115:$N129,MATCH(1,IF($L115:$L129&lt;=KO$165,IF($M115:$M129&gt;=KO$165,1)),0))*$B115/12,0)</f>
        <v>0</v>
      </c>
      <c r="KP280" s="439">
        <f t="array" ref="KP280">IFERROR(INDEX($N115:$N129,MATCH(1,IF($L115:$L129&lt;=KP$165,IF($M115:$M129&gt;=KP$165,1)),0))*$B115/12,0)</f>
        <v>0</v>
      </c>
      <c r="KQ280" s="439">
        <f t="array" ref="KQ280">IFERROR(INDEX($N115:$N129,MATCH(1,IF($L115:$L129&lt;=KQ$165,IF($M115:$M129&gt;=KQ$165,1)),0))*$B115/12,0)</f>
        <v>0</v>
      </c>
      <c r="KR280" s="439">
        <f t="array" ref="KR280">IFERROR(INDEX($N115:$N129,MATCH(1,IF($L115:$L129&lt;=KR$165,IF($M115:$M129&gt;=KR$165,1)),0))*$B115/12,0)</f>
        <v>0</v>
      </c>
      <c r="KS280" s="439">
        <f t="array" ref="KS280">IFERROR(INDEX($N115:$N129,MATCH(1,IF($L115:$L129&lt;=KS$165,IF($M115:$M129&gt;=KS$165,1)),0))*$B115/12,0)</f>
        <v>0</v>
      </c>
      <c r="KT280" s="439">
        <f t="array" ref="KT280">IFERROR(INDEX($N115:$N129,MATCH(1,IF($L115:$L129&lt;=KT$165,IF($M115:$M129&gt;=KT$165,1)),0))*$B115/12,0)</f>
        <v>0</v>
      </c>
      <c r="KU280" s="439">
        <f t="array" ref="KU280">IFERROR(INDEX($N115:$N129,MATCH(1,IF($L115:$L129&lt;=KU$165,IF($M115:$M129&gt;=KU$165,1)),0))*$B115/12,0)</f>
        <v>0</v>
      </c>
      <c r="KV280" s="439">
        <f t="array" ref="KV280">IFERROR(INDEX($N115:$N129,MATCH(1,IF($L115:$L129&lt;=KV$165,IF($M115:$M129&gt;=KV$165,1)),0))*$B115/12,0)</f>
        <v>0</v>
      </c>
      <c r="KW280" s="439">
        <f t="array" ref="KW280">IFERROR(INDEX($N115:$N129,MATCH(1,IF($L115:$L129&lt;=KW$165,IF($M115:$M129&gt;=KW$165,1)),0))*$B115/12,0)</f>
        <v>0</v>
      </c>
      <c r="KX280" s="439">
        <f t="array" ref="KX280">IFERROR(INDEX($N115:$N129,MATCH(1,IF($L115:$L129&lt;=KX$165,IF($M115:$M129&gt;=KX$165,1)),0))*$B115/12,0)</f>
        <v>0</v>
      </c>
      <c r="KY280" s="439">
        <f t="array" ref="KY280">IFERROR(INDEX($N115:$N129,MATCH(1,IF($L115:$L129&lt;=KY$165,IF($M115:$M129&gt;=KY$165,1)),0))*$B115/12,0)</f>
        <v>0</v>
      </c>
      <c r="KZ280" s="439">
        <f t="array" ref="KZ280">IFERROR(INDEX($N115:$N129,MATCH(1,IF($L115:$L129&lt;=KZ$165,IF($M115:$M129&gt;=KZ$165,1)),0))*$B115/12,0)</f>
        <v>0</v>
      </c>
      <c r="LA280" s="439">
        <f t="array" ref="LA280">IFERROR(INDEX($N115:$N129,MATCH(1,IF($L115:$L129&lt;=LA$165,IF($M115:$M129&gt;=LA$165,1)),0))*$B115/12,0)</f>
        <v>0</v>
      </c>
      <c r="LB280" s="439">
        <f t="array" ref="LB280">IFERROR(INDEX($N115:$N129,MATCH(1,IF($L115:$L129&lt;=LB$165,IF($M115:$M129&gt;=LB$165,1)),0))*$B115/12,0)</f>
        <v>0</v>
      </c>
      <c r="LC280" s="439">
        <f t="array" ref="LC280">IFERROR(INDEX($N115:$N129,MATCH(1,IF($L115:$L129&lt;=LC$165,IF($M115:$M129&gt;=LC$165,1)),0))*$B115/12,0)</f>
        <v>0</v>
      </c>
      <c r="LD280" s="439">
        <f t="array" ref="LD280">IFERROR(INDEX($N115:$N129,MATCH(1,IF($L115:$L129&lt;=LD$165,IF($M115:$M129&gt;=LD$165,1)),0))*$B115/12,0)</f>
        <v>0</v>
      </c>
      <c r="LE280" s="439">
        <f t="array" ref="LE280">IFERROR(INDEX($N115:$N129,MATCH(1,IF($L115:$L129&lt;=LE$165,IF($M115:$M129&gt;=LE$165,1)),0))*$B115/12,0)</f>
        <v>0</v>
      </c>
      <c r="LF280" s="439">
        <f t="array" ref="LF280">IFERROR(INDEX($N115:$N129,MATCH(1,IF($L115:$L129&lt;=LF$165,IF($M115:$M129&gt;=LF$165,1)),0))*$B115/12,0)</f>
        <v>0</v>
      </c>
      <c r="LG280" s="439">
        <f t="array" ref="LG280">IFERROR(INDEX($N115:$N129,MATCH(1,IF($L115:$L129&lt;=LG$165,IF($M115:$M129&gt;=LG$165,1)),0))*$B115/12,0)</f>
        <v>0</v>
      </c>
      <c r="LH280" s="439">
        <f t="array" ref="LH280">IFERROR(INDEX($N115:$N129,MATCH(1,IF($L115:$L129&lt;=LH$165,IF($M115:$M129&gt;=LH$165,1)),0))*$B115/12,0)</f>
        <v>0</v>
      </c>
      <c r="LI280" s="439">
        <f t="array" ref="LI280">IFERROR(INDEX($N115:$N129,MATCH(1,IF($L115:$L129&lt;=LI$165,IF($M115:$M129&gt;=LI$165,1)),0))*$B115/12,0)</f>
        <v>0</v>
      </c>
      <c r="LJ280" s="439">
        <f t="array" ref="LJ280">IFERROR(INDEX($N115:$N129,MATCH(1,IF($L115:$L129&lt;=LJ$165,IF($M115:$M129&gt;=LJ$165,1)),0))*$B115/12,0)</f>
        <v>0</v>
      </c>
      <c r="LK280" s="439">
        <f t="array" ref="LK280">IFERROR(INDEX($N115:$N129,MATCH(1,IF($L115:$L129&lt;=LK$165,IF($M115:$M129&gt;=LK$165,1)),0))*$B115/12,0)</f>
        <v>0</v>
      </c>
      <c r="LL280" s="439">
        <f t="array" ref="LL280">IFERROR(INDEX($N115:$N129,MATCH(1,IF($L115:$L129&lt;=LL$165,IF($M115:$M129&gt;=LL$165,1)),0))*$B115/12,0)</f>
        <v>0</v>
      </c>
      <c r="LM280" s="439">
        <f t="array" ref="LM280">IFERROR(INDEX($N115:$N129,MATCH(1,IF($L115:$L129&lt;=LM$165,IF($M115:$M129&gt;=LM$165,1)),0))*$B115/12,0)</f>
        <v>0</v>
      </c>
      <c r="LN280" s="439">
        <f t="array" ref="LN280">IFERROR(INDEX($N115:$N129,MATCH(1,IF($L115:$L129&lt;=LN$165,IF($M115:$M129&gt;=LN$165,1)),0))*$B115/12,0)</f>
        <v>0</v>
      </c>
      <c r="LO280" s="439">
        <f t="array" ref="LO280">IFERROR(INDEX($N115:$N129,MATCH(1,IF($L115:$L129&lt;=LO$165,IF($M115:$M129&gt;=LO$165,1)),0))*$B115/12,0)</f>
        <v>0</v>
      </c>
      <c r="LP280" s="439">
        <f t="array" ref="LP280">IFERROR(INDEX($N115:$N129,MATCH(1,IF($L115:$L129&lt;=LP$165,IF($M115:$M129&gt;=LP$165,1)),0))*$B115/12,0)</f>
        <v>0</v>
      </c>
      <c r="LQ280" s="439">
        <f t="array" ref="LQ280">IFERROR(INDEX($N115:$N129,MATCH(1,IF($L115:$L129&lt;=LQ$165,IF($M115:$M129&gt;=LQ$165,1)),0))*$B115/12,0)</f>
        <v>0</v>
      </c>
      <c r="LR280" s="439">
        <f t="array" ref="LR280">IFERROR(INDEX($N115:$N129,MATCH(1,IF($L115:$L129&lt;=LR$165,IF($M115:$M129&gt;=LR$165,1)),0))*$B115/12,0)</f>
        <v>0</v>
      </c>
      <c r="LS280" s="439">
        <f t="array" ref="LS280">IFERROR(INDEX($N115:$N129,MATCH(1,IF($L115:$L129&lt;=LS$165,IF($M115:$M129&gt;=LS$165,1)),0))*$B115/12,0)</f>
        <v>0</v>
      </c>
      <c r="LT280" s="439">
        <f t="array" ref="LT280">IFERROR(INDEX($N115:$N129,MATCH(1,IF($L115:$L129&lt;=LT$165,IF($M115:$M129&gt;=LT$165,1)),0))*$B115/12,0)</f>
        <v>0</v>
      </c>
      <c r="LU280" s="439">
        <f t="array" ref="LU280">IFERROR(INDEX($N115:$N129,MATCH(1,IF($L115:$L129&lt;=LU$165,IF($M115:$M129&gt;=LU$165,1)),0))*$B115/12,0)</f>
        <v>0</v>
      </c>
      <c r="LV280" s="439">
        <f t="array" ref="LV280">IFERROR(INDEX($N115:$N129,MATCH(1,IF($L115:$L129&lt;=LV$165,IF($M115:$M129&gt;=LV$165,1)),0))*$B115/12,0)</f>
        <v>0</v>
      </c>
      <c r="LW280" s="439">
        <f t="array" ref="LW280">IFERROR(INDEX($N115:$N129,MATCH(1,IF($L115:$L129&lt;=LW$165,IF($M115:$M129&gt;=LW$165,1)),0))*$B115/12,0)</f>
        <v>0</v>
      </c>
      <c r="LX280" s="439">
        <f t="array" ref="LX280">IFERROR(INDEX($N115:$N129,MATCH(1,IF($L115:$L129&lt;=LX$165,IF($M115:$M129&gt;=LX$165,1)),0))*$B115/12,0)</f>
        <v>0</v>
      </c>
      <c r="LY280" s="439">
        <f t="array" ref="LY280">IFERROR(INDEX($N115:$N129,MATCH(1,IF($L115:$L129&lt;=LY$165,IF($M115:$M129&gt;=LY$165,1)),0))*$B115/12,0)</f>
        <v>0</v>
      </c>
      <c r="LZ280" s="439">
        <f t="array" ref="LZ280">IFERROR(INDEX($N115:$N129,MATCH(1,IF($L115:$L129&lt;=LZ$165,IF($M115:$M129&gt;=LZ$165,1)),0))*$B115/12,0)</f>
        <v>0</v>
      </c>
      <c r="MA280" s="439">
        <f t="array" ref="MA280">IFERROR(INDEX($N115:$N129,MATCH(1,IF($L115:$L129&lt;=MA$165,IF($M115:$M129&gt;=MA$165,1)),0))*$B115/12,0)</f>
        <v>0</v>
      </c>
      <c r="MB280" s="439">
        <f t="array" ref="MB280">IFERROR(INDEX($N115:$N129,MATCH(1,IF($L115:$L129&lt;=MB$165,IF($M115:$M129&gt;=MB$165,1)),0))*$B115/12,0)</f>
        <v>0</v>
      </c>
      <c r="MC280" s="439">
        <f t="array" ref="MC280">IFERROR(INDEX($N115:$N129,MATCH(1,IF($L115:$L129&lt;=MC$165,IF($M115:$M129&gt;=MC$165,1)),0))*$B115/12,0)</f>
        <v>0</v>
      </c>
      <c r="MD280" s="439">
        <f t="array" ref="MD280">IFERROR(INDEX($N115:$N129,MATCH(1,IF($L115:$L129&lt;=MD$165,IF($M115:$M129&gt;=MD$165,1)),0))*$B115/12,0)</f>
        <v>0</v>
      </c>
      <c r="ME280" s="439">
        <f t="array" ref="ME280">IFERROR(INDEX($N115:$N129,MATCH(1,IF($L115:$L129&lt;=ME$165,IF($M115:$M129&gt;=ME$165,1)),0))*$B115/12,0)</f>
        <v>0</v>
      </c>
      <c r="MF280" s="439">
        <f t="array" ref="MF280">IFERROR(INDEX($N115:$N129,MATCH(1,IF($L115:$L129&lt;=MF$165,IF($M115:$M129&gt;=MF$165,1)),0))*$B115/12,0)</f>
        <v>0</v>
      </c>
      <c r="MG280" s="439">
        <f t="array" ref="MG280">IFERROR(INDEX($N115:$N129,MATCH(1,IF($L115:$L129&lt;=MG$165,IF($M115:$M129&gt;=MG$165,1)),0))*$B115/12,0)</f>
        <v>0</v>
      </c>
      <c r="MH280" s="439">
        <f t="array" ref="MH280">IFERROR(INDEX($N115:$N129,MATCH(1,IF($L115:$L129&lt;=MH$165,IF($M115:$M129&gt;=MH$165,1)),0))*$B115/12,0)</f>
        <v>0</v>
      </c>
      <c r="MI280" s="439">
        <f t="array" ref="MI280">IFERROR(INDEX($N115:$N129,MATCH(1,IF($L115:$L129&lt;=MI$165,IF($M115:$M129&gt;=MI$165,1)),0))*$B115/12,0)</f>
        <v>0</v>
      </c>
      <c r="MJ280" s="439">
        <f t="array" ref="MJ280">IFERROR(INDEX($N115:$N129,MATCH(1,IF($L115:$L129&lt;=MJ$165,IF($M115:$M129&gt;=MJ$165,1)),0))*$B115/12,0)</f>
        <v>0</v>
      </c>
      <c r="MK280" s="439">
        <f t="array" ref="MK280">IFERROR(INDEX($N115:$N129,MATCH(1,IF($L115:$L129&lt;=MK$165,IF($M115:$M129&gt;=MK$165,1)),0))*$B115/12,0)</f>
        <v>0</v>
      </c>
      <c r="ML280" s="439">
        <f t="array" ref="ML280">IFERROR(INDEX($N115:$N129,MATCH(1,IF($L115:$L129&lt;=ML$165,IF($M115:$M129&gt;=ML$165,1)),0))*$B115/12,0)</f>
        <v>0</v>
      </c>
      <c r="MM280" s="439">
        <f t="array" ref="MM280">IFERROR(INDEX($N115:$N129,MATCH(1,IF($L115:$L129&lt;=MM$165,IF($M115:$M129&gt;=MM$165,1)),0))*$B115/12,0)</f>
        <v>0</v>
      </c>
      <c r="MN280" s="439">
        <f t="array" ref="MN280">IFERROR(INDEX($N115:$N129,MATCH(1,IF($L115:$L129&lt;=MN$165,IF($M115:$M129&gt;=MN$165,1)),0))*$B115/12,0)</f>
        <v>0</v>
      </c>
      <c r="MO280" s="439">
        <f t="array" ref="MO280">IFERROR(INDEX($N115:$N129,MATCH(1,IF($L115:$L129&lt;=MO$165,IF($M115:$M129&gt;=MO$165,1)),0))*$B115/12,0)</f>
        <v>0</v>
      </c>
      <c r="MP280" s="439">
        <f t="array" ref="MP280">IFERROR(INDEX($N115:$N129,MATCH(1,IF($L115:$L129&lt;=MP$165,IF($M115:$M129&gt;=MP$165,1)),0))*$B115/12,0)</f>
        <v>0</v>
      </c>
      <c r="MQ280" s="439">
        <f t="array" ref="MQ280">IFERROR(INDEX($N115:$N129,MATCH(1,IF($L115:$L129&lt;=MQ$165,IF($M115:$M129&gt;=MQ$165,1)),0))*$B115/12,0)</f>
        <v>0</v>
      </c>
      <c r="MR280" s="439">
        <f t="array" ref="MR280">IFERROR(INDEX($N115:$N129,MATCH(1,IF($L115:$L129&lt;=MR$165,IF($M115:$M129&gt;=MR$165,1)),0))*$B115/12,0)</f>
        <v>0</v>
      </c>
      <c r="MS280" s="439">
        <f t="array" ref="MS280">IFERROR(INDEX($N115:$N129,MATCH(1,IF($L115:$L129&lt;=MS$165,IF($M115:$M129&gt;=MS$165,1)),0))*$B115/12,0)</f>
        <v>0</v>
      </c>
      <c r="MT280" s="439">
        <f t="array" ref="MT280">IFERROR(INDEX($N115:$N129,MATCH(1,IF($L115:$L129&lt;=MT$165,IF($M115:$M129&gt;=MT$165,1)),0))*$B115/12,0)</f>
        <v>0</v>
      </c>
      <c r="MU280" s="439">
        <f t="array" ref="MU280">IFERROR(INDEX($N115:$N129,MATCH(1,IF($L115:$L129&lt;=MU$165,IF($M115:$M129&gt;=MU$165,1)),0))*$B115/12,0)</f>
        <v>0</v>
      </c>
      <c r="MV280" s="439">
        <f t="array" ref="MV280">IFERROR(INDEX($N115:$N129,MATCH(1,IF($L115:$L129&lt;=MV$165,IF($M115:$M129&gt;=MV$165,1)),0))*$B115/12,0)</f>
        <v>0</v>
      </c>
      <c r="MW280" s="439">
        <f t="array" ref="MW280">IFERROR(INDEX($N115:$N129,MATCH(1,IF($L115:$L129&lt;=MW$165,IF($M115:$M129&gt;=MW$165,1)),0))*$B115/12,0)</f>
        <v>0</v>
      </c>
      <c r="MX280" s="439">
        <f t="array" ref="MX280">IFERROR(INDEX($N115:$N129,MATCH(1,IF($L115:$L129&lt;=MX$165,IF($M115:$M129&gt;=MX$165,1)),0))*$B115/12,0)</f>
        <v>0</v>
      </c>
      <c r="MY280" s="439">
        <f t="array" ref="MY280">IFERROR(INDEX($N115:$N129,MATCH(1,IF($L115:$L129&lt;=MY$165,IF($M115:$M129&gt;=MY$165,1)),0))*$B115/12,0)</f>
        <v>0</v>
      </c>
      <c r="MZ280" s="439">
        <f t="array" ref="MZ280">IFERROR(INDEX($N115:$N129,MATCH(1,IF($L115:$L129&lt;=MZ$165,IF($M115:$M129&gt;=MZ$165,1)),0))*$B115/12,0)</f>
        <v>0</v>
      </c>
      <c r="NA280" s="439">
        <f t="array" ref="NA280">IFERROR(INDEX($N115:$N129,MATCH(1,IF($L115:$L129&lt;=NA$165,IF($M115:$M129&gt;=NA$165,1)),0))*$B115/12,0)</f>
        <v>0</v>
      </c>
      <c r="NB280" s="439">
        <f t="array" ref="NB280">IFERROR(INDEX($N115:$N129,MATCH(1,IF($L115:$L129&lt;=NB$165,IF($M115:$M129&gt;=NB$165,1)),0))*$B115/12,0)</f>
        <v>0</v>
      </c>
      <c r="NC280" s="439">
        <f t="array" ref="NC280">IFERROR(INDEX($N115:$N129,MATCH(1,IF($L115:$L129&lt;=NC$165,IF($M115:$M129&gt;=NC$165,1)),0))*$B115/12,0)</f>
        <v>0</v>
      </c>
      <c r="ND280" s="439">
        <f t="array" ref="ND280">IFERROR(INDEX($N115:$N129,MATCH(1,IF($L115:$L129&lt;=ND$165,IF($M115:$M129&gt;=ND$165,1)),0))*$B115/12,0)</f>
        <v>0</v>
      </c>
      <c r="NE280" s="439">
        <f t="array" ref="NE280">IFERROR(INDEX($N115:$N129,MATCH(1,IF($L115:$L129&lt;=NE$165,IF($M115:$M129&gt;=NE$165,1)),0))*$B115/12,0)</f>
        <v>0</v>
      </c>
      <c r="NF280" s="439">
        <f t="array" ref="NF280">IFERROR(INDEX($N115:$N129,MATCH(1,IF($L115:$L129&lt;=NF$165,IF($M115:$M129&gt;=NF$165,1)),0))*$B115/12,0)</f>
        <v>0</v>
      </c>
      <c r="NG280" s="439">
        <f t="array" ref="NG280">IFERROR(INDEX($N115:$N129,MATCH(1,IF($L115:$L129&lt;=NG$165,IF($M115:$M129&gt;=NG$165,1)),0))*$B115/12,0)</f>
        <v>0</v>
      </c>
      <c r="NH280" s="439">
        <f t="array" ref="NH280">IFERROR(INDEX($N115:$N129,MATCH(1,IF($L115:$L129&lt;=NH$165,IF($M115:$M129&gt;=NH$165,1)),0))*$B115/12,0)</f>
        <v>0</v>
      </c>
      <c r="NI280" s="439">
        <f t="array" ref="NI280">IFERROR(INDEX($N115:$N129,MATCH(1,IF($L115:$L129&lt;=NI$165,IF($M115:$M129&gt;=NI$165,1)),0))*$B115/12,0)</f>
        <v>0</v>
      </c>
      <c r="NJ280" s="439">
        <f t="array" ref="NJ280">IFERROR(INDEX($N115:$N129,MATCH(1,IF($L115:$L129&lt;=NJ$165,IF($M115:$M129&gt;=NJ$165,1)),0))*$B115/12,0)</f>
        <v>0</v>
      </c>
      <c r="NK280" s="440">
        <f t="array" ref="NK280">IFERROR(INDEX($N115:$N129,MATCH(1,IF($L115:$L129&lt;=NK$165,IF($M115:$M129&gt;=NK$165,1)),0))*$B115/12,0)</f>
        <v>0</v>
      </c>
    </row>
    <row r="281" spans="1:375" x14ac:dyDescent="0.15">
      <c r="A281" s="436">
        <f t="shared" ref="A281:A287" si="487">SUM(D281:NK281)</f>
        <v>153396.73697294603</v>
      </c>
      <c r="B281" s="441" t="s">
        <v>728</v>
      </c>
      <c r="C281" s="438" t="s">
        <v>747</v>
      </c>
      <c r="D281" s="439">
        <v>0</v>
      </c>
      <c r="E281" s="439">
        <v>0</v>
      </c>
      <c r="F281" s="439">
        <v>0</v>
      </c>
      <c r="G281" s="439">
        <v>0</v>
      </c>
      <c r="H281" s="439">
        <v>0</v>
      </c>
      <c r="I281" s="439">
        <v>0</v>
      </c>
      <c r="J281" s="439">
        <v>0</v>
      </c>
      <c r="K281" s="439">
        <v>0</v>
      </c>
      <c r="L281" s="439">
        <v>0</v>
      </c>
      <c r="M281" s="439">
        <v>0</v>
      </c>
      <c r="N281" s="439">
        <v>0</v>
      </c>
      <c r="O281" s="439">
        <v>0</v>
      </c>
      <c r="P281" s="439">
        <v>0</v>
      </c>
      <c r="Q281" s="439">
        <v>0</v>
      </c>
      <c r="R281" s="439">
        <v>0</v>
      </c>
      <c r="S281" s="439">
        <v>0</v>
      </c>
      <c r="T281" s="439">
        <v>0</v>
      </c>
      <c r="U281" s="439">
        <v>0</v>
      </c>
      <c r="V281" s="439">
        <v>0</v>
      </c>
      <c r="W281" s="439">
        <v>0</v>
      </c>
      <c r="X281" s="439">
        <v>2042.8616862248307</v>
      </c>
      <c r="Y281" s="439">
        <v>2103.4404717978568</v>
      </c>
      <c r="Z281" s="439">
        <v>2140.5543301435778</v>
      </c>
      <c r="AA281" s="439">
        <v>2141.9836969133294</v>
      </c>
      <c r="AB281" s="439">
        <v>2930.9581895108327</v>
      </c>
      <c r="AC281" s="439">
        <v>3351.6553958528298</v>
      </c>
      <c r="AD281" s="439">
        <v>3378.1211489279208</v>
      </c>
      <c r="AE281" s="439">
        <v>3393.9200162553657</v>
      </c>
      <c r="AF281" s="439">
        <v>3521.9699940722981</v>
      </c>
      <c r="AG281" s="439">
        <v>3805.112344218051</v>
      </c>
      <c r="AH281" s="439">
        <v>3885.3883162964721</v>
      </c>
      <c r="AI281" s="439">
        <v>3888.2216649705319</v>
      </c>
      <c r="AJ281" s="439">
        <v>3898.4924206603555</v>
      </c>
      <c r="AK281" s="439">
        <v>3946.3316538795589</v>
      </c>
      <c r="AL281" s="439">
        <v>4033.0544443987492</v>
      </c>
      <c r="AM281" s="439">
        <v>4035.9158478545151</v>
      </c>
      <c r="AN281" s="439">
        <v>4976.6771784792081</v>
      </c>
      <c r="AO281" s="439">
        <v>4981.8762011455738</v>
      </c>
      <c r="AP281" s="439">
        <v>4984.7588278361554</v>
      </c>
      <c r="AQ281" s="439">
        <v>4987.6485638618105</v>
      </c>
      <c r="AR281" s="439">
        <v>4991.8731340820486</v>
      </c>
      <c r="AS281" s="439">
        <v>4997.2808180935399</v>
      </c>
      <c r="AT281" s="439">
        <v>5000.1919874987134</v>
      </c>
      <c r="AU281" s="439">
        <v>5003.1103366329953</v>
      </c>
      <c r="AV281" s="439">
        <v>5013.6892149935129</v>
      </c>
      <c r="AW281" s="439">
        <v>5017.379007017521</v>
      </c>
      <c r="AX281" s="439">
        <v>5020.7439155192351</v>
      </c>
      <c r="AY281" s="439">
        <v>5023.6911610786728</v>
      </c>
      <c r="AZ281" s="439">
        <v>5098.3169245424615</v>
      </c>
      <c r="BA281" s="439">
        <v>5103.6719178888188</v>
      </c>
      <c r="BB281" s="439">
        <v>5106.6410233801189</v>
      </c>
      <c r="BC281" s="439">
        <v>5109.6174514865415</v>
      </c>
      <c r="BD281" s="439">
        <v>5113.9687588133866</v>
      </c>
      <c r="BE281" s="439">
        <v>5119.5386733452224</v>
      </c>
      <c r="BF281" s="439">
        <v>5122.5371778325516</v>
      </c>
      <c r="BG281" s="439">
        <v>5125.5430774408605</v>
      </c>
      <c r="BH281" s="439">
        <v>0</v>
      </c>
      <c r="BI281" s="439">
        <v>0</v>
      </c>
      <c r="BJ281" s="439">
        <v>0</v>
      </c>
      <c r="BK281" s="439">
        <v>0</v>
      </c>
      <c r="BL281" s="439">
        <v>0</v>
      </c>
      <c r="BM281" s="439">
        <v>0</v>
      </c>
      <c r="BN281" s="439">
        <v>0</v>
      </c>
      <c r="BO281" s="439">
        <v>0</v>
      </c>
      <c r="BP281" s="439">
        <v>0</v>
      </c>
      <c r="BQ281" s="439">
        <v>0</v>
      </c>
      <c r="BR281" s="439">
        <v>0</v>
      </c>
      <c r="BS281" s="439">
        <v>0</v>
      </c>
      <c r="BT281" s="439">
        <v>0</v>
      </c>
      <c r="BU281" s="439">
        <v>0</v>
      </c>
      <c r="BV281" s="439">
        <v>0</v>
      </c>
      <c r="BW281" s="439">
        <v>0</v>
      </c>
      <c r="BX281" s="439">
        <v>0</v>
      </c>
      <c r="BY281" s="439">
        <v>0</v>
      </c>
      <c r="BZ281" s="439">
        <v>0</v>
      </c>
      <c r="CA281" s="439">
        <v>0</v>
      </c>
      <c r="CB281" s="439">
        <v>0</v>
      </c>
      <c r="CC281" s="439">
        <v>0</v>
      </c>
      <c r="CD281" s="439">
        <v>0</v>
      </c>
      <c r="CE281" s="439">
        <v>0</v>
      </c>
      <c r="CF281" s="439">
        <v>0</v>
      </c>
      <c r="CG281" s="439">
        <v>0</v>
      </c>
      <c r="CH281" s="439">
        <v>0</v>
      </c>
      <c r="CI281" s="439">
        <v>0</v>
      </c>
      <c r="CJ281" s="439">
        <v>0</v>
      </c>
      <c r="CK281" s="439">
        <v>0</v>
      </c>
      <c r="CL281" s="439">
        <v>0</v>
      </c>
      <c r="CM281" s="439">
        <v>0</v>
      </c>
      <c r="CN281" s="439">
        <v>0</v>
      </c>
      <c r="CO281" s="439">
        <v>0</v>
      </c>
      <c r="CP281" s="439">
        <v>0</v>
      </c>
      <c r="CQ281" s="439">
        <v>0</v>
      </c>
      <c r="CR281" s="439">
        <v>0</v>
      </c>
      <c r="CS281" s="439">
        <v>0</v>
      </c>
      <c r="CT281" s="439">
        <v>0</v>
      </c>
      <c r="CU281" s="439">
        <v>0</v>
      </c>
      <c r="CV281" s="439">
        <v>0</v>
      </c>
      <c r="CW281" s="439">
        <v>0</v>
      </c>
      <c r="CX281" s="439">
        <v>0</v>
      </c>
      <c r="CY281" s="439">
        <v>0</v>
      </c>
      <c r="CZ281" s="439">
        <v>0</v>
      </c>
      <c r="DA281" s="439">
        <v>0</v>
      </c>
      <c r="DB281" s="439">
        <v>0</v>
      </c>
      <c r="DC281" s="439">
        <v>0</v>
      </c>
      <c r="DD281" s="439">
        <v>0</v>
      </c>
      <c r="DE281" s="439">
        <v>0</v>
      </c>
      <c r="DF281" s="439">
        <v>0</v>
      </c>
      <c r="DG281" s="439">
        <v>0</v>
      </c>
      <c r="DH281" s="439">
        <v>0</v>
      </c>
      <c r="DI281" s="439">
        <v>0</v>
      </c>
      <c r="DJ281" s="439">
        <v>0</v>
      </c>
      <c r="DK281" s="439">
        <v>0</v>
      </c>
      <c r="DL281" s="439">
        <v>0</v>
      </c>
      <c r="DM281" s="439">
        <v>0</v>
      </c>
      <c r="DN281" s="439">
        <v>0</v>
      </c>
      <c r="DO281" s="439">
        <v>0</v>
      </c>
      <c r="DP281" s="439">
        <v>0</v>
      </c>
      <c r="DQ281" s="439">
        <v>0</v>
      </c>
      <c r="DR281" s="439">
        <v>0</v>
      </c>
      <c r="DS281" s="439">
        <v>0</v>
      </c>
      <c r="DT281" s="439">
        <v>0</v>
      </c>
      <c r="DU281" s="439">
        <v>0</v>
      </c>
      <c r="DV281" s="439">
        <v>0</v>
      </c>
      <c r="DW281" s="439">
        <v>0</v>
      </c>
      <c r="DX281" s="439">
        <v>0</v>
      </c>
      <c r="DY281" s="439">
        <v>0</v>
      </c>
      <c r="DZ281" s="439">
        <v>0</v>
      </c>
      <c r="EA281" s="439">
        <v>0</v>
      </c>
      <c r="EB281" s="439">
        <v>0</v>
      </c>
      <c r="EC281" s="439">
        <v>0</v>
      </c>
      <c r="ED281" s="439">
        <v>0</v>
      </c>
      <c r="EE281" s="439">
        <v>0</v>
      </c>
      <c r="EF281" s="439">
        <v>0</v>
      </c>
      <c r="EG281" s="439">
        <v>0</v>
      </c>
      <c r="EH281" s="439">
        <v>0</v>
      </c>
      <c r="EI281" s="439">
        <v>0</v>
      </c>
      <c r="EJ281" s="439">
        <v>0</v>
      </c>
      <c r="EK281" s="439">
        <v>0</v>
      </c>
      <c r="EL281" s="439">
        <v>0</v>
      </c>
      <c r="EM281" s="439">
        <v>0</v>
      </c>
      <c r="EN281" s="439">
        <v>0</v>
      </c>
      <c r="EO281" s="439">
        <v>0</v>
      </c>
      <c r="EP281" s="439">
        <v>0</v>
      </c>
      <c r="EQ281" s="439">
        <v>0</v>
      </c>
      <c r="ER281" s="439">
        <v>0</v>
      </c>
      <c r="ES281" s="439">
        <v>0</v>
      </c>
      <c r="ET281" s="439">
        <v>0</v>
      </c>
      <c r="EU281" s="439">
        <v>0</v>
      </c>
      <c r="EV281" s="439">
        <v>0</v>
      </c>
      <c r="EW281" s="439">
        <v>0</v>
      </c>
      <c r="EX281" s="439">
        <v>0</v>
      </c>
      <c r="EY281" s="439">
        <v>0</v>
      </c>
      <c r="EZ281" s="439">
        <v>0</v>
      </c>
      <c r="FA281" s="439">
        <v>0</v>
      </c>
      <c r="FB281" s="439">
        <v>0</v>
      </c>
      <c r="FC281" s="439">
        <v>0</v>
      </c>
      <c r="FD281" s="439">
        <v>0</v>
      </c>
      <c r="FE281" s="439">
        <v>0</v>
      </c>
      <c r="FF281" s="439">
        <v>0</v>
      </c>
      <c r="FG281" s="439">
        <v>0</v>
      </c>
      <c r="FH281" s="439">
        <v>0</v>
      </c>
      <c r="FI281" s="439">
        <v>0</v>
      </c>
      <c r="FJ281" s="439">
        <v>0</v>
      </c>
      <c r="FK281" s="439">
        <v>0</v>
      </c>
      <c r="FL281" s="439">
        <v>0</v>
      </c>
      <c r="FM281" s="439">
        <v>0</v>
      </c>
      <c r="FN281" s="439">
        <v>0</v>
      </c>
      <c r="FO281" s="439">
        <v>0</v>
      </c>
      <c r="FP281" s="439">
        <v>0</v>
      </c>
      <c r="FQ281" s="439">
        <v>0</v>
      </c>
      <c r="FR281" s="439">
        <v>0</v>
      </c>
      <c r="FS281" s="439">
        <v>0</v>
      </c>
      <c r="FT281" s="439">
        <v>0</v>
      </c>
      <c r="FU281" s="439">
        <v>0</v>
      </c>
      <c r="FV281" s="439">
        <v>0</v>
      </c>
      <c r="FW281" s="439">
        <v>0</v>
      </c>
      <c r="FX281" s="439">
        <v>0</v>
      </c>
      <c r="FY281" s="439">
        <v>0</v>
      </c>
      <c r="FZ281" s="439">
        <v>0</v>
      </c>
      <c r="GA281" s="439">
        <v>0</v>
      </c>
      <c r="GB281" s="439">
        <v>0</v>
      </c>
      <c r="GC281" s="439">
        <v>0</v>
      </c>
      <c r="GD281" s="439">
        <v>0</v>
      </c>
      <c r="GE281" s="439">
        <v>0</v>
      </c>
      <c r="GF281" s="439">
        <v>0</v>
      </c>
      <c r="GG281" s="439">
        <v>0</v>
      </c>
      <c r="GH281" s="439">
        <v>0</v>
      </c>
      <c r="GI281" s="439">
        <v>0</v>
      </c>
      <c r="GJ281" s="439">
        <v>0</v>
      </c>
      <c r="GK281" s="439">
        <v>0</v>
      </c>
      <c r="GL281" s="439">
        <v>0</v>
      </c>
      <c r="GM281" s="439">
        <v>0</v>
      </c>
      <c r="GN281" s="439">
        <v>0</v>
      </c>
      <c r="GO281" s="439">
        <v>0</v>
      </c>
      <c r="GP281" s="439">
        <v>0</v>
      </c>
      <c r="GQ281" s="439">
        <v>0</v>
      </c>
      <c r="GR281" s="439">
        <v>0</v>
      </c>
      <c r="GS281" s="439">
        <v>0</v>
      </c>
      <c r="GT281" s="439">
        <v>0</v>
      </c>
      <c r="GU281" s="439">
        <v>0</v>
      </c>
      <c r="GV281" s="439">
        <v>0</v>
      </c>
      <c r="GW281" s="439">
        <v>0</v>
      </c>
      <c r="GX281" s="439">
        <v>0</v>
      </c>
      <c r="GY281" s="439">
        <v>0</v>
      </c>
      <c r="GZ281" s="439">
        <v>0</v>
      </c>
      <c r="HA281" s="439">
        <v>0</v>
      </c>
      <c r="HB281" s="439">
        <v>0</v>
      </c>
      <c r="HC281" s="439">
        <v>0</v>
      </c>
      <c r="HD281" s="439">
        <v>0</v>
      </c>
      <c r="HE281" s="439">
        <v>0</v>
      </c>
      <c r="HF281" s="439">
        <v>0</v>
      </c>
      <c r="HG281" s="439">
        <v>0</v>
      </c>
      <c r="HH281" s="439">
        <v>0</v>
      </c>
      <c r="HI281" s="439">
        <v>0</v>
      </c>
      <c r="HJ281" s="439">
        <v>0</v>
      </c>
      <c r="HK281" s="439">
        <v>0</v>
      </c>
      <c r="HL281" s="439">
        <v>0</v>
      </c>
      <c r="HM281" s="439">
        <v>0</v>
      </c>
      <c r="HN281" s="439">
        <v>0</v>
      </c>
      <c r="HO281" s="439">
        <v>0</v>
      </c>
      <c r="HP281" s="439">
        <v>0</v>
      </c>
      <c r="HQ281" s="439">
        <v>0</v>
      </c>
      <c r="HR281" s="439">
        <v>0</v>
      </c>
      <c r="HS281" s="439">
        <v>0</v>
      </c>
      <c r="HT281" s="439">
        <v>0</v>
      </c>
      <c r="HU281" s="439">
        <v>0</v>
      </c>
      <c r="HV281" s="439">
        <v>0</v>
      </c>
      <c r="HW281" s="439">
        <v>0</v>
      </c>
      <c r="HX281" s="439">
        <v>0</v>
      </c>
      <c r="HY281" s="439">
        <v>0</v>
      </c>
      <c r="HZ281" s="439">
        <v>0</v>
      </c>
      <c r="IA281" s="439">
        <v>0</v>
      </c>
      <c r="IB281" s="439">
        <v>0</v>
      </c>
      <c r="IC281" s="439">
        <v>0</v>
      </c>
      <c r="ID281" s="439">
        <v>0</v>
      </c>
      <c r="IE281" s="439">
        <v>0</v>
      </c>
      <c r="IF281" s="439">
        <v>0</v>
      </c>
      <c r="IG281" s="439">
        <v>0</v>
      </c>
      <c r="IH281" s="439">
        <v>0</v>
      </c>
      <c r="II281" s="439">
        <v>0</v>
      </c>
      <c r="IJ281" s="439">
        <v>0</v>
      </c>
      <c r="IK281" s="439">
        <v>0</v>
      </c>
      <c r="IL281" s="439">
        <v>0</v>
      </c>
      <c r="IM281" s="439">
        <v>0</v>
      </c>
      <c r="IN281" s="439">
        <v>0</v>
      </c>
      <c r="IO281" s="439">
        <v>0</v>
      </c>
      <c r="IP281" s="439">
        <v>0</v>
      </c>
      <c r="IQ281" s="439">
        <v>0</v>
      </c>
      <c r="IR281" s="439">
        <v>0</v>
      </c>
      <c r="IS281" s="439">
        <v>0</v>
      </c>
      <c r="IT281" s="439">
        <v>0</v>
      </c>
      <c r="IU281" s="439">
        <v>0</v>
      </c>
      <c r="IV281" s="439">
        <v>0</v>
      </c>
      <c r="IW281" s="439">
        <v>0</v>
      </c>
      <c r="IX281" s="439">
        <v>0</v>
      </c>
      <c r="IY281" s="439">
        <v>0</v>
      </c>
      <c r="IZ281" s="439">
        <v>0</v>
      </c>
      <c r="JA281" s="439">
        <v>0</v>
      </c>
      <c r="JB281" s="439">
        <v>0</v>
      </c>
      <c r="JC281" s="439">
        <v>0</v>
      </c>
      <c r="JD281" s="439">
        <v>0</v>
      </c>
      <c r="JE281" s="439">
        <v>0</v>
      </c>
      <c r="JF281" s="439">
        <v>0</v>
      </c>
      <c r="JG281" s="439">
        <v>0</v>
      </c>
      <c r="JH281" s="439">
        <v>0</v>
      </c>
      <c r="JI281" s="439">
        <v>0</v>
      </c>
      <c r="JJ281" s="439">
        <v>0</v>
      </c>
      <c r="JK281" s="439">
        <v>0</v>
      </c>
      <c r="JL281" s="439">
        <v>0</v>
      </c>
      <c r="JM281" s="439">
        <v>0</v>
      </c>
      <c r="JN281" s="439">
        <v>0</v>
      </c>
      <c r="JO281" s="439">
        <v>0</v>
      </c>
      <c r="JP281" s="439">
        <v>0</v>
      </c>
      <c r="JQ281" s="439">
        <v>0</v>
      </c>
      <c r="JR281" s="439">
        <v>0</v>
      </c>
      <c r="JS281" s="439">
        <v>0</v>
      </c>
      <c r="JT281" s="439">
        <v>0</v>
      </c>
      <c r="JU281" s="439">
        <v>0</v>
      </c>
      <c r="JV281" s="439">
        <v>0</v>
      </c>
      <c r="JW281" s="439">
        <v>0</v>
      </c>
      <c r="JX281" s="439">
        <v>0</v>
      </c>
      <c r="JY281" s="439">
        <v>0</v>
      </c>
      <c r="JZ281" s="439">
        <v>0</v>
      </c>
      <c r="KA281" s="439">
        <v>0</v>
      </c>
      <c r="KB281" s="439">
        <v>0</v>
      </c>
      <c r="KC281" s="439">
        <v>0</v>
      </c>
      <c r="KD281" s="439">
        <v>0</v>
      </c>
      <c r="KE281" s="439">
        <v>0</v>
      </c>
      <c r="KF281" s="439">
        <v>0</v>
      </c>
      <c r="KG281" s="439">
        <v>0</v>
      </c>
      <c r="KH281" s="439">
        <v>0</v>
      </c>
      <c r="KI281" s="439">
        <v>0</v>
      </c>
      <c r="KJ281" s="439">
        <v>0</v>
      </c>
      <c r="KK281" s="439">
        <v>0</v>
      </c>
      <c r="KL281" s="439">
        <v>0</v>
      </c>
      <c r="KM281" s="439">
        <v>0</v>
      </c>
      <c r="KN281" s="439">
        <v>0</v>
      </c>
      <c r="KO281" s="439">
        <v>0</v>
      </c>
      <c r="KP281" s="439">
        <v>0</v>
      </c>
      <c r="KQ281" s="439">
        <v>0</v>
      </c>
      <c r="KR281" s="439">
        <v>0</v>
      </c>
      <c r="KS281" s="439">
        <v>0</v>
      </c>
      <c r="KT281" s="439">
        <v>0</v>
      </c>
      <c r="KU281" s="439">
        <v>0</v>
      </c>
      <c r="KV281" s="439">
        <v>0</v>
      </c>
      <c r="KW281" s="439">
        <v>0</v>
      </c>
      <c r="KX281" s="439">
        <v>0</v>
      </c>
      <c r="KY281" s="439">
        <v>0</v>
      </c>
      <c r="KZ281" s="439">
        <v>0</v>
      </c>
      <c r="LA281" s="439">
        <v>0</v>
      </c>
      <c r="LB281" s="439">
        <v>0</v>
      </c>
      <c r="LC281" s="439">
        <v>0</v>
      </c>
      <c r="LD281" s="439">
        <v>0</v>
      </c>
      <c r="LE281" s="439">
        <v>0</v>
      </c>
      <c r="LF281" s="439">
        <v>0</v>
      </c>
      <c r="LG281" s="439">
        <v>0</v>
      </c>
      <c r="LH281" s="439">
        <v>0</v>
      </c>
      <c r="LI281" s="439">
        <v>0</v>
      </c>
      <c r="LJ281" s="439">
        <v>0</v>
      </c>
      <c r="LK281" s="439">
        <v>0</v>
      </c>
      <c r="LL281" s="439">
        <v>0</v>
      </c>
      <c r="LM281" s="439">
        <v>0</v>
      </c>
      <c r="LN281" s="439">
        <v>0</v>
      </c>
      <c r="LO281" s="439">
        <v>0</v>
      </c>
      <c r="LP281" s="439">
        <v>0</v>
      </c>
      <c r="LQ281" s="439">
        <v>0</v>
      </c>
      <c r="LR281" s="439">
        <v>0</v>
      </c>
      <c r="LS281" s="439">
        <v>0</v>
      </c>
      <c r="LT281" s="439">
        <v>0</v>
      </c>
      <c r="LU281" s="439">
        <v>0</v>
      </c>
      <c r="LV281" s="439">
        <v>0</v>
      </c>
      <c r="LW281" s="439">
        <v>0</v>
      </c>
      <c r="LX281" s="439">
        <v>0</v>
      </c>
      <c r="LY281" s="439">
        <v>0</v>
      </c>
      <c r="LZ281" s="439">
        <v>0</v>
      </c>
      <c r="MA281" s="439">
        <v>0</v>
      </c>
      <c r="MB281" s="439">
        <v>0</v>
      </c>
      <c r="MC281" s="439">
        <v>0</v>
      </c>
      <c r="MD281" s="439">
        <v>0</v>
      </c>
      <c r="ME281" s="439">
        <v>0</v>
      </c>
      <c r="MF281" s="439">
        <v>0</v>
      </c>
      <c r="MG281" s="439">
        <v>0</v>
      </c>
      <c r="MH281" s="439">
        <v>0</v>
      </c>
      <c r="MI281" s="439">
        <v>0</v>
      </c>
      <c r="MJ281" s="439">
        <v>0</v>
      </c>
      <c r="MK281" s="439">
        <v>0</v>
      </c>
      <c r="ML281" s="439">
        <v>0</v>
      </c>
      <c r="MM281" s="439">
        <v>0</v>
      </c>
      <c r="MN281" s="439">
        <v>0</v>
      </c>
      <c r="MO281" s="439">
        <v>0</v>
      </c>
      <c r="MP281" s="439">
        <v>0</v>
      </c>
      <c r="MQ281" s="439">
        <v>0</v>
      </c>
      <c r="MR281" s="439">
        <v>0</v>
      </c>
      <c r="MS281" s="439">
        <v>0</v>
      </c>
      <c r="MT281" s="439">
        <v>0</v>
      </c>
      <c r="MU281" s="439">
        <v>0</v>
      </c>
      <c r="MV281" s="439">
        <v>0</v>
      </c>
      <c r="MW281" s="439">
        <v>0</v>
      </c>
      <c r="MX281" s="439">
        <v>0</v>
      </c>
      <c r="MY281" s="439">
        <v>0</v>
      </c>
      <c r="MZ281" s="439">
        <v>0</v>
      </c>
      <c r="NA281" s="439">
        <v>0</v>
      </c>
      <c r="NB281" s="439">
        <v>0</v>
      </c>
      <c r="NC281" s="439">
        <v>0</v>
      </c>
      <c r="ND281" s="439">
        <v>0</v>
      </c>
      <c r="NE281" s="439">
        <v>0</v>
      </c>
      <c r="NF281" s="439">
        <v>0</v>
      </c>
      <c r="NG281" s="439">
        <v>0</v>
      </c>
      <c r="NH281" s="439">
        <v>0</v>
      </c>
      <c r="NI281" s="439">
        <v>0</v>
      </c>
      <c r="NJ281" s="439">
        <v>0</v>
      </c>
      <c r="NK281" s="442">
        <v>0</v>
      </c>
    </row>
    <row r="282" spans="1:375" x14ac:dyDescent="0.15">
      <c r="A282" s="436">
        <f t="shared" si="487"/>
        <v>0</v>
      </c>
      <c r="B282" s="441" t="s">
        <v>748</v>
      </c>
      <c r="C282" s="438" t="s">
        <v>749</v>
      </c>
      <c r="D282" s="439">
        <f t="shared" ref="D282:BO282" si="488">IF(OR($AL115=0,D$165&gt;$E115,D$165&lt;EOMONTH($D115,0)),0,IF(((($AJ115*((1+$AN115)^(D$163-1))/12))-(D280/$AM115))*$AM115&lt;0,0,((($AJ115*((1+$AN115)^(D$163-1))/12))-(D280/$AM115))*$AM115))</f>
        <v>0</v>
      </c>
      <c r="E282" s="439">
        <f t="shared" si="488"/>
        <v>0</v>
      </c>
      <c r="F282" s="439">
        <f t="shared" si="488"/>
        <v>0</v>
      </c>
      <c r="G282" s="439">
        <f t="shared" si="488"/>
        <v>0</v>
      </c>
      <c r="H282" s="439">
        <f t="shared" si="488"/>
        <v>0</v>
      </c>
      <c r="I282" s="439">
        <f t="shared" si="488"/>
        <v>0</v>
      </c>
      <c r="J282" s="439">
        <f t="shared" si="488"/>
        <v>0</v>
      </c>
      <c r="K282" s="439">
        <f t="shared" si="488"/>
        <v>0</v>
      </c>
      <c r="L282" s="439">
        <f t="shared" si="488"/>
        <v>0</v>
      </c>
      <c r="M282" s="439">
        <f t="shared" si="488"/>
        <v>0</v>
      </c>
      <c r="N282" s="439">
        <f t="shared" si="488"/>
        <v>0</v>
      </c>
      <c r="O282" s="439">
        <f t="shared" si="488"/>
        <v>0</v>
      </c>
      <c r="P282" s="439">
        <f t="shared" si="488"/>
        <v>0</v>
      </c>
      <c r="Q282" s="439">
        <f t="shared" si="488"/>
        <v>0</v>
      </c>
      <c r="R282" s="439">
        <f t="shared" si="488"/>
        <v>0</v>
      </c>
      <c r="S282" s="439">
        <f t="shared" si="488"/>
        <v>0</v>
      </c>
      <c r="T282" s="439">
        <f t="shared" si="488"/>
        <v>0</v>
      </c>
      <c r="U282" s="439">
        <f t="shared" si="488"/>
        <v>0</v>
      </c>
      <c r="V282" s="439">
        <f t="shared" si="488"/>
        <v>0</v>
      </c>
      <c r="W282" s="439">
        <f t="shared" si="488"/>
        <v>0</v>
      </c>
      <c r="X282" s="439">
        <f t="shared" si="488"/>
        <v>0</v>
      </c>
      <c r="Y282" s="439">
        <f t="shared" si="488"/>
        <v>0</v>
      </c>
      <c r="Z282" s="439">
        <f t="shared" si="488"/>
        <v>0</v>
      </c>
      <c r="AA282" s="439">
        <f t="shared" si="488"/>
        <v>0</v>
      </c>
      <c r="AB282" s="439">
        <f t="shared" si="488"/>
        <v>0</v>
      </c>
      <c r="AC282" s="439">
        <f t="shared" si="488"/>
        <v>0</v>
      </c>
      <c r="AD282" s="439">
        <f t="shared" si="488"/>
        <v>0</v>
      </c>
      <c r="AE282" s="439">
        <f t="shared" si="488"/>
        <v>0</v>
      </c>
      <c r="AF282" s="439">
        <f t="shared" si="488"/>
        <v>0</v>
      </c>
      <c r="AG282" s="439">
        <f t="shared" si="488"/>
        <v>0</v>
      </c>
      <c r="AH282" s="439">
        <f t="shared" si="488"/>
        <v>0</v>
      </c>
      <c r="AI282" s="439">
        <f t="shared" si="488"/>
        <v>0</v>
      </c>
      <c r="AJ282" s="439">
        <f t="shared" si="488"/>
        <v>0</v>
      </c>
      <c r="AK282" s="439">
        <f t="shared" si="488"/>
        <v>0</v>
      </c>
      <c r="AL282" s="439">
        <f t="shared" si="488"/>
        <v>0</v>
      </c>
      <c r="AM282" s="439">
        <f t="shared" si="488"/>
        <v>0</v>
      </c>
      <c r="AN282" s="439">
        <f t="shared" si="488"/>
        <v>0</v>
      </c>
      <c r="AO282" s="439">
        <f t="shared" si="488"/>
        <v>0</v>
      </c>
      <c r="AP282" s="439">
        <f t="shared" si="488"/>
        <v>0</v>
      </c>
      <c r="AQ282" s="439">
        <f t="shared" si="488"/>
        <v>0</v>
      </c>
      <c r="AR282" s="439">
        <f t="shared" si="488"/>
        <v>0</v>
      </c>
      <c r="AS282" s="439">
        <f t="shared" si="488"/>
        <v>0</v>
      </c>
      <c r="AT282" s="439">
        <f t="shared" si="488"/>
        <v>0</v>
      </c>
      <c r="AU282" s="439">
        <f t="shared" si="488"/>
        <v>0</v>
      </c>
      <c r="AV282" s="439">
        <f t="shared" si="488"/>
        <v>0</v>
      </c>
      <c r="AW282" s="439">
        <f t="shared" si="488"/>
        <v>0</v>
      </c>
      <c r="AX282" s="439">
        <f t="shared" si="488"/>
        <v>0</v>
      </c>
      <c r="AY282" s="439">
        <f t="shared" si="488"/>
        <v>0</v>
      </c>
      <c r="AZ282" s="439">
        <f t="shared" si="488"/>
        <v>0</v>
      </c>
      <c r="BA282" s="439">
        <f t="shared" si="488"/>
        <v>0</v>
      </c>
      <c r="BB282" s="439">
        <f t="shared" si="488"/>
        <v>0</v>
      </c>
      <c r="BC282" s="439">
        <f t="shared" si="488"/>
        <v>0</v>
      </c>
      <c r="BD282" s="439">
        <f t="shared" si="488"/>
        <v>0</v>
      </c>
      <c r="BE282" s="439">
        <f t="shared" si="488"/>
        <v>0</v>
      </c>
      <c r="BF282" s="439">
        <f t="shared" si="488"/>
        <v>0</v>
      </c>
      <c r="BG282" s="439">
        <f t="shared" si="488"/>
        <v>0</v>
      </c>
      <c r="BH282" s="439">
        <f t="shared" si="488"/>
        <v>0</v>
      </c>
      <c r="BI282" s="439">
        <f t="shared" si="488"/>
        <v>0</v>
      </c>
      <c r="BJ282" s="439">
        <f t="shared" si="488"/>
        <v>0</v>
      </c>
      <c r="BK282" s="439">
        <f t="shared" si="488"/>
        <v>0</v>
      </c>
      <c r="BL282" s="439">
        <f t="shared" si="488"/>
        <v>0</v>
      </c>
      <c r="BM282" s="439">
        <f t="shared" si="488"/>
        <v>0</v>
      </c>
      <c r="BN282" s="439">
        <f t="shared" si="488"/>
        <v>0</v>
      </c>
      <c r="BO282" s="439">
        <f t="shared" si="488"/>
        <v>0</v>
      </c>
      <c r="BP282" s="439">
        <f t="shared" ref="BP282:EA282" si="489">IF(OR($AL115=0,BP$165&gt;$E115,BP$165&lt;EOMONTH($D115,0)),0,IF(((($AJ115*((1+$AN115)^(BP$163-1))/12))-(BP280/$AM115))*$AM115&lt;0,0,((($AJ115*((1+$AN115)^(BP$163-1))/12))-(BP280/$AM115))*$AM115))</f>
        <v>0</v>
      </c>
      <c r="BQ282" s="439">
        <f t="shared" si="489"/>
        <v>0</v>
      </c>
      <c r="BR282" s="439">
        <f t="shared" si="489"/>
        <v>0</v>
      </c>
      <c r="BS282" s="439">
        <f t="shared" si="489"/>
        <v>0</v>
      </c>
      <c r="BT282" s="439">
        <f t="shared" si="489"/>
        <v>0</v>
      </c>
      <c r="BU282" s="439">
        <f t="shared" si="489"/>
        <v>0</v>
      </c>
      <c r="BV282" s="439">
        <f t="shared" si="489"/>
        <v>0</v>
      </c>
      <c r="BW282" s="439">
        <f t="shared" si="489"/>
        <v>0</v>
      </c>
      <c r="BX282" s="439">
        <f t="shared" si="489"/>
        <v>0</v>
      </c>
      <c r="BY282" s="439">
        <f t="shared" si="489"/>
        <v>0</v>
      </c>
      <c r="BZ282" s="439">
        <f t="shared" si="489"/>
        <v>0</v>
      </c>
      <c r="CA282" s="439">
        <f t="shared" si="489"/>
        <v>0</v>
      </c>
      <c r="CB282" s="439">
        <f t="shared" si="489"/>
        <v>0</v>
      </c>
      <c r="CC282" s="439">
        <f t="shared" si="489"/>
        <v>0</v>
      </c>
      <c r="CD282" s="439">
        <f t="shared" si="489"/>
        <v>0</v>
      </c>
      <c r="CE282" s="439">
        <f t="shared" si="489"/>
        <v>0</v>
      </c>
      <c r="CF282" s="439">
        <f t="shared" si="489"/>
        <v>0</v>
      </c>
      <c r="CG282" s="439">
        <f t="shared" si="489"/>
        <v>0</v>
      </c>
      <c r="CH282" s="439">
        <f t="shared" si="489"/>
        <v>0</v>
      </c>
      <c r="CI282" s="439">
        <f t="shared" si="489"/>
        <v>0</v>
      </c>
      <c r="CJ282" s="439">
        <f t="shared" si="489"/>
        <v>0</v>
      </c>
      <c r="CK282" s="439">
        <f t="shared" si="489"/>
        <v>0</v>
      </c>
      <c r="CL282" s="439">
        <f t="shared" si="489"/>
        <v>0</v>
      </c>
      <c r="CM282" s="439">
        <f t="shared" si="489"/>
        <v>0</v>
      </c>
      <c r="CN282" s="439">
        <f t="shared" si="489"/>
        <v>0</v>
      </c>
      <c r="CO282" s="439">
        <f t="shared" si="489"/>
        <v>0</v>
      </c>
      <c r="CP282" s="439">
        <f t="shared" si="489"/>
        <v>0</v>
      </c>
      <c r="CQ282" s="439">
        <f t="shared" si="489"/>
        <v>0</v>
      </c>
      <c r="CR282" s="439">
        <f t="shared" si="489"/>
        <v>0</v>
      </c>
      <c r="CS282" s="439">
        <f t="shared" si="489"/>
        <v>0</v>
      </c>
      <c r="CT282" s="439">
        <f t="shared" si="489"/>
        <v>0</v>
      </c>
      <c r="CU282" s="439">
        <f t="shared" si="489"/>
        <v>0</v>
      </c>
      <c r="CV282" s="439">
        <f t="shared" si="489"/>
        <v>0</v>
      </c>
      <c r="CW282" s="439">
        <f t="shared" si="489"/>
        <v>0</v>
      </c>
      <c r="CX282" s="439">
        <f t="shared" si="489"/>
        <v>0</v>
      </c>
      <c r="CY282" s="439">
        <f t="shared" si="489"/>
        <v>0</v>
      </c>
      <c r="CZ282" s="439">
        <f t="shared" si="489"/>
        <v>0</v>
      </c>
      <c r="DA282" s="439">
        <f t="shared" si="489"/>
        <v>0</v>
      </c>
      <c r="DB282" s="439">
        <f t="shared" si="489"/>
        <v>0</v>
      </c>
      <c r="DC282" s="439">
        <f t="shared" si="489"/>
        <v>0</v>
      </c>
      <c r="DD282" s="439">
        <f t="shared" si="489"/>
        <v>0</v>
      </c>
      <c r="DE282" s="439">
        <f t="shared" si="489"/>
        <v>0</v>
      </c>
      <c r="DF282" s="439">
        <f t="shared" si="489"/>
        <v>0</v>
      </c>
      <c r="DG282" s="439">
        <f t="shared" si="489"/>
        <v>0</v>
      </c>
      <c r="DH282" s="439">
        <f t="shared" si="489"/>
        <v>0</v>
      </c>
      <c r="DI282" s="439">
        <f t="shared" si="489"/>
        <v>0</v>
      </c>
      <c r="DJ282" s="439">
        <f t="shared" si="489"/>
        <v>0</v>
      </c>
      <c r="DK282" s="439">
        <f t="shared" si="489"/>
        <v>0</v>
      </c>
      <c r="DL282" s="439">
        <f t="shared" si="489"/>
        <v>0</v>
      </c>
      <c r="DM282" s="439">
        <f t="shared" si="489"/>
        <v>0</v>
      </c>
      <c r="DN282" s="439">
        <f t="shared" si="489"/>
        <v>0</v>
      </c>
      <c r="DO282" s="439">
        <f t="shared" si="489"/>
        <v>0</v>
      </c>
      <c r="DP282" s="439">
        <f t="shared" si="489"/>
        <v>0</v>
      </c>
      <c r="DQ282" s="439">
        <f t="shared" si="489"/>
        <v>0</v>
      </c>
      <c r="DR282" s="439">
        <f t="shared" si="489"/>
        <v>0</v>
      </c>
      <c r="DS282" s="439">
        <f t="shared" si="489"/>
        <v>0</v>
      </c>
      <c r="DT282" s="439">
        <f t="shared" si="489"/>
        <v>0</v>
      </c>
      <c r="DU282" s="439">
        <f t="shared" si="489"/>
        <v>0</v>
      </c>
      <c r="DV282" s="439">
        <f t="shared" si="489"/>
        <v>0</v>
      </c>
      <c r="DW282" s="439">
        <f t="shared" si="489"/>
        <v>0</v>
      </c>
      <c r="DX282" s="439">
        <f t="shared" si="489"/>
        <v>0</v>
      </c>
      <c r="DY282" s="439">
        <f t="shared" si="489"/>
        <v>0</v>
      </c>
      <c r="DZ282" s="439">
        <f t="shared" si="489"/>
        <v>0</v>
      </c>
      <c r="EA282" s="439">
        <f t="shared" si="489"/>
        <v>0</v>
      </c>
      <c r="EB282" s="439">
        <f t="shared" ref="EB282:GM282" si="490">IF(OR($AL115=0,EB$165&gt;$E115,EB$165&lt;EOMONTH($D115,0)),0,IF(((($AJ115*((1+$AN115)^(EB$163-1))/12))-(EB280/$AM115))*$AM115&lt;0,0,((($AJ115*((1+$AN115)^(EB$163-1))/12))-(EB280/$AM115))*$AM115))</f>
        <v>0</v>
      </c>
      <c r="EC282" s="439">
        <f t="shared" si="490"/>
        <v>0</v>
      </c>
      <c r="ED282" s="439">
        <f t="shared" si="490"/>
        <v>0</v>
      </c>
      <c r="EE282" s="439">
        <f t="shared" si="490"/>
        <v>0</v>
      </c>
      <c r="EF282" s="439">
        <f t="shared" si="490"/>
        <v>0</v>
      </c>
      <c r="EG282" s="439">
        <f t="shared" si="490"/>
        <v>0</v>
      </c>
      <c r="EH282" s="439">
        <f t="shared" si="490"/>
        <v>0</v>
      </c>
      <c r="EI282" s="439">
        <f t="shared" si="490"/>
        <v>0</v>
      </c>
      <c r="EJ282" s="439">
        <f t="shared" si="490"/>
        <v>0</v>
      </c>
      <c r="EK282" s="439">
        <f t="shared" si="490"/>
        <v>0</v>
      </c>
      <c r="EL282" s="439">
        <f t="shared" si="490"/>
        <v>0</v>
      </c>
      <c r="EM282" s="439">
        <f t="shared" si="490"/>
        <v>0</v>
      </c>
      <c r="EN282" s="439">
        <f t="shared" si="490"/>
        <v>0</v>
      </c>
      <c r="EO282" s="439">
        <f t="shared" si="490"/>
        <v>0</v>
      </c>
      <c r="EP282" s="439">
        <f t="shared" si="490"/>
        <v>0</v>
      </c>
      <c r="EQ282" s="439">
        <f t="shared" si="490"/>
        <v>0</v>
      </c>
      <c r="ER282" s="439">
        <f t="shared" si="490"/>
        <v>0</v>
      </c>
      <c r="ES282" s="439">
        <f t="shared" si="490"/>
        <v>0</v>
      </c>
      <c r="ET282" s="439">
        <f t="shared" si="490"/>
        <v>0</v>
      </c>
      <c r="EU282" s="439">
        <f t="shared" si="490"/>
        <v>0</v>
      </c>
      <c r="EV282" s="439">
        <f t="shared" si="490"/>
        <v>0</v>
      </c>
      <c r="EW282" s="439">
        <f t="shared" si="490"/>
        <v>0</v>
      </c>
      <c r="EX282" s="439">
        <f t="shared" si="490"/>
        <v>0</v>
      </c>
      <c r="EY282" s="439">
        <f t="shared" si="490"/>
        <v>0</v>
      </c>
      <c r="EZ282" s="439">
        <f t="shared" si="490"/>
        <v>0</v>
      </c>
      <c r="FA282" s="439">
        <f t="shared" si="490"/>
        <v>0</v>
      </c>
      <c r="FB282" s="439">
        <f t="shared" si="490"/>
        <v>0</v>
      </c>
      <c r="FC282" s="439">
        <f t="shared" si="490"/>
        <v>0</v>
      </c>
      <c r="FD282" s="439">
        <f t="shared" si="490"/>
        <v>0</v>
      </c>
      <c r="FE282" s="439">
        <f t="shared" si="490"/>
        <v>0</v>
      </c>
      <c r="FF282" s="439">
        <f t="shared" si="490"/>
        <v>0</v>
      </c>
      <c r="FG282" s="439">
        <f t="shared" si="490"/>
        <v>0</v>
      </c>
      <c r="FH282" s="439">
        <f t="shared" si="490"/>
        <v>0</v>
      </c>
      <c r="FI282" s="439">
        <f t="shared" si="490"/>
        <v>0</v>
      </c>
      <c r="FJ282" s="439">
        <f t="shared" si="490"/>
        <v>0</v>
      </c>
      <c r="FK282" s="439">
        <f t="shared" si="490"/>
        <v>0</v>
      </c>
      <c r="FL282" s="439">
        <f t="shared" si="490"/>
        <v>0</v>
      </c>
      <c r="FM282" s="439">
        <f t="shared" si="490"/>
        <v>0</v>
      </c>
      <c r="FN282" s="439">
        <f t="shared" si="490"/>
        <v>0</v>
      </c>
      <c r="FO282" s="439">
        <f t="shared" si="490"/>
        <v>0</v>
      </c>
      <c r="FP282" s="439">
        <f t="shared" si="490"/>
        <v>0</v>
      </c>
      <c r="FQ282" s="439">
        <f t="shared" si="490"/>
        <v>0</v>
      </c>
      <c r="FR282" s="439">
        <f t="shared" si="490"/>
        <v>0</v>
      </c>
      <c r="FS282" s="439">
        <f t="shared" si="490"/>
        <v>0</v>
      </c>
      <c r="FT282" s="439">
        <f t="shared" si="490"/>
        <v>0</v>
      </c>
      <c r="FU282" s="439">
        <f t="shared" si="490"/>
        <v>0</v>
      </c>
      <c r="FV282" s="439">
        <f t="shared" si="490"/>
        <v>0</v>
      </c>
      <c r="FW282" s="439">
        <f t="shared" si="490"/>
        <v>0</v>
      </c>
      <c r="FX282" s="439">
        <f t="shared" si="490"/>
        <v>0</v>
      </c>
      <c r="FY282" s="439">
        <f t="shared" si="490"/>
        <v>0</v>
      </c>
      <c r="FZ282" s="439">
        <f t="shared" si="490"/>
        <v>0</v>
      </c>
      <c r="GA282" s="439">
        <f t="shared" si="490"/>
        <v>0</v>
      </c>
      <c r="GB282" s="439">
        <f t="shared" si="490"/>
        <v>0</v>
      </c>
      <c r="GC282" s="439">
        <f t="shared" si="490"/>
        <v>0</v>
      </c>
      <c r="GD282" s="439">
        <f t="shared" si="490"/>
        <v>0</v>
      </c>
      <c r="GE282" s="439">
        <f t="shared" si="490"/>
        <v>0</v>
      </c>
      <c r="GF282" s="439">
        <f t="shared" si="490"/>
        <v>0</v>
      </c>
      <c r="GG282" s="439">
        <f t="shared" si="490"/>
        <v>0</v>
      </c>
      <c r="GH282" s="439">
        <f t="shared" si="490"/>
        <v>0</v>
      </c>
      <c r="GI282" s="439">
        <f t="shared" si="490"/>
        <v>0</v>
      </c>
      <c r="GJ282" s="439">
        <f t="shared" si="490"/>
        <v>0</v>
      </c>
      <c r="GK282" s="439">
        <f t="shared" si="490"/>
        <v>0</v>
      </c>
      <c r="GL282" s="439">
        <f t="shared" si="490"/>
        <v>0</v>
      </c>
      <c r="GM282" s="439">
        <f t="shared" si="490"/>
        <v>0</v>
      </c>
      <c r="GN282" s="439">
        <f t="shared" ref="GN282:IY282" si="491">IF(OR($AL115=0,GN$165&gt;$E115,GN$165&lt;EOMONTH($D115,0)),0,IF(((($AJ115*((1+$AN115)^(GN$163-1))/12))-(GN280/$AM115))*$AM115&lt;0,0,((($AJ115*((1+$AN115)^(GN$163-1))/12))-(GN280/$AM115))*$AM115))</f>
        <v>0</v>
      </c>
      <c r="GO282" s="439">
        <f t="shared" si="491"/>
        <v>0</v>
      </c>
      <c r="GP282" s="439">
        <f t="shared" si="491"/>
        <v>0</v>
      </c>
      <c r="GQ282" s="439">
        <f t="shared" si="491"/>
        <v>0</v>
      </c>
      <c r="GR282" s="439">
        <f t="shared" si="491"/>
        <v>0</v>
      </c>
      <c r="GS282" s="439">
        <f t="shared" si="491"/>
        <v>0</v>
      </c>
      <c r="GT282" s="439">
        <f t="shared" si="491"/>
        <v>0</v>
      </c>
      <c r="GU282" s="439">
        <f t="shared" si="491"/>
        <v>0</v>
      </c>
      <c r="GV282" s="439">
        <f t="shared" si="491"/>
        <v>0</v>
      </c>
      <c r="GW282" s="439">
        <f t="shared" si="491"/>
        <v>0</v>
      </c>
      <c r="GX282" s="439">
        <f t="shared" si="491"/>
        <v>0</v>
      </c>
      <c r="GY282" s="439">
        <f t="shared" si="491"/>
        <v>0</v>
      </c>
      <c r="GZ282" s="439">
        <f t="shared" si="491"/>
        <v>0</v>
      </c>
      <c r="HA282" s="439">
        <f t="shared" si="491"/>
        <v>0</v>
      </c>
      <c r="HB282" s="439">
        <f t="shared" si="491"/>
        <v>0</v>
      </c>
      <c r="HC282" s="439">
        <f t="shared" si="491"/>
        <v>0</v>
      </c>
      <c r="HD282" s="439">
        <f t="shared" si="491"/>
        <v>0</v>
      </c>
      <c r="HE282" s="439">
        <f t="shared" si="491"/>
        <v>0</v>
      </c>
      <c r="HF282" s="439">
        <f t="shared" si="491"/>
        <v>0</v>
      </c>
      <c r="HG282" s="439">
        <f t="shared" si="491"/>
        <v>0</v>
      </c>
      <c r="HH282" s="439">
        <f t="shared" si="491"/>
        <v>0</v>
      </c>
      <c r="HI282" s="439">
        <f t="shared" si="491"/>
        <v>0</v>
      </c>
      <c r="HJ282" s="439">
        <f t="shared" si="491"/>
        <v>0</v>
      </c>
      <c r="HK282" s="439">
        <f t="shared" si="491"/>
        <v>0</v>
      </c>
      <c r="HL282" s="439">
        <f t="shared" si="491"/>
        <v>0</v>
      </c>
      <c r="HM282" s="439">
        <f t="shared" si="491"/>
        <v>0</v>
      </c>
      <c r="HN282" s="439">
        <f t="shared" si="491"/>
        <v>0</v>
      </c>
      <c r="HO282" s="439">
        <f t="shared" si="491"/>
        <v>0</v>
      </c>
      <c r="HP282" s="439">
        <f t="shared" si="491"/>
        <v>0</v>
      </c>
      <c r="HQ282" s="439">
        <f t="shared" si="491"/>
        <v>0</v>
      </c>
      <c r="HR282" s="439">
        <f t="shared" si="491"/>
        <v>0</v>
      </c>
      <c r="HS282" s="439">
        <f t="shared" si="491"/>
        <v>0</v>
      </c>
      <c r="HT282" s="439">
        <f t="shared" si="491"/>
        <v>0</v>
      </c>
      <c r="HU282" s="439">
        <f t="shared" si="491"/>
        <v>0</v>
      </c>
      <c r="HV282" s="439">
        <f t="shared" si="491"/>
        <v>0</v>
      </c>
      <c r="HW282" s="439">
        <f t="shared" si="491"/>
        <v>0</v>
      </c>
      <c r="HX282" s="439">
        <f t="shared" si="491"/>
        <v>0</v>
      </c>
      <c r="HY282" s="439">
        <f t="shared" si="491"/>
        <v>0</v>
      </c>
      <c r="HZ282" s="439">
        <f t="shared" si="491"/>
        <v>0</v>
      </c>
      <c r="IA282" s="439">
        <f t="shared" si="491"/>
        <v>0</v>
      </c>
      <c r="IB282" s="439">
        <f t="shared" si="491"/>
        <v>0</v>
      </c>
      <c r="IC282" s="439">
        <f t="shared" si="491"/>
        <v>0</v>
      </c>
      <c r="ID282" s="439">
        <f t="shared" si="491"/>
        <v>0</v>
      </c>
      <c r="IE282" s="439">
        <f t="shared" si="491"/>
        <v>0</v>
      </c>
      <c r="IF282" s="439">
        <f t="shared" si="491"/>
        <v>0</v>
      </c>
      <c r="IG282" s="439">
        <f t="shared" si="491"/>
        <v>0</v>
      </c>
      <c r="IH282" s="439">
        <f t="shared" si="491"/>
        <v>0</v>
      </c>
      <c r="II282" s="439">
        <f t="shared" si="491"/>
        <v>0</v>
      </c>
      <c r="IJ282" s="439">
        <f t="shared" si="491"/>
        <v>0</v>
      </c>
      <c r="IK282" s="439">
        <f t="shared" si="491"/>
        <v>0</v>
      </c>
      <c r="IL282" s="439">
        <f t="shared" si="491"/>
        <v>0</v>
      </c>
      <c r="IM282" s="439">
        <f t="shared" si="491"/>
        <v>0</v>
      </c>
      <c r="IN282" s="439">
        <f t="shared" si="491"/>
        <v>0</v>
      </c>
      <c r="IO282" s="439">
        <f t="shared" si="491"/>
        <v>0</v>
      </c>
      <c r="IP282" s="439">
        <f t="shared" si="491"/>
        <v>0</v>
      </c>
      <c r="IQ282" s="439">
        <f t="shared" si="491"/>
        <v>0</v>
      </c>
      <c r="IR282" s="439">
        <f t="shared" si="491"/>
        <v>0</v>
      </c>
      <c r="IS282" s="439">
        <f t="shared" si="491"/>
        <v>0</v>
      </c>
      <c r="IT282" s="439">
        <f t="shared" si="491"/>
        <v>0</v>
      </c>
      <c r="IU282" s="439">
        <f t="shared" si="491"/>
        <v>0</v>
      </c>
      <c r="IV282" s="439">
        <f t="shared" si="491"/>
        <v>0</v>
      </c>
      <c r="IW282" s="439">
        <f t="shared" si="491"/>
        <v>0</v>
      </c>
      <c r="IX282" s="439">
        <f t="shared" si="491"/>
        <v>0</v>
      </c>
      <c r="IY282" s="439">
        <f t="shared" si="491"/>
        <v>0</v>
      </c>
      <c r="IZ282" s="439">
        <f t="shared" ref="IZ282:LK282" si="492">IF(OR($AL115=0,IZ$165&gt;$E115,IZ$165&lt;EOMONTH($D115,0)),0,IF(((($AJ115*((1+$AN115)^(IZ$163-1))/12))-(IZ280/$AM115))*$AM115&lt;0,0,((($AJ115*((1+$AN115)^(IZ$163-1))/12))-(IZ280/$AM115))*$AM115))</f>
        <v>0</v>
      </c>
      <c r="JA282" s="439">
        <f t="shared" si="492"/>
        <v>0</v>
      </c>
      <c r="JB282" s="439">
        <f t="shared" si="492"/>
        <v>0</v>
      </c>
      <c r="JC282" s="439">
        <f t="shared" si="492"/>
        <v>0</v>
      </c>
      <c r="JD282" s="439">
        <f t="shared" si="492"/>
        <v>0</v>
      </c>
      <c r="JE282" s="439">
        <f t="shared" si="492"/>
        <v>0</v>
      </c>
      <c r="JF282" s="439">
        <f t="shared" si="492"/>
        <v>0</v>
      </c>
      <c r="JG282" s="439">
        <f t="shared" si="492"/>
        <v>0</v>
      </c>
      <c r="JH282" s="439">
        <f t="shared" si="492"/>
        <v>0</v>
      </c>
      <c r="JI282" s="439">
        <f t="shared" si="492"/>
        <v>0</v>
      </c>
      <c r="JJ282" s="439">
        <f t="shared" si="492"/>
        <v>0</v>
      </c>
      <c r="JK282" s="439">
        <f t="shared" si="492"/>
        <v>0</v>
      </c>
      <c r="JL282" s="439">
        <f t="shared" si="492"/>
        <v>0</v>
      </c>
      <c r="JM282" s="439">
        <f t="shared" si="492"/>
        <v>0</v>
      </c>
      <c r="JN282" s="439">
        <f t="shared" si="492"/>
        <v>0</v>
      </c>
      <c r="JO282" s="439">
        <f t="shared" si="492"/>
        <v>0</v>
      </c>
      <c r="JP282" s="439">
        <f t="shared" si="492"/>
        <v>0</v>
      </c>
      <c r="JQ282" s="439">
        <f t="shared" si="492"/>
        <v>0</v>
      </c>
      <c r="JR282" s="439">
        <f t="shared" si="492"/>
        <v>0</v>
      </c>
      <c r="JS282" s="439">
        <f t="shared" si="492"/>
        <v>0</v>
      </c>
      <c r="JT282" s="439">
        <f t="shared" si="492"/>
        <v>0</v>
      </c>
      <c r="JU282" s="439">
        <f t="shared" si="492"/>
        <v>0</v>
      </c>
      <c r="JV282" s="439">
        <f t="shared" si="492"/>
        <v>0</v>
      </c>
      <c r="JW282" s="439">
        <f t="shared" si="492"/>
        <v>0</v>
      </c>
      <c r="JX282" s="439">
        <f t="shared" si="492"/>
        <v>0</v>
      </c>
      <c r="JY282" s="439">
        <f t="shared" si="492"/>
        <v>0</v>
      </c>
      <c r="JZ282" s="439">
        <f t="shared" si="492"/>
        <v>0</v>
      </c>
      <c r="KA282" s="439">
        <f t="shared" si="492"/>
        <v>0</v>
      </c>
      <c r="KB282" s="439">
        <f t="shared" si="492"/>
        <v>0</v>
      </c>
      <c r="KC282" s="439">
        <f t="shared" si="492"/>
        <v>0</v>
      </c>
      <c r="KD282" s="439">
        <f t="shared" si="492"/>
        <v>0</v>
      </c>
      <c r="KE282" s="439">
        <f t="shared" si="492"/>
        <v>0</v>
      </c>
      <c r="KF282" s="439">
        <f t="shared" si="492"/>
        <v>0</v>
      </c>
      <c r="KG282" s="439">
        <f t="shared" si="492"/>
        <v>0</v>
      </c>
      <c r="KH282" s="439">
        <f t="shared" si="492"/>
        <v>0</v>
      </c>
      <c r="KI282" s="439">
        <f t="shared" si="492"/>
        <v>0</v>
      </c>
      <c r="KJ282" s="439">
        <f t="shared" si="492"/>
        <v>0</v>
      </c>
      <c r="KK282" s="439">
        <f t="shared" si="492"/>
        <v>0</v>
      </c>
      <c r="KL282" s="439">
        <f t="shared" si="492"/>
        <v>0</v>
      </c>
      <c r="KM282" s="439">
        <f t="shared" si="492"/>
        <v>0</v>
      </c>
      <c r="KN282" s="439">
        <f t="shared" si="492"/>
        <v>0</v>
      </c>
      <c r="KO282" s="439">
        <f t="shared" si="492"/>
        <v>0</v>
      </c>
      <c r="KP282" s="439">
        <f t="shared" si="492"/>
        <v>0</v>
      </c>
      <c r="KQ282" s="439">
        <f t="shared" si="492"/>
        <v>0</v>
      </c>
      <c r="KR282" s="439">
        <f t="shared" si="492"/>
        <v>0</v>
      </c>
      <c r="KS282" s="439">
        <f t="shared" si="492"/>
        <v>0</v>
      </c>
      <c r="KT282" s="439">
        <f t="shared" si="492"/>
        <v>0</v>
      </c>
      <c r="KU282" s="439">
        <f t="shared" si="492"/>
        <v>0</v>
      </c>
      <c r="KV282" s="439">
        <f t="shared" si="492"/>
        <v>0</v>
      </c>
      <c r="KW282" s="439">
        <f t="shared" si="492"/>
        <v>0</v>
      </c>
      <c r="KX282" s="439">
        <f t="shared" si="492"/>
        <v>0</v>
      </c>
      <c r="KY282" s="439">
        <f t="shared" si="492"/>
        <v>0</v>
      </c>
      <c r="KZ282" s="439">
        <f t="shared" si="492"/>
        <v>0</v>
      </c>
      <c r="LA282" s="439">
        <f t="shared" si="492"/>
        <v>0</v>
      </c>
      <c r="LB282" s="439">
        <f t="shared" si="492"/>
        <v>0</v>
      </c>
      <c r="LC282" s="439">
        <f t="shared" si="492"/>
        <v>0</v>
      </c>
      <c r="LD282" s="439">
        <f t="shared" si="492"/>
        <v>0</v>
      </c>
      <c r="LE282" s="439">
        <f t="shared" si="492"/>
        <v>0</v>
      </c>
      <c r="LF282" s="439">
        <f t="shared" si="492"/>
        <v>0</v>
      </c>
      <c r="LG282" s="439">
        <f t="shared" si="492"/>
        <v>0</v>
      </c>
      <c r="LH282" s="439">
        <f t="shared" si="492"/>
        <v>0</v>
      </c>
      <c r="LI282" s="439">
        <f t="shared" si="492"/>
        <v>0</v>
      </c>
      <c r="LJ282" s="439">
        <f t="shared" si="492"/>
        <v>0</v>
      </c>
      <c r="LK282" s="439">
        <f t="shared" si="492"/>
        <v>0</v>
      </c>
      <c r="LL282" s="439">
        <f t="shared" ref="LL282:NK282" si="493">IF(OR($AL115=0,LL$165&gt;$E115,LL$165&lt;EOMONTH($D115,0)),0,IF(((($AJ115*((1+$AN115)^(LL$163-1))/12))-(LL280/$AM115))*$AM115&lt;0,0,((($AJ115*((1+$AN115)^(LL$163-1))/12))-(LL280/$AM115))*$AM115))</f>
        <v>0</v>
      </c>
      <c r="LM282" s="439">
        <f t="shared" si="493"/>
        <v>0</v>
      </c>
      <c r="LN282" s="439">
        <f t="shared" si="493"/>
        <v>0</v>
      </c>
      <c r="LO282" s="439">
        <f t="shared" si="493"/>
        <v>0</v>
      </c>
      <c r="LP282" s="439">
        <f t="shared" si="493"/>
        <v>0</v>
      </c>
      <c r="LQ282" s="439">
        <f t="shared" si="493"/>
        <v>0</v>
      </c>
      <c r="LR282" s="439">
        <f t="shared" si="493"/>
        <v>0</v>
      </c>
      <c r="LS282" s="439">
        <f t="shared" si="493"/>
        <v>0</v>
      </c>
      <c r="LT282" s="439">
        <f t="shared" si="493"/>
        <v>0</v>
      </c>
      <c r="LU282" s="439">
        <f t="shared" si="493"/>
        <v>0</v>
      </c>
      <c r="LV282" s="439">
        <f t="shared" si="493"/>
        <v>0</v>
      </c>
      <c r="LW282" s="439">
        <f t="shared" si="493"/>
        <v>0</v>
      </c>
      <c r="LX282" s="439">
        <f t="shared" si="493"/>
        <v>0</v>
      </c>
      <c r="LY282" s="439">
        <f t="shared" si="493"/>
        <v>0</v>
      </c>
      <c r="LZ282" s="439">
        <f t="shared" si="493"/>
        <v>0</v>
      </c>
      <c r="MA282" s="439">
        <f t="shared" si="493"/>
        <v>0</v>
      </c>
      <c r="MB282" s="439">
        <f t="shared" si="493"/>
        <v>0</v>
      </c>
      <c r="MC282" s="439">
        <f t="shared" si="493"/>
        <v>0</v>
      </c>
      <c r="MD282" s="439">
        <f t="shared" si="493"/>
        <v>0</v>
      </c>
      <c r="ME282" s="439">
        <f t="shared" si="493"/>
        <v>0</v>
      </c>
      <c r="MF282" s="439">
        <f t="shared" si="493"/>
        <v>0</v>
      </c>
      <c r="MG282" s="439">
        <f t="shared" si="493"/>
        <v>0</v>
      </c>
      <c r="MH282" s="439">
        <f t="shared" si="493"/>
        <v>0</v>
      </c>
      <c r="MI282" s="439">
        <f t="shared" si="493"/>
        <v>0</v>
      </c>
      <c r="MJ282" s="439">
        <f t="shared" si="493"/>
        <v>0</v>
      </c>
      <c r="MK282" s="439">
        <f t="shared" si="493"/>
        <v>0</v>
      </c>
      <c r="ML282" s="439">
        <f t="shared" si="493"/>
        <v>0</v>
      </c>
      <c r="MM282" s="439">
        <f t="shared" si="493"/>
        <v>0</v>
      </c>
      <c r="MN282" s="439">
        <f t="shared" si="493"/>
        <v>0</v>
      </c>
      <c r="MO282" s="439">
        <f t="shared" si="493"/>
        <v>0</v>
      </c>
      <c r="MP282" s="439">
        <f t="shared" si="493"/>
        <v>0</v>
      </c>
      <c r="MQ282" s="439">
        <f t="shared" si="493"/>
        <v>0</v>
      </c>
      <c r="MR282" s="439">
        <f t="shared" si="493"/>
        <v>0</v>
      </c>
      <c r="MS282" s="439">
        <f t="shared" si="493"/>
        <v>0</v>
      </c>
      <c r="MT282" s="439">
        <f t="shared" si="493"/>
        <v>0</v>
      </c>
      <c r="MU282" s="439">
        <f t="shared" si="493"/>
        <v>0</v>
      </c>
      <c r="MV282" s="439">
        <f t="shared" si="493"/>
        <v>0</v>
      </c>
      <c r="MW282" s="439">
        <f t="shared" si="493"/>
        <v>0</v>
      </c>
      <c r="MX282" s="439">
        <f t="shared" si="493"/>
        <v>0</v>
      </c>
      <c r="MY282" s="439">
        <f t="shared" si="493"/>
        <v>0</v>
      </c>
      <c r="MZ282" s="439">
        <f t="shared" si="493"/>
        <v>0</v>
      </c>
      <c r="NA282" s="439">
        <f t="shared" si="493"/>
        <v>0</v>
      </c>
      <c r="NB282" s="439">
        <f t="shared" si="493"/>
        <v>0</v>
      </c>
      <c r="NC282" s="439">
        <f t="shared" si="493"/>
        <v>0</v>
      </c>
      <c r="ND282" s="439">
        <f t="shared" si="493"/>
        <v>0</v>
      </c>
      <c r="NE282" s="439">
        <f t="shared" si="493"/>
        <v>0</v>
      </c>
      <c r="NF282" s="439">
        <f t="shared" si="493"/>
        <v>0</v>
      </c>
      <c r="NG282" s="439">
        <f t="shared" si="493"/>
        <v>0</v>
      </c>
      <c r="NH282" s="439">
        <f t="shared" si="493"/>
        <v>0</v>
      </c>
      <c r="NI282" s="439">
        <f t="shared" si="493"/>
        <v>0</v>
      </c>
      <c r="NJ282" s="439">
        <f t="shared" si="493"/>
        <v>0</v>
      </c>
      <c r="NK282" s="442">
        <f t="shared" si="493"/>
        <v>0</v>
      </c>
    </row>
    <row r="283" spans="1:375" x14ac:dyDescent="0.15">
      <c r="A283" s="436">
        <f t="shared" si="487"/>
        <v>-90416.666666666657</v>
      </c>
      <c r="B283" s="441" t="s">
        <v>750</v>
      </c>
      <c r="C283" s="438" t="s">
        <v>751</v>
      </c>
      <c r="D283" s="439">
        <f t="shared" ref="D283:BO283" si="494">IF(AND(D$165&gt;=EOMONTH($D115,0),D$165&lt;EOMONTH($D115,$S115)),-D280,0)</f>
        <v>0</v>
      </c>
      <c r="E283" s="439">
        <f t="shared" si="494"/>
        <v>0</v>
      </c>
      <c r="F283" s="439">
        <f t="shared" si="494"/>
        <v>0</v>
      </c>
      <c r="G283" s="439">
        <f t="shared" si="494"/>
        <v>0</v>
      </c>
      <c r="H283" s="439">
        <f t="shared" si="494"/>
        <v>0</v>
      </c>
      <c r="I283" s="439">
        <f t="shared" si="494"/>
        <v>0</v>
      </c>
      <c r="J283" s="439">
        <f t="shared" si="494"/>
        <v>0</v>
      </c>
      <c r="K283" s="439">
        <f t="shared" si="494"/>
        <v>0</v>
      </c>
      <c r="L283" s="439">
        <f t="shared" si="494"/>
        <v>0</v>
      </c>
      <c r="M283" s="439">
        <f t="shared" si="494"/>
        <v>0</v>
      </c>
      <c r="N283" s="439">
        <f t="shared" si="494"/>
        <v>0</v>
      </c>
      <c r="O283" s="439">
        <f t="shared" si="494"/>
        <v>0</v>
      </c>
      <c r="P283" s="439">
        <f t="shared" si="494"/>
        <v>0</v>
      </c>
      <c r="Q283" s="439">
        <f t="shared" si="494"/>
        <v>0</v>
      </c>
      <c r="R283" s="439">
        <f t="shared" si="494"/>
        <v>0</v>
      </c>
      <c r="S283" s="439">
        <f t="shared" si="494"/>
        <v>0</v>
      </c>
      <c r="T283" s="439">
        <f t="shared" si="494"/>
        <v>0</v>
      </c>
      <c r="U283" s="439">
        <f t="shared" si="494"/>
        <v>0</v>
      </c>
      <c r="V283" s="439">
        <f t="shared" si="494"/>
        <v>0</v>
      </c>
      <c r="W283" s="439">
        <f t="shared" si="494"/>
        <v>0</v>
      </c>
      <c r="X283" s="439">
        <f t="shared" si="494"/>
        <v>-18083.333333333332</v>
      </c>
      <c r="Y283" s="439">
        <f t="shared" si="494"/>
        <v>-18083.333333333332</v>
      </c>
      <c r="Z283" s="439">
        <f t="shared" si="494"/>
        <v>-18083.333333333332</v>
      </c>
      <c r="AA283" s="439">
        <f t="shared" si="494"/>
        <v>-18083.333333333332</v>
      </c>
      <c r="AB283" s="439">
        <f t="shared" si="494"/>
        <v>-18083.333333333332</v>
      </c>
      <c r="AC283" s="439">
        <f t="shared" si="494"/>
        <v>0</v>
      </c>
      <c r="AD283" s="439">
        <f t="shared" si="494"/>
        <v>0</v>
      </c>
      <c r="AE283" s="439">
        <f t="shared" si="494"/>
        <v>0</v>
      </c>
      <c r="AF283" s="439">
        <f t="shared" si="494"/>
        <v>0</v>
      </c>
      <c r="AG283" s="439">
        <f t="shared" si="494"/>
        <v>0</v>
      </c>
      <c r="AH283" s="439">
        <f t="shared" si="494"/>
        <v>0</v>
      </c>
      <c r="AI283" s="439">
        <f t="shared" si="494"/>
        <v>0</v>
      </c>
      <c r="AJ283" s="439">
        <f t="shared" si="494"/>
        <v>0</v>
      </c>
      <c r="AK283" s="439">
        <f t="shared" si="494"/>
        <v>0</v>
      </c>
      <c r="AL283" s="439">
        <f t="shared" si="494"/>
        <v>0</v>
      </c>
      <c r="AM283" s="439">
        <f t="shared" si="494"/>
        <v>0</v>
      </c>
      <c r="AN283" s="439">
        <f t="shared" si="494"/>
        <v>0</v>
      </c>
      <c r="AO283" s="439">
        <f t="shared" si="494"/>
        <v>0</v>
      </c>
      <c r="AP283" s="439">
        <f t="shared" si="494"/>
        <v>0</v>
      </c>
      <c r="AQ283" s="439">
        <f t="shared" si="494"/>
        <v>0</v>
      </c>
      <c r="AR283" s="439">
        <f t="shared" si="494"/>
        <v>0</v>
      </c>
      <c r="AS283" s="439">
        <f t="shared" si="494"/>
        <v>0</v>
      </c>
      <c r="AT283" s="439">
        <f t="shared" si="494"/>
        <v>0</v>
      </c>
      <c r="AU283" s="439">
        <f t="shared" si="494"/>
        <v>0</v>
      </c>
      <c r="AV283" s="439">
        <f t="shared" si="494"/>
        <v>0</v>
      </c>
      <c r="AW283" s="439">
        <f t="shared" si="494"/>
        <v>0</v>
      </c>
      <c r="AX283" s="439">
        <f t="shared" si="494"/>
        <v>0</v>
      </c>
      <c r="AY283" s="439">
        <f t="shared" si="494"/>
        <v>0</v>
      </c>
      <c r="AZ283" s="439">
        <f t="shared" si="494"/>
        <v>0</v>
      </c>
      <c r="BA283" s="439">
        <f t="shared" si="494"/>
        <v>0</v>
      </c>
      <c r="BB283" s="439">
        <f t="shared" si="494"/>
        <v>0</v>
      </c>
      <c r="BC283" s="439">
        <f t="shared" si="494"/>
        <v>0</v>
      </c>
      <c r="BD283" s="439">
        <f t="shared" si="494"/>
        <v>0</v>
      </c>
      <c r="BE283" s="439">
        <f t="shared" si="494"/>
        <v>0</v>
      </c>
      <c r="BF283" s="439">
        <f t="shared" si="494"/>
        <v>0</v>
      </c>
      <c r="BG283" s="439">
        <f t="shared" si="494"/>
        <v>0</v>
      </c>
      <c r="BH283" s="439">
        <f t="shared" si="494"/>
        <v>0</v>
      </c>
      <c r="BI283" s="439">
        <f t="shared" si="494"/>
        <v>0</v>
      </c>
      <c r="BJ283" s="439">
        <f t="shared" si="494"/>
        <v>0</v>
      </c>
      <c r="BK283" s="439">
        <f t="shared" si="494"/>
        <v>0</v>
      </c>
      <c r="BL283" s="439">
        <f t="shared" si="494"/>
        <v>0</v>
      </c>
      <c r="BM283" s="439">
        <f t="shared" si="494"/>
        <v>0</v>
      </c>
      <c r="BN283" s="439">
        <f t="shared" si="494"/>
        <v>0</v>
      </c>
      <c r="BO283" s="439">
        <f t="shared" si="494"/>
        <v>0</v>
      </c>
      <c r="BP283" s="439">
        <f t="shared" ref="BP283:EA283" si="495">IF(AND(BP$165&gt;=EOMONTH($D115,0),BP$165&lt;EOMONTH($D115,$S115)),-BP280,0)</f>
        <v>0</v>
      </c>
      <c r="BQ283" s="439">
        <f t="shared" si="495"/>
        <v>0</v>
      </c>
      <c r="BR283" s="439">
        <f t="shared" si="495"/>
        <v>0</v>
      </c>
      <c r="BS283" s="439">
        <f t="shared" si="495"/>
        <v>0</v>
      </c>
      <c r="BT283" s="439">
        <f t="shared" si="495"/>
        <v>0</v>
      </c>
      <c r="BU283" s="439">
        <f t="shared" si="495"/>
        <v>0</v>
      </c>
      <c r="BV283" s="439">
        <f t="shared" si="495"/>
        <v>0</v>
      </c>
      <c r="BW283" s="439">
        <f t="shared" si="495"/>
        <v>0</v>
      </c>
      <c r="BX283" s="439">
        <f t="shared" si="495"/>
        <v>0</v>
      </c>
      <c r="BY283" s="439">
        <f t="shared" si="495"/>
        <v>0</v>
      </c>
      <c r="BZ283" s="439">
        <f t="shared" si="495"/>
        <v>0</v>
      </c>
      <c r="CA283" s="439">
        <f t="shared" si="495"/>
        <v>0</v>
      </c>
      <c r="CB283" s="439">
        <f t="shared" si="495"/>
        <v>0</v>
      </c>
      <c r="CC283" s="439">
        <f t="shared" si="495"/>
        <v>0</v>
      </c>
      <c r="CD283" s="439">
        <f t="shared" si="495"/>
        <v>0</v>
      </c>
      <c r="CE283" s="439">
        <f t="shared" si="495"/>
        <v>0</v>
      </c>
      <c r="CF283" s="439">
        <f t="shared" si="495"/>
        <v>0</v>
      </c>
      <c r="CG283" s="439">
        <f t="shared" si="495"/>
        <v>0</v>
      </c>
      <c r="CH283" s="439">
        <f t="shared" si="495"/>
        <v>0</v>
      </c>
      <c r="CI283" s="439">
        <f t="shared" si="495"/>
        <v>0</v>
      </c>
      <c r="CJ283" s="439">
        <f t="shared" si="495"/>
        <v>0</v>
      </c>
      <c r="CK283" s="439">
        <f t="shared" si="495"/>
        <v>0</v>
      </c>
      <c r="CL283" s="439">
        <f t="shared" si="495"/>
        <v>0</v>
      </c>
      <c r="CM283" s="439">
        <f t="shared" si="495"/>
        <v>0</v>
      </c>
      <c r="CN283" s="439">
        <f t="shared" si="495"/>
        <v>0</v>
      </c>
      <c r="CO283" s="439">
        <f t="shared" si="495"/>
        <v>0</v>
      </c>
      <c r="CP283" s="439">
        <f t="shared" si="495"/>
        <v>0</v>
      </c>
      <c r="CQ283" s="439">
        <f t="shared" si="495"/>
        <v>0</v>
      </c>
      <c r="CR283" s="439">
        <f t="shared" si="495"/>
        <v>0</v>
      </c>
      <c r="CS283" s="439">
        <f t="shared" si="495"/>
        <v>0</v>
      </c>
      <c r="CT283" s="439">
        <f t="shared" si="495"/>
        <v>0</v>
      </c>
      <c r="CU283" s="439">
        <f t="shared" si="495"/>
        <v>0</v>
      </c>
      <c r="CV283" s="439">
        <f t="shared" si="495"/>
        <v>0</v>
      </c>
      <c r="CW283" s="439">
        <f t="shared" si="495"/>
        <v>0</v>
      </c>
      <c r="CX283" s="439">
        <f t="shared" si="495"/>
        <v>0</v>
      </c>
      <c r="CY283" s="439">
        <f t="shared" si="495"/>
        <v>0</v>
      </c>
      <c r="CZ283" s="439">
        <f t="shared" si="495"/>
        <v>0</v>
      </c>
      <c r="DA283" s="439">
        <f t="shared" si="495"/>
        <v>0</v>
      </c>
      <c r="DB283" s="439">
        <f t="shared" si="495"/>
        <v>0</v>
      </c>
      <c r="DC283" s="439">
        <f t="shared" si="495"/>
        <v>0</v>
      </c>
      <c r="DD283" s="439">
        <f t="shared" si="495"/>
        <v>0</v>
      </c>
      <c r="DE283" s="439">
        <f t="shared" si="495"/>
        <v>0</v>
      </c>
      <c r="DF283" s="439">
        <f t="shared" si="495"/>
        <v>0</v>
      </c>
      <c r="DG283" s="439">
        <f t="shared" si="495"/>
        <v>0</v>
      </c>
      <c r="DH283" s="439">
        <f t="shared" si="495"/>
        <v>0</v>
      </c>
      <c r="DI283" s="439">
        <f t="shared" si="495"/>
        <v>0</v>
      </c>
      <c r="DJ283" s="439">
        <f t="shared" si="495"/>
        <v>0</v>
      </c>
      <c r="DK283" s="439">
        <f t="shared" si="495"/>
        <v>0</v>
      </c>
      <c r="DL283" s="439">
        <f t="shared" si="495"/>
        <v>0</v>
      </c>
      <c r="DM283" s="439">
        <f t="shared" si="495"/>
        <v>0</v>
      </c>
      <c r="DN283" s="439">
        <f t="shared" si="495"/>
        <v>0</v>
      </c>
      <c r="DO283" s="439">
        <f t="shared" si="495"/>
        <v>0</v>
      </c>
      <c r="DP283" s="439">
        <f t="shared" si="495"/>
        <v>0</v>
      </c>
      <c r="DQ283" s="439">
        <f t="shared" si="495"/>
        <v>0</v>
      </c>
      <c r="DR283" s="439">
        <f t="shared" si="495"/>
        <v>0</v>
      </c>
      <c r="DS283" s="439">
        <f t="shared" si="495"/>
        <v>0</v>
      </c>
      <c r="DT283" s="439">
        <f t="shared" si="495"/>
        <v>0</v>
      </c>
      <c r="DU283" s="439">
        <f t="shared" si="495"/>
        <v>0</v>
      </c>
      <c r="DV283" s="439">
        <f t="shared" si="495"/>
        <v>0</v>
      </c>
      <c r="DW283" s="439">
        <f t="shared" si="495"/>
        <v>0</v>
      </c>
      <c r="DX283" s="439">
        <f t="shared" si="495"/>
        <v>0</v>
      </c>
      <c r="DY283" s="439">
        <f t="shared" si="495"/>
        <v>0</v>
      </c>
      <c r="DZ283" s="439">
        <f t="shared" si="495"/>
        <v>0</v>
      </c>
      <c r="EA283" s="439">
        <f t="shared" si="495"/>
        <v>0</v>
      </c>
      <c r="EB283" s="439">
        <f t="shared" ref="EB283:GM283" si="496">IF(AND(EB$165&gt;=EOMONTH($D115,0),EB$165&lt;EOMONTH($D115,$S115)),-EB280,0)</f>
        <v>0</v>
      </c>
      <c r="EC283" s="439">
        <f t="shared" si="496"/>
        <v>0</v>
      </c>
      <c r="ED283" s="439">
        <f t="shared" si="496"/>
        <v>0</v>
      </c>
      <c r="EE283" s="439">
        <f t="shared" si="496"/>
        <v>0</v>
      </c>
      <c r="EF283" s="439">
        <f t="shared" si="496"/>
        <v>0</v>
      </c>
      <c r="EG283" s="439">
        <f t="shared" si="496"/>
        <v>0</v>
      </c>
      <c r="EH283" s="439">
        <f t="shared" si="496"/>
        <v>0</v>
      </c>
      <c r="EI283" s="439">
        <f t="shared" si="496"/>
        <v>0</v>
      </c>
      <c r="EJ283" s="439">
        <f t="shared" si="496"/>
        <v>0</v>
      </c>
      <c r="EK283" s="439">
        <f t="shared" si="496"/>
        <v>0</v>
      </c>
      <c r="EL283" s="439">
        <f t="shared" si="496"/>
        <v>0</v>
      </c>
      <c r="EM283" s="439">
        <f t="shared" si="496"/>
        <v>0</v>
      </c>
      <c r="EN283" s="439">
        <f t="shared" si="496"/>
        <v>0</v>
      </c>
      <c r="EO283" s="439">
        <f t="shared" si="496"/>
        <v>0</v>
      </c>
      <c r="EP283" s="439">
        <f t="shared" si="496"/>
        <v>0</v>
      </c>
      <c r="EQ283" s="439">
        <f t="shared" si="496"/>
        <v>0</v>
      </c>
      <c r="ER283" s="439">
        <f t="shared" si="496"/>
        <v>0</v>
      </c>
      <c r="ES283" s="439">
        <f t="shared" si="496"/>
        <v>0</v>
      </c>
      <c r="ET283" s="439">
        <f t="shared" si="496"/>
        <v>0</v>
      </c>
      <c r="EU283" s="439">
        <f t="shared" si="496"/>
        <v>0</v>
      </c>
      <c r="EV283" s="439">
        <f t="shared" si="496"/>
        <v>0</v>
      </c>
      <c r="EW283" s="439">
        <f t="shared" si="496"/>
        <v>0</v>
      </c>
      <c r="EX283" s="439">
        <f t="shared" si="496"/>
        <v>0</v>
      </c>
      <c r="EY283" s="439">
        <f t="shared" si="496"/>
        <v>0</v>
      </c>
      <c r="EZ283" s="439">
        <f t="shared" si="496"/>
        <v>0</v>
      </c>
      <c r="FA283" s="439">
        <f t="shared" si="496"/>
        <v>0</v>
      </c>
      <c r="FB283" s="439">
        <f t="shared" si="496"/>
        <v>0</v>
      </c>
      <c r="FC283" s="439">
        <f t="shared" si="496"/>
        <v>0</v>
      </c>
      <c r="FD283" s="439">
        <f t="shared" si="496"/>
        <v>0</v>
      </c>
      <c r="FE283" s="439">
        <f t="shared" si="496"/>
        <v>0</v>
      </c>
      <c r="FF283" s="439">
        <f t="shared" si="496"/>
        <v>0</v>
      </c>
      <c r="FG283" s="439">
        <f t="shared" si="496"/>
        <v>0</v>
      </c>
      <c r="FH283" s="439">
        <f t="shared" si="496"/>
        <v>0</v>
      </c>
      <c r="FI283" s="439">
        <f t="shared" si="496"/>
        <v>0</v>
      </c>
      <c r="FJ283" s="439">
        <f t="shared" si="496"/>
        <v>0</v>
      </c>
      <c r="FK283" s="439">
        <f t="shared" si="496"/>
        <v>0</v>
      </c>
      <c r="FL283" s="439">
        <f t="shared" si="496"/>
        <v>0</v>
      </c>
      <c r="FM283" s="439">
        <f t="shared" si="496"/>
        <v>0</v>
      </c>
      <c r="FN283" s="439">
        <f t="shared" si="496"/>
        <v>0</v>
      </c>
      <c r="FO283" s="439">
        <f t="shared" si="496"/>
        <v>0</v>
      </c>
      <c r="FP283" s="439">
        <f t="shared" si="496"/>
        <v>0</v>
      </c>
      <c r="FQ283" s="439">
        <f t="shared" si="496"/>
        <v>0</v>
      </c>
      <c r="FR283" s="439">
        <f t="shared" si="496"/>
        <v>0</v>
      </c>
      <c r="FS283" s="439">
        <f t="shared" si="496"/>
        <v>0</v>
      </c>
      <c r="FT283" s="439">
        <f t="shared" si="496"/>
        <v>0</v>
      </c>
      <c r="FU283" s="439">
        <f t="shared" si="496"/>
        <v>0</v>
      </c>
      <c r="FV283" s="439">
        <f t="shared" si="496"/>
        <v>0</v>
      </c>
      <c r="FW283" s="439">
        <f t="shared" si="496"/>
        <v>0</v>
      </c>
      <c r="FX283" s="439">
        <f t="shared" si="496"/>
        <v>0</v>
      </c>
      <c r="FY283" s="439">
        <f t="shared" si="496"/>
        <v>0</v>
      </c>
      <c r="FZ283" s="439">
        <f t="shared" si="496"/>
        <v>0</v>
      </c>
      <c r="GA283" s="439">
        <f t="shared" si="496"/>
        <v>0</v>
      </c>
      <c r="GB283" s="439">
        <f t="shared" si="496"/>
        <v>0</v>
      </c>
      <c r="GC283" s="439">
        <f t="shared" si="496"/>
        <v>0</v>
      </c>
      <c r="GD283" s="439">
        <f t="shared" si="496"/>
        <v>0</v>
      </c>
      <c r="GE283" s="439">
        <f t="shared" si="496"/>
        <v>0</v>
      </c>
      <c r="GF283" s="439">
        <f t="shared" si="496"/>
        <v>0</v>
      </c>
      <c r="GG283" s="439">
        <f t="shared" si="496"/>
        <v>0</v>
      </c>
      <c r="GH283" s="439">
        <f t="shared" si="496"/>
        <v>0</v>
      </c>
      <c r="GI283" s="439">
        <f t="shared" si="496"/>
        <v>0</v>
      </c>
      <c r="GJ283" s="439">
        <f t="shared" si="496"/>
        <v>0</v>
      </c>
      <c r="GK283" s="439">
        <f t="shared" si="496"/>
        <v>0</v>
      </c>
      <c r="GL283" s="439">
        <f t="shared" si="496"/>
        <v>0</v>
      </c>
      <c r="GM283" s="439">
        <f t="shared" si="496"/>
        <v>0</v>
      </c>
      <c r="GN283" s="439">
        <f t="shared" ref="GN283:IY283" si="497">IF(AND(GN$165&gt;=EOMONTH($D115,0),GN$165&lt;EOMONTH($D115,$S115)),-GN280,0)</f>
        <v>0</v>
      </c>
      <c r="GO283" s="439">
        <f t="shared" si="497"/>
        <v>0</v>
      </c>
      <c r="GP283" s="439">
        <f t="shared" si="497"/>
        <v>0</v>
      </c>
      <c r="GQ283" s="439">
        <f t="shared" si="497"/>
        <v>0</v>
      </c>
      <c r="GR283" s="439">
        <f t="shared" si="497"/>
        <v>0</v>
      </c>
      <c r="GS283" s="439">
        <f t="shared" si="497"/>
        <v>0</v>
      </c>
      <c r="GT283" s="439">
        <f t="shared" si="497"/>
        <v>0</v>
      </c>
      <c r="GU283" s="439">
        <f t="shared" si="497"/>
        <v>0</v>
      </c>
      <c r="GV283" s="439">
        <f t="shared" si="497"/>
        <v>0</v>
      </c>
      <c r="GW283" s="439">
        <f t="shared" si="497"/>
        <v>0</v>
      </c>
      <c r="GX283" s="439">
        <f t="shared" si="497"/>
        <v>0</v>
      </c>
      <c r="GY283" s="439">
        <f t="shared" si="497"/>
        <v>0</v>
      </c>
      <c r="GZ283" s="439">
        <f t="shared" si="497"/>
        <v>0</v>
      </c>
      <c r="HA283" s="439">
        <f t="shared" si="497"/>
        <v>0</v>
      </c>
      <c r="HB283" s="439">
        <f t="shared" si="497"/>
        <v>0</v>
      </c>
      <c r="HC283" s="439">
        <f t="shared" si="497"/>
        <v>0</v>
      </c>
      <c r="HD283" s="439">
        <f t="shared" si="497"/>
        <v>0</v>
      </c>
      <c r="HE283" s="439">
        <f t="shared" si="497"/>
        <v>0</v>
      </c>
      <c r="HF283" s="439">
        <f t="shared" si="497"/>
        <v>0</v>
      </c>
      <c r="HG283" s="439">
        <f t="shared" si="497"/>
        <v>0</v>
      </c>
      <c r="HH283" s="439">
        <f t="shared" si="497"/>
        <v>0</v>
      </c>
      <c r="HI283" s="439">
        <f t="shared" si="497"/>
        <v>0</v>
      </c>
      <c r="HJ283" s="439">
        <f t="shared" si="497"/>
        <v>0</v>
      </c>
      <c r="HK283" s="439">
        <f t="shared" si="497"/>
        <v>0</v>
      </c>
      <c r="HL283" s="439">
        <f t="shared" si="497"/>
        <v>0</v>
      </c>
      <c r="HM283" s="439">
        <f t="shared" si="497"/>
        <v>0</v>
      </c>
      <c r="HN283" s="439">
        <f t="shared" si="497"/>
        <v>0</v>
      </c>
      <c r="HO283" s="439">
        <f t="shared" si="497"/>
        <v>0</v>
      </c>
      <c r="HP283" s="439">
        <f t="shared" si="497"/>
        <v>0</v>
      </c>
      <c r="HQ283" s="439">
        <f t="shared" si="497"/>
        <v>0</v>
      </c>
      <c r="HR283" s="439">
        <f t="shared" si="497"/>
        <v>0</v>
      </c>
      <c r="HS283" s="439">
        <f t="shared" si="497"/>
        <v>0</v>
      </c>
      <c r="HT283" s="439">
        <f t="shared" si="497"/>
        <v>0</v>
      </c>
      <c r="HU283" s="439">
        <f t="shared" si="497"/>
        <v>0</v>
      </c>
      <c r="HV283" s="439">
        <f t="shared" si="497"/>
        <v>0</v>
      </c>
      <c r="HW283" s="439">
        <f t="shared" si="497"/>
        <v>0</v>
      </c>
      <c r="HX283" s="439">
        <f t="shared" si="497"/>
        <v>0</v>
      </c>
      <c r="HY283" s="439">
        <f t="shared" si="497"/>
        <v>0</v>
      </c>
      <c r="HZ283" s="439">
        <f t="shared" si="497"/>
        <v>0</v>
      </c>
      <c r="IA283" s="439">
        <f t="shared" si="497"/>
        <v>0</v>
      </c>
      <c r="IB283" s="439">
        <f t="shared" si="497"/>
        <v>0</v>
      </c>
      <c r="IC283" s="439">
        <f t="shared" si="497"/>
        <v>0</v>
      </c>
      <c r="ID283" s="439">
        <f t="shared" si="497"/>
        <v>0</v>
      </c>
      <c r="IE283" s="439">
        <f t="shared" si="497"/>
        <v>0</v>
      </c>
      <c r="IF283" s="439">
        <f t="shared" si="497"/>
        <v>0</v>
      </c>
      <c r="IG283" s="439">
        <f t="shared" si="497"/>
        <v>0</v>
      </c>
      <c r="IH283" s="439">
        <f t="shared" si="497"/>
        <v>0</v>
      </c>
      <c r="II283" s="439">
        <f t="shared" si="497"/>
        <v>0</v>
      </c>
      <c r="IJ283" s="439">
        <f t="shared" si="497"/>
        <v>0</v>
      </c>
      <c r="IK283" s="439">
        <f t="shared" si="497"/>
        <v>0</v>
      </c>
      <c r="IL283" s="439">
        <f t="shared" si="497"/>
        <v>0</v>
      </c>
      <c r="IM283" s="439">
        <f t="shared" si="497"/>
        <v>0</v>
      </c>
      <c r="IN283" s="439">
        <f t="shared" si="497"/>
        <v>0</v>
      </c>
      <c r="IO283" s="439">
        <f t="shared" si="497"/>
        <v>0</v>
      </c>
      <c r="IP283" s="439">
        <f t="shared" si="497"/>
        <v>0</v>
      </c>
      <c r="IQ283" s="439">
        <f t="shared" si="497"/>
        <v>0</v>
      </c>
      <c r="IR283" s="439">
        <f t="shared" si="497"/>
        <v>0</v>
      </c>
      <c r="IS283" s="439">
        <f t="shared" si="497"/>
        <v>0</v>
      </c>
      <c r="IT283" s="439">
        <f t="shared" si="497"/>
        <v>0</v>
      </c>
      <c r="IU283" s="439">
        <f t="shared" si="497"/>
        <v>0</v>
      </c>
      <c r="IV283" s="439">
        <f t="shared" si="497"/>
        <v>0</v>
      </c>
      <c r="IW283" s="439">
        <f t="shared" si="497"/>
        <v>0</v>
      </c>
      <c r="IX283" s="439">
        <f t="shared" si="497"/>
        <v>0</v>
      </c>
      <c r="IY283" s="439">
        <f t="shared" si="497"/>
        <v>0</v>
      </c>
      <c r="IZ283" s="439">
        <f t="shared" ref="IZ283:LK283" si="498">IF(AND(IZ$165&gt;=EOMONTH($D115,0),IZ$165&lt;EOMONTH($D115,$S115)),-IZ280,0)</f>
        <v>0</v>
      </c>
      <c r="JA283" s="439">
        <f t="shared" si="498"/>
        <v>0</v>
      </c>
      <c r="JB283" s="439">
        <f t="shared" si="498"/>
        <v>0</v>
      </c>
      <c r="JC283" s="439">
        <f t="shared" si="498"/>
        <v>0</v>
      </c>
      <c r="JD283" s="439">
        <f t="shared" si="498"/>
        <v>0</v>
      </c>
      <c r="JE283" s="439">
        <f t="shared" si="498"/>
        <v>0</v>
      </c>
      <c r="JF283" s="439">
        <f t="shared" si="498"/>
        <v>0</v>
      </c>
      <c r="JG283" s="439">
        <f t="shared" si="498"/>
        <v>0</v>
      </c>
      <c r="JH283" s="439">
        <f t="shared" si="498"/>
        <v>0</v>
      </c>
      <c r="JI283" s="439">
        <f t="shared" si="498"/>
        <v>0</v>
      </c>
      <c r="JJ283" s="439">
        <f t="shared" si="498"/>
        <v>0</v>
      </c>
      <c r="JK283" s="439">
        <f t="shared" si="498"/>
        <v>0</v>
      </c>
      <c r="JL283" s="439">
        <f t="shared" si="498"/>
        <v>0</v>
      </c>
      <c r="JM283" s="439">
        <f t="shared" si="498"/>
        <v>0</v>
      </c>
      <c r="JN283" s="439">
        <f t="shared" si="498"/>
        <v>0</v>
      </c>
      <c r="JO283" s="439">
        <f t="shared" si="498"/>
        <v>0</v>
      </c>
      <c r="JP283" s="439">
        <f t="shared" si="498"/>
        <v>0</v>
      </c>
      <c r="JQ283" s="439">
        <f t="shared" si="498"/>
        <v>0</v>
      </c>
      <c r="JR283" s="439">
        <f t="shared" si="498"/>
        <v>0</v>
      </c>
      <c r="JS283" s="439">
        <f t="shared" si="498"/>
        <v>0</v>
      </c>
      <c r="JT283" s="439">
        <f t="shared" si="498"/>
        <v>0</v>
      </c>
      <c r="JU283" s="439">
        <f t="shared" si="498"/>
        <v>0</v>
      </c>
      <c r="JV283" s="439">
        <f t="shared" si="498"/>
        <v>0</v>
      </c>
      <c r="JW283" s="439">
        <f t="shared" si="498"/>
        <v>0</v>
      </c>
      <c r="JX283" s="439">
        <f t="shared" si="498"/>
        <v>0</v>
      </c>
      <c r="JY283" s="439">
        <f t="shared" si="498"/>
        <v>0</v>
      </c>
      <c r="JZ283" s="439">
        <f t="shared" si="498"/>
        <v>0</v>
      </c>
      <c r="KA283" s="439">
        <f t="shared" si="498"/>
        <v>0</v>
      </c>
      <c r="KB283" s="439">
        <f t="shared" si="498"/>
        <v>0</v>
      </c>
      <c r="KC283" s="439">
        <f t="shared" si="498"/>
        <v>0</v>
      </c>
      <c r="KD283" s="439">
        <f t="shared" si="498"/>
        <v>0</v>
      </c>
      <c r="KE283" s="439">
        <f t="shared" si="498"/>
        <v>0</v>
      </c>
      <c r="KF283" s="439">
        <f t="shared" si="498"/>
        <v>0</v>
      </c>
      <c r="KG283" s="439">
        <f t="shared" si="498"/>
        <v>0</v>
      </c>
      <c r="KH283" s="439">
        <f t="shared" si="498"/>
        <v>0</v>
      </c>
      <c r="KI283" s="439">
        <f t="shared" si="498"/>
        <v>0</v>
      </c>
      <c r="KJ283" s="439">
        <f t="shared" si="498"/>
        <v>0</v>
      </c>
      <c r="KK283" s="439">
        <f t="shared" si="498"/>
        <v>0</v>
      </c>
      <c r="KL283" s="439">
        <f t="shared" si="498"/>
        <v>0</v>
      </c>
      <c r="KM283" s="439">
        <f t="shared" si="498"/>
        <v>0</v>
      </c>
      <c r="KN283" s="439">
        <f t="shared" si="498"/>
        <v>0</v>
      </c>
      <c r="KO283" s="439">
        <f t="shared" si="498"/>
        <v>0</v>
      </c>
      <c r="KP283" s="439">
        <f t="shared" si="498"/>
        <v>0</v>
      </c>
      <c r="KQ283" s="439">
        <f t="shared" si="498"/>
        <v>0</v>
      </c>
      <c r="KR283" s="439">
        <f t="shared" si="498"/>
        <v>0</v>
      </c>
      <c r="KS283" s="439">
        <f t="shared" si="498"/>
        <v>0</v>
      </c>
      <c r="KT283" s="439">
        <f t="shared" si="498"/>
        <v>0</v>
      </c>
      <c r="KU283" s="439">
        <f t="shared" si="498"/>
        <v>0</v>
      </c>
      <c r="KV283" s="439">
        <f t="shared" si="498"/>
        <v>0</v>
      </c>
      <c r="KW283" s="439">
        <f t="shared" si="498"/>
        <v>0</v>
      </c>
      <c r="KX283" s="439">
        <f t="shared" si="498"/>
        <v>0</v>
      </c>
      <c r="KY283" s="439">
        <f t="shared" si="498"/>
        <v>0</v>
      </c>
      <c r="KZ283" s="439">
        <f t="shared" si="498"/>
        <v>0</v>
      </c>
      <c r="LA283" s="439">
        <f t="shared" si="498"/>
        <v>0</v>
      </c>
      <c r="LB283" s="439">
        <f t="shared" si="498"/>
        <v>0</v>
      </c>
      <c r="LC283" s="439">
        <f t="shared" si="498"/>
        <v>0</v>
      </c>
      <c r="LD283" s="439">
        <f t="shared" si="498"/>
        <v>0</v>
      </c>
      <c r="LE283" s="439">
        <f t="shared" si="498"/>
        <v>0</v>
      </c>
      <c r="LF283" s="439">
        <f t="shared" si="498"/>
        <v>0</v>
      </c>
      <c r="LG283" s="439">
        <f t="shared" si="498"/>
        <v>0</v>
      </c>
      <c r="LH283" s="439">
        <f t="shared" si="498"/>
        <v>0</v>
      </c>
      <c r="LI283" s="439">
        <f t="shared" si="498"/>
        <v>0</v>
      </c>
      <c r="LJ283" s="439">
        <f t="shared" si="498"/>
        <v>0</v>
      </c>
      <c r="LK283" s="439">
        <f t="shared" si="498"/>
        <v>0</v>
      </c>
      <c r="LL283" s="439">
        <f t="shared" ref="LL283:NK283" si="499">IF(AND(LL$165&gt;=EOMONTH($D115,0),LL$165&lt;EOMONTH($D115,$S115)),-LL280,0)</f>
        <v>0</v>
      </c>
      <c r="LM283" s="439">
        <f t="shared" si="499"/>
        <v>0</v>
      </c>
      <c r="LN283" s="439">
        <f t="shared" si="499"/>
        <v>0</v>
      </c>
      <c r="LO283" s="439">
        <f t="shared" si="499"/>
        <v>0</v>
      </c>
      <c r="LP283" s="439">
        <f t="shared" si="499"/>
        <v>0</v>
      </c>
      <c r="LQ283" s="439">
        <f t="shared" si="499"/>
        <v>0</v>
      </c>
      <c r="LR283" s="439">
        <f t="shared" si="499"/>
        <v>0</v>
      </c>
      <c r="LS283" s="439">
        <f t="shared" si="499"/>
        <v>0</v>
      </c>
      <c r="LT283" s="439">
        <f t="shared" si="499"/>
        <v>0</v>
      </c>
      <c r="LU283" s="439">
        <f t="shared" si="499"/>
        <v>0</v>
      </c>
      <c r="LV283" s="439">
        <f t="shared" si="499"/>
        <v>0</v>
      </c>
      <c r="LW283" s="439">
        <f t="shared" si="499"/>
        <v>0</v>
      </c>
      <c r="LX283" s="439">
        <f t="shared" si="499"/>
        <v>0</v>
      </c>
      <c r="LY283" s="439">
        <f t="shared" si="499"/>
        <v>0</v>
      </c>
      <c r="LZ283" s="439">
        <f t="shared" si="499"/>
        <v>0</v>
      </c>
      <c r="MA283" s="439">
        <f t="shared" si="499"/>
        <v>0</v>
      </c>
      <c r="MB283" s="439">
        <f t="shared" si="499"/>
        <v>0</v>
      </c>
      <c r="MC283" s="439">
        <f t="shared" si="499"/>
        <v>0</v>
      </c>
      <c r="MD283" s="439">
        <f t="shared" si="499"/>
        <v>0</v>
      </c>
      <c r="ME283" s="439">
        <f t="shared" si="499"/>
        <v>0</v>
      </c>
      <c r="MF283" s="439">
        <f t="shared" si="499"/>
        <v>0</v>
      </c>
      <c r="MG283" s="439">
        <f t="shared" si="499"/>
        <v>0</v>
      </c>
      <c r="MH283" s="439">
        <f t="shared" si="499"/>
        <v>0</v>
      </c>
      <c r="MI283" s="439">
        <f t="shared" si="499"/>
        <v>0</v>
      </c>
      <c r="MJ283" s="439">
        <f t="shared" si="499"/>
        <v>0</v>
      </c>
      <c r="MK283" s="439">
        <f t="shared" si="499"/>
        <v>0</v>
      </c>
      <c r="ML283" s="439">
        <f t="shared" si="499"/>
        <v>0</v>
      </c>
      <c r="MM283" s="439">
        <f t="shared" si="499"/>
        <v>0</v>
      </c>
      <c r="MN283" s="439">
        <f t="shared" si="499"/>
        <v>0</v>
      </c>
      <c r="MO283" s="439">
        <f t="shared" si="499"/>
        <v>0</v>
      </c>
      <c r="MP283" s="439">
        <f t="shared" si="499"/>
        <v>0</v>
      </c>
      <c r="MQ283" s="439">
        <f t="shared" si="499"/>
        <v>0</v>
      </c>
      <c r="MR283" s="439">
        <f t="shared" si="499"/>
        <v>0</v>
      </c>
      <c r="MS283" s="439">
        <f t="shared" si="499"/>
        <v>0</v>
      </c>
      <c r="MT283" s="439">
        <f t="shared" si="499"/>
        <v>0</v>
      </c>
      <c r="MU283" s="439">
        <f t="shared" si="499"/>
        <v>0</v>
      </c>
      <c r="MV283" s="439">
        <f t="shared" si="499"/>
        <v>0</v>
      </c>
      <c r="MW283" s="439">
        <f t="shared" si="499"/>
        <v>0</v>
      </c>
      <c r="MX283" s="439">
        <f t="shared" si="499"/>
        <v>0</v>
      </c>
      <c r="MY283" s="439">
        <f t="shared" si="499"/>
        <v>0</v>
      </c>
      <c r="MZ283" s="439">
        <f t="shared" si="499"/>
        <v>0</v>
      </c>
      <c r="NA283" s="439">
        <f t="shared" si="499"/>
        <v>0</v>
      </c>
      <c r="NB283" s="439">
        <f t="shared" si="499"/>
        <v>0</v>
      </c>
      <c r="NC283" s="439">
        <f t="shared" si="499"/>
        <v>0</v>
      </c>
      <c r="ND283" s="439">
        <f t="shared" si="499"/>
        <v>0</v>
      </c>
      <c r="NE283" s="439">
        <f t="shared" si="499"/>
        <v>0</v>
      </c>
      <c r="NF283" s="439">
        <f t="shared" si="499"/>
        <v>0</v>
      </c>
      <c r="NG283" s="439">
        <f t="shared" si="499"/>
        <v>0</v>
      </c>
      <c r="NH283" s="439">
        <f t="shared" si="499"/>
        <v>0</v>
      </c>
      <c r="NI283" s="439">
        <f t="shared" si="499"/>
        <v>0</v>
      </c>
      <c r="NJ283" s="439">
        <f t="shared" si="499"/>
        <v>0</v>
      </c>
      <c r="NK283" s="442">
        <f t="shared" si="499"/>
        <v>0</v>
      </c>
    </row>
    <row r="284" spans="1:375" x14ac:dyDescent="0.15">
      <c r="A284" s="436">
        <f t="shared" si="487"/>
        <v>2138244.0088026486</v>
      </c>
      <c r="B284" s="441" t="s">
        <v>745</v>
      </c>
      <c r="C284" s="438" t="s">
        <v>752</v>
      </c>
      <c r="D284" s="439">
        <f t="shared" ref="D284:BO284" si="500">IF(OR(D$165&lt;=EOMONTH($E115,$R115*(1-$O115)),D$165&gt;EOMONTH($E115,$P115*12*(1-$O115)+$Q115*12*$O115+$R115*(1-$O115))),0,FV($W115,ROUNDDOWN(YEARFRAC($D$165,D$165,1),0),0,-($U115*(1-$O115)+$V115*$O115)*$B115/12,0))</f>
        <v>0</v>
      </c>
      <c r="E284" s="439">
        <f t="shared" si="500"/>
        <v>0</v>
      </c>
      <c r="F284" s="439">
        <f t="shared" si="500"/>
        <v>0</v>
      </c>
      <c r="G284" s="439">
        <f t="shared" si="500"/>
        <v>0</v>
      </c>
      <c r="H284" s="439">
        <f t="shared" si="500"/>
        <v>0</v>
      </c>
      <c r="I284" s="439">
        <f t="shared" si="500"/>
        <v>0</v>
      </c>
      <c r="J284" s="439">
        <f t="shared" si="500"/>
        <v>0</v>
      </c>
      <c r="K284" s="439">
        <f t="shared" si="500"/>
        <v>0</v>
      </c>
      <c r="L284" s="439">
        <f t="shared" si="500"/>
        <v>0</v>
      </c>
      <c r="M284" s="439">
        <f t="shared" si="500"/>
        <v>0</v>
      </c>
      <c r="N284" s="439">
        <f t="shared" si="500"/>
        <v>0</v>
      </c>
      <c r="O284" s="439">
        <f t="shared" si="500"/>
        <v>0</v>
      </c>
      <c r="P284" s="439">
        <f t="shared" si="500"/>
        <v>0</v>
      </c>
      <c r="Q284" s="439">
        <f t="shared" si="500"/>
        <v>0</v>
      </c>
      <c r="R284" s="439">
        <f t="shared" si="500"/>
        <v>0</v>
      </c>
      <c r="S284" s="439">
        <f t="shared" si="500"/>
        <v>0</v>
      </c>
      <c r="T284" s="439">
        <f t="shared" si="500"/>
        <v>0</v>
      </c>
      <c r="U284" s="439">
        <f t="shared" si="500"/>
        <v>0</v>
      </c>
      <c r="V284" s="439">
        <f t="shared" si="500"/>
        <v>0</v>
      </c>
      <c r="W284" s="439">
        <f t="shared" si="500"/>
        <v>0</v>
      </c>
      <c r="X284" s="439">
        <f t="shared" si="500"/>
        <v>0</v>
      </c>
      <c r="Y284" s="439">
        <f t="shared" si="500"/>
        <v>0</v>
      </c>
      <c r="Z284" s="439">
        <f t="shared" si="500"/>
        <v>0</v>
      </c>
      <c r="AA284" s="439">
        <f t="shared" si="500"/>
        <v>0</v>
      </c>
      <c r="AB284" s="439">
        <f t="shared" si="500"/>
        <v>0</v>
      </c>
      <c r="AC284" s="439">
        <f t="shared" si="500"/>
        <v>0</v>
      </c>
      <c r="AD284" s="439">
        <f t="shared" si="500"/>
        <v>0</v>
      </c>
      <c r="AE284" s="439">
        <f t="shared" si="500"/>
        <v>0</v>
      </c>
      <c r="AF284" s="439">
        <f t="shared" si="500"/>
        <v>0</v>
      </c>
      <c r="AG284" s="439">
        <f t="shared" si="500"/>
        <v>0</v>
      </c>
      <c r="AH284" s="439">
        <f t="shared" si="500"/>
        <v>0</v>
      </c>
      <c r="AI284" s="439">
        <f t="shared" si="500"/>
        <v>0</v>
      </c>
      <c r="AJ284" s="439">
        <f t="shared" si="500"/>
        <v>0</v>
      </c>
      <c r="AK284" s="439">
        <f t="shared" si="500"/>
        <v>0</v>
      </c>
      <c r="AL284" s="439">
        <f t="shared" si="500"/>
        <v>0</v>
      </c>
      <c r="AM284" s="439">
        <f t="shared" si="500"/>
        <v>0</v>
      </c>
      <c r="AN284" s="439">
        <f t="shared" si="500"/>
        <v>0</v>
      </c>
      <c r="AO284" s="439">
        <f t="shared" si="500"/>
        <v>0</v>
      </c>
      <c r="AP284" s="439">
        <f t="shared" si="500"/>
        <v>0</v>
      </c>
      <c r="AQ284" s="439">
        <f t="shared" si="500"/>
        <v>0</v>
      </c>
      <c r="AR284" s="439">
        <f t="shared" si="500"/>
        <v>0</v>
      </c>
      <c r="AS284" s="439">
        <f t="shared" si="500"/>
        <v>0</v>
      </c>
      <c r="AT284" s="439">
        <f t="shared" si="500"/>
        <v>0</v>
      </c>
      <c r="AU284" s="439">
        <f t="shared" si="500"/>
        <v>0</v>
      </c>
      <c r="AV284" s="439">
        <f t="shared" si="500"/>
        <v>0</v>
      </c>
      <c r="AW284" s="439">
        <f t="shared" si="500"/>
        <v>0</v>
      </c>
      <c r="AX284" s="439">
        <f t="shared" si="500"/>
        <v>0</v>
      </c>
      <c r="AY284" s="439">
        <f t="shared" si="500"/>
        <v>0</v>
      </c>
      <c r="AZ284" s="439">
        <f t="shared" si="500"/>
        <v>0</v>
      </c>
      <c r="BA284" s="439">
        <f t="shared" si="500"/>
        <v>0</v>
      </c>
      <c r="BB284" s="439">
        <f t="shared" si="500"/>
        <v>0</v>
      </c>
      <c r="BC284" s="439">
        <f t="shared" si="500"/>
        <v>0</v>
      </c>
      <c r="BD284" s="439">
        <f t="shared" si="500"/>
        <v>0</v>
      </c>
      <c r="BE284" s="439">
        <f t="shared" si="500"/>
        <v>0</v>
      </c>
      <c r="BF284" s="439">
        <f t="shared" si="500"/>
        <v>0</v>
      </c>
      <c r="BG284" s="439">
        <f t="shared" si="500"/>
        <v>0</v>
      </c>
      <c r="BH284" s="439">
        <f t="shared" si="500"/>
        <v>0</v>
      </c>
      <c r="BI284" s="439">
        <f t="shared" si="500"/>
        <v>0</v>
      </c>
      <c r="BJ284" s="439">
        <f t="shared" si="500"/>
        <v>0</v>
      </c>
      <c r="BK284" s="439">
        <f t="shared" si="500"/>
        <v>21009.497786666667</v>
      </c>
      <c r="BL284" s="439">
        <f t="shared" si="500"/>
        <v>21009.497786666667</v>
      </c>
      <c r="BM284" s="439">
        <f t="shared" si="500"/>
        <v>21639.782720266667</v>
      </c>
      <c r="BN284" s="439">
        <f t="shared" si="500"/>
        <v>21639.782720266667</v>
      </c>
      <c r="BO284" s="439">
        <f t="shared" si="500"/>
        <v>21639.782720266667</v>
      </c>
      <c r="BP284" s="439">
        <f t="shared" ref="BP284:EA284" si="501">IF(OR(BP$165&lt;=EOMONTH($E115,$R115*(1-$O115)),BP$165&gt;EOMONTH($E115,$P115*12*(1-$O115)+$Q115*12*$O115+$R115*(1-$O115))),0,FV($W115,ROUNDDOWN(YEARFRAC($D$165,BP$165,1),0),0,-($U115*(1-$O115)+$V115*$O115)*$B115/12,0))</f>
        <v>21639.782720266667</v>
      </c>
      <c r="BQ284" s="439">
        <f t="shared" si="501"/>
        <v>21639.782720266667</v>
      </c>
      <c r="BR284" s="439">
        <f t="shared" si="501"/>
        <v>21639.782720266667</v>
      </c>
      <c r="BS284" s="439">
        <f t="shared" si="501"/>
        <v>21639.782720266667</v>
      </c>
      <c r="BT284" s="439">
        <f t="shared" si="501"/>
        <v>21639.782720266667</v>
      </c>
      <c r="BU284" s="439">
        <f t="shared" si="501"/>
        <v>21639.782720266667</v>
      </c>
      <c r="BV284" s="439">
        <f t="shared" si="501"/>
        <v>21639.782720266667</v>
      </c>
      <c r="BW284" s="439">
        <f t="shared" si="501"/>
        <v>21639.782720266667</v>
      </c>
      <c r="BX284" s="439">
        <f t="shared" si="501"/>
        <v>21639.782720266667</v>
      </c>
      <c r="BY284" s="439">
        <f t="shared" si="501"/>
        <v>22288.976201874666</v>
      </c>
      <c r="BZ284" s="439">
        <f t="shared" si="501"/>
        <v>22288.976201874666</v>
      </c>
      <c r="CA284" s="439">
        <f t="shared" si="501"/>
        <v>22288.976201874666</v>
      </c>
      <c r="CB284" s="439">
        <f t="shared" si="501"/>
        <v>22288.976201874666</v>
      </c>
      <c r="CC284" s="439">
        <f t="shared" si="501"/>
        <v>22288.976201874666</v>
      </c>
      <c r="CD284" s="439">
        <f t="shared" si="501"/>
        <v>22288.976201874666</v>
      </c>
      <c r="CE284" s="439">
        <f t="shared" si="501"/>
        <v>22288.976201874666</v>
      </c>
      <c r="CF284" s="439">
        <f t="shared" si="501"/>
        <v>22288.976201874666</v>
      </c>
      <c r="CG284" s="439">
        <f t="shared" si="501"/>
        <v>22288.976201874666</v>
      </c>
      <c r="CH284" s="439">
        <f t="shared" si="501"/>
        <v>22288.976201874666</v>
      </c>
      <c r="CI284" s="439">
        <f t="shared" si="501"/>
        <v>22288.976201874666</v>
      </c>
      <c r="CJ284" s="439">
        <f t="shared" si="501"/>
        <v>22288.976201874666</v>
      </c>
      <c r="CK284" s="439">
        <f t="shared" si="501"/>
        <v>22957.645487930909</v>
      </c>
      <c r="CL284" s="439">
        <f t="shared" si="501"/>
        <v>22957.645487930909</v>
      </c>
      <c r="CM284" s="439">
        <f t="shared" si="501"/>
        <v>22957.645487930909</v>
      </c>
      <c r="CN284" s="439">
        <f t="shared" si="501"/>
        <v>22957.645487930909</v>
      </c>
      <c r="CO284" s="439">
        <f t="shared" si="501"/>
        <v>22957.645487930909</v>
      </c>
      <c r="CP284" s="439">
        <f t="shared" si="501"/>
        <v>22957.645487930909</v>
      </c>
      <c r="CQ284" s="439">
        <f t="shared" si="501"/>
        <v>22957.645487930909</v>
      </c>
      <c r="CR284" s="439">
        <f t="shared" si="501"/>
        <v>22957.645487930909</v>
      </c>
      <c r="CS284" s="439">
        <f t="shared" si="501"/>
        <v>22957.645487930909</v>
      </c>
      <c r="CT284" s="439">
        <f t="shared" si="501"/>
        <v>22957.645487930909</v>
      </c>
      <c r="CU284" s="439">
        <f t="shared" si="501"/>
        <v>22957.645487930909</v>
      </c>
      <c r="CV284" s="439">
        <f t="shared" si="501"/>
        <v>22957.645487930909</v>
      </c>
      <c r="CW284" s="439">
        <f t="shared" si="501"/>
        <v>23646.374852568832</v>
      </c>
      <c r="CX284" s="439">
        <f t="shared" si="501"/>
        <v>23646.374852568832</v>
      </c>
      <c r="CY284" s="439">
        <f t="shared" si="501"/>
        <v>23646.374852568832</v>
      </c>
      <c r="CZ284" s="439">
        <f t="shared" si="501"/>
        <v>23646.374852568832</v>
      </c>
      <c r="DA284" s="439">
        <f t="shared" si="501"/>
        <v>23646.374852568832</v>
      </c>
      <c r="DB284" s="439">
        <f t="shared" si="501"/>
        <v>23646.374852568832</v>
      </c>
      <c r="DC284" s="439">
        <f t="shared" si="501"/>
        <v>23646.374852568832</v>
      </c>
      <c r="DD284" s="439">
        <f t="shared" si="501"/>
        <v>23646.374852568832</v>
      </c>
      <c r="DE284" s="439">
        <f t="shared" si="501"/>
        <v>23646.374852568832</v>
      </c>
      <c r="DF284" s="439">
        <f t="shared" si="501"/>
        <v>23646.374852568832</v>
      </c>
      <c r="DG284" s="439">
        <f t="shared" si="501"/>
        <v>23646.374852568832</v>
      </c>
      <c r="DH284" s="439">
        <f t="shared" si="501"/>
        <v>23646.374852568832</v>
      </c>
      <c r="DI284" s="439">
        <f t="shared" si="501"/>
        <v>24355.766098145898</v>
      </c>
      <c r="DJ284" s="439">
        <f t="shared" si="501"/>
        <v>24355.766098145898</v>
      </c>
      <c r="DK284" s="439">
        <f t="shared" si="501"/>
        <v>24355.766098145898</v>
      </c>
      <c r="DL284" s="439">
        <f t="shared" si="501"/>
        <v>24355.766098145898</v>
      </c>
      <c r="DM284" s="439">
        <f t="shared" si="501"/>
        <v>24355.766098145898</v>
      </c>
      <c r="DN284" s="439">
        <f t="shared" si="501"/>
        <v>24355.766098145898</v>
      </c>
      <c r="DO284" s="439">
        <f t="shared" si="501"/>
        <v>24355.766098145898</v>
      </c>
      <c r="DP284" s="439">
        <f t="shared" si="501"/>
        <v>24355.766098145898</v>
      </c>
      <c r="DQ284" s="439">
        <f t="shared" si="501"/>
        <v>24355.766098145898</v>
      </c>
      <c r="DR284" s="439">
        <f t="shared" si="501"/>
        <v>24355.766098145898</v>
      </c>
      <c r="DS284" s="439">
        <f t="shared" si="501"/>
        <v>24355.766098145898</v>
      </c>
      <c r="DT284" s="439">
        <f t="shared" si="501"/>
        <v>24355.766098145898</v>
      </c>
      <c r="DU284" s="439">
        <f t="shared" si="501"/>
        <v>25086.439081090273</v>
      </c>
      <c r="DV284" s="439">
        <f t="shared" si="501"/>
        <v>25086.439081090273</v>
      </c>
      <c r="DW284" s="439">
        <f t="shared" si="501"/>
        <v>25086.439081090273</v>
      </c>
      <c r="DX284" s="439">
        <f t="shared" si="501"/>
        <v>25086.439081090273</v>
      </c>
      <c r="DY284" s="439">
        <f t="shared" si="501"/>
        <v>25086.439081090273</v>
      </c>
      <c r="DZ284" s="439">
        <f t="shared" si="501"/>
        <v>25086.439081090273</v>
      </c>
      <c r="EA284" s="439">
        <f t="shared" si="501"/>
        <v>25086.439081090273</v>
      </c>
      <c r="EB284" s="439">
        <f t="shared" ref="EB284:GM284" si="502">IF(OR(EB$165&lt;=EOMONTH($E115,$R115*(1-$O115)),EB$165&gt;EOMONTH($E115,$P115*12*(1-$O115)+$Q115*12*$O115+$R115*(1-$O115))),0,FV($W115,ROUNDDOWN(YEARFRAC($D$165,EB$165,1),0),0,-($U115*(1-$O115)+$V115*$O115)*$B115/12,0))</f>
        <v>25086.439081090273</v>
      </c>
      <c r="EC284" s="439">
        <f t="shared" si="502"/>
        <v>25086.439081090273</v>
      </c>
      <c r="ED284" s="439">
        <f t="shared" si="502"/>
        <v>25086.439081090273</v>
      </c>
      <c r="EE284" s="439">
        <f t="shared" si="502"/>
        <v>25086.439081090273</v>
      </c>
      <c r="EF284" s="439">
        <f t="shared" si="502"/>
        <v>25086.439081090273</v>
      </c>
      <c r="EG284" s="439">
        <f t="shared" si="502"/>
        <v>25839.032253522983</v>
      </c>
      <c r="EH284" s="439">
        <f t="shared" si="502"/>
        <v>25839.032253522983</v>
      </c>
      <c r="EI284" s="439">
        <f t="shared" si="502"/>
        <v>25839.032253522983</v>
      </c>
      <c r="EJ284" s="439">
        <f t="shared" si="502"/>
        <v>25839.032253522983</v>
      </c>
      <c r="EK284" s="439">
        <f t="shared" si="502"/>
        <v>25839.032253522983</v>
      </c>
      <c r="EL284" s="439">
        <f t="shared" si="502"/>
        <v>25839.032253522983</v>
      </c>
      <c r="EM284" s="439">
        <f t="shared" si="502"/>
        <v>25839.032253522983</v>
      </c>
      <c r="EN284" s="439">
        <f t="shared" si="502"/>
        <v>25839.032253522983</v>
      </c>
      <c r="EO284" s="439">
        <f t="shared" si="502"/>
        <v>25839.032253522983</v>
      </c>
      <c r="EP284" s="439">
        <f t="shared" si="502"/>
        <v>25839.032253522983</v>
      </c>
      <c r="EQ284" s="439">
        <f t="shared" si="502"/>
        <v>25839.032253522983</v>
      </c>
      <c r="ER284" s="439">
        <f t="shared" si="502"/>
        <v>25839.032253522983</v>
      </c>
      <c r="ES284" s="439">
        <f t="shared" si="502"/>
        <v>26614.203221128668</v>
      </c>
      <c r="ET284" s="439">
        <f t="shared" si="502"/>
        <v>26614.203221128668</v>
      </c>
      <c r="EU284" s="439">
        <f t="shared" si="502"/>
        <v>26614.203221128668</v>
      </c>
      <c r="EV284" s="439">
        <f t="shared" si="502"/>
        <v>26614.203221128668</v>
      </c>
      <c r="EW284" s="439">
        <f t="shared" si="502"/>
        <v>0</v>
      </c>
      <c r="EX284" s="439">
        <f t="shared" si="502"/>
        <v>0</v>
      </c>
      <c r="EY284" s="439">
        <f t="shared" si="502"/>
        <v>0</v>
      </c>
      <c r="EZ284" s="439">
        <f t="shared" si="502"/>
        <v>0</v>
      </c>
      <c r="FA284" s="439">
        <f t="shared" si="502"/>
        <v>0</v>
      </c>
      <c r="FB284" s="439">
        <f t="shared" si="502"/>
        <v>0</v>
      </c>
      <c r="FC284" s="439">
        <f t="shared" si="502"/>
        <v>0</v>
      </c>
      <c r="FD284" s="439">
        <f t="shared" si="502"/>
        <v>0</v>
      </c>
      <c r="FE284" s="439">
        <f t="shared" si="502"/>
        <v>0</v>
      </c>
      <c r="FF284" s="439">
        <f t="shared" si="502"/>
        <v>0</v>
      </c>
      <c r="FG284" s="439">
        <f t="shared" si="502"/>
        <v>0</v>
      </c>
      <c r="FH284" s="439">
        <f t="shared" si="502"/>
        <v>0</v>
      </c>
      <c r="FI284" s="439">
        <f t="shared" si="502"/>
        <v>0</v>
      </c>
      <c r="FJ284" s="439">
        <f t="shared" si="502"/>
        <v>0</v>
      </c>
      <c r="FK284" s="439">
        <f t="shared" si="502"/>
        <v>0</v>
      </c>
      <c r="FL284" s="439">
        <f t="shared" si="502"/>
        <v>0</v>
      </c>
      <c r="FM284" s="439">
        <f t="shared" si="502"/>
        <v>0</v>
      </c>
      <c r="FN284" s="439">
        <f t="shared" si="502"/>
        <v>0</v>
      </c>
      <c r="FO284" s="439">
        <f t="shared" si="502"/>
        <v>0</v>
      </c>
      <c r="FP284" s="439">
        <f t="shared" si="502"/>
        <v>0</v>
      </c>
      <c r="FQ284" s="439">
        <f t="shared" si="502"/>
        <v>0</v>
      </c>
      <c r="FR284" s="439">
        <f t="shared" si="502"/>
        <v>0</v>
      </c>
      <c r="FS284" s="439">
        <f t="shared" si="502"/>
        <v>0</v>
      </c>
      <c r="FT284" s="439">
        <f t="shared" si="502"/>
        <v>0</v>
      </c>
      <c r="FU284" s="439">
        <f t="shared" si="502"/>
        <v>0</v>
      </c>
      <c r="FV284" s="439">
        <f t="shared" si="502"/>
        <v>0</v>
      </c>
      <c r="FW284" s="439">
        <f t="shared" si="502"/>
        <v>0</v>
      </c>
      <c r="FX284" s="439">
        <f t="shared" si="502"/>
        <v>0</v>
      </c>
      <c r="FY284" s="439">
        <f t="shared" si="502"/>
        <v>0</v>
      </c>
      <c r="FZ284" s="439">
        <f t="shared" si="502"/>
        <v>0</v>
      </c>
      <c r="GA284" s="439">
        <f t="shared" si="502"/>
        <v>0</v>
      </c>
      <c r="GB284" s="439">
        <f t="shared" si="502"/>
        <v>0</v>
      </c>
      <c r="GC284" s="439">
        <f t="shared" si="502"/>
        <v>0</v>
      </c>
      <c r="GD284" s="439">
        <f t="shared" si="502"/>
        <v>0</v>
      </c>
      <c r="GE284" s="439">
        <f t="shared" si="502"/>
        <v>0</v>
      </c>
      <c r="GF284" s="439">
        <f t="shared" si="502"/>
        <v>0</v>
      </c>
      <c r="GG284" s="439">
        <f t="shared" si="502"/>
        <v>0</v>
      </c>
      <c r="GH284" s="439">
        <f t="shared" si="502"/>
        <v>0</v>
      </c>
      <c r="GI284" s="439">
        <f t="shared" si="502"/>
        <v>0</v>
      </c>
      <c r="GJ284" s="439">
        <f t="shared" si="502"/>
        <v>0</v>
      </c>
      <c r="GK284" s="439">
        <f t="shared" si="502"/>
        <v>0</v>
      </c>
      <c r="GL284" s="439">
        <f t="shared" si="502"/>
        <v>0</v>
      </c>
      <c r="GM284" s="439">
        <f t="shared" si="502"/>
        <v>0</v>
      </c>
      <c r="GN284" s="439">
        <f t="shared" ref="GN284:IY284" si="503">IF(OR(GN$165&lt;=EOMONTH($E115,$R115*(1-$O115)),GN$165&gt;EOMONTH($E115,$P115*12*(1-$O115)+$Q115*12*$O115+$R115*(1-$O115))),0,FV($W115,ROUNDDOWN(YEARFRAC($D$165,GN$165,1),0),0,-($U115*(1-$O115)+$V115*$O115)*$B115/12,0))</f>
        <v>0</v>
      </c>
      <c r="GO284" s="439">
        <f t="shared" si="503"/>
        <v>0</v>
      </c>
      <c r="GP284" s="439">
        <f t="shared" si="503"/>
        <v>0</v>
      </c>
      <c r="GQ284" s="439">
        <f t="shared" si="503"/>
        <v>0</v>
      </c>
      <c r="GR284" s="439">
        <f t="shared" si="503"/>
        <v>0</v>
      </c>
      <c r="GS284" s="439">
        <f t="shared" si="503"/>
        <v>0</v>
      </c>
      <c r="GT284" s="439">
        <f t="shared" si="503"/>
        <v>0</v>
      </c>
      <c r="GU284" s="439">
        <f t="shared" si="503"/>
        <v>0</v>
      </c>
      <c r="GV284" s="439">
        <f t="shared" si="503"/>
        <v>0</v>
      </c>
      <c r="GW284" s="439">
        <f t="shared" si="503"/>
        <v>0</v>
      </c>
      <c r="GX284" s="439">
        <f t="shared" si="503"/>
        <v>0</v>
      </c>
      <c r="GY284" s="439">
        <f t="shared" si="503"/>
        <v>0</v>
      </c>
      <c r="GZ284" s="439">
        <f t="shared" si="503"/>
        <v>0</v>
      </c>
      <c r="HA284" s="439">
        <f t="shared" si="503"/>
        <v>0</v>
      </c>
      <c r="HB284" s="439">
        <f t="shared" si="503"/>
        <v>0</v>
      </c>
      <c r="HC284" s="439">
        <f t="shared" si="503"/>
        <v>0</v>
      </c>
      <c r="HD284" s="439">
        <f t="shared" si="503"/>
        <v>0</v>
      </c>
      <c r="HE284" s="439">
        <f t="shared" si="503"/>
        <v>0</v>
      </c>
      <c r="HF284" s="439">
        <f t="shared" si="503"/>
        <v>0</v>
      </c>
      <c r="HG284" s="439">
        <f t="shared" si="503"/>
        <v>0</v>
      </c>
      <c r="HH284" s="439">
        <f t="shared" si="503"/>
        <v>0</v>
      </c>
      <c r="HI284" s="439">
        <f t="shared" si="503"/>
        <v>0</v>
      </c>
      <c r="HJ284" s="439">
        <f t="shared" si="503"/>
        <v>0</v>
      </c>
      <c r="HK284" s="439">
        <f t="shared" si="503"/>
        <v>0</v>
      </c>
      <c r="HL284" s="439">
        <f t="shared" si="503"/>
        <v>0</v>
      </c>
      <c r="HM284" s="439">
        <f t="shared" si="503"/>
        <v>0</v>
      </c>
      <c r="HN284" s="439">
        <f t="shared" si="503"/>
        <v>0</v>
      </c>
      <c r="HO284" s="439">
        <f t="shared" si="503"/>
        <v>0</v>
      </c>
      <c r="HP284" s="439">
        <f t="shared" si="503"/>
        <v>0</v>
      </c>
      <c r="HQ284" s="439">
        <f t="shared" si="503"/>
        <v>0</v>
      </c>
      <c r="HR284" s="439">
        <f t="shared" si="503"/>
        <v>0</v>
      </c>
      <c r="HS284" s="439">
        <f t="shared" si="503"/>
        <v>0</v>
      </c>
      <c r="HT284" s="439">
        <f t="shared" si="503"/>
        <v>0</v>
      </c>
      <c r="HU284" s="439">
        <f t="shared" si="503"/>
        <v>0</v>
      </c>
      <c r="HV284" s="439">
        <f t="shared" si="503"/>
        <v>0</v>
      </c>
      <c r="HW284" s="439">
        <f t="shared" si="503"/>
        <v>0</v>
      </c>
      <c r="HX284" s="439">
        <f t="shared" si="503"/>
        <v>0</v>
      </c>
      <c r="HY284" s="439">
        <f t="shared" si="503"/>
        <v>0</v>
      </c>
      <c r="HZ284" s="439">
        <f t="shared" si="503"/>
        <v>0</v>
      </c>
      <c r="IA284" s="439">
        <f t="shared" si="503"/>
        <v>0</v>
      </c>
      <c r="IB284" s="439">
        <f t="shared" si="503"/>
        <v>0</v>
      </c>
      <c r="IC284" s="439">
        <f t="shared" si="503"/>
        <v>0</v>
      </c>
      <c r="ID284" s="439">
        <f t="shared" si="503"/>
        <v>0</v>
      </c>
      <c r="IE284" s="439">
        <f t="shared" si="503"/>
        <v>0</v>
      </c>
      <c r="IF284" s="439">
        <f t="shared" si="503"/>
        <v>0</v>
      </c>
      <c r="IG284" s="439">
        <f t="shared" si="503"/>
        <v>0</v>
      </c>
      <c r="IH284" s="439">
        <f t="shared" si="503"/>
        <v>0</v>
      </c>
      <c r="II284" s="439">
        <f t="shared" si="503"/>
        <v>0</v>
      </c>
      <c r="IJ284" s="439">
        <f t="shared" si="503"/>
        <v>0</v>
      </c>
      <c r="IK284" s="439">
        <f t="shared" si="503"/>
        <v>0</v>
      </c>
      <c r="IL284" s="439">
        <f t="shared" si="503"/>
        <v>0</v>
      </c>
      <c r="IM284" s="439">
        <f t="shared" si="503"/>
        <v>0</v>
      </c>
      <c r="IN284" s="439">
        <f t="shared" si="503"/>
        <v>0</v>
      </c>
      <c r="IO284" s="439">
        <f t="shared" si="503"/>
        <v>0</v>
      </c>
      <c r="IP284" s="439">
        <f t="shared" si="503"/>
        <v>0</v>
      </c>
      <c r="IQ284" s="439">
        <f t="shared" si="503"/>
        <v>0</v>
      </c>
      <c r="IR284" s="439">
        <f t="shared" si="503"/>
        <v>0</v>
      </c>
      <c r="IS284" s="439">
        <f t="shared" si="503"/>
        <v>0</v>
      </c>
      <c r="IT284" s="439">
        <f t="shared" si="503"/>
        <v>0</v>
      </c>
      <c r="IU284" s="439">
        <f t="shared" si="503"/>
        <v>0</v>
      </c>
      <c r="IV284" s="439">
        <f t="shared" si="503"/>
        <v>0</v>
      </c>
      <c r="IW284" s="439">
        <f t="shared" si="503"/>
        <v>0</v>
      </c>
      <c r="IX284" s="439">
        <f t="shared" si="503"/>
        <v>0</v>
      </c>
      <c r="IY284" s="439">
        <f t="shared" si="503"/>
        <v>0</v>
      </c>
      <c r="IZ284" s="439">
        <f t="shared" ref="IZ284:LK284" si="504">IF(OR(IZ$165&lt;=EOMONTH($E115,$R115*(1-$O115)),IZ$165&gt;EOMONTH($E115,$P115*12*(1-$O115)+$Q115*12*$O115+$R115*(1-$O115))),0,FV($W115,ROUNDDOWN(YEARFRAC($D$165,IZ$165,1),0),0,-($U115*(1-$O115)+$V115*$O115)*$B115/12,0))</f>
        <v>0</v>
      </c>
      <c r="JA284" s="439">
        <f t="shared" si="504"/>
        <v>0</v>
      </c>
      <c r="JB284" s="439">
        <f t="shared" si="504"/>
        <v>0</v>
      </c>
      <c r="JC284" s="439">
        <f t="shared" si="504"/>
        <v>0</v>
      </c>
      <c r="JD284" s="439">
        <f t="shared" si="504"/>
        <v>0</v>
      </c>
      <c r="JE284" s="439">
        <f t="shared" si="504"/>
        <v>0</v>
      </c>
      <c r="JF284" s="439">
        <f t="shared" si="504"/>
        <v>0</v>
      </c>
      <c r="JG284" s="439">
        <f t="shared" si="504"/>
        <v>0</v>
      </c>
      <c r="JH284" s="439">
        <f t="shared" si="504"/>
        <v>0</v>
      </c>
      <c r="JI284" s="439">
        <f t="shared" si="504"/>
        <v>0</v>
      </c>
      <c r="JJ284" s="439">
        <f t="shared" si="504"/>
        <v>0</v>
      </c>
      <c r="JK284" s="439">
        <f t="shared" si="504"/>
        <v>0</v>
      </c>
      <c r="JL284" s="439">
        <f t="shared" si="504"/>
        <v>0</v>
      </c>
      <c r="JM284" s="439">
        <f t="shared" si="504"/>
        <v>0</v>
      </c>
      <c r="JN284" s="439">
        <f t="shared" si="504"/>
        <v>0</v>
      </c>
      <c r="JO284" s="439">
        <f t="shared" si="504"/>
        <v>0</v>
      </c>
      <c r="JP284" s="439">
        <f t="shared" si="504"/>
        <v>0</v>
      </c>
      <c r="JQ284" s="439">
        <f t="shared" si="504"/>
        <v>0</v>
      </c>
      <c r="JR284" s="439">
        <f t="shared" si="504"/>
        <v>0</v>
      </c>
      <c r="JS284" s="439">
        <f t="shared" si="504"/>
        <v>0</v>
      </c>
      <c r="JT284" s="439">
        <f t="shared" si="504"/>
        <v>0</v>
      </c>
      <c r="JU284" s="439">
        <f t="shared" si="504"/>
        <v>0</v>
      </c>
      <c r="JV284" s="439">
        <f t="shared" si="504"/>
        <v>0</v>
      </c>
      <c r="JW284" s="439">
        <f t="shared" si="504"/>
        <v>0</v>
      </c>
      <c r="JX284" s="439">
        <f t="shared" si="504"/>
        <v>0</v>
      </c>
      <c r="JY284" s="439">
        <f t="shared" si="504"/>
        <v>0</v>
      </c>
      <c r="JZ284" s="439">
        <f t="shared" si="504"/>
        <v>0</v>
      </c>
      <c r="KA284" s="439">
        <f t="shared" si="504"/>
        <v>0</v>
      </c>
      <c r="KB284" s="439">
        <f t="shared" si="504"/>
        <v>0</v>
      </c>
      <c r="KC284" s="439">
        <f t="shared" si="504"/>
        <v>0</v>
      </c>
      <c r="KD284" s="439">
        <f t="shared" si="504"/>
        <v>0</v>
      </c>
      <c r="KE284" s="439">
        <f t="shared" si="504"/>
        <v>0</v>
      </c>
      <c r="KF284" s="439">
        <f t="shared" si="504"/>
        <v>0</v>
      </c>
      <c r="KG284" s="439">
        <f t="shared" si="504"/>
        <v>0</v>
      </c>
      <c r="KH284" s="439">
        <f t="shared" si="504"/>
        <v>0</v>
      </c>
      <c r="KI284" s="439">
        <f t="shared" si="504"/>
        <v>0</v>
      </c>
      <c r="KJ284" s="439">
        <f t="shared" si="504"/>
        <v>0</v>
      </c>
      <c r="KK284" s="439">
        <f t="shared" si="504"/>
        <v>0</v>
      </c>
      <c r="KL284" s="439">
        <f t="shared" si="504"/>
        <v>0</v>
      </c>
      <c r="KM284" s="439">
        <f t="shared" si="504"/>
        <v>0</v>
      </c>
      <c r="KN284" s="439">
        <f t="shared" si="504"/>
        <v>0</v>
      </c>
      <c r="KO284" s="439">
        <f t="shared" si="504"/>
        <v>0</v>
      </c>
      <c r="KP284" s="439">
        <f t="shared" si="504"/>
        <v>0</v>
      </c>
      <c r="KQ284" s="439">
        <f t="shared" si="504"/>
        <v>0</v>
      </c>
      <c r="KR284" s="439">
        <f t="shared" si="504"/>
        <v>0</v>
      </c>
      <c r="KS284" s="439">
        <f t="shared" si="504"/>
        <v>0</v>
      </c>
      <c r="KT284" s="439">
        <f t="shared" si="504"/>
        <v>0</v>
      </c>
      <c r="KU284" s="439">
        <f t="shared" si="504"/>
        <v>0</v>
      </c>
      <c r="KV284" s="439">
        <f t="shared" si="504"/>
        <v>0</v>
      </c>
      <c r="KW284" s="439">
        <f t="shared" si="504"/>
        <v>0</v>
      </c>
      <c r="KX284" s="439">
        <f t="shared" si="504"/>
        <v>0</v>
      </c>
      <c r="KY284" s="439">
        <f t="shared" si="504"/>
        <v>0</v>
      </c>
      <c r="KZ284" s="439">
        <f t="shared" si="504"/>
        <v>0</v>
      </c>
      <c r="LA284" s="439">
        <f t="shared" si="504"/>
        <v>0</v>
      </c>
      <c r="LB284" s="439">
        <f t="shared" si="504"/>
        <v>0</v>
      </c>
      <c r="LC284" s="439">
        <f t="shared" si="504"/>
        <v>0</v>
      </c>
      <c r="LD284" s="439">
        <f t="shared" si="504"/>
        <v>0</v>
      </c>
      <c r="LE284" s="439">
        <f t="shared" si="504"/>
        <v>0</v>
      </c>
      <c r="LF284" s="439">
        <f t="shared" si="504"/>
        <v>0</v>
      </c>
      <c r="LG284" s="439">
        <f t="shared" si="504"/>
        <v>0</v>
      </c>
      <c r="LH284" s="439">
        <f t="shared" si="504"/>
        <v>0</v>
      </c>
      <c r="LI284" s="439">
        <f t="shared" si="504"/>
        <v>0</v>
      </c>
      <c r="LJ284" s="439">
        <f t="shared" si="504"/>
        <v>0</v>
      </c>
      <c r="LK284" s="439">
        <f t="shared" si="504"/>
        <v>0</v>
      </c>
      <c r="LL284" s="439">
        <f t="shared" ref="LL284:NK284" si="505">IF(OR(LL$165&lt;=EOMONTH($E115,$R115*(1-$O115)),LL$165&gt;EOMONTH($E115,$P115*12*(1-$O115)+$Q115*12*$O115+$R115*(1-$O115))),0,FV($W115,ROUNDDOWN(YEARFRAC($D$165,LL$165,1),0),0,-($U115*(1-$O115)+$V115*$O115)*$B115/12,0))</f>
        <v>0</v>
      </c>
      <c r="LM284" s="439">
        <f t="shared" si="505"/>
        <v>0</v>
      </c>
      <c r="LN284" s="439">
        <f t="shared" si="505"/>
        <v>0</v>
      </c>
      <c r="LO284" s="439">
        <f t="shared" si="505"/>
        <v>0</v>
      </c>
      <c r="LP284" s="439">
        <f t="shared" si="505"/>
        <v>0</v>
      </c>
      <c r="LQ284" s="439">
        <f t="shared" si="505"/>
        <v>0</v>
      </c>
      <c r="LR284" s="439">
        <f t="shared" si="505"/>
        <v>0</v>
      </c>
      <c r="LS284" s="439">
        <f t="shared" si="505"/>
        <v>0</v>
      </c>
      <c r="LT284" s="439">
        <f t="shared" si="505"/>
        <v>0</v>
      </c>
      <c r="LU284" s="439">
        <f t="shared" si="505"/>
        <v>0</v>
      </c>
      <c r="LV284" s="439">
        <f t="shared" si="505"/>
        <v>0</v>
      </c>
      <c r="LW284" s="439">
        <f t="shared" si="505"/>
        <v>0</v>
      </c>
      <c r="LX284" s="439">
        <f t="shared" si="505"/>
        <v>0</v>
      </c>
      <c r="LY284" s="439">
        <f t="shared" si="505"/>
        <v>0</v>
      </c>
      <c r="LZ284" s="439">
        <f t="shared" si="505"/>
        <v>0</v>
      </c>
      <c r="MA284" s="439">
        <f t="shared" si="505"/>
        <v>0</v>
      </c>
      <c r="MB284" s="439">
        <f t="shared" si="505"/>
        <v>0</v>
      </c>
      <c r="MC284" s="439">
        <f t="shared" si="505"/>
        <v>0</v>
      </c>
      <c r="MD284" s="439">
        <f t="shared" si="505"/>
        <v>0</v>
      </c>
      <c r="ME284" s="439">
        <f t="shared" si="505"/>
        <v>0</v>
      </c>
      <c r="MF284" s="439">
        <f t="shared" si="505"/>
        <v>0</v>
      </c>
      <c r="MG284" s="439">
        <f t="shared" si="505"/>
        <v>0</v>
      </c>
      <c r="MH284" s="439">
        <f t="shared" si="505"/>
        <v>0</v>
      </c>
      <c r="MI284" s="439">
        <f t="shared" si="505"/>
        <v>0</v>
      </c>
      <c r="MJ284" s="439">
        <f t="shared" si="505"/>
        <v>0</v>
      </c>
      <c r="MK284" s="439">
        <f t="shared" si="505"/>
        <v>0</v>
      </c>
      <c r="ML284" s="439">
        <f t="shared" si="505"/>
        <v>0</v>
      </c>
      <c r="MM284" s="439">
        <f t="shared" si="505"/>
        <v>0</v>
      </c>
      <c r="MN284" s="439">
        <f t="shared" si="505"/>
        <v>0</v>
      </c>
      <c r="MO284" s="439">
        <f t="shared" si="505"/>
        <v>0</v>
      </c>
      <c r="MP284" s="439">
        <f t="shared" si="505"/>
        <v>0</v>
      </c>
      <c r="MQ284" s="439">
        <f t="shared" si="505"/>
        <v>0</v>
      </c>
      <c r="MR284" s="439">
        <f t="shared" si="505"/>
        <v>0</v>
      </c>
      <c r="MS284" s="439">
        <f t="shared" si="505"/>
        <v>0</v>
      </c>
      <c r="MT284" s="439">
        <f t="shared" si="505"/>
        <v>0</v>
      </c>
      <c r="MU284" s="439">
        <f t="shared" si="505"/>
        <v>0</v>
      </c>
      <c r="MV284" s="439">
        <f t="shared" si="505"/>
        <v>0</v>
      </c>
      <c r="MW284" s="439">
        <f t="shared" si="505"/>
        <v>0</v>
      </c>
      <c r="MX284" s="439">
        <f t="shared" si="505"/>
        <v>0</v>
      </c>
      <c r="MY284" s="439">
        <f t="shared" si="505"/>
        <v>0</v>
      </c>
      <c r="MZ284" s="439">
        <f t="shared" si="505"/>
        <v>0</v>
      </c>
      <c r="NA284" s="439">
        <f t="shared" si="505"/>
        <v>0</v>
      </c>
      <c r="NB284" s="439">
        <f t="shared" si="505"/>
        <v>0</v>
      </c>
      <c r="NC284" s="439">
        <f t="shared" si="505"/>
        <v>0</v>
      </c>
      <c r="ND284" s="439">
        <f t="shared" si="505"/>
        <v>0</v>
      </c>
      <c r="NE284" s="439">
        <f t="shared" si="505"/>
        <v>0</v>
      </c>
      <c r="NF284" s="439">
        <f t="shared" si="505"/>
        <v>0</v>
      </c>
      <c r="NG284" s="439">
        <f t="shared" si="505"/>
        <v>0</v>
      </c>
      <c r="NH284" s="439">
        <f t="shared" si="505"/>
        <v>0</v>
      </c>
      <c r="NI284" s="439">
        <f t="shared" si="505"/>
        <v>0</v>
      </c>
      <c r="NJ284" s="439">
        <f t="shared" si="505"/>
        <v>0</v>
      </c>
      <c r="NK284" s="442">
        <f t="shared" si="505"/>
        <v>0</v>
      </c>
    </row>
    <row r="285" spans="1:375" x14ac:dyDescent="0.15">
      <c r="A285" s="436">
        <f t="shared" si="487"/>
        <v>-42018.995573333334</v>
      </c>
      <c r="B285" s="441" t="s">
        <v>750</v>
      </c>
      <c r="C285" s="438" t="s">
        <v>753</v>
      </c>
      <c r="D285" s="439">
        <f t="shared" ref="D285:BO285" si="506">IF(AND(D$165&gt;EOMONTH($E115,$R115*(1-$O115)),D$165&lt;=EOMONTH($E115,$R115*(1-$O115)+$S115*(1-$O115)+$T115*$O115)),-D284,0)</f>
        <v>0</v>
      </c>
      <c r="E285" s="439">
        <f t="shared" si="506"/>
        <v>0</v>
      </c>
      <c r="F285" s="439">
        <f t="shared" si="506"/>
        <v>0</v>
      </c>
      <c r="G285" s="439">
        <f t="shared" si="506"/>
        <v>0</v>
      </c>
      <c r="H285" s="439">
        <f t="shared" si="506"/>
        <v>0</v>
      </c>
      <c r="I285" s="439">
        <f t="shared" si="506"/>
        <v>0</v>
      </c>
      <c r="J285" s="439">
        <f t="shared" si="506"/>
        <v>0</v>
      </c>
      <c r="K285" s="439">
        <f t="shared" si="506"/>
        <v>0</v>
      </c>
      <c r="L285" s="439">
        <f t="shared" si="506"/>
        <v>0</v>
      </c>
      <c r="M285" s="439">
        <f t="shared" si="506"/>
        <v>0</v>
      </c>
      <c r="N285" s="439">
        <f t="shared" si="506"/>
        <v>0</v>
      </c>
      <c r="O285" s="439">
        <f t="shared" si="506"/>
        <v>0</v>
      </c>
      <c r="P285" s="439">
        <f t="shared" si="506"/>
        <v>0</v>
      </c>
      <c r="Q285" s="439">
        <f t="shared" si="506"/>
        <v>0</v>
      </c>
      <c r="R285" s="439">
        <f t="shared" si="506"/>
        <v>0</v>
      </c>
      <c r="S285" s="439">
        <f t="shared" si="506"/>
        <v>0</v>
      </c>
      <c r="T285" s="439">
        <f t="shared" si="506"/>
        <v>0</v>
      </c>
      <c r="U285" s="439">
        <f t="shared" si="506"/>
        <v>0</v>
      </c>
      <c r="V285" s="439">
        <f t="shared" si="506"/>
        <v>0</v>
      </c>
      <c r="W285" s="439">
        <f t="shared" si="506"/>
        <v>0</v>
      </c>
      <c r="X285" s="439">
        <f t="shared" si="506"/>
        <v>0</v>
      </c>
      <c r="Y285" s="439">
        <f t="shared" si="506"/>
        <v>0</v>
      </c>
      <c r="Z285" s="439">
        <f t="shared" si="506"/>
        <v>0</v>
      </c>
      <c r="AA285" s="439">
        <f t="shared" si="506"/>
        <v>0</v>
      </c>
      <c r="AB285" s="439">
        <f t="shared" si="506"/>
        <v>0</v>
      </c>
      <c r="AC285" s="439">
        <f t="shared" si="506"/>
        <v>0</v>
      </c>
      <c r="AD285" s="439">
        <f t="shared" si="506"/>
        <v>0</v>
      </c>
      <c r="AE285" s="439">
        <f t="shared" si="506"/>
        <v>0</v>
      </c>
      <c r="AF285" s="439">
        <f t="shared" si="506"/>
        <v>0</v>
      </c>
      <c r="AG285" s="439">
        <f t="shared" si="506"/>
        <v>0</v>
      </c>
      <c r="AH285" s="439">
        <f t="shared" si="506"/>
        <v>0</v>
      </c>
      <c r="AI285" s="439">
        <f t="shared" si="506"/>
        <v>0</v>
      </c>
      <c r="AJ285" s="439">
        <f t="shared" si="506"/>
        <v>0</v>
      </c>
      <c r="AK285" s="439">
        <f t="shared" si="506"/>
        <v>0</v>
      </c>
      <c r="AL285" s="439">
        <f t="shared" si="506"/>
        <v>0</v>
      </c>
      <c r="AM285" s="439">
        <f t="shared" si="506"/>
        <v>0</v>
      </c>
      <c r="AN285" s="439">
        <f t="shared" si="506"/>
        <v>0</v>
      </c>
      <c r="AO285" s="439">
        <f t="shared" si="506"/>
        <v>0</v>
      </c>
      <c r="AP285" s="439">
        <f t="shared" si="506"/>
        <v>0</v>
      </c>
      <c r="AQ285" s="439">
        <f t="shared" si="506"/>
        <v>0</v>
      </c>
      <c r="AR285" s="439">
        <f t="shared" si="506"/>
        <v>0</v>
      </c>
      <c r="AS285" s="439">
        <f t="shared" si="506"/>
        <v>0</v>
      </c>
      <c r="AT285" s="439">
        <f t="shared" si="506"/>
        <v>0</v>
      </c>
      <c r="AU285" s="439">
        <f t="shared" si="506"/>
        <v>0</v>
      </c>
      <c r="AV285" s="439">
        <f t="shared" si="506"/>
        <v>0</v>
      </c>
      <c r="AW285" s="439">
        <f t="shared" si="506"/>
        <v>0</v>
      </c>
      <c r="AX285" s="439">
        <f t="shared" si="506"/>
        <v>0</v>
      </c>
      <c r="AY285" s="439">
        <f t="shared" si="506"/>
        <v>0</v>
      </c>
      <c r="AZ285" s="439">
        <f t="shared" si="506"/>
        <v>0</v>
      </c>
      <c r="BA285" s="439">
        <f t="shared" si="506"/>
        <v>0</v>
      </c>
      <c r="BB285" s="439">
        <f t="shared" si="506"/>
        <v>0</v>
      </c>
      <c r="BC285" s="439">
        <f t="shared" si="506"/>
        <v>0</v>
      </c>
      <c r="BD285" s="439">
        <f t="shared" si="506"/>
        <v>0</v>
      </c>
      <c r="BE285" s="439">
        <f t="shared" si="506"/>
        <v>0</v>
      </c>
      <c r="BF285" s="439">
        <f t="shared" si="506"/>
        <v>0</v>
      </c>
      <c r="BG285" s="439">
        <f t="shared" si="506"/>
        <v>0</v>
      </c>
      <c r="BH285" s="439">
        <f t="shared" si="506"/>
        <v>0</v>
      </c>
      <c r="BI285" s="439">
        <f t="shared" si="506"/>
        <v>0</v>
      </c>
      <c r="BJ285" s="439">
        <f t="shared" si="506"/>
        <v>0</v>
      </c>
      <c r="BK285" s="439">
        <f t="shared" si="506"/>
        <v>-21009.497786666667</v>
      </c>
      <c r="BL285" s="439">
        <f t="shared" si="506"/>
        <v>-21009.497786666667</v>
      </c>
      <c r="BM285" s="439">
        <f t="shared" si="506"/>
        <v>0</v>
      </c>
      <c r="BN285" s="439">
        <f t="shared" si="506"/>
        <v>0</v>
      </c>
      <c r="BO285" s="439">
        <f t="shared" si="506"/>
        <v>0</v>
      </c>
      <c r="BP285" s="439">
        <f t="shared" ref="BP285:EA285" si="507">IF(AND(BP$165&gt;EOMONTH($E115,$R115*(1-$O115)),BP$165&lt;=EOMONTH($E115,$R115*(1-$O115)+$S115*(1-$O115)+$T115*$O115)),-BP284,0)</f>
        <v>0</v>
      </c>
      <c r="BQ285" s="439">
        <f t="shared" si="507"/>
        <v>0</v>
      </c>
      <c r="BR285" s="439">
        <f t="shared" si="507"/>
        <v>0</v>
      </c>
      <c r="BS285" s="439">
        <f t="shared" si="507"/>
        <v>0</v>
      </c>
      <c r="BT285" s="439">
        <f t="shared" si="507"/>
        <v>0</v>
      </c>
      <c r="BU285" s="439">
        <f t="shared" si="507"/>
        <v>0</v>
      </c>
      <c r="BV285" s="439">
        <f t="shared" si="507"/>
        <v>0</v>
      </c>
      <c r="BW285" s="439">
        <f t="shared" si="507"/>
        <v>0</v>
      </c>
      <c r="BX285" s="439">
        <f t="shared" si="507"/>
        <v>0</v>
      </c>
      <c r="BY285" s="439">
        <f t="shared" si="507"/>
        <v>0</v>
      </c>
      <c r="BZ285" s="439">
        <f t="shared" si="507"/>
        <v>0</v>
      </c>
      <c r="CA285" s="439">
        <f t="shared" si="507"/>
        <v>0</v>
      </c>
      <c r="CB285" s="439">
        <f t="shared" si="507"/>
        <v>0</v>
      </c>
      <c r="CC285" s="439">
        <f t="shared" si="507"/>
        <v>0</v>
      </c>
      <c r="CD285" s="439">
        <f t="shared" si="507"/>
        <v>0</v>
      </c>
      <c r="CE285" s="439">
        <f t="shared" si="507"/>
        <v>0</v>
      </c>
      <c r="CF285" s="439">
        <f t="shared" si="507"/>
        <v>0</v>
      </c>
      <c r="CG285" s="439">
        <f t="shared" si="507"/>
        <v>0</v>
      </c>
      <c r="CH285" s="439">
        <f t="shared" si="507"/>
        <v>0</v>
      </c>
      <c r="CI285" s="439">
        <f t="shared" si="507"/>
        <v>0</v>
      </c>
      <c r="CJ285" s="439">
        <f t="shared" si="507"/>
        <v>0</v>
      </c>
      <c r="CK285" s="439">
        <f t="shared" si="507"/>
        <v>0</v>
      </c>
      <c r="CL285" s="439">
        <f t="shared" si="507"/>
        <v>0</v>
      </c>
      <c r="CM285" s="439">
        <f t="shared" si="507"/>
        <v>0</v>
      </c>
      <c r="CN285" s="439">
        <f t="shared" si="507"/>
        <v>0</v>
      </c>
      <c r="CO285" s="439">
        <f t="shared" si="507"/>
        <v>0</v>
      </c>
      <c r="CP285" s="439">
        <f t="shared" si="507"/>
        <v>0</v>
      </c>
      <c r="CQ285" s="439">
        <f t="shared" si="507"/>
        <v>0</v>
      </c>
      <c r="CR285" s="439">
        <f t="shared" si="507"/>
        <v>0</v>
      </c>
      <c r="CS285" s="439">
        <f t="shared" si="507"/>
        <v>0</v>
      </c>
      <c r="CT285" s="439">
        <f t="shared" si="507"/>
        <v>0</v>
      </c>
      <c r="CU285" s="439">
        <f t="shared" si="507"/>
        <v>0</v>
      </c>
      <c r="CV285" s="439">
        <f t="shared" si="507"/>
        <v>0</v>
      </c>
      <c r="CW285" s="439">
        <f t="shared" si="507"/>
        <v>0</v>
      </c>
      <c r="CX285" s="439">
        <f t="shared" si="507"/>
        <v>0</v>
      </c>
      <c r="CY285" s="439">
        <f t="shared" si="507"/>
        <v>0</v>
      </c>
      <c r="CZ285" s="439">
        <f t="shared" si="507"/>
        <v>0</v>
      </c>
      <c r="DA285" s="439">
        <f t="shared" si="507"/>
        <v>0</v>
      </c>
      <c r="DB285" s="439">
        <f t="shared" si="507"/>
        <v>0</v>
      </c>
      <c r="DC285" s="439">
        <f t="shared" si="507"/>
        <v>0</v>
      </c>
      <c r="DD285" s="439">
        <f t="shared" si="507"/>
        <v>0</v>
      </c>
      <c r="DE285" s="439">
        <f t="shared" si="507"/>
        <v>0</v>
      </c>
      <c r="DF285" s="439">
        <f t="shared" si="507"/>
        <v>0</v>
      </c>
      <c r="DG285" s="439">
        <f t="shared" si="507"/>
        <v>0</v>
      </c>
      <c r="DH285" s="439">
        <f t="shared" si="507"/>
        <v>0</v>
      </c>
      <c r="DI285" s="439">
        <f t="shared" si="507"/>
        <v>0</v>
      </c>
      <c r="DJ285" s="439">
        <f t="shared" si="507"/>
        <v>0</v>
      </c>
      <c r="DK285" s="439">
        <f t="shared" si="507"/>
        <v>0</v>
      </c>
      <c r="DL285" s="439">
        <f t="shared" si="507"/>
        <v>0</v>
      </c>
      <c r="DM285" s="439">
        <f t="shared" si="507"/>
        <v>0</v>
      </c>
      <c r="DN285" s="439">
        <f t="shared" si="507"/>
        <v>0</v>
      </c>
      <c r="DO285" s="439">
        <f t="shared" si="507"/>
        <v>0</v>
      </c>
      <c r="DP285" s="439">
        <f t="shared" si="507"/>
        <v>0</v>
      </c>
      <c r="DQ285" s="439">
        <f t="shared" si="507"/>
        <v>0</v>
      </c>
      <c r="DR285" s="439">
        <f t="shared" si="507"/>
        <v>0</v>
      </c>
      <c r="DS285" s="439">
        <f t="shared" si="507"/>
        <v>0</v>
      </c>
      <c r="DT285" s="439">
        <f t="shared" si="507"/>
        <v>0</v>
      </c>
      <c r="DU285" s="439">
        <f t="shared" si="507"/>
        <v>0</v>
      </c>
      <c r="DV285" s="439">
        <f t="shared" si="507"/>
        <v>0</v>
      </c>
      <c r="DW285" s="439">
        <f t="shared" si="507"/>
        <v>0</v>
      </c>
      <c r="DX285" s="439">
        <f t="shared" si="507"/>
        <v>0</v>
      </c>
      <c r="DY285" s="439">
        <f t="shared" si="507"/>
        <v>0</v>
      </c>
      <c r="DZ285" s="439">
        <f t="shared" si="507"/>
        <v>0</v>
      </c>
      <c r="EA285" s="439">
        <f t="shared" si="507"/>
        <v>0</v>
      </c>
      <c r="EB285" s="439">
        <f t="shared" ref="EB285:GM285" si="508">IF(AND(EB$165&gt;EOMONTH($E115,$R115*(1-$O115)),EB$165&lt;=EOMONTH($E115,$R115*(1-$O115)+$S115*(1-$O115)+$T115*$O115)),-EB284,0)</f>
        <v>0</v>
      </c>
      <c r="EC285" s="439">
        <f t="shared" si="508"/>
        <v>0</v>
      </c>
      <c r="ED285" s="439">
        <f t="shared" si="508"/>
        <v>0</v>
      </c>
      <c r="EE285" s="439">
        <f t="shared" si="508"/>
        <v>0</v>
      </c>
      <c r="EF285" s="439">
        <f t="shared" si="508"/>
        <v>0</v>
      </c>
      <c r="EG285" s="439">
        <f t="shared" si="508"/>
        <v>0</v>
      </c>
      <c r="EH285" s="439">
        <f t="shared" si="508"/>
        <v>0</v>
      </c>
      <c r="EI285" s="439">
        <f t="shared" si="508"/>
        <v>0</v>
      </c>
      <c r="EJ285" s="439">
        <f t="shared" si="508"/>
        <v>0</v>
      </c>
      <c r="EK285" s="439">
        <f t="shared" si="508"/>
        <v>0</v>
      </c>
      <c r="EL285" s="439">
        <f t="shared" si="508"/>
        <v>0</v>
      </c>
      <c r="EM285" s="439">
        <f t="shared" si="508"/>
        <v>0</v>
      </c>
      <c r="EN285" s="439">
        <f t="shared" si="508"/>
        <v>0</v>
      </c>
      <c r="EO285" s="439">
        <f t="shared" si="508"/>
        <v>0</v>
      </c>
      <c r="EP285" s="439">
        <f t="shared" si="508"/>
        <v>0</v>
      </c>
      <c r="EQ285" s="439">
        <f t="shared" si="508"/>
        <v>0</v>
      </c>
      <c r="ER285" s="439">
        <f t="shared" si="508"/>
        <v>0</v>
      </c>
      <c r="ES285" s="439">
        <f t="shared" si="508"/>
        <v>0</v>
      </c>
      <c r="ET285" s="439">
        <f t="shared" si="508"/>
        <v>0</v>
      </c>
      <c r="EU285" s="439">
        <f t="shared" si="508"/>
        <v>0</v>
      </c>
      <c r="EV285" s="439">
        <f t="shared" si="508"/>
        <v>0</v>
      </c>
      <c r="EW285" s="439">
        <f t="shared" si="508"/>
        <v>0</v>
      </c>
      <c r="EX285" s="439">
        <f t="shared" si="508"/>
        <v>0</v>
      </c>
      <c r="EY285" s="439">
        <f t="shared" si="508"/>
        <v>0</v>
      </c>
      <c r="EZ285" s="439">
        <f t="shared" si="508"/>
        <v>0</v>
      </c>
      <c r="FA285" s="439">
        <f t="shared" si="508"/>
        <v>0</v>
      </c>
      <c r="FB285" s="439">
        <f t="shared" si="508"/>
        <v>0</v>
      </c>
      <c r="FC285" s="439">
        <f t="shared" si="508"/>
        <v>0</v>
      </c>
      <c r="FD285" s="439">
        <f t="shared" si="508"/>
        <v>0</v>
      </c>
      <c r="FE285" s="439">
        <f t="shared" si="508"/>
        <v>0</v>
      </c>
      <c r="FF285" s="439">
        <f t="shared" si="508"/>
        <v>0</v>
      </c>
      <c r="FG285" s="439">
        <f t="shared" si="508"/>
        <v>0</v>
      </c>
      <c r="FH285" s="439">
        <f t="shared" si="508"/>
        <v>0</v>
      </c>
      <c r="FI285" s="439">
        <f t="shared" si="508"/>
        <v>0</v>
      </c>
      <c r="FJ285" s="439">
        <f t="shared" si="508"/>
        <v>0</v>
      </c>
      <c r="FK285" s="439">
        <f t="shared" si="508"/>
        <v>0</v>
      </c>
      <c r="FL285" s="439">
        <f t="shared" si="508"/>
        <v>0</v>
      </c>
      <c r="FM285" s="439">
        <f t="shared" si="508"/>
        <v>0</v>
      </c>
      <c r="FN285" s="439">
        <f t="shared" si="508"/>
        <v>0</v>
      </c>
      <c r="FO285" s="439">
        <f t="shared" si="508"/>
        <v>0</v>
      </c>
      <c r="FP285" s="439">
        <f t="shared" si="508"/>
        <v>0</v>
      </c>
      <c r="FQ285" s="439">
        <f t="shared" si="508"/>
        <v>0</v>
      </c>
      <c r="FR285" s="439">
        <f t="shared" si="508"/>
        <v>0</v>
      </c>
      <c r="FS285" s="439">
        <f t="shared" si="508"/>
        <v>0</v>
      </c>
      <c r="FT285" s="439">
        <f t="shared" si="508"/>
        <v>0</v>
      </c>
      <c r="FU285" s="439">
        <f t="shared" si="508"/>
        <v>0</v>
      </c>
      <c r="FV285" s="439">
        <f t="shared" si="508"/>
        <v>0</v>
      </c>
      <c r="FW285" s="439">
        <f t="shared" si="508"/>
        <v>0</v>
      </c>
      <c r="FX285" s="439">
        <f t="shared" si="508"/>
        <v>0</v>
      </c>
      <c r="FY285" s="439">
        <f t="shared" si="508"/>
        <v>0</v>
      </c>
      <c r="FZ285" s="439">
        <f t="shared" si="508"/>
        <v>0</v>
      </c>
      <c r="GA285" s="439">
        <f t="shared" si="508"/>
        <v>0</v>
      </c>
      <c r="GB285" s="439">
        <f t="shared" si="508"/>
        <v>0</v>
      </c>
      <c r="GC285" s="439">
        <f t="shared" si="508"/>
        <v>0</v>
      </c>
      <c r="GD285" s="439">
        <f t="shared" si="508"/>
        <v>0</v>
      </c>
      <c r="GE285" s="439">
        <f t="shared" si="508"/>
        <v>0</v>
      </c>
      <c r="GF285" s="439">
        <f t="shared" si="508"/>
        <v>0</v>
      </c>
      <c r="GG285" s="439">
        <f t="shared" si="508"/>
        <v>0</v>
      </c>
      <c r="GH285" s="439">
        <f t="shared" si="508"/>
        <v>0</v>
      </c>
      <c r="GI285" s="439">
        <f t="shared" si="508"/>
        <v>0</v>
      </c>
      <c r="GJ285" s="439">
        <f t="shared" si="508"/>
        <v>0</v>
      </c>
      <c r="GK285" s="439">
        <f t="shared" si="508"/>
        <v>0</v>
      </c>
      <c r="GL285" s="439">
        <f t="shared" si="508"/>
        <v>0</v>
      </c>
      <c r="GM285" s="439">
        <f t="shared" si="508"/>
        <v>0</v>
      </c>
      <c r="GN285" s="439">
        <f t="shared" ref="GN285:IY285" si="509">IF(AND(GN$165&gt;EOMONTH($E115,$R115*(1-$O115)),GN$165&lt;=EOMONTH($E115,$R115*(1-$O115)+$S115*(1-$O115)+$T115*$O115)),-GN284,0)</f>
        <v>0</v>
      </c>
      <c r="GO285" s="439">
        <f t="shared" si="509"/>
        <v>0</v>
      </c>
      <c r="GP285" s="439">
        <f t="shared" si="509"/>
        <v>0</v>
      </c>
      <c r="GQ285" s="439">
        <f t="shared" si="509"/>
        <v>0</v>
      </c>
      <c r="GR285" s="439">
        <f t="shared" si="509"/>
        <v>0</v>
      </c>
      <c r="GS285" s="439">
        <f t="shared" si="509"/>
        <v>0</v>
      </c>
      <c r="GT285" s="439">
        <f t="shared" si="509"/>
        <v>0</v>
      </c>
      <c r="GU285" s="439">
        <f t="shared" si="509"/>
        <v>0</v>
      </c>
      <c r="GV285" s="439">
        <f t="shared" si="509"/>
        <v>0</v>
      </c>
      <c r="GW285" s="439">
        <f t="shared" si="509"/>
        <v>0</v>
      </c>
      <c r="GX285" s="439">
        <f t="shared" si="509"/>
        <v>0</v>
      </c>
      <c r="GY285" s="439">
        <f t="shared" si="509"/>
        <v>0</v>
      </c>
      <c r="GZ285" s="439">
        <f t="shared" si="509"/>
        <v>0</v>
      </c>
      <c r="HA285" s="439">
        <f t="shared" si="509"/>
        <v>0</v>
      </c>
      <c r="HB285" s="439">
        <f t="shared" si="509"/>
        <v>0</v>
      </c>
      <c r="HC285" s="439">
        <f t="shared" si="509"/>
        <v>0</v>
      </c>
      <c r="HD285" s="439">
        <f t="shared" si="509"/>
        <v>0</v>
      </c>
      <c r="HE285" s="439">
        <f t="shared" si="509"/>
        <v>0</v>
      </c>
      <c r="HF285" s="439">
        <f t="shared" si="509"/>
        <v>0</v>
      </c>
      <c r="HG285" s="439">
        <f t="shared" si="509"/>
        <v>0</v>
      </c>
      <c r="HH285" s="439">
        <f t="shared" si="509"/>
        <v>0</v>
      </c>
      <c r="HI285" s="439">
        <f t="shared" si="509"/>
        <v>0</v>
      </c>
      <c r="HJ285" s="439">
        <f t="shared" si="509"/>
        <v>0</v>
      </c>
      <c r="HK285" s="439">
        <f t="shared" si="509"/>
        <v>0</v>
      </c>
      <c r="HL285" s="439">
        <f t="shared" si="509"/>
        <v>0</v>
      </c>
      <c r="HM285" s="439">
        <f t="shared" si="509"/>
        <v>0</v>
      </c>
      <c r="HN285" s="439">
        <f t="shared" si="509"/>
        <v>0</v>
      </c>
      <c r="HO285" s="439">
        <f t="shared" si="509"/>
        <v>0</v>
      </c>
      <c r="HP285" s="439">
        <f t="shared" si="509"/>
        <v>0</v>
      </c>
      <c r="HQ285" s="439">
        <f t="shared" si="509"/>
        <v>0</v>
      </c>
      <c r="HR285" s="439">
        <f t="shared" si="509"/>
        <v>0</v>
      </c>
      <c r="HS285" s="439">
        <f t="shared" si="509"/>
        <v>0</v>
      </c>
      <c r="HT285" s="439">
        <f t="shared" si="509"/>
        <v>0</v>
      </c>
      <c r="HU285" s="439">
        <f t="shared" si="509"/>
        <v>0</v>
      </c>
      <c r="HV285" s="439">
        <f t="shared" si="509"/>
        <v>0</v>
      </c>
      <c r="HW285" s="439">
        <f t="shared" si="509"/>
        <v>0</v>
      </c>
      <c r="HX285" s="439">
        <f t="shared" si="509"/>
        <v>0</v>
      </c>
      <c r="HY285" s="439">
        <f t="shared" si="509"/>
        <v>0</v>
      </c>
      <c r="HZ285" s="439">
        <f t="shared" si="509"/>
        <v>0</v>
      </c>
      <c r="IA285" s="439">
        <f t="shared" si="509"/>
        <v>0</v>
      </c>
      <c r="IB285" s="439">
        <f t="shared" si="509"/>
        <v>0</v>
      </c>
      <c r="IC285" s="439">
        <f t="shared" si="509"/>
        <v>0</v>
      </c>
      <c r="ID285" s="439">
        <f t="shared" si="509"/>
        <v>0</v>
      </c>
      <c r="IE285" s="439">
        <f t="shared" si="509"/>
        <v>0</v>
      </c>
      <c r="IF285" s="439">
        <f t="shared" si="509"/>
        <v>0</v>
      </c>
      <c r="IG285" s="439">
        <f t="shared" si="509"/>
        <v>0</v>
      </c>
      <c r="IH285" s="439">
        <f t="shared" si="509"/>
        <v>0</v>
      </c>
      <c r="II285" s="439">
        <f t="shared" si="509"/>
        <v>0</v>
      </c>
      <c r="IJ285" s="439">
        <f t="shared" si="509"/>
        <v>0</v>
      </c>
      <c r="IK285" s="439">
        <f t="shared" si="509"/>
        <v>0</v>
      </c>
      <c r="IL285" s="439">
        <f t="shared" si="509"/>
        <v>0</v>
      </c>
      <c r="IM285" s="439">
        <f t="shared" si="509"/>
        <v>0</v>
      </c>
      <c r="IN285" s="439">
        <f t="shared" si="509"/>
        <v>0</v>
      </c>
      <c r="IO285" s="439">
        <f t="shared" si="509"/>
        <v>0</v>
      </c>
      <c r="IP285" s="439">
        <f t="shared" si="509"/>
        <v>0</v>
      </c>
      <c r="IQ285" s="439">
        <f t="shared" si="509"/>
        <v>0</v>
      </c>
      <c r="IR285" s="439">
        <f t="shared" si="509"/>
        <v>0</v>
      </c>
      <c r="IS285" s="439">
        <f t="shared" si="509"/>
        <v>0</v>
      </c>
      <c r="IT285" s="439">
        <f t="shared" si="509"/>
        <v>0</v>
      </c>
      <c r="IU285" s="439">
        <f t="shared" si="509"/>
        <v>0</v>
      </c>
      <c r="IV285" s="439">
        <f t="shared" si="509"/>
        <v>0</v>
      </c>
      <c r="IW285" s="439">
        <f t="shared" si="509"/>
        <v>0</v>
      </c>
      <c r="IX285" s="439">
        <f t="shared" si="509"/>
        <v>0</v>
      </c>
      <c r="IY285" s="439">
        <f t="shared" si="509"/>
        <v>0</v>
      </c>
      <c r="IZ285" s="439">
        <f t="shared" ref="IZ285:LK285" si="510">IF(AND(IZ$165&gt;EOMONTH($E115,$R115*(1-$O115)),IZ$165&lt;=EOMONTH($E115,$R115*(1-$O115)+$S115*(1-$O115)+$T115*$O115)),-IZ284,0)</f>
        <v>0</v>
      </c>
      <c r="JA285" s="439">
        <f t="shared" si="510"/>
        <v>0</v>
      </c>
      <c r="JB285" s="439">
        <f t="shared" si="510"/>
        <v>0</v>
      </c>
      <c r="JC285" s="439">
        <f t="shared" si="510"/>
        <v>0</v>
      </c>
      <c r="JD285" s="439">
        <f t="shared" si="510"/>
        <v>0</v>
      </c>
      <c r="JE285" s="439">
        <f t="shared" si="510"/>
        <v>0</v>
      </c>
      <c r="JF285" s="439">
        <f t="shared" si="510"/>
        <v>0</v>
      </c>
      <c r="JG285" s="439">
        <f t="shared" si="510"/>
        <v>0</v>
      </c>
      <c r="JH285" s="439">
        <f t="shared" si="510"/>
        <v>0</v>
      </c>
      <c r="JI285" s="439">
        <f t="shared" si="510"/>
        <v>0</v>
      </c>
      <c r="JJ285" s="439">
        <f t="shared" si="510"/>
        <v>0</v>
      </c>
      <c r="JK285" s="439">
        <f t="shared" si="510"/>
        <v>0</v>
      </c>
      <c r="JL285" s="439">
        <f t="shared" si="510"/>
        <v>0</v>
      </c>
      <c r="JM285" s="439">
        <f t="shared" si="510"/>
        <v>0</v>
      </c>
      <c r="JN285" s="439">
        <f t="shared" si="510"/>
        <v>0</v>
      </c>
      <c r="JO285" s="439">
        <f t="shared" si="510"/>
        <v>0</v>
      </c>
      <c r="JP285" s="439">
        <f t="shared" si="510"/>
        <v>0</v>
      </c>
      <c r="JQ285" s="439">
        <f t="shared" si="510"/>
        <v>0</v>
      </c>
      <c r="JR285" s="439">
        <f t="shared" si="510"/>
        <v>0</v>
      </c>
      <c r="JS285" s="439">
        <f t="shared" si="510"/>
        <v>0</v>
      </c>
      <c r="JT285" s="439">
        <f t="shared" si="510"/>
        <v>0</v>
      </c>
      <c r="JU285" s="439">
        <f t="shared" si="510"/>
        <v>0</v>
      </c>
      <c r="JV285" s="439">
        <f t="shared" si="510"/>
        <v>0</v>
      </c>
      <c r="JW285" s="439">
        <f t="shared" si="510"/>
        <v>0</v>
      </c>
      <c r="JX285" s="439">
        <f t="shared" si="510"/>
        <v>0</v>
      </c>
      <c r="JY285" s="439">
        <f t="shared" si="510"/>
        <v>0</v>
      </c>
      <c r="JZ285" s="439">
        <f t="shared" si="510"/>
        <v>0</v>
      </c>
      <c r="KA285" s="439">
        <f t="shared" si="510"/>
        <v>0</v>
      </c>
      <c r="KB285" s="439">
        <f t="shared" si="510"/>
        <v>0</v>
      </c>
      <c r="KC285" s="439">
        <f t="shared" si="510"/>
        <v>0</v>
      </c>
      <c r="KD285" s="439">
        <f t="shared" si="510"/>
        <v>0</v>
      </c>
      <c r="KE285" s="439">
        <f t="shared" si="510"/>
        <v>0</v>
      </c>
      <c r="KF285" s="439">
        <f t="shared" si="510"/>
        <v>0</v>
      </c>
      <c r="KG285" s="439">
        <f t="shared" si="510"/>
        <v>0</v>
      </c>
      <c r="KH285" s="439">
        <f t="shared" si="510"/>
        <v>0</v>
      </c>
      <c r="KI285" s="439">
        <f t="shared" si="510"/>
        <v>0</v>
      </c>
      <c r="KJ285" s="439">
        <f t="shared" si="510"/>
        <v>0</v>
      </c>
      <c r="KK285" s="439">
        <f t="shared" si="510"/>
        <v>0</v>
      </c>
      <c r="KL285" s="439">
        <f t="shared" si="510"/>
        <v>0</v>
      </c>
      <c r="KM285" s="439">
        <f t="shared" si="510"/>
        <v>0</v>
      </c>
      <c r="KN285" s="439">
        <f t="shared" si="510"/>
        <v>0</v>
      </c>
      <c r="KO285" s="439">
        <f t="shared" si="510"/>
        <v>0</v>
      </c>
      <c r="KP285" s="439">
        <f t="shared" si="510"/>
        <v>0</v>
      </c>
      <c r="KQ285" s="439">
        <f t="shared" si="510"/>
        <v>0</v>
      </c>
      <c r="KR285" s="439">
        <f t="shared" si="510"/>
        <v>0</v>
      </c>
      <c r="KS285" s="439">
        <f t="shared" si="510"/>
        <v>0</v>
      </c>
      <c r="KT285" s="439">
        <f t="shared" si="510"/>
        <v>0</v>
      </c>
      <c r="KU285" s="439">
        <f t="shared" si="510"/>
        <v>0</v>
      </c>
      <c r="KV285" s="439">
        <f t="shared" si="510"/>
        <v>0</v>
      </c>
      <c r="KW285" s="439">
        <f t="shared" si="510"/>
        <v>0</v>
      </c>
      <c r="KX285" s="439">
        <f t="shared" si="510"/>
        <v>0</v>
      </c>
      <c r="KY285" s="439">
        <f t="shared" si="510"/>
        <v>0</v>
      </c>
      <c r="KZ285" s="439">
        <f t="shared" si="510"/>
        <v>0</v>
      </c>
      <c r="LA285" s="439">
        <f t="shared" si="510"/>
        <v>0</v>
      </c>
      <c r="LB285" s="439">
        <f t="shared" si="510"/>
        <v>0</v>
      </c>
      <c r="LC285" s="439">
        <f t="shared" si="510"/>
        <v>0</v>
      </c>
      <c r="LD285" s="439">
        <f t="shared" si="510"/>
        <v>0</v>
      </c>
      <c r="LE285" s="439">
        <f t="shared" si="510"/>
        <v>0</v>
      </c>
      <c r="LF285" s="439">
        <f t="shared" si="510"/>
        <v>0</v>
      </c>
      <c r="LG285" s="439">
        <f t="shared" si="510"/>
        <v>0</v>
      </c>
      <c r="LH285" s="439">
        <f t="shared" si="510"/>
        <v>0</v>
      </c>
      <c r="LI285" s="439">
        <f t="shared" si="510"/>
        <v>0</v>
      </c>
      <c r="LJ285" s="439">
        <f t="shared" si="510"/>
        <v>0</v>
      </c>
      <c r="LK285" s="439">
        <f t="shared" si="510"/>
        <v>0</v>
      </c>
      <c r="LL285" s="439">
        <f t="shared" ref="LL285:NK285" si="511">IF(AND(LL$165&gt;EOMONTH($E115,$R115*(1-$O115)),LL$165&lt;=EOMONTH($E115,$R115*(1-$O115)+$S115*(1-$O115)+$T115*$O115)),-LL284,0)</f>
        <v>0</v>
      </c>
      <c r="LM285" s="439">
        <f t="shared" si="511"/>
        <v>0</v>
      </c>
      <c r="LN285" s="439">
        <f t="shared" si="511"/>
        <v>0</v>
      </c>
      <c r="LO285" s="439">
        <f t="shared" si="511"/>
        <v>0</v>
      </c>
      <c r="LP285" s="439">
        <f t="shared" si="511"/>
        <v>0</v>
      </c>
      <c r="LQ285" s="439">
        <f t="shared" si="511"/>
        <v>0</v>
      </c>
      <c r="LR285" s="439">
        <f t="shared" si="511"/>
        <v>0</v>
      </c>
      <c r="LS285" s="439">
        <f t="shared" si="511"/>
        <v>0</v>
      </c>
      <c r="LT285" s="439">
        <f t="shared" si="511"/>
        <v>0</v>
      </c>
      <c r="LU285" s="439">
        <f t="shared" si="511"/>
        <v>0</v>
      </c>
      <c r="LV285" s="439">
        <f t="shared" si="511"/>
        <v>0</v>
      </c>
      <c r="LW285" s="439">
        <f t="shared" si="511"/>
        <v>0</v>
      </c>
      <c r="LX285" s="439">
        <f t="shared" si="511"/>
        <v>0</v>
      </c>
      <c r="LY285" s="439">
        <f t="shared" si="511"/>
        <v>0</v>
      </c>
      <c r="LZ285" s="439">
        <f t="shared" si="511"/>
        <v>0</v>
      </c>
      <c r="MA285" s="439">
        <f t="shared" si="511"/>
        <v>0</v>
      </c>
      <c r="MB285" s="439">
        <f t="shared" si="511"/>
        <v>0</v>
      </c>
      <c r="MC285" s="439">
        <f t="shared" si="511"/>
        <v>0</v>
      </c>
      <c r="MD285" s="439">
        <f t="shared" si="511"/>
        <v>0</v>
      </c>
      <c r="ME285" s="439">
        <f t="shared" si="511"/>
        <v>0</v>
      </c>
      <c r="MF285" s="439">
        <f t="shared" si="511"/>
        <v>0</v>
      </c>
      <c r="MG285" s="439">
        <f t="shared" si="511"/>
        <v>0</v>
      </c>
      <c r="MH285" s="439">
        <f t="shared" si="511"/>
        <v>0</v>
      </c>
      <c r="MI285" s="439">
        <f t="shared" si="511"/>
        <v>0</v>
      </c>
      <c r="MJ285" s="439">
        <f t="shared" si="511"/>
        <v>0</v>
      </c>
      <c r="MK285" s="439">
        <f t="shared" si="511"/>
        <v>0</v>
      </c>
      <c r="ML285" s="439">
        <f t="shared" si="511"/>
        <v>0</v>
      </c>
      <c r="MM285" s="439">
        <f t="shared" si="511"/>
        <v>0</v>
      </c>
      <c r="MN285" s="439">
        <f t="shared" si="511"/>
        <v>0</v>
      </c>
      <c r="MO285" s="439">
        <f t="shared" si="511"/>
        <v>0</v>
      </c>
      <c r="MP285" s="439">
        <f t="shared" si="511"/>
        <v>0</v>
      </c>
      <c r="MQ285" s="439">
        <f t="shared" si="511"/>
        <v>0</v>
      </c>
      <c r="MR285" s="439">
        <f t="shared" si="511"/>
        <v>0</v>
      </c>
      <c r="MS285" s="439">
        <f t="shared" si="511"/>
        <v>0</v>
      </c>
      <c r="MT285" s="439">
        <f t="shared" si="511"/>
        <v>0</v>
      </c>
      <c r="MU285" s="439">
        <f t="shared" si="511"/>
        <v>0</v>
      </c>
      <c r="MV285" s="439">
        <f t="shared" si="511"/>
        <v>0</v>
      </c>
      <c r="MW285" s="439">
        <f t="shared" si="511"/>
        <v>0</v>
      </c>
      <c r="MX285" s="439">
        <f t="shared" si="511"/>
        <v>0</v>
      </c>
      <c r="MY285" s="439">
        <f t="shared" si="511"/>
        <v>0</v>
      </c>
      <c r="MZ285" s="439">
        <f t="shared" si="511"/>
        <v>0</v>
      </c>
      <c r="NA285" s="439">
        <f t="shared" si="511"/>
        <v>0</v>
      </c>
      <c r="NB285" s="439">
        <f t="shared" si="511"/>
        <v>0</v>
      </c>
      <c r="NC285" s="439">
        <f t="shared" si="511"/>
        <v>0</v>
      </c>
      <c r="ND285" s="439">
        <f t="shared" si="511"/>
        <v>0</v>
      </c>
      <c r="NE285" s="439">
        <f t="shared" si="511"/>
        <v>0</v>
      </c>
      <c r="NF285" s="439">
        <f t="shared" si="511"/>
        <v>0</v>
      </c>
      <c r="NG285" s="439">
        <f t="shared" si="511"/>
        <v>0</v>
      </c>
      <c r="NH285" s="439">
        <f t="shared" si="511"/>
        <v>0</v>
      </c>
      <c r="NI285" s="439">
        <f t="shared" si="511"/>
        <v>0</v>
      </c>
      <c r="NJ285" s="439">
        <f t="shared" si="511"/>
        <v>0</v>
      </c>
      <c r="NK285" s="442">
        <f t="shared" si="511"/>
        <v>0</v>
      </c>
    </row>
    <row r="286" spans="1:375" x14ac:dyDescent="0.15">
      <c r="A286" s="436">
        <f t="shared" si="487"/>
        <v>491542.77193173976</v>
      </c>
      <c r="B286" s="441" t="s">
        <v>728</v>
      </c>
      <c r="C286" s="438" t="s">
        <v>754</v>
      </c>
      <c r="D286" s="439">
        <v>0</v>
      </c>
      <c r="E286" s="439">
        <v>0</v>
      </c>
      <c r="F286" s="439">
        <v>0</v>
      </c>
      <c r="G286" s="439">
        <v>0</v>
      </c>
      <c r="H286" s="439">
        <v>0</v>
      </c>
      <c r="I286" s="439">
        <v>0</v>
      </c>
      <c r="J286" s="439">
        <v>0</v>
      </c>
      <c r="K286" s="439">
        <v>0</v>
      </c>
      <c r="L286" s="439">
        <v>0</v>
      </c>
      <c r="M286" s="439">
        <v>0</v>
      </c>
      <c r="N286" s="439">
        <v>0</v>
      </c>
      <c r="O286" s="439">
        <v>0</v>
      </c>
      <c r="P286" s="439">
        <v>0</v>
      </c>
      <c r="Q286" s="439">
        <v>0</v>
      </c>
      <c r="R286" s="439">
        <v>0</v>
      </c>
      <c r="S286" s="439">
        <v>0</v>
      </c>
      <c r="T286" s="439">
        <v>0</v>
      </c>
      <c r="U286" s="439">
        <v>0</v>
      </c>
      <c r="V286" s="439">
        <v>0</v>
      </c>
      <c r="W286" s="439">
        <v>0</v>
      </c>
      <c r="X286" s="439">
        <v>0</v>
      </c>
      <c r="Y286" s="439">
        <v>0</v>
      </c>
      <c r="Z286" s="439">
        <v>0</v>
      </c>
      <c r="AA286" s="439">
        <v>0</v>
      </c>
      <c r="AB286" s="439">
        <v>0</v>
      </c>
      <c r="AC286" s="439">
        <v>0</v>
      </c>
      <c r="AD286" s="439">
        <v>0</v>
      </c>
      <c r="AE286" s="439">
        <v>0</v>
      </c>
      <c r="AF286" s="439">
        <v>0</v>
      </c>
      <c r="AG286" s="439">
        <v>0</v>
      </c>
      <c r="AH286" s="439">
        <v>0</v>
      </c>
      <c r="AI286" s="439">
        <v>0</v>
      </c>
      <c r="AJ286" s="439">
        <v>0</v>
      </c>
      <c r="AK286" s="439">
        <v>0</v>
      </c>
      <c r="AL286" s="439">
        <v>0</v>
      </c>
      <c r="AM286" s="439">
        <v>0</v>
      </c>
      <c r="AN286" s="439">
        <v>0</v>
      </c>
      <c r="AO286" s="439">
        <v>0</v>
      </c>
      <c r="AP286" s="439">
        <v>0</v>
      </c>
      <c r="AQ286" s="439">
        <v>0</v>
      </c>
      <c r="AR286" s="439">
        <v>0</v>
      </c>
      <c r="AS286" s="439">
        <v>0</v>
      </c>
      <c r="AT286" s="439">
        <v>0</v>
      </c>
      <c r="AU286" s="439">
        <v>0</v>
      </c>
      <c r="AV286" s="439">
        <v>0</v>
      </c>
      <c r="AW286" s="439">
        <v>0</v>
      </c>
      <c r="AX286" s="439">
        <v>0</v>
      </c>
      <c r="AY286" s="439">
        <v>0</v>
      </c>
      <c r="AZ286" s="439">
        <v>0</v>
      </c>
      <c r="BA286" s="439">
        <v>0</v>
      </c>
      <c r="BB286" s="439">
        <v>0</v>
      </c>
      <c r="BC286" s="439">
        <v>0</v>
      </c>
      <c r="BD286" s="439">
        <v>0</v>
      </c>
      <c r="BE286" s="439">
        <v>0</v>
      </c>
      <c r="BF286" s="439">
        <v>0</v>
      </c>
      <c r="BG286" s="439">
        <v>0</v>
      </c>
      <c r="BH286" s="439">
        <v>0</v>
      </c>
      <c r="BI286" s="439">
        <v>0</v>
      </c>
      <c r="BJ286" s="439">
        <v>0</v>
      </c>
      <c r="BK286" s="439">
        <v>4779.7030335775662</v>
      </c>
      <c r="BL286" s="439">
        <v>4925.6342147479445</v>
      </c>
      <c r="BM286" s="439">
        <v>4948.5088095160309</v>
      </c>
      <c r="BN286" s="439">
        <v>4980.3836130268828</v>
      </c>
      <c r="BO286" s="439">
        <v>4983.0592576946237</v>
      </c>
      <c r="BP286" s="439">
        <v>5185.4820335296854</v>
      </c>
      <c r="BQ286" s="439">
        <v>5191.2190454974761</v>
      </c>
      <c r="BR286" s="439">
        <v>5276.3969281199452</v>
      </c>
      <c r="BS286" s="439">
        <v>5279.4930047165044</v>
      </c>
      <c r="BT286" s="439">
        <v>5282.5967170731856</v>
      </c>
      <c r="BU286" s="439">
        <v>5285.7080840218332</v>
      </c>
      <c r="BV286" s="439">
        <v>5289.2779154513009</v>
      </c>
      <c r="BW286" s="439">
        <v>5292.4046482653093</v>
      </c>
      <c r="BX286" s="439">
        <v>5370.441037383106</v>
      </c>
      <c r="BY286" s="439">
        <v>5385.8966253987519</v>
      </c>
      <c r="BZ286" s="439">
        <v>5389.0465494144728</v>
      </c>
      <c r="CA286" s="439">
        <v>5392.2042419925774</v>
      </c>
      <c r="CB286" s="439">
        <v>5396.820543935627</v>
      </c>
      <c r="CC286" s="439">
        <v>5402.7296662624512</v>
      </c>
      <c r="CD286" s="439">
        <v>5405.9107796730596</v>
      </c>
      <c r="CE286" s="439">
        <v>5409.0997385675146</v>
      </c>
      <c r="CF286" s="439">
        <v>5412.2965622948959</v>
      </c>
      <c r="CG286" s="439">
        <v>5415.5012702520044</v>
      </c>
      <c r="CH286" s="439">
        <v>5419.1781966243552</v>
      </c>
      <c r="CI286" s="439">
        <v>5422.3987314227834</v>
      </c>
      <c r="CJ286" s="439">
        <v>5502.2006510883066</v>
      </c>
      <c r="CK286" s="439">
        <v>5518.1199067444213</v>
      </c>
      <c r="CL286" s="439">
        <v>5521.364328480613</v>
      </c>
      <c r="CM286" s="439">
        <v>5524.6167518360608</v>
      </c>
      <c r="CN286" s="439">
        <v>5529.3715428374007</v>
      </c>
      <c r="CO286" s="439">
        <v>5535.4579388340317</v>
      </c>
      <c r="CP286" s="439">
        <v>5538.7344856469572</v>
      </c>
      <c r="CQ286" s="439">
        <v>5542.0191133082453</v>
      </c>
      <c r="CR286" s="439">
        <v>5545.3118417474498</v>
      </c>
      <c r="CS286" s="439">
        <v>5548.6126909432714</v>
      </c>
      <c r="CT286" s="439">
        <v>5490.2035037904398</v>
      </c>
      <c r="CU286" s="439">
        <v>5493.4299394776053</v>
      </c>
      <c r="CV286" s="439">
        <v>5268.1148113017653</v>
      </c>
      <c r="CW286" s="439">
        <v>5329.7997934032501</v>
      </c>
      <c r="CX286" s="439">
        <v>5332.7163495598079</v>
      </c>
      <c r="CY286" s="439">
        <v>5570.7376954157226</v>
      </c>
      <c r="CZ286" s="439">
        <v>5575.6351301471041</v>
      </c>
      <c r="DA286" s="439">
        <v>5671.6054469507199</v>
      </c>
      <c r="DB286" s="439">
        <v>5674.980290168035</v>
      </c>
      <c r="DC286" s="439">
        <v>5678.3634566591627</v>
      </c>
      <c r="DD286" s="439">
        <v>5681.7549669515411</v>
      </c>
      <c r="DE286" s="439">
        <v>5685.1548416232372</v>
      </c>
      <c r="DF286" s="439">
        <v>5688.5631013030652</v>
      </c>
      <c r="DG286" s="439">
        <v>5691.9797666707173</v>
      </c>
      <c r="DH286" s="439">
        <v>5772.6637589618322</v>
      </c>
      <c r="DI286" s="439">
        <v>5792.8201885554636</v>
      </c>
      <c r="DJ286" s="439">
        <v>5796.2621955753875</v>
      </c>
      <c r="DK286" s="439">
        <v>5799.712691513183</v>
      </c>
      <c r="DL286" s="439">
        <v>5804.7570492865061</v>
      </c>
      <c r="DM286" s="439">
        <v>5811.2141067993289</v>
      </c>
      <c r="DN286" s="439">
        <v>5814.6901953131628</v>
      </c>
      <c r="DO286" s="439">
        <v>5818.1748567990253</v>
      </c>
      <c r="DP286" s="439">
        <v>5821.6681124001761</v>
      </c>
      <c r="DQ286" s="439">
        <v>5825.1699833120238</v>
      </c>
      <c r="DR286" s="439">
        <v>5828.6804907822452</v>
      </c>
      <c r="DS286" s="439">
        <v>5832.1996561109263</v>
      </c>
      <c r="DT286" s="439">
        <v>5914.693378099576</v>
      </c>
      <c r="DU286" s="439">
        <v>5935.4545005810178</v>
      </c>
      <c r="DV286" s="439">
        <v>5938.9997678115396</v>
      </c>
      <c r="DW286" s="439">
        <v>5942.553778627469</v>
      </c>
      <c r="DX286" s="439">
        <v>5947.74946713399</v>
      </c>
      <c r="DY286" s="439">
        <v>5586.2558644218407</v>
      </c>
      <c r="DZ286" s="439">
        <v>5589.3158800755291</v>
      </c>
      <c r="EA286" s="439">
        <v>5592.3834425533287</v>
      </c>
      <c r="EB286" s="439">
        <v>5859.4484387627163</v>
      </c>
      <c r="EC286" s="439">
        <v>5863.0553658019189</v>
      </c>
      <c r="ED286" s="439">
        <v>5975.4302054776745</v>
      </c>
      <c r="EE286" s="439">
        <v>5979.0549457662164</v>
      </c>
      <c r="EF286" s="439">
        <v>5086.3447409729652</v>
      </c>
      <c r="EG286" s="439">
        <v>5089.8781032384304</v>
      </c>
      <c r="EH286" s="439">
        <v>5093.4201797284468</v>
      </c>
      <c r="EI286" s="439">
        <v>5096.9709919346396</v>
      </c>
      <c r="EJ286" s="439">
        <v>5100.5305614016452</v>
      </c>
      <c r="EK286" s="439">
        <v>5104.0989097272286</v>
      </c>
      <c r="EL286" s="439">
        <v>5107.6760585624261</v>
      </c>
      <c r="EM286" s="439">
        <v>5111.2620296116656</v>
      </c>
      <c r="EN286" s="439">
        <v>5114.8568446329091</v>
      </c>
      <c r="EO286" s="439">
        <v>5118.4605254377757</v>
      </c>
      <c r="EP286" s="439">
        <v>5122.0730938916804</v>
      </c>
      <c r="EQ286" s="439">
        <v>5125.6945719139621</v>
      </c>
      <c r="ER286" s="439">
        <v>5146.4747816462914</v>
      </c>
      <c r="ES286" s="439">
        <v>5150.1141447797208</v>
      </c>
      <c r="ET286" s="439">
        <v>5153.7624835644374</v>
      </c>
      <c r="EU286" s="439">
        <v>5157.4198201368163</v>
      </c>
      <c r="EV286" s="439">
        <v>5161.0861766878324</v>
      </c>
      <c r="EW286" s="439">
        <v>0</v>
      </c>
      <c r="EX286" s="439">
        <v>0</v>
      </c>
      <c r="EY286" s="439">
        <v>0</v>
      </c>
      <c r="EZ286" s="439">
        <v>0</v>
      </c>
      <c r="FA286" s="439">
        <v>0</v>
      </c>
      <c r="FB286" s="439">
        <v>0</v>
      </c>
      <c r="FC286" s="439">
        <v>0</v>
      </c>
      <c r="FD286" s="439">
        <v>0</v>
      </c>
      <c r="FE286" s="439">
        <v>0</v>
      </c>
      <c r="FF286" s="439">
        <v>0</v>
      </c>
      <c r="FG286" s="439">
        <v>0</v>
      </c>
      <c r="FH286" s="439">
        <v>0</v>
      </c>
      <c r="FI286" s="439">
        <v>0</v>
      </c>
      <c r="FJ286" s="439">
        <v>0</v>
      </c>
      <c r="FK286" s="439">
        <v>0</v>
      </c>
      <c r="FL286" s="439">
        <v>0</v>
      </c>
      <c r="FM286" s="439">
        <v>0</v>
      </c>
      <c r="FN286" s="439">
        <v>0</v>
      </c>
      <c r="FO286" s="439">
        <v>0</v>
      </c>
      <c r="FP286" s="439">
        <v>0</v>
      </c>
      <c r="FQ286" s="439">
        <v>0</v>
      </c>
      <c r="FR286" s="439">
        <v>0</v>
      </c>
      <c r="FS286" s="439">
        <v>0</v>
      </c>
      <c r="FT286" s="439">
        <v>0</v>
      </c>
      <c r="FU286" s="439">
        <v>0</v>
      </c>
      <c r="FV286" s="439">
        <v>0</v>
      </c>
      <c r="FW286" s="439">
        <v>0</v>
      </c>
      <c r="FX286" s="439">
        <v>0</v>
      </c>
      <c r="FY286" s="439">
        <v>0</v>
      </c>
      <c r="FZ286" s="439">
        <v>0</v>
      </c>
      <c r="GA286" s="439">
        <v>0</v>
      </c>
      <c r="GB286" s="439">
        <v>0</v>
      </c>
      <c r="GC286" s="439">
        <v>0</v>
      </c>
      <c r="GD286" s="439">
        <v>0</v>
      </c>
      <c r="GE286" s="439">
        <v>0</v>
      </c>
      <c r="GF286" s="439">
        <v>0</v>
      </c>
      <c r="GG286" s="439">
        <v>0</v>
      </c>
      <c r="GH286" s="439">
        <v>0</v>
      </c>
      <c r="GI286" s="439">
        <v>0</v>
      </c>
      <c r="GJ286" s="439">
        <v>0</v>
      </c>
      <c r="GK286" s="439">
        <v>0</v>
      </c>
      <c r="GL286" s="439">
        <v>0</v>
      </c>
      <c r="GM286" s="439">
        <v>0</v>
      </c>
      <c r="GN286" s="439">
        <v>0</v>
      </c>
      <c r="GO286" s="439">
        <v>0</v>
      </c>
      <c r="GP286" s="439">
        <v>0</v>
      </c>
      <c r="GQ286" s="439">
        <v>0</v>
      </c>
      <c r="GR286" s="439">
        <v>0</v>
      </c>
      <c r="GS286" s="439">
        <v>0</v>
      </c>
      <c r="GT286" s="439">
        <v>0</v>
      </c>
      <c r="GU286" s="439">
        <v>0</v>
      </c>
      <c r="GV286" s="439">
        <v>0</v>
      </c>
      <c r="GW286" s="439">
        <v>0</v>
      </c>
      <c r="GX286" s="439">
        <v>0</v>
      </c>
      <c r="GY286" s="439">
        <v>0</v>
      </c>
      <c r="GZ286" s="439">
        <v>0</v>
      </c>
      <c r="HA286" s="439">
        <v>0</v>
      </c>
      <c r="HB286" s="439">
        <v>0</v>
      </c>
      <c r="HC286" s="439">
        <v>0</v>
      </c>
      <c r="HD286" s="439">
        <v>0</v>
      </c>
      <c r="HE286" s="439">
        <v>0</v>
      </c>
      <c r="HF286" s="439">
        <v>0</v>
      </c>
      <c r="HG286" s="439">
        <v>0</v>
      </c>
      <c r="HH286" s="439">
        <v>0</v>
      </c>
      <c r="HI286" s="439">
        <v>0</v>
      </c>
      <c r="HJ286" s="439">
        <v>0</v>
      </c>
      <c r="HK286" s="439">
        <v>0</v>
      </c>
      <c r="HL286" s="439">
        <v>0</v>
      </c>
      <c r="HM286" s="439">
        <v>0</v>
      </c>
      <c r="HN286" s="439">
        <v>0</v>
      </c>
      <c r="HO286" s="439">
        <v>0</v>
      </c>
      <c r="HP286" s="439">
        <v>0</v>
      </c>
      <c r="HQ286" s="439">
        <v>0</v>
      </c>
      <c r="HR286" s="439">
        <v>0</v>
      </c>
      <c r="HS286" s="439">
        <v>0</v>
      </c>
      <c r="HT286" s="439">
        <v>0</v>
      </c>
      <c r="HU286" s="439">
        <v>0</v>
      </c>
      <c r="HV286" s="439">
        <v>0</v>
      </c>
      <c r="HW286" s="439">
        <v>0</v>
      </c>
      <c r="HX286" s="439">
        <v>0</v>
      </c>
      <c r="HY286" s="439">
        <v>0</v>
      </c>
      <c r="HZ286" s="439">
        <v>0</v>
      </c>
      <c r="IA286" s="439">
        <v>0</v>
      </c>
      <c r="IB286" s="439">
        <v>0</v>
      </c>
      <c r="IC286" s="439">
        <v>0</v>
      </c>
      <c r="ID286" s="439">
        <v>0</v>
      </c>
      <c r="IE286" s="439">
        <v>0</v>
      </c>
      <c r="IF286" s="439">
        <v>0</v>
      </c>
      <c r="IG286" s="439">
        <v>0</v>
      </c>
      <c r="IH286" s="439">
        <v>0</v>
      </c>
      <c r="II286" s="439">
        <v>0</v>
      </c>
      <c r="IJ286" s="439">
        <v>0</v>
      </c>
      <c r="IK286" s="439">
        <v>0</v>
      </c>
      <c r="IL286" s="439">
        <v>0</v>
      </c>
      <c r="IM286" s="439">
        <v>0</v>
      </c>
      <c r="IN286" s="439">
        <v>0</v>
      </c>
      <c r="IO286" s="439">
        <v>0</v>
      </c>
      <c r="IP286" s="439">
        <v>0</v>
      </c>
      <c r="IQ286" s="439">
        <v>0</v>
      </c>
      <c r="IR286" s="439">
        <v>0</v>
      </c>
      <c r="IS286" s="439">
        <v>0</v>
      </c>
      <c r="IT286" s="439">
        <v>0</v>
      </c>
      <c r="IU286" s="439">
        <v>0</v>
      </c>
      <c r="IV286" s="439">
        <v>0</v>
      </c>
      <c r="IW286" s="439">
        <v>0</v>
      </c>
      <c r="IX286" s="439">
        <v>0</v>
      </c>
      <c r="IY286" s="439">
        <v>0</v>
      </c>
      <c r="IZ286" s="439">
        <v>0</v>
      </c>
      <c r="JA286" s="439">
        <v>0</v>
      </c>
      <c r="JB286" s="439">
        <v>0</v>
      </c>
      <c r="JC286" s="439">
        <v>0</v>
      </c>
      <c r="JD286" s="439">
        <v>0</v>
      </c>
      <c r="JE286" s="439">
        <v>0</v>
      </c>
      <c r="JF286" s="439">
        <v>0</v>
      </c>
      <c r="JG286" s="439">
        <v>0</v>
      </c>
      <c r="JH286" s="439">
        <v>0</v>
      </c>
      <c r="JI286" s="439">
        <v>0</v>
      </c>
      <c r="JJ286" s="439">
        <v>0</v>
      </c>
      <c r="JK286" s="439">
        <v>0</v>
      </c>
      <c r="JL286" s="439">
        <v>0</v>
      </c>
      <c r="JM286" s="439">
        <v>0</v>
      </c>
      <c r="JN286" s="439">
        <v>0</v>
      </c>
      <c r="JO286" s="439">
        <v>0</v>
      </c>
      <c r="JP286" s="439">
        <v>0</v>
      </c>
      <c r="JQ286" s="439">
        <v>0</v>
      </c>
      <c r="JR286" s="439">
        <v>0</v>
      </c>
      <c r="JS286" s="439">
        <v>0</v>
      </c>
      <c r="JT286" s="439">
        <v>0</v>
      </c>
      <c r="JU286" s="439">
        <v>0</v>
      </c>
      <c r="JV286" s="439">
        <v>0</v>
      </c>
      <c r="JW286" s="439">
        <v>0</v>
      </c>
      <c r="JX286" s="439">
        <v>0</v>
      </c>
      <c r="JY286" s="439">
        <v>0</v>
      </c>
      <c r="JZ286" s="439">
        <v>0</v>
      </c>
      <c r="KA286" s="439">
        <v>0</v>
      </c>
      <c r="KB286" s="439">
        <v>0</v>
      </c>
      <c r="KC286" s="439">
        <v>0</v>
      </c>
      <c r="KD286" s="439">
        <v>0</v>
      </c>
      <c r="KE286" s="439">
        <v>0</v>
      </c>
      <c r="KF286" s="439">
        <v>0</v>
      </c>
      <c r="KG286" s="439">
        <v>0</v>
      </c>
      <c r="KH286" s="439">
        <v>0</v>
      </c>
      <c r="KI286" s="439">
        <v>0</v>
      </c>
      <c r="KJ286" s="439">
        <v>0</v>
      </c>
      <c r="KK286" s="439">
        <v>0</v>
      </c>
      <c r="KL286" s="439">
        <v>0</v>
      </c>
      <c r="KM286" s="439">
        <v>0</v>
      </c>
      <c r="KN286" s="439">
        <v>0</v>
      </c>
      <c r="KO286" s="439">
        <v>0</v>
      </c>
      <c r="KP286" s="439">
        <v>0</v>
      </c>
      <c r="KQ286" s="439">
        <v>0</v>
      </c>
      <c r="KR286" s="439">
        <v>0</v>
      </c>
      <c r="KS286" s="439">
        <v>0</v>
      </c>
      <c r="KT286" s="439">
        <v>0</v>
      </c>
      <c r="KU286" s="439">
        <v>0</v>
      </c>
      <c r="KV286" s="439">
        <v>0</v>
      </c>
      <c r="KW286" s="439">
        <v>0</v>
      </c>
      <c r="KX286" s="439">
        <v>0</v>
      </c>
      <c r="KY286" s="439">
        <v>0</v>
      </c>
      <c r="KZ286" s="439">
        <v>0</v>
      </c>
      <c r="LA286" s="439">
        <v>0</v>
      </c>
      <c r="LB286" s="439">
        <v>0</v>
      </c>
      <c r="LC286" s="439">
        <v>0</v>
      </c>
      <c r="LD286" s="439">
        <v>0</v>
      </c>
      <c r="LE286" s="439">
        <v>0</v>
      </c>
      <c r="LF286" s="439">
        <v>0</v>
      </c>
      <c r="LG286" s="439">
        <v>0</v>
      </c>
      <c r="LH286" s="439">
        <v>0</v>
      </c>
      <c r="LI286" s="439">
        <v>0</v>
      </c>
      <c r="LJ286" s="439">
        <v>0</v>
      </c>
      <c r="LK286" s="439">
        <v>0</v>
      </c>
      <c r="LL286" s="439">
        <v>0</v>
      </c>
      <c r="LM286" s="439">
        <v>0</v>
      </c>
      <c r="LN286" s="439">
        <v>0</v>
      </c>
      <c r="LO286" s="439">
        <v>0</v>
      </c>
      <c r="LP286" s="439">
        <v>0</v>
      </c>
      <c r="LQ286" s="439">
        <v>0</v>
      </c>
      <c r="LR286" s="439">
        <v>0</v>
      </c>
      <c r="LS286" s="439">
        <v>0</v>
      </c>
      <c r="LT286" s="439">
        <v>0</v>
      </c>
      <c r="LU286" s="439">
        <v>0</v>
      </c>
      <c r="LV286" s="439">
        <v>0</v>
      </c>
      <c r="LW286" s="439">
        <v>0</v>
      </c>
      <c r="LX286" s="439">
        <v>0</v>
      </c>
      <c r="LY286" s="439">
        <v>0</v>
      </c>
      <c r="LZ286" s="439">
        <v>0</v>
      </c>
      <c r="MA286" s="439">
        <v>0</v>
      </c>
      <c r="MB286" s="439">
        <v>0</v>
      </c>
      <c r="MC286" s="439">
        <v>0</v>
      </c>
      <c r="MD286" s="439">
        <v>0</v>
      </c>
      <c r="ME286" s="439">
        <v>0</v>
      </c>
      <c r="MF286" s="439">
        <v>0</v>
      </c>
      <c r="MG286" s="439">
        <v>0</v>
      </c>
      <c r="MH286" s="439">
        <v>0</v>
      </c>
      <c r="MI286" s="439">
        <v>0</v>
      </c>
      <c r="MJ286" s="439">
        <v>0</v>
      </c>
      <c r="MK286" s="439">
        <v>0</v>
      </c>
      <c r="ML286" s="439">
        <v>0</v>
      </c>
      <c r="MM286" s="439">
        <v>0</v>
      </c>
      <c r="MN286" s="439">
        <v>0</v>
      </c>
      <c r="MO286" s="439">
        <v>0</v>
      </c>
      <c r="MP286" s="439">
        <v>0</v>
      </c>
      <c r="MQ286" s="439">
        <v>0</v>
      </c>
      <c r="MR286" s="439">
        <v>0</v>
      </c>
      <c r="MS286" s="439">
        <v>0</v>
      </c>
      <c r="MT286" s="439">
        <v>0</v>
      </c>
      <c r="MU286" s="439">
        <v>0</v>
      </c>
      <c r="MV286" s="439">
        <v>0</v>
      </c>
      <c r="MW286" s="439">
        <v>0</v>
      </c>
      <c r="MX286" s="439">
        <v>0</v>
      </c>
      <c r="MY286" s="439">
        <v>0</v>
      </c>
      <c r="MZ286" s="439">
        <v>0</v>
      </c>
      <c r="NA286" s="439">
        <v>0</v>
      </c>
      <c r="NB286" s="439">
        <v>0</v>
      </c>
      <c r="NC286" s="439">
        <v>0</v>
      </c>
      <c r="ND286" s="439">
        <v>0</v>
      </c>
      <c r="NE286" s="439">
        <v>0</v>
      </c>
      <c r="NF286" s="439">
        <v>0</v>
      </c>
      <c r="NG286" s="439">
        <v>0</v>
      </c>
      <c r="NH286" s="439">
        <v>0</v>
      </c>
      <c r="NI286" s="439">
        <v>0</v>
      </c>
      <c r="NJ286" s="439">
        <v>0</v>
      </c>
      <c r="NK286" s="442">
        <v>0</v>
      </c>
    </row>
    <row r="287" spans="1:375" x14ac:dyDescent="0.15">
      <c r="A287" s="443">
        <f t="shared" si="487"/>
        <v>3321473.1554673379</v>
      </c>
      <c r="B287" s="444"/>
      <c r="C287" s="445" t="s">
        <v>755</v>
      </c>
      <c r="D287" s="446">
        <f>SUM(D280:D286)</f>
        <v>0</v>
      </c>
      <c r="E287" s="446">
        <f t="shared" ref="E287:BP287" si="512">SUM(E280:E286)</f>
        <v>0</v>
      </c>
      <c r="F287" s="446">
        <f t="shared" si="512"/>
        <v>0</v>
      </c>
      <c r="G287" s="446">
        <f t="shared" si="512"/>
        <v>0</v>
      </c>
      <c r="H287" s="446">
        <f t="shared" si="512"/>
        <v>0</v>
      </c>
      <c r="I287" s="446">
        <f t="shared" si="512"/>
        <v>0</v>
      </c>
      <c r="J287" s="446">
        <f t="shared" si="512"/>
        <v>0</v>
      </c>
      <c r="K287" s="446">
        <f t="shared" si="512"/>
        <v>0</v>
      </c>
      <c r="L287" s="446">
        <f t="shared" si="512"/>
        <v>0</v>
      </c>
      <c r="M287" s="446">
        <f t="shared" si="512"/>
        <v>0</v>
      </c>
      <c r="N287" s="446">
        <f t="shared" si="512"/>
        <v>0</v>
      </c>
      <c r="O287" s="446">
        <f t="shared" si="512"/>
        <v>0</v>
      </c>
      <c r="P287" s="446">
        <f t="shared" si="512"/>
        <v>0</v>
      </c>
      <c r="Q287" s="446">
        <f t="shared" si="512"/>
        <v>0</v>
      </c>
      <c r="R287" s="446">
        <f t="shared" si="512"/>
        <v>0</v>
      </c>
      <c r="S287" s="446">
        <f t="shared" si="512"/>
        <v>0</v>
      </c>
      <c r="T287" s="446">
        <f t="shared" si="512"/>
        <v>0</v>
      </c>
      <c r="U287" s="446">
        <f t="shared" si="512"/>
        <v>0</v>
      </c>
      <c r="V287" s="446">
        <f t="shared" si="512"/>
        <v>0</v>
      </c>
      <c r="W287" s="446">
        <f t="shared" si="512"/>
        <v>0</v>
      </c>
      <c r="X287" s="446">
        <f t="shared" si="512"/>
        <v>2042.8616862248309</v>
      </c>
      <c r="Y287" s="446">
        <f t="shared" si="512"/>
        <v>2103.4404717978578</v>
      </c>
      <c r="Z287" s="446">
        <f t="shared" si="512"/>
        <v>2140.5543301435791</v>
      </c>
      <c r="AA287" s="446">
        <f t="shared" si="512"/>
        <v>2141.9836969133285</v>
      </c>
      <c r="AB287" s="446">
        <f t="shared" si="512"/>
        <v>2930.9581895108313</v>
      </c>
      <c r="AC287" s="446">
        <f t="shared" si="512"/>
        <v>21434.988729186163</v>
      </c>
      <c r="AD287" s="446">
        <f t="shared" si="512"/>
        <v>21461.454482261252</v>
      </c>
      <c r="AE287" s="446">
        <f t="shared" si="512"/>
        <v>21477.253349588696</v>
      </c>
      <c r="AF287" s="446">
        <f t="shared" si="512"/>
        <v>21605.303327405629</v>
      </c>
      <c r="AG287" s="446">
        <f t="shared" si="512"/>
        <v>21888.445677551383</v>
      </c>
      <c r="AH287" s="446">
        <f t="shared" si="512"/>
        <v>21968.721649629806</v>
      </c>
      <c r="AI287" s="446">
        <f t="shared" si="512"/>
        <v>21971.554998303865</v>
      </c>
      <c r="AJ287" s="446">
        <f t="shared" si="512"/>
        <v>22524.325753993689</v>
      </c>
      <c r="AK287" s="446">
        <f t="shared" si="512"/>
        <v>22572.164987212891</v>
      </c>
      <c r="AL287" s="446">
        <f t="shared" si="512"/>
        <v>22658.887777732081</v>
      </c>
      <c r="AM287" s="446">
        <f t="shared" si="512"/>
        <v>22661.749181187846</v>
      </c>
      <c r="AN287" s="446">
        <f t="shared" si="512"/>
        <v>23602.510511812539</v>
      </c>
      <c r="AO287" s="446">
        <f t="shared" si="512"/>
        <v>23607.709534478905</v>
      </c>
      <c r="AP287" s="446">
        <f t="shared" si="512"/>
        <v>23610.592161169487</v>
      </c>
      <c r="AQ287" s="446">
        <f t="shared" si="512"/>
        <v>23613.481897195143</v>
      </c>
      <c r="AR287" s="446">
        <f t="shared" si="512"/>
        <v>23617.706467415381</v>
      </c>
      <c r="AS287" s="446">
        <f t="shared" si="512"/>
        <v>23623.114151426871</v>
      </c>
      <c r="AT287" s="446">
        <f t="shared" si="512"/>
        <v>23626.025320832046</v>
      </c>
      <c r="AU287" s="446">
        <f t="shared" si="512"/>
        <v>23628.943669966327</v>
      </c>
      <c r="AV287" s="446">
        <f t="shared" si="512"/>
        <v>24198.297548326846</v>
      </c>
      <c r="AW287" s="446">
        <f t="shared" si="512"/>
        <v>24201.987340350854</v>
      </c>
      <c r="AX287" s="446">
        <f t="shared" si="512"/>
        <v>24205.35224885257</v>
      </c>
      <c r="AY287" s="446">
        <f t="shared" si="512"/>
        <v>24208.299494412007</v>
      </c>
      <c r="AZ287" s="446">
        <f t="shared" si="512"/>
        <v>24282.925257875795</v>
      </c>
      <c r="BA287" s="446">
        <f t="shared" si="512"/>
        <v>24288.280251222153</v>
      </c>
      <c r="BB287" s="446">
        <f t="shared" si="512"/>
        <v>24291.249356713452</v>
      </c>
      <c r="BC287" s="446">
        <f t="shared" si="512"/>
        <v>24294.225784819875</v>
      </c>
      <c r="BD287" s="446">
        <f t="shared" si="512"/>
        <v>24298.577092146719</v>
      </c>
      <c r="BE287" s="446">
        <f t="shared" si="512"/>
        <v>24304.147006678555</v>
      </c>
      <c r="BF287" s="446">
        <f t="shared" si="512"/>
        <v>24307.145511165887</v>
      </c>
      <c r="BG287" s="446">
        <f t="shared" si="512"/>
        <v>24310.151410774193</v>
      </c>
      <c r="BH287" s="446">
        <f t="shared" si="512"/>
        <v>0</v>
      </c>
      <c r="BI287" s="446">
        <f t="shared" si="512"/>
        <v>0</v>
      </c>
      <c r="BJ287" s="446">
        <f t="shared" si="512"/>
        <v>0</v>
      </c>
      <c r="BK287" s="446">
        <f t="shared" si="512"/>
        <v>4779.7030335775662</v>
      </c>
      <c r="BL287" s="446">
        <f t="shared" si="512"/>
        <v>4925.6342147479445</v>
      </c>
      <c r="BM287" s="446">
        <f t="shared" si="512"/>
        <v>26588.291529782698</v>
      </c>
      <c r="BN287" s="446">
        <f t="shared" si="512"/>
        <v>26620.16633329355</v>
      </c>
      <c r="BO287" s="446">
        <f t="shared" si="512"/>
        <v>26622.841977961289</v>
      </c>
      <c r="BP287" s="446">
        <f t="shared" si="512"/>
        <v>26825.264753796353</v>
      </c>
      <c r="BQ287" s="446">
        <f t="shared" ref="BQ287:EB287" si="513">SUM(BQ280:BQ286)</f>
        <v>26831.001765764144</v>
      </c>
      <c r="BR287" s="446">
        <f t="shared" si="513"/>
        <v>26916.179648386613</v>
      </c>
      <c r="BS287" s="446">
        <f t="shared" si="513"/>
        <v>26919.27572498317</v>
      </c>
      <c r="BT287" s="446">
        <f t="shared" si="513"/>
        <v>26922.379437339852</v>
      </c>
      <c r="BU287" s="446">
        <f t="shared" si="513"/>
        <v>26925.4908042885</v>
      </c>
      <c r="BV287" s="446">
        <f t="shared" si="513"/>
        <v>26929.060635717968</v>
      </c>
      <c r="BW287" s="446">
        <f t="shared" si="513"/>
        <v>26932.187368531977</v>
      </c>
      <c r="BX287" s="446">
        <f t="shared" si="513"/>
        <v>27010.223757649772</v>
      </c>
      <c r="BY287" s="446">
        <f t="shared" si="513"/>
        <v>27674.872827273419</v>
      </c>
      <c r="BZ287" s="446">
        <f t="shared" si="513"/>
        <v>27678.02275128914</v>
      </c>
      <c r="CA287" s="446">
        <f t="shared" si="513"/>
        <v>27681.180443867244</v>
      </c>
      <c r="CB287" s="446">
        <f t="shared" si="513"/>
        <v>27685.796745810294</v>
      </c>
      <c r="CC287" s="446">
        <f t="shared" si="513"/>
        <v>27691.705868137116</v>
      </c>
      <c r="CD287" s="446">
        <f t="shared" si="513"/>
        <v>27694.886981547726</v>
      </c>
      <c r="CE287" s="446">
        <f t="shared" si="513"/>
        <v>27698.075940442181</v>
      </c>
      <c r="CF287" s="446">
        <f t="shared" si="513"/>
        <v>27701.27276416956</v>
      </c>
      <c r="CG287" s="446">
        <f t="shared" si="513"/>
        <v>27704.477472126669</v>
      </c>
      <c r="CH287" s="446">
        <f t="shared" si="513"/>
        <v>27708.15439849902</v>
      </c>
      <c r="CI287" s="446">
        <f t="shared" si="513"/>
        <v>27711.374933297448</v>
      </c>
      <c r="CJ287" s="446">
        <f t="shared" si="513"/>
        <v>27791.176852962973</v>
      </c>
      <c r="CK287" s="446">
        <f t="shared" si="513"/>
        <v>28475.765394675331</v>
      </c>
      <c r="CL287" s="446">
        <f t="shared" si="513"/>
        <v>28479.009816411522</v>
      </c>
      <c r="CM287" s="446">
        <f t="shared" si="513"/>
        <v>28482.262239766969</v>
      </c>
      <c r="CN287" s="446">
        <f t="shared" si="513"/>
        <v>28487.017030768311</v>
      </c>
      <c r="CO287" s="446">
        <f t="shared" si="513"/>
        <v>28493.103426764941</v>
      </c>
      <c r="CP287" s="446">
        <f t="shared" si="513"/>
        <v>28496.379973577867</v>
      </c>
      <c r="CQ287" s="446">
        <f t="shared" si="513"/>
        <v>28499.664601239154</v>
      </c>
      <c r="CR287" s="446">
        <f t="shared" si="513"/>
        <v>28502.95732967836</v>
      </c>
      <c r="CS287" s="446">
        <f t="shared" si="513"/>
        <v>28506.258178874181</v>
      </c>
      <c r="CT287" s="446">
        <f t="shared" si="513"/>
        <v>28447.848991721348</v>
      </c>
      <c r="CU287" s="446">
        <f t="shared" si="513"/>
        <v>28451.075427408516</v>
      </c>
      <c r="CV287" s="446">
        <f t="shared" si="513"/>
        <v>28225.760299232676</v>
      </c>
      <c r="CW287" s="446">
        <f t="shared" si="513"/>
        <v>28976.174645972082</v>
      </c>
      <c r="CX287" s="446">
        <f t="shared" si="513"/>
        <v>28979.091202128639</v>
      </c>
      <c r="CY287" s="446">
        <f t="shared" si="513"/>
        <v>29217.112547984554</v>
      </c>
      <c r="CZ287" s="446">
        <f t="shared" si="513"/>
        <v>29222.009982715936</v>
      </c>
      <c r="DA287" s="446">
        <f t="shared" si="513"/>
        <v>29317.98029951955</v>
      </c>
      <c r="DB287" s="446">
        <f t="shared" si="513"/>
        <v>29321.355142736866</v>
      </c>
      <c r="DC287" s="446">
        <f t="shared" si="513"/>
        <v>29324.738309227992</v>
      </c>
      <c r="DD287" s="446">
        <f t="shared" si="513"/>
        <v>29328.129819520371</v>
      </c>
      <c r="DE287" s="446">
        <f t="shared" si="513"/>
        <v>29331.529694192068</v>
      </c>
      <c r="DF287" s="446">
        <f t="shared" si="513"/>
        <v>29334.937953871897</v>
      </c>
      <c r="DG287" s="446">
        <f t="shared" si="513"/>
        <v>29338.354619239548</v>
      </c>
      <c r="DH287" s="446">
        <f t="shared" si="513"/>
        <v>29419.038611530665</v>
      </c>
      <c r="DI287" s="446">
        <f t="shared" si="513"/>
        <v>30148.58628670136</v>
      </c>
      <c r="DJ287" s="446">
        <f t="shared" si="513"/>
        <v>30152.028293721283</v>
      </c>
      <c r="DK287" s="446">
        <f t="shared" si="513"/>
        <v>30155.478789659079</v>
      </c>
      <c r="DL287" s="446">
        <f t="shared" si="513"/>
        <v>30160.523147432403</v>
      </c>
      <c r="DM287" s="446">
        <f t="shared" si="513"/>
        <v>30166.980204945226</v>
      </c>
      <c r="DN287" s="446">
        <f t="shared" si="513"/>
        <v>30170.456293459061</v>
      </c>
      <c r="DO287" s="446">
        <f t="shared" si="513"/>
        <v>30173.940954944923</v>
      </c>
      <c r="DP287" s="446">
        <f t="shared" si="513"/>
        <v>30177.434210546075</v>
      </c>
      <c r="DQ287" s="446">
        <f t="shared" si="513"/>
        <v>30180.936081457919</v>
      </c>
      <c r="DR287" s="446">
        <f t="shared" si="513"/>
        <v>30184.446588928142</v>
      </c>
      <c r="DS287" s="446">
        <f t="shared" si="513"/>
        <v>30187.965754256824</v>
      </c>
      <c r="DT287" s="446">
        <f t="shared" si="513"/>
        <v>30270.459476245473</v>
      </c>
      <c r="DU287" s="446">
        <f t="shared" si="513"/>
        <v>31021.893581671291</v>
      </c>
      <c r="DV287" s="446">
        <f t="shared" si="513"/>
        <v>31025.438848901813</v>
      </c>
      <c r="DW287" s="446">
        <f t="shared" si="513"/>
        <v>31028.992859717742</v>
      </c>
      <c r="DX287" s="446">
        <f t="shared" si="513"/>
        <v>31034.188548224265</v>
      </c>
      <c r="DY287" s="446">
        <f t="shared" si="513"/>
        <v>30672.694945512114</v>
      </c>
      <c r="DZ287" s="446">
        <f t="shared" si="513"/>
        <v>30675.754961165803</v>
      </c>
      <c r="EA287" s="446">
        <f t="shared" si="513"/>
        <v>30678.822523643601</v>
      </c>
      <c r="EB287" s="446">
        <f t="shared" si="513"/>
        <v>30945.887519852989</v>
      </c>
      <c r="EC287" s="446">
        <f t="shared" ref="EC287:GN287" si="514">SUM(EC280:EC286)</f>
        <v>30949.494446892193</v>
      </c>
      <c r="ED287" s="446">
        <f t="shared" si="514"/>
        <v>31061.869286567948</v>
      </c>
      <c r="EE287" s="446">
        <f t="shared" si="514"/>
        <v>31065.49402685649</v>
      </c>
      <c r="EF287" s="446">
        <f t="shared" si="514"/>
        <v>30172.78382206324</v>
      </c>
      <c r="EG287" s="446">
        <f t="shared" si="514"/>
        <v>30928.910356761415</v>
      </c>
      <c r="EH287" s="446">
        <f t="shared" si="514"/>
        <v>30932.45243325143</v>
      </c>
      <c r="EI287" s="446">
        <f t="shared" si="514"/>
        <v>30936.003245457621</v>
      </c>
      <c r="EJ287" s="446">
        <f t="shared" si="514"/>
        <v>30939.562814924626</v>
      </c>
      <c r="EK287" s="446">
        <f t="shared" si="514"/>
        <v>30943.131163250211</v>
      </c>
      <c r="EL287" s="446">
        <f t="shared" si="514"/>
        <v>30946.708312085408</v>
      </c>
      <c r="EM287" s="446">
        <f t="shared" si="514"/>
        <v>30950.294283134648</v>
      </c>
      <c r="EN287" s="446">
        <f t="shared" si="514"/>
        <v>30953.889098155891</v>
      </c>
      <c r="EO287" s="446">
        <f t="shared" si="514"/>
        <v>30957.492778960757</v>
      </c>
      <c r="EP287" s="446">
        <f t="shared" si="514"/>
        <v>30961.105347414661</v>
      </c>
      <c r="EQ287" s="446">
        <f t="shared" si="514"/>
        <v>30964.726825436945</v>
      </c>
      <c r="ER287" s="446">
        <f t="shared" si="514"/>
        <v>30985.507035169274</v>
      </c>
      <c r="ES287" s="446">
        <f t="shared" si="514"/>
        <v>31764.317365908388</v>
      </c>
      <c r="ET287" s="446">
        <f t="shared" si="514"/>
        <v>31767.965704693106</v>
      </c>
      <c r="EU287" s="446">
        <f t="shared" si="514"/>
        <v>31771.623041265484</v>
      </c>
      <c r="EV287" s="446">
        <f t="shared" si="514"/>
        <v>31775.289397816501</v>
      </c>
      <c r="EW287" s="446">
        <f t="shared" si="514"/>
        <v>0</v>
      </c>
      <c r="EX287" s="446">
        <f t="shared" si="514"/>
        <v>0</v>
      </c>
      <c r="EY287" s="446">
        <f t="shared" si="514"/>
        <v>0</v>
      </c>
      <c r="EZ287" s="446">
        <f t="shared" si="514"/>
        <v>0</v>
      </c>
      <c r="FA287" s="446">
        <f t="shared" si="514"/>
        <v>0</v>
      </c>
      <c r="FB287" s="446">
        <f t="shared" si="514"/>
        <v>0</v>
      </c>
      <c r="FC287" s="446">
        <f t="shared" si="514"/>
        <v>0</v>
      </c>
      <c r="FD287" s="446">
        <f t="shared" si="514"/>
        <v>0</v>
      </c>
      <c r="FE287" s="446">
        <f t="shared" si="514"/>
        <v>0</v>
      </c>
      <c r="FF287" s="446">
        <f t="shared" si="514"/>
        <v>0</v>
      </c>
      <c r="FG287" s="446">
        <f t="shared" si="514"/>
        <v>0</v>
      </c>
      <c r="FH287" s="446">
        <f t="shared" si="514"/>
        <v>0</v>
      </c>
      <c r="FI287" s="446">
        <f t="shared" si="514"/>
        <v>0</v>
      </c>
      <c r="FJ287" s="446">
        <f t="shared" si="514"/>
        <v>0</v>
      </c>
      <c r="FK287" s="446">
        <f t="shared" si="514"/>
        <v>0</v>
      </c>
      <c r="FL287" s="446">
        <f t="shared" si="514"/>
        <v>0</v>
      </c>
      <c r="FM287" s="446">
        <f t="shared" si="514"/>
        <v>0</v>
      </c>
      <c r="FN287" s="446">
        <f t="shared" si="514"/>
        <v>0</v>
      </c>
      <c r="FO287" s="446">
        <f t="shared" si="514"/>
        <v>0</v>
      </c>
      <c r="FP287" s="446">
        <f t="shared" si="514"/>
        <v>0</v>
      </c>
      <c r="FQ287" s="446">
        <f t="shared" si="514"/>
        <v>0</v>
      </c>
      <c r="FR287" s="446">
        <f t="shared" si="514"/>
        <v>0</v>
      </c>
      <c r="FS287" s="446">
        <f t="shared" si="514"/>
        <v>0</v>
      </c>
      <c r="FT287" s="446">
        <f t="shared" si="514"/>
        <v>0</v>
      </c>
      <c r="FU287" s="446">
        <f t="shared" si="514"/>
        <v>0</v>
      </c>
      <c r="FV287" s="446">
        <f t="shared" si="514"/>
        <v>0</v>
      </c>
      <c r="FW287" s="446">
        <f t="shared" si="514"/>
        <v>0</v>
      </c>
      <c r="FX287" s="446">
        <f t="shared" si="514"/>
        <v>0</v>
      </c>
      <c r="FY287" s="446">
        <f t="shared" si="514"/>
        <v>0</v>
      </c>
      <c r="FZ287" s="446">
        <f t="shared" si="514"/>
        <v>0</v>
      </c>
      <c r="GA287" s="446">
        <f t="shared" si="514"/>
        <v>0</v>
      </c>
      <c r="GB287" s="446">
        <f t="shared" si="514"/>
        <v>0</v>
      </c>
      <c r="GC287" s="446">
        <f t="shared" si="514"/>
        <v>0</v>
      </c>
      <c r="GD287" s="446">
        <f t="shared" si="514"/>
        <v>0</v>
      </c>
      <c r="GE287" s="446">
        <f t="shared" si="514"/>
        <v>0</v>
      </c>
      <c r="GF287" s="446">
        <f t="shared" si="514"/>
        <v>0</v>
      </c>
      <c r="GG287" s="446">
        <f t="shared" si="514"/>
        <v>0</v>
      </c>
      <c r="GH287" s="446">
        <f t="shared" si="514"/>
        <v>0</v>
      </c>
      <c r="GI287" s="446">
        <f t="shared" si="514"/>
        <v>0</v>
      </c>
      <c r="GJ287" s="446">
        <f t="shared" si="514"/>
        <v>0</v>
      </c>
      <c r="GK287" s="446">
        <f t="shared" si="514"/>
        <v>0</v>
      </c>
      <c r="GL287" s="446">
        <f t="shared" si="514"/>
        <v>0</v>
      </c>
      <c r="GM287" s="446">
        <f t="shared" si="514"/>
        <v>0</v>
      </c>
      <c r="GN287" s="446">
        <f t="shared" si="514"/>
        <v>0</v>
      </c>
      <c r="GO287" s="446">
        <f t="shared" ref="GO287:IZ287" si="515">SUM(GO280:GO286)</f>
        <v>0</v>
      </c>
      <c r="GP287" s="446">
        <f t="shared" si="515"/>
        <v>0</v>
      </c>
      <c r="GQ287" s="446">
        <f t="shared" si="515"/>
        <v>0</v>
      </c>
      <c r="GR287" s="446">
        <f t="shared" si="515"/>
        <v>0</v>
      </c>
      <c r="GS287" s="446">
        <f t="shared" si="515"/>
        <v>0</v>
      </c>
      <c r="GT287" s="446">
        <f t="shared" si="515"/>
        <v>0</v>
      </c>
      <c r="GU287" s="446">
        <f t="shared" si="515"/>
        <v>0</v>
      </c>
      <c r="GV287" s="446">
        <f t="shared" si="515"/>
        <v>0</v>
      </c>
      <c r="GW287" s="446">
        <f t="shared" si="515"/>
        <v>0</v>
      </c>
      <c r="GX287" s="446">
        <f t="shared" si="515"/>
        <v>0</v>
      </c>
      <c r="GY287" s="446">
        <f t="shared" si="515"/>
        <v>0</v>
      </c>
      <c r="GZ287" s="446">
        <f t="shared" si="515"/>
        <v>0</v>
      </c>
      <c r="HA287" s="446">
        <f t="shared" si="515"/>
        <v>0</v>
      </c>
      <c r="HB287" s="446">
        <f t="shared" si="515"/>
        <v>0</v>
      </c>
      <c r="HC287" s="446">
        <f t="shared" si="515"/>
        <v>0</v>
      </c>
      <c r="HD287" s="446">
        <f t="shared" si="515"/>
        <v>0</v>
      </c>
      <c r="HE287" s="446">
        <f t="shared" si="515"/>
        <v>0</v>
      </c>
      <c r="HF287" s="446">
        <f t="shared" si="515"/>
        <v>0</v>
      </c>
      <c r="HG287" s="446">
        <f t="shared" si="515"/>
        <v>0</v>
      </c>
      <c r="HH287" s="446">
        <f t="shared" si="515"/>
        <v>0</v>
      </c>
      <c r="HI287" s="446">
        <f t="shared" si="515"/>
        <v>0</v>
      </c>
      <c r="HJ287" s="446">
        <f t="shared" si="515"/>
        <v>0</v>
      </c>
      <c r="HK287" s="446">
        <f t="shared" si="515"/>
        <v>0</v>
      </c>
      <c r="HL287" s="446">
        <f t="shared" si="515"/>
        <v>0</v>
      </c>
      <c r="HM287" s="446">
        <f t="shared" si="515"/>
        <v>0</v>
      </c>
      <c r="HN287" s="446">
        <f t="shared" si="515"/>
        <v>0</v>
      </c>
      <c r="HO287" s="446">
        <f t="shared" si="515"/>
        <v>0</v>
      </c>
      <c r="HP287" s="446">
        <f t="shared" si="515"/>
        <v>0</v>
      </c>
      <c r="HQ287" s="446">
        <f t="shared" si="515"/>
        <v>0</v>
      </c>
      <c r="HR287" s="446">
        <f t="shared" si="515"/>
        <v>0</v>
      </c>
      <c r="HS287" s="446">
        <f t="shared" si="515"/>
        <v>0</v>
      </c>
      <c r="HT287" s="446">
        <f t="shared" si="515"/>
        <v>0</v>
      </c>
      <c r="HU287" s="446">
        <f t="shared" si="515"/>
        <v>0</v>
      </c>
      <c r="HV287" s="446">
        <f t="shared" si="515"/>
        <v>0</v>
      </c>
      <c r="HW287" s="446">
        <f t="shared" si="515"/>
        <v>0</v>
      </c>
      <c r="HX287" s="446">
        <f t="shared" si="515"/>
        <v>0</v>
      </c>
      <c r="HY287" s="446">
        <f t="shared" si="515"/>
        <v>0</v>
      </c>
      <c r="HZ287" s="446">
        <f t="shared" si="515"/>
        <v>0</v>
      </c>
      <c r="IA287" s="446">
        <f t="shared" si="515"/>
        <v>0</v>
      </c>
      <c r="IB287" s="446">
        <f t="shared" si="515"/>
        <v>0</v>
      </c>
      <c r="IC287" s="446">
        <f t="shared" si="515"/>
        <v>0</v>
      </c>
      <c r="ID287" s="446">
        <f t="shared" si="515"/>
        <v>0</v>
      </c>
      <c r="IE287" s="446">
        <f t="shared" si="515"/>
        <v>0</v>
      </c>
      <c r="IF287" s="446">
        <f t="shared" si="515"/>
        <v>0</v>
      </c>
      <c r="IG287" s="446">
        <f t="shared" si="515"/>
        <v>0</v>
      </c>
      <c r="IH287" s="446">
        <f t="shared" si="515"/>
        <v>0</v>
      </c>
      <c r="II287" s="446">
        <f t="shared" si="515"/>
        <v>0</v>
      </c>
      <c r="IJ287" s="446">
        <f t="shared" si="515"/>
        <v>0</v>
      </c>
      <c r="IK287" s="446">
        <f t="shared" si="515"/>
        <v>0</v>
      </c>
      <c r="IL287" s="446">
        <f t="shared" si="515"/>
        <v>0</v>
      </c>
      <c r="IM287" s="446">
        <f t="shared" si="515"/>
        <v>0</v>
      </c>
      <c r="IN287" s="446">
        <f t="shared" si="515"/>
        <v>0</v>
      </c>
      <c r="IO287" s="446">
        <f t="shared" si="515"/>
        <v>0</v>
      </c>
      <c r="IP287" s="446">
        <f t="shared" si="515"/>
        <v>0</v>
      </c>
      <c r="IQ287" s="446">
        <f t="shared" si="515"/>
        <v>0</v>
      </c>
      <c r="IR287" s="446">
        <f t="shared" si="515"/>
        <v>0</v>
      </c>
      <c r="IS287" s="446">
        <f t="shared" si="515"/>
        <v>0</v>
      </c>
      <c r="IT287" s="446">
        <f t="shared" si="515"/>
        <v>0</v>
      </c>
      <c r="IU287" s="446">
        <f t="shared" si="515"/>
        <v>0</v>
      </c>
      <c r="IV287" s="446">
        <f t="shared" si="515"/>
        <v>0</v>
      </c>
      <c r="IW287" s="446">
        <f t="shared" si="515"/>
        <v>0</v>
      </c>
      <c r="IX287" s="446">
        <f t="shared" si="515"/>
        <v>0</v>
      </c>
      <c r="IY287" s="446">
        <f t="shared" si="515"/>
        <v>0</v>
      </c>
      <c r="IZ287" s="446">
        <f t="shared" si="515"/>
        <v>0</v>
      </c>
      <c r="JA287" s="446">
        <f t="shared" ref="JA287:LL287" si="516">SUM(JA280:JA286)</f>
        <v>0</v>
      </c>
      <c r="JB287" s="446">
        <f t="shared" si="516"/>
        <v>0</v>
      </c>
      <c r="JC287" s="446">
        <f t="shared" si="516"/>
        <v>0</v>
      </c>
      <c r="JD287" s="446">
        <f t="shared" si="516"/>
        <v>0</v>
      </c>
      <c r="JE287" s="446">
        <f t="shared" si="516"/>
        <v>0</v>
      </c>
      <c r="JF287" s="446">
        <f t="shared" si="516"/>
        <v>0</v>
      </c>
      <c r="JG287" s="446">
        <f t="shared" si="516"/>
        <v>0</v>
      </c>
      <c r="JH287" s="446">
        <f t="shared" si="516"/>
        <v>0</v>
      </c>
      <c r="JI287" s="446">
        <f t="shared" si="516"/>
        <v>0</v>
      </c>
      <c r="JJ287" s="446">
        <f t="shared" si="516"/>
        <v>0</v>
      </c>
      <c r="JK287" s="446">
        <f t="shared" si="516"/>
        <v>0</v>
      </c>
      <c r="JL287" s="446">
        <f t="shared" si="516"/>
        <v>0</v>
      </c>
      <c r="JM287" s="446">
        <f t="shared" si="516"/>
        <v>0</v>
      </c>
      <c r="JN287" s="446">
        <f t="shared" si="516"/>
        <v>0</v>
      </c>
      <c r="JO287" s="446">
        <f t="shared" si="516"/>
        <v>0</v>
      </c>
      <c r="JP287" s="446">
        <f t="shared" si="516"/>
        <v>0</v>
      </c>
      <c r="JQ287" s="446">
        <f t="shared" si="516"/>
        <v>0</v>
      </c>
      <c r="JR287" s="446">
        <f t="shared" si="516"/>
        <v>0</v>
      </c>
      <c r="JS287" s="446">
        <f t="shared" si="516"/>
        <v>0</v>
      </c>
      <c r="JT287" s="446">
        <f t="shared" si="516"/>
        <v>0</v>
      </c>
      <c r="JU287" s="446">
        <f t="shared" si="516"/>
        <v>0</v>
      </c>
      <c r="JV287" s="446">
        <f t="shared" si="516"/>
        <v>0</v>
      </c>
      <c r="JW287" s="446">
        <f t="shared" si="516"/>
        <v>0</v>
      </c>
      <c r="JX287" s="446">
        <f t="shared" si="516"/>
        <v>0</v>
      </c>
      <c r="JY287" s="446">
        <f t="shared" si="516"/>
        <v>0</v>
      </c>
      <c r="JZ287" s="446">
        <f t="shared" si="516"/>
        <v>0</v>
      </c>
      <c r="KA287" s="446">
        <f t="shared" si="516"/>
        <v>0</v>
      </c>
      <c r="KB287" s="446">
        <f t="shared" si="516"/>
        <v>0</v>
      </c>
      <c r="KC287" s="446">
        <f t="shared" si="516"/>
        <v>0</v>
      </c>
      <c r="KD287" s="446">
        <f t="shared" si="516"/>
        <v>0</v>
      </c>
      <c r="KE287" s="446">
        <f t="shared" si="516"/>
        <v>0</v>
      </c>
      <c r="KF287" s="446">
        <f t="shared" si="516"/>
        <v>0</v>
      </c>
      <c r="KG287" s="446">
        <f t="shared" si="516"/>
        <v>0</v>
      </c>
      <c r="KH287" s="446">
        <f t="shared" si="516"/>
        <v>0</v>
      </c>
      <c r="KI287" s="446">
        <f t="shared" si="516"/>
        <v>0</v>
      </c>
      <c r="KJ287" s="446">
        <f t="shared" si="516"/>
        <v>0</v>
      </c>
      <c r="KK287" s="446">
        <f t="shared" si="516"/>
        <v>0</v>
      </c>
      <c r="KL287" s="446">
        <f t="shared" si="516"/>
        <v>0</v>
      </c>
      <c r="KM287" s="446">
        <f t="shared" si="516"/>
        <v>0</v>
      </c>
      <c r="KN287" s="446">
        <f t="shared" si="516"/>
        <v>0</v>
      </c>
      <c r="KO287" s="446">
        <f t="shared" si="516"/>
        <v>0</v>
      </c>
      <c r="KP287" s="446">
        <f t="shared" si="516"/>
        <v>0</v>
      </c>
      <c r="KQ287" s="446">
        <f t="shared" si="516"/>
        <v>0</v>
      </c>
      <c r="KR287" s="446">
        <f t="shared" si="516"/>
        <v>0</v>
      </c>
      <c r="KS287" s="446">
        <f t="shared" si="516"/>
        <v>0</v>
      </c>
      <c r="KT287" s="446">
        <f t="shared" si="516"/>
        <v>0</v>
      </c>
      <c r="KU287" s="446">
        <f t="shared" si="516"/>
        <v>0</v>
      </c>
      <c r="KV287" s="446">
        <f t="shared" si="516"/>
        <v>0</v>
      </c>
      <c r="KW287" s="446">
        <f t="shared" si="516"/>
        <v>0</v>
      </c>
      <c r="KX287" s="446">
        <f t="shared" si="516"/>
        <v>0</v>
      </c>
      <c r="KY287" s="446">
        <f t="shared" si="516"/>
        <v>0</v>
      </c>
      <c r="KZ287" s="446">
        <f t="shared" si="516"/>
        <v>0</v>
      </c>
      <c r="LA287" s="446">
        <f t="shared" si="516"/>
        <v>0</v>
      </c>
      <c r="LB287" s="446">
        <f t="shared" si="516"/>
        <v>0</v>
      </c>
      <c r="LC287" s="446">
        <f t="shared" si="516"/>
        <v>0</v>
      </c>
      <c r="LD287" s="446">
        <f t="shared" si="516"/>
        <v>0</v>
      </c>
      <c r="LE287" s="446">
        <f t="shared" si="516"/>
        <v>0</v>
      </c>
      <c r="LF287" s="446">
        <f t="shared" si="516"/>
        <v>0</v>
      </c>
      <c r="LG287" s="446">
        <f t="shared" si="516"/>
        <v>0</v>
      </c>
      <c r="LH287" s="446">
        <f t="shared" si="516"/>
        <v>0</v>
      </c>
      <c r="LI287" s="446">
        <f t="shared" si="516"/>
        <v>0</v>
      </c>
      <c r="LJ287" s="446">
        <f t="shared" si="516"/>
        <v>0</v>
      </c>
      <c r="LK287" s="446">
        <f t="shared" si="516"/>
        <v>0</v>
      </c>
      <c r="LL287" s="446">
        <f t="shared" si="516"/>
        <v>0</v>
      </c>
      <c r="LM287" s="446">
        <f t="shared" ref="LM287:NK287" si="517">SUM(LM280:LM286)</f>
        <v>0</v>
      </c>
      <c r="LN287" s="446">
        <f t="shared" si="517"/>
        <v>0</v>
      </c>
      <c r="LO287" s="446">
        <f t="shared" si="517"/>
        <v>0</v>
      </c>
      <c r="LP287" s="446">
        <f t="shared" si="517"/>
        <v>0</v>
      </c>
      <c r="LQ287" s="446">
        <f t="shared" si="517"/>
        <v>0</v>
      </c>
      <c r="LR287" s="446">
        <f t="shared" si="517"/>
        <v>0</v>
      </c>
      <c r="LS287" s="446">
        <f t="shared" si="517"/>
        <v>0</v>
      </c>
      <c r="LT287" s="446">
        <f t="shared" si="517"/>
        <v>0</v>
      </c>
      <c r="LU287" s="446">
        <f t="shared" si="517"/>
        <v>0</v>
      </c>
      <c r="LV287" s="446">
        <f t="shared" si="517"/>
        <v>0</v>
      </c>
      <c r="LW287" s="446">
        <f t="shared" si="517"/>
        <v>0</v>
      </c>
      <c r="LX287" s="446">
        <f t="shared" si="517"/>
        <v>0</v>
      </c>
      <c r="LY287" s="446">
        <f t="shared" si="517"/>
        <v>0</v>
      </c>
      <c r="LZ287" s="446">
        <f t="shared" si="517"/>
        <v>0</v>
      </c>
      <c r="MA287" s="446">
        <f t="shared" si="517"/>
        <v>0</v>
      </c>
      <c r="MB287" s="446">
        <f t="shared" si="517"/>
        <v>0</v>
      </c>
      <c r="MC287" s="446">
        <f t="shared" si="517"/>
        <v>0</v>
      </c>
      <c r="MD287" s="446">
        <f t="shared" si="517"/>
        <v>0</v>
      </c>
      <c r="ME287" s="446">
        <f t="shared" si="517"/>
        <v>0</v>
      </c>
      <c r="MF287" s="446">
        <f t="shared" si="517"/>
        <v>0</v>
      </c>
      <c r="MG287" s="446">
        <f t="shared" si="517"/>
        <v>0</v>
      </c>
      <c r="MH287" s="446">
        <f t="shared" si="517"/>
        <v>0</v>
      </c>
      <c r="MI287" s="446">
        <f t="shared" si="517"/>
        <v>0</v>
      </c>
      <c r="MJ287" s="446">
        <f t="shared" si="517"/>
        <v>0</v>
      </c>
      <c r="MK287" s="446">
        <f t="shared" si="517"/>
        <v>0</v>
      </c>
      <c r="ML287" s="446">
        <f t="shared" si="517"/>
        <v>0</v>
      </c>
      <c r="MM287" s="446">
        <f t="shared" si="517"/>
        <v>0</v>
      </c>
      <c r="MN287" s="446">
        <f t="shared" si="517"/>
        <v>0</v>
      </c>
      <c r="MO287" s="446">
        <f t="shared" si="517"/>
        <v>0</v>
      </c>
      <c r="MP287" s="446">
        <f t="shared" si="517"/>
        <v>0</v>
      </c>
      <c r="MQ287" s="446">
        <f t="shared" si="517"/>
        <v>0</v>
      </c>
      <c r="MR287" s="446">
        <f t="shared" si="517"/>
        <v>0</v>
      </c>
      <c r="MS287" s="446">
        <f t="shared" si="517"/>
        <v>0</v>
      </c>
      <c r="MT287" s="446">
        <f t="shared" si="517"/>
        <v>0</v>
      </c>
      <c r="MU287" s="446">
        <f t="shared" si="517"/>
        <v>0</v>
      </c>
      <c r="MV287" s="446">
        <f t="shared" si="517"/>
        <v>0</v>
      </c>
      <c r="MW287" s="446">
        <f t="shared" si="517"/>
        <v>0</v>
      </c>
      <c r="MX287" s="446">
        <f t="shared" si="517"/>
        <v>0</v>
      </c>
      <c r="MY287" s="446">
        <f t="shared" si="517"/>
        <v>0</v>
      </c>
      <c r="MZ287" s="446">
        <f t="shared" si="517"/>
        <v>0</v>
      </c>
      <c r="NA287" s="446">
        <f t="shared" si="517"/>
        <v>0</v>
      </c>
      <c r="NB287" s="446">
        <f t="shared" si="517"/>
        <v>0</v>
      </c>
      <c r="NC287" s="446">
        <f t="shared" si="517"/>
        <v>0</v>
      </c>
      <c r="ND287" s="446">
        <f t="shared" si="517"/>
        <v>0</v>
      </c>
      <c r="NE287" s="446">
        <f t="shared" si="517"/>
        <v>0</v>
      </c>
      <c r="NF287" s="446">
        <f t="shared" si="517"/>
        <v>0</v>
      </c>
      <c r="NG287" s="446">
        <f t="shared" si="517"/>
        <v>0</v>
      </c>
      <c r="NH287" s="446">
        <f t="shared" si="517"/>
        <v>0</v>
      </c>
      <c r="NI287" s="446">
        <f t="shared" si="517"/>
        <v>0</v>
      </c>
      <c r="NJ287" s="446">
        <f t="shared" si="517"/>
        <v>0</v>
      </c>
      <c r="NK287" s="447">
        <f t="shared" si="517"/>
        <v>0</v>
      </c>
    </row>
    <row r="288" spans="1:375" x14ac:dyDescent="0.15">
      <c r="A288" s="436">
        <f t="shared" ref="A288:A291" si="518">SUM(D288:NK288)</f>
        <v>-180250</v>
      </c>
      <c r="B288" s="441" t="s">
        <v>756</v>
      </c>
      <c r="C288" s="438" t="s">
        <v>757</v>
      </c>
      <c r="D288" s="439">
        <f t="shared" ref="D288:BO288" si="519">IF(D$165=EOMONTH($D115,-1),FV($AE115,ROUNDDOWN(YEARFRAC($D$165,D$165,1),0),0,$AC115*$B115,0),0)</f>
        <v>0</v>
      </c>
      <c r="E288" s="439">
        <f t="shared" si="519"/>
        <v>0</v>
      </c>
      <c r="F288" s="439">
        <f t="shared" si="519"/>
        <v>0</v>
      </c>
      <c r="G288" s="439">
        <f t="shared" si="519"/>
        <v>0</v>
      </c>
      <c r="H288" s="439">
        <f t="shared" si="519"/>
        <v>0</v>
      </c>
      <c r="I288" s="439">
        <f t="shared" si="519"/>
        <v>0</v>
      </c>
      <c r="J288" s="439">
        <f t="shared" si="519"/>
        <v>0</v>
      </c>
      <c r="K288" s="439">
        <f t="shared" si="519"/>
        <v>0</v>
      </c>
      <c r="L288" s="439">
        <f t="shared" si="519"/>
        <v>0</v>
      </c>
      <c r="M288" s="439">
        <f t="shared" si="519"/>
        <v>0</v>
      </c>
      <c r="N288" s="439">
        <f t="shared" si="519"/>
        <v>0</v>
      </c>
      <c r="O288" s="439">
        <f t="shared" si="519"/>
        <v>0</v>
      </c>
      <c r="P288" s="439">
        <f t="shared" si="519"/>
        <v>0</v>
      </c>
      <c r="Q288" s="439">
        <f t="shared" si="519"/>
        <v>0</v>
      </c>
      <c r="R288" s="439">
        <f t="shared" si="519"/>
        <v>0</v>
      </c>
      <c r="S288" s="439">
        <f t="shared" si="519"/>
        <v>0</v>
      </c>
      <c r="T288" s="439">
        <f t="shared" si="519"/>
        <v>0</v>
      </c>
      <c r="U288" s="439">
        <f t="shared" si="519"/>
        <v>0</v>
      </c>
      <c r="V288" s="439">
        <f t="shared" si="519"/>
        <v>0</v>
      </c>
      <c r="W288" s="439">
        <f t="shared" si="519"/>
        <v>-180250</v>
      </c>
      <c r="X288" s="439">
        <f t="shared" si="519"/>
        <v>0</v>
      </c>
      <c r="Y288" s="439">
        <f t="shared" si="519"/>
        <v>0</v>
      </c>
      <c r="Z288" s="439">
        <f t="shared" si="519"/>
        <v>0</v>
      </c>
      <c r="AA288" s="439">
        <f t="shared" si="519"/>
        <v>0</v>
      </c>
      <c r="AB288" s="439">
        <f t="shared" si="519"/>
        <v>0</v>
      </c>
      <c r="AC288" s="439">
        <f t="shared" si="519"/>
        <v>0</v>
      </c>
      <c r="AD288" s="439">
        <f t="shared" si="519"/>
        <v>0</v>
      </c>
      <c r="AE288" s="439">
        <f t="shared" si="519"/>
        <v>0</v>
      </c>
      <c r="AF288" s="439">
        <f t="shared" si="519"/>
        <v>0</v>
      </c>
      <c r="AG288" s="439">
        <f t="shared" si="519"/>
        <v>0</v>
      </c>
      <c r="AH288" s="439">
        <f t="shared" si="519"/>
        <v>0</v>
      </c>
      <c r="AI288" s="439">
        <f t="shared" si="519"/>
        <v>0</v>
      </c>
      <c r="AJ288" s="439">
        <f t="shared" si="519"/>
        <v>0</v>
      </c>
      <c r="AK288" s="439">
        <f t="shared" si="519"/>
        <v>0</v>
      </c>
      <c r="AL288" s="439">
        <f t="shared" si="519"/>
        <v>0</v>
      </c>
      <c r="AM288" s="439">
        <f t="shared" si="519"/>
        <v>0</v>
      </c>
      <c r="AN288" s="439">
        <f t="shared" si="519"/>
        <v>0</v>
      </c>
      <c r="AO288" s="439">
        <f t="shared" si="519"/>
        <v>0</v>
      </c>
      <c r="AP288" s="439">
        <f t="shared" si="519"/>
        <v>0</v>
      </c>
      <c r="AQ288" s="439">
        <f t="shared" si="519"/>
        <v>0</v>
      </c>
      <c r="AR288" s="439">
        <f t="shared" si="519"/>
        <v>0</v>
      </c>
      <c r="AS288" s="439">
        <f t="shared" si="519"/>
        <v>0</v>
      </c>
      <c r="AT288" s="439">
        <f t="shared" si="519"/>
        <v>0</v>
      </c>
      <c r="AU288" s="439">
        <f t="shared" si="519"/>
        <v>0</v>
      </c>
      <c r="AV288" s="439">
        <f t="shared" si="519"/>
        <v>0</v>
      </c>
      <c r="AW288" s="439">
        <f t="shared" si="519"/>
        <v>0</v>
      </c>
      <c r="AX288" s="439">
        <f t="shared" si="519"/>
        <v>0</v>
      </c>
      <c r="AY288" s="439">
        <f t="shared" si="519"/>
        <v>0</v>
      </c>
      <c r="AZ288" s="439">
        <f t="shared" si="519"/>
        <v>0</v>
      </c>
      <c r="BA288" s="439">
        <f t="shared" si="519"/>
        <v>0</v>
      </c>
      <c r="BB288" s="439">
        <f t="shared" si="519"/>
        <v>0</v>
      </c>
      <c r="BC288" s="439">
        <f t="shared" si="519"/>
        <v>0</v>
      </c>
      <c r="BD288" s="439">
        <f t="shared" si="519"/>
        <v>0</v>
      </c>
      <c r="BE288" s="439">
        <f t="shared" si="519"/>
        <v>0</v>
      </c>
      <c r="BF288" s="439">
        <f t="shared" si="519"/>
        <v>0</v>
      </c>
      <c r="BG288" s="439">
        <f t="shared" si="519"/>
        <v>0</v>
      </c>
      <c r="BH288" s="439">
        <f t="shared" si="519"/>
        <v>0</v>
      </c>
      <c r="BI288" s="439">
        <f t="shared" si="519"/>
        <v>0</v>
      </c>
      <c r="BJ288" s="439">
        <f t="shared" si="519"/>
        <v>0</v>
      </c>
      <c r="BK288" s="439">
        <f t="shared" si="519"/>
        <v>0</v>
      </c>
      <c r="BL288" s="439">
        <f t="shared" si="519"/>
        <v>0</v>
      </c>
      <c r="BM288" s="439">
        <f t="shared" si="519"/>
        <v>0</v>
      </c>
      <c r="BN288" s="439">
        <f t="shared" si="519"/>
        <v>0</v>
      </c>
      <c r="BO288" s="439">
        <f t="shared" si="519"/>
        <v>0</v>
      </c>
      <c r="BP288" s="439">
        <f t="shared" ref="BP288:EA288" si="520">IF(BP$165=EOMONTH($D115,-1),FV($AE115,ROUNDDOWN(YEARFRAC($D$165,BP$165,1),0),0,$AC115*$B115,0),0)</f>
        <v>0</v>
      </c>
      <c r="BQ288" s="439">
        <f t="shared" si="520"/>
        <v>0</v>
      </c>
      <c r="BR288" s="439">
        <f t="shared" si="520"/>
        <v>0</v>
      </c>
      <c r="BS288" s="439">
        <f t="shared" si="520"/>
        <v>0</v>
      </c>
      <c r="BT288" s="439">
        <f t="shared" si="520"/>
        <v>0</v>
      </c>
      <c r="BU288" s="439">
        <f t="shared" si="520"/>
        <v>0</v>
      </c>
      <c r="BV288" s="439">
        <f t="shared" si="520"/>
        <v>0</v>
      </c>
      <c r="BW288" s="439">
        <f t="shared" si="520"/>
        <v>0</v>
      </c>
      <c r="BX288" s="439">
        <f t="shared" si="520"/>
        <v>0</v>
      </c>
      <c r="BY288" s="439">
        <f t="shared" si="520"/>
        <v>0</v>
      </c>
      <c r="BZ288" s="439">
        <f t="shared" si="520"/>
        <v>0</v>
      </c>
      <c r="CA288" s="439">
        <f t="shared" si="520"/>
        <v>0</v>
      </c>
      <c r="CB288" s="439">
        <f t="shared" si="520"/>
        <v>0</v>
      </c>
      <c r="CC288" s="439">
        <f t="shared" si="520"/>
        <v>0</v>
      </c>
      <c r="CD288" s="439">
        <f t="shared" si="520"/>
        <v>0</v>
      </c>
      <c r="CE288" s="439">
        <f t="shared" si="520"/>
        <v>0</v>
      </c>
      <c r="CF288" s="439">
        <f t="shared" si="520"/>
        <v>0</v>
      </c>
      <c r="CG288" s="439">
        <f t="shared" si="520"/>
        <v>0</v>
      </c>
      <c r="CH288" s="439">
        <f t="shared" si="520"/>
        <v>0</v>
      </c>
      <c r="CI288" s="439">
        <f t="shared" si="520"/>
        <v>0</v>
      </c>
      <c r="CJ288" s="439">
        <f t="shared" si="520"/>
        <v>0</v>
      </c>
      <c r="CK288" s="439">
        <f t="shared" si="520"/>
        <v>0</v>
      </c>
      <c r="CL288" s="439">
        <f t="shared" si="520"/>
        <v>0</v>
      </c>
      <c r="CM288" s="439">
        <f t="shared" si="520"/>
        <v>0</v>
      </c>
      <c r="CN288" s="439">
        <f t="shared" si="520"/>
        <v>0</v>
      </c>
      <c r="CO288" s="439">
        <f t="shared" si="520"/>
        <v>0</v>
      </c>
      <c r="CP288" s="439">
        <f t="shared" si="520"/>
        <v>0</v>
      </c>
      <c r="CQ288" s="439">
        <f t="shared" si="520"/>
        <v>0</v>
      </c>
      <c r="CR288" s="439">
        <f t="shared" si="520"/>
        <v>0</v>
      </c>
      <c r="CS288" s="439">
        <f t="shared" si="520"/>
        <v>0</v>
      </c>
      <c r="CT288" s="439">
        <f t="shared" si="520"/>
        <v>0</v>
      </c>
      <c r="CU288" s="439">
        <f t="shared" si="520"/>
        <v>0</v>
      </c>
      <c r="CV288" s="439">
        <f t="shared" si="520"/>
        <v>0</v>
      </c>
      <c r="CW288" s="439">
        <f t="shared" si="520"/>
        <v>0</v>
      </c>
      <c r="CX288" s="439">
        <f t="shared" si="520"/>
        <v>0</v>
      </c>
      <c r="CY288" s="439">
        <f t="shared" si="520"/>
        <v>0</v>
      </c>
      <c r="CZ288" s="439">
        <f t="shared" si="520"/>
        <v>0</v>
      </c>
      <c r="DA288" s="439">
        <f t="shared" si="520"/>
        <v>0</v>
      </c>
      <c r="DB288" s="439">
        <f t="shared" si="520"/>
        <v>0</v>
      </c>
      <c r="DC288" s="439">
        <f t="shared" si="520"/>
        <v>0</v>
      </c>
      <c r="DD288" s="439">
        <f t="shared" si="520"/>
        <v>0</v>
      </c>
      <c r="DE288" s="439">
        <f t="shared" si="520"/>
        <v>0</v>
      </c>
      <c r="DF288" s="439">
        <f t="shared" si="520"/>
        <v>0</v>
      </c>
      <c r="DG288" s="439">
        <f t="shared" si="520"/>
        <v>0</v>
      </c>
      <c r="DH288" s="439">
        <f t="shared" si="520"/>
        <v>0</v>
      </c>
      <c r="DI288" s="439">
        <f t="shared" si="520"/>
        <v>0</v>
      </c>
      <c r="DJ288" s="439">
        <f t="shared" si="520"/>
        <v>0</v>
      </c>
      <c r="DK288" s="439">
        <f t="shared" si="520"/>
        <v>0</v>
      </c>
      <c r="DL288" s="439">
        <f t="shared" si="520"/>
        <v>0</v>
      </c>
      <c r="DM288" s="439">
        <f t="shared" si="520"/>
        <v>0</v>
      </c>
      <c r="DN288" s="439">
        <f t="shared" si="520"/>
        <v>0</v>
      </c>
      <c r="DO288" s="439">
        <f t="shared" si="520"/>
        <v>0</v>
      </c>
      <c r="DP288" s="439">
        <f t="shared" si="520"/>
        <v>0</v>
      </c>
      <c r="DQ288" s="439">
        <f t="shared" si="520"/>
        <v>0</v>
      </c>
      <c r="DR288" s="439">
        <f t="shared" si="520"/>
        <v>0</v>
      </c>
      <c r="DS288" s="439">
        <f t="shared" si="520"/>
        <v>0</v>
      </c>
      <c r="DT288" s="439">
        <f t="shared" si="520"/>
        <v>0</v>
      </c>
      <c r="DU288" s="439">
        <f t="shared" si="520"/>
        <v>0</v>
      </c>
      <c r="DV288" s="439">
        <f t="shared" si="520"/>
        <v>0</v>
      </c>
      <c r="DW288" s="439">
        <f t="shared" si="520"/>
        <v>0</v>
      </c>
      <c r="DX288" s="439">
        <f t="shared" si="520"/>
        <v>0</v>
      </c>
      <c r="DY288" s="439">
        <f t="shared" si="520"/>
        <v>0</v>
      </c>
      <c r="DZ288" s="439">
        <f t="shared" si="520"/>
        <v>0</v>
      </c>
      <c r="EA288" s="439">
        <f t="shared" si="520"/>
        <v>0</v>
      </c>
      <c r="EB288" s="439">
        <f t="shared" ref="EB288:GM288" si="521">IF(EB$165=EOMONTH($D115,-1),FV($AE115,ROUNDDOWN(YEARFRAC($D$165,EB$165,1),0),0,$AC115*$B115,0),0)</f>
        <v>0</v>
      </c>
      <c r="EC288" s="439">
        <f t="shared" si="521"/>
        <v>0</v>
      </c>
      <c r="ED288" s="439">
        <f t="shared" si="521"/>
        <v>0</v>
      </c>
      <c r="EE288" s="439">
        <f t="shared" si="521"/>
        <v>0</v>
      </c>
      <c r="EF288" s="439">
        <f t="shared" si="521"/>
        <v>0</v>
      </c>
      <c r="EG288" s="439">
        <f t="shared" si="521"/>
        <v>0</v>
      </c>
      <c r="EH288" s="439">
        <f t="shared" si="521"/>
        <v>0</v>
      </c>
      <c r="EI288" s="439">
        <f t="shared" si="521"/>
        <v>0</v>
      </c>
      <c r="EJ288" s="439">
        <f t="shared" si="521"/>
        <v>0</v>
      </c>
      <c r="EK288" s="439">
        <f t="shared" si="521"/>
        <v>0</v>
      </c>
      <c r="EL288" s="439">
        <f t="shared" si="521"/>
        <v>0</v>
      </c>
      <c r="EM288" s="439">
        <f t="shared" si="521"/>
        <v>0</v>
      </c>
      <c r="EN288" s="439">
        <f t="shared" si="521"/>
        <v>0</v>
      </c>
      <c r="EO288" s="439">
        <f t="shared" si="521"/>
        <v>0</v>
      </c>
      <c r="EP288" s="439">
        <f t="shared" si="521"/>
        <v>0</v>
      </c>
      <c r="EQ288" s="439">
        <f t="shared" si="521"/>
        <v>0</v>
      </c>
      <c r="ER288" s="439">
        <f t="shared" si="521"/>
        <v>0</v>
      </c>
      <c r="ES288" s="439">
        <f t="shared" si="521"/>
        <v>0</v>
      </c>
      <c r="ET288" s="439">
        <f t="shared" si="521"/>
        <v>0</v>
      </c>
      <c r="EU288" s="439">
        <f t="shared" si="521"/>
        <v>0</v>
      </c>
      <c r="EV288" s="439">
        <f t="shared" si="521"/>
        <v>0</v>
      </c>
      <c r="EW288" s="439">
        <f t="shared" si="521"/>
        <v>0</v>
      </c>
      <c r="EX288" s="439">
        <f t="shared" si="521"/>
        <v>0</v>
      </c>
      <c r="EY288" s="439">
        <f t="shared" si="521"/>
        <v>0</v>
      </c>
      <c r="EZ288" s="439">
        <f t="shared" si="521"/>
        <v>0</v>
      </c>
      <c r="FA288" s="439">
        <f t="shared" si="521"/>
        <v>0</v>
      </c>
      <c r="FB288" s="439">
        <f t="shared" si="521"/>
        <v>0</v>
      </c>
      <c r="FC288" s="439">
        <f t="shared" si="521"/>
        <v>0</v>
      </c>
      <c r="FD288" s="439">
        <f t="shared" si="521"/>
        <v>0</v>
      </c>
      <c r="FE288" s="439">
        <f t="shared" si="521"/>
        <v>0</v>
      </c>
      <c r="FF288" s="439">
        <f t="shared" si="521"/>
        <v>0</v>
      </c>
      <c r="FG288" s="439">
        <f t="shared" si="521"/>
        <v>0</v>
      </c>
      <c r="FH288" s="439">
        <f t="shared" si="521"/>
        <v>0</v>
      </c>
      <c r="FI288" s="439">
        <f t="shared" si="521"/>
        <v>0</v>
      </c>
      <c r="FJ288" s="439">
        <f t="shared" si="521"/>
        <v>0</v>
      </c>
      <c r="FK288" s="439">
        <f t="shared" si="521"/>
        <v>0</v>
      </c>
      <c r="FL288" s="439">
        <f t="shared" si="521"/>
        <v>0</v>
      </c>
      <c r="FM288" s="439">
        <f t="shared" si="521"/>
        <v>0</v>
      </c>
      <c r="FN288" s="439">
        <f t="shared" si="521"/>
        <v>0</v>
      </c>
      <c r="FO288" s="439">
        <f t="shared" si="521"/>
        <v>0</v>
      </c>
      <c r="FP288" s="439">
        <f t="shared" si="521"/>
        <v>0</v>
      </c>
      <c r="FQ288" s="439">
        <f t="shared" si="521"/>
        <v>0</v>
      </c>
      <c r="FR288" s="439">
        <f t="shared" si="521"/>
        <v>0</v>
      </c>
      <c r="FS288" s="439">
        <f t="shared" si="521"/>
        <v>0</v>
      </c>
      <c r="FT288" s="439">
        <f t="shared" si="521"/>
        <v>0</v>
      </c>
      <c r="FU288" s="439">
        <f t="shared" si="521"/>
        <v>0</v>
      </c>
      <c r="FV288" s="439">
        <f t="shared" si="521"/>
        <v>0</v>
      </c>
      <c r="FW288" s="439">
        <f t="shared" si="521"/>
        <v>0</v>
      </c>
      <c r="FX288" s="439">
        <f t="shared" si="521"/>
        <v>0</v>
      </c>
      <c r="FY288" s="439">
        <f t="shared" si="521"/>
        <v>0</v>
      </c>
      <c r="FZ288" s="439">
        <f t="shared" si="521"/>
        <v>0</v>
      </c>
      <c r="GA288" s="439">
        <f t="shared" si="521"/>
        <v>0</v>
      </c>
      <c r="GB288" s="439">
        <f t="shared" si="521"/>
        <v>0</v>
      </c>
      <c r="GC288" s="439">
        <f t="shared" si="521"/>
        <v>0</v>
      </c>
      <c r="GD288" s="439">
        <f t="shared" si="521"/>
        <v>0</v>
      </c>
      <c r="GE288" s="439">
        <f t="shared" si="521"/>
        <v>0</v>
      </c>
      <c r="GF288" s="439">
        <f t="shared" si="521"/>
        <v>0</v>
      </c>
      <c r="GG288" s="439">
        <f t="shared" si="521"/>
        <v>0</v>
      </c>
      <c r="GH288" s="439">
        <f t="shared" si="521"/>
        <v>0</v>
      </c>
      <c r="GI288" s="439">
        <f t="shared" si="521"/>
        <v>0</v>
      </c>
      <c r="GJ288" s="439">
        <f t="shared" si="521"/>
        <v>0</v>
      </c>
      <c r="GK288" s="439">
        <f t="shared" si="521"/>
        <v>0</v>
      </c>
      <c r="GL288" s="439">
        <f t="shared" si="521"/>
        <v>0</v>
      </c>
      <c r="GM288" s="439">
        <f t="shared" si="521"/>
        <v>0</v>
      </c>
      <c r="GN288" s="439">
        <f t="shared" ref="GN288:IY288" si="522">IF(GN$165=EOMONTH($D115,-1),FV($AE115,ROUNDDOWN(YEARFRAC($D$165,GN$165,1),0),0,$AC115*$B115,0),0)</f>
        <v>0</v>
      </c>
      <c r="GO288" s="439">
        <f t="shared" si="522"/>
        <v>0</v>
      </c>
      <c r="GP288" s="439">
        <f t="shared" si="522"/>
        <v>0</v>
      </c>
      <c r="GQ288" s="439">
        <f t="shared" si="522"/>
        <v>0</v>
      </c>
      <c r="GR288" s="439">
        <f t="shared" si="522"/>
        <v>0</v>
      </c>
      <c r="GS288" s="439">
        <f t="shared" si="522"/>
        <v>0</v>
      </c>
      <c r="GT288" s="439">
        <f t="shared" si="522"/>
        <v>0</v>
      </c>
      <c r="GU288" s="439">
        <f t="shared" si="522"/>
        <v>0</v>
      </c>
      <c r="GV288" s="439">
        <f t="shared" si="522"/>
        <v>0</v>
      </c>
      <c r="GW288" s="439">
        <f t="shared" si="522"/>
        <v>0</v>
      </c>
      <c r="GX288" s="439">
        <f t="shared" si="522"/>
        <v>0</v>
      </c>
      <c r="GY288" s="439">
        <f t="shared" si="522"/>
        <v>0</v>
      </c>
      <c r="GZ288" s="439">
        <f t="shared" si="522"/>
        <v>0</v>
      </c>
      <c r="HA288" s="439">
        <f t="shared" si="522"/>
        <v>0</v>
      </c>
      <c r="HB288" s="439">
        <f t="shared" si="522"/>
        <v>0</v>
      </c>
      <c r="HC288" s="439">
        <f t="shared" si="522"/>
        <v>0</v>
      </c>
      <c r="HD288" s="439">
        <f t="shared" si="522"/>
        <v>0</v>
      </c>
      <c r="HE288" s="439">
        <f t="shared" si="522"/>
        <v>0</v>
      </c>
      <c r="HF288" s="439">
        <f t="shared" si="522"/>
        <v>0</v>
      </c>
      <c r="HG288" s="439">
        <f t="shared" si="522"/>
        <v>0</v>
      </c>
      <c r="HH288" s="439">
        <f t="shared" si="522"/>
        <v>0</v>
      </c>
      <c r="HI288" s="439">
        <f t="shared" si="522"/>
        <v>0</v>
      </c>
      <c r="HJ288" s="439">
        <f t="shared" si="522"/>
        <v>0</v>
      </c>
      <c r="HK288" s="439">
        <f t="shared" si="522"/>
        <v>0</v>
      </c>
      <c r="HL288" s="439">
        <f t="shared" si="522"/>
        <v>0</v>
      </c>
      <c r="HM288" s="439">
        <f t="shared" si="522"/>
        <v>0</v>
      </c>
      <c r="HN288" s="439">
        <f t="shared" si="522"/>
        <v>0</v>
      </c>
      <c r="HO288" s="439">
        <f t="shared" si="522"/>
        <v>0</v>
      </c>
      <c r="HP288" s="439">
        <f t="shared" si="522"/>
        <v>0</v>
      </c>
      <c r="HQ288" s="439">
        <f t="shared" si="522"/>
        <v>0</v>
      </c>
      <c r="HR288" s="439">
        <f t="shared" si="522"/>
        <v>0</v>
      </c>
      <c r="HS288" s="439">
        <f t="shared" si="522"/>
        <v>0</v>
      </c>
      <c r="HT288" s="439">
        <f t="shared" si="522"/>
        <v>0</v>
      </c>
      <c r="HU288" s="439">
        <f t="shared" si="522"/>
        <v>0</v>
      </c>
      <c r="HV288" s="439">
        <f t="shared" si="522"/>
        <v>0</v>
      </c>
      <c r="HW288" s="439">
        <f t="shared" si="522"/>
        <v>0</v>
      </c>
      <c r="HX288" s="439">
        <f t="shared" si="522"/>
        <v>0</v>
      </c>
      <c r="HY288" s="439">
        <f t="shared" si="522"/>
        <v>0</v>
      </c>
      <c r="HZ288" s="439">
        <f t="shared" si="522"/>
        <v>0</v>
      </c>
      <c r="IA288" s="439">
        <f t="shared" si="522"/>
        <v>0</v>
      </c>
      <c r="IB288" s="439">
        <f t="shared" si="522"/>
        <v>0</v>
      </c>
      <c r="IC288" s="439">
        <f t="shared" si="522"/>
        <v>0</v>
      </c>
      <c r="ID288" s="439">
        <f t="shared" si="522"/>
        <v>0</v>
      </c>
      <c r="IE288" s="439">
        <f t="shared" si="522"/>
        <v>0</v>
      </c>
      <c r="IF288" s="439">
        <f t="shared" si="522"/>
        <v>0</v>
      </c>
      <c r="IG288" s="439">
        <f t="shared" si="522"/>
        <v>0</v>
      </c>
      <c r="IH288" s="439">
        <f t="shared" si="522"/>
        <v>0</v>
      </c>
      <c r="II288" s="439">
        <f t="shared" si="522"/>
        <v>0</v>
      </c>
      <c r="IJ288" s="439">
        <f t="shared" si="522"/>
        <v>0</v>
      </c>
      <c r="IK288" s="439">
        <f t="shared" si="522"/>
        <v>0</v>
      </c>
      <c r="IL288" s="439">
        <f t="shared" si="522"/>
        <v>0</v>
      </c>
      <c r="IM288" s="439">
        <f t="shared" si="522"/>
        <v>0</v>
      </c>
      <c r="IN288" s="439">
        <f t="shared" si="522"/>
        <v>0</v>
      </c>
      <c r="IO288" s="439">
        <f t="shared" si="522"/>
        <v>0</v>
      </c>
      <c r="IP288" s="439">
        <f t="shared" si="522"/>
        <v>0</v>
      </c>
      <c r="IQ288" s="439">
        <f t="shared" si="522"/>
        <v>0</v>
      </c>
      <c r="IR288" s="439">
        <f t="shared" si="522"/>
        <v>0</v>
      </c>
      <c r="IS288" s="439">
        <f t="shared" si="522"/>
        <v>0</v>
      </c>
      <c r="IT288" s="439">
        <f t="shared" si="522"/>
        <v>0</v>
      </c>
      <c r="IU288" s="439">
        <f t="shared" si="522"/>
        <v>0</v>
      </c>
      <c r="IV288" s="439">
        <f t="shared" si="522"/>
        <v>0</v>
      </c>
      <c r="IW288" s="439">
        <f t="shared" si="522"/>
        <v>0</v>
      </c>
      <c r="IX288" s="439">
        <f t="shared" si="522"/>
        <v>0</v>
      </c>
      <c r="IY288" s="439">
        <f t="shared" si="522"/>
        <v>0</v>
      </c>
      <c r="IZ288" s="439">
        <f t="shared" ref="IZ288:LK288" si="523">IF(IZ$165=EOMONTH($D115,-1),FV($AE115,ROUNDDOWN(YEARFRAC($D$165,IZ$165,1),0),0,$AC115*$B115,0),0)</f>
        <v>0</v>
      </c>
      <c r="JA288" s="439">
        <f t="shared" si="523"/>
        <v>0</v>
      </c>
      <c r="JB288" s="439">
        <f t="shared" si="523"/>
        <v>0</v>
      </c>
      <c r="JC288" s="439">
        <f t="shared" si="523"/>
        <v>0</v>
      </c>
      <c r="JD288" s="439">
        <f t="shared" si="523"/>
        <v>0</v>
      </c>
      <c r="JE288" s="439">
        <f t="shared" si="523"/>
        <v>0</v>
      </c>
      <c r="JF288" s="439">
        <f t="shared" si="523"/>
        <v>0</v>
      </c>
      <c r="JG288" s="439">
        <f t="shared" si="523"/>
        <v>0</v>
      </c>
      <c r="JH288" s="439">
        <f t="shared" si="523"/>
        <v>0</v>
      </c>
      <c r="JI288" s="439">
        <f t="shared" si="523"/>
        <v>0</v>
      </c>
      <c r="JJ288" s="439">
        <f t="shared" si="523"/>
        <v>0</v>
      </c>
      <c r="JK288" s="439">
        <f t="shared" si="523"/>
        <v>0</v>
      </c>
      <c r="JL288" s="439">
        <f t="shared" si="523"/>
        <v>0</v>
      </c>
      <c r="JM288" s="439">
        <f t="shared" si="523"/>
        <v>0</v>
      </c>
      <c r="JN288" s="439">
        <f t="shared" si="523"/>
        <v>0</v>
      </c>
      <c r="JO288" s="439">
        <f t="shared" si="523"/>
        <v>0</v>
      </c>
      <c r="JP288" s="439">
        <f t="shared" si="523"/>
        <v>0</v>
      </c>
      <c r="JQ288" s="439">
        <f t="shared" si="523"/>
        <v>0</v>
      </c>
      <c r="JR288" s="439">
        <f t="shared" si="523"/>
        <v>0</v>
      </c>
      <c r="JS288" s="439">
        <f t="shared" si="523"/>
        <v>0</v>
      </c>
      <c r="JT288" s="439">
        <f t="shared" si="523"/>
        <v>0</v>
      </c>
      <c r="JU288" s="439">
        <f t="shared" si="523"/>
        <v>0</v>
      </c>
      <c r="JV288" s="439">
        <f t="shared" si="523"/>
        <v>0</v>
      </c>
      <c r="JW288" s="439">
        <f t="shared" si="523"/>
        <v>0</v>
      </c>
      <c r="JX288" s="439">
        <f t="shared" si="523"/>
        <v>0</v>
      </c>
      <c r="JY288" s="439">
        <f t="shared" si="523"/>
        <v>0</v>
      </c>
      <c r="JZ288" s="439">
        <f t="shared" si="523"/>
        <v>0</v>
      </c>
      <c r="KA288" s="439">
        <f t="shared" si="523"/>
        <v>0</v>
      </c>
      <c r="KB288" s="439">
        <f t="shared" si="523"/>
        <v>0</v>
      </c>
      <c r="KC288" s="439">
        <f t="shared" si="523"/>
        <v>0</v>
      </c>
      <c r="KD288" s="439">
        <f t="shared" si="523"/>
        <v>0</v>
      </c>
      <c r="KE288" s="439">
        <f t="shared" si="523"/>
        <v>0</v>
      </c>
      <c r="KF288" s="439">
        <f t="shared" si="523"/>
        <v>0</v>
      </c>
      <c r="KG288" s="439">
        <f t="shared" si="523"/>
        <v>0</v>
      </c>
      <c r="KH288" s="439">
        <f t="shared" si="523"/>
        <v>0</v>
      </c>
      <c r="KI288" s="439">
        <f t="shared" si="523"/>
        <v>0</v>
      </c>
      <c r="KJ288" s="439">
        <f t="shared" si="523"/>
        <v>0</v>
      </c>
      <c r="KK288" s="439">
        <f t="shared" si="523"/>
        <v>0</v>
      </c>
      <c r="KL288" s="439">
        <f t="shared" si="523"/>
        <v>0</v>
      </c>
      <c r="KM288" s="439">
        <f t="shared" si="523"/>
        <v>0</v>
      </c>
      <c r="KN288" s="439">
        <f t="shared" si="523"/>
        <v>0</v>
      </c>
      <c r="KO288" s="439">
        <f t="shared" si="523"/>
        <v>0</v>
      </c>
      <c r="KP288" s="439">
        <f t="shared" si="523"/>
        <v>0</v>
      </c>
      <c r="KQ288" s="439">
        <f t="shared" si="523"/>
        <v>0</v>
      </c>
      <c r="KR288" s="439">
        <f t="shared" si="523"/>
        <v>0</v>
      </c>
      <c r="KS288" s="439">
        <f t="shared" si="523"/>
        <v>0</v>
      </c>
      <c r="KT288" s="439">
        <f t="shared" si="523"/>
        <v>0</v>
      </c>
      <c r="KU288" s="439">
        <f t="shared" si="523"/>
        <v>0</v>
      </c>
      <c r="KV288" s="439">
        <f t="shared" si="523"/>
        <v>0</v>
      </c>
      <c r="KW288" s="439">
        <f t="shared" si="523"/>
        <v>0</v>
      </c>
      <c r="KX288" s="439">
        <f t="shared" si="523"/>
        <v>0</v>
      </c>
      <c r="KY288" s="439">
        <f t="shared" si="523"/>
        <v>0</v>
      </c>
      <c r="KZ288" s="439">
        <f t="shared" si="523"/>
        <v>0</v>
      </c>
      <c r="LA288" s="439">
        <f t="shared" si="523"/>
        <v>0</v>
      </c>
      <c r="LB288" s="439">
        <f t="shared" si="523"/>
        <v>0</v>
      </c>
      <c r="LC288" s="439">
        <f t="shared" si="523"/>
        <v>0</v>
      </c>
      <c r="LD288" s="439">
        <f t="shared" si="523"/>
        <v>0</v>
      </c>
      <c r="LE288" s="439">
        <f t="shared" si="523"/>
        <v>0</v>
      </c>
      <c r="LF288" s="439">
        <f t="shared" si="523"/>
        <v>0</v>
      </c>
      <c r="LG288" s="439">
        <f t="shared" si="523"/>
        <v>0</v>
      </c>
      <c r="LH288" s="439">
        <f t="shared" si="523"/>
        <v>0</v>
      </c>
      <c r="LI288" s="439">
        <f t="shared" si="523"/>
        <v>0</v>
      </c>
      <c r="LJ288" s="439">
        <f t="shared" si="523"/>
        <v>0</v>
      </c>
      <c r="LK288" s="439">
        <f t="shared" si="523"/>
        <v>0</v>
      </c>
      <c r="LL288" s="439">
        <f t="shared" ref="LL288:NK288" si="524">IF(LL$165=EOMONTH($D115,-1),FV($AE115,ROUNDDOWN(YEARFRAC($D$165,LL$165,1),0),0,$AC115*$B115,0),0)</f>
        <v>0</v>
      </c>
      <c r="LM288" s="439">
        <f t="shared" si="524"/>
        <v>0</v>
      </c>
      <c r="LN288" s="439">
        <f t="shared" si="524"/>
        <v>0</v>
      </c>
      <c r="LO288" s="439">
        <f t="shared" si="524"/>
        <v>0</v>
      </c>
      <c r="LP288" s="439">
        <f t="shared" si="524"/>
        <v>0</v>
      </c>
      <c r="LQ288" s="439">
        <f t="shared" si="524"/>
        <v>0</v>
      </c>
      <c r="LR288" s="439">
        <f t="shared" si="524"/>
        <v>0</v>
      </c>
      <c r="LS288" s="439">
        <f t="shared" si="524"/>
        <v>0</v>
      </c>
      <c r="LT288" s="439">
        <f t="shared" si="524"/>
        <v>0</v>
      </c>
      <c r="LU288" s="439">
        <f t="shared" si="524"/>
        <v>0</v>
      </c>
      <c r="LV288" s="439">
        <f t="shared" si="524"/>
        <v>0</v>
      </c>
      <c r="LW288" s="439">
        <f t="shared" si="524"/>
        <v>0</v>
      </c>
      <c r="LX288" s="439">
        <f t="shared" si="524"/>
        <v>0</v>
      </c>
      <c r="LY288" s="439">
        <f t="shared" si="524"/>
        <v>0</v>
      </c>
      <c r="LZ288" s="439">
        <f t="shared" si="524"/>
        <v>0</v>
      </c>
      <c r="MA288" s="439">
        <f t="shared" si="524"/>
        <v>0</v>
      </c>
      <c r="MB288" s="439">
        <f t="shared" si="524"/>
        <v>0</v>
      </c>
      <c r="MC288" s="439">
        <f t="shared" si="524"/>
        <v>0</v>
      </c>
      <c r="MD288" s="439">
        <f t="shared" si="524"/>
        <v>0</v>
      </c>
      <c r="ME288" s="439">
        <f t="shared" si="524"/>
        <v>0</v>
      </c>
      <c r="MF288" s="439">
        <f t="shared" si="524"/>
        <v>0</v>
      </c>
      <c r="MG288" s="439">
        <f t="shared" si="524"/>
        <v>0</v>
      </c>
      <c r="MH288" s="439">
        <f t="shared" si="524"/>
        <v>0</v>
      </c>
      <c r="MI288" s="439">
        <f t="shared" si="524"/>
        <v>0</v>
      </c>
      <c r="MJ288" s="439">
        <f t="shared" si="524"/>
        <v>0</v>
      </c>
      <c r="MK288" s="439">
        <f t="shared" si="524"/>
        <v>0</v>
      </c>
      <c r="ML288" s="439">
        <f t="shared" si="524"/>
        <v>0</v>
      </c>
      <c r="MM288" s="439">
        <f t="shared" si="524"/>
        <v>0</v>
      </c>
      <c r="MN288" s="439">
        <f t="shared" si="524"/>
        <v>0</v>
      </c>
      <c r="MO288" s="439">
        <f t="shared" si="524"/>
        <v>0</v>
      </c>
      <c r="MP288" s="439">
        <f t="shared" si="524"/>
        <v>0</v>
      </c>
      <c r="MQ288" s="439">
        <f t="shared" si="524"/>
        <v>0</v>
      </c>
      <c r="MR288" s="439">
        <f t="shared" si="524"/>
        <v>0</v>
      </c>
      <c r="MS288" s="439">
        <f t="shared" si="524"/>
        <v>0</v>
      </c>
      <c r="MT288" s="439">
        <f t="shared" si="524"/>
        <v>0</v>
      </c>
      <c r="MU288" s="439">
        <f t="shared" si="524"/>
        <v>0</v>
      </c>
      <c r="MV288" s="439">
        <f t="shared" si="524"/>
        <v>0</v>
      </c>
      <c r="MW288" s="439">
        <f t="shared" si="524"/>
        <v>0</v>
      </c>
      <c r="MX288" s="439">
        <f t="shared" si="524"/>
        <v>0</v>
      </c>
      <c r="MY288" s="439">
        <f t="shared" si="524"/>
        <v>0</v>
      </c>
      <c r="MZ288" s="439">
        <f t="shared" si="524"/>
        <v>0</v>
      </c>
      <c r="NA288" s="439">
        <f t="shared" si="524"/>
        <v>0</v>
      </c>
      <c r="NB288" s="439">
        <f t="shared" si="524"/>
        <v>0</v>
      </c>
      <c r="NC288" s="439">
        <f t="shared" si="524"/>
        <v>0</v>
      </c>
      <c r="ND288" s="439">
        <f t="shared" si="524"/>
        <v>0</v>
      </c>
      <c r="NE288" s="439">
        <f t="shared" si="524"/>
        <v>0</v>
      </c>
      <c r="NF288" s="439">
        <f t="shared" si="524"/>
        <v>0</v>
      </c>
      <c r="NG288" s="439">
        <f t="shared" si="524"/>
        <v>0</v>
      </c>
      <c r="NH288" s="439">
        <f t="shared" si="524"/>
        <v>0</v>
      </c>
      <c r="NI288" s="439">
        <f t="shared" si="524"/>
        <v>0</v>
      </c>
      <c r="NJ288" s="439">
        <f t="shared" si="524"/>
        <v>0</v>
      </c>
      <c r="NK288" s="442">
        <f t="shared" si="524"/>
        <v>0</v>
      </c>
    </row>
    <row r="289" spans="1:375" x14ac:dyDescent="0.15">
      <c r="A289" s="436">
        <f t="shared" si="518"/>
        <v>-34818.517999999989</v>
      </c>
      <c r="B289" s="441" t="s">
        <v>758</v>
      </c>
      <c r="C289" s="438" t="s">
        <v>759</v>
      </c>
      <c r="D289" s="439">
        <f>IF(D$165=EOMONTH($D115,-1),SUMIFS($D280:$NK280,$D$165:$NK$165,"&gt;="&amp;EOMONTH($D115,$S115),$D$165:$NK$165,"&lt;"&amp;EOMONTH($D115,60))*-$AF115+SUMIFS($D280:$NK280,$D$165:$NK$165,"&gt;="&amp;EOMONTH($D115,60),$D$165:$NK$165,"&lt;"&amp;EOMONTH($D115,372))*-$AG115,0)</f>
        <v>0</v>
      </c>
      <c r="E289" s="439">
        <f t="shared" ref="E289:BP289" si="525">IF(E$165=EOMONTH($D115,-1),SUMIFS($D280:$NK280,$D$165:$NK$165,"&gt;="&amp;EOMONTH($D115,$S115),$D$165:$NK$165,"&lt;"&amp;EOMONTH($D115,60))*-$AF115+SUMIFS($D280:$NK280,$D$165:$NK$165,"&gt;="&amp;EOMONTH($D115,60),$D$165:$NK$165,"&lt;"&amp;EOMONTH($D115,372))*-$AG115,0)</f>
        <v>0</v>
      </c>
      <c r="F289" s="439">
        <f t="shared" si="525"/>
        <v>0</v>
      </c>
      <c r="G289" s="439">
        <f t="shared" si="525"/>
        <v>0</v>
      </c>
      <c r="H289" s="439">
        <f t="shared" si="525"/>
        <v>0</v>
      </c>
      <c r="I289" s="439">
        <f t="shared" si="525"/>
        <v>0</v>
      </c>
      <c r="J289" s="439">
        <f t="shared" si="525"/>
        <v>0</v>
      </c>
      <c r="K289" s="439">
        <f t="shared" si="525"/>
        <v>0</v>
      </c>
      <c r="L289" s="439">
        <f t="shared" si="525"/>
        <v>0</v>
      </c>
      <c r="M289" s="439">
        <f t="shared" si="525"/>
        <v>0</v>
      </c>
      <c r="N289" s="439">
        <f t="shared" si="525"/>
        <v>0</v>
      </c>
      <c r="O289" s="439">
        <f t="shared" si="525"/>
        <v>0</v>
      </c>
      <c r="P289" s="439">
        <f t="shared" si="525"/>
        <v>0</v>
      </c>
      <c r="Q289" s="439">
        <f t="shared" si="525"/>
        <v>0</v>
      </c>
      <c r="R289" s="439">
        <f t="shared" si="525"/>
        <v>0</v>
      </c>
      <c r="S289" s="439">
        <f t="shared" si="525"/>
        <v>0</v>
      </c>
      <c r="T289" s="439">
        <f t="shared" si="525"/>
        <v>0</v>
      </c>
      <c r="U289" s="439">
        <f t="shared" si="525"/>
        <v>0</v>
      </c>
      <c r="V289" s="439">
        <f t="shared" si="525"/>
        <v>0</v>
      </c>
      <c r="W289" s="439">
        <f t="shared" si="525"/>
        <v>-34818.517999999989</v>
      </c>
      <c r="X289" s="439">
        <f t="shared" si="525"/>
        <v>0</v>
      </c>
      <c r="Y289" s="439">
        <f t="shared" si="525"/>
        <v>0</v>
      </c>
      <c r="Z289" s="439">
        <f t="shared" si="525"/>
        <v>0</v>
      </c>
      <c r="AA289" s="439">
        <f t="shared" si="525"/>
        <v>0</v>
      </c>
      <c r="AB289" s="439">
        <f t="shared" si="525"/>
        <v>0</v>
      </c>
      <c r="AC289" s="439">
        <f t="shared" si="525"/>
        <v>0</v>
      </c>
      <c r="AD289" s="439">
        <f t="shared" si="525"/>
        <v>0</v>
      </c>
      <c r="AE289" s="439">
        <f t="shared" si="525"/>
        <v>0</v>
      </c>
      <c r="AF289" s="439">
        <f t="shared" si="525"/>
        <v>0</v>
      </c>
      <c r="AG289" s="439">
        <f t="shared" si="525"/>
        <v>0</v>
      </c>
      <c r="AH289" s="439">
        <f t="shared" si="525"/>
        <v>0</v>
      </c>
      <c r="AI289" s="439">
        <f t="shared" si="525"/>
        <v>0</v>
      </c>
      <c r="AJ289" s="439">
        <f t="shared" si="525"/>
        <v>0</v>
      </c>
      <c r="AK289" s="439">
        <f t="shared" si="525"/>
        <v>0</v>
      </c>
      <c r="AL289" s="439">
        <f t="shared" si="525"/>
        <v>0</v>
      </c>
      <c r="AM289" s="439">
        <f t="shared" si="525"/>
        <v>0</v>
      </c>
      <c r="AN289" s="439">
        <f t="shared" si="525"/>
        <v>0</v>
      </c>
      <c r="AO289" s="439">
        <f t="shared" si="525"/>
        <v>0</v>
      </c>
      <c r="AP289" s="439">
        <f t="shared" si="525"/>
        <v>0</v>
      </c>
      <c r="AQ289" s="439">
        <f t="shared" si="525"/>
        <v>0</v>
      </c>
      <c r="AR289" s="439">
        <f t="shared" si="525"/>
        <v>0</v>
      </c>
      <c r="AS289" s="439">
        <f t="shared" si="525"/>
        <v>0</v>
      </c>
      <c r="AT289" s="439">
        <f t="shared" si="525"/>
        <v>0</v>
      </c>
      <c r="AU289" s="439">
        <f t="shared" si="525"/>
        <v>0</v>
      </c>
      <c r="AV289" s="439">
        <f t="shared" si="525"/>
        <v>0</v>
      </c>
      <c r="AW289" s="439">
        <f t="shared" si="525"/>
        <v>0</v>
      </c>
      <c r="AX289" s="439">
        <f t="shared" si="525"/>
        <v>0</v>
      </c>
      <c r="AY289" s="439">
        <f t="shared" si="525"/>
        <v>0</v>
      </c>
      <c r="AZ289" s="439">
        <f t="shared" si="525"/>
        <v>0</v>
      </c>
      <c r="BA289" s="439">
        <f t="shared" si="525"/>
        <v>0</v>
      </c>
      <c r="BB289" s="439">
        <f t="shared" si="525"/>
        <v>0</v>
      </c>
      <c r="BC289" s="439">
        <f t="shared" si="525"/>
        <v>0</v>
      </c>
      <c r="BD289" s="439">
        <f t="shared" si="525"/>
        <v>0</v>
      </c>
      <c r="BE289" s="439">
        <f t="shared" si="525"/>
        <v>0</v>
      </c>
      <c r="BF289" s="439">
        <f t="shared" si="525"/>
        <v>0</v>
      </c>
      <c r="BG289" s="439">
        <f t="shared" si="525"/>
        <v>0</v>
      </c>
      <c r="BH289" s="439">
        <f t="shared" si="525"/>
        <v>0</v>
      </c>
      <c r="BI289" s="439">
        <f t="shared" si="525"/>
        <v>0</v>
      </c>
      <c r="BJ289" s="439">
        <f t="shared" si="525"/>
        <v>0</v>
      </c>
      <c r="BK289" s="439">
        <f t="shared" si="525"/>
        <v>0</v>
      </c>
      <c r="BL289" s="439">
        <f t="shared" si="525"/>
        <v>0</v>
      </c>
      <c r="BM289" s="439">
        <f t="shared" si="525"/>
        <v>0</v>
      </c>
      <c r="BN289" s="439">
        <f t="shared" si="525"/>
        <v>0</v>
      </c>
      <c r="BO289" s="439">
        <f t="shared" si="525"/>
        <v>0</v>
      </c>
      <c r="BP289" s="439">
        <f t="shared" si="525"/>
        <v>0</v>
      </c>
      <c r="BQ289" s="439">
        <f t="shared" ref="BQ289:EB289" si="526">IF(BQ$165=EOMONTH($D115,-1),SUMIFS($D280:$NK280,$D$165:$NK$165,"&gt;="&amp;EOMONTH($D115,$S115),$D$165:$NK$165,"&lt;"&amp;EOMONTH($D115,60))*-$AF115+SUMIFS($D280:$NK280,$D$165:$NK$165,"&gt;="&amp;EOMONTH($D115,60),$D$165:$NK$165,"&lt;"&amp;EOMONTH($D115,372))*-$AG115,0)</f>
        <v>0</v>
      </c>
      <c r="BR289" s="439">
        <f t="shared" si="526"/>
        <v>0</v>
      </c>
      <c r="BS289" s="439">
        <f t="shared" si="526"/>
        <v>0</v>
      </c>
      <c r="BT289" s="439">
        <f t="shared" si="526"/>
        <v>0</v>
      </c>
      <c r="BU289" s="439">
        <f t="shared" si="526"/>
        <v>0</v>
      </c>
      <c r="BV289" s="439">
        <f t="shared" si="526"/>
        <v>0</v>
      </c>
      <c r="BW289" s="439">
        <f t="shared" si="526"/>
        <v>0</v>
      </c>
      <c r="BX289" s="439">
        <f t="shared" si="526"/>
        <v>0</v>
      </c>
      <c r="BY289" s="439">
        <f t="shared" si="526"/>
        <v>0</v>
      </c>
      <c r="BZ289" s="439">
        <f t="shared" si="526"/>
        <v>0</v>
      </c>
      <c r="CA289" s="439">
        <f t="shared" si="526"/>
        <v>0</v>
      </c>
      <c r="CB289" s="439">
        <f t="shared" si="526"/>
        <v>0</v>
      </c>
      <c r="CC289" s="439">
        <f t="shared" si="526"/>
        <v>0</v>
      </c>
      <c r="CD289" s="439">
        <f t="shared" si="526"/>
        <v>0</v>
      </c>
      <c r="CE289" s="439">
        <f t="shared" si="526"/>
        <v>0</v>
      </c>
      <c r="CF289" s="439">
        <f t="shared" si="526"/>
        <v>0</v>
      </c>
      <c r="CG289" s="439">
        <f t="shared" si="526"/>
        <v>0</v>
      </c>
      <c r="CH289" s="439">
        <f t="shared" si="526"/>
        <v>0</v>
      </c>
      <c r="CI289" s="439">
        <f t="shared" si="526"/>
        <v>0</v>
      </c>
      <c r="CJ289" s="439">
        <f t="shared" si="526"/>
        <v>0</v>
      </c>
      <c r="CK289" s="439">
        <f t="shared" si="526"/>
        <v>0</v>
      </c>
      <c r="CL289" s="439">
        <f t="shared" si="526"/>
        <v>0</v>
      </c>
      <c r="CM289" s="439">
        <f t="shared" si="526"/>
        <v>0</v>
      </c>
      <c r="CN289" s="439">
        <f t="shared" si="526"/>
        <v>0</v>
      </c>
      <c r="CO289" s="439">
        <f t="shared" si="526"/>
        <v>0</v>
      </c>
      <c r="CP289" s="439">
        <f t="shared" si="526"/>
        <v>0</v>
      </c>
      <c r="CQ289" s="439">
        <f t="shared" si="526"/>
        <v>0</v>
      </c>
      <c r="CR289" s="439">
        <f t="shared" si="526"/>
        <v>0</v>
      </c>
      <c r="CS289" s="439">
        <f t="shared" si="526"/>
        <v>0</v>
      </c>
      <c r="CT289" s="439">
        <f t="shared" si="526"/>
        <v>0</v>
      </c>
      <c r="CU289" s="439">
        <f t="shared" si="526"/>
        <v>0</v>
      </c>
      <c r="CV289" s="439">
        <f t="shared" si="526"/>
        <v>0</v>
      </c>
      <c r="CW289" s="439">
        <f t="shared" si="526"/>
        <v>0</v>
      </c>
      <c r="CX289" s="439">
        <f t="shared" si="526"/>
        <v>0</v>
      </c>
      <c r="CY289" s="439">
        <f t="shared" si="526"/>
        <v>0</v>
      </c>
      <c r="CZ289" s="439">
        <f t="shared" si="526"/>
        <v>0</v>
      </c>
      <c r="DA289" s="439">
        <f t="shared" si="526"/>
        <v>0</v>
      </c>
      <c r="DB289" s="439">
        <f t="shared" si="526"/>
        <v>0</v>
      </c>
      <c r="DC289" s="439">
        <f t="shared" si="526"/>
        <v>0</v>
      </c>
      <c r="DD289" s="439">
        <f t="shared" si="526"/>
        <v>0</v>
      </c>
      <c r="DE289" s="439">
        <f t="shared" si="526"/>
        <v>0</v>
      </c>
      <c r="DF289" s="439">
        <f t="shared" si="526"/>
        <v>0</v>
      </c>
      <c r="DG289" s="439">
        <f t="shared" si="526"/>
        <v>0</v>
      </c>
      <c r="DH289" s="439">
        <f t="shared" si="526"/>
        <v>0</v>
      </c>
      <c r="DI289" s="439">
        <f t="shared" si="526"/>
        <v>0</v>
      </c>
      <c r="DJ289" s="439">
        <f t="shared" si="526"/>
        <v>0</v>
      </c>
      <c r="DK289" s="439">
        <f t="shared" si="526"/>
        <v>0</v>
      </c>
      <c r="DL289" s="439">
        <f t="shared" si="526"/>
        <v>0</v>
      </c>
      <c r="DM289" s="439">
        <f t="shared" si="526"/>
        <v>0</v>
      </c>
      <c r="DN289" s="439">
        <f t="shared" si="526"/>
        <v>0</v>
      </c>
      <c r="DO289" s="439">
        <f t="shared" si="526"/>
        <v>0</v>
      </c>
      <c r="DP289" s="439">
        <f t="shared" si="526"/>
        <v>0</v>
      </c>
      <c r="DQ289" s="439">
        <f t="shared" si="526"/>
        <v>0</v>
      </c>
      <c r="DR289" s="439">
        <f t="shared" si="526"/>
        <v>0</v>
      </c>
      <c r="DS289" s="439">
        <f t="shared" si="526"/>
        <v>0</v>
      </c>
      <c r="DT289" s="439">
        <f t="shared" si="526"/>
        <v>0</v>
      </c>
      <c r="DU289" s="439">
        <f t="shared" si="526"/>
        <v>0</v>
      </c>
      <c r="DV289" s="439">
        <f t="shared" si="526"/>
        <v>0</v>
      </c>
      <c r="DW289" s="439">
        <f t="shared" si="526"/>
        <v>0</v>
      </c>
      <c r="DX289" s="439">
        <f t="shared" si="526"/>
        <v>0</v>
      </c>
      <c r="DY289" s="439">
        <f t="shared" si="526"/>
        <v>0</v>
      </c>
      <c r="DZ289" s="439">
        <f t="shared" si="526"/>
        <v>0</v>
      </c>
      <c r="EA289" s="439">
        <f t="shared" si="526"/>
        <v>0</v>
      </c>
      <c r="EB289" s="439">
        <f t="shared" si="526"/>
        <v>0</v>
      </c>
      <c r="EC289" s="439">
        <f t="shared" ref="EC289:GN289" si="527">IF(EC$165=EOMONTH($D115,-1),SUMIFS($D280:$NK280,$D$165:$NK$165,"&gt;="&amp;EOMONTH($D115,$S115),$D$165:$NK$165,"&lt;"&amp;EOMONTH($D115,60))*-$AF115+SUMIFS($D280:$NK280,$D$165:$NK$165,"&gt;="&amp;EOMONTH($D115,60),$D$165:$NK$165,"&lt;"&amp;EOMONTH($D115,372))*-$AG115,0)</f>
        <v>0</v>
      </c>
      <c r="ED289" s="439">
        <f t="shared" si="527"/>
        <v>0</v>
      </c>
      <c r="EE289" s="439">
        <f t="shared" si="527"/>
        <v>0</v>
      </c>
      <c r="EF289" s="439">
        <f t="shared" si="527"/>
        <v>0</v>
      </c>
      <c r="EG289" s="439">
        <f t="shared" si="527"/>
        <v>0</v>
      </c>
      <c r="EH289" s="439">
        <f t="shared" si="527"/>
        <v>0</v>
      </c>
      <c r="EI289" s="439">
        <f t="shared" si="527"/>
        <v>0</v>
      </c>
      <c r="EJ289" s="439">
        <f t="shared" si="527"/>
        <v>0</v>
      </c>
      <c r="EK289" s="439">
        <f t="shared" si="527"/>
        <v>0</v>
      </c>
      <c r="EL289" s="439">
        <f t="shared" si="527"/>
        <v>0</v>
      </c>
      <c r="EM289" s="439">
        <f t="shared" si="527"/>
        <v>0</v>
      </c>
      <c r="EN289" s="439">
        <f t="shared" si="527"/>
        <v>0</v>
      </c>
      <c r="EO289" s="439">
        <f t="shared" si="527"/>
        <v>0</v>
      </c>
      <c r="EP289" s="439">
        <f t="shared" si="527"/>
        <v>0</v>
      </c>
      <c r="EQ289" s="439">
        <f t="shared" si="527"/>
        <v>0</v>
      </c>
      <c r="ER289" s="439">
        <f t="shared" si="527"/>
        <v>0</v>
      </c>
      <c r="ES289" s="439">
        <f t="shared" si="527"/>
        <v>0</v>
      </c>
      <c r="ET289" s="439">
        <f t="shared" si="527"/>
        <v>0</v>
      </c>
      <c r="EU289" s="439">
        <f t="shared" si="527"/>
        <v>0</v>
      </c>
      <c r="EV289" s="439">
        <f t="shared" si="527"/>
        <v>0</v>
      </c>
      <c r="EW289" s="439">
        <f t="shared" si="527"/>
        <v>0</v>
      </c>
      <c r="EX289" s="439">
        <f t="shared" si="527"/>
        <v>0</v>
      </c>
      <c r="EY289" s="439">
        <f t="shared" si="527"/>
        <v>0</v>
      </c>
      <c r="EZ289" s="439">
        <f t="shared" si="527"/>
        <v>0</v>
      </c>
      <c r="FA289" s="439">
        <f t="shared" si="527"/>
        <v>0</v>
      </c>
      <c r="FB289" s="439">
        <f t="shared" si="527"/>
        <v>0</v>
      </c>
      <c r="FC289" s="439">
        <f t="shared" si="527"/>
        <v>0</v>
      </c>
      <c r="FD289" s="439">
        <f t="shared" si="527"/>
        <v>0</v>
      </c>
      <c r="FE289" s="439">
        <f t="shared" si="527"/>
        <v>0</v>
      </c>
      <c r="FF289" s="439">
        <f t="shared" si="527"/>
        <v>0</v>
      </c>
      <c r="FG289" s="439">
        <f t="shared" si="527"/>
        <v>0</v>
      </c>
      <c r="FH289" s="439">
        <f t="shared" si="527"/>
        <v>0</v>
      </c>
      <c r="FI289" s="439">
        <f t="shared" si="527"/>
        <v>0</v>
      </c>
      <c r="FJ289" s="439">
        <f t="shared" si="527"/>
        <v>0</v>
      </c>
      <c r="FK289" s="439">
        <f t="shared" si="527"/>
        <v>0</v>
      </c>
      <c r="FL289" s="439">
        <f t="shared" si="527"/>
        <v>0</v>
      </c>
      <c r="FM289" s="439">
        <f t="shared" si="527"/>
        <v>0</v>
      </c>
      <c r="FN289" s="439">
        <f t="shared" si="527"/>
        <v>0</v>
      </c>
      <c r="FO289" s="439">
        <f t="shared" si="527"/>
        <v>0</v>
      </c>
      <c r="FP289" s="439">
        <f t="shared" si="527"/>
        <v>0</v>
      </c>
      <c r="FQ289" s="439">
        <f t="shared" si="527"/>
        <v>0</v>
      </c>
      <c r="FR289" s="439">
        <f t="shared" si="527"/>
        <v>0</v>
      </c>
      <c r="FS289" s="439">
        <f t="shared" si="527"/>
        <v>0</v>
      </c>
      <c r="FT289" s="439">
        <f t="shared" si="527"/>
        <v>0</v>
      </c>
      <c r="FU289" s="439">
        <f t="shared" si="527"/>
        <v>0</v>
      </c>
      <c r="FV289" s="439">
        <f t="shared" si="527"/>
        <v>0</v>
      </c>
      <c r="FW289" s="439">
        <f t="shared" si="527"/>
        <v>0</v>
      </c>
      <c r="FX289" s="439">
        <f t="shared" si="527"/>
        <v>0</v>
      </c>
      <c r="FY289" s="439">
        <f t="shared" si="527"/>
        <v>0</v>
      </c>
      <c r="FZ289" s="439">
        <f t="shared" si="527"/>
        <v>0</v>
      </c>
      <c r="GA289" s="439">
        <f t="shared" si="527"/>
        <v>0</v>
      </c>
      <c r="GB289" s="439">
        <f t="shared" si="527"/>
        <v>0</v>
      </c>
      <c r="GC289" s="439">
        <f t="shared" si="527"/>
        <v>0</v>
      </c>
      <c r="GD289" s="439">
        <f t="shared" si="527"/>
        <v>0</v>
      </c>
      <c r="GE289" s="439">
        <f t="shared" si="527"/>
        <v>0</v>
      </c>
      <c r="GF289" s="439">
        <f t="shared" si="527"/>
        <v>0</v>
      </c>
      <c r="GG289" s="439">
        <f t="shared" si="527"/>
        <v>0</v>
      </c>
      <c r="GH289" s="439">
        <f t="shared" si="527"/>
        <v>0</v>
      </c>
      <c r="GI289" s="439">
        <f t="shared" si="527"/>
        <v>0</v>
      </c>
      <c r="GJ289" s="439">
        <f t="shared" si="527"/>
        <v>0</v>
      </c>
      <c r="GK289" s="439">
        <f t="shared" si="527"/>
        <v>0</v>
      </c>
      <c r="GL289" s="439">
        <f t="shared" si="527"/>
        <v>0</v>
      </c>
      <c r="GM289" s="439">
        <f t="shared" si="527"/>
        <v>0</v>
      </c>
      <c r="GN289" s="439">
        <f t="shared" si="527"/>
        <v>0</v>
      </c>
      <c r="GO289" s="439">
        <f t="shared" ref="GO289:IZ289" si="528">IF(GO$165=EOMONTH($D115,-1),SUMIFS($D280:$NK280,$D$165:$NK$165,"&gt;="&amp;EOMONTH($D115,$S115),$D$165:$NK$165,"&lt;"&amp;EOMONTH($D115,60))*-$AF115+SUMIFS($D280:$NK280,$D$165:$NK$165,"&gt;="&amp;EOMONTH($D115,60),$D$165:$NK$165,"&lt;"&amp;EOMONTH($D115,372))*-$AG115,0)</f>
        <v>0</v>
      </c>
      <c r="GP289" s="439">
        <f t="shared" si="528"/>
        <v>0</v>
      </c>
      <c r="GQ289" s="439">
        <f t="shared" si="528"/>
        <v>0</v>
      </c>
      <c r="GR289" s="439">
        <f t="shared" si="528"/>
        <v>0</v>
      </c>
      <c r="GS289" s="439">
        <f t="shared" si="528"/>
        <v>0</v>
      </c>
      <c r="GT289" s="439">
        <f t="shared" si="528"/>
        <v>0</v>
      </c>
      <c r="GU289" s="439">
        <f t="shared" si="528"/>
        <v>0</v>
      </c>
      <c r="GV289" s="439">
        <f t="shared" si="528"/>
        <v>0</v>
      </c>
      <c r="GW289" s="439">
        <f t="shared" si="528"/>
        <v>0</v>
      </c>
      <c r="GX289" s="439">
        <f t="shared" si="528"/>
        <v>0</v>
      </c>
      <c r="GY289" s="439">
        <f t="shared" si="528"/>
        <v>0</v>
      </c>
      <c r="GZ289" s="439">
        <f t="shared" si="528"/>
        <v>0</v>
      </c>
      <c r="HA289" s="439">
        <f t="shared" si="528"/>
        <v>0</v>
      </c>
      <c r="HB289" s="439">
        <f t="shared" si="528"/>
        <v>0</v>
      </c>
      <c r="HC289" s="439">
        <f t="shared" si="528"/>
        <v>0</v>
      </c>
      <c r="HD289" s="439">
        <f t="shared" si="528"/>
        <v>0</v>
      </c>
      <c r="HE289" s="439">
        <f t="shared" si="528"/>
        <v>0</v>
      </c>
      <c r="HF289" s="439">
        <f t="shared" si="528"/>
        <v>0</v>
      </c>
      <c r="HG289" s="439">
        <f t="shared" si="528"/>
        <v>0</v>
      </c>
      <c r="HH289" s="439">
        <f t="shared" si="528"/>
        <v>0</v>
      </c>
      <c r="HI289" s="439">
        <f t="shared" si="528"/>
        <v>0</v>
      </c>
      <c r="HJ289" s="439">
        <f t="shared" si="528"/>
        <v>0</v>
      </c>
      <c r="HK289" s="439">
        <f t="shared" si="528"/>
        <v>0</v>
      </c>
      <c r="HL289" s="439">
        <f t="shared" si="528"/>
        <v>0</v>
      </c>
      <c r="HM289" s="439">
        <f t="shared" si="528"/>
        <v>0</v>
      </c>
      <c r="HN289" s="439">
        <f t="shared" si="528"/>
        <v>0</v>
      </c>
      <c r="HO289" s="439">
        <f t="shared" si="528"/>
        <v>0</v>
      </c>
      <c r="HP289" s="439">
        <f t="shared" si="528"/>
        <v>0</v>
      </c>
      <c r="HQ289" s="439">
        <f t="shared" si="528"/>
        <v>0</v>
      </c>
      <c r="HR289" s="439">
        <f t="shared" si="528"/>
        <v>0</v>
      </c>
      <c r="HS289" s="439">
        <f t="shared" si="528"/>
        <v>0</v>
      </c>
      <c r="HT289" s="439">
        <f t="shared" si="528"/>
        <v>0</v>
      </c>
      <c r="HU289" s="439">
        <f t="shared" si="528"/>
        <v>0</v>
      </c>
      <c r="HV289" s="439">
        <f t="shared" si="528"/>
        <v>0</v>
      </c>
      <c r="HW289" s="439">
        <f t="shared" si="528"/>
        <v>0</v>
      </c>
      <c r="HX289" s="439">
        <f t="shared" si="528"/>
        <v>0</v>
      </c>
      <c r="HY289" s="439">
        <f t="shared" si="528"/>
        <v>0</v>
      </c>
      <c r="HZ289" s="439">
        <f t="shared" si="528"/>
        <v>0</v>
      </c>
      <c r="IA289" s="439">
        <f t="shared" si="528"/>
        <v>0</v>
      </c>
      <c r="IB289" s="439">
        <f t="shared" si="528"/>
        <v>0</v>
      </c>
      <c r="IC289" s="439">
        <f t="shared" si="528"/>
        <v>0</v>
      </c>
      <c r="ID289" s="439">
        <f t="shared" si="528"/>
        <v>0</v>
      </c>
      <c r="IE289" s="439">
        <f t="shared" si="528"/>
        <v>0</v>
      </c>
      <c r="IF289" s="439">
        <f t="shared" si="528"/>
        <v>0</v>
      </c>
      <c r="IG289" s="439">
        <f t="shared" si="528"/>
        <v>0</v>
      </c>
      <c r="IH289" s="439">
        <f t="shared" si="528"/>
        <v>0</v>
      </c>
      <c r="II289" s="439">
        <f t="shared" si="528"/>
        <v>0</v>
      </c>
      <c r="IJ289" s="439">
        <f t="shared" si="528"/>
        <v>0</v>
      </c>
      <c r="IK289" s="439">
        <f t="shared" si="528"/>
        <v>0</v>
      </c>
      <c r="IL289" s="439">
        <f t="shared" si="528"/>
        <v>0</v>
      </c>
      <c r="IM289" s="439">
        <f t="shared" si="528"/>
        <v>0</v>
      </c>
      <c r="IN289" s="439">
        <f t="shared" si="528"/>
        <v>0</v>
      </c>
      <c r="IO289" s="439">
        <f t="shared" si="528"/>
        <v>0</v>
      </c>
      <c r="IP289" s="439">
        <f t="shared" si="528"/>
        <v>0</v>
      </c>
      <c r="IQ289" s="439">
        <f t="shared" si="528"/>
        <v>0</v>
      </c>
      <c r="IR289" s="439">
        <f t="shared" si="528"/>
        <v>0</v>
      </c>
      <c r="IS289" s="439">
        <f t="shared" si="528"/>
        <v>0</v>
      </c>
      <c r="IT289" s="439">
        <f t="shared" si="528"/>
        <v>0</v>
      </c>
      <c r="IU289" s="439">
        <f t="shared" si="528"/>
        <v>0</v>
      </c>
      <c r="IV289" s="439">
        <f t="shared" si="528"/>
        <v>0</v>
      </c>
      <c r="IW289" s="439">
        <f t="shared" si="528"/>
        <v>0</v>
      </c>
      <c r="IX289" s="439">
        <f t="shared" si="528"/>
        <v>0</v>
      </c>
      <c r="IY289" s="439">
        <f t="shared" si="528"/>
        <v>0</v>
      </c>
      <c r="IZ289" s="439">
        <f t="shared" si="528"/>
        <v>0</v>
      </c>
      <c r="JA289" s="439">
        <f t="shared" ref="JA289:LL289" si="529">IF(JA$165=EOMONTH($D115,-1),SUMIFS($D280:$NK280,$D$165:$NK$165,"&gt;="&amp;EOMONTH($D115,$S115),$D$165:$NK$165,"&lt;"&amp;EOMONTH($D115,60))*-$AF115+SUMIFS($D280:$NK280,$D$165:$NK$165,"&gt;="&amp;EOMONTH($D115,60),$D$165:$NK$165,"&lt;"&amp;EOMONTH($D115,372))*-$AG115,0)</f>
        <v>0</v>
      </c>
      <c r="JB289" s="439">
        <f t="shared" si="529"/>
        <v>0</v>
      </c>
      <c r="JC289" s="439">
        <f t="shared" si="529"/>
        <v>0</v>
      </c>
      <c r="JD289" s="439">
        <f t="shared" si="529"/>
        <v>0</v>
      </c>
      <c r="JE289" s="439">
        <f t="shared" si="529"/>
        <v>0</v>
      </c>
      <c r="JF289" s="439">
        <f t="shared" si="529"/>
        <v>0</v>
      </c>
      <c r="JG289" s="439">
        <f t="shared" si="529"/>
        <v>0</v>
      </c>
      <c r="JH289" s="439">
        <f t="shared" si="529"/>
        <v>0</v>
      </c>
      <c r="JI289" s="439">
        <f t="shared" si="529"/>
        <v>0</v>
      </c>
      <c r="JJ289" s="439">
        <f t="shared" si="529"/>
        <v>0</v>
      </c>
      <c r="JK289" s="439">
        <f t="shared" si="529"/>
        <v>0</v>
      </c>
      <c r="JL289" s="439">
        <f t="shared" si="529"/>
        <v>0</v>
      </c>
      <c r="JM289" s="439">
        <f t="shared" si="529"/>
        <v>0</v>
      </c>
      <c r="JN289" s="439">
        <f t="shared" si="529"/>
        <v>0</v>
      </c>
      <c r="JO289" s="439">
        <f t="shared" si="529"/>
        <v>0</v>
      </c>
      <c r="JP289" s="439">
        <f t="shared" si="529"/>
        <v>0</v>
      </c>
      <c r="JQ289" s="439">
        <f t="shared" si="529"/>
        <v>0</v>
      </c>
      <c r="JR289" s="439">
        <f t="shared" si="529"/>
        <v>0</v>
      </c>
      <c r="JS289" s="439">
        <f t="shared" si="529"/>
        <v>0</v>
      </c>
      <c r="JT289" s="439">
        <f t="shared" si="529"/>
        <v>0</v>
      </c>
      <c r="JU289" s="439">
        <f t="shared" si="529"/>
        <v>0</v>
      </c>
      <c r="JV289" s="439">
        <f t="shared" si="529"/>
        <v>0</v>
      </c>
      <c r="JW289" s="439">
        <f t="shared" si="529"/>
        <v>0</v>
      </c>
      <c r="JX289" s="439">
        <f t="shared" si="529"/>
        <v>0</v>
      </c>
      <c r="JY289" s="439">
        <f t="shared" si="529"/>
        <v>0</v>
      </c>
      <c r="JZ289" s="439">
        <f t="shared" si="529"/>
        <v>0</v>
      </c>
      <c r="KA289" s="439">
        <f t="shared" si="529"/>
        <v>0</v>
      </c>
      <c r="KB289" s="439">
        <f t="shared" si="529"/>
        <v>0</v>
      </c>
      <c r="KC289" s="439">
        <f t="shared" si="529"/>
        <v>0</v>
      </c>
      <c r="KD289" s="439">
        <f t="shared" si="529"/>
        <v>0</v>
      </c>
      <c r="KE289" s="439">
        <f t="shared" si="529"/>
        <v>0</v>
      </c>
      <c r="KF289" s="439">
        <f t="shared" si="529"/>
        <v>0</v>
      </c>
      <c r="KG289" s="439">
        <f t="shared" si="529"/>
        <v>0</v>
      </c>
      <c r="KH289" s="439">
        <f t="shared" si="529"/>
        <v>0</v>
      </c>
      <c r="KI289" s="439">
        <f t="shared" si="529"/>
        <v>0</v>
      </c>
      <c r="KJ289" s="439">
        <f t="shared" si="529"/>
        <v>0</v>
      </c>
      <c r="KK289" s="439">
        <f t="shared" si="529"/>
        <v>0</v>
      </c>
      <c r="KL289" s="439">
        <f t="shared" si="529"/>
        <v>0</v>
      </c>
      <c r="KM289" s="439">
        <f t="shared" si="529"/>
        <v>0</v>
      </c>
      <c r="KN289" s="439">
        <f t="shared" si="529"/>
        <v>0</v>
      </c>
      <c r="KO289" s="439">
        <f t="shared" si="529"/>
        <v>0</v>
      </c>
      <c r="KP289" s="439">
        <f t="shared" si="529"/>
        <v>0</v>
      </c>
      <c r="KQ289" s="439">
        <f t="shared" si="529"/>
        <v>0</v>
      </c>
      <c r="KR289" s="439">
        <f t="shared" si="529"/>
        <v>0</v>
      </c>
      <c r="KS289" s="439">
        <f t="shared" si="529"/>
        <v>0</v>
      </c>
      <c r="KT289" s="439">
        <f t="shared" si="529"/>
        <v>0</v>
      </c>
      <c r="KU289" s="439">
        <f t="shared" si="529"/>
        <v>0</v>
      </c>
      <c r="KV289" s="439">
        <f t="shared" si="529"/>
        <v>0</v>
      </c>
      <c r="KW289" s="439">
        <f t="shared" si="529"/>
        <v>0</v>
      </c>
      <c r="KX289" s="439">
        <f t="shared" si="529"/>
        <v>0</v>
      </c>
      <c r="KY289" s="439">
        <f t="shared" si="529"/>
        <v>0</v>
      </c>
      <c r="KZ289" s="439">
        <f t="shared" si="529"/>
        <v>0</v>
      </c>
      <c r="LA289" s="439">
        <f t="shared" si="529"/>
        <v>0</v>
      </c>
      <c r="LB289" s="439">
        <f t="shared" si="529"/>
        <v>0</v>
      </c>
      <c r="LC289" s="439">
        <f t="shared" si="529"/>
        <v>0</v>
      </c>
      <c r="LD289" s="439">
        <f t="shared" si="529"/>
        <v>0</v>
      </c>
      <c r="LE289" s="439">
        <f t="shared" si="529"/>
        <v>0</v>
      </c>
      <c r="LF289" s="439">
        <f t="shared" si="529"/>
        <v>0</v>
      </c>
      <c r="LG289" s="439">
        <f t="shared" si="529"/>
        <v>0</v>
      </c>
      <c r="LH289" s="439">
        <f t="shared" si="529"/>
        <v>0</v>
      </c>
      <c r="LI289" s="439">
        <f t="shared" si="529"/>
        <v>0</v>
      </c>
      <c r="LJ289" s="439">
        <f t="shared" si="529"/>
        <v>0</v>
      </c>
      <c r="LK289" s="439">
        <f t="shared" si="529"/>
        <v>0</v>
      </c>
      <c r="LL289" s="439">
        <f t="shared" si="529"/>
        <v>0</v>
      </c>
      <c r="LM289" s="439">
        <f t="shared" ref="LM289:NK289" si="530">IF(LM$165=EOMONTH($D115,-1),SUMIFS($D280:$NK280,$D$165:$NK$165,"&gt;="&amp;EOMONTH($D115,$S115),$D$165:$NK$165,"&lt;"&amp;EOMONTH($D115,60))*-$AF115+SUMIFS($D280:$NK280,$D$165:$NK$165,"&gt;="&amp;EOMONTH($D115,60),$D$165:$NK$165,"&lt;"&amp;EOMONTH($D115,372))*-$AG115,0)</f>
        <v>0</v>
      </c>
      <c r="LN289" s="439">
        <f t="shared" si="530"/>
        <v>0</v>
      </c>
      <c r="LO289" s="439">
        <f t="shared" si="530"/>
        <v>0</v>
      </c>
      <c r="LP289" s="439">
        <f t="shared" si="530"/>
        <v>0</v>
      </c>
      <c r="LQ289" s="439">
        <f t="shared" si="530"/>
        <v>0</v>
      </c>
      <c r="LR289" s="439">
        <f t="shared" si="530"/>
        <v>0</v>
      </c>
      <c r="LS289" s="439">
        <f t="shared" si="530"/>
        <v>0</v>
      </c>
      <c r="LT289" s="439">
        <f t="shared" si="530"/>
        <v>0</v>
      </c>
      <c r="LU289" s="439">
        <f t="shared" si="530"/>
        <v>0</v>
      </c>
      <c r="LV289" s="439">
        <f t="shared" si="530"/>
        <v>0</v>
      </c>
      <c r="LW289" s="439">
        <f t="shared" si="530"/>
        <v>0</v>
      </c>
      <c r="LX289" s="439">
        <f t="shared" si="530"/>
        <v>0</v>
      </c>
      <c r="LY289" s="439">
        <f t="shared" si="530"/>
        <v>0</v>
      </c>
      <c r="LZ289" s="439">
        <f t="shared" si="530"/>
        <v>0</v>
      </c>
      <c r="MA289" s="439">
        <f t="shared" si="530"/>
        <v>0</v>
      </c>
      <c r="MB289" s="439">
        <f t="shared" si="530"/>
        <v>0</v>
      </c>
      <c r="MC289" s="439">
        <f t="shared" si="530"/>
        <v>0</v>
      </c>
      <c r="MD289" s="439">
        <f t="shared" si="530"/>
        <v>0</v>
      </c>
      <c r="ME289" s="439">
        <f t="shared" si="530"/>
        <v>0</v>
      </c>
      <c r="MF289" s="439">
        <f t="shared" si="530"/>
        <v>0</v>
      </c>
      <c r="MG289" s="439">
        <f t="shared" si="530"/>
        <v>0</v>
      </c>
      <c r="MH289" s="439">
        <f t="shared" si="530"/>
        <v>0</v>
      </c>
      <c r="MI289" s="439">
        <f t="shared" si="530"/>
        <v>0</v>
      </c>
      <c r="MJ289" s="439">
        <f t="shared" si="530"/>
        <v>0</v>
      </c>
      <c r="MK289" s="439">
        <f t="shared" si="530"/>
        <v>0</v>
      </c>
      <c r="ML289" s="439">
        <f t="shared" si="530"/>
        <v>0</v>
      </c>
      <c r="MM289" s="439">
        <f t="shared" si="530"/>
        <v>0</v>
      </c>
      <c r="MN289" s="439">
        <f t="shared" si="530"/>
        <v>0</v>
      </c>
      <c r="MO289" s="439">
        <f t="shared" si="530"/>
        <v>0</v>
      </c>
      <c r="MP289" s="439">
        <f t="shared" si="530"/>
        <v>0</v>
      </c>
      <c r="MQ289" s="439">
        <f t="shared" si="530"/>
        <v>0</v>
      </c>
      <c r="MR289" s="439">
        <f t="shared" si="530"/>
        <v>0</v>
      </c>
      <c r="MS289" s="439">
        <f t="shared" si="530"/>
        <v>0</v>
      </c>
      <c r="MT289" s="439">
        <f t="shared" si="530"/>
        <v>0</v>
      </c>
      <c r="MU289" s="439">
        <f t="shared" si="530"/>
        <v>0</v>
      </c>
      <c r="MV289" s="439">
        <f t="shared" si="530"/>
        <v>0</v>
      </c>
      <c r="MW289" s="439">
        <f t="shared" si="530"/>
        <v>0</v>
      </c>
      <c r="MX289" s="439">
        <f t="shared" si="530"/>
        <v>0</v>
      </c>
      <c r="MY289" s="439">
        <f t="shared" si="530"/>
        <v>0</v>
      </c>
      <c r="MZ289" s="439">
        <f t="shared" si="530"/>
        <v>0</v>
      </c>
      <c r="NA289" s="439">
        <f t="shared" si="530"/>
        <v>0</v>
      </c>
      <c r="NB289" s="439">
        <f t="shared" si="530"/>
        <v>0</v>
      </c>
      <c r="NC289" s="439">
        <f t="shared" si="530"/>
        <v>0</v>
      </c>
      <c r="ND289" s="439">
        <f t="shared" si="530"/>
        <v>0</v>
      </c>
      <c r="NE289" s="439">
        <f t="shared" si="530"/>
        <v>0</v>
      </c>
      <c r="NF289" s="439">
        <f t="shared" si="530"/>
        <v>0</v>
      </c>
      <c r="NG289" s="439">
        <f t="shared" si="530"/>
        <v>0</v>
      </c>
      <c r="NH289" s="439">
        <f t="shared" si="530"/>
        <v>0</v>
      </c>
      <c r="NI289" s="439">
        <f t="shared" si="530"/>
        <v>0</v>
      </c>
      <c r="NJ289" s="439">
        <f t="shared" si="530"/>
        <v>0</v>
      </c>
      <c r="NK289" s="442">
        <f t="shared" si="530"/>
        <v>0</v>
      </c>
    </row>
    <row r="290" spans="1:375" x14ac:dyDescent="0.15">
      <c r="A290" s="436">
        <f t="shared" si="518"/>
        <v>-157571.2334</v>
      </c>
      <c r="B290" s="441" t="s">
        <v>756</v>
      </c>
      <c r="C290" s="438" t="s">
        <v>760</v>
      </c>
      <c r="D290" s="439">
        <f t="shared" ref="D290:BO290" si="531">IF(D$165=EOMONTH($E115,$R115*(1-$O115)),FV($AE115,ROUNDDOWN(YEARFRAC($D$165,D$165,1),0),0,($AC115*(1-$O115)+$AD115*$O115)*$B115,0),0)</f>
        <v>0</v>
      </c>
      <c r="E290" s="439">
        <f t="shared" si="531"/>
        <v>0</v>
      </c>
      <c r="F290" s="439">
        <f t="shared" si="531"/>
        <v>0</v>
      </c>
      <c r="G290" s="439">
        <f t="shared" si="531"/>
        <v>0</v>
      </c>
      <c r="H290" s="439">
        <f t="shared" si="531"/>
        <v>0</v>
      </c>
      <c r="I290" s="439">
        <f t="shared" si="531"/>
        <v>0</v>
      </c>
      <c r="J290" s="439">
        <f t="shared" si="531"/>
        <v>0</v>
      </c>
      <c r="K290" s="439">
        <f t="shared" si="531"/>
        <v>0</v>
      </c>
      <c r="L290" s="439">
        <f t="shared" si="531"/>
        <v>0</v>
      </c>
      <c r="M290" s="439">
        <f t="shared" si="531"/>
        <v>0</v>
      </c>
      <c r="N290" s="439">
        <f t="shared" si="531"/>
        <v>0</v>
      </c>
      <c r="O290" s="439">
        <f t="shared" si="531"/>
        <v>0</v>
      </c>
      <c r="P290" s="439">
        <f t="shared" si="531"/>
        <v>0</v>
      </c>
      <c r="Q290" s="439">
        <f t="shared" si="531"/>
        <v>0</v>
      </c>
      <c r="R290" s="439">
        <f t="shared" si="531"/>
        <v>0</v>
      </c>
      <c r="S290" s="439">
        <f t="shared" si="531"/>
        <v>0</v>
      </c>
      <c r="T290" s="439">
        <f t="shared" si="531"/>
        <v>0</v>
      </c>
      <c r="U290" s="439">
        <f t="shared" si="531"/>
        <v>0</v>
      </c>
      <c r="V290" s="439">
        <f t="shared" si="531"/>
        <v>0</v>
      </c>
      <c r="W290" s="439">
        <f t="shared" si="531"/>
        <v>0</v>
      </c>
      <c r="X290" s="439">
        <f t="shared" si="531"/>
        <v>0</v>
      </c>
      <c r="Y290" s="439">
        <f t="shared" si="531"/>
        <v>0</v>
      </c>
      <c r="Z290" s="439">
        <f t="shared" si="531"/>
        <v>0</v>
      </c>
      <c r="AA290" s="439">
        <f t="shared" si="531"/>
        <v>0</v>
      </c>
      <c r="AB290" s="439">
        <f t="shared" si="531"/>
        <v>0</v>
      </c>
      <c r="AC290" s="439">
        <f t="shared" si="531"/>
        <v>0</v>
      </c>
      <c r="AD290" s="439">
        <f t="shared" si="531"/>
        <v>0</v>
      </c>
      <c r="AE290" s="439">
        <f t="shared" si="531"/>
        <v>0</v>
      </c>
      <c r="AF290" s="439">
        <f t="shared" si="531"/>
        <v>0</v>
      </c>
      <c r="AG290" s="439">
        <f t="shared" si="531"/>
        <v>0</v>
      </c>
      <c r="AH290" s="439">
        <f t="shared" si="531"/>
        <v>0</v>
      </c>
      <c r="AI290" s="439">
        <f t="shared" si="531"/>
        <v>0</v>
      </c>
      <c r="AJ290" s="439">
        <f t="shared" si="531"/>
        <v>0</v>
      </c>
      <c r="AK290" s="439">
        <f t="shared" si="531"/>
        <v>0</v>
      </c>
      <c r="AL290" s="439">
        <f t="shared" si="531"/>
        <v>0</v>
      </c>
      <c r="AM290" s="439">
        <f t="shared" si="531"/>
        <v>0</v>
      </c>
      <c r="AN290" s="439">
        <f t="shared" si="531"/>
        <v>0</v>
      </c>
      <c r="AO290" s="439">
        <f t="shared" si="531"/>
        <v>0</v>
      </c>
      <c r="AP290" s="439">
        <f t="shared" si="531"/>
        <v>0</v>
      </c>
      <c r="AQ290" s="439">
        <f t="shared" si="531"/>
        <v>0</v>
      </c>
      <c r="AR290" s="439">
        <f t="shared" si="531"/>
        <v>0</v>
      </c>
      <c r="AS290" s="439">
        <f t="shared" si="531"/>
        <v>0</v>
      </c>
      <c r="AT290" s="439">
        <f t="shared" si="531"/>
        <v>0</v>
      </c>
      <c r="AU290" s="439">
        <f t="shared" si="531"/>
        <v>0</v>
      </c>
      <c r="AV290" s="439">
        <f t="shared" si="531"/>
        <v>0</v>
      </c>
      <c r="AW290" s="439">
        <f t="shared" si="531"/>
        <v>0</v>
      </c>
      <c r="AX290" s="439">
        <f t="shared" si="531"/>
        <v>0</v>
      </c>
      <c r="AY290" s="439">
        <f t="shared" si="531"/>
        <v>0</v>
      </c>
      <c r="AZ290" s="439">
        <f t="shared" si="531"/>
        <v>0</v>
      </c>
      <c r="BA290" s="439">
        <f t="shared" si="531"/>
        <v>0</v>
      </c>
      <c r="BB290" s="439">
        <f t="shared" si="531"/>
        <v>0</v>
      </c>
      <c r="BC290" s="439">
        <f t="shared" si="531"/>
        <v>0</v>
      </c>
      <c r="BD290" s="439">
        <f t="shared" si="531"/>
        <v>0</v>
      </c>
      <c r="BE290" s="439">
        <f t="shared" si="531"/>
        <v>0</v>
      </c>
      <c r="BF290" s="439">
        <f t="shared" si="531"/>
        <v>0</v>
      </c>
      <c r="BG290" s="439">
        <f t="shared" si="531"/>
        <v>0</v>
      </c>
      <c r="BH290" s="439">
        <f t="shared" si="531"/>
        <v>0</v>
      </c>
      <c r="BI290" s="439">
        <f t="shared" si="531"/>
        <v>0</v>
      </c>
      <c r="BJ290" s="439">
        <f t="shared" si="531"/>
        <v>-157571.2334</v>
      </c>
      <c r="BK290" s="439">
        <f t="shared" si="531"/>
        <v>0</v>
      </c>
      <c r="BL290" s="439">
        <f t="shared" si="531"/>
        <v>0</v>
      </c>
      <c r="BM290" s="439">
        <f t="shared" si="531"/>
        <v>0</v>
      </c>
      <c r="BN290" s="439">
        <f t="shared" si="531"/>
        <v>0</v>
      </c>
      <c r="BO290" s="439">
        <f t="shared" si="531"/>
        <v>0</v>
      </c>
      <c r="BP290" s="439">
        <f t="shared" ref="BP290:EA290" si="532">IF(BP$165=EOMONTH($E115,$R115*(1-$O115)),FV($AE115,ROUNDDOWN(YEARFRAC($D$165,BP$165,1),0),0,($AC115*(1-$O115)+$AD115*$O115)*$B115,0),0)</f>
        <v>0</v>
      </c>
      <c r="BQ290" s="439">
        <f t="shared" si="532"/>
        <v>0</v>
      </c>
      <c r="BR290" s="439">
        <f t="shared" si="532"/>
        <v>0</v>
      </c>
      <c r="BS290" s="439">
        <f t="shared" si="532"/>
        <v>0</v>
      </c>
      <c r="BT290" s="439">
        <f t="shared" si="532"/>
        <v>0</v>
      </c>
      <c r="BU290" s="439">
        <f t="shared" si="532"/>
        <v>0</v>
      </c>
      <c r="BV290" s="439">
        <f t="shared" si="532"/>
        <v>0</v>
      </c>
      <c r="BW290" s="439">
        <f t="shared" si="532"/>
        <v>0</v>
      </c>
      <c r="BX290" s="439">
        <f t="shared" si="532"/>
        <v>0</v>
      </c>
      <c r="BY290" s="439">
        <f t="shared" si="532"/>
        <v>0</v>
      </c>
      <c r="BZ290" s="439">
        <f t="shared" si="532"/>
        <v>0</v>
      </c>
      <c r="CA290" s="439">
        <f t="shared" si="532"/>
        <v>0</v>
      </c>
      <c r="CB290" s="439">
        <f t="shared" si="532"/>
        <v>0</v>
      </c>
      <c r="CC290" s="439">
        <f t="shared" si="532"/>
        <v>0</v>
      </c>
      <c r="CD290" s="439">
        <f t="shared" si="532"/>
        <v>0</v>
      </c>
      <c r="CE290" s="439">
        <f t="shared" si="532"/>
        <v>0</v>
      </c>
      <c r="CF290" s="439">
        <f t="shared" si="532"/>
        <v>0</v>
      </c>
      <c r="CG290" s="439">
        <f t="shared" si="532"/>
        <v>0</v>
      </c>
      <c r="CH290" s="439">
        <f t="shared" si="532"/>
        <v>0</v>
      </c>
      <c r="CI290" s="439">
        <f t="shared" si="532"/>
        <v>0</v>
      </c>
      <c r="CJ290" s="439">
        <f t="shared" si="532"/>
        <v>0</v>
      </c>
      <c r="CK290" s="439">
        <f t="shared" si="532"/>
        <v>0</v>
      </c>
      <c r="CL290" s="439">
        <f t="shared" si="532"/>
        <v>0</v>
      </c>
      <c r="CM290" s="439">
        <f t="shared" si="532"/>
        <v>0</v>
      </c>
      <c r="CN290" s="439">
        <f t="shared" si="532"/>
        <v>0</v>
      </c>
      <c r="CO290" s="439">
        <f t="shared" si="532"/>
        <v>0</v>
      </c>
      <c r="CP290" s="439">
        <f t="shared" si="532"/>
        <v>0</v>
      </c>
      <c r="CQ290" s="439">
        <f t="shared" si="532"/>
        <v>0</v>
      </c>
      <c r="CR290" s="439">
        <f t="shared" si="532"/>
        <v>0</v>
      </c>
      <c r="CS290" s="439">
        <f t="shared" si="532"/>
        <v>0</v>
      </c>
      <c r="CT290" s="439">
        <f t="shared" si="532"/>
        <v>0</v>
      </c>
      <c r="CU290" s="439">
        <f t="shared" si="532"/>
        <v>0</v>
      </c>
      <c r="CV290" s="439">
        <f t="shared" si="532"/>
        <v>0</v>
      </c>
      <c r="CW290" s="439">
        <f t="shared" si="532"/>
        <v>0</v>
      </c>
      <c r="CX290" s="439">
        <f t="shared" si="532"/>
        <v>0</v>
      </c>
      <c r="CY290" s="439">
        <f t="shared" si="532"/>
        <v>0</v>
      </c>
      <c r="CZ290" s="439">
        <f t="shared" si="532"/>
        <v>0</v>
      </c>
      <c r="DA290" s="439">
        <f t="shared" si="532"/>
        <v>0</v>
      </c>
      <c r="DB290" s="439">
        <f t="shared" si="532"/>
        <v>0</v>
      </c>
      <c r="DC290" s="439">
        <f t="shared" si="532"/>
        <v>0</v>
      </c>
      <c r="DD290" s="439">
        <f t="shared" si="532"/>
        <v>0</v>
      </c>
      <c r="DE290" s="439">
        <f t="shared" si="532"/>
        <v>0</v>
      </c>
      <c r="DF290" s="439">
        <f t="shared" si="532"/>
        <v>0</v>
      </c>
      <c r="DG290" s="439">
        <f t="shared" si="532"/>
        <v>0</v>
      </c>
      <c r="DH290" s="439">
        <f t="shared" si="532"/>
        <v>0</v>
      </c>
      <c r="DI290" s="439">
        <f t="shared" si="532"/>
        <v>0</v>
      </c>
      <c r="DJ290" s="439">
        <f t="shared" si="532"/>
        <v>0</v>
      </c>
      <c r="DK290" s="439">
        <f t="shared" si="532"/>
        <v>0</v>
      </c>
      <c r="DL290" s="439">
        <f t="shared" si="532"/>
        <v>0</v>
      </c>
      <c r="DM290" s="439">
        <f t="shared" si="532"/>
        <v>0</v>
      </c>
      <c r="DN290" s="439">
        <f t="shared" si="532"/>
        <v>0</v>
      </c>
      <c r="DO290" s="439">
        <f t="shared" si="532"/>
        <v>0</v>
      </c>
      <c r="DP290" s="439">
        <f t="shared" si="532"/>
        <v>0</v>
      </c>
      <c r="DQ290" s="439">
        <f t="shared" si="532"/>
        <v>0</v>
      </c>
      <c r="DR290" s="439">
        <f t="shared" si="532"/>
        <v>0</v>
      </c>
      <c r="DS290" s="439">
        <f t="shared" si="532"/>
        <v>0</v>
      </c>
      <c r="DT290" s="439">
        <f t="shared" si="532"/>
        <v>0</v>
      </c>
      <c r="DU290" s="439">
        <f t="shared" si="532"/>
        <v>0</v>
      </c>
      <c r="DV290" s="439">
        <f t="shared" si="532"/>
        <v>0</v>
      </c>
      <c r="DW290" s="439">
        <f t="shared" si="532"/>
        <v>0</v>
      </c>
      <c r="DX290" s="439">
        <f t="shared" si="532"/>
        <v>0</v>
      </c>
      <c r="DY290" s="439">
        <f t="shared" si="532"/>
        <v>0</v>
      </c>
      <c r="DZ290" s="439">
        <f t="shared" si="532"/>
        <v>0</v>
      </c>
      <c r="EA290" s="439">
        <f t="shared" si="532"/>
        <v>0</v>
      </c>
      <c r="EB290" s="439">
        <f t="shared" ref="EB290:GM290" si="533">IF(EB$165=EOMONTH($E115,$R115*(1-$O115)),FV($AE115,ROUNDDOWN(YEARFRAC($D$165,EB$165,1),0),0,($AC115*(1-$O115)+$AD115*$O115)*$B115,0),0)</f>
        <v>0</v>
      </c>
      <c r="EC290" s="439">
        <f t="shared" si="533"/>
        <v>0</v>
      </c>
      <c r="ED290" s="439">
        <f t="shared" si="533"/>
        <v>0</v>
      </c>
      <c r="EE290" s="439">
        <f t="shared" si="533"/>
        <v>0</v>
      </c>
      <c r="EF290" s="439">
        <f t="shared" si="533"/>
        <v>0</v>
      </c>
      <c r="EG290" s="439">
        <f t="shared" si="533"/>
        <v>0</v>
      </c>
      <c r="EH290" s="439">
        <f t="shared" si="533"/>
        <v>0</v>
      </c>
      <c r="EI290" s="439">
        <f t="shared" si="533"/>
        <v>0</v>
      </c>
      <c r="EJ290" s="439">
        <f t="shared" si="533"/>
        <v>0</v>
      </c>
      <c r="EK290" s="439">
        <f t="shared" si="533"/>
        <v>0</v>
      </c>
      <c r="EL290" s="439">
        <f t="shared" si="533"/>
        <v>0</v>
      </c>
      <c r="EM290" s="439">
        <f t="shared" si="533"/>
        <v>0</v>
      </c>
      <c r="EN290" s="439">
        <f t="shared" si="533"/>
        <v>0</v>
      </c>
      <c r="EO290" s="439">
        <f t="shared" si="533"/>
        <v>0</v>
      </c>
      <c r="EP290" s="439">
        <f t="shared" si="533"/>
        <v>0</v>
      </c>
      <c r="EQ290" s="439">
        <f t="shared" si="533"/>
        <v>0</v>
      </c>
      <c r="ER290" s="439">
        <f t="shared" si="533"/>
        <v>0</v>
      </c>
      <c r="ES290" s="439">
        <f t="shared" si="533"/>
        <v>0</v>
      </c>
      <c r="ET290" s="439">
        <f t="shared" si="533"/>
        <v>0</v>
      </c>
      <c r="EU290" s="439">
        <f t="shared" si="533"/>
        <v>0</v>
      </c>
      <c r="EV290" s="439">
        <f t="shared" si="533"/>
        <v>0</v>
      </c>
      <c r="EW290" s="439">
        <f t="shared" si="533"/>
        <v>0</v>
      </c>
      <c r="EX290" s="439">
        <f t="shared" si="533"/>
        <v>0</v>
      </c>
      <c r="EY290" s="439">
        <f t="shared" si="533"/>
        <v>0</v>
      </c>
      <c r="EZ290" s="439">
        <f t="shared" si="533"/>
        <v>0</v>
      </c>
      <c r="FA290" s="439">
        <f t="shared" si="533"/>
        <v>0</v>
      </c>
      <c r="FB290" s="439">
        <f t="shared" si="533"/>
        <v>0</v>
      </c>
      <c r="FC290" s="439">
        <f t="shared" si="533"/>
        <v>0</v>
      </c>
      <c r="FD290" s="439">
        <f t="shared" si="533"/>
        <v>0</v>
      </c>
      <c r="FE290" s="439">
        <f t="shared" si="533"/>
        <v>0</v>
      </c>
      <c r="FF290" s="439">
        <f t="shared" si="533"/>
        <v>0</v>
      </c>
      <c r="FG290" s="439">
        <f t="shared" si="533"/>
        <v>0</v>
      </c>
      <c r="FH290" s="439">
        <f t="shared" si="533"/>
        <v>0</v>
      </c>
      <c r="FI290" s="439">
        <f t="shared" si="533"/>
        <v>0</v>
      </c>
      <c r="FJ290" s="439">
        <f t="shared" si="533"/>
        <v>0</v>
      </c>
      <c r="FK290" s="439">
        <f t="shared" si="533"/>
        <v>0</v>
      </c>
      <c r="FL290" s="439">
        <f t="shared" si="533"/>
        <v>0</v>
      </c>
      <c r="FM290" s="439">
        <f t="shared" si="533"/>
        <v>0</v>
      </c>
      <c r="FN290" s="439">
        <f t="shared" si="533"/>
        <v>0</v>
      </c>
      <c r="FO290" s="439">
        <f t="shared" si="533"/>
        <v>0</v>
      </c>
      <c r="FP290" s="439">
        <f t="shared" si="533"/>
        <v>0</v>
      </c>
      <c r="FQ290" s="439">
        <f t="shared" si="533"/>
        <v>0</v>
      </c>
      <c r="FR290" s="439">
        <f t="shared" si="533"/>
        <v>0</v>
      </c>
      <c r="FS290" s="439">
        <f t="shared" si="533"/>
        <v>0</v>
      </c>
      <c r="FT290" s="439">
        <f t="shared" si="533"/>
        <v>0</v>
      </c>
      <c r="FU290" s="439">
        <f t="shared" si="533"/>
        <v>0</v>
      </c>
      <c r="FV290" s="439">
        <f t="shared" si="533"/>
        <v>0</v>
      </c>
      <c r="FW290" s="439">
        <f t="shared" si="533"/>
        <v>0</v>
      </c>
      <c r="FX290" s="439">
        <f t="shared" si="533"/>
        <v>0</v>
      </c>
      <c r="FY290" s="439">
        <f t="shared" si="533"/>
        <v>0</v>
      </c>
      <c r="FZ290" s="439">
        <f t="shared" si="533"/>
        <v>0</v>
      </c>
      <c r="GA290" s="439">
        <f t="shared" si="533"/>
        <v>0</v>
      </c>
      <c r="GB290" s="439">
        <f t="shared" si="533"/>
        <v>0</v>
      </c>
      <c r="GC290" s="439">
        <f t="shared" si="533"/>
        <v>0</v>
      </c>
      <c r="GD290" s="439">
        <f t="shared" si="533"/>
        <v>0</v>
      </c>
      <c r="GE290" s="439">
        <f t="shared" si="533"/>
        <v>0</v>
      </c>
      <c r="GF290" s="439">
        <f t="shared" si="533"/>
        <v>0</v>
      </c>
      <c r="GG290" s="439">
        <f t="shared" si="533"/>
        <v>0</v>
      </c>
      <c r="GH290" s="439">
        <f t="shared" si="533"/>
        <v>0</v>
      </c>
      <c r="GI290" s="439">
        <f t="shared" si="533"/>
        <v>0</v>
      </c>
      <c r="GJ290" s="439">
        <f t="shared" si="533"/>
        <v>0</v>
      </c>
      <c r="GK290" s="439">
        <f t="shared" si="533"/>
        <v>0</v>
      </c>
      <c r="GL290" s="439">
        <f t="shared" si="533"/>
        <v>0</v>
      </c>
      <c r="GM290" s="439">
        <f t="shared" si="533"/>
        <v>0</v>
      </c>
      <c r="GN290" s="439">
        <f t="shared" ref="GN290:IY290" si="534">IF(GN$165=EOMONTH($E115,$R115*(1-$O115)),FV($AE115,ROUNDDOWN(YEARFRAC($D$165,GN$165,1),0),0,($AC115*(1-$O115)+$AD115*$O115)*$B115,0),0)</f>
        <v>0</v>
      </c>
      <c r="GO290" s="439">
        <f t="shared" si="534"/>
        <v>0</v>
      </c>
      <c r="GP290" s="439">
        <f t="shared" si="534"/>
        <v>0</v>
      </c>
      <c r="GQ290" s="439">
        <f t="shared" si="534"/>
        <v>0</v>
      </c>
      <c r="GR290" s="439">
        <f t="shared" si="534"/>
        <v>0</v>
      </c>
      <c r="GS290" s="439">
        <f t="shared" si="534"/>
        <v>0</v>
      </c>
      <c r="GT290" s="439">
        <f t="shared" si="534"/>
        <v>0</v>
      </c>
      <c r="GU290" s="439">
        <f t="shared" si="534"/>
        <v>0</v>
      </c>
      <c r="GV290" s="439">
        <f t="shared" si="534"/>
        <v>0</v>
      </c>
      <c r="GW290" s="439">
        <f t="shared" si="534"/>
        <v>0</v>
      </c>
      <c r="GX290" s="439">
        <f t="shared" si="534"/>
        <v>0</v>
      </c>
      <c r="GY290" s="439">
        <f t="shared" si="534"/>
        <v>0</v>
      </c>
      <c r="GZ290" s="439">
        <f t="shared" si="534"/>
        <v>0</v>
      </c>
      <c r="HA290" s="439">
        <f t="shared" si="534"/>
        <v>0</v>
      </c>
      <c r="HB290" s="439">
        <f t="shared" si="534"/>
        <v>0</v>
      </c>
      <c r="HC290" s="439">
        <f t="shared" si="534"/>
        <v>0</v>
      </c>
      <c r="HD290" s="439">
        <f t="shared" si="534"/>
        <v>0</v>
      </c>
      <c r="HE290" s="439">
        <f t="shared" si="534"/>
        <v>0</v>
      </c>
      <c r="HF290" s="439">
        <f t="shared" si="534"/>
        <v>0</v>
      </c>
      <c r="HG290" s="439">
        <f t="shared" si="534"/>
        <v>0</v>
      </c>
      <c r="HH290" s="439">
        <f t="shared" si="534"/>
        <v>0</v>
      </c>
      <c r="HI290" s="439">
        <f t="shared" si="534"/>
        <v>0</v>
      </c>
      <c r="HJ290" s="439">
        <f t="shared" si="534"/>
        <v>0</v>
      </c>
      <c r="HK290" s="439">
        <f t="shared" si="534"/>
        <v>0</v>
      </c>
      <c r="HL290" s="439">
        <f t="shared" si="534"/>
        <v>0</v>
      </c>
      <c r="HM290" s="439">
        <f t="shared" si="534"/>
        <v>0</v>
      </c>
      <c r="HN290" s="439">
        <f t="shared" si="534"/>
        <v>0</v>
      </c>
      <c r="HO290" s="439">
        <f t="shared" si="534"/>
        <v>0</v>
      </c>
      <c r="HP290" s="439">
        <f t="shared" si="534"/>
        <v>0</v>
      </c>
      <c r="HQ290" s="439">
        <f t="shared" si="534"/>
        <v>0</v>
      </c>
      <c r="HR290" s="439">
        <f t="shared" si="534"/>
        <v>0</v>
      </c>
      <c r="HS290" s="439">
        <f t="shared" si="534"/>
        <v>0</v>
      </c>
      <c r="HT290" s="439">
        <f t="shared" si="534"/>
        <v>0</v>
      </c>
      <c r="HU290" s="439">
        <f t="shared" si="534"/>
        <v>0</v>
      </c>
      <c r="HV290" s="439">
        <f t="shared" si="534"/>
        <v>0</v>
      </c>
      <c r="HW290" s="439">
        <f t="shared" si="534"/>
        <v>0</v>
      </c>
      <c r="HX290" s="439">
        <f t="shared" si="534"/>
        <v>0</v>
      </c>
      <c r="HY290" s="439">
        <f t="shared" si="534"/>
        <v>0</v>
      </c>
      <c r="HZ290" s="439">
        <f t="shared" si="534"/>
        <v>0</v>
      </c>
      <c r="IA290" s="439">
        <f t="shared" si="534"/>
        <v>0</v>
      </c>
      <c r="IB290" s="439">
        <f t="shared" si="534"/>
        <v>0</v>
      </c>
      <c r="IC290" s="439">
        <f t="shared" si="534"/>
        <v>0</v>
      </c>
      <c r="ID290" s="439">
        <f t="shared" si="534"/>
        <v>0</v>
      </c>
      <c r="IE290" s="439">
        <f t="shared" si="534"/>
        <v>0</v>
      </c>
      <c r="IF290" s="439">
        <f t="shared" si="534"/>
        <v>0</v>
      </c>
      <c r="IG290" s="439">
        <f t="shared" si="534"/>
        <v>0</v>
      </c>
      <c r="IH290" s="439">
        <f t="shared" si="534"/>
        <v>0</v>
      </c>
      <c r="II290" s="439">
        <f t="shared" si="534"/>
        <v>0</v>
      </c>
      <c r="IJ290" s="439">
        <f t="shared" si="534"/>
        <v>0</v>
      </c>
      <c r="IK290" s="439">
        <f t="shared" si="534"/>
        <v>0</v>
      </c>
      <c r="IL290" s="439">
        <f t="shared" si="534"/>
        <v>0</v>
      </c>
      <c r="IM290" s="439">
        <f t="shared" si="534"/>
        <v>0</v>
      </c>
      <c r="IN290" s="439">
        <f t="shared" si="534"/>
        <v>0</v>
      </c>
      <c r="IO290" s="439">
        <f t="shared" si="534"/>
        <v>0</v>
      </c>
      <c r="IP290" s="439">
        <f t="shared" si="534"/>
        <v>0</v>
      </c>
      <c r="IQ290" s="439">
        <f t="shared" si="534"/>
        <v>0</v>
      </c>
      <c r="IR290" s="439">
        <f t="shared" si="534"/>
        <v>0</v>
      </c>
      <c r="IS290" s="439">
        <f t="shared" si="534"/>
        <v>0</v>
      </c>
      <c r="IT290" s="439">
        <f t="shared" si="534"/>
        <v>0</v>
      </c>
      <c r="IU290" s="439">
        <f t="shared" si="534"/>
        <v>0</v>
      </c>
      <c r="IV290" s="439">
        <f t="shared" si="534"/>
        <v>0</v>
      </c>
      <c r="IW290" s="439">
        <f t="shared" si="534"/>
        <v>0</v>
      </c>
      <c r="IX290" s="439">
        <f t="shared" si="534"/>
        <v>0</v>
      </c>
      <c r="IY290" s="439">
        <f t="shared" si="534"/>
        <v>0</v>
      </c>
      <c r="IZ290" s="439">
        <f t="shared" ref="IZ290:LK290" si="535">IF(IZ$165=EOMONTH($E115,$R115*(1-$O115)),FV($AE115,ROUNDDOWN(YEARFRAC($D$165,IZ$165,1),0),0,($AC115*(1-$O115)+$AD115*$O115)*$B115,0),0)</f>
        <v>0</v>
      </c>
      <c r="JA290" s="439">
        <f t="shared" si="535"/>
        <v>0</v>
      </c>
      <c r="JB290" s="439">
        <f t="shared" si="535"/>
        <v>0</v>
      </c>
      <c r="JC290" s="439">
        <f t="shared" si="535"/>
        <v>0</v>
      </c>
      <c r="JD290" s="439">
        <f t="shared" si="535"/>
        <v>0</v>
      </c>
      <c r="JE290" s="439">
        <f t="shared" si="535"/>
        <v>0</v>
      </c>
      <c r="JF290" s="439">
        <f t="shared" si="535"/>
        <v>0</v>
      </c>
      <c r="JG290" s="439">
        <f t="shared" si="535"/>
        <v>0</v>
      </c>
      <c r="JH290" s="439">
        <f t="shared" si="535"/>
        <v>0</v>
      </c>
      <c r="JI290" s="439">
        <f t="shared" si="535"/>
        <v>0</v>
      </c>
      <c r="JJ290" s="439">
        <f t="shared" si="535"/>
        <v>0</v>
      </c>
      <c r="JK290" s="439">
        <f t="shared" si="535"/>
        <v>0</v>
      </c>
      <c r="JL290" s="439">
        <f t="shared" si="535"/>
        <v>0</v>
      </c>
      <c r="JM290" s="439">
        <f t="shared" si="535"/>
        <v>0</v>
      </c>
      <c r="JN290" s="439">
        <f t="shared" si="535"/>
        <v>0</v>
      </c>
      <c r="JO290" s="439">
        <f t="shared" si="535"/>
        <v>0</v>
      </c>
      <c r="JP290" s="439">
        <f t="shared" si="535"/>
        <v>0</v>
      </c>
      <c r="JQ290" s="439">
        <f t="shared" si="535"/>
        <v>0</v>
      </c>
      <c r="JR290" s="439">
        <f t="shared" si="535"/>
        <v>0</v>
      </c>
      <c r="JS290" s="439">
        <f t="shared" si="535"/>
        <v>0</v>
      </c>
      <c r="JT290" s="439">
        <f t="shared" si="535"/>
        <v>0</v>
      </c>
      <c r="JU290" s="439">
        <f t="shared" si="535"/>
        <v>0</v>
      </c>
      <c r="JV290" s="439">
        <f t="shared" si="535"/>
        <v>0</v>
      </c>
      <c r="JW290" s="439">
        <f t="shared" si="535"/>
        <v>0</v>
      </c>
      <c r="JX290" s="439">
        <f t="shared" si="535"/>
        <v>0</v>
      </c>
      <c r="JY290" s="439">
        <f t="shared" si="535"/>
        <v>0</v>
      </c>
      <c r="JZ290" s="439">
        <f t="shared" si="535"/>
        <v>0</v>
      </c>
      <c r="KA290" s="439">
        <f t="shared" si="535"/>
        <v>0</v>
      </c>
      <c r="KB290" s="439">
        <f t="shared" si="535"/>
        <v>0</v>
      </c>
      <c r="KC290" s="439">
        <f t="shared" si="535"/>
        <v>0</v>
      </c>
      <c r="KD290" s="439">
        <f t="shared" si="535"/>
        <v>0</v>
      </c>
      <c r="KE290" s="439">
        <f t="shared" si="535"/>
        <v>0</v>
      </c>
      <c r="KF290" s="439">
        <f t="shared" si="535"/>
        <v>0</v>
      </c>
      <c r="KG290" s="439">
        <f t="shared" si="535"/>
        <v>0</v>
      </c>
      <c r="KH290" s="439">
        <f t="shared" si="535"/>
        <v>0</v>
      </c>
      <c r="KI290" s="439">
        <f t="shared" si="535"/>
        <v>0</v>
      </c>
      <c r="KJ290" s="439">
        <f t="shared" si="535"/>
        <v>0</v>
      </c>
      <c r="KK290" s="439">
        <f t="shared" si="535"/>
        <v>0</v>
      </c>
      <c r="KL290" s="439">
        <f t="shared" si="535"/>
        <v>0</v>
      </c>
      <c r="KM290" s="439">
        <f t="shared" si="535"/>
        <v>0</v>
      </c>
      <c r="KN290" s="439">
        <f t="shared" si="535"/>
        <v>0</v>
      </c>
      <c r="KO290" s="439">
        <f t="shared" si="535"/>
        <v>0</v>
      </c>
      <c r="KP290" s="439">
        <f t="shared" si="535"/>
        <v>0</v>
      </c>
      <c r="KQ290" s="439">
        <f t="shared" si="535"/>
        <v>0</v>
      </c>
      <c r="KR290" s="439">
        <f t="shared" si="535"/>
        <v>0</v>
      </c>
      <c r="KS290" s="439">
        <f t="shared" si="535"/>
        <v>0</v>
      </c>
      <c r="KT290" s="439">
        <f t="shared" si="535"/>
        <v>0</v>
      </c>
      <c r="KU290" s="439">
        <f t="shared" si="535"/>
        <v>0</v>
      </c>
      <c r="KV290" s="439">
        <f t="shared" si="535"/>
        <v>0</v>
      </c>
      <c r="KW290" s="439">
        <f t="shared" si="535"/>
        <v>0</v>
      </c>
      <c r="KX290" s="439">
        <f t="shared" si="535"/>
        <v>0</v>
      </c>
      <c r="KY290" s="439">
        <f t="shared" si="535"/>
        <v>0</v>
      </c>
      <c r="KZ290" s="439">
        <f t="shared" si="535"/>
        <v>0</v>
      </c>
      <c r="LA290" s="439">
        <f t="shared" si="535"/>
        <v>0</v>
      </c>
      <c r="LB290" s="439">
        <f t="shared" si="535"/>
        <v>0</v>
      </c>
      <c r="LC290" s="439">
        <f t="shared" si="535"/>
        <v>0</v>
      </c>
      <c r="LD290" s="439">
        <f t="shared" si="535"/>
        <v>0</v>
      </c>
      <c r="LE290" s="439">
        <f t="shared" si="535"/>
        <v>0</v>
      </c>
      <c r="LF290" s="439">
        <f t="shared" si="535"/>
        <v>0</v>
      </c>
      <c r="LG290" s="439">
        <f t="shared" si="535"/>
        <v>0</v>
      </c>
      <c r="LH290" s="439">
        <f t="shared" si="535"/>
        <v>0</v>
      </c>
      <c r="LI290" s="439">
        <f t="shared" si="535"/>
        <v>0</v>
      </c>
      <c r="LJ290" s="439">
        <f t="shared" si="535"/>
        <v>0</v>
      </c>
      <c r="LK290" s="439">
        <f t="shared" si="535"/>
        <v>0</v>
      </c>
      <c r="LL290" s="439">
        <f t="shared" ref="LL290:NK290" si="536">IF(LL$165=EOMONTH($E115,$R115*(1-$O115)),FV($AE115,ROUNDDOWN(YEARFRAC($D$165,LL$165,1),0),0,($AC115*(1-$O115)+$AD115*$O115)*$B115,0),0)</f>
        <v>0</v>
      </c>
      <c r="LM290" s="439">
        <f t="shared" si="536"/>
        <v>0</v>
      </c>
      <c r="LN290" s="439">
        <f t="shared" si="536"/>
        <v>0</v>
      </c>
      <c r="LO290" s="439">
        <f t="shared" si="536"/>
        <v>0</v>
      </c>
      <c r="LP290" s="439">
        <f t="shared" si="536"/>
        <v>0</v>
      </c>
      <c r="LQ290" s="439">
        <f t="shared" si="536"/>
        <v>0</v>
      </c>
      <c r="LR290" s="439">
        <f t="shared" si="536"/>
        <v>0</v>
      </c>
      <c r="LS290" s="439">
        <f t="shared" si="536"/>
        <v>0</v>
      </c>
      <c r="LT290" s="439">
        <f t="shared" si="536"/>
        <v>0</v>
      </c>
      <c r="LU290" s="439">
        <f t="shared" si="536"/>
        <v>0</v>
      </c>
      <c r="LV290" s="439">
        <f t="shared" si="536"/>
        <v>0</v>
      </c>
      <c r="LW290" s="439">
        <f t="shared" si="536"/>
        <v>0</v>
      </c>
      <c r="LX290" s="439">
        <f t="shared" si="536"/>
        <v>0</v>
      </c>
      <c r="LY290" s="439">
        <f t="shared" si="536"/>
        <v>0</v>
      </c>
      <c r="LZ290" s="439">
        <f t="shared" si="536"/>
        <v>0</v>
      </c>
      <c r="MA290" s="439">
        <f t="shared" si="536"/>
        <v>0</v>
      </c>
      <c r="MB290" s="439">
        <f t="shared" si="536"/>
        <v>0</v>
      </c>
      <c r="MC290" s="439">
        <f t="shared" si="536"/>
        <v>0</v>
      </c>
      <c r="MD290" s="439">
        <f t="shared" si="536"/>
        <v>0</v>
      </c>
      <c r="ME290" s="439">
        <f t="shared" si="536"/>
        <v>0</v>
      </c>
      <c r="MF290" s="439">
        <f t="shared" si="536"/>
        <v>0</v>
      </c>
      <c r="MG290" s="439">
        <f t="shared" si="536"/>
        <v>0</v>
      </c>
      <c r="MH290" s="439">
        <f t="shared" si="536"/>
        <v>0</v>
      </c>
      <c r="MI290" s="439">
        <f t="shared" si="536"/>
        <v>0</v>
      </c>
      <c r="MJ290" s="439">
        <f t="shared" si="536"/>
        <v>0</v>
      </c>
      <c r="MK290" s="439">
        <f t="shared" si="536"/>
        <v>0</v>
      </c>
      <c r="ML290" s="439">
        <f t="shared" si="536"/>
        <v>0</v>
      </c>
      <c r="MM290" s="439">
        <f t="shared" si="536"/>
        <v>0</v>
      </c>
      <c r="MN290" s="439">
        <f t="shared" si="536"/>
        <v>0</v>
      </c>
      <c r="MO290" s="439">
        <f t="shared" si="536"/>
        <v>0</v>
      </c>
      <c r="MP290" s="439">
        <f t="shared" si="536"/>
        <v>0</v>
      </c>
      <c r="MQ290" s="439">
        <f t="shared" si="536"/>
        <v>0</v>
      </c>
      <c r="MR290" s="439">
        <f t="shared" si="536"/>
        <v>0</v>
      </c>
      <c r="MS290" s="439">
        <f t="shared" si="536"/>
        <v>0</v>
      </c>
      <c r="MT290" s="439">
        <f t="shared" si="536"/>
        <v>0</v>
      </c>
      <c r="MU290" s="439">
        <f t="shared" si="536"/>
        <v>0</v>
      </c>
      <c r="MV290" s="439">
        <f t="shared" si="536"/>
        <v>0</v>
      </c>
      <c r="MW290" s="439">
        <f t="shared" si="536"/>
        <v>0</v>
      </c>
      <c r="MX290" s="439">
        <f t="shared" si="536"/>
        <v>0</v>
      </c>
      <c r="MY290" s="439">
        <f t="shared" si="536"/>
        <v>0</v>
      </c>
      <c r="MZ290" s="439">
        <f t="shared" si="536"/>
        <v>0</v>
      </c>
      <c r="NA290" s="439">
        <f t="shared" si="536"/>
        <v>0</v>
      </c>
      <c r="NB290" s="439">
        <f t="shared" si="536"/>
        <v>0</v>
      </c>
      <c r="NC290" s="439">
        <f t="shared" si="536"/>
        <v>0</v>
      </c>
      <c r="ND290" s="439">
        <f t="shared" si="536"/>
        <v>0</v>
      </c>
      <c r="NE290" s="439">
        <f t="shared" si="536"/>
        <v>0</v>
      </c>
      <c r="NF290" s="439">
        <f t="shared" si="536"/>
        <v>0</v>
      </c>
      <c r="NG290" s="439">
        <f t="shared" si="536"/>
        <v>0</v>
      </c>
      <c r="NH290" s="439">
        <f t="shared" si="536"/>
        <v>0</v>
      </c>
      <c r="NI290" s="439">
        <f t="shared" si="536"/>
        <v>0</v>
      </c>
      <c r="NJ290" s="439">
        <f t="shared" si="536"/>
        <v>0</v>
      </c>
      <c r="NK290" s="442">
        <f t="shared" si="536"/>
        <v>0</v>
      </c>
    </row>
    <row r="291" spans="1:375" x14ac:dyDescent="0.15">
      <c r="A291" s="436">
        <f t="shared" si="518"/>
        <v>-85654.400634061705</v>
      </c>
      <c r="B291" s="441" t="s">
        <v>758</v>
      </c>
      <c r="C291" s="438" t="s">
        <v>761</v>
      </c>
      <c r="D291" s="439">
        <f>IF(D$165=EOMONTH($E115,$R115*(1-$O115)),SUMIFS($D284:$NK284,$D$165:$NK$165,"&gt;"&amp;EOMONTH($E115,$R115*(1-$O115)+$S115*(1-$O115)+$T115*$O115),$D$165:$NK$165,"&lt;="&amp;EOMONTH($E115,$R115*(1-$O115)+60))*-($AF115*(1-$O115)+$AH115*$O115)+SUMIFS($D284:$NK284,$D$165:$NK$165,"&gt;"&amp;EOMONTH($E115,$R115*(1-$O115)+60),$D$165:$NK$165,"&lt;="&amp;EOMONTH($E115,$R115*(1-$O115)+372))*-($AG115*(1-$O115)+$AI115*$O115),0)</f>
        <v>0</v>
      </c>
      <c r="E291" s="439">
        <f t="shared" ref="E291:BP291" si="537">IF(E$165=EOMONTH($E115,$R115*(1-$O115)),SUMIFS($D284:$NK284,$D$165:$NK$165,"&gt;"&amp;EOMONTH($E115,$R115*(1-$O115)+$S115*(1-$O115)+$T115*$O115),$D$165:$NK$165,"&lt;="&amp;EOMONTH($E115,$R115*(1-$O115)+60))*-($AF115*(1-$O115)+$AH115*$O115)+SUMIFS($D284:$NK284,$D$165:$NK$165,"&gt;"&amp;EOMONTH($E115,$R115*(1-$O115)+60),$D$165:$NK$165,"&lt;="&amp;EOMONTH($E115,$R115*(1-$O115)+372))*-($AG115*(1-$O115)+$AI115*$O115),0)</f>
        <v>0</v>
      </c>
      <c r="F291" s="439">
        <f t="shared" si="537"/>
        <v>0</v>
      </c>
      <c r="G291" s="439">
        <f t="shared" si="537"/>
        <v>0</v>
      </c>
      <c r="H291" s="439">
        <f t="shared" si="537"/>
        <v>0</v>
      </c>
      <c r="I291" s="439">
        <f t="shared" si="537"/>
        <v>0</v>
      </c>
      <c r="J291" s="439">
        <f t="shared" si="537"/>
        <v>0</v>
      </c>
      <c r="K291" s="439">
        <f t="shared" si="537"/>
        <v>0</v>
      </c>
      <c r="L291" s="439">
        <f t="shared" si="537"/>
        <v>0</v>
      </c>
      <c r="M291" s="439">
        <f t="shared" si="537"/>
        <v>0</v>
      </c>
      <c r="N291" s="439">
        <f t="shared" si="537"/>
        <v>0</v>
      </c>
      <c r="O291" s="439">
        <f t="shared" si="537"/>
        <v>0</v>
      </c>
      <c r="P291" s="439">
        <f t="shared" si="537"/>
        <v>0</v>
      </c>
      <c r="Q291" s="439">
        <f t="shared" si="537"/>
        <v>0</v>
      </c>
      <c r="R291" s="439">
        <f t="shared" si="537"/>
        <v>0</v>
      </c>
      <c r="S291" s="439">
        <f t="shared" si="537"/>
        <v>0</v>
      </c>
      <c r="T291" s="439">
        <f t="shared" si="537"/>
        <v>0</v>
      </c>
      <c r="U291" s="439">
        <f t="shared" si="537"/>
        <v>0</v>
      </c>
      <c r="V291" s="439">
        <f t="shared" si="537"/>
        <v>0</v>
      </c>
      <c r="W291" s="439">
        <f t="shared" si="537"/>
        <v>0</v>
      </c>
      <c r="X291" s="439">
        <f t="shared" si="537"/>
        <v>0</v>
      </c>
      <c r="Y291" s="439">
        <f t="shared" si="537"/>
        <v>0</v>
      </c>
      <c r="Z291" s="439">
        <f t="shared" si="537"/>
        <v>0</v>
      </c>
      <c r="AA291" s="439">
        <f t="shared" si="537"/>
        <v>0</v>
      </c>
      <c r="AB291" s="439">
        <f t="shared" si="537"/>
        <v>0</v>
      </c>
      <c r="AC291" s="439">
        <f t="shared" si="537"/>
        <v>0</v>
      </c>
      <c r="AD291" s="439">
        <f t="shared" si="537"/>
        <v>0</v>
      </c>
      <c r="AE291" s="439">
        <f t="shared" si="537"/>
        <v>0</v>
      </c>
      <c r="AF291" s="439">
        <f t="shared" si="537"/>
        <v>0</v>
      </c>
      <c r="AG291" s="439">
        <f t="shared" si="537"/>
        <v>0</v>
      </c>
      <c r="AH291" s="439">
        <f t="shared" si="537"/>
        <v>0</v>
      </c>
      <c r="AI291" s="439">
        <f t="shared" si="537"/>
        <v>0</v>
      </c>
      <c r="AJ291" s="439">
        <f t="shared" si="537"/>
        <v>0</v>
      </c>
      <c r="AK291" s="439">
        <f t="shared" si="537"/>
        <v>0</v>
      </c>
      <c r="AL291" s="439">
        <f t="shared" si="537"/>
        <v>0</v>
      </c>
      <c r="AM291" s="439">
        <f t="shared" si="537"/>
        <v>0</v>
      </c>
      <c r="AN291" s="439">
        <f t="shared" si="537"/>
        <v>0</v>
      </c>
      <c r="AO291" s="439">
        <f t="shared" si="537"/>
        <v>0</v>
      </c>
      <c r="AP291" s="439">
        <f t="shared" si="537"/>
        <v>0</v>
      </c>
      <c r="AQ291" s="439">
        <f t="shared" si="537"/>
        <v>0</v>
      </c>
      <c r="AR291" s="439">
        <f t="shared" si="537"/>
        <v>0</v>
      </c>
      <c r="AS291" s="439">
        <f t="shared" si="537"/>
        <v>0</v>
      </c>
      <c r="AT291" s="439">
        <f t="shared" si="537"/>
        <v>0</v>
      </c>
      <c r="AU291" s="439">
        <f t="shared" si="537"/>
        <v>0</v>
      </c>
      <c r="AV291" s="439">
        <f t="shared" si="537"/>
        <v>0</v>
      </c>
      <c r="AW291" s="439">
        <f t="shared" si="537"/>
        <v>0</v>
      </c>
      <c r="AX291" s="439">
        <f t="shared" si="537"/>
        <v>0</v>
      </c>
      <c r="AY291" s="439">
        <f t="shared" si="537"/>
        <v>0</v>
      </c>
      <c r="AZ291" s="439">
        <f t="shared" si="537"/>
        <v>0</v>
      </c>
      <c r="BA291" s="439">
        <f t="shared" si="537"/>
        <v>0</v>
      </c>
      <c r="BB291" s="439">
        <f t="shared" si="537"/>
        <v>0</v>
      </c>
      <c r="BC291" s="439">
        <f t="shared" si="537"/>
        <v>0</v>
      </c>
      <c r="BD291" s="439">
        <f t="shared" si="537"/>
        <v>0</v>
      </c>
      <c r="BE291" s="439">
        <f t="shared" si="537"/>
        <v>0</v>
      </c>
      <c r="BF291" s="439">
        <f t="shared" si="537"/>
        <v>0</v>
      </c>
      <c r="BG291" s="439">
        <f t="shared" si="537"/>
        <v>0</v>
      </c>
      <c r="BH291" s="439">
        <f t="shared" si="537"/>
        <v>0</v>
      </c>
      <c r="BI291" s="439">
        <f t="shared" si="537"/>
        <v>0</v>
      </c>
      <c r="BJ291" s="439">
        <f t="shared" si="537"/>
        <v>-85654.400634061705</v>
      </c>
      <c r="BK291" s="439">
        <f t="shared" si="537"/>
        <v>0</v>
      </c>
      <c r="BL291" s="439">
        <f t="shared" si="537"/>
        <v>0</v>
      </c>
      <c r="BM291" s="439">
        <f t="shared" si="537"/>
        <v>0</v>
      </c>
      <c r="BN291" s="439">
        <f t="shared" si="537"/>
        <v>0</v>
      </c>
      <c r="BO291" s="439">
        <f t="shared" si="537"/>
        <v>0</v>
      </c>
      <c r="BP291" s="439">
        <f t="shared" si="537"/>
        <v>0</v>
      </c>
      <c r="BQ291" s="439">
        <f t="shared" ref="BQ291:EB291" si="538">IF(BQ$165=EOMONTH($E115,$R115*(1-$O115)),SUMIFS($D284:$NK284,$D$165:$NK$165,"&gt;"&amp;EOMONTH($E115,$R115*(1-$O115)+$S115*(1-$O115)+$T115*$O115),$D$165:$NK$165,"&lt;="&amp;EOMONTH($E115,$R115*(1-$O115)+60))*-($AF115*(1-$O115)+$AH115*$O115)+SUMIFS($D284:$NK284,$D$165:$NK$165,"&gt;"&amp;EOMONTH($E115,$R115*(1-$O115)+60),$D$165:$NK$165,"&lt;="&amp;EOMONTH($E115,$R115*(1-$O115)+372))*-($AG115*(1-$O115)+$AI115*$O115),0)</f>
        <v>0</v>
      </c>
      <c r="BR291" s="439">
        <f t="shared" si="538"/>
        <v>0</v>
      </c>
      <c r="BS291" s="439">
        <f t="shared" si="538"/>
        <v>0</v>
      </c>
      <c r="BT291" s="439">
        <f t="shared" si="538"/>
        <v>0</v>
      </c>
      <c r="BU291" s="439">
        <f t="shared" si="538"/>
        <v>0</v>
      </c>
      <c r="BV291" s="439">
        <f t="shared" si="538"/>
        <v>0</v>
      </c>
      <c r="BW291" s="439">
        <f t="shared" si="538"/>
        <v>0</v>
      </c>
      <c r="BX291" s="439">
        <f t="shared" si="538"/>
        <v>0</v>
      </c>
      <c r="BY291" s="439">
        <f t="shared" si="538"/>
        <v>0</v>
      </c>
      <c r="BZ291" s="439">
        <f t="shared" si="538"/>
        <v>0</v>
      </c>
      <c r="CA291" s="439">
        <f t="shared" si="538"/>
        <v>0</v>
      </c>
      <c r="CB291" s="439">
        <f t="shared" si="538"/>
        <v>0</v>
      </c>
      <c r="CC291" s="439">
        <f t="shared" si="538"/>
        <v>0</v>
      </c>
      <c r="CD291" s="439">
        <f t="shared" si="538"/>
        <v>0</v>
      </c>
      <c r="CE291" s="439">
        <f t="shared" si="538"/>
        <v>0</v>
      </c>
      <c r="CF291" s="439">
        <f t="shared" si="538"/>
        <v>0</v>
      </c>
      <c r="CG291" s="439">
        <f t="shared" si="538"/>
        <v>0</v>
      </c>
      <c r="CH291" s="439">
        <f t="shared" si="538"/>
        <v>0</v>
      </c>
      <c r="CI291" s="439">
        <f t="shared" si="538"/>
        <v>0</v>
      </c>
      <c r="CJ291" s="439">
        <f t="shared" si="538"/>
        <v>0</v>
      </c>
      <c r="CK291" s="439">
        <f t="shared" si="538"/>
        <v>0</v>
      </c>
      <c r="CL291" s="439">
        <f t="shared" si="538"/>
        <v>0</v>
      </c>
      <c r="CM291" s="439">
        <f t="shared" si="538"/>
        <v>0</v>
      </c>
      <c r="CN291" s="439">
        <f t="shared" si="538"/>
        <v>0</v>
      </c>
      <c r="CO291" s="439">
        <f t="shared" si="538"/>
        <v>0</v>
      </c>
      <c r="CP291" s="439">
        <f t="shared" si="538"/>
        <v>0</v>
      </c>
      <c r="CQ291" s="439">
        <f t="shared" si="538"/>
        <v>0</v>
      </c>
      <c r="CR291" s="439">
        <f t="shared" si="538"/>
        <v>0</v>
      </c>
      <c r="CS291" s="439">
        <f t="shared" si="538"/>
        <v>0</v>
      </c>
      <c r="CT291" s="439">
        <f t="shared" si="538"/>
        <v>0</v>
      </c>
      <c r="CU291" s="439">
        <f t="shared" si="538"/>
        <v>0</v>
      </c>
      <c r="CV291" s="439">
        <f t="shared" si="538"/>
        <v>0</v>
      </c>
      <c r="CW291" s="439">
        <f t="shared" si="538"/>
        <v>0</v>
      </c>
      <c r="CX291" s="439">
        <f t="shared" si="538"/>
        <v>0</v>
      </c>
      <c r="CY291" s="439">
        <f t="shared" si="538"/>
        <v>0</v>
      </c>
      <c r="CZ291" s="439">
        <f t="shared" si="538"/>
        <v>0</v>
      </c>
      <c r="DA291" s="439">
        <f t="shared" si="538"/>
        <v>0</v>
      </c>
      <c r="DB291" s="439">
        <f t="shared" si="538"/>
        <v>0</v>
      </c>
      <c r="DC291" s="439">
        <f t="shared" si="538"/>
        <v>0</v>
      </c>
      <c r="DD291" s="439">
        <f t="shared" si="538"/>
        <v>0</v>
      </c>
      <c r="DE291" s="439">
        <f t="shared" si="538"/>
        <v>0</v>
      </c>
      <c r="DF291" s="439">
        <f t="shared" si="538"/>
        <v>0</v>
      </c>
      <c r="DG291" s="439">
        <f t="shared" si="538"/>
        <v>0</v>
      </c>
      <c r="DH291" s="439">
        <f t="shared" si="538"/>
        <v>0</v>
      </c>
      <c r="DI291" s="439">
        <f t="shared" si="538"/>
        <v>0</v>
      </c>
      <c r="DJ291" s="439">
        <f t="shared" si="538"/>
        <v>0</v>
      </c>
      <c r="DK291" s="439">
        <f t="shared" si="538"/>
        <v>0</v>
      </c>
      <c r="DL291" s="439">
        <f t="shared" si="538"/>
        <v>0</v>
      </c>
      <c r="DM291" s="439">
        <f t="shared" si="538"/>
        <v>0</v>
      </c>
      <c r="DN291" s="439">
        <f t="shared" si="538"/>
        <v>0</v>
      </c>
      <c r="DO291" s="439">
        <f t="shared" si="538"/>
        <v>0</v>
      </c>
      <c r="DP291" s="439">
        <f t="shared" si="538"/>
        <v>0</v>
      </c>
      <c r="DQ291" s="439">
        <f t="shared" si="538"/>
        <v>0</v>
      </c>
      <c r="DR291" s="439">
        <f t="shared" si="538"/>
        <v>0</v>
      </c>
      <c r="DS291" s="439">
        <f t="shared" si="538"/>
        <v>0</v>
      </c>
      <c r="DT291" s="439">
        <f t="shared" si="538"/>
        <v>0</v>
      </c>
      <c r="DU291" s="439">
        <f t="shared" si="538"/>
        <v>0</v>
      </c>
      <c r="DV291" s="439">
        <f t="shared" si="538"/>
        <v>0</v>
      </c>
      <c r="DW291" s="439">
        <f t="shared" si="538"/>
        <v>0</v>
      </c>
      <c r="DX291" s="439">
        <f t="shared" si="538"/>
        <v>0</v>
      </c>
      <c r="DY291" s="439">
        <f t="shared" si="538"/>
        <v>0</v>
      </c>
      <c r="DZ291" s="439">
        <f t="shared" si="538"/>
        <v>0</v>
      </c>
      <c r="EA291" s="439">
        <f t="shared" si="538"/>
        <v>0</v>
      </c>
      <c r="EB291" s="439">
        <f t="shared" si="538"/>
        <v>0</v>
      </c>
      <c r="EC291" s="439">
        <f t="shared" ref="EC291:GN291" si="539">IF(EC$165=EOMONTH($E115,$R115*(1-$O115)),SUMIFS($D284:$NK284,$D$165:$NK$165,"&gt;"&amp;EOMONTH($E115,$R115*(1-$O115)+$S115*(1-$O115)+$T115*$O115),$D$165:$NK$165,"&lt;="&amp;EOMONTH($E115,$R115*(1-$O115)+60))*-($AF115*(1-$O115)+$AH115*$O115)+SUMIFS($D284:$NK284,$D$165:$NK$165,"&gt;"&amp;EOMONTH($E115,$R115*(1-$O115)+60),$D$165:$NK$165,"&lt;="&amp;EOMONTH($E115,$R115*(1-$O115)+372))*-($AG115*(1-$O115)+$AI115*$O115),0)</f>
        <v>0</v>
      </c>
      <c r="ED291" s="439">
        <f t="shared" si="539"/>
        <v>0</v>
      </c>
      <c r="EE291" s="439">
        <f t="shared" si="539"/>
        <v>0</v>
      </c>
      <c r="EF291" s="439">
        <f t="shared" si="539"/>
        <v>0</v>
      </c>
      <c r="EG291" s="439">
        <f t="shared" si="539"/>
        <v>0</v>
      </c>
      <c r="EH291" s="439">
        <f t="shared" si="539"/>
        <v>0</v>
      </c>
      <c r="EI291" s="439">
        <f t="shared" si="539"/>
        <v>0</v>
      </c>
      <c r="EJ291" s="439">
        <f t="shared" si="539"/>
        <v>0</v>
      </c>
      <c r="EK291" s="439">
        <f t="shared" si="539"/>
        <v>0</v>
      </c>
      <c r="EL291" s="439">
        <f t="shared" si="539"/>
        <v>0</v>
      </c>
      <c r="EM291" s="439">
        <f t="shared" si="539"/>
        <v>0</v>
      </c>
      <c r="EN291" s="439">
        <f t="shared" si="539"/>
        <v>0</v>
      </c>
      <c r="EO291" s="439">
        <f t="shared" si="539"/>
        <v>0</v>
      </c>
      <c r="EP291" s="439">
        <f t="shared" si="539"/>
        <v>0</v>
      </c>
      <c r="EQ291" s="439">
        <f t="shared" si="539"/>
        <v>0</v>
      </c>
      <c r="ER291" s="439">
        <f t="shared" si="539"/>
        <v>0</v>
      </c>
      <c r="ES291" s="439">
        <f t="shared" si="539"/>
        <v>0</v>
      </c>
      <c r="ET291" s="439">
        <f t="shared" si="539"/>
        <v>0</v>
      </c>
      <c r="EU291" s="439">
        <f t="shared" si="539"/>
        <v>0</v>
      </c>
      <c r="EV291" s="439">
        <f t="shared" si="539"/>
        <v>0</v>
      </c>
      <c r="EW291" s="439">
        <f t="shared" si="539"/>
        <v>0</v>
      </c>
      <c r="EX291" s="439">
        <f t="shared" si="539"/>
        <v>0</v>
      </c>
      <c r="EY291" s="439">
        <f t="shared" si="539"/>
        <v>0</v>
      </c>
      <c r="EZ291" s="439">
        <f t="shared" si="539"/>
        <v>0</v>
      </c>
      <c r="FA291" s="439">
        <f t="shared" si="539"/>
        <v>0</v>
      </c>
      <c r="FB291" s="439">
        <f t="shared" si="539"/>
        <v>0</v>
      </c>
      <c r="FC291" s="439">
        <f t="shared" si="539"/>
        <v>0</v>
      </c>
      <c r="FD291" s="439">
        <f t="shared" si="539"/>
        <v>0</v>
      </c>
      <c r="FE291" s="439">
        <f t="shared" si="539"/>
        <v>0</v>
      </c>
      <c r="FF291" s="439">
        <f t="shared" si="539"/>
        <v>0</v>
      </c>
      <c r="FG291" s="439">
        <f t="shared" si="539"/>
        <v>0</v>
      </c>
      <c r="FH291" s="439">
        <f t="shared" si="539"/>
        <v>0</v>
      </c>
      <c r="FI291" s="439">
        <f t="shared" si="539"/>
        <v>0</v>
      </c>
      <c r="FJ291" s="439">
        <f t="shared" si="539"/>
        <v>0</v>
      </c>
      <c r="FK291" s="439">
        <f t="shared" si="539"/>
        <v>0</v>
      </c>
      <c r="FL291" s="439">
        <f t="shared" si="539"/>
        <v>0</v>
      </c>
      <c r="FM291" s="439">
        <f t="shared" si="539"/>
        <v>0</v>
      </c>
      <c r="FN291" s="439">
        <f t="shared" si="539"/>
        <v>0</v>
      </c>
      <c r="FO291" s="439">
        <f t="shared" si="539"/>
        <v>0</v>
      </c>
      <c r="FP291" s="439">
        <f t="shared" si="539"/>
        <v>0</v>
      </c>
      <c r="FQ291" s="439">
        <f t="shared" si="539"/>
        <v>0</v>
      </c>
      <c r="FR291" s="439">
        <f t="shared" si="539"/>
        <v>0</v>
      </c>
      <c r="FS291" s="439">
        <f t="shared" si="539"/>
        <v>0</v>
      </c>
      <c r="FT291" s="439">
        <f t="shared" si="539"/>
        <v>0</v>
      </c>
      <c r="FU291" s="439">
        <f t="shared" si="539"/>
        <v>0</v>
      </c>
      <c r="FV291" s="439">
        <f t="shared" si="539"/>
        <v>0</v>
      </c>
      <c r="FW291" s="439">
        <f t="shared" si="539"/>
        <v>0</v>
      </c>
      <c r="FX291" s="439">
        <f t="shared" si="539"/>
        <v>0</v>
      </c>
      <c r="FY291" s="439">
        <f t="shared" si="539"/>
        <v>0</v>
      </c>
      <c r="FZ291" s="439">
        <f t="shared" si="539"/>
        <v>0</v>
      </c>
      <c r="GA291" s="439">
        <f t="shared" si="539"/>
        <v>0</v>
      </c>
      <c r="GB291" s="439">
        <f t="shared" si="539"/>
        <v>0</v>
      </c>
      <c r="GC291" s="439">
        <f t="shared" si="539"/>
        <v>0</v>
      </c>
      <c r="GD291" s="439">
        <f t="shared" si="539"/>
        <v>0</v>
      </c>
      <c r="GE291" s="439">
        <f t="shared" si="539"/>
        <v>0</v>
      </c>
      <c r="GF291" s="439">
        <f t="shared" si="539"/>
        <v>0</v>
      </c>
      <c r="GG291" s="439">
        <f t="shared" si="539"/>
        <v>0</v>
      </c>
      <c r="GH291" s="439">
        <f t="shared" si="539"/>
        <v>0</v>
      </c>
      <c r="GI291" s="439">
        <f t="shared" si="539"/>
        <v>0</v>
      </c>
      <c r="GJ291" s="439">
        <f t="shared" si="539"/>
        <v>0</v>
      </c>
      <c r="GK291" s="439">
        <f t="shared" si="539"/>
        <v>0</v>
      </c>
      <c r="GL291" s="439">
        <f t="shared" si="539"/>
        <v>0</v>
      </c>
      <c r="GM291" s="439">
        <f t="shared" si="539"/>
        <v>0</v>
      </c>
      <c r="GN291" s="439">
        <f t="shared" si="539"/>
        <v>0</v>
      </c>
      <c r="GO291" s="439">
        <f t="shared" ref="GO291:IZ291" si="540">IF(GO$165=EOMONTH($E115,$R115*(1-$O115)),SUMIFS($D284:$NK284,$D$165:$NK$165,"&gt;"&amp;EOMONTH($E115,$R115*(1-$O115)+$S115*(1-$O115)+$T115*$O115),$D$165:$NK$165,"&lt;="&amp;EOMONTH($E115,$R115*(1-$O115)+60))*-($AF115*(1-$O115)+$AH115*$O115)+SUMIFS($D284:$NK284,$D$165:$NK$165,"&gt;"&amp;EOMONTH($E115,$R115*(1-$O115)+60),$D$165:$NK$165,"&lt;="&amp;EOMONTH($E115,$R115*(1-$O115)+372))*-($AG115*(1-$O115)+$AI115*$O115),0)</f>
        <v>0</v>
      </c>
      <c r="GP291" s="439">
        <f t="shared" si="540"/>
        <v>0</v>
      </c>
      <c r="GQ291" s="439">
        <f t="shared" si="540"/>
        <v>0</v>
      </c>
      <c r="GR291" s="439">
        <f t="shared" si="540"/>
        <v>0</v>
      </c>
      <c r="GS291" s="439">
        <f t="shared" si="540"/>
        <v>0</v>
      </c>
      <c r="GT291" s="439">
        <f t="shared" si="540"/>
        <v>0</v>
      </c>
      <c r="GU291" s="439">
        <f t="shared" si="540"/>
        <v>0</v>
      </c>
      <c r="GV291" s="439">
        <f t="shared" si="540"/>
        <v>0</v>
      </c>
      <c r="GW291" s="439">
        <f t="shared" si="540"/>
        <v>0</v>
      </c>
      <c r="GX291" s="439">
        <f t="shared" si="540"/>
        <v>0</v>
      </c>
      <c r="GY291" s="439">
        <f t="shared" si="540"/>
        <v>0</v>
      </c>
      <c r="GZ291" s="439">
        <f t="shared" si="540"/>
        <v>0</v>
      </c>
      <c r="HA291" s="439">
        <f t="shared" si="540"/>
        <v>0</v>
      </c>
      <c r="HB291" s="439">
        <f t="shared" si="540"/>
        <v>0</v>
      </c>
      <c r="HC291" s="439">
        <f t="shared" si="540"/>
        <v>0</v>
      </c>
      <c r="HD291" s="439">
        <f t="shared" si="540"/>
        <v>0</v>
      </c>
      <c r="HE291" s="439">
        <f t="shared" si="540"/>
        <v>0</v>
      </c>
      <c r="HF291" s="439">
        <f t="shared" si="540"/>
        <v>0</v>
      </c>
      <c r="HG291" s="439">
        <f t="shared" si="540"/>
        <v>0</v>
      </c>
      <c r="HH291" s="439">
        <f t="shared" si="540"/>
        <v>0</v>
      </c>
      <c r="HI291" s="439">
        <f t="shared" si="540"/>
        <v>0</v>
      </c>
      <c r="HJ291" s="439">
        <f t="shared" si="540"/>
        <v>0</v>
      </c>
      <c r="HK291" s="439">
        <f t="shared" si="540"/>
        <v>0</v>
      </c>
      <c r="HL291" s="439">
        <f t="shared" si="540"/>
        <v>0</v>
      </c>
      <c r="HM291" s="439">
        <f t="shared" si="540"/>
        <v>0</v>
      </c>
      <c r="HN291" s="439">
        <f t="shared" si="540"/>
        <v>0</v>
      </c>
      <c r="HO291" s="439">
        <f t="shared" si="540"/>
        <v>0</v>
      </c>
      <c r="HP291" s="439">
        <f t="shared" si="540"/>
        <v>0</v>
      </c>
      <c r="HQ291" s="439">
        <f t="shared" si="540"/>
        <v>0</v>
      </c>
      <c r="HR291" s="439">
        <f t="shared" si="540"/>
        <v>0</v>
      </c>
      <c r="HS291" s="439">
        <f t="shared" si="540"/>
        <v>0</v>
      </c>
      <c r="HT291" s="439">
        <f t="shared" si="540"/>
        <v>0</v>
      </c>
      <c r="HU291" s="439">
        <f t="shared" si="540"/>
        <v>0</v>
      </c>
      <c r="HV291" s="439">
        <f t="shared" si="540"/>
        <v>0</v>
      </c>
      <c r="HW291" s="439">
        <f t="shared" si="540"/>
        <v>0</v>
      </c>
      <c r="HX291" s="439">
        <f t="shared" si="540"/>
        <v>0</v>
      </c>
      <c r="HY291" s="439">
        <f t="shared" si="540"/>
        <v>0</v>
      </c>
      <c r="HZ291" s="439">
        <f t="shared" si="540"/>
        <v>0</v>
      </c>
      <c r="IA291" s="439">
        <f t="shared" si="540"/>
        <v>0</v>
      </c>
      <c r="IB291" s="439">
        <f t="shared" si="540"/>
        <v>0</v>
      </c>
      <c r="IC291" s="439">
        <f t="shared" si="540"/>
        <v>0</v>
      </c>
      <c r="ID291" s="439">
        <f t="shared" si="540"/>
        <v>0</v>
      </c>
      <c r="IE291" s="439">
        <f t="shared" si="540"/>
        <v>0</v>
      </c>
      <c r="IF291" s="439">
        <f t="shared" si="540"/>
        <v>0</v>
      </c>
      <c r="IG291" s="439">
        <f t="shared" si="540"/>
        <v>0</v>
      </c>
      <c r="IH291" s="439">
        <f t="shared" si="540"/>
        <v>0</v>
      </c>
      <c r="II291" s="439">
        <f t="shared" si="540"/>
        <v>0</v>
      </c>
      <c r="IJ291" s="439">
        <f t="shared" si="540"/>
        <v>0</v>
      </c>
      <c r="IK291" s="439">
        <f t="shared" si="540"/>
        <v>0</v>
      </c>
      <c r="IL291" s="439">
        <f t="shared" si="540"/>
        <v>0</v>
      </c>
      <c r="IM291" s="439">
        <f t="shared" si="540"/>
        <v>0</v>
      </c>
      <c r="IN291" s="439">
        <f t="shared" si="540"/>
        <v>0</v>
      </c>
      <c r="IO291" s="439">
        <f t="shared" si="540"/>
        <v>0</v>
      </c>
      <c r="IP291" s="439">
        <f t="shared" si="540"/>
        <v>0</v>
      </c>
      <c r="IQ291" s="439">
        <f t="shared" si="540"/>
        <v>0</v>
      </c>
      <c r="IR291" s="439">
        <f t="shared" si="540"/>
        <v>0</v>
      </c>
      <c r="IS291" s="439">
        <f t="shared" si="540"/>
        <v>0</v>
      </c>
      <c r="IT291" s="439">
        <f t="shared" si="540"/>
        <v>0</v>
      </c>
      <c r="IU291" s="439">
        <f t="shared" si="540"/>
        <v>0</v>
      </c>
      <c r="IV291" s="439">
        <f t="shared" si="540"/>
        <v>0</v>
      </c>
      <c r="IW291" s="439">
        <f t="shared" si="540"/>
        <v>0</v>
      </c>
      <c r="IX291" s="439">
        <f t="shared" si="540"/>
        <v>0</v>
      </c>
      <c r="IY291" s="439">
        <f t="shared" si="540"/>
        <v>0</v>
      </c>
      <c r="IZ291" s="439">
        <f t="shared" si="540"/>
        <v>0</v>
      </c>
      <c r="JA291" s="439">
        <f t="shared" ref="JA291:LL291" si="541">IF(JA$165=EOMONTH($E115,$R115*(1-$O115)),SUMIFS($D284:$NK284,$D$165:$NK$165,"&gt;"&amp;EOMONTH($E115,$R115*(1-$O115)+$S115*(1-$O115)+$T115*$O115),$D$165:$NK$165,"&lt;="&amp;EOMONTH($E115,$R115*(1-$O115)+60))*-($AF115*(1-$O115)+$AH115*$O115)+SUMIFS($D284:$NK284,$D$165:$NK$165,"&gt;"&amp;EOMONTH($E115,$R115*(1-$O115)+60),$D$165:$NK$165,"&lt;="&amp;EOMONTH($E115,$R115*(1-$O115)+372))*-($AG115*(1-$O115)+$AI115*$O115),0)</f>
        <v>0</v>
      </c>
      <c r="JB291" s="439">
        <f t="shared" si="541"/>
        <v>0</v>
      </c>
      <c r="JC291" s="439">
        <f t="shared" si="541"/>
        <v>0</v>
      </c>
      <c r="JD291" s="439">
        <f t="shared" si="541"/>
        <v>0</v>
      </c>
      <c r="JE291" s="439">
        <f t="shared" si="541"/>
        <v>0</v>
      </c>
      <c r="JF291" s="439">
        <f t="shared" si="541"/>
        <v>0</v>
      </c>
      <c r="JG291" s="439">
        <f t="shared" si="541"/>
        <v>0</v>
      </c>
      <c r="JH291" s="439">
        <f t="shared" si="541"/>
        <v>0</v>
      </c>
      <c r="JI291" s="439">
        <f t="shared" si="541"/>
        <v>0</v>
      </c>
      <c r="JJ291" s="439">
        <f t="shared" si="541"/>
        <v>0</v>
      </c>
      <c r="JK291" s="439">
        <f t="shared" si="541"/>
        <v>0</v>
      </c>
      <c r="JL291" s="439">
        <f t="shared" si="541"/>
        <v>0</v>
      </c>
      <c r="JM291" s="439">
        <f t="shared" si="541"/>
        <v>0</v>
      </c>
      <c r="JN291" s="439">
        <f t="shared" si="541"/>
        <v>0</v>
      </c>
      <c r="JO291" s="439">
        <f t="shared" si="541"/>
        <v>0</v>
      </c>
      <c r="JP291" s="439">
        <f t="shared" si="541"/>
        <v>0</v>
      </c>
      <c r="JQ291" s="439">
        <f t="shared" si="541"/>
        <v>0</v>
      </c>
      <c r="JR291" s="439">
        <f t="shared" si="541"/>
        <v>0</v>
      </c>
      <c r="JS291" s="439">
        <f t="shared" si="541"/>
        <v>0</v>
      </c>
      <c r="JT291" s="439">
        <f t="shared" si="541"/>
        <v>0</v>
      </c>
      <c r="JU291" s="439">
        <f t="shared" si="541"/>
        <v>0</v>
      </c>
      <c r="JV291" s="439">
        <f t="shared" si="541"/>
        <v>0</v>
      </c>
      <c r="JW291" s="439">
        <f t="shared" si="541"/>
        <v>0</v>
      </c>
      <c r="JX291" s="439">
        <f t="shared" si="541"/>
        <v>0</v>
      </c>
      <c r="JY291" s="439">
        <f t="shared" si="541"/>
        <v>0</v>
      </c>
      <c r="JZ291" s="439">
        <f t="shared" si="541"/>
        <v>0</v>
      </c>
      <c r="KA291" s="439">
        <f t="shared" si="541"/>
        <v>0</v>
      </c>
      <c r="KB291" s="439">
        <f t="shared" si="541"/>
        <v>0</v>
      </c>
      <c r="KC291" s="439">
        <f t="shared" si="541"/>
        <v>0</v>
      </c>
      <c r="KD291" s="439">
        <f t="shared" si="541"/>
        <v>0</v>
      </c>
      <c r="KE291" s="439">
        <f t="shared" si="541"/>
        <v>0</v>
      </c>
      <c r="KF291" s="439">
        <f t="shared" si="541"/>
        <v>0</v>
      </c>
      <c r="KG291" s="439">
        <f t="shared" si="541"/>
        <v>0</v>
      </c>
      <c r="KH291" s="439">
        <f t="shared" si="541"/>
        <v>0</v>
      </c>
      <c r="KI291" s="439">
        <f t="shared" si="541"/>
        <v>0</v>
      </c>
      <c r="KJ291" s="439">
        <f t="shared" si="541"/>
        <v>0</v>
      </c>
      <c r="KK291" s="439">
        <f t="shared" si="541"/>
        <v>0</v>
      </c>
      <c r="KL291" s="439">
        <f t="shared" si="541"/>
        <v>0</v>
      </c>
      <c r="KM291" s="439">
        <f t="shared" si="541"/>
        <v>0</v>
      </c>
      <c r="KN291" s="439">
        <f t="shared" si="541"/>
        <v>0</v>
      </c>
      <c r="KO291" s="439">
        <f t="shared" si="541"/>
        <v>0</v>
      </c>
      <c r="KP291" s="439">
        <f t="shared" si="541"/>
        <v>0</v>
      </c>
      <c r="KQ291" s="439">
        <f t="shared" si="541"/>
        <v>0</v>
      </c>
      <c r="KR291" s="439">
        <f t="shared" si="541"/>
        <v>0</v>
      </c>
      <c r="KS291" s="439">
        <f t="shared" si="541"/>
        <v>0</v>
      </c>
      <c r="KT291" s="439">
        <f t="shared" si="541"/>
        <v>0</v>
      </c>
      <c r="KU291" s="439">
        <f t="shared" si="541"/>
        <v>0</v>
      </c>
      <c r="KV291" s="439">
        <f t="shared" si="541"/>
        <v>0</v>
      </c>
      <c r="KW291" s="439">
        <f t="shared" si="541"/>
        <v>0</v>
      </c>
      <c r="KX291" s="439">
        <f t="shared" si="541"/>
        <v>0</v>
      </c>
      <c r="KY291" s="439">
        <f t="shared" si="541"/>
        <v>0</v>
      </c>
      <c r="KZ291" s="439">
        <f t="shared" si="541"/>
        <v>0</v>
      </c>
      <c r="LA291" s="439">
        <f t="shared" si="541"/>
        <v>0</v>
      </c>
      <c r="LB291" s="439">
        <f t="shared" si="541"/>
        <v>0</v>
      </c>
      <c r="LC291" s="439">
        <f t="shared" si="541"/>
        <v>0</v>
      </c>
      <c r="LD291" s="439">
        <f t="shared" si="541"/>
        <v>0</v>
      </c>
      <c r="LE291" s="439">
        <f t="shared" si="541"/>
        <v>0</v>
      </c>
      <c r="LF291" s="439">
        <f t="shared" si="541"/>
        <v>0</v>
      </c>
      <c r="LG291" s="439">
        <f t="shared" si="541"/>
        <v>0</v>
      </c>
      <c r="LH291" s="439">
        <f t="shared" si="541"/>
        <v>0</v>
      </c>
      <c r="LI291" s="439">
        <f t="shared" si="541"/>
        <v>0</v>
      </c>
      <c r="LJ291" s="439">
        <f t="shared" si="541"/>
        <v>0</v>
      </c>
      <c r="LK291" s="439">
        <f t="shared" si="541"/>
        <v>0</v>
      </c>
      <c r="LL291" s="439">
        <f t="shared" si="541"/>
        <v>0</v>
      </c>
      <c r="LM291" s="439">
        <f t="shared" ref="LM291:NK291" si="542">IF(LM$165=EOMONTH($E115,$R115*(1-$O115)),SUMIFS($D284:$NK284,$D$165:$NK$165,"&gt;"&amp;EOMONTH($E115,$R115*(1-$O115)+$S115*(1-$O115)+$T115*$O115),$D$165:$NK$165,"&lt;="&amp;EOMONTH($E115,$R115*(1-$O115)+60))*-($AF115*(1-$O115)+$AH115*$O115)+SUMIFS($D284:$NK284,$D$165:$NK$165,"&gt;"&amp;EOMONTH($E115,$R115*(1-$O115)+60),$D$165:$NK$165,"&lt;="&amp;EOMONTH($E115,$R115*(1-$O115)+372))*-($AG115*(1-$O115)+$AI115*$O115),0)</f>
        <v>0</v>
      </c>
      <c r="LN291" s="439">
        <f t="shared" si="542"/>
        <v>0</v>
      </c>
      <c r="LO291" s="439">
        <f t="shared" si="542"/>
        <v>0</v>
      </c>
      <c r="LP291" s="439">
        <f t="shared" si="542"/>
        <v>0</v>
      </c>
      <c r="LQ291" s="439">
        <f t="shared" si="542"/>
        <v>0</v>
      </c>
      <c r="LR291" s="439">
        <f t="shared" si="542"/>
        <v>0</v>
      </c>
      <c r="LS291" s="439">
        <f t="shared" si="542"/>
        <v>0</v>
      </c>
      <c r="LT291" s="439">
        <f t="shared" si="542"/>
        <v>0</v>
      </c>
      <c r="LU291" s="439">
        <f t="shared" si="542"/>
        <v>0</v>
      </c>
      <c r="LV291" s="439">
        <f t="shared" si="542"/>
        <v>0</v>
      </c>
      <c r="LW291" s="439">
        <f t="shared" si="542"/>
        <v>0</v>
      </c>
      <c r="LX291" s="439">
        <f t="shared" si="542"/>
        <v>0</v>
      </c>
      <c r="LY291" s="439">
        <f t="shared" si="542"/>
        <v>0</v>
      </c>
      <c r="LZ291" s="439">
        <f t="shared" si="542"/>
        <v>0</v>
      </c>
      <c r="MA291" s="439">
        <f t="shared" si="542"/>
        <v>0</v>
      </c>
      <c r="MB291" s="439">
        <f t="shared" si="542"/>
        <v>0</v>
      </c>
      <c r="MC291" s="439">
        <f t="shared" si="542"/>
        <v>0</v>
      </c>
      <c r="MD291" s="439">
        <f t="shared" si="542"/>
        <v>0</v>
      </c>
      <c r="ME291" s="439">
        <f t="shared" si="542"/>
        <v>0</v>
      </c>
      <c r="MF291" s="439">
        <f t="shared" si="542"/>
        <v>0</v>
      </c>
      <c r="MG291" s="439">
        <f t="shared" si="542"/>
        <v>0</v>
      </c>
      <c r="MH291" s="439">
        <f t="shared" si="542"/>
        <v>0</v>
      </c>
      <c r="MI291" s="439">
        <f t="shared" si="542"/>
        <v>0</v>
      </c>
      <c r="MJ291" s="439">
        <f t="shared" si="542"/>
        <v>0</v>
      </c>
      <c r="MK291" s="439">
        <f t="shared" si="542"/>
        <v>0</v>
      </c>
      <c r="ML291" s="439">
        <f t="shared" si="542"/>
        <v>0</v>
      </c>
      <c r="MM291" s="439">
        <f t="shared" si="542"/>
        <v>0</v>
      </c>
      <c r="MN291" s="439">
        <f t="shared" si="542"/>
        <v>0</v>
      </c>
      <c r="MO291" s="439">
        <f t="shared" si="542"/>
        <v>0</v>
      </c>
      <c r="MP291" s="439">
        <f t="shared" si="542"/>
        <v>0</v>
      </c>
      <c r="MQ291" s="439">
        <f t="shared" si="542"/>
        <v>0</v>
      </c>
      <c r="MR291" s="439">
        <f t="shared" si="542"/>
        <v>0</v>
      </c>
      <c r="MS291" s="439">
        <f t="shared" si="542"/>
        <v>0</v>
      </c>
      <c r="MT291" s="439">
        <f t="shared" si="542"/>
        <v>0</v>
      </c>
      <c r="MU291" s="439">
        <f t="shared" si="542"/>
        <v>0</v>
      </c>
      <c r="MV291" s="439">
        <f t="shared" si="542"/>
        <v>0</v>
      </c>
      <c r="MW291" s="439">
        <f t="shared" si="542"/>
        <v>0</v>
      </c>
      <c r="MX291" s="439">
        <f t="shared" si="542"/>
        <v>0</v>
      </c>
      <c r="MY291" s="439">
        <f t="shared" si="542"/>
        <v>0</v>
      </c>
      <c r="MZ291" s="439">
        <f t="shared" si="542"/>
        <v>0</v>
      </c>
      <c r="NA291" s="439">
        <f t="shared" si="542"/>
        <v>0</v>
      </c>
      <c r="NB291" s="439">
        <f t="shared" si="542"/>
        <v>0</v>
      </c>
      <c r="NC291" s="439">
        <f t="shared" si="542"/>
        <v>0</v>
      </c>
      <c r="ND291" s="439">
        <f t="shared" si="542"/>
        <v>0</v>
      </c>
      <c r="NE291" s="439">
        <f t="shared" si="542"/>
        <v>0</v>
      </c>
      <c r="NF291" s="439">
        <f t="shared" si="542"/>
        <v>0</v>
      </c>
      <c r="NG291" s="439">
        <f t="shared" si="542"/>
        <v>0</v>
      </c>
      <c r="NH291" s="439">
        <f t="shared" si="542"/>
        <v>0</v>
      </c>
      <c r="NI291" s="439">
        <f t="shared" si="542"/>
        <v>0</v>
      </c>
      <c r="NJ291" s="439">
        <f t="shared" si="542"/>
        <v>0</v>
      </c>
      <c r="NK291" s="442">
        <f t="shared" si="542"/>
        <v>0</v>
      </c>
    </row>
    <row r="292" spans="1:375" x14ac:dyDescent="0.15">
      <c r="A292" s="443">
        <f t="shared" ref="A292" si="543">SUM(D292:NK292)</f>
        <v>2863179.0034332741</v>
      </c>
      <c r="B292" s="448"/>
      <c r="C292" s="445" t="s">
        <v>762</v>
      </c>
      <c r="D292" s="446">
        <f>SUM(D287:D291)</f>
        <v>0</v>
      </c>
      <c r="E292" s="446">
        <f t="shared" ref="E292:BP292" si="544">SUM(E287:E291)</f>
        <v>0</v>
      </c>
      <c r="F292" s="446">
        <f t="shared" si="544"/>
        <v>0</v>
      </c>
      <c r="G292" s="446">
        <f t="shared" si="544"/>
        <v>0</v>
      </c>
      <c r="H292" s="446">
        <f t="shared" si="544"/>
        <v>0</v>
      </c>
      <c r="I292" s="446">
        <f t="shared" si="544"/>
        <v>0</v>
      </c>
      <c r="J292" s="446">
        <f t="shared" si="544"/>
        <v>0</v>
      </c>
      <c r="K292" s="446">
        <f t="shared" si="544"/>
        <v>0</v>
      </c>
      <c r="L292" s="446">
        <f t="shared" si="544"/>
        <v>0</v>
      </c>
      <c r="M292" s="446">
        <f t="shared" si="544"/>
        <v>0</v>
      </c>
      <c r="N292" s="446">
        <f t="shared" si="544"/>
        <v>0</v>
      </c>
      <c r="O292" s="446">
        <f t="shared" si="544"/>
        <v>0</v>
      </c>
      <c r="P292" s="446">
        <f t="shared" si="544"/>
        <v>0</v>
      </c>
      <c r="Q292" s="446">
        <f t="shared" si="544"/>
        <v>0</v>
      </c>
      <c r="R292" s="446">
        <f t="shared" si="544"/>
        <v>0</v>
      </c>
      <c r="S292" s="446">
        <f t="shared" si="544"/>
        <v>0</v>
      </c>
      <c r="T292" s="446">
        <f t="shared" si="544"/>
        <v>0</v>
      </c>
      <c r="U292" s="446">
        <f t="shared" si="544"/>
        <v>0</v>
      </c>
      <c r="V292" s="446">
        <f t="shared" si="544"/>
        <v>0</v>
      </c>
      <c r="W292" s="446">
        <f t="shared" si="544"/>
        <v>-215068.51799999998</v>
      </c>
      <c r="X292" s="446">
        <f t="shared" si="544"/>
        <v>2042.8616862248309</v>
      </c>
      <c r="Y292" s="446">
        <f t="shared" si="544"/>
        <v>2103.4404717978578</v>
      </c>
      <c r="Z292" s="446">
        <f t="shared" si="544"/>
        <v>2140.5543301435791</v>
      </c>
      <c r="AA292" s="446">
        <f t="shared" si="544"/>
        <v>2141.9836969133285</v>
      </c>
      <c r="AB292" s="446">
        <f t="shared" si="544"/>
        <v>2930.9581895108313</v>
      </c>
      <c r="AC292" s="446">
        <f t="shared" si="544"/>
        <v>21434.988729186163</v>
      </c>
      <c r="AD292" s="446">
        <f t="shared" si="544"/>
        <v>21461.454482261252</v>
      </c>
      <c r="AE292" s="446">
        <f t="shared" si="544"/>
        <v>21477.253349588696</v>
      </c>
      <c r="AF292" s="446">
        <f t="shared" si="544"/>
        <v>21605.303327405629</v>
      </c>
      <c r="AG292" s="446">
        <f t="shared" si="544"/>
        <v>21888.445677551383</v>
      </c>
      <c r="AH292" s="446">
        <f t="shared" si="544"/>
        <v>21968.721649629806</v>
      </c>
      <c r="AI292" s="446">
        <f t="shared" si="544"/>
        <v>21971.554998303865</v>
      </c>
      <c r="AJ292" s="446">
        <f t="shared" si="544"/>
        <v>22524.325753993689</v>
      </c>
      <c r="AK292" s="446">
        <f t="shared" si="544"/>
        <v>22572.164987212891</v>
      </c>
      <c r="AL292" s="446">
        <f t="shared" si="544"/>
        <v>22658.887777732081</v>
      </c>
      <c r="AM292" s="446">
        <f t="shared" si="544"/>
        <v>22661.749181187846</v>
      </c>
      <c r="AN292" s="446">
        <f t="shared" si="544"/>
        <v>23602.510511812539</v>
      </c>
      <c r="AO292" s="446">
        <f t="shared" si="544"/>
        <v>23607.709534478905</v>
      </c>
      <c r="AP292" s="446">
        <f t="shared" si="544"/>
        <v>23610.592161169487</v>
      </c>
      <c r="AQ292" s="446">
        <f t="shared" si="544"/>
        <v>23613.481897195143</v>
      </c>
      <c r="AR292" s="446">
        <f t="shared" si="544"/>
        <v>23617.706467415381</v>
      </c>
      <c r="AS292" s="446">
        <f t="shared" si="544"/>
        <v>23623.114151426871</v>
      </c>
      <c r="AT292" s="446">
        <f t="shared" si="544"/>
        <v>23626.025320832046</v>
      </c>
      <c r="AU292" s="446">
        <f t="shared" si="544"/>
        <v>23628.943669966327</v>
      </c>
      <c r="AV292" s="446">
        <f t="shared" si="544"/>
        <v>24198.297548326846</v>
      </c>
      <c r="AW292" s="446">
        <f t="shared" si="544"/>
        <v>24201.987340350854</v>
      </c>
      <c r="AX292" s="446">
        <f t="shared" si="544"/>
        <v>24205.35224885257</v>
      </c>
      <c r="AY292" s="446">
        <f t="shared" si="544"/>
        <v>24208.299494412007</v>
      </c>
      <c r="AZ292" s="446">
        <f t="shared" si="544"/>
        <v>24282.925257875795</v>
      </c>
      <c r="BA292" s="446">
        <f t="shared" si="544"/>
        <v>24288.280251222153</v>
      </c>
      <c r="BB292" s="446">
        <f t="shared" si="544"/>
        <v>24291.249356713452</v>
      </c>
      <c r="BC292" s="446">
        <f t="shared" si="544"/>
        <v>24294.225784819875</v>
      </c>
      <c r="BD292" s="446">
        <f t="shared" si="544"/>
        <v>24298.577092146719</v>
      </c>
      <c r="BE292" s="446">
        <f t="shared" si="544"/>
        <v>24304.147006678555</v>
      </c>
      <c r="BF292" s="446">
        <f t="shared" si="544"/>
        <v>24307.145511165887</v>
      </c>
      <c r="BG292" s="446">
        <f t="shared" si="544"/>
        <v>24310.151410774193</v>
      </c>
      <c r="BH292" s="446">
        <f t="shared" si="544"/>
        <v>0</v>
      </c>
      <c r="BI292" s="446">
        <f t="shared" si="544"/>
        <v>0</v>
      </c>
      <c r="BJ292" s="446">
        <f t="shared" si="544"/>
        <v>-243225.63403406169</v>
      </c>
      <c r="BK292" s="446">
        <f t="shared" si="544"/>
        <v>4779.7030335775662</v>
      </c>
      <c r="BL292" s="446">
        <f t="shared" si="544"/>
        <v>4925.6342147479445</v>
      </c>
      <c r="BM292" s="446">
        <f t="shared" si="544"/>
        <v>26588.291529782698</v>
      </c>
      <c r="BN292" s="446">
        <f t="shared" si="544"/>
        <v>26620.16633329355</v>
      </c>
      <c r="BO292" s="446">
        <f t="shared" si="544"/>
        <v>26622.841977961289</v>
      </c>
      <c r="BP292" s="446">
        <f t="shared" si="544"/>
        <v>26825.264753796353</v>
      </c>
      <c r="BQ292" s="446">
        <f t="shared" ref="BQ292:EB292" si="545">SUM(BQ287:BQ291)</f>
        <v>26831.001765764144</v>
      </c>
      <c r="BR292" s="446">
        <f t="shared" si="545"/>
        <v>26916.179648386613</v>
      </c>
      <c r="BS292" s="446">
        <f t="shared" si="545"/>
        <v>26919.27572498317</v>
      </c>
      <c r="BT292" s="446">
        <f t="shared" si="545"/>
        <v>26922.379437339852</v>
      </c>
      <c r="BU292" s="446">
        <f t="shared" si="545"/>
        <v>26925.4908042885</v>
      </c>
      <c r="BV292" s="446">
        <f t="shared" si="545"/>
        <v>26929.060635717968</v>
      </c>
      <c r="BW292" s="446">
        <f t="shared" si="545"/>
        <v>26932.187368531977</v>
      </c>
      <c r="BX292" s="446">
        <f t="shared" si="545"/>
        <v>27010.223757649772</v>
      </c>
      <c r="BY292" s="446">
        <f t="shared" si="545"/>
        <v>27674.872827273419</v>
      </c>
      <c r="BZ292" s="446">
        <f t="shared" si="545"/>
        <v>27678.02275128914</v>
      </c>
      <c r="CA292" s="446">
        <f t="shared" si="545"/>
        <v>27681.180443867244</v>
      </c>
      <c r="CB292" s="446">
        <f t="shared" si="545"/>
        <v>27685.796745810294</v>
      </c>
      <c r="CC292" s="446">
        <f t="shared" si="545"/>
        <v>27691.705868137116</v>
      </c>
      <c r="CD292" s="446">
        <f t="shared" si="545"/>
        <v>27694.886981547726</v>
      </c>
      <c r="CE292" s="446">
        <f t="shared" si="545"/>
        <v>27698.075940442181</v>
      </c>
      <c r="CF292" s="446">
        <f t="shared" si="545"/>
        <v>27701.27276416956</v>
      </c>
      <c r="CG292" s="446">
        <f t="shared" si="545"/>
        <v>27704.477472126669</v>
      </c>
      <c r="CH292" s="446">
        <f t="shared" si="545"/>
        <v>27708.15439849902</v>
      </c>
      <c r="CI292" s="446">
        <f t="shared" si="545"/>
        <v>27711.374933297448</v>
      </c>
      <c r="CJ292" s="446">
        <f t="shared" si="545"/>
        <v>27791.176852962973</v>
      </c>
      <c r="CK292" s="446">
        <f t="shared" si="545"/>
        <v>28475.765394675331</v>
      </c>
      <c r="CL292" s="446">
        <f t="shared" si="545"/>
        <v>28479.009816411522</v>
      </c>
      <c r="CM292" s="446">
        <f t="shared" si="545"/>
        <v>28482.262239766969</v>
      </c>
      <c r="CN292" s="446">
        <f t="shared" si="545"/>
        <v>28487.017030768311</v>
      </c>
      <c r="CO292" s="446">
        <f t="shared" si="545"/>
        <v>28493.103426764941</v>
      </c>
      <c r="CP292" s="446">
        <f t="shared" si="545"/>
        <v>28496.379973577867</v>
      </c>
      <c r="CQ292" s="446">
        <f t="shared" si="545"/>
        <v>28499.664601239154</v>
      </c>
      <c r="CR292" s="446">
        <f t="shared" si="545"/>
        <v>28502.95732967836</v>
      </c>
      <c r="CS292" s="446">
        <f t="shared" si="545"/>
        <v>28506.258178874181</v>
      </c>
      <c r="CT292" s="446">
        <f t="shared" si="545"/>
        <v>28447.848991721348</v>
      </c>
      <c r="CU292" s="446">
        <f t="shared" si="545"/>
        <v>28451.075427408516</v>
      </c>
      <c r="CV292" s="446">
        <f t="shared" si="545"/>
        <v>28225.760299232676</v>
      </c>
      <c r="CW292" s="446">
        <f t="shared" si="545"/>
        <v>28976.174645972082</v>
      </c>
      <c r="CX292" s="446">
        <f t="shared" si="545"/>
        <v>28979.091202128639</v>
      </c>
      <c r="CY292" s="446">
        <f t="shared" si="545"/>
        <v>29217.112547984554</v>
      </c>
      <c r="CZ292" s="446">
        <f t="shared" si="545"/>
        <v>29222.009982715936</v>
      </c>
      <c r="DA292" s="446">
        <f t="shared" si="545"/>
        <v>29317.98029951955</v>
      </c>
      <c r="DB292" s="446">
        <f t="shared" si="545"/>
        <v>29321.355142736866</v>
      </c>
      <c r="DC292" s="446">
        <f t="shared" si="545"/>
        <v>29324.738309227992</v>
      </c>
      <c r="DD292" s="446">
        <f t="shared" si="545"/>
        <v>29328.129819520371</v>
      </c>
      <c r="DE292" s="446">
        <f t="shared" si="545"/>
        <v>29331.529694192068</v>
      </c>
      <c r="DF292" s="446">
        <f t="shared" si="545"/>
        <v>29334.937953871897</v>
      </c>
      <c r="DG292" s="446">
        <f t="shared" si="545"/>
        <v>29338.354619239548</v>
      </c>
      <c r="DH292" s="446">
        <f t="shared" si="545"/>
        <v>29419.038611530665</v>
      </c>
      <c r="DI292" s="446">
        <f t="shared" si="545"/>
        <v>30148.58628670136</v>
      </c>
      <c r="DJ292" s="446">
        <f t="shared" si="545"/>
        <v>30152.028293721283</v>
      </c>
      <c r="DK292" s="446">
        <f t="shared" si="545"/>
        <v>30155.478789659079</v>
      </c>
      <c r="DL292" s="446">
        <f t="shared" si="545"/>
        <v>30160.523147432403</v>
      </c>
      <c r="DM292" s="446">
        <f t="shared" si="545"/>
        <v>30166.980204945226</v>
      </c>
      <c r="DN292" s="446">
        <f t="shared" si="545"/>
        <v>30170.456293459061</v>
      </c>
      <c r="DO292" s="446">
        <f t="shared" si="545"/>
        <v>30173.940954944923</v>
      </c>
      <c r="DP292" s="446">
        <f t="shared" si="545"/>
        <v>30177.434210546075</v>
      </c>
      <c r="DQ292" s="446">
        <f t="shared" si="545"/>
        <v>30180.936081457919</v>
      </c>
      <c r="DR292" s="446">
        <f t="shared" si="545"/>
        <v>30184.446588928142</v>
      </c>
      <c r="DS292" s="446">
        <f t="shared" si="545"/>
        <v>30187.965754256824</v>
      </c>
      <c r="DT292" s="446">
        <f t="shared" si="545"/>
        <v>30270.459476245473</v>
      </c>
      <c r="DU292" s="446">
        <f t="shared" si="545"/>
        <v>31021.893581671291</v>
      </c>
      <c r="DV292" s="446">
        <f t="shared" si="545"/>
        <v>31025.438848901813</v>
      </c>
      <c r="DW292" s="446">
        <f t="shared" si="545"/>
        <v>31028.992859717742</v>
      </c>
      <c r="DX292" s="446">
        <f t="shared" si="545"/>
        <v>31034.188548224265</v>
      </c>
      <c r="DY292" s="446">
        <f t="shared" si="545"/>
        <v>30672.694945512114</v>
      </c>
      <c r="DZ292" s="446">
        <f t="shared" si="545"/>
        <v>30675.754961165803</v>
      </c>
      <c r="EA292" s="446">
        <f t="shared" si="545"/>
        <v>30678.822523643601</v>
      </c>
      <c r="EB292" s="446">
        <f t="shared" si="545"/>
        <v>30945.887519852989</v>
      </c>
      <c r="EC292" s="446">
        <f t="shared" ref="EC292:GN292" si="546">SUM(EC287:EC291)</f>
        <v>30949.494446892193</v>
      </c>
      <c r="ED292" s="446">
        <f t="shared" si="546"/>
        <v>31061.869286567948</v>
      </c>
      <c r="EE292" s="446">
        <f t="shared" si="546"/>
        <v>31065.49402685649</v>
      </c>
      <c r="EF292" s="446">
        <f t="shared" si="546"/>
        <v>30172.78382206324</v>
      </c>
      <c r="EG292" s="446">
        <f t="shared" si="546"/>
        <v>30928.910356761415</v>
      </c>
      <c r="EH292" s="446">
        <f t="shared" si="546"/>
        <v>30932.45243325143</v>
      </c>
      <c r="EI292" s="446">
        <f t="shared" si="546"/>
        <v>30936.003245457621</v>
      </c>
      <c r="EJ292" s="446">
        <f t="shared" si="546"/>
        <v>30939.562814924626</v>
      </c>
      <c r="EK292" s="446">
        <f t="shared" si="546"/>
        <v>30943.131163250211</v>
      </c>
      <c r="EL292" s="446">
        <f t="shared" si="546"/>
        <v>30946.708312085408</v>
      </c>
      <c r="EM292" s="446">
        <f t="shared" si="546"/>
        <v>30950.294283134648</v>
      </c>
      <c r="EN292" s="446">
        <f t="shared" si="546"/>
        <v>30953.889098155891</v>
      </c>
      <c r="EO292" s="446">
        <f t="shared" si="546"/>
        <v>30957.492778960757</v>
      </c>
      <c r="EP292" s="446">
        <f t="shared" si="546"/>
        <v>30961.105347414661</v>
      </c>
      <c r="EQ292" s="446">
        <f t="shared" si="546"/>
        <v>30964.726825436945</v>
      </c>
      <c r="ER292" s="446">
        <f t="shared" si="546"/>
        <v>30985.507035169274</v>
      </c>
      <c r="ES292" s="446">
        <f t="shared" si="546"/>
        <v>31764.317365908388</v>
      </c>
      <c r="ET292" s="446">
        <f t="shared" si="546"/>
        <v>31767.965704693106</v>
      </c>
      <c r="EU292" s="446">
        <f t="shared" si="546"/>
        <v>31771.623041265484</v>
      </c>
      <c r="EV292" s="446">
        <f t="shared" si="546"/>
        <v>31775.289397816501</v>
      </c>
      <c r="EW292" s="446">
        <f t="shared" si="546"/>
        <v>0</v>
      </c>
      <c r="EX292" s="446">
        <f t="shared" si="546"/>
        <v>0</v>
      </c>
      <c r="EY292" s="446">
        <f t="shared" si="546"/>
        <v>0</v>
      </c>
      <c r="EZ292" s="446">
        <f t="shared" si="546"/>
        <v>0</v>
      </c>
      <c r="FA292" s="446">
        <f t="shared" si="546"/>
        <v>0</v>
      </c>
      <c r="FB292" s="446">
        <f t="shared" si="546"/>
        <v>0</v>
      </c>
      <c r="FC292" s="446">
        <f t="shared" si="546"/>
        <v>0</v>
      </c>
      <c r="FD292" s="446">
        <f t="shared" si="546"/>
        <v>0</v>
      </c>
      <c r="FE292" s="446">
        <f t="shared" si="546"/>
        <v>0</v>
      </c>
      <c r="FF292" s="446">
        <f t="shared" si="546"/>
        <v>0</v>
      </c>
      <c r="FG292" s="446">
        <f t="shared" si="546"/>
        <v>0</v>
      </c>
      <c r="FH292" s="446">
        <f t="shared" si="546"/>
        <v>0</v>
      </c>
      <c r="FI292" s="446">
        <f t="shared" si="546"/>
        <v>0</v>
      </c>
      <c r="FJ292" s="446">
        <f t="shared" si="546"/>
        <v>0</v>
      </c>
      <c r="FK292" s="446">
        <f t="shared" si="546"/>
        <v>0</v>
      </c>
      <c r="FL292" s="446">
        <f t="shared" si="546"/>
        <v>0</v>
      </c>
      <c r="FM292" s="446">
        <f t="shared" si="546"/>
        <v>0</v>
      </c>
      <c r="FN292" s="446">
        <f t="shared" si="546"/>
        <v>0</v>
      </c>
      <c r="FO292" s="446">
        <f t="shared" si="546"/>
        <v>0</v>
      </c>
      <c r="FP292" s="446">
        <f t="shared" si="546"/>
        <v>0</v>
      </c>
      <c r="FQ292" s="446">
        <f t="shared" si="546"/>
        <v>0</v>
      </c>
      <c r="FR292" s="446">
        <f t="shared" si="546"/>
        <v>0</v>
      </c>
      <c r="FS292" s="446">
        <f t="shared" si="546"/>
        <v>0</v>
      </c>
      <c r="FT292" s="446">
        <f t="shared" si="546"/>
        <v>0</v>
      </c>
      <c r="FU292" s="446">
        <f t="shared" si="546"/>
        <v>0</v>
      </c>
      <c r="FV292" s="446">
        <f t="shared" si="546"/>
        <v>0</v>
      </c>
      <c r="FW292" s="446">
        <f t="shared" si="546"/>
        <v>0</v>
      </c>
      <c r="FX292" s="446">
        <f t="shared" si="546"/>
        <v>0</v>
      </c>
      <c r="FY292" s="446">
        <f t="shared" si="546"/>
        <v>0</v>
      </c>
      <c r="FZ292" s="446">
        <f t="shared" si="546"/>
        <v>0</v>
      </c>
      <c r="GA292" s="446">
        <f t="shared" si="546"/>
        <v>0</v>
      </c>
      <c r="GB292" s="446">
        <f t="shared" si="546"/>
        <v>0</v>
      </c>
      <c r="GC292" s="446">
        <f t="shared" si="546"/>
        <v>0</v>
      </c>
      <c r="GD292" s="446">
        <f t="shared" si="546"/>
        <v>0</v>
      </c>
      <c r="GE292" s="446">
        <f t="shared" si="546"/>
        <v>0</v>
      </c>
      <c r="GF292" s="446">
        <f t="shared" si="546"/>
        <v>0</v>
      </c>
      <c r="GG292" s="446">
        <f t="shared" si="546"/>
        <v>0</v>
      </c>
      <c r="GH292" s="446">
        <f t="shared" si="546"/>
        <v>0</v>
      </c>
      <c r="GI292" s="446">
        <f t="shared" si="546"/>
        <v>0</v>
      </c>
      <c r="GJ292" s="446">
        <f t="shared" si="546"/>
        <v>0</v>
      </c>
      <c r="GK292" s="446">
        <f t="shared" si="546"/>
        <v>0</v>
      </c>
      <c r="GL292" s="446">
        <f t="shared" si="546"/>
        <v>0</v>
      </c>
      <c r="GM292" s="446">
        <f t="shared" si="546"/>
        <v>0</v>
      </c>
      <c r="GN292" s="446">
        <f t="shared" si="546"/>
        <v>0</v>
      </c>
      <c r="GO292" s="446">
        <f t="shared" ref="GO292:IZ292" si="547">SUM(GO287:GO291)</f>
        <v>0</v>
      </c>
      <c r="GP292" s="446">
        <f t="shared" si="547"/>
        <v>0</v>
      </c>
      <c r="GQ292" s="446">
        <f t="shared" si="547"/>
        <v>0</v>
      </c>
      <c r="GR292" s="446">
        <f t="shared" si="547"/>
        <v>0</v>
      </c>
      <c r="GS292" s="446">
        <f t="shared" si="547"/>
        <v>0</v>
      </c>
      <c r="GT292" s="446">
        <f t="shared" si="547"/>
        <v>0</v>
      </c>
      <c r="GU292" s="446">
        <f t="shared" si="547"/>
        <v>0</v>
      </c>
      <c r="GV292" s="446">
        <f t="shared" si="547"/>
        <v>0</v>
      </c>
      <c r="GW292" s="446">
        <f t="shared" si="547"/>
        <v>0</v>
      </c>
      <c r="GX292" s="446">
        <f t="shared" si="547"/>
        <v>0</v>
      </c>
      <c r="GY292" s="446">
        <f t="shared" si="547"/>
        <v>0</v>
      </c>
      <c r="GZ292" s="446">
        <f t="shared" si="547"/>
        <v>0</v>
      </c>
      <c r="HA292" s="446">
        <f t="shared" si="547"/>
        <v>0</v>
      </c>
      <c r="HB292" s="446">
        <f t="shared" si="547"/>
        <v>0</v>
      </c>
      <c r="HC292" s="446">
        <f t="shared" si="547"/>
        <v>0</v>
      </c>
      <c r="HD292" s="446">
        <f t="shared" si="547"/>
        <v>0</v>
      </c>
      <c r="HE292" s="446">
        <f t="shared" si="547"/>
        <v>0</v>
      </c>
      <c r="HF292" s="446">
        <f t="shared" si="547"/>
        <v>0</v>
      </c>
      <c r="HG292" s="446">
        <f t="shared" si="547"/>
        <v>0</v>
      </c>
      <c r="HH292" s="446">
        <f t="shared" si="547"/>
        <v>0</v>
      </c>
      <c r="HI292" s="446">
        <f t="shared" si="547"/>
        <v>0</v>
      </c>
      <c r="HJ292" s="446">
        <f t="shared" si="547"/>
        <v>0</v>
      </c>
      <c r="HK292" s="446">
        <f t="shared" si="547"/>
        <v>0</v>
      </c>
      <c r="HL292" s="446">
        <f t="shared" si="547"/>
        <v>0</v>
      </c>
      <c r="HM292" s="446">
        <f t="shared" si="547"/>
        <v>0</v>
      </c>
      <c r="HN292" s="446">
        <f t="shared" si="547"/>
        <v>0</v>
      </c>
      <c r="HO292" s="446">
        <f t="shared" si="547"/>
        <v>0</v>
      </c>
      <c r="HP292" s="446">
        <f t="shared" si="547"/>
        <v>0</v>
      </c>
      <c r="HQ292" s="446">
        <f t="shared" si="547"/>
        <v>0</v>
      </c>
      <c r="HR292" s="446">
        <f t="shared" si="547"/>
        <v>0</v>
      </c>
      <c r="HS292" s="446">
        <f t="shared" si="547"/>
        <v>0</v>
      </c>
      <c r="HT292" s="446">
        <f t="shared" si="547"/>
        <v>0</v>
      </c>
      <c r="HU292" s="446">
        <f t="shared" si="547"/>
        <v>0</v>
      </c>
      <c r="HV292" s="446">
        <f t="shared" si="547"/>
        <v>0</v>
      </c>
      <c r="HW292" s="446">
        <f t="shared" si="547"/>
        <v>0</v>
      </c>
      <c r="HX292" s="446">
        <f t="shared" si="547"/>
        <v>0</v>
      </c>
      <c r="HY292" s="446">
        <f t="shared" si="547"/>
        <v>0</v>
      </c>
      <c r="HZ292" s="446">
        <f t="shared" si="547"/>
        <v>0</v>
      </c>
      <c r="IA292" s="446">
        <f t="shared" si="547"/>
        <v>0</v>
      </c>
      <c r="IB292" s="446">
        <f t="shared" si="547"/>
        <v>0</v>
      </c>
      <c r="IC292" s="446">
        <f t="shared" si="547"/>
        <v>0</v>
      </c>
      <c r="ID292" s="446">
        <f t="shared" si="547"/>
        <v>0</v>
      </c>
      <c r="IE292" s="446">
        <f t="shared" si="547"/>
        <v>0</v>
      </c>
      <c r="IF292" s="446">
        <f t="shared" si="547"/>
        <v>0</v>
      </c>
      <c r="IG292" s="446">
        <f t="shared" si="547"/>
        <v>0</v>
      </c>
      <c r="IH292" s="446">
        <f t="shared" si="547"/>
        <v>0</v>
      </c>
      <c r="II292" s="446">
        <f t="shared" si="547"/>
        <v>0</v>
      </c>
      <c r="IJ292" s="446">
        <f t="shared" si="547"/>
        <v>0</v>
      </c>
      <c r="IK292" s="446">
        <f t="shared" si="547"/>
        <v>0</v>
      </c>
      <c r="IL292" s="446">
        <f t="shared" si="547"/>
        <v>0</v>
      </c>
      <c r="IM292" s="446">
        <f t="shared" si="547"/>
        <v>0</v>
      </c>
      <c r="IN292" s="446">
        <f t="shared" si="547"/>
        <v>0</v>
      </c>
      <c r="IO292" s="446">
        <f t="shared" si="547"/>
        <v>0</v>
      </c>
      <c r="IP292" s="446">
        <f t="shared" si="547"/>
        <v>0</v>
      </c>
      <c r="IQ292" s="446">
        <f t="shared" si="547"/>
        <v>0</v>
      </c>
      <c r="IR292" s="446">
        <f t="shared" si="547"/>
        <v>0</v>
      </c>
      <c r="IS292" s="446">
        <f t="shared" si="547"/>
        <v>0</v>
      </c>
      <c r="IT292" s="446">
        <f t="shared" si="547"/>
        <v>0</v>
      </c>
      <c r="IU292" s="446">
        <f t="shared" si="547"/>
        <v>0</v>
      </c>
      <c r="IV292" s="446">
        <f t="shared" si="547"/>
        <v>0</v>
      </c>
      <c r="IW292" s="446">
        <f t="shared" si="547"/>
        <v>0</v>
      </c>
      <c r="IX292" s="446">
        <f t="shared" si="547"/>
        <v>0</v>
      </c>
      <c r="IY292" s="446">
        <f t="shared" si="547"/>
        <v>0</v>
      </c>
      <c r="IZ292" s="446">
        <f t="shared" si="547"/>
        <v>0</v>
      </c>
      <c r="JA292" s="446">
        <f t="shared" ref="JA292:LL292" si="548">SUM(JA287:JA291)</f>
        <v>0</v>
      </c>
      <c r="JB292" s="446">
        <f t="shared" si="548"/>
        <v>0</v>
      </c>
      <c r="JC292" s="446">
        <f t="shared" si="548"/>
        <v>0</v>
      </c>
      <c r="JD292" s="446">
        <f t="shared" si="548"/>
        <v>0</v>
      </c>
      <c r="JE292" s="446">
        <f t="shared" si="548"/>
        <v>0</v>
      </c>
      <c r="JF292" s="446">
        <f t="shared" si="548"/>
        <v>0</v>
      </c>
      <c r="JG292" s="446">
        <f t="shared" si="548"/>
        <v>0</v>
      </c>
      <c r="JH292" s="446">
        <f t="shared" si="548"/>
        <v>0</v>
      </c>
      <c r="JI292" s="446">
        <f t="shared" si="548"/>
        <v>0</v>
      </c>
      <c r="JJ292" s="446">
        <f t="shared" si="548"/>
        <v>0</v>
      </c>
      <c r="JK292" s="446">
        <f t="shared" si="548"/>
        <v>0</v>
      </c>
      <c r="JL292" s="446">
        <f t="shared" si="548"/>
        <v>0</v>
      </c>
      <c r="JM292" s="446">
        <f t="shared" si="548"/>
        <v>0</v>
      </c>
      <c r="JN292" s="446">
        <f t="shared" si="548"/>
        <v>0</v>
      </c>
      <c r="JO292" s="446">
        <f t="shared" si="548"/>
        <v>0</v>
      </c>
      <c r="JP292" s="446">
        <f t="shared" si="548"/>
        <v>0</v>
      </c>
      <c r="JQ292" s="446">
        <f t="shared" si="548"/>
        <v>0</v>
      </c>
      <c r="JR292" s="446">
        <f t="shared" si="548"/>
        <v>0</v>
      </c>
      <c r="JS292" s="446">
        <f t="shared" si="548"/>
        <v>0</v>
      </c>
      <c r="JT292" s="446">
        <f t="shared" si="548"/>
        <v>0</v>
      </c>
      <c r="JU292" s="446">
        <f t="shared" si="548"/>
        <v>0</v>
      </c>
      <c r="JV292" s="446">
        <f t="shared" si="548"/>
        <v>0</v>
      </c>
      <c r="JW292" s="446">
        <f t="shared" si="548"/>
        <v>0</v>
      </c>
      <c r="JX292" s="446">
        <f t="shared" si="548"/>
        <v>0</v>
      </c>
      <c r="JY292" s="446">
        <f t="shared" si="548"/>
        <v>0</v>
      </c>
      <c r="JZ292" s="446">
        <f t="shared" si="548"/>
        <v>0</v>
      </c>
      <c r="KA292" s="446">
        <f t="shared" si="548"/>
        <v>0</v>
      </c>
      <c r="KB292" s="446">
        <f t="shared" si="548"/>
        <v>0</v>
      </c>
      <c r="KC292" s="446">
        <f t="shared" si="548"/>
        <v>0</v>
      </c>
      <c r="KD292" s="446">
        <f t="shared" si="548"/>
        <v>0</v>
      </c>
      <c r="KE292" s="446">
        <f t="shared" si="548"/>
        <v>0</v>
      </c>
      <c r="KF292" s="446">
        <f t="shared" si="548"/>
        <v>0</v>
      </c>
      <c r="KG292" s="446">
        <f t="shared" si="548"/>
        <v>0</v>
      </c>
      <c r="KH292" s="446">
        <f t="shared" si="548"/>
        <v>0</v>
      </c>
      <c r="KI292" s="446">
        <f t="shared" si="548"/>
        <v>0</v>
      </c>
      <c r="KJ292" s="446">
        <f t="shared" si="548"/>
        <v>0</v>
      </c>
      <c r="KK292" s="446">
        <f t="shared" si="548"/>
        <v>0</v>
      </c>
      <c r="KL292" s="446">
        <f t="shared" si="548"/>
        <v>0</v>
      </c>
      <c r="KM292" s="446">
        <f t="shared" si="548"/>
        <v>0</v>
      </c>
      <c r="KN292" s="446">
        <f t="shared" si="548"/>
        <v>0</v>
      </c>
      <c r="KO292" s="446">
        <f t="shared" si="548"/>
        <v>0</v>
      </c>
      <c r="KP292" s="446">
        <f t="shared" si="548"/>
        <v>0</v>
      </c>
      <c r="KQ292" s="446">
        <f t="shared" si="548"/>
        <v>0</v>
      </c>
      <c r="KR292" s="446">
        <f t="shared" si="548"/>
        <v>0</v>
      </c>
      <c r="KS292" s="446">
        <f t="shared" si="548"/>
        <v>0</v>
      </c>
      <c r="KT292" s="446">
        <f t="shared" si="548"/>
        <v>0</v>
      </c>
      <c r="KU292" s="446">
        <f t="shared" si="548"/>
        <v>0</v>
      </c>
      <c r="KV292" s="446">
        <f t="shared" si="548"/>
        <v>0</v>
      </c>
      <c r="KW292" s="446">
        <f t="shared" si="548"/>
        <v>0</v>
      </c>
      <c r="KX292" s="446">
        <f t="shared" si="548"/>
        <v>0</v>
      </c>
      <c r="KY292" s="446">
        <f t="shared" si="548"/>
        <v>0</v>
      </c>
      <c r="KZ292" s="446">
        <f t="shared" si="548"/>
        <v>0</v>
      </c>
      <c r="LA292" s="446">
        <f t="shared" si="548"/>
        <v>0</v>
      </c>
      <c r="LB292" s="446">
        <f t="shared" si="548"/>
        <v>0</v>
      </c>
      <c r="LC292" s="446">
        <f t="shared" si="548"/>
        <v>0</v>
      </c>
      <c r="LD292" s="446">
        <f t="shared" si="548"/>
        <v>0</v>
      </c>
      <c r="LE292" s="446">
        <f t="shared" si="548"/>
        <v>0</v>
      </c>
      <c r="LF292" s="446">
        <f t="shared" si="548"/>
        <v>0</v>
      </c>
      <c r="LG292" s="446">
        <f t="shared" si="548"/>
        <v>0</v>
      </c>
      <c r="LH292" s="446">
        <f t="shared" si="548"/>
        <v>0</v>
      </c>
      <c r="LI292" s="446">
        <f t="shared" si="548"/>
        <v>0</v>
      </c>
      <c r="LJ292" s="446">
        <f t="shared" si="548"/>
        <v>0</v>
      </c>
      <c r="LK292" s="446">
        <f t="shared" si="548"/>
        <v>0</v>
      </c>
      <c r="LL292" s="446">
        <f t="shared" si="548"/>
        <v>0</v>
      </c>
      <c r="LM292" s="446">
        <f t="shared" ref="LM292:NK292" si="549">SUM(LM287:LM291)</f>
        <v>0</v>
      </c>
      <c r="LN292" s="446">
        <f t="shared" si="549"/>
        <v>0</v>
      </c>
      <c r="LO292" s="446">
        <f t="shared" si="549"/>
        <v>0</v>
      </c>
      <c r="LP292" s="446">
        <f t="shared" si="549"/>
        <v>0</v>
      </c>
      <c r="LQ292" s="446">
        <f t="shared" si="549"/>
        <v>0</v>
      </c>
      <c r="LR292" s="446">
        <f t="shared" si="549"/>
        <v>0</v>
      </c>
      <c r="LS292" s="446">
        <f t="shared" si="549"/>
        <v>0</v>
      </c>
      <c r="LT292" s="446">
        <f t="shared" si="549"/>
        <v>0</v>
      </c>
      <c r="LU292" s="446">
        <f t="shared" si="549"/>
        <v>0</v>
      </c>
      <c r="LV292" s="446">
        <f t="shared" si="549"/>
        <v>0</v>
      </c>
      <c r="LW292" s="446">
        <f t="shared" si="549"/>
        <v>0</v>
      </c>
      <c r="LX292" s="446">
        <f t="shared" si="549"/>
        <v>0</v>
      </c>
      <c r="LY292" s="446">
        <f t="shared" si="549"/>
        <v>0</v>
      </c>
      <c r="LZ292" s="446">
        <f t="shared" si="549"/>
        <v>0</v>
      </c>
      <c r="MA292" s="446">
        <f t="shared" si="549"/>
        <v>0</v>
      </c>
      <c r="MB292" s="446">
        <f t="shared" si="549"/>
        <v>0</v>
      </c>
      <c r="MC292" s="446">
        <f t="shared" si="549"/>
        <v>0</v>
      </c>
      <c r="MD292" s="446">
        <f t="shared" si="549"/>
        <v>0</v>
      </c>
      <c r="ME292" s="446">
        <f t="shared" si="549"/>
        <v>0</v>
      </c>
      <c r="MF292" s="446">
        <f t="shared" si="549"/>
        <v>0</v>
      </c>
      <c r="MG292" s="446">
        <f t="shared" si="549"/>
        <v>0</v>
      </c>
      <c r="MH292" s="446">
        <f t="shared" si="549"/>
        <v>0</v>
      </c>
      <c r="MI292" s="446">
        <f t="shared" si="549"/>
        <v>0</v>
      </c>
      <c r="MJ292" s="446">
        <f t="shared" si="549"/>
        <v>0</v>
      </c>
      <c r="MK292" s="446">
        <f t="shared" si="549"/>
        <v>0</v>
      </c>
      <c r="ML292" s="446">
        <f t="shared" si="549"/>
        <v>0</v>
      </c>
      <c r="MM292" s="446">
        <f t="shared" si="549"/>
        <v>0</v>
      </c>
      <c r="MN292" s="446">
        <f t="shared" si="549"/>
        <v>0</v>
      </c>
      <c r="MO292" s="446">
        <f t="shared" si="549"/>
        <v>0</v>
      </c>
      <c r="MP292" s="446">
        <f t="shared" si="549"/>
        <v>0</v>
      </c>
      <c r="MQ292" s="446">
        <f t="shared" si="549"/>
        <v>0</v>
      </c>
      <c r="MR292" s="446">
        <f t="shared" si="549"/>
        <v>0</v>
      </c>
      <c r="MS292" s="446">
        <f t="shared" si="549"/>
        <v>0</v>
      </c>
      <c r="MT292" s="446">
        <f t="shared" si="549"/>
        <v>0</v>
      </c>
      <c r="MU292" s="446">
        <f t="shared" si="549"/>
        <v>0</v>
      </c>
      <c r="MV292" s="446">
        <f t="shared" si="549"/>
        <v>0</v>
      </c>
      <c r="MW292" s="446">
        <f t="shared" si="549"/>
        <v>0</v>
      </c>
      <c r="MX292" s="446">
        <f t="shared" si="549"/>
        <v>0</v>
      </c>
      <c r="MY292" s="446">
        <f t="shared" si="549"/>
        <v>0</v>
      </c>
      <c r="MZ292" s="446">
        <f t="shared" si="549"/>
        <v>0</v>
      </c>
      <c r="NA292" s="446">
        <f t="shared" si="549"/>
        <v>0</v>
      </c>
      <c r="NB292" s="446">
        <f t="shared" si="549"/>
        <v>0</v>
      </c>
      <c r="NC292" s="446">
        <f t="shared" si="549"/>
        <v>0</v>
      </c>
      <c r="ND292" s="446">
        <f t="shared" si="549"/>
        <v>0</v>
      </c>
      <c r="NE292" s="446">
        <f t="shared" si="549"/>
        <v>0</v>
      </c>
      <c r="NF292" s="446">
        <f t="shared" si="549"/>
        <v>0</v>
      </c>
      <c r="NG292" s="446">
        <f t="shared" si="549"/>
        <v>0</v>
      </c>
      <c r="NH292" s="446">
        <f t="shared" si="549"/>
        <v>0</v>
      </c>
      <c r="NI292" s="446">
        <f t="shared" si="549"/>
        <v>0</v>
      </c>
      <c r="NJ292" s="446">
        <f t="shared" si="549"/>
        <v>0</v>
      </c>
      <c r="NK292" s="447">
        <f t="shared" si="549"/>
        <v>0</v>
      </c>
    </row>
    <row r="293" spans="1:375" x14ac:dyDescent="0.15">
      <c r="C293" s="438"/>
      <c r="NK293" s="439"/>
    </row>
    <row r="294" spans="1:375" x14ac:dyDescent="0.15">
      <c r="A294" s="427"/>
      <c r="B294" s="428"/>
      <c r="C294" s="429" t="s">
        <v>743</v>
      </c>
      <c r="D294" s="428"/>
      <c r="E294" s="428"/>
      <c r="F294" s="428"/>
      <c r="G294" s="428"/>
      <c r="H294" s="428"/>
      <c r="I294" s="428"/>
      <c r="J294" s="428"/>
      <c r="K294" s="428"/>
      <c r="L294" s="428"/>
      <c r="M294" s="428"/>
      <c r="N294" s="428"/>
      <c r="O294" s="428"/>
      <c r="P294" s="428"/>
      <c r="Q294" s="428"/>
      <c r="R294" s="428"/>
      <c r="S294" s="428"/>
      <c r="T294" s="428"/>
      <c r="U294" s="428"/>
      <c r="V294" s="428"/>
      <c r="W294" s="428"/>
      <c r="X294" s="428"/>
      <c r="Y294" s="428"/>
      <c r="Z294" s="428"/>
      <c r="AA294" s="428"/>
      <c r="AB294" s="428"/>
      <c r="AC294" s="428"/>
      <c r="AD294" s="428"/>
      <c r="AE294" s="428"/>
      <c r="AF294" s="428"/>
      <c r="AG294" s="428"/>
      <c r="AH294" s="428"/>
      <c r="AI294" s="428"/>
      <c r="AJ294" s="428"/>
      <c r="AK294" s="428"/>
      <c r="AL294" s="428"/>
      <c r="AM294" s="428"/>
      <c r="AN294" s="428"/>
      <c r="AO294" s="428"/>
      <c r="AP294" s="428"/>
      <c r="AQ294" s="428"/>
      <c r="AR294" s="428"/>
      <c r="AS294" s="428"/>
      <c r="AT294" s="428"/>
      <c r="AU294" s="428"/>
      <c r="AV294" s="428"/>
      <c r="AW294" s="428"/>
      <c r="AX294" s="428"/>
      <c r="AY294" s="428"/>
      <c r="AZ294" s="428"/>
      <c r="BA294" s="428"/>
      <c r="BB294" s="428"/>
      <c r="BC294" s="428"/>
      <c r="BD294" s="428"/>
      <c r="BE294" s="428"/>
      <c r="BF294" s="428"/>
      <c r="BG294" s="428"/>
      <c r="BH294" s="428"/>
      <c r="BI294" s="428"/>
      <c r="BJ294" s="428"/>
      <c r="BK294" s="428"/>
      <c r="BL294" s="428"/>
      <c r="BM294" s="428"/>
      <c r="BN294" s="428"/>
      <c r="BO294" s="428"/>
      <c r="BP294" s="428"/>
      <c r="BQ294" s="428"/>
      <c r="BR294" s="428"/>
      <c r="BS294" s="428"/>
      <c r="BT294" s="428"/>
      <c r="BU294" s="428"/>
      <c r="BV294" s="428"/>
      <c r="BW294" s="428"/>
      <c r="BX294" s="428"/>
      <c r="BY294" s="428"/>
      <c r="BZ294" s="428"/>
      <c r="CA294" s="428"/>
      <c r="CB294" s="428"/>
      <c r="CC294" s="428"/>
      <c r="CD294" s="428"/>
      <c r="CE294" s="428"/>
      <c r="CF294" s="428"/>
      <c r="CG294" s="428"/>
      <c r="CH294" s="428"/>
      <c r="CI294" s="428"/>
      <c r="CJ294" s="428"/>
      <c r="CK294" s="428"/>
      <c r="CL294" s="428"/>
      <c r="CM294" s="428"/>
      <c r="CN294" s="428"/>
      <c r="CO294" s="428"/>
      <c r="CP294" s="428"/>
      <c r="CQ294" s="428"/>
      <c r="CR294" s="428"/>
      <c r="CS294" s="428"/>
      <c r="CT294" s="428"/>
      <c r="CU294" s="428"/>
      <c r="CV294" s="428"/>
      <c r="CW294" s="428"/>
      <c r="CX294" s="428"/>
      <c r="CY294" s="428"/>
      <c r="CZ294" s="428"/>
      <c r="DA294" s="428"/>
      <c r="DB294" s="428"/>
      <c r="DC294" s="428"/>
      <c r="DD294" s="428"/>
      <c r="DE294" s="428"/>
      <c r="DF294" s="428"/>
      <c r="DG294" s="428"/>
      <c r="DH294" s="428"/>
      <c r="DI294" s="428"/>
      <c r="DJ294" s="428"/>
      <c r="DK294" s="428"/>
      <c r="DL294" s="428"/>
      <c r="DM294" s="428"/>
      <c r="DN294" s="428"/>
      <c r="DO294" s="428"/>
      <c r="DP294" s="428"/>
      <c r="DQ294" s="428"/>
      <c r="DR294" s="428"/>
      <c r="DS294" s="428"/>
      <c r="DT294" s="428"/>
      <c r="DU294" s="428"/>
      <c r="DV294" s="428"/>
      <c r="DW294" s="428"/>
      <c r="DX294" s="428"/>
      <c r="DY294" s="428"/>
      <c r="DZ294" s="428"/>
      <c r="EA294" s="428"/>
      <c r="EB294" s="428"/>
      <c r="EC294" s="428"/>
      <c r="ED294" s="428"/>
      <c r="EE294" s="428"/>
      <c r="EF294" s="428"/>
      <c r="EG294" s="428"/>
      <c r="EH294" s="428"/>
      <c r="EI294" s="428"/>
      <c r="EJ294" s="428"/>
      <c r="EK294" s="428"/>
      <c r="EL294" s="428"/>
      <c r="EM294" s="428"/>
      <c r="EN294" s="428"/>
      <c r="EO294" s="428"/>
      <c r="EP294" s="428"/>
      <c r="EQ294" s="428"/>
      <c r="ER294" s="428"/>
      <c r="ES294" s="428"/>
      <c r="ET294" s="428"/>
      <c r="EU294" s="428"/>
      <c r="EV294" s="428"/>
      <c r="EW294" s="428"/>
      <c r="EX294" s="428"/>
      <c r="EY294" s="428"/>
      <c r="EZ294" s="428"/>
      <c r="FA294" s="428"/>
      <c r="FB294" s="428"/>
      <c r="FC294" s="428"/>
      <c r="FD294" s="428"/>
      <c r="FE294" s="428"/>
      <c r="FF294" s="428"/>
      <c r="FG294" s="428"/>
      <c r="FH294" s="428"/>
      <c r="FI294" s="428"/>
      <c r="FJ294" s="428"/>
      <c r="FK294" s="428"/>
      <c r="FL294" s="428"/>
      <c r="FM294" s="428"/>
      <c r="FN294" s="428"/>
      <c r="FO294" s="428"/>
      <c r="FP294" s="428"/>
      <c r="FQ294" s="428"/>
      <c r="FR294" s="428"/>
      <c r="FS294" s="428"/>
      <c r="FT294" s="428"/>
      <c r="FU294" s="428"/>
      <c r="FV294" s="428"/>
      <c r="FW294" s="428"/>
      <c r="FX294" s="428"/>
      <c r="FY294" s="428"/>
      <c r="FZ294" s="428"/>
      <c r="GA294" s="428"/>
      <c r="GB294" s="428"/>
      <c r="GC294" s="428"/>
      <c r="GD294" s="428"/>
      <c r="GE294" s="428"/>
      <c r="GF294" s="428"/>
      <c r="GG294" s="428"/>
      <c r="GH294" s="428"/>
      <c r="GI294" s="428"/>
      <c r="GJ294" s="428"/>
      <c r="GK294" s="428"/>
      <c r="GL294" s="428"/>
      <c r="GM294" s="428"/>
      <c r="GN294" s="428"/>
      <c r="GO294" s="428"/>
      <c r="GP294" s="428"/>
      <c r="GQ294" s="428"/>
      <c r="GR294" s="428"/>
      <c r="GS294" s="428"/>
      <c r="GT294" s="428"/>
      <c r="GU294" s="428"/>
      <c r="GV294" s="428"/>
      <c r="GW294" s="428"/>
      <c r="GX294" s="428"/>
      <c r="GY294" s="428"/>
      <c r="GZ294" s="428"/>
      <c r="HA294" s="428"/>
      <c r="HB294" s="428"/>
      <c r="HC294" s="428"/>
      <c r="HD294" s="428"/>
      <c r="HE294" s="428"/>
      <c r="HF294" s="428"/>
      <c r="HG294" s="428"/>
      <c r="HH294" s="428"/>
      <c r="HI294" s="428"/>
      <c r="HJ294" s="428"/>
      <c r="HK294" s="428"/>
      <c r="HL294" s="428"/>
      <c r="HM294" s="428"/>
      <c r="HN294" s="428"/>
      <c r="HO294" s="428"/>
      <c r="HP294" s="428"/>
      <c r="HQ294" s="428"/>
      <c r="HR294" s="428"/>
      <c r="HS294" s="428"/>
      <c r="HT294" s="428"/>
      <c r="HU294" s="428"/>
      <c r="HV294" s="428"/>
      <c r="HW294" s="428"/>
      <c r="HX294" s="428"/>
      <c r="HY294" s="428"/>
      <c r="HZ294" s="428"/>
      <c r="IA294" s="428"/>
      <c r="IB294" s="428"/>
      <c r="IC294" s="428"/>
      <c r="ID294" s="428"/>
      <c r="IE294" s="428"/>
      <c r="IF294" s="428"/>
      <c r="IG294" s="428"/>
      <c r="IH294" s="428"/>
      <c r="II294" s="428"/>
      <c r="IJ294" s="428"/>
      <c r="IK294" s="428"/>
      <c r="IL294" s="428"/>
      <c r="IM294" s="428"/>
      <c r="IN294" s="428"/>
      <c r="IO294" s="428"/>
      <c r="IP294" s="428"/>
      <c r="IQ294" s="428"/>
      <c r="IR294" s="428"/>
      <c r="IS294" s="428"/>
      <c r="IT294" s="428"/>
      <c r="IU294" s="428"/>
      <c r="IV294" s="428"/>
      <c r="IW294" s="428"/>
      <c r="IX294" s="428"/>
      <c r="IY294" s="428"/>
      <c r="IZ294" s="428"/>
      <c r="JA294" s="428"/>
      <c r="JB294" s="428"/>
      <c r="JC294" s="428"/>
      <c r="JD294" s="428"/>
      <c r="JE294" s="428"/>
      <c r="JF294" s="428"/>
      <c r="JG294" s="428"/>
      <c r="JH294" s="428"/>
      <c r="JI294" s="428"/>
      <c r="JJ294" s="428"/>
      <c r="JK294" s="428"/>
      <c r="JL294" s="428"/>
      <c r="JM294" s="428"/>
      <c r="JN294" s="428"/>
      <c r="JO294" s="428"/>
      <c r="JP294" s="428"/>
      <c r="JQ294" s="428"/>
      <c r="JR294" s="428"/>
      <c r="JS294" s="428"/>
      <c r="JT294" s="428"/>
      <c r="JU294" s="428"/>
      <c r="JV294" s="428"/>
      <c r="JW294" s="428"/>
      <c r="JX294" s="428"/>
      <c r="JY294" s="428"/>
      <c r="JZ294" s="428"/>
      <c r="KA294" s="428"/>
      <c r="KB294" s="428"/>
      <c r="KC294" s="428"/>
      <c r="KD294" s="428"/>
      <c r="KE294" s="428"/>
      <c r="KF294" s="428"/>
      <c r="KG294" s="428"/>
      <c r="KH294" s="428"/>
      <c r="KI294" s="428"/>
      <c r="KJ294" s="428"/>
      <c r="KK294" s="428"/>
      <c r="KL294" s="428"/>
      <c r="KM294" s="428"/>
      <c r="KN294" s="428"/>
      <c r="KO294" s="428"/>
      <c r="KP294" s="428"/>
      <c r="KQ294" s="428"/>
      <c r="KR294" s="428"/>
      <c r="KS294" s="428"/>
      <c r="KT294" s="428"/>
      <c r="KU294" s="428"/>
      <c r="KV294" s="428"/>
      <c r="KW294" s="428"/>
      <c r="KX294" s="428"/>
      <c r="KY294" s="428"/>
      <c r="KZ294" s="428"/>
      <c r="LA294" s="428"/>
      <c r="LB294" s="428"/>
      <c r="LC294" s="428"/>
      <c r="LD294" s="428"/>
      <c r="LE294" s="428"/>
      <c r="LF294" s="428"/>
      <c r="LG294" s="428"/>
      <c r="LH294" s="428"/>
      <c r="LI294" s="428"/>
      <c r="LJ294" s="428"/>
      <c r="LK294" s="428"/>
      <c r="LL294" s="428"/>
      <c r="LM294" s="428"/>
      <c r="LN294" s="428"/>
      <c r="LO294" s="428"/>
      <c r="LP294" s="428"/>
      <c r="LQ294" s="428"/>
      <c r="LR294" s="428"/>
      <c r="LS294" s="428"/>
      <c r="LT294" s="428"/>
      <c r="LU294" s="428"/>
      <c r="LV294" s="428"/>
      <c r="LW294" s="428"/>
      <c r="LX294" s="428"/>
      <c r="LY294" s="428"/>
      <c r="LZ294" s="428"/>
      <c r="MA294" s="428"/>
      <c r="MB294" s="428"/>
      <c r="MC294" s="428"/>
      <c r="MD294" s="428"/>
      <c r="ME294" s="428"/>
      <c r="MF294" s="428"/>
      <c r="MG294" s="428"/>
      <c r="MH294" s="428"/>
      <c r="MI294" s="428"/>
      <c r="MJ294" s="428"/>
      <c r="MK294" s="428"/>
      <c r="ML294" s="428"/>
      <c r="MM294" s="428"/>
      <c r="MN294" s="428"/>
      <c r="MO294" s="428"/>
      <c r="MP294" s="428"/>
      <c r="MQ294" s="428"/>
      <c r="MR294" s="428"/>
      <c r="MS294" s="428"/>
      <c r="MT294" s="428"/>
      <c r="MU294" s="428"/>
      <c r="MV294" s="428"/>
      <c r="MW294" s="428"/>
      <c r="MX294" s="428"/>
      <c r="MY294" s="428"/>
      <c r="MZ294" s="428"/>
      <c r="NA294" s="428"/>
      <c r="NB294" s="428"/>
      <c r="NC294" s="428"/>
      <c r="ND294" s="428"/>
      <c r="NE294" s="428"/>
      <c r="NF294" s="428"/>
      <c r="NG294" s="428"/>
      <c r="NH294" s="428"/>
      <c r="NI294" s="428"/>
      <c r="NJ294" s="428"/>
      <c r="NK294" s="430"/>
    </row>
    <row r="295" spans="1:375" x14ac:dyDescent="0.15">
      <c r="A295" s="431"/>
      <c r="B295" s="432" t="s">
        <v>744</v>
      </c>
      <c r="C295" s="433" t="str">
        <f>A131&amp;" / "&amp;C131</f>
        <v>900 / Drobpox</v>
      </c>
      <c r="D295" s="434"/>
      <c r="E295" s="434"/>
      <c r="F295" s="434"/>
      <c r="G295" s="434"/>
      <c r="H295" s="434"/>
      <c r="I295" s="434"/>
      <c r="J295" s="434"/>
      <c r="K295" s="434"/>
      <c r="L295" s="434"/>
      <c r="M295" s="434"/>
      <c r="N295" s="434"/>
      <c r="O295" s="434"/>
      <c r="P295" s="434"/>
      <c r="Q295" s="434"/>
      <c r="R295" s="434"/>
      <c r="S295" s="434"/>
      <c r="T295" s="434"/>
      <c r="U295" s="434"/>
      <c r="V295" s="434"/>
      <c r="W295" s="434"/>
      <c r="X295" s="434"/>
      <c r="Y295" s="434"/>
      <c r="Z295" s="434"/>
      <c r="AA295" s="434"/>
      <c r="AB295" s="434"/>
      <c r="AC295" s="434"/>
      <c r="AD295" s="434"/>
      <c r="AE295" s="434"/>
      <c r="AF295" s="434"/>
      <c r="AG295" s="434"/>
      <c r="AH295" s="434"/>
      <c r="AI295" s="434"/>
      <c r="AJ295" s="434"/>
      <c r="AK295" s="434"/>
      <c r="AL295" s="434"/>
      <c r="AM295" s="434"/>
      <c r="AN295" s="434"/>
      <c r="AO295" s="434"/>
      <c r="AP295" s="434"/>
      <c r="AQ295" s="434"/>
      <c r="AR295" s="434"/>
      <c r="AS295" s="434"/>
      <c r="AT295" s="434"/>
      <c r="AU295" s="434"/>
      <c r="AV295" s="434"/>
      <c r="AW295" s="434"/>
      <c r="AX295" s="434"/>
      <c r="AY295" s="434"/>
      <c r="AZ295" s="434"/>
      <c r="BA295" s="434"/>
      <c r="BB295" s="434"/>
      <c r="BC295" s="434"/>
      <c r="BD295" s="434"/>
      <c r="BE295" s="434"/>
      <c r="BF295" s="434"/>
      <c r="BG295" s="434"/>
      <c r="BH295" s="434"/>
      <c r="BI295" s="434"/>
      <c r="BJ295" s="434"/>
      <c r="BK295" s="434"/>
      <c r="BL295" s="434"/>
      <c r="BM295" s="434"/>
      <c r="BN295" s="434"/>
      <c r="BO295" s="434"/>
      <c r="BP295" s="434"/>
      <c r="BQ295" s="434"/>
      <c r="BR295" s="434"/>
      <c r="BS295" s="434"/>
      <c r="BT295" s="434"/>
      <c r="BU295" s="434"/>
      <c r="BV295" s="434"/>
      <c r="BW295" s="434"/>
      <c r="BX295" s="434"/>
      <c r="BY295" s="434"/>
      <c r="BZ295" s="434"/>
      <c r="CA295" s="434"/>
      <c r="CB295" s="434"/>
      <c r="CC295" s="434"/>
      <c r="CD295" s="434"/>
      <c r="CE295" s="434"/>
      <c r="CF295" s="434"/>
      <c r="CG295" s="434"/>
      <c r="CH295" s="434"/>
      <c r="CI295" s="434"/>
      <c r="CJ295" s="434"/>
      <c r="CK295" s="434"/>
      <c r="CL295" s="434"/>
      <c r="CM295" s="434"/>
      <c r="CN295" s="434"/>
      <c r="CO295" s="434"/>
      <c r="CP295" s="434"/>
      <c r="CQ295" s="434"/>
      <c r="CR295" s="434"/>
      <c r="CS295" s="434"/>
      <c r="CT295" s="434"/>
      <c r="CU295" s="434"/>
      <c r="CV295" s="434"/>
      <c r="CW295" s="434"/>
      <c r="CX295" s="434"/>
      <c r="CY295" s="434"/>
      <c r="CZ295" s="434"/>
      <c r="DA295" s="434"/>
      <c r="DB295" s="434"/>
      <c r="DC295" s="434"/>
      <c r="DD295" s="434"/>
      <c r="DE295" s="434"/>
      <c r="DF295" s="434"/>
      <c r="DG295" s="434"/>
      <c r="DH295" s="434"/>
      <c r="DI295" s="434"/>
      <c r="DJ295" s="434"/>
      <c r="DK295" s="434"/>
      <c r="DL295" s="434"/>
      <c r="DM295" s="434"/>
      <c r="DN295" s="434"/>
      <c r="DO295" s="434"/>
      <c r="DP295" s="434"/>
      <c r="DQ295" s="434"/>
      <c r="DR295" s="434"/>
      <c r="DS295" s="434"/>
      <c r="DT295" s="434"/>
      <c r="DU295" s="434"/>
      <c r="DV295" s="434"/>
      <c r="DW295" s="434"/>
      <c r="DX295" s="434"/>
      <c r="DY295" s="434"/>
      <c r="DZ295" s="434"/>
      <c r="EA295" s="434"/>
      <c r="EB295" s="434"/>
      <c r="EC295" s="434"/>
      <c r="ED295" s="434"/>
      <c r="EE295" s="434"/>
      <c r="EF295" s="434"/>
      <c r="EG295" s="434"/>
      <c r="EH295" s="434"/>
      <c r="EI295" s="434"/>
      <c r="EJ295" s="434"/>
      <c r="EK295" s="434"/>
      <c r="EL295" s="434"/>
      <c r="EM295" s="434"/>
      <c r="EN295" s="434"/>
      <c r="EO295" s="434"/>
      <c r="EP295" s="434"/>
      <c r="EQ295" s="434"/>
      <c r="ER295" s="434"/>
      <c r="ES295" s="434"/>
      <c r="ET295" s="434"/>
      <c r="EU295" s="434"/>
      <c r="EV295" s="434"/>
      <c r="EW295" s="434"/>
      <c r="EX295" s="434"/>
      <c r="EY295" s="434"/>
      <c r="EZ295" s="434"/>
      <c r="FA295" s="434"/>
      <c r="FB295" s="434"/>
      <c r="FC295" s="434"/>
      <c r="FD295" s="434"/>
      <c r="FE295" s="434"/>
      <c r="FF295" s="434"/>
      <c r="FG295" s="434"/>
      <c r="FH295" s="434"/>
      <c r="FI295" s="434"/>
      <c r="FJ295" s="434"/>
      <c r="FK295" s="434"/>
      <c r="FL295" s="434"/>
      <c r="FM295" s="434"/>
      <c r="FN295" s="434"/>
      <c r="FO295" s="434"/>
      <c r="FP295" s="434"/>
      <c r="FQ295" s="434"/>
      <c r="FR295" s="434"/>
      <c r="FS295" s="434"/>
      <c r="FT295" s="434"/>
      <c r="FU295" s="434"/>
      <c r="FV295" s="434"/>
      <c r="FW295" s="434"/>
      <c r="FX295" s="434"/>
      <c r="FY295" s="434"/>
      <c r="FZ295" s="434"/>
      <c r="GA295" s="434"/>
      <c r="GB295" s="434"/>
      <c r="GC295" s="434"/>
      <c r="GD295" s="434"/>
      <c r="GE295" s="434"/>
      <c r="GF295" s="434"/>
      <c r="GG295" s="434"/>
      <c r="GH295" s="434"/>
      <c r="GI295" s="434"/>
      <c r="GJ295" s="434"/>
      <c r="GK295" s="434"/>
      <c r="GL295" s="434"/>
      <c r="GM295" s="434"/>
      <c r="GN295" s="434"/>
      <c r="GO295" s="434"/>
      <c r="GP295" s="434"/>
      <c r="GQ295" s="434"/>
      <c r="GR295" s="434"/>
      <c r="GS295" s="434"/>
      <c r="GT295" s="434"/>
      <c r="GU295" s="434"/>
      <c r="GV295" s="434"/>
      <c r="GW295" s="434"/>
      <c r="GX295" s="434"/>
      <c r="GY295" s="434"/>
      <c r="GZ295" s="434"/>
      <c r="HA295" s="434"/>
      <c r="HB295" s="434"/>
      <c r="HC295" s="434"/>
      <c r="HD295" s="434"/>
      <c r="HE295" s="434"/>
      <c r="HF295" s="434"/>
      <c r="HG295" s="434"/>
      <c r="HH295" s="434"/>
      <c r="HI295" s="434"/>
      <c r="HJ295" s="434"/>
      <c r="HK295" s="434"/>
      <c r="HL295" s="434"/>
      <c r="HM295" s="434"/>
      <c r="HN295" s="434"/>
      <c r="HO295" s="434"/>
      <c r="HP295" s="434"/>
      <c r="HQ295" s="434"/>
      <c r="HR295" s="434"/>
      <c r="HS295" s="434"/>
      <c r="HT295" s="434"/>
      <c r="HU295" s="434"/>
      <c r="HV295" s="434"/>
      <c r="HW295" s="434"/>
      <c r="HX295" s="434"/>
      <c r="HY295" s="434"/>
      <c r="HZ295" s="434"/>
      <c r="IA295" s="434"/>
      <c r="IB295" s="434"/>
      <c r="IC295" s="434"/>
      <c r="ID295" s="434"/>
      <c r="IE295" s="434"/>
      <c r="IF295" s="434"/>
      <c r="IG295" s="434"/>
      <c r="IH295" s="434"/>
      <c r="II295" s="434"/>
      <c r="IJ295" s="434"/>
      <c r="IK295" s="434"/>
      <c r="IL295" s="434"/>
      <c r="IM295" s="434"/>
      <c r="IN295" s="434"/>
      <c r="IO295" s="434"/>
      <c r="IP295" s="434"/>
      <c r="IQ295" s="434"/>
      <c r="IR295" s="434"/>
      <c r="IS295" s="434"/>
      <c r="IT295" s="434"/>
      <c r="IU295" s="434"/>
      <c r="IV295" s="434"/>
      <c r="IW295" s="434"/>
      <c r="IX295" s="434"/>
      <c r="IY295" s="434"/>
      <c r="IZ295" s="434"/>
      <c r="JA295" s="434"/>
      <c r="JB295" s="434"/>
      <c r="JC295" s="434"/>
      <c r="JD295" s="434"/>
      <c r="JE295" s="434"/>
      <c r="JF295" s="434"/>
      <c r="JG295" s="434"/>
      <c r="JH295" s="434"/>
      <c r="JI295" s="434"/>
      <c r="JJ295" s="434"/>
      <c r="JK295" s="434"/>
      <c r="JL295" s="434"/>
      <c r="JM295" s="434"/>
      <c r="JN295" s="434"/>
      <c r="JO295" s="434"/>
      <c r="JP295" s="434"/>
      <c r="JQ295" s="434"/>
      <c r="JR295" s="434"/>
      <c r="JS295" s="434"/>
      <c r="JT295" s="434"/>
      <c r="JU295" s="434"/>
      <c r="JV295" s="434"/>
      <c r="JW295" s="434"/>
      <c r="JX295" s="434"/>
      <c r="JY295" s="434"/>
      <c r="JZ295" s="434"/>
      <c r="KA295" s="434"/>
      <c r="KB295" s="434"/>
      <c r="KC295" s="434"/>
      <c r="KD295" s="434"/>
      <c r="KE295" s="434"/>
      <c r="KF295" s="434"/>
      <c r="KG295" s="434"/>
      <c r="KH295" s="434"/>
      <c r="KI295" s="434"/>
      <c r="KJ295" s="434"/>
      <c r="KK295" s="434"/>
      <c r="KL295" s="434"/>
      <c r="KM295" s="434"/>
      <c r="KN295" s="434"/>
      <c r="KO295" s="434"/>
      <c r="KP295" s="434"/>
      <c r="KQ295" s="434"/>
      <c r="KR295" s="434"/>
      <c r="KS295" s="434"/>
      <c r="KT295" s="434"/>
      <c r="KU295" s="434"/>
      <c r="KV295" s="434"/>
      <c r="KW295" s="434"/>
      <c r="KX295" s="434"/>
      <c r="KY295" s="434"/>
      <c r="KZ295" s="434"/>
      <c r="LA295" s="434"/>
      <c r="LB295" s="434"/>
      <c r="LC295" s="434"/>
      <c r="LD295" s="434"/>
      <c r="LE295" s="434"/>
      <c r="LF295" s="434"/>
      <c r="LG295" s="434"/>
      <c r="LH295" s="434"/>
      <c r="LI295" s="434"/>
      <c r="LJ295" s="434"/>
      <c r="LK295" s="434"/>
      <c r="LL295" s="434"/>
      <c r="LM295" s="434"/>
      <c r="LN295" s="434"/>
      <c r="LO295" s="434"/>
      <c r="LP295" s="434"/>
      <c r="LQ295" s="434"/>
      <c r="LR295" s="434"/>
      <c r="LS295" s="434"/>
      <c r="LT295" s="434"/>
      <c r="LU295" s="434"/>
      <c r="LV295" s="434"/>
      <c r="LW295" s="434"/>
      <c r="LX295" s="434"/>
      <c r="LY295" s="434"/>
      <c r="LZ295" s="434"/>
      <c r="MA295" s="434"/>
      <c r="MB295" s="434"/>
      <c r="MC295" s="434"/>
      <c r="MD295" s="434"/>
      <c r="ME295" s="434"/>
      <c r="MF295" s="434"/>
      <c r="MG295" s="434"/>
      <c r="MH295" s="434"/>
      <c r="MI295" s="434"/>
      <c r="MJ295" s="434"/>
      <c r="MK295" s="434"/>
      <c r="ML295" s="434"/>
      <c r="MM295" s="434"/>
      <c r="MN295" s="434"/>
      <c r="MO295" s="434"/>
      <c r="MP295" s="434"/>
      <c r="MQ295" s="434"/>
      <c r="MR295" s="434"/>
      <c r="MS295" s="434"/>
      <c r="MT295" s="434"/>
      <c r="MU295" s="434"/>
      <c r="MV295" s="434"/>
      <c r="MW295" s="434"/>
      <c r="MX295" s="434"/>
      <c r="MY295" s="434"/>
      <c r="MZ295" s="434"/>
      <c r="NA295" s="434"/>
      <c r="NB295" s="434"/>
      <c r="NC295" s="434"/>
      <c r="ND295" s="434"/>
      <c r="NE295" s="434"/>
      <c r="NF295" s="434"/>
      <c r="NG295" s="434"/>
      <c r="NH295" s="434"/>
      <c r="NI295" s="434"/>
      <c r="NJ295" s="434"/>
      <c r="NK295" s="435"/>
    </row>
    <row r="296" spans="1:375" x14ac:dyDescent="0.15">
      <c r="A296" s="436">
        <f>SUM(D296:NK296)</f>
        <v>95817.900000000096</v>
      </c>
      <c r="B296" s="437" t="s">
        <v>745</v>
      </c>
      <c r="C296" s="438" t="s">
        <v>746</v>
      </c>
      <c r="D296" s="439">
        <f t="array" ref="D296">IFERROR(INDEX($N131:$N145,MATCH(1,IF($L131:$L145&lt;=D$165,IF($M131:$M145&gt;=D$165,1)),0))*$B131/12,0)</f>
        <v>0</v>
      </c>
      <c r="E296" s="439">
        <f t="array" ref="E296">IFERROR(INDEX($N131:$N145,MATCH(1,IF($L131:$L145&lt;=E$165,IF($M131:$M145&gt;=E$165,1)),0))*$B131/12,0)</f>
        <v>0</v>
      </c>
      <c r="F296" s="439">
        <f t="array" ref="F296">IFERROR(INDEX($N131:$N145,MATCH(1,IF($L131:$L145&lt;=F$165,IF($M131:$M145&gt;=F$165,1)),0))*$B131/12,0)</f>
        <v>0</v>
      </c>
      <c r="G296" s="439">
        <f t="array" ref="G296">IFERROR(INDEX($N131:$N145,MATCH(1,IF($L131:$L145&lt;=G$165,IF($M131:$M145&gt;=G$165,1)),0))*$B131/12,0)</f>
        <v>0</v>
      </c>
      <c r="H296" s="439">
        <f t="array" ref="H296">IFERROR(INDEX($N131:$N145,MATCH(1,IF($L131:$L145&lt;=H$165,IF($M131:$M145&gt;=H$165,1)),0))*$B131/12,0)</f>
        <v>0</v>
      </c>
      <c r="I296" s="439">
        <f t="array" ref="I296">IFERROR(INDEX($N131:$N145,MATCH(1,IF($L131:$L145&lt;=I$165,IF($M131:$M145&gt;=I$165,1)),0))*$B131/12,0)</f>
        <v>0</v>
      </c>
      <c r="J296" s="439">
        <f t="array" ref="J296">IFERROR(INDEX($N131:$N145,MATCH(1,IF($L131:$L145&lt;=J$165,IF($M131:$M145&gt;=J$165,1)),0))*$B131/12,0)</f>
        <v>0</v>
      </c>
      <c r="K296" s="439">
        <f t="array" ref="K296">IFERROR(INDEX($N131:$N145,MATCH(1,IF($L131:$L145&lt;=K$165,IF($M131:$M145&gt;=K$165,1)),0))*$B131/12,0)</f>
        <v>0</v>
      </c>
      <c r="L296" s="439">
        <f t="array" ref="L296">IFERROR(INDEX($N131:$N145,MATCH(1,IF($L131:$L145&lt;=L$165,IF($M131:$M145&gt;=L$165,1)),0))*$B131/12,0)</f>
        <v>0</v>
      </c>
      <c r="M296" s="439">
        <f t="array" ref="M296">IFERROR(INDEX($N131:$N145,MATCH(1,IF($L131:$L145&lt;=M$165,IF($M131:$M145&gt;=M$165,1)),0))*$B131/12,0)</f>
        <v>0</v>
      </c>
      <c r="N296" s="439">
        <f t="array" ref="N296">IFERROR(INDEX($N131:$N145,MATCH(1,IF($L131:$L145&lt;=N$165,IF($M131:$M145&gt;=N$165,1)),0))*$B131/12,0)</f>
        <v>0</v>
      </c>
      <c r="O296" s="439">
        <f t="array" ref="O296">IFERROR(INDEX($N131:$N145,MATCH(1,IF($L131:$L145&lt;=O$165,IF($M131:$M145&gt;=O$165,1)),0))*$B131/12,0)</f>
        <v>0</v>
      </c>
      <c r="P296" s="439">
        <f t="array" ref="P296">IFERROR(INDEX($N131:$N145,MATCH(1,IF($L131:$L145&lt;=P$165,IF($M131:$M145&gt;=P$165,1)),0))*$B131/12,0)</f>
        <v>0</v>
      </c>
      <c r="Q296" s="439">
        <f t="array" ref="Q296">IFERROR(INDEX($N131:$N145,MATCH(1,IF($L131:$L145&lt;=Q$165,IF($M131:$M145&gt;=Q$165,1)),0))*$B131/12,0)</f>
        <v>0</v>
      </c>
      <c r="R296" s="439">
        <f t="array" ref="R296">IFERROR(INDEX($N131:$N145,MATCH(1,IF($L131:$L145&lt;=R$165,IF($M131:$M145&gt;=R$165,1)),0))*$B131/12,0)</f>
        <v>0</v>
      </c>
      <c r="S296" s="439">
        <f t="array" ref="S296">IFERROR(INDEX($N131:$N145,MATCH(1,IF($L131:$L145&lt;=S$165,IF($M131:$M145&gt;=S$165,1)),0))*$B131/12,0)</f>
        <v>0</v>
      </c>
      <c r="T296" s="439">
        <f t="array" ref="T296">IFERROR(INDEX($N131:$N145,MATCH(1,IF($L131:$L145&lt;=T$165,IF($M131:$M145&gt;=T$165,1)),0))*$B131/12,0)</f>
        <v>0</v>
      </c>
      <c r="U296" s="439">
        <f t="array" ref="U296">IFERROR(INDEX($N131:$N145,MATCH(1,IF($L131:$L145&lt;=U$165,IF($M131:$M145&gt;=U$165,1)),0))*$B131/12,0)</f>
        <v>0</v>
      </c>
      <c r="V296" s="439">
        <f t="array" ref="V296">IFERROR(INDEX($N131:$N145,MATCH(1,IF($L131:$L145&lt;=V$165,IF($M131:$M145&gt;=V$165,1)),0))*$B131/12,0)</f>
        <v>0</v>
      </c>
      <c r="W296" s="439">
        <f t="array" ref="W296">IFERROR(INDEX($N131:$N145,MATCH(1,IF($L131:$L145&lt;=W$165,IF($M131:$M145&gt;=W$165,1)),0))*$B131/12,0)</f>
        <v>0</v>
      </c>
      <c r="X296" s="439">
        <f t="array" ref="X296">IFERROR(INDEX($N131:$N145,MATCH(1,IF($L131:$L145&lt;=X$165,IF($M131:$M145&gt;=X$165,1)),0))*$B131/12,0)</f>
        <v>2583.3333333333335</v>
      </c>
      <c r="Y296" s="439">
        <f t="array" ref="Y296">IFERROR(INDEX($N131:$N145,MATCH(1,IF($L131:$L145&lt;=Y$165,IF($M131:$M145&gt;=Y$165,1)),0))*$B131/12,0)</f>
        <v>2583.3333333333335</v>
      </c>
      <c r="Z296" s="439">
        <f t="array" ref="Z296">IFERROR(INDEX($N131:$N145,MATCH(1,IF($L131:$L145&lt;=Z$165,IF($M131:$M145&gt;=Z$165,1)),0))*$B131/12,0)</f>
        <v>2583.3333333333335</v>
      </c>
      <c r="AA296" s="439">
        <f t="array" ref="AA296">IFERROR(INDEX($N131:$N145,MATCH(1,IF($L131:$L145&lt;=AA$165,IF($M131:$M145&gt;=AA$165,1)),0))*$B131/12,0)</f>
        <v>2583.3333333333335</v>
      </c>
      <c r="AB296" s="439">
        <f t="array" ref="AB296">IFERROR(INDEX($N131:$N145,MATCH(1,IF($L131:$L145&lt;=AB$165,IF($M131:$M145&gt;=AB$165,1)),0))*$B131/12,0)</f>
        <v>2583.3333333333335</v>
      </c>
      <c r="AC296" s="439">
        <f t="array" ref="AC296">IFERROR(INDEX($N131:$N145,MATCH(1,IF($L131:$L145&lt;=AC$165,IF($M131:$M145&gt;=AC$165,1)),0))*$B131/12,0)</f>
        <v>2583.3333333333335</v>
      </c>
      <c r="AD296" s="439">
        <f t="array" ref="AD296">IFERROR(INDEX($N131:$N145,MATCH(1,IF($L131:$L145&lt;=AD$165,IF($M131:$M145&gt;=AD$165,1)),0))*$B131/12,0)</f>
        <v>2583.3333333333335</v>
      </c>
      <c r="AE296" s="439">
        <f t="array" ref="AE296">IFERROR(INDEX($N131:$N145,MATCH(1,IF($L131:$L145&lt;=AE$165,IF($M131:$M145&gt;=AE$165,1)),0))*$B131/12,0)</f>
        <v>2583.3333333333335</v>
      </c>
      <c r="AF296" s="439">
        <f t="array" ref="AF296">IFERROR(INDEX($N131:$N145,MATCH(1,IF($L131:$L145&lt;=AF$165,IF($M131:$M145&gt;=AF$165,1)),0))*$B131/12,0)</f>
        <v>2583.3333333333335</v>
      </c>
      <c r="AG296" s="439">
        <f t="array" ref="AG296">IFERROR(INDEX($N131:$N145,MATCH(1,IF($L131:$L145&lt;=AG$165,IF($M131:$M145&gt;=AG$165,1)),0))*$B131/12,0)</f>
        <v>2583.3333333333335</v>
      </c>
      <c r="AH296" s="439">
        <f t="array" ref="AH296">IFERROR(INDEX($N131:$N145,MATCH(1,IF($L131:$L145&lt;=AH$165,IF($M131:$M145&gt;=AH$165,1)),0))*$B131/12,0)</f>
        <v>2583.3333333333335</v>
      </c>
      <c r="AI296" s="439">
        <f t="array" ref="AI296">IFERROR(INDEX($N131:$N145,MATCH(1,IF($L131:$L145&lt;=AI$165,IF($M131:$M145&gt;=AI$165,1)),0))*$B131/12,0)</f>
        <v>2583.3333333333335</v>
      </c>
      <c r="AJ296" s="439">
        <f t="array" ref="AJ296">IFERROR(INDEX($N131:$N145,MATCH(1,IF($L131:$L145&lt;=AJ$165,IF($M131:$M145&gt;=AJ$165,1)),0))*$B131/12,0)</f>
        <v>2660.8333333333335</v>
      </c>
      <c r="AK296" s="439">
        <f t="array" ref="AK296">IFERROR(INDEX($N131:$N145,MATCH(1,IF($L131:$L145&lt;=AK$165,IF($M131:$M145&gt;=AK$165,1)),0))*$B131/12,0)</f>
        <v>2660.8333333333335</v>
      </c>
      <c r="AL296" s="439">
        <f t="array" ref="AL296">IFERROR(INDEX($N131:$N145,MATCH(1,IF($L131:$L145&lt;=AL$165,IF($M131:$M145&gt;=AL$165,1)),0))*$B131/12,0)</f>
        <v>2660.8333333333335</v>
      </c>
      <c r="AM296" s="439">
        <f t="array" ref="AM296">IFERROR(INDEX($N131:$N145,MATCH(1,IF($L131:$L145&lt;=AM$165,IF($M131:$M145&gt;=AM$165,1)),0))*$B131/12,0)</f>
        <v>2660.8333333333335</v>
      </c>
      <c r="AN296" s="439">
        <f t="array" ref="AN296">IFERROR(INDEX($N131:$N145,MATCH(1,IF($L131:$L145&lt;=AN$165,IF($M131:$M145&gt;=AN$165,1)),0))*$B131/12,0)</f>
        <v>2660.8333333333335</v>
      </c>
      <c r="AO296" s="439">
        <f t="array" ref="AO296">IFERROR(INDEX($N131:$N145,MATCH(1,IF($L131:$L145&lt;=AO$165,IF($M131:$M145&gt;=AO$165,1)),0))*$B131/12,0)</f>
        <v>2660.8333333333335</v>
      </c>
      <c r="AP296" s="439">
        <f t="array" ref="AP296">IFERROR(INDEX($N131:$N145,MATCH(1,IF($L131:$L145&lt;=AP$165,IF($M131:$M145&gt;=AP$165,1)),0))*$B131/12,0)</f>
        <v>2660.8333333333335</v>
      </c>
      <c r="AQ296" s="439">
        <f t="array" ref="AQ296">IFERROR(INDEX($N131:$N145,MATCH(1,IF($L131:$L145&lt;=AQ$165,IF($M131:$M145&gt;=AQ$165,1)),0))*$B131/12,0)</f>
        <v>2660.8333333333335</v>
      </c>
      <c r="AR296" s="439">
        <f t="array" ref="AR296">IFERROR(INDEX($N131:$N145,MATCH(1,IF($L131:$L145&lt;=AR$165,IF($M131:$M145&gt;=AR$165,1)),0))*$B131/12,0)</f>
        <v>2660.8333333333335</v>
      </c>
      <c r="AS296" s="439">
        <f t="array" ref="AS296">IFERROR(INDEX($N131:$N145,MATCH(1,IF($L131:$L145&lt;=AS$165,IF($M131:$M145&gt;=AS$165,1)),0))*$B131/12,0)</f>
        <v>2660.8333333333335</v>
      </c>
      <c r="AT296" s="439">
        <f t="array" ref="AT296">IFERROR(INDEX($N131:$N145,MATCH(1,IF($L131:$L145&lt;=AT$165,IF($M131:$M145&gt;=AT$165,1)),0))*$B131/12,0)</f>
        <v>2660.8333333333335</v>
      </c>
      <c r="AU296" s="439">
        <f t="array" ref="AU296">IFERROR(INDEX($N131:$N145,MATCH(1,IF($L131:$L145&lt;=AU$165,IF($M131:$M145&gt;=AU$165,1)),0))*$B131/12,0)</f>
        <v>2660.8333333333335</v>
      </c>
      <c r="AV296" s="439">
        <f t="array" ref="AV296">IFERROR(INDEX($N131:$N145,MATCH(1,IF($L131:$L145&lt;=AV$165,IF($M131:$M145&gt;=AV$165,1)),0))*$B131/12,0)</f>
        <v>2740.6583333333333</v>
      </c>
      <c r="AW296" s="439">
        <f t="array" ref="AW296">IFERROR(INDEX($N131:$N145,MATCH(1,IF($L131:$L145&lt;=AW$165,IF($M131:$M145&gt;=AW$165,1)),0))*$B131/12,0)</f>
        <v>2740.6583333333333</v>
      </c>
      <c r="AX296" s="439">
        <f t="array" ref="AX296">IFERROR(INDEX($N131:$N145,MATCH(1,IF($L131:$L145&lt;=AX$165,IF($M131:$M145&gt;=AX$165,1)),0))*$B131/12,0)</f>
        <v>2740.6583333333333</v>
      </c>
      <c r="AY296" s="439">
        <f t="array" ref="AY296">IFERROR(INDEX($N131:$N145,MATCH(1,IF($L131:$L145&lt;=AY$165,IF($M131:$M145&gt;=AY$165,1)),0))*$B131/12,0)</f>
        <v>2740.6583333333333</v>
      </c>
      <c r="AZ296" s="439">
        <f t="array" ref="AZ296">IFERROR(INDEX($N131:$N145,MATCH(1,IF($L131:$L145&lt;=AZ$165,IF($M131:$M145&gt;=AZ$165,1)),0))*$B131/12,0)</f>
        <v>2740.6583333333333</v>
      </c>
      <c r="BA296" s="439">
        <f t="array" ref="BA296">IFERROR(INDEX($N131:$N145,MATCH(1,IF($L131:$L145&lt;=BA$165,IF($M131:$M145&gt;=BA$165,1)),0))*$B131/12,0)</f>
        <v>2740.6583333333333</v>
      </c>
      <c r="BB296" s="439">
        <f t="array" ref="BB296">IFERROR(INDEX($N131:$N145,MATCH(1,IF($L131:$L145&lt;=BB$165,IF($M131:$M145&gt;=BB$165,1)),0))*$B131/12,0)</f>
        <v>2740.6583333333333</v>
      </c>
      <c r="BC296" s="439">
        <f t="array" ref="BC296">IFERROR(INDEX($N131:$N145,MATCH(1,IF($L131:$L145&lt;=BC$165,IF($M131:$M145&gt;=BC$165,1)),0))*$B131/12,0)</f>
        <v>2740.6583333333333</v>
      </c>
      <c r="BD296" s="439">
        <f t="array" ref="BD296">IFERROR(INDEX($N131:$N145,MATCH(1,IF($L131:$L145&lt;=BD$165,IF($M131:$M145&gt;=BD$165,1)),0))*$B131/12,0)</f>
        <v>2740.6583333333333</v>
      </c>
      <c r="BE296" s="439">
        <f t="array" ref="BE296">IFERROR(INDEX($N131:$N145,MATCH(1,IF($L131:$L145&lt;=BE$165,IF($M131:$M145&gt;=BE$165,1)),0))*$B131/12,0)</f>
        <v>2740.6583333333333</v>
      </c>
      <c r="BF296" s="439">
        <f t="array" ref="BF296">IFERROR(INDEX($N131:$N145,MATCH(1,IF($L131:$L145&lt;=BF$165,IF($M131:$M145&gt;=BF$165,1)),0))*$B131/12,0)</f>
        <v>2740.6583333333333</v>
      </c>
      <c r="BG296" s="439">
        <f t="array" ref="BG296">IFERROR(INDEX($N131:$N145,MATCH(1,IF($L131:$L145&lt;=BG$165,IF($M131:$M145&gt;=BG$165,1)),0))*$B131/12,0)</f>
        <v>2740.6583333333333</v>
      </c>
      <c r="BH296" s="439">
        <f t="array" ref="BH296">IFERROR(INDEX($N131:$N145,MATCH(1,IF($L131:$L145&lt;=BH$165,IF($M131:$M145&gt;=BH$165,1)),0))*$B131/12,0)</f>
        <v>0</v>
      </c>
      <c r="BI296" s="439">
        <f t="array" ref="BI296">IFERROR(INDEX($N131:$N145,MATCH(1,IF($L131:$L145&lt;=BI$165,IF($M131:$M145&gt;=BI$165,1)),0))*$B131/12,0)</f>
        <v>0</v>
      </c>
      <c r="BJ296" s="439">
        <f t="array" ref="BJ296">IFERROR(INDEX($N131:$N145,MATCH(1,IF($L131:$L145&lt;=BJ$165,IF($M131:$M145&gt;=BJ$165,1)),0))*$B131/12,0)</f>
        <v>0</v>
      </c>
      <c r="BK296" s="439">
        <f t="array" ref="BK296">IFERROR(INDEX($N131:$N145,MATCH(1,IF($L131:$L145&lt;=BK$165,IF($M131:$M145&gt;=BK$165,1)),0))*$B131/12,0)</f>
        <v>0</v>
      </c>
      <c r="BL296" s="439">
        <f t="array" ref="BL296">IFERROR(INDEX($N131:$N145,MATCH(1,IF($L131:$L145&lt;=BL$165,IF($M131:$M145&gt;=BL$165,1)),0))*$B131/12,0)</f>
        <v>0</v>
      </c>
      <c r="BM296" s="439">
        <f t="array" ref="BM296">IFERROR(INDEX($N131:$N145,MATCH(1,IF($L131:$L145&lt;=BM$165,IF($M131:$M145&gt;=BM$165,1)),0))*$B131/12,0)</f>
        <v>0</v>
      </c>
      <c r="BN296" s="439">
        <f t="array" ref="BN296">IFERROR(INDEX($N131:$N145,MATCH(1,IF($L131:$L145&lt;=BN$165,IF($M131:$M145&gt;=BN$165,1)),0))*$B131/12,0)</f>
        <v>0</v>
      </c>
      <c r="BO296" s="439">
        <f t="array" ref="BO296">IFERROR(INDEX($N131:$N145,MATCH(1,IF($L131:$L145&lt;=BO$165,IF($M131:$M145&gt;=BO$165,1)),0))*$B131/12,0)</f>
        <v>0</v>
      </c>
      <c r="BP296" s="439">
        <f t="array" ref="BP296">IFERROR(INDEX($N131:$N145,MATCH(1,IF($L131:$L145&lt;=BP$165,IF($M131:$M145&gt;=BP$165,1)),0))*$B131/12,0)</f>
        <v>0</v>
      </c>
      <c r="BQ296" s="439">
        <f t="array" ref="BQ296">IFERROR(INDEX($N131:$N145,MATCH(1,IF($L131:$L145&lt;=BQ$165,IF($M131:$M145&gt;=BQ$165,1)),0))*$B131/12,0)</f>
        <v>0</v>
      </c>
      <c r="BR296" s="439">
        <f t="array" ref="BR296">IFERROR(INDEX($N131:$N145,MATCH(1,IF($L131:$L145&lt;=BR$165,IF($M131:$M145&gt;=BR$165,1)),0))*$B131/12,0)</f>
        <v>0</v>
      </c>
      <c r="BS296" s="439">
        <f t="array" ref="BS296">IFERROR(INDEX($N131:$N145,MATCH(1,IF($L131:$L145&lt;=BS$165,IF($M131:$M145&gt;=BS$165,1)),0))*$B131/12,0)</f>
        <v>0</v>
      </c>
      <c r="BT296" s="439">
        <f t="array" ref="BT296">IFERROR(INDEX($N131:$N145,MATCH(1,IF($L131:$L145&lt;=BT$165,IF($M131:$M145&gt;=BT$165,1)),0))*$B131/12,0)</f>
        <v>0</v>
      </c>
      <c r="BU296" s="439">
        <f t="array" ref="BU296">IFERROR(INDEX($N131:$N145,MATCH(1,IF($L131:$L145&lt;=BU$165,IF($M131:$M145&gt;=BU$165,1)),0))*$B131/12,0)</f>
        <v>0</v>
      </c>
      <c r="BV296" s="439">
        <f t="array" ref="BV296">IFERROR(INDEX($N131:$N145,MATCH(1,IF($L131:$L145&lt;=BV$165,IF($M131:$M145&gt;=BV$165,1)),0))*$B131/12,0)</f>
        <v>0</v>
      </c>
      <c r="BW296" s="439">
        <f t="array" ref="BW296">IFERROR(INDEX($N131:$N145,MATCH(1,IF($L131:$L145&lt;=BW$165,IF($M131:$M145&gt;=BW$165,1)),0))*$B131/12,0)</f>
        <v>0</v>
      </c>
      <c r="BX296" s="439">
        <f t="array" ref="BX296">IFERROR(INDEX($N131:$N145,MATCH(1,IF($L131:$L145&lt;=BX$165,IF($M131:$M145&gt;=BX$165,1)),0))*$B131/12,0)</f>
        <v>0</v>
      </c>
      <c r="BY296" s="439">
        <f t="array" ref="BY296">IFERROR(INDEX($N131:$N145,MATCH(1,IF($L131:$L145&lt;=BY$165,IF($M131:$M145&gt;=BY$165,1)),0))*$B131/12,0)</f>
        <v>0</v>
      </c>
      <c r="BZ296" s="439">
        <f t="array" ref="BZ296">IFERROR(INDEX($N131:$N145,MATCH(1,IF($L131:$L145&lt;=BZ$165,IF($M131:$M145&gt;=BZ$165,1)),0))*$B131/12,0)</f>
        <v>0</v>
      </c>
      <c r="CA296" s="439">
        <f t="array" ref="CA296">IFERROR(INDEX($N131:$N145,MATCH(1,IF($L131:$L145&lt;=CA$165,IF($M131:$M145&gt;=CA$165,1)),0))*$B131/12,0)</f>
        <v>0</v>
      </c>
      <c r="CB296" s="439">
        <f t="array" ref="CB296">IFERROR(INDEX($N131:$N145,MATCH(1,IF($L131:$L145&lt;=CB$165,IF($M131:$M145&gt;=CB$165,1)),0))*$B131/12,0)</f>
        <v>0</v>
      </c>
      <c r="CC296" s="439">
        <f t="array" ref="CC296">IFERROR(INDEX($N131:$N145,MATCH(1,IF($L131:$L145&lt;=CC$165,IF($M131:$M145&gt;=CC$165,1)),0))*$B131/12,0)</f>
        <v>0</v>
      </c>
      <c r="CD296" s="439">
        <f t="array" ref="CD296">IFERROR(INDEX($N131:$N145,MATCH(1,IF($L131:$L145&lt;=CD$165,IF($M131:$M145&gt;=CD$165,1)),0))*$B131/12,0)</f>
        <v>0</v>
      </c>
      <c r="CE296" s="439">
        <f t="array" ref="CE296">IFERROR(INDEX($N131:$N145,MATCH(1,IF($L131:$L145&lt;=CE$165,IF($M131:$M145&gt;=CE$165,1)),0))*$B131/12,0)</f>
        <v>0</v>
      </c>
      <c r="CF296" s="439">
        <f t="array" ref="CF296">IFERROR(INDEX($N131:$N145,MATCH(1,IF($L131:$L145&lt;=CF$165,IF($M131:$M145&gt;=CF$165,1)),0))*$B131/12,0)</f>
        <v>0</v>
      </c>
      <c r="CG296" s="439">
        <f t="array" ref="CG296">IFERROR(INDEX($N131:$N145,MATCH(1,IF($L131:$L145&lt;=CG$165,IF($M131:$M145&gt;=CG$165,1)),0))*$B131/12,0)</f>
        <v>0</v>
      </c>
      <c r="CH296" s="439">
        <f t="array" ref="CH296">IFERROR(INDEX($N131:$N145,MATCH(1,IF($L131:$L145&lt;=CH$165,IF($M131:$M145&gt;=CH$165,1)),0))*$B131/12,0)</f>
        <v>0</v>
      </c>
      <c r="CI296" s="439">
        <f t="array" ref="CI296">IFERROR(INDEX($N131:$N145,MATCH(1,IF($L131:$L145&lt;=CI$165,IF($M131:$M145&gt;=CI$165,1)),0))*$B131/12,0)</f>
        <v>0</v>
      </c>
      <c r="CJ296" s="439">
        <f t="array" ref="CJ296">IFERROR(INDEX($N131:$N145,MATCH(1,IF($L131:$L145&lt;=CJ$165,IF($M131:$M145&gt;=CJ$165,1)),0))*$B131/12,0)</f>
        <v>0</v>
      </c>
      <c r="CK296" s="439">
        <f t="array" ref="CK296">IFERROR(INDEX($N131:$N145,MATCH(1,IF($L131:$L145&lt;=CK$165,IF($M131:$M145&gt;=CK$165,1)),0))*$B131/12,0)</f>
        <v>0</v>
      </c>
      <c r="CL296" s="439">
        <f t="array" ref="CL296">IFERROR(INDEX($N131:$N145,MATCH(1,IF($L131:$L145&lt;=CL$165,IF($M131:$M145&gt;=CL$165,1)),0))*$B131/12,0)</f>
        <v>0</v>
      </c>
      <c r="CM296" s="439">
        <f t="array" ref="CM296">IFERROR(INDEX($N131:$N145,MATCH(1,IF($L131:$L145&lt;=CM$165,IF($M131:$M145&gt;=CM$165,1)),0))*$B131/12,0)</f>
        <v>0</v>
      </c>
      <c r="CN296" s="439">
        <f t="array" ref="CN296">IFERROR(INDEX($N131:$N145,MATCH(1,IF($L131:$L145&lt;=CN$165,IF($M131:$M145&gt;=CN$165,1)),0))*$B131/12,0)</f>
        <v>0</v>
      </c>
      <c r="CO296" s="439">
        <f t="array" ref="CO296">IFERROR(INDEX($N131:$N145,MATCH(1,IF($L131:$L145&lt;=CO$165,IF($M131:$M145&gt;=CO$165,1)),0))*$B131/12,0)</f>
        <v>0</v>
      </c>
      <c r="CP296" s="439">
        <f t="array" ref="CP296">IFERROR(INDEX($N131:$N145,MATCH(1,IF($L131:$L145&lt;=CP$165,IF($M131:$M145&gt;=CP$165,1)),0))*$B131/12,0)</f>
        <v>0</v>
      </c>
      <c r="CQ296" s="439">
        <f t="array" ref="CQ296">IFERROR(INDEX($N131:$N145,MATCH(1,IF($L131:$L145&lt;=CQ$165,IF($M131:$M145&gt;=CQ$165,1)),0))*$B131/12,0)</f>
        <v>0</v>
      </c>
      <c r="CR296" s="439">
        <f t="array" ref="CR296">IFERROR(INDEX($N131:$N145,MATCH(1,IF($L131:$L145&lt;=CR$165,IF($M131:$M145&gt;=CR$165,1)),0))*$B131/12,0)</f>
        <v>0</v>
      </c>
      <c r="CS296" s="439">
        <f t="array" ref="CS296">IFERROR(INDEX($N131:$N145,MATCH(1,IF($L131:$L145&lt;=CS$165,IF($M131:$M145&gt;=CS$165,1)),0))*$B131/12,0)</f>
        <v>0</v>
      </c>
      <c r="CT296" s="439">
        <f t="array" ref="CT296">IFERROR(INDEX($N131:$N145,MATCH(1,IF($L131:$L145&lt;=CT$165,IF($M131:$M145&gt;=CT$165,1)),0))*$B131/12,0)</f>
        <v>0</v>
      </c>
      <c r="CU296" s="439">
        <f t="array" ref="CU296">IFERROR(INDEX($N131:$N145,MATCH(1,IF($L131:$L145&lt;=CU$165,IF($M131:$M145&gt;=CU$165,1)),0))*$B131/12,0)</f>
        <v>0</v>
      </c>
      <c r="CV296" s="439">
        <f t="array" ref="CV296">IFERROR(INDEX($N131:$N145,MATCH(1,IF($L131:$L145&lt;=CV$165,IF($M131:$M145&gt;=CV$165,1)),0))*$B131/12,0)</f>
        <v>0</v>
      </c>
      <c r="CW296" s="439">
        <f t="array" ref="CW296">IFERROR(INDEX($N131:$N145,MATCH(1,IF($L131:$L145&lt;=CW$165,IF($M131:$M145&gt;=CW$165,1)),0))*$B131/12,0)</f>
        <v>0</v>
      </c>
      <c r="CX296" s="439">
        <f t="array" ref="CX296">IFERROR(INDEX($N131:$N145,MATCH(1,IF($L131:$L145&lt;=CX$165,IF($M131:$M145&gt;=CX$165,1)),0))*$B131/12,0)</f>
        <v>0</v>
      </c>
      <c r="CY296" s="439">
        <f t="array" ref="CY296">IFERROR(INDEX($N131:$N145,MATCH(1,IF($L131:$L145&lt;=CY$165,IF($M131:$M145&gt;=CY$165,1)),0))*$B131/12,0)</f>
        <v>0</v>
      </c>
      <c r="CZ296" s="439">
        <f t="array" ref="CZ296">IFERROR(INDEX($N131:$N145,MATCH(1,IF($L131:$L145&lt;=CZ$165,IF($M131:$M145&gt;=CZ$165,1)),0))*$B131/12,0)</f>
        <v>0</v>
      </c>
      <c r="DA296" s="439">
        <f t="array" ref="DA296">IFERROR(INDEX($N131:$N145,MATCH(1,IF($L131:$L145&lt;=DA$165,IF($M131:$M145&gt;=DA$165,1)),0))*$B131/12,0)</f>
        <v>0</v>
      </c>
      <c r="DB296" s="439">
        <f t="array" ref="DB296">IFERROR(INDEX($N131:$N145,MATCH(1,IF($L131:$L145&lt;=DB$165,IF($M131:$M145&gt;=DB$165,1)),0))*$B131/12,0)</f>
        <v>0</v>
      </c>
      <c r="DC296" s="439">
        <f t="array" ref="DC296">IFERROR(INDEX($N131:$N145,MATCH(1,IF($L131:$L145&lt;=DC$165,IF($M131:$M145&gt;=DC$165,1)),0))*$B131/12,0)</f>
        <v>0</v>
      </c>
      <c r="DD296" s="439">
        <f t="array" ref="DD296">IFERROR(INDEX($N131:$N145,MATCH(1,IF($L131:$L145&lt;=DD$165,IF($M131:$M145&gt;=DD$165,1)),0))*$B131/12,0)</f>
        <v>0</v>
      </c>
      <c r="DE296" s="439">
        <f t="array" ref="DE296">IFERROR(INDEX($N131:$N145,MATCH(1,IF($L131:$L145&lt;=DE$165,IF($M131:$M145&gt;=DE$165,1)),0))*$B131/12,0)</f>
        <v>0</v>
      </c>
      <c r="DF296" s="439">
        <f t="array" ref="DF296">IFERROR(INDEX($N131:$N145,MATCH(1,IF($L131:$L145&lt;=DF$165,IF($M131:$M145&gt;=DF$165,1)),0))*$B131/12,0)</f>
        <v>0</v>
      </c>
      <c r="DG296" s="439">
        <f t="array" ref="DG296">IFERROR(INDEX($N131:$N145,MATCH(1,IF($L131:$L145&lt;=DG$165,IF($M131:$M145&gt;=DG$165,1)),0))*$B131/12,0)</f>
        <v>0</v>
      </c>
      <c r="DH296" s="439">
        <f t="array" ref="DH296">IFERROR(INDEX($N131:$N145,MATCH(1,IF($L131:$L145&lt;=DH$165,IF($M131:$M145&gt;=DH$165,1)),0))*$B131/12,0)</f>
        <v>0</v>
      </c>
      <c r="DI296" s="439">
        <f t="array" ref="DI296">IFERROR(INDEX($N131:$N145,MATCH(1,IF($L131:$L145&lt;=DI$165,IF($M131:$M145&gt;=DI$165,1)),0))*$B131/12,0)</f>
        <v>0</v>
      </c>
      <c r="DJ296" s="439">
        <f t="array" ref="DJ296">IFERROR(INDEX($N131:$N145,MATCH(1,IF($L131:$L145&lt;=DJ$165,IF($M131:$M145&gt;=DJ$165,1)),0))*$B131/12,0)</f>
        <v>0</v>
      </c>
      <c r="DK296" s="439">
        <f t="array" ref="DK296">IFERROR(INDEX($N131:$N145,MATCH(1,IF($L131:$L145&lt;=DK$165,IF($M131:$M145&gt;=DK$165,1)),0))*$B131/12,0)</f>
        <v>0</v>
      </c>
      <c r="DL296" s="439">
        <f t="array" ref="DL296">IFERROR(INDEX($N131:$N145,MATCH(1,IF($L131:$L145&lt;=DL$165,IF($M131:$M145&gt;=DL$165,1)),0))*$B131/12,0)</f>
        <v>0</v>
      </c>
      <c r="DM296" s="439">
        <f t="array" ref="DM296">IFERROR(INDEX($N131:$N145,MATCH(1,IF($L131:$L145&lt;=DM$165,IF($M131:$M145&gt;=DM$165,1)),0))*$B131/12,0)</f>
        <v>0</v>
      </c>
      <c r="DN296" s="439">
        <f t="array" ref="DN296">IFERROR(INDEX($N131:$N145,MATCH(1,IF($L131:$L145&lt;=DN$165,IF($M131:$M145&gt;=DN$165,1)),0))*$B131/12,0)</f>
        <v>0</v>
      </c>
      <c r="DO296" s="439">
        <f t="array" ref="DO296">IFERROR(INDEX($N131:$N145,MATCH(1,IF($L131:$L145&lt;=DO$165,IF($M131:$M145&gt;=DO$165,1)),0))*$B131/12,0)</f>
        <v>0</v>
      </c>
      <c r="DP296" s="439">
        <f t="array" ref="DP296">IFERROR(INDEX($N131:$N145,MATCH(1,IF($L131:$L145&lt;=DP$165,IF($M131:$M145&gt;=DP$165,1)),0))*$B131/12,0)</f>
        <v>0</v>
      </c>
      <c r="DQ296" s="439">
        <f t="array" ref="DQ296">IFERROR(INDEX($N131:$N145,MATCH(1,IF($L131:$L145&lt;=DQ$165,IF($M131:$M145&gt;=DQ$165,1)),0))*$B131/12,0)</f>
        <v>0</v>
      </c>
      <c r="DR296" s="439">
        <f t="array" ref="DR296">IFERROR(INDEX($N131:$N145,MATCH(1,IF($L131:$L145&lt;=DR$165,IF($M131:$M145&gt;=DR$165,1)),0))*$B131/12,0)</f>
        <v>0</v>
      </c>
      <c r="DS296" s="439">
        <f t="array" ref="DS296">IFERROR(INDEX($N131:$N145,MATCH(1,IF($L131:$L145&lt;=DS$165,IF($M131:$M145&gt;=DS$165,1)),0))*$B131/12,0)</f>
        <v>0</v>
      </c>
      <c r="DT296" s="439">
        <f t="array" ref="DT296">IFERROR(INDEX($N131:$N145,MATCH(1,IF($L131:$L145&lt;=DT$165,IF($M131:$M145&gt;=DT$165,1)),0))*$B131/12,0)</f>
        <v>0</v>
      </c>
      <c r="DU296" s="439">
        <f t="array" ref="DU296">IFERROR(INDEX($N131:$N145,MATCH(1,IF($L131:$L145&lt;=DU$165,IF($M131:$M145&gt;=DU$165,1)),0))*$B131/12,0)</f>
        <v>0</v>
      </c>
      <c r="DV296" s="439">
        <f t="array" ref="DV296">IFERROR(INDEX($N131:$N145,MATCH(1,IF($L131:$L145&lt;=DV$165,IF($M131:$M145&gt;=DV$165,1)),0))*$B131/12,0)</f>
        <v>0</v>
      </c>
      <c r="DW296" s="439">
        <f t="array" ref="DW296">IFERROR(INDEX($N131:$N145,MATCH(1,IF($L131:$L145&lt;=DW$165,IF($M131:$M145&gt;=DW$165,1)),0))*$B131/12,0)</f>
        <v>0</v>
      </c>
      <c r="DX296" s="439">
        <f t="array" ref="DX296">IFERROR(INDEX($N131:$N145,MATCH(1,IF($L131:$L145&lt;=DX$165,IF($M131:$M145&gt;=DX$165,1)),0))*$B131/12,0)</f>
        <v>0</v>
      </c>
      <c r="DY296" s="439">
        <f t="array" ref="DY296">IFERROR(INDEX($N131:$N145,MATCH(1,IF($L131:$L145&lt;=DY$165,IF($M131:$M145&gt;=DY$165,1)),0))*$B131/12,0)</f>
        <v>0</v>
      </c>
      <c r="DZ296" s="439">
        <f t="array" ref="DZ296">IFERROR(INDEX($N131:$N145,MATCH(1,IF($L131:$L145&lt;=DZ$165,IF($M131:$M145&gt;=DZ$165,1)),0))*$B131/12,0)</f>
        <v>0</v>
      </c>
      <c r="EA296" s="439">
        <f t="array" ref="EA296">IFERROR(INDEX($N131:$N145,MATCH(1,IF($L131:$L145&lt;=EA$165,IF($M131:$M145&gt;=EA$165,1)),0))*$B131/12,0)</f>
        <v>0</v>
      </c>
      <c r="EB296" s="439">
        <f t="array" ref="EB296">IFERROR(INDEX($N131:$N145,MATCH(1,IF($L131:$L145&lt;=EB$165,IF($M131:$M145&gt;=EB$165,1)),0))*$B131/12,0)</f>
        <v>0</v>
      </c>
      <c r="EC296" s="439">
        <f t="array" ref="EC296">IFERROR(INDEX($N131:$N145,MATCH(1,IF($L131:$L145&lt;=EC$165,IF($M131:$M145&gt;=EC$165,1)),0))*$B131/12,0)</f>
        <v>0</v>
      </c>
      <c r="ED296" s="439">
        <f t="array" ref="ED296">IFERROR(INDEX($N131:$N145,MATCH(1,IF($L131:$L145&lt;=ED$165,IF($M131:$M145&gt;=ED$165,1)),0))*$B131/12,0)</f>
        <v>0</v>
      </c>
      <c r="EE296" s="439">
        <f t="array" ref="EE296">IFERROR(INDEX($N131:$N145,MATCH(1,IF($L131:$L145&lt;=EE$165,IF($M131:$M145&gt;=EE$165,1)),0))*$B131/12,0)</f>
        <v>0</v>
      </c>
      <c r="EF296" s="439">
        <f t="array" ref="EF296">IFERROR(INDEX($N131:$N145,MATCH(1,IF($L131:$L145&lt;=EF$165,IF($M131:$M145&gt;=EF$165,1)),0))*$B131/12,0)</f>
        <v>0</v>
      </c>
      <c r="EG296" s="439">
        <f t="array" ref="EG296">IFERROR(INDEX($N131:$N145,MATCH(1,IF($L131:$L145&lt;=EG$165,IF($M131:$M145&gt;=EG$165,1)),0))*$B131/12,0)</f>
        <v>0</v>
      </c>
      <c r="EH296" s="439">
        <f t="array" ref="EH296">IFERROR(INDEX($N131:$N145,MATCH(1,IF($L131:$L145&lt;=EH$165,IF($M131:$M145&gt;=EH$165,1)),0))*$B131/12,0)</f>
        <v>0</v>
      </c>
      <c r="EI296" s="439">
        <f t="array" ref="EI296">IFERROR(INDEX($N131:$N145,MATCH(1,IF($L131:$L145&lt;=EI$165,IF($M131:$M145&gt;=EI$165,1)),0))*$B131/12,0)</f>
        <v>0</v>
      </c>
      <c r="EJ296" s="439">
        <f t="array" ref="EJ296">IFERROR(INDEX($N131:$N145,MATCH(1,IF($L131:$L145&lt;=EJ$165,IF($M131:$M145&gt;=EJ$165,1)),0))*$B131/12,0)</f>
        <v>0</v>
      </c>
      <c r="EK296" s="439">
        <f t="array" ref="EK296">IFERROR(INDEX($N131:$N145,MATCH(1,IF($L131:$L145&lt;=EK$165,IF($M131:$M145&gt;=EK$165,1)),0))*$B131/12,0)</f>
        <v>0</v>
      </c>
      <c r="EL296" s="439">
        <f t="array" ref="EL296">IFERROR(INDEX($N131:$N145,MATCH(1,IF($L131:$L145&lt;=EL$165,IF($M131:$M145&gt;=EL$165,1)),0))*$B131/12,0)</f>
        <v>0</v>
      </c>
      <c r="EM296" s="439">
        <f t="array" ref="EM296">IFERROR(INDEX($N131:$N145,MATCH(1,IF($L131:$L145&lt;=EM$165,IF($M131:$M145&gt;=EM$165,1)),0))*$B131/12,0)</f>
        <v>0</v>
      </c>
      <c r="EN296" s="439">
        <f t="array" ref="EN296">IFERROR(INDEX($N131:$N145,MATCH(1,IF($L131:$L145&lt;=EN$165,IF($M131:$M145&gt;=EN$165,1)),0))*$B131/12,0)</f>
        <v>0</v>
      </c>
      <c r="EO296" s="439">
        <f t="array" ref="EO296">IFERROR(INDEX($N131:$N145,MATCH(1,IF($L131:$L145&lt;=EO$165,IF($M131:$M145&gt;=EO$165,1)),0))*$B131/12,0)</f>
        <v>0</v>
      </c>
      <c r="EP296" s="439">
        <f t="array" ref="EP296">IFERROR(INDEX($N131:$N145,MATCH(1,IF($L131:$L145&lt;=EP$165,IF($M131:$M145&gt;=EP$165,1)),0))*$B131/12,0)</f>
        <v>0</v>
      </c>
      <c r="EQ296" s="439">
        <f t="array" ref="EQ296">IFERROR(INDEX($N131:$N145,MATCH(1,IF($L131:$L145&lt;=EQ$165,IF($M131:$M145&gt;=EQ$165,1)),0))*$B131/12,0)</f>
        <v>0</v>
      </c>
      <c r="ER296" s="439">
        <f t="array" ref="ER296">IFERROR(INDEX($N131:$N145,MATCH(1,IF($L131:$L145&lt;=ER$165,IF($M131:$M145&gt;=ER$165,1)),0))*$B131/12,0)</f>
        <v>0</v>
      </c>
      <c r="ES296" s="439">
        <f t="array" ref="ES296">IFERROR(INDEX($N131:$N145,MATCH(1,IF($L131:$L145&lt;=ES$165,IF($M131:$M145&gt;=ES$165,1)),0))*$B131/12,0)</f>
        <v>0</v>
      </c>
      <c r="ET296" s="439">
        <f t="array" ref="ET296">IFERROR(INDEX($N131:$N145,MATCH(1,IF($L131:$L145&lt;=ET$165,IF($M131:$M145&gt;=ET$165,1)),0))*$B131/12,0)</f>
        <v>0</v>
      </c>
      <c r="EU296" s="439">
        <f t="array" ref="EU296">IFERROR(INDEX($N131:$N145,MATCH(1,IF($L131:$L145&lt;=EU$165,IF($M131:$M145&gt;=EU$165,1)),0))*$B131/12,0)</f>
        <v>0</v>
      </c>
      <c r="EV296" s="439">
        <f t="array" ref="EV296">IFERROR(INDEX($N131:$N145,MATCH(1,IF($L131:$L145&lt;=EV$165,IF($M131:$M145&gt;=EV$165,1)),0))*$B131/12,0)</f>
        <v>0</v>
      </c>
      <c r="EW296" s="439">
        <f t="array" ref="EW296">IFERROR(INDEX($N131:$N145,MATCH(1,IF($L131:$L145&lt;=EW$165,IF($M131:$M145&gt;=EW$165,1)),0))*$B131/12,0)</f>
        <v>0</v>
      </c>
      <c r="EX296" s="439">
        <f t="array" ref="EX296">IFERROR(INDEX($N131:$N145,MATCH(1,IF($L131:$L145&lt;=EX$165,IF($M131:$M145&gt;=EX$165,1)),0))*$B131/12,0)</f>
        <v>0</v>
      </c>
      <c r="EY296" s="439">
        <f t="array" ref="EY296">IFERROR(INDEX($N131:$N145,MATCH(1,IF($L131:$L145&lt;=EY$165,IF($M131:$M145&gt;=EY$165,1)),0))*$B131/12,0)</f>
        <v>0</v>
      </c>
      <c r="EZ296" s="439">
        <f t="array" ref="EZ296">IFERROR(INDEX($N131:$N145,MATCH(1,IF($L131:$L145&lt;=EZ$165,IF($M131:$M145&gt;=EZ$165,1)),0))*$B131/12,0)</f>
        <v>0</v>
      </c>
      <c r="FA296" s="439">
        <f t="array" ref="FA296">IFERROR(INDEX($N131:$N145,MATCH(1,IF($L131:$L145&lt;=FA$165,IF($M131:$M145&gt;=FA$165,1)),0))*$B131/12,0)</f>
        <v>0</v>
      </c>
      <c r="FB296" s="439">
        <f t="array" ref="FB296">IFERROR(INDEX($N131:$N145,MATCH(1,IF($L131:$L145&lt;=FB$165,IF($M131:$M145&gt;=FB$165,1)),0))*$B131/12,0)</f>
        <v>0</v>
      </c>
      <c r="FC296" s="439">
        <f t="array" ref="FC296">IFERROR(INDEX($N131:$N145,MATCH(1,IF($L131:$L145&lt;=FC$165,IF($M131:$M145&gt;=FC$165,1)),0))*$B131/12,0)</f>
        <v>0</v>
      </c>
      <c r="FD296" s="439">
        <f t="array" ref="FD296">IFERROR(INDEX($N131:$N145,MATCH(1,IF($L131:$L145&lt;=FD$165,IF($M131:$M145&gt;=FD$165,1)),0))*$B131/12,0)</f>
        <v>0</v>
      </c>
      <c r="FE296" s="439">
        <f t="array" ref="FE296">IFERROR(INDEX($N131:$N145,MATCH(1,IF($L131:$L145&lt;=FE$165,IF($M131:$M145&gt;=FE$165,1)),0))*$B131/12,0)</f>
        <v>0</v>
      </c>
      <c r="FF296" s="439">
        <f t="array" ref="FF296">IFERROR(INDEX($N131:$N145,MATCH(1,IF($L131:$L145&lt;=FF$165,IF($M131:$M145&gt;=FF$165,1)),0))*$B131/12,0)</f>
        <v>0</v>
      </c>
      <c r="FG296" s="439">
        <f t="array" ref="FG296">IFERROR(INDEX($N131:$N145,MATCH(1,IF($L131:$L145&lt;=FG$165,IF($M131:$M145&gt;=FG$165,1)),0))*$B131/12,0)</f>
        <v>0</v>
      </c>
      <c r="FH296" s="439">
        <f t="array" ref="FH296">IFERROR(INDEX($N131:$N145,MATCH(1,IF($L131:$L145&lt;=FH$165,IF($M131:$M145&gt;=FH$165,1)),0))*$B131/12,0)</f>
        <v>0</v>
      </c>
      <c r="FI296" s="439">
        <f t="array" ref="FI296">IFERROR(INDEX($N131:$N145,MATCH(1,IF($L131:$L145&lt;=FI$165,IF($M131:$M145&gt;=FI$165,1)),0))*$B131/12,0)</f>
        <v>0</v>
      </c>
      <c r="FJ296" s="439">
        <f t="array" ref="FJ296">IFERROR(INDEX($N131:$N145,MATCH(1,IF($L131:$L145&lt;=FJ$165,IF($M131:$M145&gt;=FJ$165,1)),0))*$B131/12,0)</f>
        <v>0</v>
      </c>
      <c r="FK296" s="439">
        <f t="array" ref="FK296">IFERROR(INDEX($N131:$N145,MATCH(1,IF($L131:$L145&lt;=FK$165,IF($M131:$M145&gt;=FK$165,1)),0))*$B131/12,0)</f>
        <v>0</v>
      </c>
      <c r="FL296" s="439">
        <f t="array" ref="FL296">IFERROR(INDEX($N131:$N145,MATCH(1,IF($L131:$L145&lt;=FL$165,IF($M131:$M145&gt;=FL$165,1)),0))*$B131/12,0)</f>
        <v>0</v>
      </c>
      <c r="FM296" s="439">
        <f t="array" ref="FM296">IFERROR(INDEX($N131:$N145,MATCH(1,IF($L131:$L145&lt;=FM$165,IF($M131:$M145&gt;=FM$165,1)),0))*$B131/12,0)</f>
        <v>0</v>
      </c>
      <c r="FN296" s="439">
        <f t="array" ref="FN296">IFERROR(INDEX($N131:$N145,MATCH(1,IF($L131:$L145&lt;=FN$165,IF($M131:$M145&gt;=FN$165,1)),0))*$B131/12,0)</f>
        <v>0</v>
      </c>
      <c r="FO296" s="439">
        <f t="array" ref="FO296">IFERROR(INDEX($N131:$N145,MATCH(1,IF($L131:$L145&lt;=FO$165,IF($M131:$M145&gt;=FO$165,1)),0))*$B131/12,0)</f>
        <v>0</v>
      </c>
      <c r="FP296" s="439">
        <f t="array" ref="FP296">IFERROR(INDEX($N131:$N145,MATCH(1,IF($L131:$L145&lt;=FP$165,IF($M131:$M145&gt;=FP$165,1)),0))*$B131/12,0)</f>
        <v>0</v>
      </c>
      <c r="FQ296" s="439">
        <f t="array" ref="FQ296">IFERROR(INDEX($N131:$N145,MATCH(1,IF($L131:$L145&lt;=FQ$165,IF($M131:$M145&gt;=FQ$165,1)),0))*$B131/12,0)</f>
        <v>0</v>
      </c>
      <c r="FR296" s="439">
        <f t="array" ref="FR296">IFERROR(INDEX($N131:$N145,MATCH(1,IF($L131:$L145&lt;=FR$165,IF($M131:$M145&gt;=FR$165,1)),0))*$B131/12,0)</f>
        <v>0</v>
      </c>
      <c r="FS296" s="439">
        <f t="array" ref="FS296">IFERROR(INDEX($N131:$N145,MATCH(1,IF($L131:$L145&lt;=FS$165,IF($M131:$M145&gt;=FS$165,1)),0))*$B131/12,0)</f>
        <v>0</v>
      </c>
      <c r="FT296" s="439">
        <f t="array" ref="FT296">IFERROR(INDEX($N131:$N145,MATCH(1,IF($L131:$L145&lt;=FT$165,IF($M131:$M145&gt;=FT$165,1)),0))*$B131/12,0)</f>
        <v>0</v>
      </c>
      <c r="FU296" s="439">
        <f t="array" ref="FU296">IFERROR(INDEX($N131:$N145,MATCH(1,IF($L131:$L145&lt;=FU$165,IF($M131:$M145&gt;=FU$165,1)),0))*$B131/12,0)</f>
        <v>0</v>
      </c>
      <c r="FV296" s="439">
        <f t="array" ref="FV296">IFERROR(INDEX($N131:$N145,MATCH(1,IF($L131:$L145&lt;=FV$165,IF($M131:$M145&gt;=FV$165,1)),0))*$B131/12,0)</f>
        <v>0</v>
      </c>
      <c r="FW296" s="439">
        <f t="array" ref="FW296">IFERROR(INDEX($N131:$N145,MATCH(1,IF($L131:$L145&lt;=FW$165,IF($M131:$M145&gt;=FW$165,1)),0))*$B131/12,0)</f>
        <v>0</v>
      </c>
      <c r="FX296" s="439">
        <f t="array" ref="FX296">IFERROR(INDEX($N131:$N145,MATCH(1,IF($L131:$L145&lt;=FX$165,IF($M131:$M145&gt;=FX$165,1)),0))*$B131/12,0)</f>
        <v>0</v>
      </c>
      <c r="FY296" s="439">
        <f t="array" ref="FY296">IFERROR(INDEX($N131:$N145,MATCH(1,IF($L131:$L145&lt;=FY$165,IF($M131:$M145&gt;=FY$165,1)),0))*$B131/12,0)</f>
        <v>0</v>
      </c>
      <c r="FZ296" s="439">
        <f t="array" ref="FZ296">IFERROR(INDEX($N131:$N145,MATCH(1,IF($L131:$L145&lt;=FZ$165,IF($M131:$M145&gt;=FZ$165,1)),0))*$B131/12,0)</f>
        <v>0</v>
      </c>
      <c r="GA296" s="439">
        <f t="array" ref="GA296">IFERROR(INDEX($N131:$N145,MATCH(1,IF($L131:$L145&lt;=GA$165,IF($M131:$M145&gt;=GA$165,1)),0))*$B131/12,0)</f>
        <v>0</v>
      </c>
      <c r="GB296" s="439">
        <f t="array" ref="GB296">IFERROR(INDEX($N131:$N145,MATCH(1,IF($L131:$L145&lt;=GB$165,IF($M131:$M145&gt;=GB$165,1)),0))*$B131/12,0)</f>
        <v>0</v>
      </c>
      <c r="GC296" s="439">
        <f t="array" ref="GC296">IFERROR(INDEX($N131:$N145,MATCH(1,IF($L131:$L145&lt;=GC$165,IF($M131:$M145&gt;=GC$165,1)),0))*$B131/12,0)</f>
        <v>0</v>
      </c>
      <c r="GD296" s="439">
        <f t="array" ref="GD296">IFERROR(INDEX($N131:$N145,MATCH(1,IF($L131:$L145&lt;=GD$165,IF($M131:$M145&gt;=GD$165,1)),0))*$B131/12,0)</f>
        <v>0</v>
      </c>
      <c r="GE296" s="439">
        <f t="array" ref="GE296">IFERROR(INDEX($N131:$N145,MATCH(1,IF($L131:$L145&lt;=GE$165,IF($M131:$M145&gt;=GE$165,1)),0))*$B131/12,0)</f>
        <v>0</v>
      </c>
      <c r="GF296" s="439">
        <f t="array" ref="GF296">IFERROR(INDEX($N131:$N145,MATCH(1,IF($L131:$L145&lt;=GF$165,IF($M131:$M145&gt;=GF$165,1)),0))*$B131/12,0)</f>
        <v>0</v>
      </c>
      <c r="GG296" s="439">
        <f t="array" ref="GG296">IFERROR(INDEX($N131:$N145,MATCH(1,IF($L131:$L145&lt;=GG$165,IF($M131:$M145&gt;=GG$165,1)),0))*$B131/12,0)</f>
        <v>0</v>
      </c>
      <c r="GH296" s="439">
        <f t="array" ref="GH296">IFERROR(INDEX($N131:$N145,MATCH(1,IF($L131:$L145&lt;=GH$165,IF($M131:$M145&gt;=GH$165,1)),0))*$B131/12,0)</f>
        <v>0</v>
      </c>
      <c r="GI296" s="439">
        <f t="array" ref="GI296">IFERROR(INDEX($N131:$N145,MATCH(1,IF($L131:$L145&lt;=GI$165,IF($M131:$M145&gt;=GI$165,1)),0))*$B131/12,0)</f>
        <v>0</v>
      </c>
      <c r="GJ296" s="439">
        <f t="array" ref="GJ296">IFERROR(INDEX($N131:$N145,MATCH(1,IF($L131:$L145&lt;=GJ$165,IF($M131:$M145&gt;=GJ$165,1)),0))*$B131/12,0)</f>
        <v>0</v>
      </c>
      <c r="GK296" s="439">
        <f t="array" ref="GK296">IFERROR(INDEX($N131:$N145,MATCH(1,IF($L131:$L145&lt;=GK$165,IF($M131:$M145&gt;=GK$165,1)),0))*$B131/12,0)</f>
        <v>0</v>
      </c>
      <c r="GL296" s="439">
        <f t="array" ref="GL296">IFERROR(INDEX($N131:$N145,MATCH(1,IF($L131:$L145&lt;=GL$165,IF($M131:$M145&gt;=GL$165,1)),0))*$B131/12,0)</f>
        <v>0</v>
      </c>
      <c r="GM296" s="439">
        <f t="array" ref="GM296">IFERROR(INDEX($N131:$N145,MATCH(1,IF($L131:$L145&lt;=GM$165,IF($M131:$M145&gt;=GM$165,1)),0))*$B131/12,0)</f>
        <v>0</v>
      </c>
      <c r="GN296" s="439">
        <f t="array" ref="GN296">IFERROR(INDEX($N131:$N145,MATCH(1,IF($L131:$L145&lt;=GN$165,IF($M131:$M145&gt;=GN$165,1)),0))*$B131/12,0)</f>
        <v>0</v>
      </c>
      <c r="GO296" s="439">
        <f t="array" ref="GO296">IFERROR(INDEX($N131:$N145,MATCH(1,IF($L131:$L145&lt;=GO$165,IF($M131:$M145&gt;=GO$165,1)),0))*$B131/12,0)</f>
        <v>0</v>
      </c>
      <c r="GP296" s="439">
        <f t="array" ref="GP296">IFERROR(INDEX($N131:$N145,MATCH(1,IF($L131:$L145&lt;=GP$165,IF($M131:$M145&gt;=GP$165,1)),0))*$B131/12,0)</f>
        <v>0</v>
      </c>
      <c r="GQ296" s="439">
        <f t="array" ref="GQ296">IFERROR(INDEX($N131:$N145,MATCH(1,IF($L131:$L145&lt;=GQ$165,IF($M131:$M145&gt;=GQ$165,1)),0))*$B131/12,0)</f>
        <v>0</v>
      </c>
      <c r="GR296" s="439">
        <f t="array" ref="GR296">IFERROR(INDEX($N131:$N145,MATCH(1,IF($L131:$L145&lt;=GR$165,IF($M131:$M145&gt;=GR$165,1)),0))*$B131/12,0)</f>
        <v>0</v>
      </c>
      <c r="GS296" s="439">
        <f t="array" ref="GS296">IFERROR(INDEX($N131:$N145,MATCH(1,IF($L131:$L145&lt;=GS$165,IF($M131:$M145&gt;=GS$165,1)),0))*$B131/12,0)</f>
        <v>0</v>
      </c>
      <c r="GT296" s="439">
        <f t="array" ref="GT296">IFERROR(INDEX($N131:$N145,MATCH(1,IF($L131:$L145&lt;=GT$165,IF($M131:$M145&gt;=GT$165,1)),0))*$B131/12,0)</f>
        <v>0</v>
      </c>
      <c r="GU296" s="439">
        <f t="array" ref="GU296">IFERROR(INDEX($N131:$N145,MATCH(1,IF($L131:$L145&lt;=GU$165,IF($M131:$M145&gt;=GU$165,1)),0))*$B131/12,0)</f>
        <v>0</v>
      </c>
      <c r="GV296" s="439">
        <f t="array" ref="GV296">IFERROR(INDEX($N131:$N145,MATCH(1,IF($L131:$L145&lt;=GV$165,IF($M131:$M145&gt;=GV$165,1)),0))*$B131/12,0)</f>
        <v>0</v>
      </c>
      <c r="GW296" s="439">
        <f t="array" ref="GW296">IFERROR(INDEX($N131:$N145,MATCH(1,IF($L131:$L145&lt;=GW$165,IF($M131:$M145&gt;=GW$165,1)),0))*$B131/12,0)</f>
        <v>0</v>
      </c>
      <c r="GX296" s="439">
        <f t="array" ref="GX296">IFERROR(INDEX($N131:$N145,MATCH(1,IF($L131:$L145&lt;=GX$165,IF($M131:$M145&gt;=GX$165,1)),0))*$B131/12,0)</f>
        <v>0</v>
      </c>
      <c r="GY296" s="439">
        <f t="array" ref="GY296">IFERROR(INDEX($N131:$N145,MATCH(1,IF($L131:$L145&lt;=GY$165,IF($M131:$M145&gt;=GY$165,1)),0))*$B131/12,0)</f>
        <v>0</v>
      </c>
      <c r="GZ296" s="439">
        <f t="array" ref="GZ296">IFERROR(INDEX($N131:$N145,MATCH(1,IF($L131:$L145&lt;=GZ$165,IF($M131:$M145&gt;=GZ$165,1)),0))*$B131/12,0)</f>
        <v>0</v>
      </c>
      <c r="HA296" s="439">
        <f t="array" ref="HA296">IFERROR(INDEX($N131:$N145,MATCH(1,IF($L131:$L145&lt;=HA$165,IF($M131:$M145&gt;=HA$165,1)),0))*$B131/12,0)</f>
        <v>0</v>
      </c>
      <c r="HB296" s="439">
        <f t="array" ref="HB296">IFERROR(INDEX($N131:$N145,MATCH(1,IF($L131:$L145&lt;=HB$165,IF($M131:$M145&gt;=HB$165,1)),0))*$B131/12,0)</f>
        <v>0</v>
      </c>
      <c r="HC296" s="439">
        <f t="array" ref="HC296">IFERROR(INDEX($N131:$N145,MATCH(1,IF($L131:$L145&lt;=HC$165,IF($M131:$M145&gt;=HC$165,1)),0))*$B131/12,0)</f>
        <v>0</v>
      </c>
      <c r="HD296" s="439">
        <f t="array" ref="HD296">IFERROR(INDEX($N131:$N145,MATCH(1,IF($L131:$L145&lt;=HD$165,IF($M131:$M145&gt;=HD$165,1)),0))*$B131/12,0)</f>
        <v>0</v>
      </c>
      <c r="HE296" s="439">
        <f t="array" ref="HE296">IFERROR(INDEX($N131:$N145,MATCH(1,IF($L131:$L145&lt;=HE$165,IF($M131:$M145&gt;=HE$165,1)),0))*$B131/12,0)</f>
        <v>0</v>
      </c>
      <c r="HF296" s="439">
        <f t="array" ref="HF296">IFERROR(INDEX($N131:$N145,MATCH(1,IF($L131:$L145&lt;=HF$165,IF($M131:$M145&gt;=HF$165,1)),0))*$B131/12,0)</f>
        <v>0</v>
      </c>
      <c r="HG296" s="439">
        <f t="array" ref="HG296">IFERROR(INDEX($N131:$N145,MATCH(1,IF($L131:$L145&lt;=HG$165,IF($M131:$M145&gt;=HG$165,1)),0))*$B131/12,0)</f>
        <v>0</v>
      </c>
      <c r="HH296" s="439">
        <f t="array" ref="HH296">IFERROR(INDEX($N131:$N145,MATCH(1,IF($L131:$L145&lt;=HH$165,IF($M131:$M145&gt;=HH$165,1)),0))*$B131/12,0)</f>
        <v>0</v>
      </c>
      <c r="HI296" s="439">
        <f t="array" ref="HI296">IFERROR(INDEX($N131:$N145,MATCH(1,IF($L131:$L145&lt;=HI$165,IF($M131:$M145&gt;=HI$165,1)),0))*$B131/12,0)</f>
        <v>0</v>
      </c>
      <c r="HJ296" s="439">
        <f t="array" ref="HJ296">IFERROR(INDEX($N131:$N145,MATCH(1,IF($L131:$L145&lt;=HJ$165,IF($M131:$M145&gt;=HJ$165,1)),0))*$B131/12,0)</f>
        <v>0</v>
      </c>
      <c r="HK296" s="439">
        <f t="array" ref="HK296">IFERROR(INDEX($N131:$N145,MATCH(1,IF($L131:$L145&lt;=HK$165,IF($M131:$M145&gt;=HK$165,1)),0))*$B131/12,0)</f>
        <v>0</v>
      </c>
      <c r="HL296" s="439">
        <f t="array" ref="HL296">IFERROR(INDEX($N131:$N145,MATCH(1,IF($L131:$L145&lt;=HL$165,IF($M131:$M145&gt;=HL$165,1)),0))*$B131/12,0)</f>
        <v>0</v>
      </c>
      <c r="HM296" s="439">
        <f t="array" ref="HM296">IFERROR(INDEX($N131:$N145,MATCH(1,IF($L131:$L145&lt;=HM$165,IF($M131:$M145&gt;=HM$165,1)),0))*$B131/12,0)</f>
        <v>0</v>
      </c>
      <c r="HN296" s="439">
        <f t="array" ref="HN296">IFERROR(INDEX($N131:$N145,MATCH(1,IF($L131:$L145&lt;=HN$165,IF($M131:$M145&gt;=HN$165,1)),0))*$B131/12,0)</f>
        <v>0</v>
      </c>
      <c r="HO296" s="439">
        <f t="array" ref="HO296">IFERROR(INDEX($N131:$N145,MATCH(1,IF($L131:$L145&lt;=HO$165,IF($M131:$M145&gt;=HO$165,1)),0))*$B131/12,0)</f>
        <v>0</v>
      </c>
      <c r="HP296" s="439">
        <f t="array" ref="HP296">IFERROR(INDEX($N131:$N145,MATCH(1,IF($L131:$L145&lt;=HP$165,IF($M131:$M145&gt;=HP$165,1)),0))*$B131/12,0)</f>
        <v>0</v>
      </c>
      <c r="HQ296" s="439">
        <f t="array" ref="HQ296">IFERROR(INDEX($N131:$N145,MATCH(1,IF($L131:$L145&lt;=HQ$165,IF($M131:$M145&gt;=HQ$165,1)),0))*$B131/12,0)</f>
        <v>0</v>
      </c>
      <c r="HR296" s="439">
        <f t="array" ref="HR296">IFERROR(INDEX($N131:$N145,MATCH(1,IF($L131:$L145&lt;=HR$165,IF($M131:$M145&gt;=HR$165,1)),0))*$B131/12,0)</f>
        <v>0</v>
      </c>
      <c r="HS296" s="439">
        <f t="array" ref="HS296">IFERROR(INDEX($N131:$N145,MATCH(1,IF($L131:$L145&lt;=HS$165,IF($M131:$M145&gt;=HS$165,1)),0))*$B131/12,0)</f>
        <v>0</v>
      </c>
      <c r="HT296" s="439">
        <f t="array" ref="HT296">IFERROR(INDEX($N131:$N145,MATCH(1,IF($L131:$L145&lt;=HT$165,IF($M131:$M145&gt;=HT$165,1)),0))*$B131/12,0)</f>
        <v>0</v>
      </c>
      <c r="HU296" s="439">
        <f t="array" ref="HU296">IFERROR(INDEX($N131:$N145,MATCH(1,IF($L131:$L145&lt;=HU$165,IF($M131:$M145&gt;=HU$165,1)),0))*$B131/12,0)</f>
        <v>0</v>
      </c>
      <c r="HV296" s="439">
        <f t="array" ref="HV296">IFERROR(INDEX($N131:$N145,MATCH(1,IF($L131:$L145&lt;=HV$165,IF($M131:$M145&gt;=HV$165,1)),0))*$B131/12,0)</f>
        <v>0</v>
      </c>
      <c r="HW296" s="439">
        <f t="array" ref="HW296">IFERROR(INDEX($N131:$N145,MATCH(1,IF($L131:$L145&lt;=HW$165,IF($M131:$M145&gt;=HW$165,1)),0))*$B131/12,0)</f>
        <v>0</v>
      </c>
      <c r="HX296" s="439">
        <f t="array" ref="HX296">IFERROR(INDEX($N131:$N145,MATCH(1,IF($L131:$L145&lt;=HX$165,IF($M131:$M145&gt;=HX$165,1)),0))*$B131/12,0)</f>
        <v>0</v>
      </c>
      <c r="HY296" s="439">
        <f t="array" ref="HY296">IFERROR(INDEX($N131:$N145,MATCH(1,IF($L131:$L145&lt;=HY$165,IF($M131:$M145&gt;=HY$165,1)),0))*$B131/12,0)</f>
        <v>0</v>
      </c>
      <c r="HZ296" s="439">
        <f t="array" ref="HZ296">IFERROR(INDEX($N131:$N145,MATCH(1,IF($L131:$L145&lt;=HZ$165,IF($M131:$M145&gt;=HZ$165,1)),0))*$B131/12,0)</f>
        <v>0</v>
      </c>
      <c r="IA296" s="439">
        <f t="array" ref="IA296">IFERROR(INDEX($N131:$N145,MATCH(1,IF($L131:$L145&lt;=IA$165,IF($M131:$M145&gt;=IA$165,1)),0))*$B131/12,0)</f>
        <v>0</v>
      </c>
      <c r="IB296" s="439">
        <f t="array" ref="IB296">IFERROR(INDEX($N131:$N145,MATCH(1,IF($L131:$L145&lt;=IB$165,IF($M131:$M145&gt;=IB$165,1)),0))*$B131/12,0)</f>
        <v>0</v>
      </c>
      <c r="IC296" s="439">
        <f t="array" ref="IC296">IFERROR(INDEX($N131:$N145,MATCH(1,IF($L131:$L145&lt;=IC$165,IF($M131:$M145&gt;=IC$165,1)),0))*$B131/12,0)</f>
        <v>0</v>
      </c>
      <c r="ID296" s="439">
        <f t="array" ref="ID296">IFERROR(INDEX($N131:$N145,MATCH(1,IF($L131:$L145&lt;=ID$165,IF($M131:$M145&gt;=ID$165,1)),0))*$B131/12,0)</f>
        <v>0</v>
      </c>
      <c r="IE296" s="439">
        <f t="array" ref="IE296">IFERROR(INDEX($N131:$N145,MATCH(1,IF($L131:$L145&lt;=IE$165,IF($M131:$M145&gt;=IE$165,1)),0))*$B131/12,0)</f>
        <v>0</v>
      </c>
      <c r="IF296" s="439">
        <f t="array" ref="IF296">IFERROR(INDEX($N131:$N145,MATCH(1,IF($L131:$L145&lt;=IF$165,IF($M131:$M145&gt;=IF$165,1)),0))*$B131/12,0)</f>
        <v>0</v>
      </c>
      <c r="IG296" s="439">
        <f t="array" ref="IG296">IFERROR(INDEX($N131:$N145,MATCH(1,IF($L131:$L145&lt;=IG$165,IF($M131:$M145&gt;=IG$165,1)),0))*$B131/12,0)</f>
        <v>0</v>
      </c>
      <c r="IH296" s="439">
        <f t="array" ref="IH296">IFERROR(INDEX($N131:$N145,MATCH(1,IF($L131:$L145&lt;=IH$165,IF($M131:$M145&gt;=IH$165,1)),0))*$B131/12,0)</f>
        <v>0</v>
      </c>
      <c r="II296" s="439">
        <f t="array" ref="II296">IFERROR(INDEX($N131:$N145,MATCH(1,IF($L131:$L145&lt;=II$165,IF($M131:$M145&gt;=II$165,1)),0))*$B131/12,0)</f>
        <v>0</v>
      </c>
      <c r="IJ296" s="439">
        <f t="array" ref="IJ296">IFERROR(INDEX($N131:$N145,MATCH(1,IF($L131:$L145&lt;=IJ$165,IF($M131:$M145&gt;=IJ$165,1)),0))*$B131/12,0)</f>
        <v>0</v>
      </c>
      <c r="IK296" s="439">
        <f t="array" ref="IK296">IFERROR(INDEX($N131:$N145,MATCH(1,IF($L131:$L145&lt;=IK$165,IF($M131:$M145&gt;=IK$165,1)),0))*$B131/12,0)</f>
        <v>0</v>
      </c>
      <c r="IL296" s="439">
        <f t="array" ref="IL296">IFERROR(INDEX($N131:$N145,MATCH(1,IF($L131:$L145&lt;=IL$165,IF($M131:$M145&gt;=IL$165,1)),0))*$B131/12,0)</f>
        <v>0</v>
      </c>
      <c r="IM296" s="439">
        <f t="array" ref="IM296">IFERROR(INDEX($N131:$N145,MATCH(1,IF($L131:$L145&lt;=IM$165,IF($M131:$M145&gt;=IM$165,1)),0))*$B131/12,0)</f>
        <v>0</v>
      </c>
      <c r="IN296" s="439">
        <f t="array" ref="IN296">IFERROR(INDEX($N131:$N145,MATCH(1,IF($L131:$L145&lt;=IN$165,IF($M131:$M145&gt;=IN$165,1)),0))*$B131/12,0)</f>
        <v>0</v>
      </c>
      <c r="IO296" s="439">
        <f t="array" ref="IO296">IFERROR(INDEX($N131:$N145,MATCH(1,IF($L131:$L145&lt;=IO$165,IF($M131:$M145&gt;=IO$165,1)),0))*$B131/12,0)</f>
        <v>0</v>
      </c>
      <c r="IP296" s="439">
        <f t="array" ref="IP296">IFERROR(INDEX($N131:$N145,MATCH(1,IF($L131:$L145&lt;=IP$165,IF($M131:$M145&gt;=IP$165,1)),0))*$B131/12,0)</f>
        <v>0</v>
      </c>
      <c r="IQ296" s="439">
        <f t="array" ref="IQ296">IFERROR(INDEX($N131:$N145,MATCH(1,IF($L131:$L145&lt;=IQ$165,IF($M131:$M145&gt;=IQ$165,1)),0))*$B131/12,0)</f>
        <v>0</v>
      </c>
      <c r="IR296" s="439">
        <f t="array" ref="IR296">IFERROR(INDEX($N131:$N145,MATCH(1,IF($L131:$L145&lt;=IR$165,IF($M131:$M145&gt;=IR$165,1)),0))*$B131/12,0)</f>
        <v>0</v>
      </c>
      <c r="IS296" s="439">
        <f t="array" ref="IS296">IFERROR(INDEX($N131:$N145,MATCH(1,IF($L131:$L145&lt;=IS$165,IF($M131:$M145&gt;=IS$165,1)),0))*$B131/12,0)</f>
        <v>0</v>
      </c>
      <c r="IT296" s="439">
        <f t="array" ref="IT296">IFERROR(INDEX($N131:$N145,MATCH(1,IF($L131:$L145&lt;=IT$165,IF($M131:$M145&gt;=IT$165,1)),0))*$B131/12,0)</f>
        <v>0</v>
      </c>
      <c r="IU296" s="439">
        <f t="array" ref="IU296">IFERROR(INDEX($N131:$N145,MATCH(1,IF($L131:$L145&lt;=IU$165,IF($M131:$M145&gt;=IU$165,1)),0))*$B131/12,0)</f>
        <v>0</v>
      </c>
      <c r="IV296" s="439">
        <f t="array" ref="IV296">IFERROR(INDEX($N131:$N145,MATCH(1,IF($L131:$L145&lt;=IV$165,IF($M131:$M145&gt;=IV$165,1)),0))*$B131/12,0)</f>
        <v>0</v>
      </c>
      <c r="IW296" s="439">
        <f t="array" ref="IW296">IFERROR(INDEX($N131:$N145,MATCH(1,IF($L131:$L145&lt;=IW$165,IF($M131:$M145&gt;=IW$165,1)),0))*$B131/12,0)</f>
        <v>0</v>
      </c>
      <c r="IX296" s="439">
        <f t="array" ref="IX296">IFERROR(INDEX($N131:$N145,MATCH(1,IF($L131:$L145&lt;=IX$165,IF($M131:$M145&gt;=IX$165,1)),0))*$B131/12,0)</f>
        <v>0</v>
      </c>
      <c r="IY296" s="439">
        <f t="array" ref="IY296">IFERROR(INDEX($N131:$N145,MATCH(1,IF($L131:$L145&lt;=IY$165,IF($M131:$M145&gt;=IY$165,1)),0))*$B131/12,0)</f>
        <v>0</v>
      </c>
      <c r="IZ296" s="439">
        <f t="array" ref="IZ296">IFERROR(INDEX($N131:$N145,MATCH(1,IF($L131:$L145&lt;=IZ$165,IF($M131:$M145&gt;=IZ$165,1)),0))*$B131/12,0)</f>
        <v>0</v>
      </c>
      <c r="JA296" s="439">
        <f t="array" ref="JA296">IFERROR(INDEX($N131:$N145,MATCH(1,IF($L131:$L145&lt;=JA$165,IF($M131:$M145&gt;=JA$165,1)),0))*$B131/12,0)</f>
        <v>0</v>
      </c>
      <c r="JB296" s="439">
        <f t="array" ref="JB296">IFERROR(INDEX($N131:$N145,MATCH(1,IF($L131:$L145&lt;=JB$165,IF($M131:$M145&gt;=JB$165,1)),0))*$B131/12,0)</f>
        <v>0</v>
      </c>
      <c r="JC296" s="439">
        <f t="array" ref="JC296">IFERROR(INDEX($N131:$N145,MATCH(1,IF($L131:$L145&lt;=JC$165,IF($M131:$M145&gt;=JC$165,1)),0))*$B131/12,0)</f>
        <v>0</v>
      </c>
      <c r="JD296" s="439">
        <f t="array" ref="JD296">IFERROR(INDEX($N131:$N145,MATCH(1,IF($L131:$L145&lt;=JD$165,IF($M131:$M145&gt;=JD$165,1)),0))*$B131/12,0)</f>
        <v>0</v>
      </c>
      <c r="JE296" s="439">
        <f t="array" ref="JE296">IFERROR(INDEX($N131:$N145,MATCH(1,IF($L131:$L145&lt;=JE$165,IF($M131:$M145&gt;=JE$165,1)),0))*$B131/12,0)</f>
        <v>0</v>
      </c>
      <c r="JF296" s="439">
        <f t="array" ref="JF296">IFERROR(INDEX($N131:$N145,MATCH(1,IF($L131:$L145&lt;=JF$165,IF($M131:$M145&gt;=JF$165,1)),0))*$B131/12,0)</f>
        <v>0</v>
      </c>
      <c r="JG296" s="439">
        <f t="array" ref="JG296">IFERROR(INDEX($N131:$N145,MATCH(1,IF($L131:$L145&lt;=JG$165,IF($M131:$M145&gt;=JG$165,1)),0))*$B131/12,0)</f>
        <v>0</v>
      </c>
      <c r="JH296" s="439">
        <f t="array" ref="JH296">IFERROR(INDEX($N131:$N145,MATCH(1,IF($L131:$L145&lt;=JH$165,IF($M131:$M145&gt;=JH$165,1)),0))*$B131/12,0)</f>
        <v>0</v>
      </c>
      <c r="JI296" s="439">
        <f t="array" ref="JI296">IFERROR(INDEX($N131:$N145,MATCH(1,IF($L131:$L145&lt;=JI$165,IF($M131:$M145&gt;=JI$165,1)),0))*$B131/12,0)</f>
        <v>0</v>
      </c>
      <c r="JJ296" s="439">
        <f t="array" ref="JJ296">IFERROR(INDEX($N131:$N145,MATCH(1,IF($L131:$L145&lt;=JJ$165,IF($M131:$M145&gt;=JJ$165,1)),0))*$B131/12,0)</f>
        <v>0</v>
      </c>
      <c r="JK296" s="439">
        <f t="array" ref="JK296">IFERROR(INDEX($N131:$N145,MATCH(1,IF($L131:$L145&lt;=JK$165,IF($M131:$M145&gt;=JK$165,1)),0))*$B131/12,0)</f>
        <v>0</v>
      </c>
      <c r="JL296" s="439">
        <f t="array" ref="JL296">IFERROR(INDEX($N131:$N145,MATCH(1,IF($L131:$L145&lt;=JL$165,IF($M131:$M145&gt;=JL$165,1)),0))*$B131/12,0)</f>
        <v>0</v>
      </c>
      <c r="JM296" s="439">
        <f t="array" ref="JM296">IFERROR(INDEX($N131:$N145,MATCH(1,IF($L131:$L145&lt;=JM$165,IF($M131:$M145&gt;=JM$165,1)),0))*$B131/12,0)</f>
        <v>0</v>
      </c>
      <c r="JN296" s="439">
        <f t="array" ref="JN296">IFERROR(INDEX($N131:$N145,MATCH(1,IF($L131:$L145&lt;=JN$165,IF($M131:$M145&gt;=JN$165,1)),0))*$B131/12,0)</f>
        <v>0</v>
      </c>
      <c r="JO296" s="439">
        <f t="array" ref="JO296">IFERROR(INDEX($N131:$N145,MATCH(1,IF($L131:$L145&lt;=JO$165,IF($M131:$M145&gt;=JO$165,1)),0))*$B131/12,0)</f>
        <v>0</v>
      </c>
      <c r="JP296" s="439">
        <f t="array" ref="JP296">IFERROR(INDEX($N131:$N145,MATCH(1,IF($L131:$L145&lt;=JP$165,IF($M131:$M145&gt;=JP$165,1)),0))*$B131/12,0)</f>
        <v>0</v>
      </c>
      <c r="JQ296" s="439">
        <f t="array" ref="JQ296">IFERROR(INDEX($N131:$N145,MATCH(1,IF($L131:$L145&lt;=JQ$165,IF($M131:$M145&gt;=JQ$165,1)),0))*$B131/12,0)</f>
        <v>0</v>
      </c>
      <c r="JR296" s="439">
        <f t="array" ref="JR296">IFERROR(INDEX($N131:$N145,MATCH(1,IF($L131:$L145&lt;=JR$165,IF($M131:$M145&gt;=JR$165,1)),0))*$B131/12,0)</f>
        <v>0</v>
      </c>
      <c r="JS296" s="439">
        <f t="array" ref="JS296">IFERROR(INDEX($N131:$N145,MATCH(1,IF($L131:$L145&lt;=JS$165,IF($M131:$M145&gt;=JS$165,1)),0))*$B131/12,0)</f>
        <v>0</v>
      </c>
      <c r="JT296" s="439">
        <f t="array" ref="JT296">IFERROR(INDEX($N131:$N145,MATCH(1,IF($L131:$L145&lt;=JT$165,IF($M131:$M145&gt;=JT$165,1)),0))*$B131/12,0)</f>
        <v>0</v>
      </c>
      <c r="JU296" s="439">
        <f t="array" ref="JU296">IFERROR(INDEX($N131:$N145,MATCH(1,IF($L131:$L145&lt;=JU$165,IF($M131:$M145&gt;=JU$165,1)),0))*$B131/12,0)</f>
        <v>0</v>
      </c>
      <c r="JV296" s="439">
        <f t="array" ref="JV296">IFERROR(INDEX($N131:$N145,MATCH(1,IF($L131:$L145&lt;=JV$165,IF($M131:$M145&gt;=JV$165,1)),0))*$B131/12,0)</f>
        <v>0</v>
      </c>
      <c r="JW296" s="439">
        <f t="array" ref="JW296">IFERROR(INDEX($N131:$N145,MATCH(1,IF($L131:$L145&lt;=JW$165,IF($M131:$M145&gt;=JW$165,1)),0))*$B131/12,0)</f>
        <v>0</v>
      </c>
      <c r="JX296" s="439">
        <f t="array" ref="JX296">IFERROR(INDEX($N131:$N145,MATCH(1,IF($L131:$L145&lt;=JX$165,IF($M131:$M145&gt;=JX$165,1)),0))*$B131/12,0)</f>
        <v>0</v>
      </c>
      <c r="JY296" s="439">
        <f t="array" ref="JY296">IFERROR(INDEX($N131:$N145,MATCH(1,IF($L131:$L145&lt;=JY$165,IF($M131:$M145&gt;=JY$165,1)),0))*$B131/12,0)</f>
        <v>0</v>
      </c>
      <c r="JZ296" s="439">
        <f t="array" ref="JZ296">IFERROR(INDEX($N131:$N145,MATCH(1,IF($L131:$L145&lt;=JZ$165,IF($M131:$M145&gt;=JZ$165,1)),0))*$B131/12,0)</f>
        <v>0</v>
      </c>
      <c r="KA296" s="439">
        <f t="array" ref="KA296">IFERROR(INDEX($N131:$N145,MATCH(1,IF($L131:$L145&lt;=KA$165,IF($M131:$M145&gt;=KA$165,1)),0))*$B131/12,0)</f>
        <v>0</v>
      </c>
      <c r="KB296" s="439">
        <f t="array" ref="KB296">IFERROR(INDEX($N131:$N145,MATCH(1,IF($L131:$L145&lt;=KB$165,IF($M131:$M145&gt;=KB$165,1)),0))*$B131/12,0)</f>
        <v>0</v>
      </c>
      <c r="KC296" s="439">
        <f t="array" ref="KC296">IFERROR(INDEX($N131:$N145,MATCH(1,IF($L131:$L145&lt;=KC$165,IF($M131:$M145&gt;=KC$165,1)),0))*$B131/12,0)</f>
        <v>0</v>
      </c>
      <c r="KD296" s="439">
        <f t="array" ref="KD296">IFERROR(INDEX($N131:$N145,MATCH(1,IF($L131:$L145&lt;=KD$165,IF($M131:$M145&gt;=KD$165,1)),0))*$B131/12,0)</f>
        <v>0</v>
      </c>
      <c r="KE296" s="439">
        <f t="array" ref="KE296">IFERROR(INDEX($N131:$N145,MATCH(1,IF($L131:$L145&lt;=KE$165,IF($M131:$M145&gt;=KE$165,1)),0))*$B131/12,0)</f>
        <v>0</v>
      </c>
      <c r="KF296" s="439">
        <f t="array" ref="KF296">IFERROR(INDEX($N131:$N145,MATCH(1,IF($L131:$L145&lt;=KF$165,IF($M131:$M145&gt;=KF$165,1)),0))*$B131/12,0)</f>
        <v>0</v>
      </c>
      <c r="KG296" s="439">
        <f t="array" ref="KG296">IFERROR(INDEX($N131:$N145,MATCH(1,IF($L131:$L145&lt;=KG$165,IF($M131:$M145&gt;=KG$165,1)),0))*$B131/12,0)</f>
        <v>0</v>
      </c>
      <c r="KH296" s="439">
        <f t="array" ref="KH296">IFERROR(INDEX($N131:$N145,MATCH(1,IF($L131:$L145&lt;=KH$165,IF($M131:$M145&gt;=KH$165,1)),0))*$B131/12,0)</f>
        <v>0</v>
      </c>
      <c r="KI296" s="439">
        <f t="array" ref="KI296">IFERROR(INDEX($N131:$N145,MATCH(1,IF($L131:$L145&lt;=KI$165,IF($M131:$M145&gt;=KI$165,1)),0))*$B131/12,0)</f>
        <v>0</v>
      </c>
      <c r="KJ296" s="439">
        <f t="array" ref="KJ296">IFERROR(INDEX($N131:$N145,MATCH(1,IF($L131:$L145&lt;=KJ$165,IF($M131:$M145&gt;=KJ$165,1)),0))*$B131/12,0)</f>
        <v>0</v>
      </c>
      <c r="KK296" s="439">
        <f t="array" ref="KK296">IFERROR(INDEX($N131:$N145,MATCH(1,IF($L131:$L145&lt;=KK$165,IF($M131:$M145&gt;=KK$165,1)),0))*$B131/12,0)</f>
        <v>0</v>
      </c>
      <c r="KL296" s="439">
        <f t="array" ref="KL296">IFERROR(INDEX($N131:$N145,MATCH(1,IF($L131:$L145&lt;=KL$165,IF($M131:$M145&gt;=KL$165,1)),0))*$B131/12,0)</f>
        <v>0</v>
      </c>
      <c r="KM296" s="439">
        <f t="array" ref="KM296">IFERROR(INDEX($N131:$N145,MATCH(1,IF($L131:$L145&lt;=KM$165,IF($M131:$M145&gt;=KM$165,1)),0))*$B131/12,0)</f>
        <v>0</v>
      </c>
      <c r="KN296" s="439">
        <f t="array" ref="KN296">IFERROR(INDEX($N131:$N145,MATCH(1,IF($L131:$L145&lt;=KN$165,IF($M131:$M145&gt;=KN$165,1)),0))*$B131/12,0)</f>
        <v>0</v>
      </c>
      <c r="KO296" s="439">
        <f t="array" ref="KO296">IFERROR(INDEX($N131:$N145,MATCH(1,IF($L131:$L145&lt;=KO$165,IF($M131:$M145&gt;=KO$165,1)),0))*$B131/12,0)</f>
        <v>0</v>
      </c>
      <c r="KP296" s="439">
        <f t="array" ref="KP296">IFERROR(INDEX($N131:$N145,MATCH(1,IF($L131:$L145&lt;=KP$165,IF($M131:$M145&gt;=KP$165,1)),0))*$B131/12,0)</f>
        <v>0</v>
      </c>
      <c r="KQ296" s="439">
        <f t="array" ref="KQ296">IFERROR(INDEX($N131:$N145,MATCH(1,IF($L131:$L145&lt;=KQ$165,IF($M131:$M145&gt;=KQ$165,1)),0))*$B131/12,0)</f>
        <v>0</v>
      </c>
      <c r="KR296" s="439">
        <f t="array" ref="KR296">IFERROR(INDEX($N131:$N145,MATCH(1,IF($L131:$L145&lt;=KR$165,IF($M131:$M145&gt;=KR$165,1)),0))*$B131/12,0)</f>
        <v>0</v>
      </c>
      <c r="KS296" s="439">
        <f t="array" ref="KS296">IFERROR(INDEX($N131:$N145,MATCH(1,IF($L131:$L145&lt;=KS$165,IF($M131:$M145&gt;=KS$165,1)),0))*$B131/12,0)</f>
        <v>0</v>
      </c>
      <c r="KT296" s="439">
        <f t="array" ref="KT296">IFERROR(INDEX($N131:$N145,MATCH(1,IF($L131:$L145&lt;=KT$165,IF($M131:$M145&gt;=KT$165,1)),0))*$B131/12,0)</f>
        <v>0</v>
      </c>
      <c r="KU296" s="439">
        <f t="array" ref="KU296">IFERROR(INDEX($N131:$N145,MATCH(1,IF($L131:$L145&lt;=KU$165,IF($M131:$M145&gt;=KU$165,1)),0))*$B131/12,0)</f>
        <v>0</v>
      </c>
      <c r="KV296" s="439">
        <f t="array" ref="KV296">IFERROR(INDEX($N131:$N145,MATCH(1,IF($L131:$L145&lt;=KV$165,IF($M131:$M145&gt;=KV$165,1)),0))*$B131/12,0)</f>
        <v>0</v>
      </c>
      <c r="KW296" s="439">
        <f t="array" ref="KW296">IFERROR(INDEX($N131:$N145,MATCH(1,IF($L131:$L145&lt;=KW$165,IF($M131:$M145&gt;=KW$165,1)),0))*$B131/12,0)</f>
        <v>0</v>
      </c>
      <c r="KX296" s="439">
        <f t="array" ref="KX296">IFERROR(INDEX($N131:$N145,MATCH(1,IF($L131:$L145&lt;=KX$165,IF($M131:$M145&gt;=KX$165,1)),0))*$B131/12,0)</f>
        <v>0</v>
      </c>
      <c r="KY296" s="439">
        <f t="array" ref="KY296">IFERROR(INDEX($N131:$N145,MATCH(1,IF($L131:$L145&lt;=KY$165,IF($M131:$M145&gt;=KY$165,1)),0))*$B131/12,0)</f>
        <v>0</v>
      </c>
      <c r="KZ296" s="439">
        <f t="array" ref="KZ296">IFERROR(INDEX($N131:$N145,MATCH(1,IF($L131:$L145&lt;=KZ$165,IF($M131:$M145&gt;=KZ$165,1)),0))*$B131/12,0)</f>
        <v>0</v>
      </c>
      <c r="LA296" s="439">
        <f t="array" ref="LA296">IFERROR(INDEX($N131:$N145,MATCH(1,IF($L131:$L145&lt;=LA$165,IF($M131:$M145&gt;=LA$165,1)),0))*$B131/12,0)</f>
        <v>0</v>
      </c>
      <c r="LB296" s="439">
        <f t="array" ref="LB296">IFERROR(INDEX($N131:$N145,MATCH(1,IF($L131:$L145&lt;=LB$165,IF($M131:$M145&gt;=LB$165,1)),0))*$B131/12,0)</f>
        <v>0</v>
      </c>
      <c r="LC296" s="439">
        <f t="array" ref="LC296">IFERROR(INDEX($N131:$N145,MATCH(1,IF($L131:$L145&lt;=LC$165,IF($M131:$M145&gt;=LC$165,1)),0))*$B131/12,0)</f>
        <v>0</v>
      </c>
      <c r="LD296" s="439">
        <f t="array" ref="LD296">IFERROR(INDEX($N131:$N145,MATCH(1,IF($L131:$L145&lt;=LD$165,IF($M131:$M145&gt;=LD$165,1)),0))*$B131/12,0)</f>
        <v>0</v>
      </c>
      <c r="LE296" s="439">
        <f t="array" ref="LE296">IFERROR(INDEX($N131:$N145,MATCH(1,IF($L131:$L145&lt;=LE$165,IF($M131:$M145&gt;=LE$165,1)),0))*$B131/12,0)</f>
        <v>0</v>
      </c>
      <c r="LF296" s="439">
        <f t="array" ref="LF296">IFERROR(INDEX($N131:$N145,MATCH(1,IF($L131:$L145&lt;=LF$165,IF($M131:$M145&gt;=LF$165,1)),0))*$B131/12,0)</f>
        <v>0</v>
      </c>
      <c r="LG296" s="439">
        <f t="array" ref="LG296">IFERROR(INDEX($N131:$N145,MATCH(1,IF($L131:$L145&lt;=LG$165,IF($M131:$M145&gt;=LG$165,1)),0))*$B131/12,0)</f>
        <v>0</v>
      </c>
      <c r="LH296" s="439">
        <f t="array" ref="LH296">IFERROR(INDEX($N131:$N145,MATCH(1,IF($L131:$L145&lt;=LH$165,IF($M131:$M145&gt;=LH$165,1)),0))*$B131/12,0)</f>
        <v>0</v>
      </c>
      <c r="LI296" s="439">
        <f t="array" ref="LI296">IFERROR(INDEX($N131:$N145,MATCH(1,IF($L131:$L145&lt;=LI$165,IF($M131:$M145&gt;=LI$165,1)),0))*$B131/12,0)</f>
        <v>0</v>
      </c>
      <c r="LJ296" s="439">
        <f t="array" ref="LJ296">IFERROR(INDEX($N131:$N145,MATCH(1,IF($L131:$L145&lt;=LJ$165,IF($M131:$M145&gt;=LJ$165,1)),0))*$B131/12,0)</f>
        <v>0</v>
      </c>
      <c r="LK296" s="439">
        <f t="array" ref="LK296">IFERROR(INDEX($N131:$N145,MATCH(1,IF($L131:$L145&lt;=LK$165,IF($M131:$M145&gt;=LK$165,1)),0))*$B131/12,0)</f>
        <v>0</v>
      </c>
      <c r="LL296" s="439">
        <f t="array" ref="LL296">IFERROR(INDEX($N131:$N145,MATCH(1,IF($L131:$L145&lt;=LL$165,IF($M131:$M145&gt;=LL$165,1)),0))*$B131/12,0)</f>
        <v>0</v>
      </c>
      <c r="LM296" s="439">
        <f t="array" ref="LM296">IFERROR(INDEX($N131:$N145,MATCH(1,IF($L131:$L145&lt;=LM$165,IF($M131:$M145&gt;=LM$165,1)),0))*$B131/12,0)</f>
        <v>0</v>
      </c>
      <c r="LN296" s="439">
        <f t="array" ref="LN296">IFERROR(INDEX($N131:$N145,MATCH(1,IF($L131:$L145&lt;=LN$165,IF($M131:$M145&gt;=LN$165,1)),0))*$B131/12,0)</f>
        <v>0</v>
      </c>
      <c r="LO296" s="439">
        <f t="array" ref="LO296">IFERROR(INDEX($N131:$N145,MATCH(1,IF($L131:$L145&lt;=LO$165,IF($M131:$M145&gt;=LO$165,1)),0))*$B131/12,0)</f>
        <v>0</v>
      </c>
      <c r="LP296" s="439">
        <f t="array" ref="LP296">IFERROR(INDEX($N131:$N145,MATCH(1,IF($L131:$L145&lt;=LP$165,IF($M131:$M145&gt;=LP$165,1)),0))*$B131/12,0)</f>
        <v>0</v>
      </c>
      <c r="LQ296" s="439">
        <f t="array" ref="LQ296">IFERROR(INDEX($N131:$N145,MATCH(1,IF($L131:$L145&lt;=LQ$165,IF($M131:$M145&gt;=LQ$165,1)),0))*$B131/12,0)</f>
        <v>0</v>
      </c>
      <c r="LR296" s="439">
        <f t="array" ref="LR296">IFERROR(INDEX($N131:$N145,MATCH(1,IF($L131:$L145&lt;=LR$165,IF($M131:$M145&gt;=LR$165,1)),0))*$B131/12,0)</f>
        <v>0</v>
      </c>
      <c r="LS296" s="439">
        <f t="array" ref="LS296">IFERROR(INDEX($N131:$N145,MATCH(1,IF($L131:$L145&lt;=LS$165,IF($M131:$M145&gt;=LS$165,1)),0))*$B131/12,0)</f>
        <v>0</v>
      </c>
      <c r="LT296" s="439">
        <f t="array" ref="LT296">IFERROR(INDEX($N131:$N145,MATCH(1,IF($L131:$L145&lt;=LT$165,IF($M131:$M145&gt;=LT$165,1)),0))*$B131/12,0)</f>
        <v>0</v>
      </c>
      <c r="LU296" s="439">
        <f t="array" ref="LU296">IFERROR(INDEX($N131:$N145,MATCH(1,IF($L131:$L145&lt;=LU$165,IF($M131:$M145&gt;=LU$165,1)),0))*$B131/12,0)</f>
        <v>0</v>
      </c>
      <c r="LV296" s="439">
        <f t="array" ref="LV296">IFERROR(INDEX($N131:$N145,MATCH(1,IF($L131:$L145&lt;=LV$165,IF($M131:$M145&gt;=LV$165,1)),0))*$B131/12,0)</f>
        <v>0</v>
      </c>
      <c r="LW296" s="439">
        <f t="array" ref="LW296">IFERROR(INDEX($N131:$N145,MATCH(1,IF($L131:$L145&lt;=LW$165,IF($M131:$M145&gt;=LW$165,1)),0))*$B131/12,0)</f>
        <v>0</v>
      </c>
      <c r="LX296" s="439">
        <f t="array" ref="LX296">IFERROR(INDEX($N131:$N145,MATCH(1,IF($L131:$L145&lt;=LX$165,IF($M131:$M145&gt;=LX$165,1)),0))*$B131/12,0)</f>
        <v>0</v>
      </c>
      <c r="LY296" s="439">
        <f t="array" ref="LY296">IFERROR(INDEX($N131:$N145,MATCH(1,IF($L131:$L145&lt;=LY$165,IF($M131:$M145&gt;=LY$165,1)),0))*$B131/12,0)</f>
        <v>0</v>
      </c>
      <c r="LZ296" s="439">
        <f t="array" ref="LZ296">IFERROR(INDEX($N131:$N145,MATCH(1,IF($L131:$L145&lt;=LZ$165,IF($M131:$M145&gt;=LZ$165,1)),0))*$B131/12,0)</f>
        <v>0</v>
      </c>
      <c r="MA296" s="439">
        <f t="array" ref="MA296">IFERROR(INDEX($N131:$N145,MATCH(1,IF($L131:$L145&lt;=MA$165,IF($M131:$M145&gt;=MA$165,1)),0))*$B131/12,0)</f>
        <v>0</v>
      </c>
      <c r="MB296" s="439">
        <f t="array" ref="MB296">IFERROR(INDEX($N131:$N145,MATCH(1,IF($L131:$L145&lt;=MB$165,IF($M131:$M145&gt;=MB$165,1)),0))*$B131/12,0)</f>
        <v>0</v>
      </c>
      <c r="MC296" s="439">
        <f t="array" ref="MC296">IFERROR(INDEX($N131:$N145,MATCH(1,IF($L131:$L145&lt;=MC$165,IF($M131:$M145&gt;=MC$165,1)),0))*$B131/12,0)</f>
        <v>0</v>
      </c>
      <c r="MD296" s="439">
        <f t="array" ref="MD296">IFERROR(INDEX($N131:$N145,MATCH(1,IF($L131:$L145&lt;=MD$165,IF($M131:$M145&gt;=MD$165,1)),0))*$B131/12,0)</f>
        <v>0</v>
      </c>
      <c r="ME296" s="439">
        <f t="array" ref="ME296">IFERROR(INDEX($N131:$N145,MATCH(1,IF($L131:$L145&lt;=ME$165,IF($M131:$M145&gt;=ME$165,1)),0))*$B131/12,0)</f>
        <v>0</v>
      </c>
      <c r="MF296" s="439">
        <f t="array" ref="MF296">IFERROR(INDEX($N131:$N145,MATCH(1,IF($L131:$L145&lt;=MF$165,IF($M131:$M145&gt;=MF$165,1)),0))*$B131/12,0)</f>
        <v>0</v>
      </c>
      <c r="MG296" s="439">
        <f t="array" ref="MG296">IFERROR(INDEX($N131:$N145,MATCH(1,IF($L131:$L145&lt;=MG$165,IF($M131:$M145&gt;=MG$165,1)),0))*$B131/12,0)</f>
        <v>0</v>
      </c>
      <c r="MH296" s="439">
        <f t="array" ref="MH296">IFERROR(INDEX($N131:$N145,MATCH(1,IF($L131:$L145&lt;=MH$165,IF($M131:$M145&gt;=MH$165,1)),0))*$B131/12,0)</f>
        <v>0</v>
      </c>
      <c r="MI296" s="439">
        <f t="array" ref="MI296">IFERROR(INDEX($N131:$N145,MATCH(1,IF($L131:$L145&lt;=MI$165,IF($M131:$M145&gt;=MI$165,1)),0))*$B131/12,0)</f>
        <v>0</v>
      </c>
      <c r="MJ296" s="439">
        <f t="array" ref="MJ296">IFERROR(INDEX($N131:$N145,MATCH(1,IF($L131:$L145&lt;=MJ$165,IF($M131:$M145&gt;=MJ$165,1)),0))*$B131/12,0)</f>
        <v>0</v>
      </c>
      <c r="MK296" s="439">
        <f t="array" ref="MK296">IFERROR(INDEX($N131:$N145,MATCH(1,IF($L131:$L145&lt;=MK$165,IF($M131:$M145&gt;=MK$165,1)),0))*$B131/12,0)</f>
        <v>0</v>
      </c>
      <c r="ML296" s="439">
        <f t="array" ref="ML296">IFERROR(INDEX($N131:$N145,MATCH(1,IF($L131:$L145&lt;=ML$165,IF($M131:$M145&gt;=ML$165,1)),0))*$B131/12,0)</f>
        <v>0</v>
      </c>
      <c r="MM296" s="439">
        <f t="array" ref="MM296">IFERROR(INDEX($N131:$N145,MATCH(1,IF($L131:$L145&lt;=MM$165,IF($M131:$M145&gt;=MM$165,1)),0))*$B131/12,0)</f>
        <v>0</v>
      </c>
      <c r="MN296" s="439">
        <f t="array" ref="MN296">IFERROR(INDEX($N131:$N145,MATCH(1,IF($L131:$L145&lt;=MN$165,IF($M131:$M145&gt;=MN$165,1)),0))*$B131/12,0)</f>
        <v>0</v>
      </c>
      <c r="MO296" s="439">
        <f t="array" ref="MO296">IFERROR(INDEX($N131:$N145,MATCH(1,IF($L131:$L145&lt;=MO$165,IF($M131:$M145&gt;=MO$165,1)),0))*$B131/12,0)</f>
        <v>0</v>
      </c>
      <c r="MP296" s="439">
        <f t="array" ref="MP296">IFERROR(INDEX($N131:$N145,MATCH(1,IF($L131:$L145&lt;=MP$165,IF($M131:$M145&gt;=MP$165,1)),0))*$B131/12,0)</f>
        <v>0</v>
      </c>
      <c r="MQ296" s="439">
        <f t="array" ref="MQ296">IFERROR(INDEX($N131:$N145,MATCH(1,IF($L131:$L145&lt;=MQ$165,IF($M131:$M145&gt;=MQ$165,1)),0))*$B131/12,0)</f>
        <v>0</v>
      </c>
      <c r="MR296" s="439">
        <f t="array" ref="MR296">IFERROR(INDEX($N131:$N145,MATCH(1,IF($L131:$L145&lt;=MR$165,IF($M131:$M145&gt;=MR$165,1)),0))*$B131/12,0)</f>
        <v>0</v>
      </c>
      <c r="MS296" s="439">
        <f t="array" ref="MS296">IFERROR(INDEX($N131:$N145,MATCH(1,IF($L131:$L145&lt;=MS$165,IF($M131:$M145&gt;=MS$165,1)),0))*$B131/12,0)</f>
        <v>0</v>
      </c>
      <c r="MT296" s="439">
        <f t="array" ref="MT296">IFERROR(INDEX($N131:$N145,MATCH(1,IF($L131:$L145&lt;=MT$165,IF($M131:$M145&gt;=MT$165,1)),0))*$B131/12,0)</f>
        <v>0</v>
      </c>
      <c r="MU296" s="439">
        <f t="array" ref="MU296">IFERROR(INDEX($N131:$N145,MATCH(1,IF($L131:$L145&lt;=MU$165,IF($M131:$M145&gt;=MU$165,1)),0))*$B131/12,0)</f>
        <v>0</v>
      </c>
      <c r="MV296" s="439">
        <f t="array" ref="MV296">IFERROR(INDEX($N131:$N145,MATCH(1,IF($L131:$L145&lt;=MV$165,IF($M131:$M145&gt;=MV$165,1)),0))*$B131/12,0)</f>
        <v>0</v>
      </c>
      <c r="MW296" s="439">
        <f t="array" ref="MW296">IFERROR(INDEX($N131:$N145,MATCH(1,IF($L131:$L145&lt;=MW$165,IF($M131:$M145&gt;=MW$165,1)),0))*$B131/12,0)</f>
        <v>0</v>
      </c>
      <c r="MX296" s="439">
        <f t="array" ref="MX296">IFERROR(INDEX($N131:$N145,MATCH(1,IF($L131:$L145&lt;=MX$165,IF($M131:$M145&gt;=MX$165,1)),0))*$B131/12,0)</f>
        <v>0</v>
      </c>
      <c r="MY296" s="439">
        <f t="array" ref="MY296">IFERROR(INDEX($N131:$N145,MATCH(1,IF($L131:$L145&lt;=MY$165,IF($M131:$M145&gt;=MY$165,1)),0))*$B131/12,0)</f>
        <v>0</v>
      </c>
      <c r="MZ296" s="439">
        <f t="array" ref="MZ296">IFERROR(INDEX($N131:$N145,MATCH(1,IF($L131:$L145&lt;=MZ$165,IF($M131:$M145&gt;=MZ$165,1)),0))*$B131/12,0)</f>
        <v>0</v>
      </c>
      <c r="NA296" s="439">
        <f t="array" ref="NA296">IFERROR(INDEX($N131:$N145,MATCH(1,IF($L131:$L145&lt;=NA$165,IF($M131:$M145&gt;=NA$165,1)),0))*$B131/12,0)</f>
        <v>0</v>
      </c>
      <c r="NB296" s="439">
        <f t="array" ref="NB296">IFERROR(INDEX($N131:$N145,MATCH(1,IF($L131:$L145&lt;=NB$165,IF($M131:$M145&gt;=NB$165,1)),0))*$B131/12,0)</f>
        <v>0</v>
      </c>
      <c r="NC296" s="439">
        <f t="array" ref="NC296">IFERROR(INDEX($N131:$N145,MATCH(1,IF($L131:$L145&lt;=NC$165,IF($M131:$M145&gt;=NC$165,1)),0))*$B131/12,0)</f>
        <v>0</v>
      </c>
      <c r="ND296" s="439">
        <f t="array" ref="ND296">IFERROR(INDEX($N131:$N145,MATCH(1,IF($L131:$L145&lt;=ND$165,IF($M131:$M145&gt;=ND$165,1)),0))*$B131/12,0)</f>
        <v>0</v>
      </c>
      <c r="NE296" s="439">
        <f t="array" ref="NE296">IFERROR(INDEX($N131:$N145,MATCH(1,IF($L131:$L145&lt;=NE$165,IF($M131:$M145&gt;=NE$165,1)),0))*$B131/12,0)</f>
        <v>0</v>
      </c>
      <c r="NF296" s="439">
        <f t="array" ref="NF296">IFERROR(INDEX($N131:$N145,MATCH(1,IF($L131:$L145&lt;=NF$165,IF($M131:$M145&gt;=NF$165,1)),0))*$B131/12,0)</f>
        <v>0</v>
      </c>
      <c r="NG296" s="439">
        <f t="array" ref="NG296">IFERROR(INDEX($N131:$N145,MATCH(1,IF($L131:$L145&lt;=NG$165,IF($M131:$M145&gt;=NG$165,1)),0))*$B131/12,0)</f>
        <v>0</v>
      </c>
      <c r="NH296" s="439">
        <f t="array" ref="NH296">IFERROR(INDEX($N131:$N145,MATCH(1,IF($L131:$L145&lt;=NH$165,IF($M131:$M145&gt;=NH$165,1)),0))*$B131/12,0)</f>
        <v>0</v>
      </c>
      <c r="NI296" s="439">
        <f t="array" ref="NI296">IFERROR(INDEX($N131:$N145,MATCH(1,IF($L131:$L145&lt;=NI$165,IF($M131:$M145&gt;=NI$165,1)),0))*$B131/12,0)</f>
        <v>0</v>
      </c>
      <c r="NJ296" s="439">
        <f t="array" ref="NJ296">IFERROR(INDEX($N131:$N145,MATCH(1,IF($L131:$L145&lt;=NJ$165,IF($M131:$M145&gt;=NJ$165,1)),0))*$B131/12,0)</f>
        <v>0</v>
      </c>
      <c r="NK296" s="440">
        <f t="array" ref="NK296">IFERROR(INDEX($N131:$N145,MATCH(1,IF($L131:$L145&lt;=NK$165,IF($M131:$M145&gt;=NK$165,1)),0))*$B131/12,0)</f>
        <v>0</v>
      </c>
    </row>
    <row r="297" spans="1:375" x14ac:dyDescent="0.15">
      <c r="A297" s="436">
        <f t="shared" ref="A297:A303" si="550">SUM(D297:NK297)</f>
        <v>21913.819567563718</v>
      </c>
      <c r="B297" s="441" t="s">
        <v>728</v>
      </c>
      <c r="C297" s="438" t="s">
        <v>747</v>
      </c>
      <c r="D297" s="439">
        <v>0</v>
      </c>
      <c r="E297" s="439">
        <v>0</v>
      </c>
      <c r="F297" s="439">
        <v>0</v>
      </c>
      <c r="G297" s="439">
        <v>0</v>
      </c>
      <c r="H297" s="439">
        <v>0</v>
      </c>
      <c r="I297" s="439">
        <v>0</v>
      </c>
      <c r="J297" s="439">
        <v>0</v>
      </c>
      <c r="K297" s="439">
        <v>0</v>
      </c>
      <c r="L297" s="439">
        <v>0</v>
      </c>
      <c r="M297" s="439">
        <v>0</v>
      </c>
      <c r="N297" s="439">
        <v>0</v>
      </c>
      <c r="O297" s="439">
        <v>0</v>
      </c>
      <c r="P297" s="439">
        <v>0</v>
      </c>
      <c r="Q297" s="439">
        <v>0</v>
      </c>
      <c r="R297" s="439">
        <v>0</v>
      </c>
      <c r="S297" s="439">
        <v>0</v>
      </c>
      <c r="T297" s="439">
        <v>0</v>
      </c>
      <c r="U297" s="439">
        <v>0</v>
      </c>
      <c r="V297" s="439">
        <v>0</v>
      </c>
      <c r="W297" s="439">
        <v>0</v>
      </c>
      <c r="X297" s="439">
        <v>291.83738374640438</v>
      </c>
      <c r="Y297" s="439">
        <v>300.49149597112239</v>
      </c>
      <c r="Z297" s="439">
        <v>305.7934757347968</v>
      </c>
      <c r="AA297" s="439">
        <v>305.99767098761851</v>
      </c>
      <c r="AB297" s="439">
        <v>418.70831278726178</v>
      </c>
      <c r="AC297" s="439">
        <v>478.80791369326141</v>
      </c>
      <c r="AD297" s="439">
        <v>482.58873556113156</v>
      </c>
      <c r="AE297" s="439">
        <v>484.84571660790937</v>
      </c>
      <c r="AF297" s="439">
        <v>503.13857058175688</v>
      </c>
      <c r="AG297" s="439">
        <v>543.58747774543588</v>
      </c>
      <c r="AH297" s="439">
        <v>555.05547375663889</v>
      </c>
      <c r="AI297" s="439">
        <v>555.46023785293312</v>
      </c>
      <c r="AJ297" s="439">
        <v>556.92748866576505</v>
      </c>
      <c r="AK297" s="439">
        <v>563.761664839937</v>
      </c>
      <c r="AL297" s="439">
        <v>576.15063491410706</v>
      </c>
      <c r="AM297" s="439">
        <v>576.55940683635924</v>
      </c>
      <c r="AN297" s="439">
        <v>710.95388263988696</v>
      </c>
      <c r="AO297" s="439">
        <v>711.69660016365344</v>
      </c>
      <c r="AP297" s="439">
        <v>712.10840397659365</v>
      </c>
      <c r="AQ297" s="439">
        <v>712.52122340883</v>
      </c>
      <c r="AR297" s="439">
        <v>713.12473344029263</v>
      </c>
      <c r="AS297" s="439">
        <v>713.89725972764847</v>
      </c>
      <c r="AT297" s="439">
        <v>714.31314107124479</v>
      </c>
      <c r="AU297" s="439">
        <v>714.73004809042789</v>
      </c>
      <c r="AV297" s="439">
        <v>716.24131642764473</v>
      </c>
      <c r="AW297" s="439">
        <v>716.7684295739316</v>
      </c>
      <c r="AX297" s="439">
        <v>717.24913078846214</v>
      </c>
      <c r="AY297" s="439">
        <v>717.6701658683819</v>
      </c>
      <c r="AZ297" s="439">
        <v>728.33098922035163</v>
      </c>
      <c r="BA297" s="439">
        <v>729.09598826983131</v>
      </c>
      <c r="BB297" s="439">
        <v>729.52014619715987</v>
      </c>
      <c r="BC297" s="439">
        <v>729.94535021236311</v>
      </c>
      <c r="BD297" s="439">
        <v>730.56696554476946</v>
      </c>
      <c r="BE297" s="439">
        <v>731.36266762074604</v>
      </c>
      <c r="BF297" s="439">
        <v>731.79102540465033</v>
      </c>
      <c r="BG297" s="439">
        <v>732.22043963440876</v>
      </c>
      <c r="BH297" s="439">
        <v>0</v>
      </c>
      <c r="BI297" s="439">
        <v>0</v>
      </c>
      <c r="BJ297" s="439">
        <v>0</v>
      </c>
      <c r="BK297" s="439">
        <v>0</v>
      </c>
      <c r="BL297" s="439">
        <v>0</v>
      </c>
      <c r="BM297" s="439">
        <v>0</v>
      </c>
      <c r="BN297" s="439">
        <v>0</v>
      </c>
      <c r="BO297" s="439">
        <v>0</v>
      </c>
      <c r="BP297" s="439">
        <v>0</v>
      </c>
      <c r="BQ297" s="439">
        <v>0</v>
      </c>
      <c r="BR297" s="439">
        <v>0</v>
      </c>
      <c r="BS297" s="439">
        <v>0</v>
      </c>
      <c r="BT297" s="439">
        <v>0</v>
      </c>
      <c r="BU297" s="439">
        <v>0</v>
      </c>
      <c r="BV297" s="439">
        <v>0</v>
      </c>
      <c r="BW297" s="439">
        <v>0</v>
      </c>
      <c r="BX297" s="439">
        <v>0</v>
      </c>
      <c r="BY297" s="439">
        <v>0</v>
      </c>
      <c r="BZ297" s="439">
        <v>0</v>
      </c>
      <c r="CA297" s="439">
        <v>0</v>
      </c>
      <c r="CB297" s="439">
        <v>0</v>
      </c>
      <c r="CC297" s="439">
        <v>0</v>
      </c>
      <c r="CD297" s="439">
        <v>0</v>
      </c>
      <c r="CE297" s="439">
        <v>0</v>
      </c>
      <c r="CF297" s="439">
        <v>0</v>
      </c>
      <c r="CG297" s="439">
        <v>0</v>
      </c>
      <c r="CH297" s="439">
        <v>0</v>
      </c>
      <c r="CI297" s="439">
        <v>0</v>
      </c>
      <c r="CJ297" s="439">
        <v>0</v>
      </c>
      <c r="CK297" s="439">
        <v>0</v>
      </c>
      <c r="CL297" s="439">
        <v>0</v>
      </c>
      <c r="CM297" s="439">
        <v>0</v>
      </c>
      <c r="CN297" s="439">
        <v>0</v>
      </c>
      <c r="CO297" s="439">
        <v>0</v>
      </c>
      <c r="CP297" s="439">
        <v>0</v>
      </c>
      <c r="CQ297" s="439">
        <v>0</v>
      </c>
      <c r="CR297" s="439">
        <v>0</v>
      </c>
      <c r="CS297" s="439">
        <v>0</v>
      </c>
      <c r="CT297" s="439">
        <v>0</v>
      </c>
      <c r="CU297" s="439">
        <v>0</v>
      </c>
      <c r="CV297" s="439">
        <v>0</v>
      </c>
      <c r="CW297" s="439">
        <v>0</v>
      </c>
      <c r="CX297" s="439">
        <v>0</v>
      </c>
      <c r="CY297" s="439">
        <v>0</v>
      </c>
      <c r="CZ297" s="439">
        <v>0</v>
      </c>
      <c r="DA297" s="439">
        <v>0</v>
      </c>
      <c r="DB297" s="439">
        <v>0</v>
      </c>
      <c r="DC297" s="439">
        <v>0</v>
      </c>
      <c r="DD297" s="439">
        <v>0</v>
      </c>
      <c r="DE297" s="439">
        <v>0</v>
      </c>
      <c r="DF297" s="439">
        <v>0</v>
      </c>
      <c r="DG297" s="439">
        <v>0</v>
      </c>
      <c r="DH297" s="439">
        <v>0</v>
      </c>
      <c r="DI297" s="439">
        <v>0</v>
      </c>
      <c r="DJ297" s="439">
        <v>0</v>
      </c>
      <c r="DK297" s="439">
        <v>0</v>
      </c>
      <c r="DL297" s="439">
        <v>0</v>
      </c>
      <c r="DM297" s="439">
        <v>0</v>
      </c>
      <c r="DN297" s="439">
        <v>0</v>
      </c>
      <c r="DO297" s="439">
        <v>0</v>
      </c>
      <c r="DP297" s="439">
        <v>0</v>
      </c>
      <c r="DQ297" s="439">
        <v>0</v>
      </c>
      <c r="DR297" s="439">
        <v>0</v>
      </c>
      <c r="DS297" s="439">
        <v>0</v>
      </c>
      <c r="DT297" s="439">
        <v>0</v>
      </c>
      <c r="DU297" s="439">
        <v>0</v>
      </c>
      <c r="DV297" s="439">
        <v>0</v>
      </c>
      <c r="DW297" s="439">
        <v>0</v>
      </c>
      <c r="DX297" s="439">
        <v>0</v>
      </c>
      <c r="DY297" s="439">
        <v>0</v>
      </c>
      <c r="DZ297" s="439">
        <v>0</v>
      </c>
      <c r="EA297" s="439">
        <v>0</v>
      </c>
      <c r="EB297" s="439">
        <v>0</v>
      </c>
      <c r="EC297" s="439">
        <v>0</v>
      </c>
      <c r="ED297" s="439">
        <v>0</v>
      </c>
      <c r="EE297" s="439">
        <v>0</v>
      </c>
      <c r="EF297" s="439">
        <v>0</v>
      </c>
      <c r="EG297" s="439">
        <v>0</v>
      </c>
      <c r="EH297" s="439">
        <v>0</v>
      </c>
      <c r="EI297" s="439">
        <v>0</v>
      </c>
      <c r="EJ297" s="439">
        <v>0</v>
      </c>
      <c r="EK297" s="439">
        <v>0</v>
      </c>
      <c r="EL297" s="439">
        <v>0</v>
      </c>
      <c r="EM297" s="439">
        <v>0</v>
      </c>
      <c r="EN297" s="439">
        <v>0</v>
      </c>
      <c r="EO297" s="439">
        <v>0</v>
      </c>
      <c r="EP297" s="439">
        <v>0</v>
      </c>
      <c r="EQ297" s="439">
        <v>0</v>
      </c>
      <c r="ER297" s="439">
        <v>0</v>
      </c>
      <c r="ES297" s="439">
        <v>0</v>
      </c>
      <c r="ET297" s="439">
        <v>0</v>
      </c>
      <c r="EU297" s="439">
        <v>0</v>
      </c>
      <c r="EV297" s="439">
        <v>0</v>
      </c>
      <c r="EW297" s="439">
        <v>0</v>
      </c>
      <c r="EX297" s="439">
        <v>0</v>
      </c>
      <c r="EY297" s="439">
        <v>0</v>
      </c>
      <c r="EZ297" s="439">
        <v>0</v>
      </c>
      <c r="FA297" s="439">
        <v>0</v>
      </c>
      <c r="FB297" s="439">
        <v>0</v>
      </c>
      <c r="FC297" s="439">
        <v>0</v>
      </c>
      <c r="FD297" s="439">
        <v>0</v>
      </c>
      <c r="FE297" s="439">
        <v>0</v>
      </c>
      <c r="FF297" s="439">
        <v>0</v>
      </c>
      <c r="FG297" s="439">
        <v>0</v>
      </c>
      <c r="FH297" s="439">
        <v>0</v>
      </c>
      <c r="FI297" s="439">
        <v>0</v>
      </c>
      <c r="FJ297" s="439">
        <v>0</v>
      </c>
      <c r="FK297" s="439">
        <v>0</v>
      </c>
      <c r="FL297" s="439">
        <v>0</v>
      </c>
      <c r="FM297" s="439">
        <v>0</v>
      </c>
      <c r="FN297" s="439">
        <v>0</v>
      </c>
      <c r="FO297" s="439">
        <v>0</v>
      </c>
      <c r="FP297" s="439">
        <v>0</v>
      </c>
      <c r="FQ297" s="439">
        <v>0</v>
      </c>
      <c r="FR297" s="439">
        <v>0</v>
      </c>
      <c r="FS297" s="439">
        <v>0</v>
      </c>
      <c r="FT297" s="439">
        <v>0</v>
      </c>
      <c r="FU297" s="439">
        <v>0</v>
      </c>
      <c r="FV297" s="439">
        <v>0</v>
      </c>
      <c r="FW297" s="439">
        <v>0</v>
      </c>
      <c r="FX297" s="439">
        <v>0</v>
      </c>
      <c r="FY297" s="439">
        <v>0</v>
      </c>
      <c r="FZ297" s="439">
        <v>0</v>
      </c>
      <c r="GA297" s="439">
        <v>0</v>
      </c>
      <c r="GB297" s="439">
        <v>0</v>
      </c>
      <c r="GC297" s="439">
        <v>0</v>
      </c>
      <c r="GD297" s="439">
        <v>0</v>
      </c>
      <c r="GE297" s="439">
        <v>0</v>
      </c>
      <c r="GF297" s="439">
        <v>0</v>
      </c>
      <c r="GG297" s="439">
        <v>0</v>
      </c>
      <c r="GH297" s="439">
        <v>0</v>
      </c>
      <c r="GI297" s="439">
        <v>0</v>
      </c>
      <c r="GJ297" s="439">
        <v>0</v>
      </c>
      <c r="GK297" s="439">
        <v>0</v>
      </c>
      <c r="GL297" s="439">
        <v>0</v>
      </c>
      <c r="GM297" s="439">
        <v>0</v>
      </c>
      <c r="GN297" s="439">
        <v>0</v>
      </c>
      <c r="GO297" s="439">
        <v>0</v>
      </c>
      <c r="GP297" s="439">
        <v>0</v>
      </c>
      <c r="GQ297" s="439">
        <v>0</v>
      </c>
      <c r="GR297" s="439">
        <v>0</v>
      </c>
      <c r="GS297" s="439">
        <v>0</v>
      </c>
      <c r="GT297" s="439">
        <v>0</v>
      </c>
      <c r="GU297" s="439">
        <v>0</v>
      </c>
      <c r="GV297" s="439">
        <v>0</v>
      </c>
      <c r="GW297" s="439">
        <v>0</v>
      </c>
      <c r="GX297" s="439">
        <v>0</v>
      </c>
      <c r="GY297" s="439">
        <v>0</v>
      </c>
      <c r="GZ297" s="439">
        <v>0</v>
      </c>
      <c r="HA297" s="439">
        <v>0</v>
      </c>
      <c r="HB297" s="439">
        <v>0</v>
      </c>
      <c r="HC297" s="439">
        <v>0</v>
      </c>
      <c r="HD297" s="439">
        <v>0</v>
      </c>
      <c r="HE297" s="439">
        <v>0</v>
      </c>
      <c r="HF297" s="439">
        <v>0</v>
      </c>
      <c r="HG297" s="439">
        <v>0</v>
      </c>
      <c r="HH297" s="439">
        <v>0</v>
      </c>
      <c r="HI297" s="439">
        <v>0</v>
      </c>
      <c r="HJ297" s="439">
        <v>0</v>
      </c>
      <c r="HK297" s="439">
        <v>0</v>
      </c>
      <c r="HL297" s="439">
        <v>0</v>
      </c>
      <c r="HM297" s="439">
        <v>0</v>
      </c>
      <c r="HN297" s="439">
        <v>0</v>
      </c>
      <c r="HO297" s="439">
        <v>0</v>
      </c>
      <c r="HP297" s="439">
        <v>0</v>
      </c>
      <c r="HQ297" s="439">
        <v>0</v>
      </c>
      <c r="HR297" s="439">
        <v>0</v>
      </c>
      <c r="HS297" s="439">
        <v>0</v>
      </c>
      <c r="HT297" s="439">
        <v>0</v>
      </c>
      <c r="HU297" s="439">
        <v>0</v>
      </c>
      <c r="HV297" s="439">
        <v>0</v>
      </c>
      <c r="HW297" s="439">
        <v>0</v>
      </c>
      <c r="HX297" s="439">
        <v>0</v>
      </c>
      <c r="HY297" s="439">
        <v>0</v>
      </c>
      <c r="HZ297" s="439">
        <v>0</v>
      </c>
      <c r="IA297" s="439">
        <v>0</v>
      </c>
      <c r="IB297" s="439">
        <v>0</v>
      </c>
      <c r="IC297" s="439">
        <v>0</v>
      </c>
      <c r="ID297" s="439">
        <v>0</v>
      </c>
      <c r="IE297" s="439">
        <v>0</v>
      </c>
      <c r="IF297" s="439">
        <v>0</v>
      </c>
      <c r="IG297" s="439">
        <v>0</v>
      </c>
      <c r="IH297" s="439">
        <v>0</v>
      </c>
      <c r="II297" s="439">
        <v>0</v>
      </c>
      <c r="IJ297" s="439">
        <v>0</v>
      </c>
      <c r="IK297" s="439">
        <v>0</v>
      </c>
      <c r="IL297" s="439">
        <v>0</v>
      </c>
      <c r="IM297" s="439">
        <v>0</v>
      </c>
      <c r="IN297" s="439">
        <v>0</v>
      </c>
      <c r="IO297" s="439">
        <v>0</v>
      </c>
      <c r="IP297" s="439">
        <v>0</v>
      </c>
      <c r="IQ297" s="439">
        <v>0</v>
      </c>
      <c r="IR297" s="439">
        <v>0</v>
      </c>
      <c r="IS297" s="439">
        <v>0</v>
      </c>
      <c r="IT297" s="439">
        <v>0</v>
      </c>
      <c r="IU297" s="439">
        <v>0</v>
      </c>
      <c r="IV297" s="439">
        <v>0</v>
      </c>
      <c r="IW297" s="439">
        <v>0</v>
      </c>
      <c r="IX297" s="439">
        <v>0</v>
      </c>
      <c r="IY297" s="439">
        <v>0</v>
      </c>
      <c r="IZ297" s="439">
        <v>0</v>
      </c>
      <c r="JA297" s="439">
        <v>0</v>
      </c>
      <c r="JB297" s="439">
        <v>0</v>
      </c>
      <c r="JC297" s="439">
        <v>0</v>
      </c>
      <c r="JD297" s="439">
        <v>0</v>
      </c>
      <c r="JE297" s="439">
        <v>0</v>
      </c>
      <c r="JF297" s="439">
        <v>0</v>
      </c>
      <c r="JG297" s="439">
        <v>0</v>
      </c>
      <c r="JH297" s="439">
        <v>0</v>
      </c>
      <c r="JI297" s="439">
        <v>0</v>
      </c>
      <c r="JJ297" s="439">
        <v>0</v>
      </c>
      <c r="JK297" s="439">
        <v>0</v>
      </c>
      <c r="JL297" s="439">
        <v>0</v>
      </c>
      <c r="JM297" s="439">
        <v>0</v>
      </c>
      <c r="JN297" s="439">
        <v>0</v>
      </c>
      <c r="JO297" s="439">
        <v>0</v>
      </c>
      <c r="JP297" s="439">
        <v>0</v>
      </c>
      <c r="JQ297" s="439">
        <v>0</v>
      </c>
      <c r="JR297" s="439">
        <v>0</v>
      </c>
      <c r="JS297" s="439">
        <v>0</v>
      </c>
      <c r="JT297" s="439">
        <v>0</v>
      </c>
      <c r="JU297" s="439">
        <v>0</v>
      </c>
      <c r="JV297" s="439">
        <v>0</v>
      </c>
      <c r="JW297" s="439">
        <v>0</v>
      </c>
      <c r="JX297" s="439">
        <v>0</v>
      </c>
      <c r="JY297" s="439">
        <v>0</v>
      </c>
      <c r="JZ297" s="439">
        <v>0</v>
      </c>
      <c r="KA297" s="439">
        <v>0</v>
      </c>
      <c r="KB297" s="439">
        <v>0</v>
      </c>
      <c r="KC297" s="439">
        <v>0</v>
      </c>
      <c r="KD297" s="439">
        <v>0</v>
      </c>
      <c r="KE297" s="439">
        <v>0</v>
      </c>
      <c r="KF297" s="439">
        <v>0</v>
      </c>
      <c r="KG297" s="439">
        <v>0</v>
      </c>
      <c r="KH297" s="439">
        <v>0</v>
      </c>
      <c r="KI297" s="439">
        <v>0</v>
      </c>
      <c r="KJ297" s="439">
        <v>0</v>
      </c>
      <c r="KK297" s="439">
        <v>0</v>
      </c>
      <c r="KL297" s="439">
        <v>0</v>
      </c>
      <c r="KM297" s="439">
        <v>0</v>
      </c>
      <c r="KN297" s="439">
        <v>0</v>
      </c>
      <c r="KO297" s="439">
        <v>0</v>
      </c>
      <c r="KP297" s="439">
        <v>0</v>
      </c>
      <c r="KQ297" s="439">
        <v>0</v>
      </c>
      <c r="KR297" s="439">
        <v>0</v>
      </c>
      <c r="KS297" s="439">
        <v>0</v>
      </c>
      <c r="KT297" s="439">
        <v>0</v>
      </c>
      <c r="KU297" s="439">
        <v>0</v>
      </c>
      <c r="KV297" s="439">
        <v>0</v>
      </c>
      <c r="KW297" s="439">
        <v>0</v>
      </c>
      <c r="KX297" s="439">
        <v>0</v>
      </c>
      <c r="KY297" s="439">
        <v>0</v>
      </c>
      <c r="KZ297" s="439">
        <v>0</v>
      </c>
      <c r="LA297" s="439">
        <v>0</v>
      </c>
      <c r="LB297" s="439">
        <v>0</v>
      </c>
      <c r="LC297" s="439">
        <v>0</v>
      </c>
      <c r="LD297" s="439">
        <v>0</v>
      </c>
      <c r="LE297" s="439">
        <v>0</v>
      </c>
      <c r="LF297" s="439">
        <v>0</v>
      </c>
      <c r="LG297" s="439">
        <v>0</v>
      </c>
      <c r="LH297" s="439">
        <v>0</v>
      </c>
      <c r="LI297" s="439">
        <v>0</v>
      </c>
      <c r="LJ297" s="439">
        <v>0</v>
      </c>
      <c r="LK297" s="439">
        <v>0</v>
      </c>
      <c r="LL297" s="439">
        <v>0</v>
      </c>
      <c r="LM297" s="439">
        <v>0</v>
      </c>
      <c r="LN297" s="439">
        <v>0</v>
      </c>
      <c r="LO297" s="439">
        <v>0</v>
      </c>
      <c r="LP297" s="439">
        <v>0</v>
      </c>
      <c r="LQ297" s="439">
        <v>0</v>
      </c>
      <c r="LR297" s="439">
        <v>0</v>
      </c>
      <c r="LS297" s="439">
        <v>0</v>
      </c>
      <c r="LT297" s="439">
        <v>0</v>
      </c>
      <c r="LU297" s="439">
        <v>0</v>
      </c>
      <c r="LV297" s="439">
        <v>0</v>
      </c>
      <c r="LW297" s="439">
        <v>0</v>
      </c>
      <c r="LX297" s="439">
        <v>0</v>
      </c>
      <c r="LY297" s="439">
        <v>0</v>
      </c>
      <c r="LZ297" s="439">
        <v>0</v>
      </c>
      <c r="MA297" s="439">
        <v>0</v>
      </c>
      <c r="MB297" s="439">
        <v>0</v>
      </c>
      <c r="MC297" s="439">
        <v>0</v>
      </c>
      <c r="MD297" s="439">
        <v>0</v>
      </c>
      <c r="ME297" s="439">
        <v>0</v>
      </c>
      <c r="MF297" s="439">
        <v>0</v>
      </c>
      <c r="MG297" s="439">
        <v>0</v>
      </c>
      <c r="MH297" s="439">
        <v>0</v>
      </c>
      <c r="MI297" s="439">
        <v>0</v>
      </c>
      <c r="MJ297" s="439">
        <v>0</v>
      </c>
      <c r="MK297" s="439">
        <v>0</v>
      </c>
      <c r="ML297" s="439">
        <v>0</v>
      </c>
      <c r="MM297" s="439">
        <v>0</v>
      </c>
      <c r="MN297" s="439">
        <v>0</v>
      </c>
      <c r="MO297" s="439">
        <v>0</v>
      </c>
      <c r="MP297" s="439">
        <v>0</v>
      </c>
      <c r="MQ297" s="439">
        <v>0</v>
      </c>
      <c r="MR297" s="439">
        <v>0</v>
      </c>
      <c r="MS297" s="439">
        <v>0</v>
      </c>
      <c r="MT297" s="439">
        <v>0</v>
      </c>
      <c r="MU297" s="439">
        <v>0</v>
      </c>
      <c r="MV297" s="439">
        <v>0</v>
      </c>
      <c r="MW297" s="439">
        <v>0</v>
      </c>
      <c r="MX297" s="439">
        <v>0</v>
      </c>
      <c r="MY297" s="439">
        <v>0</v>
      </c>
      <c r="MZ297" s="439">
        <v>0</v>
      </c>
      <c r="NA297" s="439">
        <v>0</v>
      </c>
      <c r="NB297" s="439">
        <v>0</v>
      </c>
      <c r="NC297" s="439">
        <v>0</v>
      </c>
      <c r="ND297" s="439">
        <v>0</v>
      </c>
      <c r="NE297" s="439">
        <v>0</v>
      </c>
      <c r="NF297" s="439">
        <v>0</v>
      </c>
      <c r="NG297" s="439">
        <v>0</v>
      </c>
      <c r="NH297" s="439">
        <v>0</v>
      </c>
      <c r="NI297" s="439">
        <v>0</v>
      </c>
      <c r="NJ297" s="439">
        <v>0</v>
      </c>
      <c r="NK297" s="442">
        <v>0</v>
      </c>
    </row>
    <row r="298" spans="1:375" x14ac:dyDescent="0.15">
      <c r="A298" s="436">
        <f t="shared" si="550"/>
        <v>0</v>
      </c>
      <c r="B298" s="441" t="s">
        <v>748</v>
      </c>
      <c r="C298" s="438" t="s">
        <v>749</v>
      </c>
      <c r="D298" s="439">
        <f t="shared" ref="D298:BO298" si="551">IF(OR($AL131=0,D$165&gt;$E131,D$165&lt;EOMONTH($D131,0)),0,IF(((($AJ131*((1+$AN131)^(D$163-1))/12))-(D296/$AM131))*$AM131&lt;0,0,((($AJ131*((1+$AN131)^(D$163-1))/12))-(D296/$AM131))*$AM131))</f>
        <v>0</v>
      </c>
      <c r="E298" s="439">
        <f t="shared" si="551"/>
        <v>0</v>
      </c>
      <c r="F298" s="439">
        <f t="shared" si="551"/>
        <v>0</v>
      </c>
      <c r="G298" s="439">
        <f t="shared" si="551"/>
        <v>0</v>
      </c>
      <c r="H298" s="439">
        <f t="shared" si="551"/>
        <v>0</v>
      </c>
      <c r="I298" s="439">
        <f t="shared" si="551"/>
        <v>0</v>
      </c>
      <c r="J298" s="439">
        <f t="shared" si="551"/>
        <v>0</v>
      </c>
      <c r="K298" s="439">
        <f t="shared" si="551"/>
        <v>0</v>
      </c>
      <c r="L298" s="439">
        <f t="shared" si="551"/>
        <v>0</v>
      </c>
      <c r="M298" s="439">
        <f t="shared" si="551"/>
        <v>0</v>
      </c>
      <c r="N298" s="439">
        <f t="shared" si="551"/>
        <v>0</v>
      </c>
      <c r="O298" s="439">
        <f t="shared" si="551"/>
        <v>0</v>
      </c>
      <c r="P298" s="439">
        <f t="shared" si="551"/>
        <v>0</v>
      </c>
      <c r="Q298" s="439">
        <f t="shared" si="551"/>
        <v>0</v>
      </c>
      <c r="R298" s="439">
        <f t="shared" si="551"/>
        <v>0</v>
      </c>
      <c r="S298" s="439">
        <f t="shared" si="551"/>
        <v>0</v>
      </c>
      <c r="T298" s="439">
        <f t="shared" si="551"/>
        <v>0</v>
      </c>
      <c r="U298" s="439">
        <f t="shared" si="551"/>
        <v>0</v>
      </c>
      <c r="V298" s="439">
        <f t="shared" si="551"/>
        <v>0</v>
      </c>
      <c r="W298" s="439">
        <f t="shared" si="551"/>
        <v>0</v>
      </c>
      <c r="X298" s="439">
        <f t="shared" si="551"/>
        <v>0</v>
      </c>
      <c r="Y298" s="439">
        <f t="shared" si="551"/>
        <v>0</v>
      </c>
      <c r="Z298" s="439">
        <f t="shared" si="551"/>
        <v>0</v>
      </c>
      <c r="AA298" s="439">
        <f t="shared" si="551"/>
        <v>0</v>
      </c>
      <c r="AB298" s="439">
        <f t="shared" si="551"/>
        <v>0</v>
      </c>
      <c r="AC298" s="439">
        <f t="shared" si="551"/>
        <v>0</v>
      </c>
      <c r="AD298" s="439">
        <f t="shared" si="551"/>
        <v>0</v>
      </c>
      <c r="AE298" s="439">
        <f t="shared" si="551"/>
        <v>0</v>
      </c>
      <c r="AF298" s="439">
        <f t="shared" si="551"/>
        <v>0</v>
      </c>
      <c r="AG298" s="439">
        <f t="shared" si="551"/>
        <v>0</v>
      </c>
      <c r="AH298" s="439">
        <f t="shared" si="551"/>
        <v>0</v>
      </c>
      <c r="AI298" s="439">
        <f t="shared" si="551"/>
        <v>0</v>
      </c>
      <c r="AJ298" s="439">
        <f t="shared" si="551"/>
        <v>0</v>
      </c>
      <c r="AK298" s="439">
        <f t="shared" si="551"/>
        <v>0</v>
      </c>
      <c r="AL298" s="439">
        <f t="shared" si="551"/>
        <v>0</v>
      </c>
      <c r="AM298" s="439">
        <f t="shared" si="551"/>
        <v>0</v>
      </c>
      <c r="AN298" s="439">
        <f t="shared" si="551"/>
        <v>0</v>
      </c>
      <c r="AO298" s="439">
        <f t="shared" si="551"/>
        <v>0</v>
      </c>
      <c r="AP298" s="439">
        <f t="shared" si="551"/>
        <v>0</v>
      </c>
      <c r="AQ298" s="439">
        <f t="shared" si="551"/>
        <v>0</v>
      </c>
      <c r="AR298" s="439">
        <f t="shared" si="551"/>
        <v>0</v>
      </c>
      <c r="AS298" s="439">
        <f t="shared" si="551"/>
        <v>0</v>
      </c>
      <c r="AT298" s="439">
        <f t="shared" si="551"/>
        <v>0</v>
      </c>
      <c r="AU298" s="439">
        <f t="shared" si="551"/>
        <v>0</v>
      </c>
      <c r="AV298" s="439">
        <f t="shared" si="551"/>
        <v>0</v>
      </c>
      <c r="AW298" s="439">
        <f t="shared" si="551"/>
        <v>0</v>
      </c>
      <c r="AX298" s="439">
        <f t="shared" si="551"/>
        <v>0</v>
      </c>
      <c r="AY298" s="439">
        <f t="shared" si="551"/>
        <v>0</v>
      </c>
      <c r="AZ298" s="439">
        <f t="shared" si="551"/>
        <v>0</v>
      </c>
      <c r="BA298" s="439">
        <f t="shared" si="551"/>
        <v>0</v>
      </c>
      <c r="BB298" s="439">
        <f t="shared" si="551"/>
        <v>0</v>
      </c>
      <c r="BC298" s="439">
        <f t="shared" si="551"/>
        <v>0</v>
      </c>
      <c r="BD298" s="439">
        <f t="shared" si="551"/>
        <v>0</v>
      </c>
      <c r="BE298" s="439">
        <f t="shared" si="551"/>
        <v>0</v>
      </c>
      <c r="BF298" s="439">
        <f t="shared" si="551"/>
        <v>0</v>
      </c>
      <c r="BG298" s="439">
        <f t="shared" si="551"/>
        <v>0</v>
      </c>
      <c r="BH298" s="439">
        <f t="shared" si="551"/>
        <v>0</v>
      </c>
      <c r="BI298" s="439">
        <f t="shared" si="551"/>
        <v>0</v>
      </c>
      <c r="BJ298" s="439">
        <f t="shared" si="551"/>
        <v>0</v>
      </c>
      <c r="BK298" s="439">
        <f t="shared" si="551"/>
        <v>0</v>
      </c>
      <c r="BL298" s="439">
        <f t="shared" si="551"/>
        <v>0</v>
      </c>
      <c r="BM298" s="439">
        <f t="shared" si="551"/>
        <v>0</v>
      </c>
      <c r="BN298" s="439">
        <f t="shared" si="551"/>
        <v>0</v>
      </c>
      <c r="BO298" s="439">
        <f t="shared" si="551"/>
        <v>0</v>
      </c>
      <c r="BP298" s="439">
        <f t="shared" ref="BP298:EA298" si="552">IF(OR($AL131=0,BP$165&gt;$E131,BP$165&lt;EOMONTH($D131,0)),0,IF(((($AJ131*((1+$AN131)^(BP$163-1))/12))-(BP296/$AM131))*$AM131&lt;0,0,((($AJ131*((1+$AN131)^(BP$163-1))/12))-(BP296/$AM131))*$AM131))</f>
        <v>0</v>
      </c>
      <c r="BQ298" s="439">
        <f t="shared" si="552"/>
        <v>0</v>
      </c>
      <c r="BR298" s="439">
        <f t="shared" si="552"/>
        <v>0</v>
      </c>
      <c r="BS298" s="439">
        <f t="shared" si="552"/>
        <v>0</v>
      </c>
      <c r="BT298" s="439">
        <f t="shared" si="552"/>
        <v>0</v>
      </c>
      <c r="BU298" s="439">
        <f t="shared" si="552"/>
        <v>0</v>
      </c>
      <c r="BV298" s="439">
        <f t="shared" si="552"/>
        <v>0</v>
      </c>
      <c r="BW298" s="439">
        <f t="shared" si="552"/>
        <v>0</v>
      </c>
      <c r="BX298" s="439">
        <f t="shared" si="552"/>
        <v>0</v>
      </c>
      <c r="BY298" s="439">
        <f t="shared" si="552"/>
        <v>0</v>
      </c>
      <c r="BZ298" s="439">
        <f t="shared" si="552"/>
        <v>0</v>
      </c>
      <c r="CA298" s="439">
        <f t="shared" si="552"/>
        <v>0</v>
      </c>
      <c r="CB298" s="439">
        <f t="shared" si="552"/>
        <v>0</v>
      </c>
      <c r="CC298" s="439">
        <f t="shared" si="552"/>
        <v>0</v>
      </c>
      <c r="CD298" s="439">
        <f t="shared" si="552"/>
        <v>0</v>
      </c>
      <c r="CE298" s="439">
        <f t="shared" si="552"/>
        <v>0</v>
      </c>
      <c r="CF298" s="439">
        <f t="shared" si="552"/>
        <v>0</v>
      </c>
      <c r="CG298" s="439">
        <f t="shared" si="552"/>
        <v>0</v>
      </c>
      <c r="CH298" s="439">
        <f t="shared" si="552"/>
        <v>0</v>
      </c>
      <c r="CI298" s="439">
        <f t="shared" si="552"/>
        <v>0</v>
      </c>
      <c r="CJ298" s="439">
        <f t="shared" si="552"/>
        <v>0</v>
      </c>
      <c r="CK298" s="439">
        <f t="shared" si="552"/>
        <v>0</v>
      </c>
      <c r="CL298" s="439">
        <f t="shared" si="552"/>
        <v>0</v>
      </c>
      <c r="CM298" s="439">
        <f t="shared" si="552"/>
        <v>0</v>
      </c>
      <c r="CN298" s="439">
        <f t="shared" si="552"/>
        <v>0</v>
      </c>
      <c r="CO298" s="439">
        <f t="shared" si="552"/>
        <v>0</v>
      </c>
      <c r="CP298" s="439">
        <f t="shared" si="552"/>
        <v>0</v>
      </c>
      <c r="CQ298" s="439">
        <f t="shared" si="552"/>
        <v>0</v>
      </c>
      <c r="CR298" s="439">
        <f t="shared" si="552"/>
        <v>0</v>
      </c>
      <c r="CS298" s="439">
        <f t="shared" si="552"/>
        <v>0</v>
      </c>
      <c r="CT298" s="439">
        <f t="shared" si="552"/>
        <v>0</v>
      </c>
      <c r="CU298" s="439">
        <f t="shared" si="552"/>
        <v>0</v>
      </c>
      <c r="CV298" s="439">
        <f t="shared" si="552"/>
        <v>0</v>
      </c>
      <c r="CW298" s="439">
        <f t="shared" si="552"/>
        <v>0</v>
      </c>
      <c r="CX298" s="439">
        <f t="shared" si="552"/>
        <v>0</v>
      </c>
      <c r="CY298" s="439">
        <f t="shared" si="552"/>
        <v>0</v>
      </c>
      <c r="CZ298" s="439">
        <f t="shared" si="552"/>
        <v>0</v>
      </c>
      <c r="DA298" s="439">
        <f t="shared" si="552"/>
        <v>0</v>
      </c>
      <c r="DB298" s="439">
        <f t="shared" si="552"/>
        <v>0</v>
      </c>
      <c r="DC298" s="439">
        <f t="shared" si="552"/>
        <v>0</v>
      </c>
      <c r="DD298" s="439">
        <f t="shared" si="552"/>
        <v>0</v>
      </c>
      <c r="DE298" s="439">
        <f t="shared" si="552"/>
        <v>0</v>
      </c>
      <c r="DF298" s="439">
        <f t="shared" si="552"/>
        <v>0</v>
      </c>
      <c r="DG298" s="439">
        <f t="shared" si="552"/>
        <v>0</v>
      </c>
      <c r="DH298" s="439">
        <f t="shared" si="552"/>
        <v>0</v>
      </c>
      <c r="DI298" s="439">
        <f t="shared" si="552"/>
        <v>0</v>
      </c>
      <c r="DJ298" s="439">
        <f t="shared" si="552"/>
        <v>0</v>
      </c>
      <c r="DK298" s="439">
        <f t="shared" si="552"/>
        <v>0</v>
      </c>
      <c r="DL298" s="439">
        <f t="shared" si="552"/>
        <v>0</v>
      </c>
      <c r="DM298" s="439">
        <f t="shared" si="552"/>
        <v>0</v>
      </c>
      <c r="DN298" s="439">
        <f t="shared" si="552"/>
        <v>0</v>
      </c>
      <c r="DO298" s="439">
        <f t="shared" si="552"/>
        <v>0</v>
      </c>
      <c r="DP298" s="439">
        <f t="shared" si="552"/>
        <v>0</v>
      </c>
      <c r="DQ298" s="439">
        <f t="shared" si="552"/>
        <v>0</v>
      </c>
      <c r="DR298" s="439">
        <f t="shared" si="552"/>
        <v>0</v>
      </c>
      <c r="DS298" s="439">
        <f t="shared" si="552"/>
        <v>0</v>
      </c>
      <c r="DT298" s="439">
        <f t="shared" si="552"/>
        <v>0</v>
      </c>
      <c r="DU298" s="439">
        <f t="shared" si="552"/>
        <v>0</v>
      </c>
      <c r="DV298" s="439">
        <f t="shared" si="552"/>
        <v>0</v>
      </c>
      <c r="DW298" s="439">
        <f t="shared" si="552"/>
        <v>0</v>
      </c>
      <c r="DX298" s="439">
        <f t="shared" si="552"/>
        <v>0</v>
      </c>
      <c r="DY298" s="439">
        <f t="shared" si="552"/>
        <v>0</v>
      </c>
      <c r="DZ298" s="439">
        <f t="shared" si="552"/>
        <v>0</v>
      </c>
      <c r="EA298" s="439">
        <f t="shared" si="552"/>
        <v>0</v>
      </c>
      <c r="EB298" s="439">
        <f t="shared" ref="EB298:GM298" si="553">IF(OR($AL131=0,EB$165&gt;$E131,EB$165&lt;EOMONTH($D131,0)),0,IF(((($AJ131*((1+$AN131)^(EB$163-1))/12))-(EB296/$AM131))*$AM131&lt;0,0,((($AJ131*((1+$AN131)^(EB$163-1))/12))-(EB296/$AM131))*$AM131))</f>
        <v>0</v>
      </c>
      <c r="EC298" s="439">
        <f t="shared" si="553"/>
        <v>0</v>
      </c>
      <c r="ED298" s="439">
        <f t="shared" si="553"/>
        <v>0</v>
      </c>
      <c r="EE298" s="439">
        <f t="shared" si="553"/>
        <v>0</v>
      </c>
      <c r="EF298" s="439">
        <f t="shared" si="553"/>
        <v>0</v>
      </c>
      <c r="EG298" s="439">
        <f t="shared" si="553"/>
        <v>0</v>
      </c>
      <c r="EH298" s="439">
        <f t="shared" si="553"/>
        <v>0</v>
      </c>
      <c r="EI298" s="439">
        <f t="shared" si="553"/>
        <v>0</v>
      </c>
      <c r="EJ298" s="439">
        <f t="shared" si="553"/>
        <v>0</v>
      </c>
      <c r="EK298" s="439">
        <f t="shared" si="553"/>
        <v>0</v>
      </c>
      <c r="EL298" s="439">
        <f t="shared" si="553"/>
        <v>0</v>
      </c>
      <c r="EM298" s="439">
        <f t="shared" si="553"/>
        <v>0</v>
      </c>
      <c r="EN298" s="439">
        <f t="shared" si="553"/>
        <v>0</v>
      </c>
      <c r="EO298" s="439">
        <f t="shared" si="553"/>
        <v>0</v>
      </c>
      <c r="EP298" s="439">
        <f t="shared" si="553"/>
        <v>0</v>
      </c>
      <c r="EQ298" s="439">
        <f t="shared" si="553"/>
        <v>0</v>
      </c>
      <c r="ER298" s="439">
        <f t="shared" si="553"/>
        <v>0</v>
      </c>
      <c r="ES298" s="439">
        <f t="shared" si="553"/>
        <v>0</v>
      </c>
      <c r="ET298" s="439">
        <f t="shared" si="553"/>
        <v>0</v>
      </c>
      <c r="EU298" s="439">
        <f t="shared" si="553"/>
        <v>0</v>
      </c>
      <c r="EV298" s="439">
        <f t="shared" si="553"/>
        <v>0</v>
      </c>
      <c r="EW298" s="439">
        <f t="shared" si="553"/>
        <v>0</v>
      </c>
      <c r="EX298" s="439">
        <f t="shared" si="553"/>
        <v>0</v>
      </c>
      <c r="EY298" s="439">
        <f t="shared" si="553"/>
        <v>0</v>
      </c>
      <c r="EZ298" s="439">
        <f t="shared" si="553"/>
        <v>0</v>
      </c>
      <c r="FA298" s="439">
        <f t="shared" si="553"/>
        <v>0</v>
      </c>
      <c r="FB298" s="439">
        <f t="shared" si="553"/>
        <v>0</v>
      </c>
      <c r="FC298" s="439">
        <f t="shared" si="553"/>
        <v>0</v>
      </c>
      <c r="FD298" s="439">
        <f t="shared" si="553"/>
        <v>0</v>
      </c>
      <c r="FE298" s="439">
        <f t="shared" si="553"/>
        <v>0</v>
      </c>
      <c r="FF298" s="439">
        <f t="shared" si="553"/>
        <v>0</v>
      </c>
      <c r="FG298" s="439">
        <f t="shared" si="553"/>
        <v>0</v>
      </c>
      <c r="FH298" s="439">
        <f t="shared" si="553"/>
        <v>0</v>
      </c>
      <c r="FI298" s="439">
        <f t="shared" si="553"/>
        <v>0</v>
      </c>
      <c r="FJ298" s="439">
        <f t="shared" si="553"/>
        <v>0</v>
      </c>
      <c r="FK298" s="439">
        <f t="shared" si="553"/>
        <v>0</v>
      </c>
      <c r="FL298" s="439">
        <f t="shared" si="553"/>
        <v>0</v>
      </c>
      <c r="FM298" s="439">
        <f t="shared" si="553"/>
        <v>0</v>
      </c>
      <c r="FN298" s="439">
        <f t="shared" si="553"/>
        <v>0</v>
      </c>
      <c r="FO298" s="439">
        <f t="shared" si="553"/>
        <v>0</v>
      </c>
      <c r="FP298" s="439">
        <f t="shared" si="553"/>
        <v>0</v>
      </c>
      <c r="FQ298" s="439">
        <f t="shared" si="553"/>
        <v>0</v>
      </c>
      <c r="FR298" s="439">
        <f t="shared" si="553"/>
        <v>0</v>
      </c>
      <c r="FS298" s="439">
        <f t="shared" si="553"/>
        <v>0</v>
      </c>
      <c r="FT298" s="439">
        <f t="shared" si="553"/>
        <v>0</v>
      </c>
      <c r="FU298" s="439">
        <f t="shared" si="553"/>
        <v>0</v>
      </c>
      <c r="FV298" s="439">
        <f t="shared" si="553"/>
        <v>0</v>
      </c>
      <c r="FW298" s="439">
        <f t="shared" si="553"/>
        <v>0</v>
      </c>
      <c r="FX298" s="439">
        <f t="shared" si="553"/>
        <v>0</v>
      </c>
      <c r="FY298" s="439">
        <f t="shared" si="553"/>
        <v>0</v>
      </c>
      <c r="FZ298" s="439">
        <f t="shared" si="553"/>
        <v>0</v>
      </c>
      <c r="GA298" s="439">
        <f t="shared" si="553"/>
        <v>0</v>
      </c>
      <c r="GB298" s="439">
        <f t="shared" si="553"/>
        <v>0</v>
      </c>
      <c r="GC298" s="439">
        <f t="shared" si="553"/>
        <v>0</v>
      </c>
      <c r="GD298" s="439">
        <f t="shared" si="553"/>
        <v>0</v>
      </c>
      <c r="GE298" s="439">
        <f t="shared" si="553"/>
        <v>0</v>
      </c>
      <c r="GF298" s="439">
        <f t="shared" si="553"/>
        <v>0</v>
      </c>
      <c r="GG298" s="439">
        <f t="shared" si="553"/>
        <v>0</v>
      </c>
      <c r="GH298" s="439">
        <f t="shared" si="553"/>
        <v>0</v>
      </c>
      <c r="GI298" s="439">
        <f t="shared" si="553"/>
        <v>0</v>
      </c>
      <c r="GJ298" s="439">
        <f t="shared" si="553"/>
        <v>0</v>
      </c>
      <c r="GK298" s="439">
        <f t="shared" si="553"/>
        <v>0</v>
      </c>
      <c r="GL298" s="439">
        <f t="shared" si="553"/>
        <v>0</v>
      </c>
      <c r="GM298" s="439">
        <f t="shared" si="553"/>
        <v>0</v>
      </c>
      <c r="GN298" s="439">
        <f t="shared" ref="GN298:IY298" si="554">IF(OR($AL131=0,GN$165&gt;$E131,GN$165&lt;EOMONTH($D131,0)),0,IF(((($AJ131*((1+$AN131)^(GN$163-1))/12))-(GN296/$AM131))*$AM131&lt;0,0,((($AJ131*((1+$AN131)^(GN$163-1))/12))-(GN296/$AM131))*$AM131))</f>
        <v>0</v>
      </c>
      <c r="GO298" s="439">
        <f t="shared" si="554"/>
        <v>0</v>
      </c>
      <c r="GP298" s="439">
        <f t="shared" si="554"/>
        <v>0</v>
      </c>
      <c r="GQ298" s="439">
        <f t="shared" si="554"/>
        <v>0</v>
      </c>
      <c r="GR298" s="439">
        <f t="shared" si="554"/>
        <v>0</v>
      </c>
      <c r="GS298" s="439">
        <f t="shared" si="554"/>
        <v>0</v>
      </c>
      <c r="GT298" s="439">
        <f t="shared" si="554"/>
        <v>0</v>
      </c>
      <c r="GU298" s="439">
        <f t="shared" si="554"/>
        <v>0</v>
      </c>
      <c r="GV298" s="439">
        <f t="shared" si="554"/>
        <v>0</v>
      </c>
      <c r="GW298" s="439">
        <f t="shared" si="554"/>
        <v>0</v>
      </c>
      <c r="GX298" s="439">
        <f t="shared" si="554"/>
        <v>0</v>
      </c>
      <c r="GY298" s="439">
        <f t="shared" si="554"/>
        <v>0</v>
      </c>
      <c r="GZ298" s="439">
        <f t="shared" si="554"/>
        <v>0</v>
      </c>
      <c r="HA298" s="439">
        <f t="shared" si="554"/>
        <v>0</v>
      </c>
      <c r="HB298" s="439">
        <f t="shared" si="554"/>
        <v>0</v>
      </c>
      <c r="HC298" s="439">
        <f t="shared" si="554"/>
        <v>0</v>
      </c>
      <c r="HD298" s="439">
        <f t="shared" si="554"/>
        <v>0</v>
      </c>
      <c r="HE298" s="439">
        <f t="shared" si="554"/>
        <v>0</v>
      </c>
      <c r="HF298" s="439">
        <f t="shared" si="554"/>
        <v>0</v>
      </c>
      <c r="HG298" s="439">
        <f t="shared" si="554"/>
        <v>0</v>
      </c>
      <c r="HH298" s="439">
        <f t="shared" si="554"/>
        <v>0</v>
      </c>
      <c r="HI298" s="439">
        <f t="shared" si="554"/>
        <v>0</v>
      </c>
      <c r="HJ298" s="439">
        <f t="shared" si="554"/>
        <v>0</v>
      </c>
      <c r="HK298" s="439">
        <f t="shared" si="554"/>
        <v>0</v>
      </c>
      <c r="HL298" s="439">
        <f t="shared" si="554"/>
        <v>0</v>
      </c>
      <c r="HM298" s="439">
        <f t="shared" si="554"/>
        <v>0</v>
      </c>
      <c r="HN298" s="439">
        <f t="shared" si="554"/>
        <v>0</v>
      </c>
      <c r="HO298" s="439">
        <f t="shared" si="554"/>
        <v>0</v>
      </c>
      <c r="HP298" s="439">
        <f t="shared" si="554"/>
        <v>0</v>
      </c>
      <c r="HQ298" s="439">
        <f t="shared" si="554"/>
        <v>0</v>
      </c>
      <c r="HR298" s="439">
        <f t="shared" si="554"/>
        <v>0</v>
      </c>
      <c r="HS298" s="439">
        <f t="shared" si="554"/>
        <v>0</v>
      </c>
      <c r="HT298" s="439">
        <f t="shared" si="554"/>
        <v>0</v>
      </c>
      <c r="HU298" s="439">
        <f t="shared" si="554"/>
        <v>0</v>
      </c>
      <c r="HV298" s="439">
        <f t="shared" si="554"/>
        <v>0</v>
      </c>
      <c r="HW298" s="439">
        <f t="shared" si="554"/>
        <v>0</v>
      </c>
      <c r="HX298" s="439">
        <f t="shared" si="554"/>
        <v>0</v>
      </c>
      <c r="HY298" s="439">
        <f t="shared" si="554"/>
        <v>0</v>
      </c>
      <c r="HZ298" s="439">
        <f t="shared" si="554"/>
        <v>0</v>
      </c>
      <c r="IA298" s="439">
        <f t="shared" si="554"/>
        <v>0</v>
      </c>
      <c r="IB298" s="439">
        <f t="shared" si="554"/>
        <v>0</v>
      </c>
      <c r="IC298" s="439">
        <f t="shared" si="554"/>
        <v>0</v>
      </c>
      <c r="ID298" s="439">
        <f t="shared" si="554"/>
        <v>0</v>
      </c>
      <c r="IE298" s="439">
        <f t="shared" si="554"/>
        <v>0</v>
      </c>
      <c r="IF298" s="439">
        <f t="shared" si="554"/>
        <v>0</v>
      </c>
      <c r="IG298" s="439">
        <f t="shared" si="554"/>
        <v>0</v>
      </c>
      <c r="IH298" s="439">
        <f t="shared" si="554"/>
        <v>0</v>
      </c>
      <c r="II298" s="439">
        <f t="shared" si="554"/>
        <v>0</v>
      </c>
      <c r="IJ298" s="439">
        <f t="shared" si="554"/>
        <v>0</v>
      </c>
      <c r="IK298" s="439">
        <f t="shared" si="554"/>
        <v>0</v>
      </c>
      <c r="IL298" s="439">
        <f t="shared" si="554"/>
        <v>0</v>
      </c>
      <c r="IM298" s="439">
        <f t="shared" si="554"/>
        <v>0</v>
      </c>
      <c r="IN298" s="439">
        <f t="shared" si="554"/>
        <v>0</v>
      </c>
      <c r="IO298" s="439">
        <f t="shared" si="554"/>
        <v>0</v>
      </c>
      <c r="IP298" s="439">
        <f t="shared" si="554"/>
        <v>0</v>
      </c>
      <c r="IQ298" s="439">
        <f t="shared" si="554"/>
        <v>0</v>
      </c>
      <c r="IR298" s="439">
        <f t="shared" si="554"/>
        <v>0</v>
      </c>
      <c r="IS298" s="439">
        <f t="shared" si="554"/>
        <v>0</v>
      </c>
      <c r="IT298" s="439">
        <f t="shared" si="554"/>
        <v>0</v>
      </c>
      <c r="IU298" s="439">
        <f t="shared" si="554"/>
        <v>0</v>
      </c>
      <c r="IV298" s="439">
        <f t="shared" si="554"/>
        <v>0</v>
      </c>
      <c r="IW298" s="439">
        <f t="shared" si="554"/>
        <v>0</v>
      </c>
      <c r="IX298" s="439">
        <f t="shared" si="554"/>
        <v>0</v>
      </c>
      <c r="IY298" s="439">
        <f t="shared" si="554"/>
        <v>0</v>
      </c>
      <c r="IZ298" s="439">
        <f t="shared" ref="IZ298:LK298" si="555">IF(OR($AL131=0,IZ$165&gt;$E131,IZ$165&lt;EOMONTH($D131,0)),0,IF(((($AJ131*((1+$AN131)^(IZ$163-1))/12))-(IZ296/$AM131))*$AM131&lt;0,0,((($AJ131*((1+$AN131)^(IZ$163-1))/12))-(IZ296/$AM131))*$AM131))</f>
        <v>0</v>
      </c>
      <c r="JA298" s="439">
        <f t="shared" si="555"/>
        <v>0</v>
      </c>
      <c r="JB298" s="439">
        <f t="shared" si="555"/>
        <v>0</v>
      </c>
      <c r="JC298" s="439">
        <f t="shared" si="555"/>
        <v>0</v>
      </c>
      <c r="JD298" s="439">
        <f t="shared" si="555"/>
        <v>0</v>
      </c>
      <c r="JE298" s="439">
        <f t="shared" si="555"/>
        <v>0</v>
      </c>
      <c r="JF298" s="439">
        <f t="shared" si="555"/>
        <v>0</v>
      </c>
      <c r="JG298" s="439">
        <f t="shared" si="555"/>
        <v>0</v>
      </c>
      <c r="JH298" s="439">
        <f t="shared" si="555"/>
        <v>0</v>
      </c>
      <c r="JI298" s="439">
        <f t="shared" si="555"/>
        <v>0</v>
      </c>
      <c r="JJ298" s="439">
        <f t="shared" si="555"/>
        <v>0</v>
      </c>
      <c r="JK298" s="439">
        <f t="shared" si="555"/>
        <v>0</v>
      </c>
      <c r="JL298" s="439">
        <f t="shared" si="555"/>
        <v>0</v>
      </c>
      <c r="JM298" s="439">
        <f t="shared" si="555"/>
        <v>0</v>
      </c>
      <c r="JN298" s="439">
        <f t="shared" si="555"/>
        <v>0</v>
      </c>
      <c r="JO298" s="439">
        <f t="shared" si="555"/>
        <v>0</v>
      </c>
      <c r="JP298" s="439">
        <f t="shared" si="555"/>
        <v>0</v>
      </c>
      <c r="JQ298" s="439">
        <f t="shared" si="555"/>
        <v>0</v>
      </c>
      <c r="JR298" s="439">
        <f t="shared" si="555"/>
        <v>0</v>
      </c>
      <c r="JS298" s="439">
        <f t="shared" si="555"/>
        <v>0</v>
      </c>
      <c r="JT298" s="439">
        <f t="shared" si="555"/>
        <v>0</v>
      </c>
      <c r="JU298" s="439">
        <f t="shared" si="555"/>
        <v>0</v>
      </c>
      <c r="JV298" s="439">
        <f t="shared" si="555"/>
        <v>0</v>
      </c>
      <c r="JW298" s="439">
        <f t="shared" si="555"/>
        <v>0</v>
      </c>
      <c r="JX298" s="439">
        <f t="shared" si="555"/>
        <v>0</v>
      </c>
      <c r="JY298" s="439">
        <f t="shared" si="555"/>
        <v>0</v>
      </c>
      <c r="JZ298" s="439">
        <f t="shared" si="555"/>
        <v>0</v>
      </c>
      <c r="KA298" s="439">
        <f t="shared" si="555"/>
        <v>0</v>
      </c>
      <c r="KB298" s="439">
        <f t="shared" si="555"/>
        <v>0</v>
      </c>
      <c r="KC298" s="439">
        <f t="shared" si="555"/>
        <v>0</v>
      </c>
      <c r="KD298" s="439">
        <f t="shared" si="555"/>
        <v>0</v>
      </c>
      <c r="KE298" s="439">
        <f t="shared" si="555"/>
        <v>0</v>
      </c>
      <c r="KF298" s="439">
        <f t="shared" si="555"/>
        <v>0</v>
      </c>
      <c r="KG298" s="439">
        <f t="shared" si="555"/>
        <v>0</v>
      </c>
      <c r="KH298" s="439">
        <f t="shared" si="555"/>
        <v>0</v>
      </c>
      <c r="KI298" s="439">
        <f t="shared" si="555"/>
        <v>0</v>
      </c>
      <c r="KJ298" s="439">
        <f t="shared" si="555"/>
        <v>0</v>
      </c>
      <c r="KK298" s="439">
        <f t="shared" si="555"/>
        <v>0</v>
      </c>
      <c r="KL298" s="439">
        <f t="shared" si="555"/>
        <v>0</v>
      </c>
      <c r="KM298" s="439">
        <f t="shared" si="555"/>
        <v>0</v>
      </c>
      <c r="KN298" s="439">
        <f t="shared" si="555"/>
        <v>0</v>
      </c>
      <c r="KO298" s="439">
        <f t="shared" si="555"/>
        <v>0</v>
      </c>
      <c r="KP298" s="439">
        <f t="shared" si="555"/>
        <v>0</v>
      </c>
      <c r="KQ298" s="439">
        <f t="shared" si="555"/>
        <v>0</v>
      </c>
      <c r="KR298" s="439">
        <f t="shared" si="555"/>
        <v>0</v>
      </c>
      <c r="KS298" s="439">
        <f t="shared" si="555"/>
        <v>0</v>
      </c>
      <c r="KT298" s="439">
        <f t="shared" si="555"/>
        <v>0</v>
      </c>
      <c r="KU298" s="439">
        <f t="shared" si="555"/>
        <v>0</v>
      </c>
      <c r="KV298" s="439">
        <f t="shared" si="555"/>
        <v>0</v>
      </c>
      <c r="KW298" s="439">
        <f t="shared" si="555"/>
        <v>0</v>
      </c>
      <c r="KX298" s="439">
        <f t="shared" si="555"/>
        <v>0</v>
      </c>
      <c r="KY298" s="439">
        <f t="shared" si="555"/>
        <v>0</v>
      </c>
      <c r="KZ298" s="439">
        <f t="shared" si="555"/>
        <v>0</v>
      </c>
      <c r="LA298" s="439">
        <f t="shared" si="555"/>
        <v>0</v>
      </c>
      <c r="LB298" s="439">
        <f t="shared" si="555"/>
        <v>0</v>
      </c>
      <c r="LC298" s="439">
        <f t="shared" si="555"/>
        <v>0</v>
      </c>
      <c r="LD298" s="439">
        <f t="shared" si="555"/>
        <v>0</v>
      </c>
      <c r="LE298" s="439">
        <f t="shared" si="555"/>
        <v>0</v>
      </c>
      <c r="LF298" s="439">
        <f t="shared" si="555"/>
        <v>0</v>
      </c>
      <c r="LG298" s="439">
        <f t="shared" si="555"/>
        <v>0</v>
      </c>
      <c r="LH298" s="439">
        <f t="shared" si="555"/>
        <v>0</v>
      </c>
      <c r="LI298" s="439">
        <f t="shared" si="555"/>
        <v>0</v>
      </c>
      <c r="LJ298" s="439">
        <f t="shared" si="555"/>
        <v>0</v>
      </c>
      <c r="LK298" s="439">
        <f t="shared" si="555"/>
        <v>0</v>
      </c>
      <c r="LL298" s="439">
        <f t="shared" ref="LL298:NK298" si="556">IF(OR($AL131=0,LL$165&gt;$E131,LL$165&lt;EOMONTH($D131,0)),0,IF(((($AJ131*((1+$AN131)^(LL$163-1))/12))-(LL296/$AM131))*$AM131&lt;0,0,((($AJ131*((1+$AN131)^(LL$163-1))/12))-(LL296/$AM131))*$AM131))</f>
        <v>0</v>
      </c>
      <c r="LM298" s="439">
        <f t="shared" si="556"/>
        <v>0</v>
      </c>
      <c r="LN298" s="439">
        <f t="shared" si="556"/>
        <v>0</v>
      </c>
      <c r="LO298" s="439">
        <f t="shared" si="556"/>
        <v>0</v>
      </c>
      <c r="LP298" s="439">
        <f t="shared" si="556"/>
        <v>0</v>
      </c>
      <c r="LQ298" s="439">
        <f t="shared" si="556"/>
        <v>0</v>
      </c>
      <c r="LR298" s="439">
        <f t="shared" si="556"/>
        <v>0</v>
      </c>
      <c r="LS298" s="439">
        <f t="shared" si="556"/>
        <v>0</v>
      </c>
      <c r="LT298" s="439">
        <f t="shared" si="556"/>
        <v>0</v>
      </c>
      <c r="LU298" s="439">
        <f t="shared" si="556"/>
        <v>0</v>
      </c>
      <c r="LV298" s="439">
        <f t="shared" si="556"/>
        <v>0</v>
      </c>
      <c r="LW298" s="439">
        <f t="shared" si="556"/>
        <v>0</v>
      </c>
      <c r="LX298" s="439">
        <f t="shared" si="556"/>
        <v>0</v>
      </c>
      <c r="LY298" s="439">
        <f t="shared" si="556"/>
        <v>0</v>
      </c>
      <c r="LZ298" s="439">
        <f t="shared" si="556"/>
        <v>0</v>
      </c>
      <c r="MA298" s="439">
        <f t="shared" si="556"/>
        <v>0</v>
      </c>
      <c r="MB298" s="439">
        <f t="shared" si="556"/>
        <v>0</v>
      </c>
      <c r="MC298" s="439">
        <f t="shared" si="556"/>
        <v>0</v>
      </c>
      <c r="MD298" s="439">
        <f t="shared" si="556"/>
        <v>0</v>
      </c>
      <c r="ME298" s="439">
        <f t="shared" si="556"/>
        <v>0</v>
      </c>
      <c r="MF298" s="439">
        <f t="shared" si="556"/>
        <v>0</v>
      </c>
      <c r="MG298" s="439">
        <f t="shared" si="556"/>
        <v>0</v>
      </c>
      <c r="MH298" s="439">
        <f t="shared" si="556"/>
        <v>0</v>
      </c>
      <c r="MI298" s="439">
        <f t="shared" si="556"/>
        <v>0</v>
      </c>
      <c r="MJ298" s="439">
        <f t="shared" si="556"/>
        <v>0</v>
      </c>
      <c r="MK298" s="439">
        <f t="shared" si="556"/>
        <v>0</v>
      </c>
      <c r="ML298" s="439">
        <f t="shared" si="556"/>
        <v>0</v>
      </c>
      <c r="MM298" s="439">
        <f t="shared" si="556"/>
        <v>0</v>
      </c>
      <c r="MN298" s="439">
        <f t="shared" si="556"/>
        <v>0</v>
      </c>
      <c r="MO298" s="439">
        <f t="shared" si="556"/>
        <v>0</v>
      </c>
      <c r="MP298" s="439">
        <f t="shared" si="556"/>
        <v>0</v>
      </c>
      <c r="MQ298" s="439">
        <f t="shared" si="556"/>
        <v>0</v>
      </c>
      <c r="MR298" s="439">
        <f t="shared" si="556"/>
        <v>0</v>
      </c>
      <c r="MS298" s="439">
        <f t="shared" si="556"/>
        <v>0</v>
      </c>
      <c r="MT298" s="439">
        <f t="shared" si="556"/>
        <v>0</v>
      </c>
      <c r="MU298" s="439">
        <f t="shared" si="556"/>
        <v>0</v>
      </c>
      <c r="MV298" s="439">
        <f t="shared" si="556"/>
        <v>0</v>
      </c>
      <c r="MW298" s="439">
        <f t="shared" si="556"/>
        <v>0</v>
      </c>
      <c r="MX298" s="439">
        <f t="shared" si="556"/>
        <v>0</v>
      </c>
      <c r="MY298" s="439">
        <f t="shared" si="556"/>
        <v>0</v>
      </c>
      <c r="MZ298" s="439">
        <f t="shared" si="556"/>
        <v>0</v>
      </c>
      <c r="NA298" s="439">
        <f t="shared" si="556"/>
        <v>0</v>
      </c>
      <c r="NB298" s="439">
        <f t="shared" si="556"/>
        <v>0</v>
      </c>
      <c r="NC298" s="439">
        <f t="shared" si="556"/>
        <v>0</v>
      </c>
      <c r="ND298" s="439">
        <f t="shared" si="556"/>
        <v>0</v>
      </c>
      <c r="NE298" s="439">
        <f t="shared" si="556"/>
        <v>0</v>
      </c>
      <c r="NF298" s="439">
        <f t="shared" si="556"/>
        <v>0</v>
      </c>
      <c r="NG298" s="439">
        <f t="shared" si="556"/>
        <v>0</v>
      </c>
      <c r="NH298" s="439">
        <f t="shared" si="556"/>
        <v>0</v>
      </c>
      <c r="NI298" s="439">
        <f t="shared" si="556"/>
        <v>0</v>
      </c>
      <c r="NJ298" s="439">
        <f t="shared" si="556"/>
        <v>0</v>
      </c>
      <c r="NK298" s="442">
        <f t="shared" si="556"/>
        <v>0</v>
      </c>
    </row>
    <row r="299" spans="1:375" x14ac:dyDescent="0.15">
      <c r="A299" s="436">
        <f t="shared" si="550"/>
        <v>-12916.666666666668</v>
      </c>
      <c r="B299" s="441" t="s">
        <v>750</v>
      </c>
      <c r="C299" s="438" t="s">
        <v>751</v>
      </c>
      <c r="D299" s="439">
        <f t="shared" ref="D299:BO299" si="557">IF(AND(D$165&gt;=EOMONTH($D131,0),D$165&lt;EOMONTH($D131,$S131)),-D296,0)</f>
        <v>0</v>
      </c>
      <c r="E299" s="439">
        <f t="shared" si="557"/>
        <v>0</v>
      </c>
      <c r="F299" s="439">
        <f t="shared" si="557"/>
        <v>0</v>
      </c>
      <c r="G299" s="439">
        <f t="shared" si="557"/>
        <v>0</v>
      </c>
      <c r="H299" s="439">
        <f t="shared" si="557"/>
        <v>0</v>
      </c>
      <c r="I299" s="439">
        <f t="shared" si="557"/>
        <v>0</v>
      </c>
      <c r="J299" s="439">
        <f t="shared" si="557"/>
        <v>0</v>
      </c>
      <c r="K299" s="439">
        <f t="shared" si="557"/>
        <v>0</v>
      </c>
      <c r="L299" s="439">
        <f t="shared" si="557"/>
        <v>0</v>
      </c>
      <c r="M299" s="439">
        <f t="shared" si="557"/>
        <v>0</v>
      </c>
      <c r="N299" s="439">
        <f t="shared" si="557"/>
        <v>0</v>
      </c>
      <c r="O299" s="439">
        <f t="shared" si="557"/>
        <v>0</v>
      </c>
      <c r="P299" s="439">
        <f t="shared" si="557"/>
        <v>0</v>
      </c>
      <c r="Q299" s="439">
        <f t="shared" si="557"/>
        <v>0</v>
      </c>
      <c r="R299" s="439">
        <f t="shared" si="557"/>
        <v>0</v>
      </c>
      <c r="S299" s="439">
        <f t="shared" si="557"/>
        <v>0</v>
      </c>
      <c r="T299" s="439">
        <f t="shared" si="557"/>
        <v>0</v>
      </c>
      <c r="U299" s="439">
        <f t="shared" si="557"/>
        <v>0</v>
      </c>
      <c r="V299" s="439">
        <f t="shared" si="557"/>
        <v>0</v>
      </c>
      <c r="W299" s="439">
        <f t="shared" si="557"/>
        <v>0</v>
      </c>
      <c r="X299" s="439">
        <f t="shared" si="557"/>
        <v>-2583.3333333333335</v>
      </c>
      <c r="Y299" s="439">
        <f t="shared" si="557"/>
        <v>-2583.3333333333335</v>
      </c>
      <c r="Z299" s="439">
        <f t="shared" si="557"/>
        <v>-2583.3333333333335</v>
      </c>
      <c r="AA299" s="439">
        <f t="shared" si="557"/>
        <v>-2583.3333333333335</v>
      </c>
      <c r="AB299" s="439">
        <f t="shared" si="557"/>
        <v>-2583.3333333333335</v>
      </c>
      <c r="AC299" s="439">
        <f t="shared" si="557"/>
        <v>0</v>
      </c>
      <c r="AD299" s="439">
        <f t="shared" si="557"/>
        <v>0</v>
      </c>
      <c r="AE299" s="439">
        <f t="shared" si="557"/>
        <v>0</v>
      </c>
      <c r="AF299" s="439">
        <f t="shared" si="557"/>
        <v>0</v>
      </c>
      <c r="AG299" s="439">
        <f t="shared" si="557"/>
        <v>0</v>
      </c>
      <c r="AH299" s="439">
        <f t="shared" si="557"/>
        <v>0</v>
      </c>
      <c r="AI299" s="439">
        <f t="shared" si="557"/>
        <v>0</v>
      </c>
      <c r="AJ299" s="439">
        <f t="shared" si="557"/>
        <v>0</v>
      </c>
      <c r="AK299" s="439">
        <f t="shared" si="557"/>
        <v>0</v>
      </c>
      <c r="AL299" s="439">
        <f t="shared" si="557"/>
        <v>0</v>
      </c>
      <c r="AM299" s="439">
        <f t="shared" si="557"/>
        <v>0</v>
      </c>
      <c r="AN299" s="439">
        <f t="shared" si="557"/>
        <v>0</v>
      </c>
      <c r="AO299" s="439">
        <f t="shared" si="557"/>
        <v>0</v>
      </c>
      <c r="AP299" s="439">
        <f t="shared" si="557"/>
        <v>0</v>
      </c>
      <c r="AQ299" s="439">
        <f t="shared" si="557"/>
        <v>0</v>
      </c>
      <c r="AR299" s="439">
        <f t="shared" si="557"/>
        <v>0</v>
      </c>
      <c r="AS299" s="439">
        <f t="shared" si="557"/>
        <v>0</v>
      </c>
      <c r="AT299" s="439">
        <f t="shared" si="557"/>
        <v>0</v>
      </c>
      <c r="AU299" s="439">
        <f t="shared" si="557"/>
        <v>0</v>
      </c>
      <c r="AV299" s="439">
        <f t="shared" si="557"/>
        <v>0</v>
      </c>
      <c r="AW299" s="439">
        <f t="shared" si="557"/>
        <v>0</v>
      </c>
      <c r="AX299" s="439">
        <f t="shared" si="557"/>
        <v>0</v>
      </c>
      <c r="AY299" s="439">
        <f t="shared" si="557"/>
        <v>0</v>
      </c>
      <c r="AZ299" s="439">
        <f t="shared" si="557"/>
        <v>0</v>
      </c>
      <c r="BA299" s="439">
        <f t="shared" si="557"/>
        <v>0</v>
      </c>
      <c r="BB299" s="439">
        <f t="shared" si="557"/>
        <v>0</v>
      </c>
      <c r="BC299" s="439">
        <f t="shared" si="557"/>
        <v>0</v>
      </c>
      <c r="BD299" s="439">
        <f t="shared" si="557"/>
        <v>0</v>
      </c>
      <c r="BE299" s="439">
        <f t="shared" si="557"/>
        <v>0</v>
      </c>
      <c r="BF299" s="439">
        <f t="shared" si="557"/>
        <v>0</v>
      </c>
      <c r="BG299" s="439">
        <f t="shared" si="557"/>
        <v>0</v>
      </c>
      <c r="BH299" s="439">
        <f t="shared" si="557"/>
        <v>0</v>
      </c>
      <c r="BI299" s="439">
        <f t="shared" si="557"/>
        <v>0</v>
      </c>
      <c r="BJ299" s="439">
        <f t="shared" si="557"/>
        <v>0</v>
      </c>
      <c r="BK299" s="439">
        <f t="shared" si="557"/>
        <v>0</v>
      </c>
      <c r="BL299" s="439">
        <f t="shared" si="557"/>
        <v>0</v>
      </c>
      <c r="BM299" s="439">
        <f t="shared" si="557"/>
        <v>0</v>
      </c>
      <c r="BN299" s="439">
        <f t="shared" si="557"/>
        <v>0</v>
      </c>
      <c r="BO299" s="439">
        <f t="shared" si="557"/>
        <v>0</v>
      </c>
      <c r="BP299" s="439">
        <f t="shared" ref="BP299:EA299" si="558">IF(AND(BP$165&gt;=EOMONTH($D131,0),BP$165&lt;EOMONTH($D131,$S131)),-BP296,0)</f>
        <v>0</v>
      </c>
      <c r="BQ299" s="439">
        <f t="shared" si="558"/>
        <v>0</v>
      </c>
      <c r="BR299" s="439">
        <f t="shared" si="558"/>
        <v>0</v>
      </c>
      <c r="BS299" s="439">
        <f t="shared" si="558"/>
        <v>0</v>
      </c>
      <c r="BT299" s="439">
        <f t="shared" si="558"/>
        <v>0</v>
      </c>
      <c r="BU299" s="439">
        <f t="shared" si="558"/>
        <v>0</v>
      </c>
      <c r="BV299" s="439">
        <f t="shared" si="558"/>
        <v>0</v>
      </c>
      <c r="BW299" s="439">
        <f t="shared" si="558"/>
        <v>0</v>
      </c>
      <c r="BX299" s="439">
        <f t="shared" si="558"/>
        <v>0</v>
      </c>
      <c r="BY299" s="439">
        <f t="shared" si="558"/>
        <v>0</v>
      </c>
      <c r="BZ299" s="439">
        <f t="shared" si="558"/>
        <v>0</v>
      </c>
      <c r="CA299" s="439">
        <f t="shared" si="558"/>
        <v>0</v>
      </c>
      <c r="CB299" s="439">
        <f t="shared" si="558"/>
        <v>0</v>
      </c>
      <c r="CC299" s="439">
        <f t="shared" si="558"/>
        <v>0</v>
      </c>
      <c r="CD299" s="439">
        <f t="shared" si="558"/>
        <v>0</v>
      </c>
      <c r="CE299" s="439">
        <f t="shared" si="558"/>
        <v>0</v>
      </c>
      <c r="CF299" s="439">
        <f t="shared" si="558"/>
        <v>0</v>
      </c>
      <c r="CG299" s="439">
        <f t="shared" si="558"/>
        <v>0</v>
      </c>
      <c r="CH299" s="439">
        <f t="shared" si="558"/>
        <v>0</v>
      </c>
      <c r="CI299" s="439">
        <f t="shared" si="558"/>
        <v>0</v>
      </c>
      <c r="CJ299" s="439">
        <f t="shared" si="558"/>
        <v>0</v>
      </c>
      <c r="CK299" s="439">
        <f t="shared" si="558"/>
        <v>0</v>
      </c>
      <c r="CL299" s="439">
        <f t="shared" si="558"/>
        <v>0</v>
      </c>
      <c r="CM299" s="439">
        <f t="shared" si="558"/>
        <v>0</v>
      </c>
      <c r="CN299" s="439">
        <f t="shared" si="558"/>
        <v>0</v>
      </c>
      <c r="CO299" s="439">
        <f t="shared" si="558"/>
        <v>0</v>
      </c>
      <c r="CP299" s="439">
        <f t="shared" si="558"/>
        <v>0</v>
      </c>
      <c r="CQ299" s="439">
        <f t="shared" si="558"/>
        <v>0</v>
      </c>
      <c r="CR299" s="439">
        <f t="shared" si="558"/>
        <v>0</v>
      </c>
      <c r="CS299" s="439">
        <f t="shared" si="558"/>
        <v>0</v>
      </c>
      <c r="CT299" s="439">
        <f t="shared" si="558"/>
        <v>0</v>
      </c>
      <c r="CU299" s="439">
        <f t="shared" si="558"/>
        <v>0</v>
      </c>
      <c r="CV299" s="439">
        <f t="shared" si="558"/>
        <v>0</v>
      </c>
      <c r="CW299" s="439">
        <f t="shared" si="558"/>
        <v>0</v>
      </c>
      <c r="CX299" s="439">
        <f t="shared" si="558"/>
        <v>0</v>
      </c>
      <c r="CY299" s="439">
        <f t="shared" si="558"/>
        <v>0</v>
      </c>
      <c r="CZ299" s="439">
        <f t="shared" si="558"/>
        <v>0</v>
      </c>
      <c r="DA299" s="439">
        <f t="shared" si="558"/>
        <v>0</v>
      </c>
      <c r="DB299" s="439">
        <f t="shared" si="558"/>
        <v>0</v>
      </c>
      <c r="DC299" s="439">
        <f t="shared" si="558"/>
        <v>0</v>
      </c>
      <c r="DD299" s="439">
        <f t="shared" si="558"/>
        <v>0</v>
      </c>
      <c r="DE299" s="439">
        <f t="shared" si="558"/>
        <v>0</v>
      </c>
      <c r="DF299" s="439">
        <f t="shared" si="558"/>
        <v>0</v>
      </c>
      <c r="DG299" s="439">
        <f t="shared" si="558"/>
        <v>0</v>
      </c>
      <c r="DH299" s="439">
        <f t="shared" si="558"/>
        <v>0</v>
      </c>
      <c r="DI299" s="439">
        <f t="shared" si="558"/>
        <v>0</v>
      </c>
      <c r="DJ299" s="439">
        <f t="shared" si="558"/>
        <v>0</v>
      </c>
      <c r="DK299" s="439">
        <f t="shared" si="558"/>
        <v>0</v>
      </c>
      <c r="DL299" s="439">
        <f t="shared" si="558"/>
        <v>0</v>
      </c>
      <c r="DM299" s="439">
        <f t="shared" si="558"/>
        <v>0</v>
      </c>
      <c r="DN299" s="439">
        <f t="shared" si="558"/>
        <v>0</v>
      </c>
      <c r="DO299" s="439">
        <f t="shared" si="558"/>
        <v>0</v>
      </c>
      <c r="DP299" s="439">
        <f t="shared" si="558"/>
        <v>0</v>
      </c>
      <c r="DQ299" s="439">
        <f t="shared" si="558"/>
        <v>0</v>
      </c>
      <c r="DR299" s="439">
        <f t="shared" si="558"/>
        <v>0</v>
      </c>
      <c r="DS299" s="439">
        <f t="shared" si="558"/>
        <v>0</v>
      </c>
      <c r="DT299" s="439">
        <f t="shared" si="558"/>
        <v>0</v>
      </c>
      <c r="DU299" s="439">
        <f t="shared" si="558"/>
        <v>0</v>
      </c>
      <c r="DV299" s="439">
        <f t="shared" si="558"/>
        <v>0</v>
      </c>
      <c r="DW299" s="439">
        <f t="shared" si="558"/>
        <v>0</v>
      </c>
      <c r="DX299" s="439">
        <f t="shared" si="558"/>
        <v>0</v>
      </c>
      <c r="DY299" s="439">
        <f t="shared" si="558"/>
        <v>0</v>
      </c>
      <c r="DZ299" s="439">
        <f t="shared" si="558"/>
        <v>0</v>
      </c>
      <c r="EA299" s="439">
        <f t="shared" si="558"/>
        <v>0</v>
      </c>
      <c r="EB299" s="439">
        <f t="shared" ref="EB299:GM299" si="559">IF(AND(EB$165&gt;=EOMONTH($D131,0),EB$165&lt;EOMONTH($D131,$S131)),-EB296,0)</f>
        <v>0</v>
      </c>
      <c r="EC299" s="439">
        <f t="shared" si="559"/>
        <v>0</v>
      </c>
      <c r="ED299" s="439">
        <f t="shared" si="559"/>
        <v>0</v>
      </c>
      <c r="EE299" s="439">
        <f t="shared" si="559"/>
        <v>0</v>
      </c>
      <c r="EF299" s="439">
        <f t="shared" si="559"/>
        <v>0</v>
      </c>
      <c r="EG299" s="439">
        <f t="shared" si="559"/>
        <v>0</v>
      </c>
      <c r="EH299" s="439">
        <f t="shared" si="559"/>
        <v>0</v>
      </c>
      <c r="EI299" s="439">
        <f t="shared" si="559"/>
        <v>0</v>
      </c>
      <c r="EJ299" s="439">
        <f t="shared" si="559"/>
        <v>0</v>
      </c>
      <c r="EK299" s="439">
        <f t="shared" si="559"/>
        <v>0</v>
      </c>
      <c r="EL299" s="439">
        <f t="shared" si="559"/>
        <v>0</v>
      </c>
      <c r="EM299" s="439">
        <f t="shared" si="559"/>
        <v>0</v>
      </c>
      <c r="EN299" s="439">
        <f t="shared" si="559"/>
        <v>0</v>
      </c>
      <c r="EO299" s="439">
        <f t="shared" si="559"/>
        <v>0</v>
      </c>
      <c r="EP299" s="439">
        <f t="shared" si="559"/>
        <v>0</v>
      </c>
      <c r="EQ299" s="439">
        <f t="shared" si="559"/>
        <v>0</v>
      </c>
      <c r="ER299" s="439">
        <f t="shared" si="559"/>
        <v>0</v>
      </c>
      <c r="ES299" s="439">
        <f t="shared" si="559"/>
        <v>0</v>
      </c>
      <c r="ET299" s="439">
        <f t="shared" si="559"/>
        <v>0</v>
      </c>
      <c r="EU299" s="439">
        <f t="shared" si="559"/>
        <v>0</v>
      </c>
      <c r="EV299" s="439">
        <f t="shared" si="559"/>
        <v>0</v>
      </c>
      <c r="EW299" s="439">
        <f t="shared" si="559"/>
        <v>0</v>
      </c>
      <c r="EX299" s="439">
        <f t="shared" si="559"/>
        <v>0</v>
      </c>
      <c r="EY299" s="439">
        <f t="shared" si="559"/>
        <v>0</v>
      </c>
      <c r="EZ299" s="439">
        <f t="shared" si="559"/>
        <v>0</v>
      </c>
      <c r="FA299" s="439">
        <f t="shared" si="559"/>
        <v>0</v>
      </c>
      <c r="FB299" s="439">
        <f t="shared" si="559"/>
        <v>0</v>
      </c>
      <c r="FC299" s="439">
        <f t="shared" si="559"/>
        <v>0</v>
      </c>
      <c r="FD299" s="439">
        <f t="shared" si="559"/>
        <v>0</v>
      </c>
      <c r="FE299" s="439">
        <f t="shared" si="559"/>
        <v>0</v>
      </c>
      <c r="FF299" s="439">
        <f t="shared" si="559"/>
        <v>0</v>
      </c>
      <c r="FG299" s="439">
        <f t="shared" si="559"/>
        <v>0</v>
      </c>
      <c r="FH299" s="439">
        <f t="shared" si="559"/>
        <v>0</v>
      </c>
      <c r="FI299" s="439">
        <f t="shared" si="559"/>
        <v>0</v>
      </c>
      <c r="FJ299" s="439">
        <f t="shared" si="559"/>
        <v>0</v>
      </c>
      <c r="FK299" s="439">
        <f t="shared" si="559"/>
        <v>0</v>
      </c>
      <c r="FL299" s="439">
        <f t="shared" si="559"/>
        <v>0</v>
      </c>
      <c r="FM299" s="439">
        <f t="shared" si="559"/>
        <v>0</v>
      </c>
      <c r="FN299" s="439">
        <f t="shared" si="559"/>
        <v>0</v>
      </c>
      <c r="FO299" s="439">
        <f t="shared" si="559"/>
        <v>0</v>
      </c>
      <c r="FP299" s="439">
        <f t="shared" si="559"/>
        <v>0</v>
      </c>
      <c r="FQ299" s="439">
        <f t="shared" si="559"/>
        <v>0</v>
      </c>
      <c r="FR299" s="439">
        <f t="shared" si="559"/>
        <v>0</v>
      </c>
      <c r="FS299" s="439">
        <f t="shared" si="559"/>
        <v>0</v>
      </c>
      <c r="FT299" s="439">
        <f t="shared" si="559"/>
        <v>0</v>
      </c>
      <c r="FU299" s="439">
        <f t="shared" si="559"/>
        <v>0</v>
      </c>
      <c r="FV299" s="439">
        <f t="shared" si="559"/>
        <v>0</v>
      </c>
      <c r="FW299" s="439">
        <f t="shared" si="559"/>
        <v>0</v>
      </c>
      <c r="FX299" s="439">
        <f t="shared" si="559"/>
        <v>0</v>
      </c>
      <c r="FY299" s="439">
        <f t="shared" si="559"/>
        <v>0</v>
      </c>
      <c r="FZ299" s="439">
        <f t="shared" si="559"/>
        <v>0</v>
      </c>
      <c r="GA299" s="439">
        <f t="shared" si="559"/>
        <v>0</v>
      </c>
      <c r="GB299" s="439">
        <f t="shared" si="559"/>
        <v>0</v>
      </c>
      <c r="GC299" s="439">
        <f t="shared" si="559"/>
        <v>0</v>
      </c>
      <c r="GD299" s="439">
        <f t="shared" si="559"/>
        <v>0</v>
      </c>
      <c r="GE299" s="439">
        <f t="shared" si="559"/>
        <v>0</v>
      </c>
      <c r="GF299" s="439">
        <f t="shared" si="559"/>
        <v>0</v>
      </c>
      <c r="GG299" s="439">
        <f t="shared" si="559"/>
        <v>0</v>
      </c>
      <c r="GH299" s="439">
        <f t="shared" si="559"/>
        <v>0</v>
      </c>
      <c r="GI299" s="439">
        <f t="shared" si="559"/>
        <v>0</v>
      </c>
      <c r="GJ299" s="439">
        <f t="shared" si="559"/>
        <v>0</v>
      </c>
      <c r="GK299" s="439">
        <f t="shared" si="559"/>
        <v>0</v>
      </c>
      <c r="GL299" s="439">
        <f t="shared" si="559"/>
        <v>0</v>
      </c>
      <c r="GM299" s="439">
        <f t="shared" si="559"/>
        <v>0</v>
      </c>
      <c r="GN299" s="439">
        <f t="shared" ref="GN299:IY299" si="560">IF(AND(GN$165&gt;=EOMONTH($D131,0),GN$165&lt;EOMONTH($D131,$S131)),-GN296,0)</f>
        <v>0</v>
      </c>
      <c r="GO299" s="439">
        <f t="shared" si="560"/>
        <v>0</v>
      </c>
      <c r="GP299" s="439">
        <f t="shared" si="560"/>
        <v>0</v>
      </c>
      <c r="GQ299" s="439">
        <f t="shared" si="560"/>
        <v>0</v>
      </c>
      <c r="GR299" s="439">
        <f t="shared" si="560"/>
        <v>0</v>
      </c>
      <c r="GS299" s="439">
        <f t="shared" si="560"/>
        <v>0</v>
      </c>
      <c r="GT299" s="439">
        <f t="shared" si="560"/>
        <v>0</v>
      </c>
      <c r="GU299" s="439">
        <f t="shared" si="560"/>
        <v>0</v>
      </c>
      <c r="GV299" s="439">
        <f t="shared" si="560"/>
        <v>0</v>
      </c>
      <c r="GW299" s="439">
        <f t="shared" si="560"/>
        <v>0</v>
      </c>
      <c r="GX299" s="439">
        <f t="shared" si="560"/>
        <v>0</v>
      </c>
      <c r="GY299" s="439">
        <f t="shared" si="560"/>
        <v>0</v>
      </c>
      <c r="GZ299" s="439">
        <f t="shared" si="560"/>
        <v>0</v>
      </c>
      <c r="HA299" s="439">
        <f t="shared" si="560"/>
        <v>0</v>
      </c>
      <c r="HB299" s="439">
        <f t="shared" si="560"/>
        <v>0</v>
      </c>
      <c r="HC299" s="439">
        <f t="shared" si="560"/>
        <v>0</v>
      </c>
      <c r="HD299" s="439">
        <f t="shared" si="560"/>
        <v>0</v>
      </c>
      <c r="HE299" s="439">
        <f t="shared" si="560"/>
        <v>0</v>
      </c>
      <c r="HF299" s="439">
        <f t="shared" si="560"/>
        <v>0</v>
      </c>
      <c r="HG299" s="439">
        <f t="shared" si="560"/>
        <v>0</v>
      </c>
      <c r="HH299" s="439">
        <f t="shared" si="560"/>
        <v>0</v>
      </c>
      <c r="HI299" s="439">
        <f t="shared" si="560"/>
        <v>0</v>
      </c>
      <c r="HJ299" s="439">
        <f t="shared" si="560"/>
        <v>0</v>
      </c>
      <c r="HK299" s="439">
        <f t="shared" si="560"/>
        <v>0</v>
      </c>
      <c r="HL299" s="439">
        <f t="shared" si="560"/>
        <v>0</v>
      </c>
      <c r="HM299" s="439">
        <f t="shared" si="560"/>
        <v>0</v>
      </c>
      <c r="HN299" s="439">
        <f t="shared" si="560"/>
        <v>0</v>
      </c>
      <c r="HO299" s="439">
        <f t="shared" si="560"/>
        <v>0</v>
      </c>
      <c r="HP299" s="439">
        <f t="shared" si="560"/>
        <v>0</v>
      </c>
      <c r="HQ299" s="439">
        <f t="shared" si="560"/>
        <v>0</v>
      </c>
      <c r="HR299" s="439">
        <f t="shared" si="560"/>
        <v>0</v>
      </c>
      <c r="HS299" s="439">
        <f t="shared" si="560"/>
        <v>0</v>
      </c>
      <c r="HT299" s="439">
        <f t="shared" si="560"/>
        <v>0</v>
      </c>
      <c r="HU299" s="439">
        <f t="shared" si="560"/>
        <v>0</v>
      </c>
      <c r="HV299" s="439">
        <f t="shared" si="560"/>
        <v>0</v>
      </c>
      <c r="HW299" s="439">
        <f t="shared" si="560"/>
        <v>0</v>
      </c>
      <c r="HX299" s="439">
        <f t="shared" si="560"/>
        <v>0</v>
      </c>
      <c r="HY299" s="439">
        <f t="shared" si="560"/>
        <v>0</v>
      </c>
      <c r="HZ299" s="439">
        <f t="shared" si="560"/>
        <v>0</v>
      </c>
      <c r="IA299" s="439">
        <f t="shared" si="560"/>
        <v>0</v>
      </c>
      <c r="IB299" s="439">
        <f t="shared" si="560"/>
        <v>0</v>
      </c>
      <c r="IC299" s="439">
        <f t="shared" si="560"/>
        <v>0</v>
      </c>
      <c r="ID299" s="439">
        <f t="shared" si="560"/>
        <v>0</v>
      </c>
      <c r="IE299" s="439">
        <f t="shared" si="560"/>
        <v>0</v>
      </c>
      <c r="IF299" s="439">
        <f t="shared" si="560"/>
        <v>0</v>
      </c>
      <c r="IG299" s="439">
        <f t="shared" si="560"/>
        <v>0</v>
      </c>
      <c r="IH299" s="439">
        <f t="shared" si="560"/>
        <v>0</v>
      </c>
      <c r="II299" s="439">
        <f t="shared" si="560"/>
        <v>0</v>
      </c>
      <c r="IJ299" s="439">
        <f t="shared" si="560"/>
        <v>0</v>
      </c>
      <c r="IK299" s="439">
        <f t="shared" si="560"/>
        <v>0</v>
      </c>
      <c r="IL299" s="439">
        <f t="shared" si="560"/>
        <v>0</v>
      </c>
      <c r="IM299" s="439">
        <f t="shared" si="560"/>
        <v>0</v>
      </c>
      <c r="IN299" s="439">
        <f t="shared" si="560"/>
        <v>0</v>
      </c>
      <c r="IO299" s="439">
        <f t="shared" si="560"/>
        <v>0</v>
      </c>
      <c r="IP299" s="439">
        <f t="shared" si="560"/>
        <v>0</v>
      </c>
      <c r="IQ299" s="439">
        <f t="shared" si="560"/>
        <v>0</v>
      </c>
      <c r="IR299" s="439">
        <f t="shared" si="560"/>
        <v>0</v>
      </c>
      <c r="IS299" s="439">
        <f t="shared" si="560"/>
        <v>0</v>
      </c>
      <c r="IT299" s="439">
        <f t="shared" si="560"/>
        <v>0</v>
      </c>
      <c r="IU299" s="439">
        <f t="shared" si="560"/>
        <v>0</v>
      </c>
      <c r="IV299" s="439">
        <f t="shared" si="560"/>
        <v>0</v>
      </c>
      <c r="IW299" s="439">
        <f t="shared" si="560"/>
        <v>0</v>
      </c>
      <c r="IX299" s="439">
        <f t="shared" si="560"/>
        <v>0</v>
      </c>
      <c r="IY299" s="439">
        <f t="shared" si="560"/>
        <v>0</v>
      </c>
      <c r="IZ299" s="439">
        <f t="shared" ref="IZ299:LK299" si="561">IF(AND(IZ$165&gt;=EOMONTH($D131,0),IZ$165&lt;EOMONTH($D131,$S131)),-IZ296,0)</f>
        <v>0</v>
      </c>
      <c r="JA299" s="439">
        <f t="shared" si="561"/>
        <v>0</v>
      </c>
      <c r="JB299" s="439">
        <f t="shared" si="561"/>
        <v>0</v>
      </c>
      <c r="JC299" s="439">
        <f t="shared" si="561"/>
        <v>0</v>
      </c>
      <c r="JD299" s="439">
        <f t="shared" si="561"/>
        <v>0</v>
      </c>
      <c r="JE299" s="439">
        <f t="shared" si="561"/>
        <v>0</v>
      </c>
      <c r="JF299" s="439">
        <f t="shared" si="561"/>
        <v>0</v>
      </c>
      <c r="JG299" s="439">
        <f t="shared" si="561"/>
        <v>0</v>
      </c>
      <c r="JH299" s="439">
        <f t="shared" si="561"/>
        <v>0</v>
      </c>
      <c r="JI299" s="439">
        <f t="shared" si="561"/>
        <v>0</v>
      </c>
      <c r="JJ299" s="439">
        <f t="shared" si="561"/>
        <v>0</v>
      </c>
      <c r="JK299" s="439">
        <f t="shared" si="561"/>
        <v>0</v>
      </c>
      <c r="JL299" s="439">
        <f t="shared" si="561"/>
        <v>0</v>
      </c>
      <c r="JM299" s="439">
        <f t="shared" si="561"/>
        <v>0</v>
      </c>
      <c r="JN299" s="439">
        <f t="shared" si="561"/>
        <v>0</v>
      </c>
      <c r="JO299" s="439">
        <f t="shared" si="561"/>
        <v>0</v>
      </c>
      <c r="JP299" s="439">
        <f t="shared" si="561"/>
        <v>0</v>
      </c>
      <c r="JQ299" s="439">
        <f t="shared" si="561"/>
        <v>0</v>
      </c>
      <c r="JR299" s="439">
        <f t="shared" si="561"/>
        <v>0</v>
      </c>
      <c r="JS299" s="439">
        <f t="shared" si="561"/>
        <v>0</v>
      </c>
      <c r="JT299" s="439">
        <f t="shared" si="561"/>
        <v>0</v>
      </c>
      <c r="JU299" s="439">
        <f t="shared" si="561"/>
        <v>0</v>
      </c>
      <c r="JV299" s="439">
        <f t="shared" si="561"/>
        <v>0</v>
      </c>
      <c r="JW299" s="439">
        <f t="shared" si="561"/>
        <v>0</v>
      </c>
      <c r="JX299" s="439">
        <f t="shared" si="561"/>
        <v>0</v>
      </c>
      <c r="JY299" s="439">
        <f t="shared" si="561"/>
        <v>0</v>
      </c>
      <c r="JZ299" s="439">
        <f t="shared" si="561"/>
        <v>0</v>
      </c>
      <c r="KA299" s="439">
        <f t="shared" si="561"/>
        <v>0</v>
      </c>
      <c r="KB299" s="439">
        <f t="shared" si="561"/>
        <v>0</v>
      </c>
      <c r="KC299" s="439">
        <f t="shared" si="561"/>
        <v>0</v>
      </c>
      <c r="KD299" s="439">
        <f t="shared" si="561"/>
        <v>0</v>
      </c>
      <c r="KE299" s="439">
        <f t="shared" si="561"/>
        <v>0</v>
      </c>
      <c r="KF299" s="439">
        <f t="shared" si="561"/>
        <v>0</v>
      </c>
      <c r="KG299" s="439">
        <f t="shared" si="561"/>
        <v>0</v>
      </c>
      <c r="KH299" s="439">
        <f t="shared" si="561"/>
        <v>0</v>
      </c>
      <c r="KI299" s="439">
        <f t="shared" si="561"/>
        <v>0</v>
      </c>
      <c r="KJ299" s="439">
        <f t="shared" si="561"/>
        <v>0</v>
      </c>
      <c r="KK299" s="439">
        <f t="shared" si="561"/>
        <v>0</v>
      </c>
      <c r="KL299" s="439">
        <f t="shared" si="561"/>
        <v>0</v>
      </c>
      <c r="KM299" s="439">
        <f t="shared" si="561"/>
        <v>0</v>
      </c>
      <c r="KN299" s="439">
        <f t="shared" si="561"/>
        <v>0</v>
      </c>
      <c r="KO299" s="439">
        <f t="shared" si="561"/>
        <v>0</v>
      </c>
      <c r="KP299" s="439">
        <f t="shared" si="561"/>
        <v>0</v>
      </c>
      <c r="KQ299" s="439">
        <f t="shared" si="561"/>
        <v>0</v>
      </c>
      <c r="KR299" s="439">
        <f t="shared" si="561"/>
        <v>0</v>
      </c>
      <c r="KS299" s="439">
        <f t="shared" si="561"/>
        <v>0</v>
      </c>
      <c r="KT299" s="439">
        <f t="shared" si="561"/>
        <v>0</v>
      </c>
      <c r="KU299" s="439">
        <f t="shared" si="561"/>
        <v>0</v>
      </c>
      <c r="KV299" s="439">
        <f t="shared" si="561"/>
        <v>0</v>
      </c>
      <c r="KW299" s="439">
        <f t="shared" si="561"/>
        <v>0</v>
      </c>
      <c r="KX299" s="439">
        <f t="shared" si="561"/>
        <v>0</v>
      </c>
      <c r="KY299" s="439">
        <f t="shared" si="561"/>
        <v>0</v>
      </c>
      <c r="KZ299" s="439">
        <f t="shared" si="561"/>
        <v>0</v>
      </c>
      <c r="LA299" s="439">
        <f t="shared" si="561"/>
        <v>0</v>
      </c>
      <c r="LB299" s="439">
        <f t="shared" si="561"/>
        <v>0</v>
      </c>
      <c r="LC299" s="439">
        <f t="shared" si="561"/>
        <v>0</v>
      </c>
      <c r="LD299" s="439">
        <f t="shared" si="561"/>
        <v>0</v>
      </c>
      <c r="LE299" s="439">
        <f t="shared" si="561"/>
        <v>0</v>
      </c>
      <c r="LF299" s="439">
        <f t="shared" si="561"/>
        <v>0</v>
      </c>
      <c r="LG299" s="439">
        <f t="shared" si="561"/>
        <v>0</v>
      </c>
      <c r="LH299" s="439">
        <f t="shared" si="561"/>
        <v>0</v>
      </c>
      <c r="LI299" s="439">
        <f t="shared" si="561"/>
        <v>0</v>
      </c>
      <c r="LJ299" s="439">
        <f t="shared" si="561"/>
        <v>0</v>
      </c>
      <c r="LK299" s="439">
        <f t="shared" si="561"/>
        <v>0</v>
      </c>
      <c r="LL299" s="439">
        <f t="shared" ref="LL299:NK299" si="562">IF(AND(LL$165&gt;=EOMONTH($D131,0),LL$165&lt;EOMONTH($D131,$S131)),-LL296,0)</f>
        <v>0</v>
      </c>
      <c r="LM299" s="439">
        <f t="shared" si="562"/>
        <v>0</v>
      </c>
      <c r="LN299" s="439">
        <f t="shared" si="562"/>
        <v>0</v>
      </c>
      <c r="LO299" s="439">
        <f t="shared" si="562"/>
        <v>0</v>
      </c>
      <c r="LP299" s="439">
        <f t="shared" si="562"/>
        <v>0</v>
      </c>
      <c r="LQ299" s="439">
        <f t="shared" si="562"/>
        <v>0</v>
      </c>
      <c r="LR299" s="439">
        <f t="shared" si="562"/>
        <v>0</v>
      </c>
      <c r="LS299" s="439">
        <f t="shared" si="562"/>
        <v>0</v>
      </c>
      <c r="LT299" s="439">
        <f t="shared" si="562"/>
        <v>0</v>
      </c>
      <c r="LU299" s="439">
        <f t="shared" si="562"/>
        <v>0</v>
      </c>
      <c r="LV299" s="439">
        <f t="shared" si="562"/>
        <v>0</v>
      </c>
      <c r="LW299" s="439">
        <f t="shared" si="562"/>
        <v>0</v>
      </c>
      <c r="LX299" s="439">
        <f t="shared" si="562"/>
        <v>0</v>
      </c>
      <c r="LY299" s="439">
        <f t="shared" si="562"/>
        <v>0</v>
      </c>
      <c r="LZ299" s="439">
        <f t="shared" si="562"/>
        <v>0</v>
      </c>
      <c r="MA299" s="439">
        <f t="shared" si="562"/>
        <v>0</v>
      </c>
      <c r="MB299" s="439">
        <f t="shared" si="562"/>
        <v>0</v>
      </c>
      <c r="MC299" s="439">
        <f t="shared" si="562"/>
        <v>0</v>
      </c>
      <c r="MD299" s="439">
        <f t="shared" si="562"/>
        <v>0</v>
      </c>
      <c r="ME299" s="439">
        <f t="shared" si="562"/>
        <v>0</v>
      </c>
      <c r="MF299" s="439">
        <f t="shared" si="562"/>
        <v>0</v>
      </c>
      <c r="MG299" s="439">
        <f t="shared" si="562"/>
        <v>0</v>
      </c>
      <c r="MH299" s="439">
        <f t="shared" si="562"/>
        <v>0</v>
      </c>
      <c r="MI299" s="439">
        <f t="shared" si="562"/>
        <v>0</v>
      </c>
      <c r="MJ299" s="439">
        <f t="shared" si="562"/>
        <v>0</v>
      </c>
      <c r="MK299" s="439">
        <f t="shared" si="562"/>
        <v>0</v>
      </c>
      <c r="ML299" s="439">
        <f t="shared" si="562"/>
        <v>0</v>
      </c>
      <c r="MM299" s="439">
        <f t="shared" si="562"/>
        <v>0</v>
      </c>
      <c r="MN299" s="439">
        <f t="shared" si="562"/>
        <v>0</v>
      </c>
      <c r="MO299" s="439">
        <f t="shared" si="562"/>
        <v>0</v>
      </c>
      <c r="MP299" s="439">
        <f t="shared" si="562"/>
        <v>0</v>
      </c>
      <c r="MQ299" s="439">
        <f t="shared" si="562"/>
        <v>0</v>
      </c>
      <c r="MR299" s="439">
        <f t="shared" si="562"/>
        <v>0</v>
      </c>
      <c r="MS299" s="439">
        <f t="shared" si="562"/>
        <v>0</v>
      </c>
      <c r="MT299" s="439">
        <f t="shared" si="562"/>
        <v>0</v>
      </c>
      <c r="MU299" s="439">
        <f t="shared" si="562"/>
        <v>0</v>
      </c>
      <c r="MV299" s="439">
        <f t="shared" si="562"/>
        <v>0</v>
      </c>
      <c r="MW299" s="439">
        <f t="shared" si="562"/>
        <v>0</v>
      </c>
      <c r="MX299" s="439">
        <f t="shared" si="562"/>
        <v>0</v>
      </c>
      <c r="MY299" s="439">
        <f t="shared" si="562"/>
        <v>0</v>
      </c>
      <c r="MZ299" s="439">
        <f t="shared" si="562"/>
        <v>0</v>
      </c>
      <c r="NA299" s="439">
        <f t="shared" si="562"/>
        <v>0</v>
      </c>
      <c r="NB299" s="439">
        <f t="shared" si="562"/>
        <v>0</v>
      </c>
      <c r="NC299" s="439">
        <f t="shared" si="562"/>
        <v>0</v>
      </c>
      <c r="ND299" s="439">
        <f t="shared" si="562"/>
        <v>0</v>
      </c>
      <c r="NE299" s="439">
        <f t="shared" si="562"/>
        <v>0</v>
      </c>
      <c r="NF299" s="439">
        <f t="shared" si="562"/>
        <v>0</v>
      </c>
      <c r="NG299" s="439">
        <f t="shared" si="562"/>
        <v>0</v>
      </c>
      <c r="NH299" s="439">
        <f t="shared" si="562"/>
        <v>0</v>
      </c>
      <c r="NI299" s="439">
        <f t="shared" si="562"/>
        <v>0</v>
      </c>
      <c r="NJ299" s="439">
        <f t="shared" si="562"/>
        <v>0</v>
      </c>
      <c r="NK299" s="442">
        <f t="shared" si="562"/>
        <v>0</v>
      </c>
    </row>
    <row r="300" spans="1:375" x14ac:dyDescent="0.15">
      <c r="A300" s="436">
        <f t="shared" si="550"/>
        <v>305463.4298289502</v>
      </c>
      <c r="B300" s="441" t="s">
        <v>745</v>
      </c>
      <c r="C300" s="438" t="s">
        <v>752</v>
      </c>
      <c r="D300" s="439">
        <f t="shared" ref="D300:BO300" si="563">IF(OR(D$165&lt;=EOMONTH($E131,$R131*(1-$O131)),D$165&gt;EOMONTH($E131,$P131*12*(1-$O131)+$Q131*12*$O131+$R131*(1-$O131))),0,FV($W131,ROUNDDOWN(YEARFRAC($D$165,D$165,1),0),0,-($U131*(1-$O131)+$V131*$O131)*$B131/12,0))</f>
        <v>0</v>
      </c>
      <c r="E300" s="439">
        <f t="shared" si="563"/>
        <v>0</v>
      </c>
      <c r="F300" s="439">
        <f t="shared" si="563"/>
        <v>0</v>
      </c>
      <c r="G300" s="439">
        <f t="shared" si="563"/>
        <v>0</v>
      </c>
      <c r="H300" s="439">
        <f t="shared" si="563"/>
        <v>0</v>
      </c>
      <c r="I300" s="439">
        <f t="shared" si="563"/>
        <v>0</v>
      </c>
      <c r="J300" s="439">
        <f t="shared" si="563"/>
        <v>0</v>
      </c>
      <c r="K300" s="439">
        <f t="shared" si="563"/>
        <v>0</v>
      </c>
      <c r="L300" s="439">
        <f t="shared" si="563"/>
        <v>0</v>
      </c>
      <c r="M300" s="439">
        <f t="shared" si="563"/>
        <v>0</v>
      </c>
      <c r="N300" s="439">
        <f t="shared" si="563"/>
        <v>0</v>
      </c>
      <c r="O300" s="439">
        <f t="shared" si="563"/>
        <v>0</v>
      </c>
      <c r="P300" s="439">
        <f t="shared" si="563"/>
        <v>0</v>
      </c>
      <c r="Q300" s="439">
        <f t="shared" si="563"/>
        <v>0</v>
      </c>
      <c r="R300" s="439">
        <f t="shared" si="563"/>
        <v>0</v>
      </c>
      <c r="S300" s="439">
        <f t="shared" si="563"/>
        <v>0</v>
      </c>
      <c r="T300" s="439">
        <f t="shared" si="563"/>
        <v>0</v>
      </c>
      <c r="U300" s="439">
        <f t="shared" si="563"/>
        <v>0</v>
      </c>
      <c r="V300" s="439">
        <f t="shared" si="563"/>
        <v>0</v>
      </c>
      <c r="W300" s="439">
        <f t="shared" si="563"/>
        <v>0</v>
      </c>
      <c r="X300" s="439">
        <f t="shared" si="563"/>
        <v>0</v>
      </c>
      <c r="Y300" s="439">
        <f t="shared" si="563"/>
        <v>0</v>
      </c>
      <c r="Z300" s="439">
        <f t="shared" si="563"/>
        <v>0</v>
      </c>
      <c r="AA300" s="439">
        <f t="shared" si="563"/>
        <v>0</v>
      </c>
      <c r="AB300" s="439">
        <f t="shared" si="563"/>
        <v>0</v>
      </c>
      <c r="AC300" s="439">
        <f t="shared" si="563"/>
        <v>0</v>
      </c>
      <c r="AD300" s="439">
        <f t="shared" si="563"/>
        <v>0</v>
      </c>
      <c r="AE300" s="439">
        <f t="shared" si="563"/>
        <v>0</v>
      </c>
      <c r="AF300" s="439">
        <f t="shared" si="563"/>
        <v>0</v>
      </c>
      <c r="AG300" s="439">
        <f t="shared" si="563"/>
        <v>0</v>
      </c>
      <c r="AH300" s="439">
        <f t="shared" si="563"/>
        <v>0</v>
      </c>
      <c r="AI300" s="439">
        <f t="shared" si="563"/>
        <v>0</v>
      </c>
      <c r="AJ300" s="439">
        <f t="shared" si="563"/>
        <v>0</v>
      </c>
      <c r="AK300" s="439">
        <f t="shared" si="563"/>
        <v>0</v>
      </c>
      <c r="AL300" s="439">
        <f t="shared" si="563"/>
        <v>0</v>
      </c>
      <c r="AM300" s="439">
        <f t="shared" si="563"/>
        <v>0</v>
      </c>
      <c r="AN300" s="439">
        <f t="shared" si="563"/>
        <v>0</v>
      </c>
      <c r="AO300" s="439">
        <f t="shared" si="563"/>
        <v>0</v>
      </c>
      <c r="AP300" s="439">
        <f t="shared" si="563"/>
        <v>0</v>
      </c>
      <c r="AQ300" s="439">
        <f t="shared" si="563"/>
        <v>0</v>
      </c>
      <c r="AR300" s="439">
        <f t="shared" si="563"/>
        <v>0</v>
      </c>
      <c r="AS300" s="439">
        <f t="shared" si="563"/>
        <v>0</v>
      </c>
      <c r="AT300" s="439">
        <f t="shared" si="563"/>
        <v>0</v>
      </c>
      <c r="AU300" s="439">
        <f t="shared" si="563"/>
        <v>0</v>
      </c>
      <c r="AV300" s="439">
        <f t="shared" si="563"/>
        <v>0</v>
      </c>
      <c r="AW300" s="439">
        <f t="shared" si="563"/>
        <v>0</v>
      </c>
      <c r="AX300" s="439">
        <f t="shared" si="563"/>
        <v>0</v>
      </c>
      <c r="AY300" s="439">
        <f t="shared" si="563"/>
        <v>0</v>
      </c>
      <c r="AZ300" s="439">
        <f t="shared" si="563"/>
        <v>0</v>
      </c>
      <c r="BA300" s="439">
        <f t="shared" si="563"/>
        <v>0</v>
      </c>
      <c r="BB300" s="439">
        <f t="shared" si="563"/>
        <v>0</v>
      </c>
      <c r="BC300" s="439">
        <f t="shared" si="563"/>
        <v>0</v>
      </c>
      <c r="BD300" s="439">
        <f t="shared" si="563"/>
        <v>0</v>
      </c>
      <c r="BE300" s="439">
        <f t="shared" si="563"/>
        <v>0</v>
      </c>
      <c r="BF300" s="439">
        <f t="shared" si="563"/>
        <v>0</v>
      </c>
      <c r="BG300" s="439">
        <f t="shared" si="563"/>
        <v>0</v>
      </c>
      <c r="BH300" s="439">
        <f t="shared" si="563"/>
        <v>0</v>
      </c>
      <c r="BI300" s="439">
        <f t="shared" si="563"/>
        <v>0</v>
      </c>
      <c r="BJ300" s="439">
        <f t="shared" si="563"/>
        <v>0</v>
      </c>
      <c r="BK300" s="439">
        <f t="shared" si="563"/>
        <v>3001.3568266666662</v>
      </c>
      <c r="BL300" s="439">
        <f t="shared" si="563"/>
        <v>3001.3568266666662</v>
      </c>
      <c r="BM300" s="439">
        <f t="shared" si="563"/>
        <v>3091.3975314666659</v>
      </c>
      <c r="BN300" s="439">
        <f t="shared" si="563"/>
        <v>3091.3975314666659</v>
      </c>
      <c r="BO300" s="439">
        <f t="shared" si="563"/>
        <v>3091.3975314666659</v>
      </c>
      <c r="BP300" s="439">
        <f t="shared" ref="BP300:EA300" si="564">IF(OR(BP$165&lt;=EOMONTH($E131,$R131*(1-$O131)),BP$165&gt;EOMONTH($E131,$P131*12*(1-$O131)+$Q131*12*$O131+$R131*(1-$O131))),0,FV($W131,ROUNDDOWN(YEARFRAC($D$165,BP$165,1),0),0,-($U131*(1-$O131)+$V131*$O131)*$B131/12,0))</f>
        <v>3091.3975314666659</v>
      </c>
      <c r="BQ300" s="439">
        <f t="shared" si="564"/>
        <v>3091.3975314666659</v>
      </c>
      <c r="BR300" s="439">
        <f t="shared" si="564"/>
        <v>3091.3975314666659</v>
      </c>
      <c r="BS300" s="439">
        <f t="shared" si="564"/>
        <v>3091.3975314666659</v>
      </c>
      <c r="BT300" s="439">
        <f t="shared" si="564"/>
        <v>3091.3975314666659</v>
      </c>
      <c r="BU300" s="439">
        <f t="shared" si="564"/>
        <v>3091.3975314666659</v>
      </c>
      <c r="BV300" s="439">
        <f t="shared" si="564"/>
        <v>3091.3975314666659</v>
      </c>
      <c r="BW300" s="439">
        <f t="shared" si="564"/>
        <v>3091.3975314666659</v>
      </c>
      <c r="BX300" s="439">
        <f t="shared" si="564"/>
        <v>3091.3975314666659</v>
      </c>
      <c r="BY300" s="439">
        <f t="shared" si="564"/>
        <v>3184.1394574106662</v>
      </c>
      <c r="BZ300" s="439">
        <f t="shared" si="564"/>
        <v>3184.1394574106662</v>
      </c>
      <c r="CA300" s="439">
        <f t="shared" si="564"/>
        <v>3184.1394574106662</v>
      </c>
      <c r="CB300" s="439">
        <f t="shared" si="564"/>
        <v>3184.1394574106662</v>
      </c>
      <c r="CC300" s="439">
        <f t="shared" si="564"/>
        <v>3184.1394574106662</v>
      </c>
      <c r="CD300" s="439">
        <f t="shared" si="564"/>
        <v>3184.1394574106662</v>
      </c>
      <c r="CE300" s="439">
        <f t="shared" si="564"/>
        <v>3184.1394574106662</v>
      </c>
      <c r="CF300" s="439">
        <f t="shared" si="564"/>
        <v>3184.1394574106662</v>
      </c>
      <c r="CG300" s="439">
        <f t="shared" si="564"/>
        <v>3184.1394574106662</v>
      </c>
      <c r="CH300" s="439">
        <f t="shared" si="564"/>
        <v>3184.1394574106662</v>
      </c>
      <c r="CI300" s="439">
        <f t="shared" si="564"/>
        <v>3184.1394574106662</v>
      </c>
      <c r="CJ300" s="439">
        <f t="shared" si="564"/>
        <v>3184.1394574106662</v>
      </c>
      <c r="CK300" s="439">
        <f t="shared" si="564"/>
        <v>3279.6636411329864</v>
      </c>
      <c r="CL300" s="439">
        <f t="shared" si="564"/>
        <v>3279.6636411329864</v>
      </c>
      <c r="CM300" s="439">
        <f t="shared" si="564"/>
        <v>3279.6636411329864</v>
      </c>
      <c r="CN300" s="439">
        <f t="shared" si="564"/>
        <v>3279.6636411329864</v>
      </c>
      <c r="CO300" s="439">
        <f t="shared" si="564"/>
        <v>3279.6636411329864</v>
      </c>
      <c r="CP300" s="439">
        <f t="shared" si="564"/>
        <v>3279.6636411329864</v>
      </c>
      <c r="CQ300" s="439">
        <f t="shared" si="564"/>
        <v>3279.6636411329864</v>
      </c>
      <c r="CR300" s="439">
        <f t="shared" si="564"/>
        <v>3279.6636411329864</v>
      </c>
      <c r="CS300" s="439">
        <f t="shared" si="564"/>
        <v>3279.6636411329864</v>
      </c>
      <c r="CT300" s="439">
        <f t="shared" si="564"/>
        <v>3279.6636411329864</v>
      </c>
      <c r="CU300" s="439">
        <f t="shared" si="564"/>
        <v>3279.6636411329864</v>
      </c>
      <c r="CV300" s="439">
        <f t="shared" si="564"/>
        <v>3279.6636411329864</v>
      </c>
      <c r="CW300" s="439">
        <f t="shared" si="564"/>
        <v>3378.0535503669757</v>
      </c>
      <c r="CX300" s="439">
        <f t="shared" si="564"/>
        <v>3378.0535503669757</v>
      </c>
      <c r="CY300" s="439">
        <f t="shared" si="564"/>
        <v>3378.0535503669757</v>
      </c>
      <c r="CZ300" s="439">
        <f t="shared" si="564"/>
        <v>3378.0535503669757</v>
      </c>
      <c r="DA300" s="439">
        <f t="shared" si="564"/>
        <v>3378.0535503669757</v>
      </c>
      <c r="DB300" s="439">
        <f t="shared" si="564"/>
        <v>3378.0535503669757</v>
      </c>
      <c r="DC300" s="439">
        <f t="shared" si="564"/>
        <v>3378.0535503669757</v>
      </c>
      <c r="DD300" s="439">
        <f t="shared" si="564"/>
        <v>3378.0535503669757</v>
      </c>
      <c r="DE300" s="439">
        <f t="shared" si="564"/>
        <v>3378.0535503669757</v>
      </c>
      <c r="DF300" s="439">
        <f t="shared" si="564"/>
        <v>3378.0535503669757</v>
      </c>
      <c r="DG300" s="439">
        <f t="shared" si="564"/>
        <v>3378.0535503669757</v>
      </c>
      <c r="DH300" s="439">
        <f t="shared" si="564"/>
        <v>3378.0535503669757</v>
      </c>
      <c r="DI300" s="439">
        <f t="shared" si="564"/>
        <v>3479.3951568779848</v>
      </c>
      <c r="DJ300" s="439">
        <f t="shared" si="564"/>
        <v>3479.3951568779848</v>
      </c>
      <c r="DK300" s="439">
        <f t="shared" si="564"/>
        <v>3479.3951568779848</v>
      </c>
      <c r="DL300" s="439">
        <f t="shared" si="564"/>
        <v>3479.3951568779848</v>
      </c>
      <c r="DM300" s="439">
        <f t="shared" si="564"/>
        <v>3479.3951568779848</v>
      </c>
      <c r="DN300" s="439">
        <f t="shared" si="564"/>
        <v>3479.3951568779848</v>
      </c>
      <c r="DO300" s="439">
        <f t="shared" si="564"/>
        <v>3479.3951568779848</v>
      </c>
      <c r="DP300" s="439">
        <f t="shared" si="564"/>
        <v>3479.3951568779848</v>
      </c>
      <c r="DQ300" s="439">
        <f t="shared" si="564"/>
        <v>3479.3951568779848</v>
      </c>
      <c r="DR300" s="439">
        <f t="shared" si="564"/>
        <v>3479.3951568779848</v>
      </c>
      <c r="DS300" s="439">
        <f t="shared" si="564"/>
        <v>3479.3951568779848</v>
      </c>
      <c r="DT300" s="439">
        <f t="shared" si="564"/>
        <v>3479.3951568779848</v>
      </c>
      <c r="DU300" s="439">
        <f t="shared" si="564"/>
        <v>3583.7770115843246</v>
      </c>
      <c r="DV300" s="439">
        <f t="shared" si="564"/>
        <v>3583.7770115843246</v>
      </c>
      <c r="DW300" s="439">
        <f t="shared" si="564"/>
        <v>3583.7770115843246</v>
      </c>
      <c r="DX300" s="439">
        <f t="shared" si="564"/>
        <v>3583.7770115843246</v>
      </c>
      <c r="DY300" s="439">
        <f t="shared" si="564"/>
        <v>3583.7770115843246</v>
      </c>
      <c r="DZ300" s="439">
        <f t="shared" si="564"/>
        <v>3583.7770115843246</v>
      </c>
      <c r="EA300" s="439">
        <f t="shared" si="564"/>
        <v>3583.7770115843246</v>
      </c>
      <c r="EB300" s="439">
        <f t="shared" ref="EB300:GM300" si="565">IF(OR(EB$165&lt;=EOMONTH($E131,$R131*(1-$O131)),EB$165&gt;EOMONTH($E131,$P131*12*(1-$O131)+$Q131*12*$O131+$R131*(1-$O131))),0,FV($W131,ROUNDDOWN(YEARFRAC($D$165,EB$165,1),0),0,-($U131*(1-$O131)+$V131*$O131)*$B131/12,0))</f>
        <v>3583.7770115843246</v>
      </c>
      <c r="EC300" s="439">
        <f t="shared" si="565"/>
        <v>3583.7770115843246</v>
      </c>
      <c r="ED300" s="439">
        <f t="shared" si="565"/>
        <v>3583.7770115843246</v>
      </c>
      <c r="EE300" s="439">
        <f t="shared" si="565"/>
        <v>3583.7770115843246</v>
      </c>
      <c r="EF300" s="439">
        <f t="shared" si="565"/>
        <v>3583.7770115843246</v>
      </c>
      <c r="EG300" s="439">
        <f t="shared" si="565"/>
        <v>3691.2903219318546</v>
      </c>
      <c r="EH300" s="439">
        <f t="shared" si="565"/>
        <v>3691.2903219318546</v>
      </c>
      <c r="EI300" s="439">
        <f t="shared" si="565"/>
        <v>3691.2903219318546</v>
      </c>
      <c r="EJ300" s="439">
        <f t="shared" si="565"/>
        <v>3691.2903219318546</v>
      </c>
      <c r="EK300" s="439">
        <f t="shared" si="565"/>
        <v>3691.2903219318546</v>
      </c>
      <c r="EL300" s="439">
        <f t="shared" si="565"/>
        <v>3691.2903219318546</v>
      </c>
      <c r="EM300" s="439">
        <f t="shared" si="565"/>
        <v>3691.2903219318546</v>
      </c>
      <c r="EN300" s="439">
        <f t="shared" si="565"/>
        <v>3691.2903219318546</v>
      </c>
      <c r="EO300" s="439">
        <f t="shared" si="565"/>
        <v>3691.2903219318546</v>
      </c>
      <c r="EP300" s="439">
        <f t="shared" si="565"/>
        <v>3691.2903219318546</v>
      </c>
      <c r="EQ300" s="439">
        <f t="shared" si="565"/>
        <v>3691.2903219318546</v>
      </c>
      <c r="ER300" s="439">
        <f t="shared" si="565"/>
        <v>3691.2903219318546</v>
      </c>
      <c r="ES300" s="439">
        <f t="shared" si="565"/>
        <v>3802.0290315898096</v>
      </c>
      <c r="ET300" s="439">
        <f t="shared" si="565"/>
        <v>3802.0290315898096</v>
      </c>
      <c r="EU300" s="439">
        <f t="shared" si="565"/>
        <v>3802.0290315898096</v>
      </c>
      <c r="EV300" s="439">
        <f t="shared" si="565"/>
        <v>3802.0290315898096</v>
      </c>
      <c r="EW300" s="439">
        <f t="shared" si="565"/>
        <v>0</v>
      </c>
      <c r="EX300" s="439">
        <f t="shared" si="565"/>
        <v>0</v>
      </c>
      <c r="EY300" s="439">
        <f t="shared" si="565"/>
        <v>0</v>
      </c>
      <c r="EZ300" s="439">
        <f t="shared" si="565"/>
        <v>0</v>
      </c>
      <c r="FA300" s="439">
        <f t="shared" si="565"/>
        <v>0</v>
      </c>
      <c r="FB300" s="439">
        <f t="shared" si="565"/>
        <v>0</v>
      </c>
      <c r="FC300" s="439">
        <f t="shared" si="565"/>
        <v>0</v>
      </c>
      <c r="FD300" s="439">
        <f t="shared" si="565"/>
        <v>0</v>
      </c>
      <c r="FE300" s="439">
        <f t="shared" si="565"/>
        <v>0</v>
      </c>
      <c r="FF300" s="439">
        <f t="shared" si="565"/>
        <v>0</v>
      </c>
      <c r="FG300" s="439">
        <f t="shared" si="565"/>
        <v>0</v>
      </c>
      <c r="FH300" s="439">
        <f t="shared" si="565"/>
        <v>0</v>
      </c>
      <c r="FI300" s="439">
        <f t="shared" si="565"/>
        <v>0</v>
      </c>
      <c r="FJ300" s="439">
        <f t="shared" si="565"/>
        <v>0</v>
      </c>
      <c r="FK300" s="439">
        <f t="shared" si="565"/>
        <v>0</v>
      </c>
      <c r="FL300" s="439">
        <f t="shared" si="565"/>
        <v>0</v>
      </c>
      <c r="FM300" s="439">
        <f t="shared" si="565"/>
        <v>0</v>
      </c>
      <c r="FN300" s="439">
        <f t="shared" si="565"/>
        <v>0</v>
      </c>
      <c r="FO300" s="439">
        <f t="shared" si="565"/>
        <v>0</v>
      </c>
      <c r="FP300" s="439">
        <f t="shared" si="565"/>
        <v>0</v>
      </c>
      <c r="FQ300" s="439">
        <f t="shared" si="565"/>
        <v>0</v>
      </c>
      <c r="FR300" s="439">
        <f t="shared" si="565"/>
        <v>0</v>
      </c>
      <c r="FS300" s="439">
        <f t="shared" si="565"/>
        <v>0</v>
      </c>
      <c r="FT300" s="439">
        <f t="shared" si="565"/>
        <v>0</v>
      </c>
      <c r="FU300" s="439">
        <f t="shared" si="565"/>
        <v>0</v>
      </c>
      <c r="FV300" s="439">
        <f t="shared" si="565"/>
        <v>0</v>
      </c>
      <c r="FW300" s="439">
        <f t="shared" si="565"/>
        <v>0</v>
      </c>
      <c r="FX300" s="439">
        <f t="shared" si="565"/>
        <v>0</v>
      </c>
      <c r="FY300" s="439">
        <f t="shared" si="565"/>
        <v>0</v>
      </c>
      <c r="FZ300" s="439">
        <f t="shared" si="565"/>
        <v>0</v>
      </c>
      <c r="GA300" s="439">
        <f t="shared" si="565"/>
        <v>0</v>
      </c>
      <c r="GB300" s="439">
        <f t="shared" si="565"/>
        <v>0</v>
      </c>
      <c r="GC300" s="439">
        <f t="shared" si="565"/>
        <v>0</v>
      </c>
      <c r="GD300" s="439">
        <f t="shared" si="565"/>
        <v>0</v>
      </c>
      <c r="GE300" s="439">
        <f t="shared" si="565"/>
        <v>0</v>
      </c>
      <c r="GF300" s="439">
        <f t="shared" si="565"/>
        <v>0</v>
      </c>
      <c r="GG300" s="439">
        <f t="shared" si="565"/>
        <v>0</v>
      </c>
      <c r="GH300" s="439">
        <f t="shared" si="565"/>
        <v>0</v>
      </c>
      <c r="GI300" s="439">
        <f t="shared" si="565"/>
        <v>0</v>
      </c>
      <c r="GJ300" s="439">
        <f t="shared" si="565"/>
        <v>0</v>
      </c>
      <c r="GK300" s="439">
        <f t="shared" si="565"/>
        <v>0</v>
      </c>
      <c r="GL300" s="439">
        <f t="shared" si="565"/>
        <v>0</v>
      </c>
      <c r="GM300" s="439">
        <f t="shared" si="565"/>
        <v>0</v>
      </c>
      <c r="GN300" s="439">
        <f t="shared" ref="GN300:IY300" si="566">IF(OR(GN$165&lt;=EOMONTH($E131,$R131*(1-$O131)),GN$165&gt;EOMONTH($E131,$P131*12*(1-$O131)+$Q131*12*$O131+$R131*(1-$O131))),0,FV($W131,ROUNDDOWN(YEARFRAC($D$165,GN$165,1),0),0,-($U131*(1-$O131)+$V131*$O131)*$B131/12,0))</f>
        <v>0</v>
      </c>
      <c r="GO300" s="439">
        <f t="shared" si="566"/>
        <v>0</v>
      </c>
      <c r="GP300" s="439">
        <f t="shared" si="566"/>
        <v>0</v>
      </c>
      <c r="GQ300" s="439">
        <f t="shared" si="566"/>
        <v>0</v>
      </c>
      <c r="GR300" s="439">
        <f t="shared" si="566"/>
        <v>0</v>
      </c>
      <c r="GS300" s="439">
        <f t="shared" si="566"/>
        <v>0</v>
      </c>
      <c r="GT300" s="439">
        <f t="shared" si="566"/>
        <v>0</v>
      </c>
      <c r="GU300" s="439">
        <f t="shared" si="566"/>
        <v>0</v>
      </c>
      <c r="GV300" s="439">
        <f t="shared" si="566"/>
        <v>0</v>
      </c>
      <c r="GW300" s="439">
        <f t="shared" si="566"/>
        <v>0</v>
      </c>
      <c r="GX300" s="439">
        <f t="shared" si="566"/>
        <v>0</v>
      </c>
      <c r="GY300" s="439">
        <f t="shared" si="566"/>
        <v>0</v>
      </c>
      <c r="GZ300" s="439">
        <f t="shared" si="566"/>
        <v>0</v>
      </c>
      <c r="HA300" s="439">
        <f t="shared" si="566"/>
        <v>0</v>
      </c>
      <c r="HB300" s="439">
        <f t="shared" si="566"/>
        <v>0</v>
      </c>
      <c r="HC300" s="439">
        <f t="shared" si="566"/>
        <v>0</v>
      </c>
      <c r="HD300" s="439">
        <f t="shared" si="566"/>
        <v>0</v>
      </c>
      <c r="HE300" s="439">
        <f t="shared" si="566"/>
        <v>0</v>
      </c>
      <c r="HF300" s="439">
        <f t="shared" si="566"/>
        <v>0</v>
      </c>
      <c r="HG300" s="439">
        <f t="shared" si="566"/>
        <v>0</v>
      </c>
      <c r="HH300" s="439">
        <f t="shared" si="566"/>
        <v>0</v>
      </c>
      <c r="HI300" s="439">
        <f t="shared" si="566"/>
        <v>0</v>
      </c>
      <c r="HJ300" s="439">
        <f t="shared" si="566"/>
        <v>0</v>
      </c>
      <c r="HK300" s="439">
        <f t="shared" si="566"/>
        <v>0</v>
      </c>
      <c r="HL300" s="439">
        <f t="shared" si="566"/>
        <v>0</v>
      </c>
      <c r="HM300" s="439">
        <f t="shared" si="566"/>
        <v>0</v>
      </c>
      <c r="HN300" s="439">
        <f t="shared" si="566"/>
        <v>0</v>
      </c>
      <c r="HO300" s="439">
        <f t="shared" si="566"/>
        <v>0</v>
      </c>
      <c r="HP300" s="439">
        <f t="shared" si="566"/>
        <v>0</v>
      </c>
      <c r="HQ300" s="439">
        <f t="shared" si="566"/>
        <v>0</v>
      </c>
      <c r="HR300" s="439">
        <f t="shared" si="566"/>
        <v>0</v>
      </c>
      <c r="HS300" s="439">
        <f t="shared" si="566"/>
        <v>0</v>
      </c>
      <c r="HT300" s="439">
        <f t="shared" si="566"/>
        <v>0</v>
      </c>
      <c r="HU300" s="439">
        <f t="shared" si="566"/>
        <v>0</v>
      </c>
      <c r="HV300" s="439">
        <f t="shared" si="566"/>
        <v>0</v>
      </c>
      <c r="HW300" s="439">
        <f t="shared" si="566"/>
        <v>0</v>
      </c>
      <c r="HX300" s="439">
        <f t="shared" si="566"/>
        <v>0</v>
      </c>
      <c r="HY300" s="439">
        <f t="shared" si="566"/>
        <v>0</v>
      </c>
      <c r="HZ300" s="439">
        <f t="shared" si="566"/>
        <v>0</v>
      </c>
      <c r="IA300" s="439">
        <f t="shared" si="566"/>
        <v>0</v>
      </c>
      <c r="IB300" s="439">
        <f t="shared" si="566"/>
        <v>0</v>
      </c>
      <c r="IC300" s="439">
        <f t="shared" si="566"/>
        <v>0</v>
      </c>
      <c r="ID300" s="439">
        <f t="shared" si="566"/>
        <v>0</v>
      </c>
      <c r="IE300" s="439">
        <f t="shared" si="566"/>
        <v>0</v>
      </c>
      <c r="IF300" s="439">
        <f t="shared" si="566"/>
        <v>0</v>
      </c>
      <c r="IG300" s="439">
        <f t="shared" si="566"/>
        <v>0</v>
      </c>
      <c r="IH300" s="439">
        <f t="shared" si="566"/>
        <v>0</v>
      </c>
      <c r="II300" s="439">
        <f t="shared" si="566"/>
        <v>0</v>
      </c>
      <c r="IJ300" s="439">
        <f t="shared" si="566"/>
        <v>0</v>
      </c>
      <c r="IK300" s="439">
        <f t="shared" si="566"/>
        <v>0</v>
      </c>
      <c r="IL300" s="439">
        <f t="shared" si="566"/>
        <v>0</v>
      </c>
      <c r="IM300" s="439">
        <f t="shared" si="566"/>
        <v>0</v>
      </c>
      <c r="IN300" s="439">
        <f t="shared" si="566"/>
        <v>0</v>
      </c>
      <c r="IO300" s="439">
        <f t="shared" si="566"/>
        <v>0</v>
      </c>
      <c r="IP300" s="439">
        <f t="shared" si="566"/>
        <v>0</v>
      </c>
      <c r="IQ300" s="439">
        <f t="shared" si="566"/>
        <v>0</v>
      </c>
      <c r="IR300" s="439">
        <f t="shared" si="566"/>
        <v>0</v>
      </c>
      <c r="IS300" s="439">
        <f t="shared" si="566"/>
        <v>0</v>
      </c>
      <c r="IT300" s="439">
        <f t="shared" si="566"/>
        <v>0</v>
      </c>
      <c r="IU300" s="439">
        <f t="shared" si="566"/>
        <v>0</v>
      </c>
      <c r="IV300" s="439">
        <f t="shared" si="566"/>
        <v>0</v>
      </c>
      <c r="IW300" s="439">
        <f t="shared" si="566"/>
        <v>0</v>
      </c>
      <c r="IX300" s="439">
        <f t="shared" si="566"/>
        <v>0</v>
      </c>
      <c r="IY300" s="439">
        <f t="shared" si="566"/>
        <v>0</v>
      </c>
      <c r="IZ300" s="439">
        <f t="shared" ref="IZ300:LK300" si="567">IF(OR(IZ$165&lt;=EOMONTH($E131,$R131*(1-$O131)),IZ$165&gt;EOMONTH($E131,$P131*12*(1-$O131)+$Q131*12*$O131+$R131*(1-$O131))),0,FV($W131,ROUNDDOWN(YEARFRAC($D$165,IZ$165,1),0),0,-($U131*(1-$O131)+$V131*$O131)*$B131/12,0))</f>
        <v>0</v>
      </c>
      <c r="JA300" s="439">
        <f t="shared" si="567"/>
        <v>0</v>
      </c>
      <c r="JB300" s="439">
        <f t="shared" si="567"/>
        <v>0</v>
      </c>
      <c r="JC300" s="439">
        <f t="shared" si="567"/>
        <v>0</v>
      </c>
      <c r="JD300" s="439">
        <f t="shared" si="567"/>
        <v>0</v>
      </c>
      <c r="JE300" s="439">
        <f t="shared" si="567"/>
        <v>0</v>
      </c>
      <c r="JF300" s="439">
        <f t="shared" si="567"/>
        <v>0</v>
      </c>
      <c r="JG300" s="439">
        <f t="shared" si="567"/>
        <v>0</v>
      </c>
      <c r="JH300" s="439">
        <f t="shared" si="567"/>
        <v>0</v>
      </c>
      <c r="JI300" s="439">
        <f t="shared" si="567"/>
        <v>0</v>
      </c>
      <c r="JJ300" s="439">
        <f t="shared" si="567"/>
        <v>0</v>
      </c>
      <c r="JK300" s="439">
        <f t="shared" si="567"/>
        <v>0</v>
      </c>
      <c r="JL300" s="439">
        <f t="shared" si="567"/>
        <v>0</v>
      </c>
      <c r="JM300" s="439">
        <f t="shared" si="567"/>
        <v>0</v>
      </c>
      <c r="JN300" s="439">
        <f t="shared" si="567"/>
        <v>0</v>
      </c>
      <c r="JO300" s="439">
        <f t="shared" si="567"/>
        <v>0</v>
      </c>
      <c r="JP300" s="439">
        <f t="shared" si="567"/>
        <v>0</v>
      </c>
      <c r="JQ300" s="439">
        <f t="shared" si="567"/>
        <v>0</v>
      </c>
      <c r="JR300" s="439">
        <f t="shared" si="567"/>
        <v>0</v>
      </c>
      <c r="JS300" s="439">
        <f t="shared" si="567"/>
        <v>0</v>
      </c>
      <c r="JT300" s="439">
        <f t="shared" si="567"/>
        <v>0</v>
      </c>
      <c r="JU300" s="439">
        <f t="shared" si="567"/>
        <v>0</v>
      </c>
      <c r="JV300" s="439">
        <f t="shared" si="567"/>
        <v>0</v>
      </c>
      <c r="JW300" s="439">
        <f t="shared" si="567"/>
        <v>0</v>
      </c>
      <c r="JX300" s="439">
        <f t="shared" si="567"/>
        <v>0</v>
      </c>
      <c r="JY300" s="439">
        <f t="shared" si="567"/>
        <v>0</v>
      </c>
      <c r="JZ300" s="439">
        <f t="shared" si="567"/>
        <v>0</v>
      </c>
      <c r="KA300" s="439">
        <f t="shared" si="567"/>
        <v>0</v>
      </c>
      <c r="KB300" s="439">
        <f t="shared" si="567"/>
        <v>0</v>
      </c>
      <c r="KC300" s="439">
        <f t="shared" si="567"/>
        <v>0</v>
      </c>
      <c r="KD300" s="439">
        <f t="shared" si="567"/>
        <v>0</v>
      </c>
      <c r="KE300" s="439">
        <f t="shared" si="567"/>
        <v>0</v>
      </c>
      <c r="KF300" s="439">
        <f t="shared" si="567"/>
        <v>0</v>
      </c>
      <c r="KG300" s="439">
        <f t="shared" si="567"/>
        <v>0</v>
      </c>
      <c r="KH300" s="439">
        <f t="shared" si="567"/>
        <v>0</v>
      </c>
      <c r="KI300" s="439">
        <f t="shared" si="567"/>
        <v>0</v>
      </c>
      <c r="KJ300" s="439">
        <f t="shared" si="567"/>
        <v>0</v>
      </c>
      <c r="KK300" s="439">
        <f t="shared" si="567"/>
        <v>0</v>
      </c>
      <c r="KL300" s="439">
        <f t="shared" si="567"/>
        <v>0</v>
      </c>
      <c r="KM300" s="439">
        <f t="shared" si="567"/>
        <v>0</v>
      </c>
      <c r="KN300" s="439">
        <f t="shared" si="567"/>
        <v>0</v>
      </c>
      <c r="KO300" s="439">
        <f t="shared" si="567"/>
        <v>0</v>
      </c>
      <c r="KP300" s="439">
        <f t="shared" si="567"/>
        <v>0</v>
      </c>
      <c r="KQ300" s="439">
        <f t="shared" si="567"/>
        <v>0</v>
      </c>
      <c r="KR300" s="439">
        <f t="shared" si="567"/>
        <v>0</v>
      </c>
      <c r="KS300" s="439">
        <f t="shared" si="567"/>
        <v>0</v>
      </c>
      <c r="KT300" s="439">
        <f t="shared" si="567"/>
        <v>0</v>
      </c>
      <c r="KU300" s="439">
        <f t="shared" si="567"/>
        <v>0</v>
      </c>
      <c r="KV300" s="439">
        <f t="shared" si="567"/>
        <v>0</v>
      </c>
      <c r="KW300" s="439">
        <f t="shared" si="567"/>
        <v>0</v>
      </c>
      <c r="KX300" s="439">
        <f t="shared" si="567"/>
        <v>0</v>
      </c>
      <c r="KY300" s="439">
        <f t="shared" si="567"/>
        <v>0</v>
      </c>
      <c r="KZ300" s="439">
        <f t="shared" si="567"/>
        <v>0</v>
      </c>
      <c r="LA300" s="439">
        <f t="shared" si="567"/>
        <v>0</v>
      </c>
      <c r="LB300" s="439">
        <f t="shared" si="567"/>
        <v>0</v>
      </c>
      <c r="LC300" s="439">
        <f t="shared" si="567"/>
        <v>0</v>
      </c>
      <c r="LD300" s="439">
        <f t="shared" si="567"/>
        <v>0</v>
      </c>
      <c r="LE300" s="439">
        <f t="shared" si="567"/>
        <v>0</v>
      </c>
      <c r="LF300" s="439">
        <f t="shared" si="567"/>
        <v>0</v>
      </c>
      <c r="LG300" s="439">
        <f t="shared" si="567"/>
        <v>0</v>
      </c>
      <c r="LH300" s="439">
        <f t="shared" si="567"/>
        <v>0</v>
      </c>
      <c r="LI300" s="439">
        <f t="shared" si="567"/>
        <v>0</v>
      </c>
      <c r="LJ300" s="439">
        <f t="shared" si="567"/>
        <v>0</v>
      </c>
      <c r="LK300" s="439">
        <f t="shared" si="567"/>
        <v>0</v>
      </c>
      <c r="LL300" s="439">
        <f t="shared" ref="LL300:NK300" si="568">IF(OR(LL$165&lt;=EOMONTH($E131,$R131*(1-$O131)),LL$165&gt;EOMONTH($E131,$P131*12*(1-$O131)+$Q131*12*$O131+$R131*(1-$O131))),0,FV($W131,ROUNDDOWN(YEARFRAC($D$165,LL$165,1),0),0,-($U131*(1-$O131)+$V131*$O131)*$B131/12,0))</f>
        <v>0</v>
      </c>
      <c r="LM300" s="439">
        <f t="shared" si="568"/>
        <v>0</v>
      </c>
      <c r="LN300" s="439">
        <f t="shared" si="568"/>
        <v>0</v>
      </c>
      <c r="LO300" s="439">
        <f t="shared" si="568"/>
        <v>0</v>
      </c>
      <c r="LP300" s="439">
        <f t="shared" si="568"/>
        <v>0</v>
      </c>
      <c r="LQ300" s="439">
        <f t="shared" si="568"/>
        <v>0</v>
      </c>
      <c r="LR300" s="439">
        <f t="shared" si="568"/>
        <v>0</v>
      </c>
      <c r="LS300" s="439">
        <f t="shared" si="568"/>
        <v>0</v>
      </c>
      <c r="LT300" s="439">
        <f t="shared" si="568"/>
        <v>0</v>
      </c>
      <c r="LU300" s="439">
        <f t="shared" si="568"/>
        <v>0</v>
      </c>
      <c r="LV300" s="439">
        <f t="shared" si="568"/>
        <v>0</v>
      </c>
      <c r="LW300" s="439">
        <f t="shared" si="568"/>
        <v>0</v>
      </c>
      <c r="LX300" s="439">
        <f t="shared" si="568"/>
        <v>0</v>
      </c>
      <c r="LY300" s="439">
        <f t="shared" si="568"/>
        <v>0</v>
      </c>
      <c r="LZ300" s="439">
        <f t="shared" si="568"/>
        <v>0</v>
      </c>
      <c r="MA300" s="439">
        <f t="shared" si="568"/>
        <v>0</v>
      </c>
      <c r="MB300" s="439">
        <f t="shared" si="568"/>
        <v>0</v>
      </c>
      <c r="MC300" s="439">
        <f t="shared" si="568"/>
        <v>0</v>
      </c>
      <c r="MD300" s="439">
        <f t="shared" si="568"/>
        <v>0</v>
      </c>
      <c r="ME300" s="439">
        <f t="shared" si="568"/>
        <v>0</v>
      </c>
      <c r="MF300" s="439">
        <f t="shared" si="568"/>
        <v>0</v>
      </c>
      <c r="MG300" s="439">
        <f t="shared" si="568"/>
        <v>0</v>
      </c>
      <c r="MH300" s="439">
        <f t="shared" si="568"/>
        <v>0</v>
      </c>
      <c r="MI300" s="439">
        <f t="shared" si="568"/>
        <v>0</v>
      </c>
      <c r="MJ300" s="439">
        <f t="shared" si="568"/>
        <v>0</v>
      </c>
      <c r="MK300" s="439">
        <f t="shared" si="568"/>
        <v>0</v>
      </c>
      <c r="ML300" s="439">
        <f t="shared" si="568"/>
        <v>0</v>
      </c>
      <c r="MM300" s="439">
        <f t="shared" si="568"/>
        <v>0</v>
      </c>
      <c r="MN300" s="439">
        <f t="shared" si="568"/>
        <v>0</v>
      </c>
      <c r="MO300" s="439">
        <f t="shared" si="568"/>
        <v>0</v>
      </c>
      <c r="MP300" s="439">
        <f t="shared" si="568"/>
        <v>0</v>
      </c>
      <c r="MQ300" s="439">
        <f t="shared" si="568"/>
        <v>0</v>
      </c>
      <c r="MR300" s="439">
        <f t="shared" si="568"/>
        <v>0</v>
      </c>
      <c r="MS300" s="439">
        <f t="shared" si="568"/>
        <v>0</v>
      </c>
      <c r="MT300" s="439">
        <f t="shared" si="568"/>
        <v>0</v>
      </c>
      <c r="MU300" s="439">
        <f t="shared" si="568"/>
        <v>0</v>
      </c>
      <c r="MV300" s="439">
        <f t="shared" si="568"/>
        <v>0</v>
      </c>
      <c r="MW300" s="439">
        <f t="shared" si="568"/>
        <v>0</v>
      </c>
      <c r="MX300" s="439">
        <f t="shared" si="568"/>
        <v>0</v>
      </c>
      <c r="MY300" s="439">
        <f t="shared" si="568"/>
        <v>0</v>
      </c>
      <c r="MZ300" s="439">
        <f t="shared" si="568"/>
        <v>0</v>
      </c>
      <c r="NA300" s="439">
        <f t="shared" si="568"/>
        <v>0</v>
      </c>
      <c r="NB300" s="439">
        <f t="shared" si="568"/>
        <v>0</v>
      </c>
      <c r="NC300" s="439">
        <f t="shared" si="568"/>
        <v>0</v>
      </c>
      <c r="ND300" s="439">
        <f t="shared" si="568"/>
        <v>0</v>
      </c>
      <c r="NE300" s="439">
        <f t="shared" si="568"/>
        <v>0</v>
      </c>
      <c r="NF300" s="439">
        <f t="shared" si="568"/>
        <v>0</v>
      </c>
      <c r="NG300" s="439">
        <f t="shared" si="568"/>
        <v>0</v>
      </c>
      <c r="NH300" s="439">
        <f t="shared" si="568"/>
        <v>0</v>
      </c>
      <c r="NI300" s="439">
        <f t="shared" si="568"/>
        <v>0</v>
      </c>
      <c r="NJ300" s="439">
        <f t="shared" si="568"/>
        <v>0</v>
      </c>
      <c r="NK300" s="442">
        <f t="shared" si="568"/>
        <v>0</v>
      </c>
    </row>
    <row r="301" spans="1:375" x14ac:dyDescent="0.15">
      <c r="A301" s="436">
        <f t="shared" si="550"/>
        <v>-6002.7136533333323</v>
      </c>
      <c r="B301" s="441" t="s">
        <v>750</v>
      </c>
      <c r="C301" s="438" t="s">
        <v>753</v>
      </c>
      <c r="D301" s="439">
        <f t="shared" ref="D301:BO301" si="569">IF(AND(D$165&gt;EOMONTH($E131,$R131*(1-$O131)),D$165&lt;=EOMONTH($E131,$R131*(1-$O131)+$S131*(1-$O131)+$T131*$O131)),-D300,0)</f>
        <v>0</v>
      </c>
      <c r="E301" s="439">
        <f t="shared" si="569"/>
        <v>0</v>
      </c>
      <c r="F301" s="439">
        <f t="shared" si="569"/>
        <v>0</v>
      </c>
      <c r="G301" s="439">
        <f t="shared" si="569"/>
        <v>0</v>
      </c>
      <c r="H301" s="439">
        <f t="shared" si="569"/>
        <v>0</v>
      </c>
      <c r="I301" s="439">
        <f t="shared" si="569"/>
        <v>0</v>
      </c>
      <c r="J301" s="439">
        <f t="shared" si="569"/>
        <v>0</v>
      </c>
      <c r="K301" s="439">
        <f t="shared" si="569"/>
        <v>0</v>
      </c>
      <c r="L301" s="439">
        <f t="shared" si="569"/>
        <v>0</v>
      </c>
      <c r="M301" s="439">
        <f t="shared" si="569"/>
        <v>0</v>
      </c>
      <c r="N301" s="439">
        <f t="shared" si="569"/>
        <v>0</v>
      </c>
      <c r="O301" s="439">
        <f t="shared" si="569"/>
        <v>0</v>
      </c>
      <c r="P301" s="439">
        <f t="shared" si="569"/>
        <v>0</v>
      </c>
      <c r="Q301" s="439">
        <f t="shared" si="569"/>
        <v>0</v>
      </c>
      <c r="R301" s="439">
        <f t="shared" si="569"/>
        <v>0</v>
      </c>
      <c r="S301" s="439">
        <f t="shared" si="569"/>
        <v>0</v>
      </c>
      <c r="T301" s="439">
        <f t="shared" si="569"/>
        <v>0</v>
      </c>
      <c r="U301" s="439">
        <f t="shared" si="569"/>
        <v>0</v>
      </c>
      <c r="V301" s="439">
        <f t="shared" si="569"/>
        <v>0</v>
      </c>
      <c r="W301" s="439">
        <f t="shared" si="569"/>
        <v>0</v>
      </c>
      <c r="X301" s="439">
        <f t="shared" si="569"/>
        <v>0</v>
      </c>
      <c r="Y301" s="439">
        <f t="shared" si="569"/>
        <v>0</v>
      </c>
      <c r="Z301" s="439">
        <f t="shared" si="569"/>
        <v>0</v>
      </c>
      <c r="AA301" s="439">
        <f t="shared" si="569"/>
        <v>0</v>
      </c>
      <c r="AB301" s="439">
        <f t="shared" si="569"/>
        <v>0</v>
      </c>
      <c r="AC301" s="439">
        <f t="shared" si="569"/>
        <v>0</v>
      </c>
      <c r="AD301" s="439">
        <f t="shared" si="569"/>
        <v>0</v>
      </c>
      <c r="AE301" s="439">
        <f t="shared" si="569"/>
        <v>0</v>
      </c>
      <c r="AF301" s="439">
        <f t="shared" si="569"/>
        <v>0</v>
      </c>
      <c r="AG301" s="439">
        <f t="shared" si="569"/>
        <v>0</v>
      </c>
      <c r="AH301" s="439">
        <f t="shared" si="569"/>
        <v>0</v>
      </c>
      <c r="AI301" s="439">
        <f t="shared" si="569"/>
        <v>0</v>
      </c>
      <c r="AJ301" s="439">
        <f t="shared" si="569"/>
        <v>0</v>
      </c>
      <c r="AK301" s="439">
        <f t="shared" si="569"/>
        <v>0</v>
      </c>
      <c r="AL301" s="439">
        <f t="shared" si="569"/>
        <v>0</v>
      </c>
      <c r="AM301" s="439">
        <f t="shared" si="569"/>
        <v>0</v>
      </c>
      <c r="AN301" s="439">
        <f t="shared" si="569"/>
        <v>0</v>
      </c>
      <c r="AO301" s="439">
        <f t="shared" si="569"/>
        <v>0</v>
      </c>
      <c r="AP301" s="439">
        <f t="shared" si="569"/>
        <v>0</v>
      </c>
      <c r="AQ301" s="439">
        <f t="shared" si="569"/>
        <v>0</v>
      </c>
      <c r="AR301" s="439">
        <f t="shared" si="569"/>
        <v>0</v>
      </c>
      <c r="AS301" s="439">
        <f t="shared" si="569"/>
        <v>0</v>
      </c>
      <c r="AT301" s="439">
        <f t="shared" si="569"/>
        <v>0</v>
      </c>
      <c r="AU301" s="439">
        <f t="shared" si="569"/>
        <v>0</v>
      </c>
      <c r="AV301" s="439">
        <f t="shared" si="569"/>
        <v>0</v>
      </c>
      <c r="AW301" s="439">
        <f t="shared" si="569"/>
        <v>0</v>
      </c>
      <c r="AX301" s="439">
        <f t="shared" si="569"/>
        <v>0</v>
      </c>
      <c r="AY301" s="439">
        <f t="shared" si="569"/>
        <v>0</v>
      </c>
      <c r="AZ301" s="439">
        <f t="shared" si="569"/>
        <v>0</v>
      </c>
      <c r="BA301" s="439">
        <f t="shared" si="569"/>
        <v>0</v>
      </c>
      <c r="BB301" s="439">
        <f t="shared" si="569"/>
        <v>0</v>
      </c>
      <c r="BC301" s="439">
        <f t="shared" si="569"/>
        <v>0</v>
      </c>
      <c r="BD301" s="439">
        <f t="shared" si="569"/>
        <v>0</v>
      </c>
      <c r="BE301" s="439">
        <f t="shared" si="569"/>
        <v>0</v>
      </c>
      <c r="BF301" s="439">
        <f t="shared" si="569"/>
        <v>0</v>
      </c>
      <c r="BG301" s="439">
        <f t="shared" si="569"/>
        <v>0</v>
      </c>
      <c r="BH301" s="439">
        <f t="shared" si="569"/>
        <v>0</v>
      </c>
      <c r="BI301" s="439">
        <f t="shared" si="569"/>
        <v>0</v>
      </c>
      <c r="BJ301" s="439">
        <f t="shared" si="569"/>
        <v>0</v>
      </c>
      <c r="BK301" s="439">
        <f t="shared" si="569"/>
        <v>-3001.3568266666662</v>
      </c>
      <c r="BL301" s="439">
        <f t="shared" si="569"/>
        <v>-3001.3568266666662</v>
      </c>
      <c r="BM301" s="439">
        <f t="shared" si="569"/>
        <v>0</v>
      </c>
      <c r="BN301" s="439">
        <f t="shared" si="569"/>
        <v>0</v>
      </c>
      <c r="BO301" s="439">
        <f t="shared" si="569"/>
        <v>0</v>
      </c>
      <c r="BP301" s="439">
        <f t="shared" ref="BP301:EA301" si="570">IF(AND(BP$165&gt;EOMONTH($E131,$R131*(1-$O131)),BP$165&lt;=EOMONTH($E131,$R131*(1-$O131)+$S131*(1-$O131)+$T131*$O131)),-BP300,0)</f>
        <v>0</v>
      </c>
      <c r="BQ301" s="439">
        <f t="shared" si="570"/>
        <v>0</v>
      </c>
      <c r="BR301" s="439">
        <f t="shared" si="570"/>
        <v>0</v>
      </c>
      <c r="BS301" s="439">
        <f t="shared" si="570"/>
        <v>0</v>
      </c>
      <c r="BT301" s="439">
        <f t="shared" si="570"/>
        <v>0</v>
      </c>
      <c r="BU301" s="439">
        <f t="shared" si="570"/>
        <v>0</v>
      </c>
      <c r="BV301" s="439">
        <f t="shared" si="570"/>
        <v>0</v>
      </c>
      <c r="BW301" s="439">
        <f t="shared" si="570"/>
        <v>0</v>
      </c>
      <c r="BX301" s="439">
        <f t="shared" si="570"/>
        <v>0</v>
      </c>
      <c r="BY301" s="439">
        <f t="shared" si="570"/>
        <v>0</v>
      </c>
      <c r="BZ301" s="439">
        <f t="shared" si="570"/>
        <v>0</v>
      </c>
      <c r="CA301" s="439">
        <f t="shared" si="570"/>
        <v>0</v>
      </c>
      <c r="CB301" s="439">
        <f t="shared" si="570"/>
        <v>0</v>
      </c>
      <c r="CC301" s="439">
        <f t="shared" si="570"/>
        <v>0</v>
      </c>
      <c r="CD301" s="439">
        <f t="shared" si="570"/>
        <v>0</v>
      </c>
      <c r="CE301" s="439">
        <f t="shared" si="570"/>
        <v>0</v>
      </c>
      <c r="CF301" s="439">
        <f t="shared" si="570"/>
        <v>0</v>
      </c>
      <c r="CG301" s="439">
        <f t="shared" si="570"/>
        <v>0</v>
      </c>
      <c r="CH301" s="439">
        <f t="shared" si="570"/>
        <v>0</v>
      </c>
      <c r="CI301" s="439">
        <f t="shared" si="570"/>
        <v>0</v>
      </c>
      <c r="CJ301" s="439">
        <f t="shared" si="570"/>
        <v>0</v>
      </c>
      <c r="CK301" s="439">
        <f t="shared" si="570"/>
        <v>0</v>
      </c>
      <c r="CL301" s="439">
        <f t="shared" si="570"/>
        <v>0</v>
      </c>
      <c r="CM301" s="439">
        <f t="shared" si="570"/>
        <v>0</v>
      </c>
      <c r="CN301" s="439">
        <f t="shared" si="570"/>
        <v>0</v>
      </c>
      <c r="CO301" s="439">
        <f t="shared" si="570"/>
        <v>0</v>
      </c>
      <c r="CP301" s="439">
        <f t="shared" si="570"/>
        <v>0</v>
      </c>
      <c r="CQ301" s="439">
        <f t="shared" si="570"/>
        <v>0</v>
      </c>
      <c r="CR301" s="439">
        <f t="shared" si="570"/>
        <v>0</v>
      </c>
      <c r="CS301" s="439">
        <f t="shared" si="570"/>
        <v>0</v>
      </c>
      <c r="CT301" s="439">
        <f t="shared" si="570"/>
        <v>0</v>
      </c>
      <c r="CU301" s="439">
        <f t="shared" si="570"/>
        <v>0</v>
      </c>
      <c r="CV301" s="439">
        <f t="shared" si="570"/>
        <v>0</v>
      </c>
      <c r="CW301" s="439">
        <f t="shared" si="570"/>
        <v>0</v>
      </c>
      <c r="CX301" s="439">
        <f t="shared" si="570"/>
        <v>0</v>
      </c>
      <c r="CY301" s="439">
        <f t="shared" si="570"/>
        <v>0</v>
      </c>
      <c r="CZ301" s="439">
        <f t="shared" si="570"/>
        <v>0</v>
      </c>
      <c r="DA301" s="439">
        <f t="shared" si="570"/>
        <v>0</v>
      </c>
      <c r="DB301" s="439">
        <f t="shared" si="570"/>
        <v>0</v>
      </c>
      <c r="DC301" s="439">
        <f t="shared" si="570"/>
        <v>0</v>
      </c>
      <c r="DD301" s="439">
        <f t="shared" si="570"/>
        <v>0</v>
      </c>
      <c r="DE301" s="439">
        <f t="shared" si="570"/>
        <v>0</v>
      </c>
      <c r="DF301" s="439">
        <f t="shared" si="570"/>
        <v>0</v>
      </c>
      <c r="DG301" s="439">
        <f t="shared" si="570"/>
        <v>0</v>
      </c>
      <c r="DH301" s="439">
        <f t="shared" si="570"/>
        <v>0</v>
      </c>
      <c r="DI301" s="439">
        <f t="shared" si="570"/>
        <v>0</v>
      </c>
      <c r="DJ301" s="439">
        <f t="shared" si="570"/>
        <v>0</v>
      </c>
      <c r="DK301" s="439">
        <f t="shared" si="570"/>
        <v>0</v>
      </c>
      <c r="DL301" s="439">
        <f t="shared" si="570"/>
        <v>0</v>
      </c>
      <c r="DM301" s="439">
        <f t="shared" si="570"/>
        <v>0</v>
      </c>
      <c r="DN301" s="439">
        <f t="shared" si="570"/>
        <v>0</v>
      </c>
      <c r="DO301" s="439">
        <f t="shared" si="570"/>
        <v>0</v>
      </c>
      <c r="DP301" s="439">
        <f t="shared" si="570"/>
        <v>0</v>
      </c>
      <c r="DQ301" s="439">
        <f t="shared" si="570"/>
        <v>0</v>
      </c>
      <c r="DR301" s="439">
        <f t="shared" si="570"/>
        <v>0</v>
      </c>
      <c r="DS301" s="439">
        <f t="shared" si="570"/>
        <v>0</v>
      </c>
      <c r="DT301" s="439">
        <f t="shared" si="570"/>
        <v>0</v>
      </c>
      <c r="DU301" s="439">
        <f t="shared" si="570"/>
        <v>0</v>
      </c>
      <c r="DV301" s="439">
        <f t="shared" si="570"/>
        <v>0</v>
      </c>
      <c r="DW301" s="439">
        <f t="shared" si="570"/>
        <v>0</v>
      </c>
      <c r="DX301" s="439">
        <f t="shared" si="570"/>
        <v>0</v>
      </c>
      <c r="DY301" s="439">
        <f t="shared" si="570"/>
        <v>0</v>
      </c>
      <c r="DZ301" s="439">
        <f t="shared" si="570"/>
        <v>0</v>
      </c>
      <c r="EA301" s="439">
        <f t="shared" si="570"/>
        <v>0</v>
      </c>
      <c r="EB301" s="439">
        <f t="shared" ref="EB301:GM301" si="571">IF(AND(EB$165&gt;EOMONTH($E131,$R131*(1-$O131)),EB$165&lt;=EOMONTH($E131,$R131*(1-$O131)+$S131*(1-$O131)+$T131*$O131)),-EB300,0)</f>
        <v>0</v>
      </c>
      <c r="EC301" s="439">
        <f t="shared" si="571"/>
        <v>0</v>
      </c>
      <c r="ED301" s="439">
        <f t="shared" si="571"/>
        <v>0</v>
      </c>
      <c r="EE301" s="439">
        <f t="shared" si="571"/>
        <v>0</v>
      </c>
      <c r="EF301" s="439">
        <f t="shared" si="571"/>
        <v>0</v>
      </c>
      <c r="EG301" s="439">
        <f t="shared" si="571"/>
        <v>0</v>
      </c>
      <c r="EH301" s="439">
        <f t="shared" si="571"/>
        <v>0</v>
      </c>
      <c r="EI301" s="439">
        <f t="shared" si="571"/>
        <v>0</v>
      </c>
      <c r="EJ301" s="439">
        <f t="shared" si="571"/>
        <v>0</v>
      </c>
      <c r="EK301" s="439">
        <f t="shared" si="571"/>
        <v>0</v>
      </c>
      <c r="EL301" s="439">
        <f t="shared" si="571"/>
        <v>0</v>
      </c>
      <c r="EM301" s="439">
        <f t="shared" si="571"/>
        <v>0</v>
      </c>
      <c r="EN301" s="439">
        <f t="shared" si="571"/>
        <v>0</v>
      </c>
      <c r="EO301" s="439">
        <f t="shared" si="571"/>
        <v>0</v>
      </c>
      <c r="EP301" s="439">
        <f t="shared" si="571"/>
        <v>0</v>
      </c>
      <c r="EQ301" s="439">
        <f t="shared" si="571"/>
        <v>0</v>
      </c>
      <c r="ER301" s="439">
        <f t="shared" si="571"/>
        <v>0</v>
      </c>
      <c r="ES301" s="439">
        <f t="shared" si="571"/>
        <v>0</v>
      </c>
      <c r="ET301" s="439">
        <f t="shared" si="571"/>
        <v>0</v>
      </c>
      <c r="EU301" s="439">
        <f t="shared" si="571"/>
        <v>0</v>
      </c>
      <c r="EV301" s="439">
        <f t="shared" si="571"/>
        <v>0</v>
      </c>
      <c r="EW301" s="439">
        <f t="shared" si="571"/>
        <v>0</v>
      </c>
      <c r="EX301" s="439">
        <f t="shared" si="571"/>
        <v>0</v>
      </c>
      <c r="EY301" s="439">
        <f t="shared" si="571"/>
        <v>0</v>
      </c>
      <c r="EZ301" s="439">
        <f t="shared" si="571"/>
        <v>0</v>
      </c>
      <c r="FA301" s="439">
        <f t="shared" si="571"/>
        <v>0</v>
      </c>
      <c r="FB301" s="439">
        <f t="shared" si="571"/>
        <v>0</v>
      </c>
      <c r="FC301" s="439">
        <f t="shared" si="571"/>
        <v>0</v>
      </c>
      <c r="FD301" s="439">
        <f t="shared" si="571"/>
        <v>0</v>
      </c>
      <c r="FE301" s="439">
        <f t="shared" si="571"/>
        <v>0</v>
      </c>
      <c r="FF301" s="439">
        <f t="shared" si="571"/>
        <v>0</v>
      </c>
      <c r="FG301" s="439">
        <f t="shared" si="571"/>
        <v>0</v>
      </c>
      <c r="FH301" s="439">
        <f t="shared" si="571"/>
        <v>0</v>
      </c>
      <c r="FI301" s="439">
        <f t="shared" si="571"/>
        <v>0</v>
      </c>
      <c r="FJ301" s="439">
        <f t="shared" si="571"/>
        <v>0</v>
      </c>
      <c r="FK301" s="439">
        <f t="shared" si="571"/>
        <v>0</v>
      </c>
      <c r="FL301" s="439">
        <f t="shared" si="571"/>
        <v>0</v>
      </c>
      <c r="FM301" s="439">
        <f t="shared" si="571"/>
        <v>0</v>
      </c>
      <c r="FN301" s="439">
        <f t="shared" si="571"/>
        <v>0</v>
      </c>
      <c r="FO301" s="439">
        <f t="shared" si="571"/>
        <v>0</v>
      </c>
      <c r="FP301" s="439">
        <f t="shared" si="571"/>
        <v>0</v>
      </c>
      <c r="FQ301" s="439">
        <f t="shared" si="571"/>
        <v>0</v>
      </c>
      <c r="FR301" s="439">
        <f t="shared" si="571"/>
        <v>0</v>
      </c>
      <c r="FS301" s="439">
        <f t="shared" si="571"/>
        <v>0</v>
      </c>
      <c r="FT301" s="439">
        <f t="shared" si="571"/>
        <v>0</v>
      </c>
      <c r="FU301" s="439">
        <f t="shared" si="571"/>
        <v>0</v>
      </c>
      <c r="FV301" s="439">
        <f t="shared" si="571"/>
        <v>0</v>
      </c>
      <c r="FW301" s="439">
        <f t="shared" si="571"/>
        <v>0</v>
      </c>
      <c r="FX301" s="439">
        <f t="shared" si="571"/>
        <v>0</v>
      </c>
      <c r="FY301" s="439">
        <f t="shared" si="571"/>
        <v>0</v>
      </c>
      <c r="FZ301" s="439">
        <f t="shared" si="571"/>
        <v>0</v>
      </c>
      <c r="GA301" s="439">
        <f t="shared" si="571"/>
        <v>0</v>
      </c>
      <c r="GB301" s="439">
        <f t="shared" si="571"/>
        <v>0</v>
      </c>
      <c r="GC301" s="439">
        <f t="shared" si="571"/>
        <v>0</v>
      </c>
      <c r="GD301" s="439">
        <f t="shared" si="571"/>
        <v>0</v>
      </c>
      <c r="GE301" s="439">
        <f t="shared" si="571"/>
        <v>0</v>
      </c>
      <c r="GF301" s="439">
        <f t="shared" si="571"/>
        <v>0</v>
      </c>
      <c r="GG301" s="439">
        <f t="shared" si="571"/>
        <v>0</v>
      </c>
      <c r="GH301" s="439">
        <f t="shared" si="571"/>
        <v>0</v>
      </c>
      <c r="GI301" s="439">
        <f t="shared" si="571"/>
        <v>0</v>
      </c>
      <c r="GJ301" s="439">
        <f t="shared" si="571"/>
        <v>0</v>
      </c>
      <c r="GK301" s="439">
        <f t="shared" si="571"/>
        <v>0</v>
      </c>
      <c r="GL301" s="439">
        <f t="shared" si="571"/>
        <v>0</v>
      </c>
      <c r="GM301" s="439">
        <f t="shared" si="571"/>
        <v>0</v>
      </c>
      <c r="GN301" s="439">
        <f t="shared" ref="GN301:IY301" si="572">IF(AND(GN$165&gt;EOMONTH($E131,$R131*(1-$O131)),GN$165&lt;=EOMONTH($E131,$R131*(1-$O131)+$S131*(1-$O131)+$T131*$O131)),-GN300,0)</f>
        <v>0</v>
      </c>
      <c r="GO301" s="439">
        <f t="shared" si="572"/>
        <v>0</v>
      </c>
      <c r="GP301" s="439">
        <f t="shared" si="572"/>
        <v>0</v>
      </c>
      <c r="GQ301" s="439">
        <f t="shared" si="572"/>
        <v>0</v>
      </c>
      <c r="GR301" s="439">
        <f t="shared" si="572"/>
        <v>0</v>
      </c>
      <c r="GS301" s="439">
        <f t="shared" si="572"/>
        <v>0</v>
      </c>
      <c r="GT301" s="439">
        <f t="shared" si="572"/>
        <v>0</v>
      </c>
      <c r="GU301" s="439">
        <f t="shared" si="572"/>
        <v>0</v>
      </c>
      <c r="GV301" s="439">
        <f t="shared" si="572"/>
        <v>0</v>
      </c>
      <c r="GW301" s="439">
        <f t="shared" si="572"/>
        <v>0</v>
      </c>
      <c r="GX301" s="439">
        <f t="shared" si="572"/>
        <v>0</v>
      </c>
      <c r="GY301" s="439">
        <f t="shared" si="572"/>
        <v>0</v>
      </c>
      <c r="GZ301" s="439">
        <f t="shared" si="572"/>
        <v>0</v>
      </c>
      <c r="HA301" s="439">
        <f t="shared" si="572"/>
        <v>0</v>
      </c>
      <c r="HB301" s="439">
        <f t="shared" si="572"/>
        <v>0</v>
      </c>
      <c r="HC301" s="439">
        <f t="shared" si="572"/>
        <v>0</v>
      </c>
      <c r="HD301" s="439">
        <f t="shared" si="572"/>
        <v>0</v>
      </c>
      <c r="HE301" s="439">
        <f t="shared" si="572"/>
        <v>0</v>
      </c>
      <c r="HF301" s="439">
        <f t="shared" si="572"/>
        <v>0</v>
      </c>
      <c r="HG301" s="439">
        <f t="shared" si="572"/>
        <v>0</v>
      </c>
      <c r="HH301" s="439">
        <f t="shared" si="572"/>
        <v>0</v>
      </c>
      <c r="HI301" s="439">
        <f t="shared" si="572"/>
        <v>0</v>
      </c>
      <c r="HJ301" s="439">
        <f t="shared" si="572"/>
        <v>0</v>
      </c>
      <c r="HK301" s="439">
        <f t="shared" si="572"/>
        <v>0</v>
      </c>
      <c r="HL301" s="439">
        <f t="shared" si="572"/>
        <v>0</v>
      </c>
      <c r="HM301" s="439">
        <f t="shared" si="572"/>
        <v>0</v>
      </c>
      <c r="HN301" s="439">
        <f t="shared" si="572"/>
        <v>0</v>
      </c>
      <c r="HO301" s="439">
        <f t="shared" si="572"/>
        <v>0</v>
      </c>
      <c r="HP301" s="439">
        <f t="shared" si="572"/>
        <v>0</v>
      </c>
      <c r="HQ301" s="439">
        <f t="shared" si="572"/>
        <v>0</v>
      </c>
      <c r="HR301" s="439">
        <f t="shared" si="572"/>
        <v>0</v>
      </c>
      <c r="HS301" s="439">
        <f t="shared" si="572"/>
        <v>0</v>
      </c>
      <c r="HT301" s="439">
        <f t="shared" si="572"/>
        <v>0</v>
      </c>
      <c r="HU301" s="439">
        <f t="shared" si="572"/>
        <v>0</v>
      </c>
      <c r="HV301" s="439">
        <f t="shared" si="572"/>
        <v>0</v>
      </c>
      <c r="HW301" s="439">
        <f t="shared" si="572"/>
        <v>0</v>
      </c>
      <c r="HX301" s="439">
        <f t="shared" si="572"/>
        <v>0</v>
      </c>
      <c r="HY301" s="439">
        <f t="shared" si="572"/>
        <v>0</v>
      </c>
      <c r="HZ301" s="439">
        <f t="shared" si="572"/>
        <v>0</v>
      </c>
      <c r="IA301" s="439">
        <f t="shared" si="572"/>
        <v>0</v>
      </c>
      <c r="IB301" s="439">
        <f t="shared" si="572"/>
        <v>0</v>
      </c>
      <c r="IC301" s="439">
        <f t="shared" si="572"/>
        <v>0</v>
      </c>
      <c r="ID301" s="439">
        <f t="shared" si="572"/>
        <v>0</v>
      </c>
      <c r="IE301" s="439">
        <f t="shared" si="572"/>
        <v>0</v>
      </c>
      <c r="IF301" s="439">
        <f t="shared" si="572"/>
        <v>0</v>
      </c>
      <c r="IG301" s="439">
        <f t="shared" si="572"/>
        <v>0</v>
      </c>
      <c r="IH301" s="439">
        <f t="shared" si="572"/>
        <v>0</v>
      </c>
      <c r="II301" s="439">
        <f t="shared" si="572"/>
        <v>0</v>
      </c>
      <c r="IJ301" s="439">
        <f t="shared" si="572"/>
        <v>0</v>
      </c>
      <c r="IK301" s="439">
        <f t="shared" si="572"/>
        <v>0</v>
      </c>
      <c r="IL301" s="439">
        <f t="shared" si="572"/>
        <v>0</v>
      </c>
      <c r="IM301" s="439">
        <f t="shared" si="572"/>
        <v>0</v>
      </c>
      <c r="IN301" s="439">
        <f t="shared" si="572"/>
        <v>0</v>
      </c>
      <c r="IO301" s="439">
        <f t="shared" si="572"/>
        <v>0</v>
      </c>
      <c r="IP301" s="439">
        <f t="shared" si="572"/>
        <v>0</v>
      </c>
      <c r="IQ301" s="439">
        <f t="shared" si="572"/>
        <v>0</v>
      </c>
      <c r="IR301" s="439">
        <f t="shared" si="572"/>
        <v>0</v>
      </c>
      <c r="IS301" s="439">
        <f t="shared" si="572"/>
        <v>0</v>
      </c>
      <c r="IT301" s="439">
        <f t="shared" si="572"/>
        <v>0</v>
      </c>
      <c r="IU301" s="439">
        <f t="shared" si="572"/>
        <v>0</v>
      </c>
      <c r="IV301" s="439">
        <f t="shared" si="572"/>
        <v>0</v>
      </c>
      <c r="IW301" s="439">
        <f t="shared" si="572"/>
        <v>0</v>
      </c>
      <c r="IX301" s="439">
        <f t="shared" si="572"/>
        <v>0</v>
      </c>
      <c r="IY301" s="439">
        <f t="shared" si="572"/>
        <v>0</v>
      </c>
      <c r="IZ301" s="439">
        <f t="shared" ref="IZ301:LK301" si="573">IF(AND(IZ$165&gt;EOMONTH($E131,$R131*(1-$O131)),IZ$165&lt;=EOMONTH($E131,$R131*(1-$O131)+$S131*(1-$O131)+$T131*$O131)),-IZ300,0)</f>
        <v>0</v>
      </c>
      <c r="JA301" s="439">
        <f t="shared" si="573"/>
        <v>0</v>
      </c>
      <c r="JB301" s="439">
        <f t="shared" si="573"/>
        <v>0</v>
      </c>
      <c r="JC301" s="439">
        <f t="shared" si="573"/>
        <v>0</v>
      </c>
      <c r="JD301" s="439">
        <f t="shared" si="573"/>
        <v>0</v>
      </c>
      <c r="JE301" s="439">
        <f t="shared" si="573"/>
        <v>0</v>
      </c>
      <c r="JF301" s="439">
        <f t="shared" si="573"/>
        <v>0</v>
      </c>
      <c r="JG301" s="439">
        <f t="shared" si="573"/>
        <v>0</v>
      </c>
      <c r="JH301" s="439">
        <f t="shared" si="573"/>
        <v>0</v>
      </c>
      <c r="JI301" s="439">
        <f t="shared" si="573"/>
        <v>0</v>
      </c>
      <c r="JJ301" s="439">
        <f t="shared" si="573"/>
        <v>0</v>
      </c>
      <c r="JK301" s="439">
        <f t="shared" si="573"/>
        <v>0</v>
      </c>
      <c r="JL301" s="439">
        <f t="shared" si="573"/>
        <v>0</v>
      </c>
      <c r="JM301" s="439">
        <f t="shared" si="573"/>
        <v>0</v>
      </c>
      <c r="JN301" s="439">
        <f t="shared" si="573"/>
        <v>0</v>
      </c>
      <c r="JO301" s="439">
        <f t="shared" si="573"/>
        <v>0</v>
      </c>
      <c r="JP301" s="439">
        <f t="shared" si="573"/>
        <v>0</v>
      </c>
      <c r="JQ301" s="439">
        <f t="shared" si="573"/>
        <v>0</v>
      </c>
      <c r="JR301" s="439">
        <f t="shared" si="573"/>
        <v>0</v>
      </c>
      <c r="JS301" s="439">
        <f t="shared" si="573"/>
        <v>0</v>
      </c>
      <c r="JT301" s="439">
        <f t="shared" si="573"/>
        <v>0</v>
      </c>
      <c r="JU301" s="439">
        <f t="shared" si="573"/>
        <v>0</v>
      </c>
      <c r="JV301" s="439">
        <f t="shared" si="573"/>
        <v>0</v>
      </c>
      <c r="JW301" s="439">
        <f t="shared" si="573"/>
        <v>0</v>
      </c>
      <c r="JX301" s="439">
        <f t="shared" si="573"/>
        <v>0</v>
      </c>
      <c r="JY301" s="439">
        <f t="shared" si="573"/>
        <v>0</v>
      </c>
      <c r="JZ301" s="439">
        <f t="shared" si="573"/>
        <v>0</v>
      </c>
      <c r="KA301" s="439">
        <f t="shared" si="573"/>
        <v>0</v>
      </c>
      <c r="KB301" s="439">
        <f t="shared" si="573"/>
        <v>0</v>
      </c>
      <c r="KC301" s="439">
        <f t="shared" si="573"/>
        <v>0</v>
      </c>
      <c r="KD301" s="439">
        <f t="shared" si="573"/>
        <v>0</v>
      </c>
      <c r="KE301" s="439">
        <f t="shared" si="573"/>
        <v>0</v>
      </c>
      <c r="KF301" s="439">
        <f t="shared" si="573"/>
        <v>0</v>
      </c>
      <c r="KG301" s="439">
        <f t="shared" si="573"/>
        <v>0</v>
      </c>
      <c r="KH301" s="439">
        <f t="shared" si="573"/>
        <v>0</v>
      </c>
      <c r="KI301" s="439">
        <f t="shared" si="573"/>
        <v>0</v>
      </c>
      <c r="KJ301" s="439">
        <f t="shared" si="573"/>
        <v>0</v>
      </c>
      <c r="KK301" s="439">
        <f t="shared" si="573"/>
        <v>0</v>
      </c>
      <c r="KL301" s="439">
        <f t="shared" si="573"/>
        <v>0</v>
      </c>
      <c r="KM301" s="439">
        <f t="shared" si="573"/>
        <v>0</v>
      </c>
      <c r="KN301" s="439">
        <f t="shared" si="573"/>
        <v>0</v>
      </c>
      <c r="KO301" s="439">
        <f t="shared" si="573"/>
        <v>0</v>
      </c>
      <c r="KP301" s="439">
        <f t="shared" si="573"/>
        <v>0</v>
      </c>
      <c r="KQ301" s="439">
        <f t="shared" si="573"/>
        <v>0</v>
      </c>
      <c r="KR301" s="439">
        <f t="shared" si="573"/>
        <v>0</v>
      </c>
      <c r="KS301" s="439">
        <f t="shared" si="573"/>
        <v>0</v>
      </c>
      <c r="KT301" s="439">
        <f t="shared" si="573"/>
        <v>0</v>
      </c>
      <c r="KU301" s="439">
        <f t="shared" si="573"/>
        <v>0</v>
      </c>
      <c r="KV301" s="439">
        <f t="shared" si="573"/>
        <v>0</v>
      </c>
      <c r="KW301" s="439">
        <f t="shared" si="573"/>
        <v>0</v>
      </c>
      <c r="KX301" s="439">
        <f t="shared" si="573"/>
        <v>0</v>
      </c>
      <c r="KY301" s="439">
        <f t="shared" si="573"/>
        <v>0</v>
      </c>
      <c r="KZ301" s="439">
        <f t="shared" si="573"/>
        <v>0</v>
      </c>
      <c r="LA301" s="439">
        <f t="shared" si="573"/>
        <v>0</v>
      </c>
      <c r="LB301" s="439">
        <f t="shared" si="573"/>
        <v>0</v>
      </c>
      <c r="LC301" s="439">
        <f t="shared" si="573"/>
        <v>0</v>
      </c>
      <c r="LD301" s="439">
        <f t="shared" si="573"/>
        <v>0</v>
      </c>
      <c r="LE301" s="439">
        <f t="shared" si="573"/>
        <v>0</v>
      </c>
      <c r="LF301" s="439">
        <f t="shared" si="573"/>
        <v>0</v>
      </c>
      <c r="LG301" s="439">
        <f t="shared" si="573"/>
        <v>0</v>
      </c>
      <c r="LH301" s="439">
        <f t="shared" si="573"/>
        <v>0</v>
      </c>
      <c r="LI301" s="439">
        <f t="shared" si="573"/>
        <v>0</v>
      </c>
      <c r="LJ301" s="439">
        <f t="shared" si="573"/>
        <v>0</v>
      </c>
      <c r="LK301" s="439">
        <f t="shared" si="573"/>
        <v>0</v>
      </c>
      <c r="LL301" s="439">
        <f t="shared" ref="LL301:NK301" si="574">IF(AND(LL$165&gt;EOMONTH($E131,$R131*(1-$O131)),LL$165&lt;=EOMONTH($E131,$R131*(1-$O131)+$S131*(1-$O131)+$T131*$O131)),-LL300,0)</f>
        <v>0</v>
      </c>
      <c r="LM301" s="439">
        <f t="shared" si="574"/>
        <v>0</v>
      </c>
      <c r="LN301" s="439">
        <f t="shared" si="574"/>
        <v>0</v>
      </c>
      <c r="LO301" s="439">
        <f t="shared" si="574"/>
        <v>0</v>
      </c>
      <c r="LP301" s="439">
        <f t="shared" si="574"/>
        <v>0</v>
      </c>
      <c r="LQ301" s="439">
        <f t="shared" si="574"/>
        <v>0</v>
      </c>
      <c r="LR301" s="439">
        <f t="shared" si="574"/>
        <v>0</v>
      </c>
      <c r="LS301" s="439">
        <f t="shared" si="574"/>
        <v>0</v>
      </c>
      <c r="LT301" s="439">
        <f t="shared" si="574"/>
        <v>0</v>
      </c>
      <c r="LU301" s="439">
        <f t="shared" si="574"/>
        <v>0</v>
      </c>
      <c r="LV301" s="439">
        <f t="shared" si="574"/>
        <v>0</v>
      </c>
      <c r="LW301" s="439">
        <f t="shared" si="574"/>
        <v>0</v>
      </c>
      <c r="LX301" s="439">
        <f t="shared" si="574"/>
        <v>0</v>
      </c>
      <c r="LY301" s="439">
        <f t="shared" si="574"/>
        <v>0</v>
      </c>
      <c r="LZ301" s="439">
        <f t="shared" si="574"/>
        <v>0</v>
      </c>
      <c r="MA301" s="439">
        <f t="shared" si="574"/>
        <v>0</v>
      </c>
      <c r="MB301" s="439">
        <f t="shared" si="574"/>
        <v>0</v>
      </c>
      <c r="MC301" s="439">
        <f t="shared" si="574"/>
        <v>0</v>
      </c>
      <c r="MD301" s="439">
        <f t="shared" si="574"/>
        <v>0</v>
      </c>
      <c r="ME301" s="439">
        <f t="shared" si="574"/>
        <v>0</v>
      </c>
      <c r="MF301" s="439">
        <f t="shared" si="574"/>
        <v>0</v>
      </c>
      <c r="MG301" s="439">
        <f t="shared" si="574"/>
        <v>0</v>
      </c>
      <c r="MH301" s="439">
        <f t="shared" si="574"/>
        <v>0</v>
      </c>
      <c r="MI301" s="439">
        <f t="shared" si="574"/>
        <v>0</v>
      </c>
      <c r="MJ301" s="439">
        <f t="shared" si="574"/>
        <v>0</v>
      </c>
      <c r="MK301" s="439">
        <f t="shared" si="574"/>
        <v>0</v>
      </c>
      <c r="ML301" s="439">
        <f t="shared" si="574"/>
        <v>0</v>
      </c>
      <c r="MM301" s="439">
        <f t="shared" si="574"/>
        <v>0</v>
      </c>
      <c r="MN301" s="439">
        <f t="shared" si="574"/>
        <v>0</v>
      </c>
      <c r="MO301" s="439">
        <f t="shared" si="574"/>
        <v>0</v>
      </c>
      <c r="MP301" s="439">
        <f t="shared" si="574"/>
        <v>0</v>
      </c>
      <c r="MQ301" s="439">
        <f t="shared" si="574"/>
        <v>0</v>
      </c>
      <c r="MR301" s="439">
        <f t="shared" si="574"/>
        <v>0</v>
      </c>
      <c r="MS301" s="439">
        <f t="shared" si="574"/>
        <v>0</v>
      </c>
      <c r="MT301" s="439">
        <f t="shared" si="574"/>
        <v>0</v>
      </c>
      <c r="MU301" s="439">
        <f t="shared" si="574"/>
        <v>0</v>
      </c>
      <c r="MV301" s="439">
        <f t="shared" si="574"/>
        <v>0</v>
      </c>
      <c r="MW301" s="439">
        <f t="shared" si="574"/>
        <v>0</v>
      </c>
      <c r="MX301" s="439">
        <f t="shared" si="574"/>
        <v>0</v>
      </c>
      <c r="MY301" s="439">
        <f t="shared" si="574"/>
        <v>0</v>
      </c>
      <c r="MZ301" s="439">
        <f t="shared" si="574"/>
        <v>0</v>
      </c>
      <c r="NA301" s="439">
        <f t="shared" si="574"/>
        <v>0</v>
      </c>
      <c r="NB301" s="439">
        <f t="shared" si="574"/>
        <v>0</v>
      </c>
      <c r="NC301" s="439">
        <f t="shared" si="574"/>
        <v>0</v>
      </c>
      <c r="ND301" s="439">
        <f t="shared" si="574"/>
        <v>0</v>
      </c>
      <c r="NE301" s="439">
        <f t="shared" si="574"/>
        <v>0</v>
      </c>
      <c r="NF301" s="439">
        <f t="shared" si="574"/>
        <v>0</v>
      </c>
      <c r="NG301" s="439">
        <f t="shared" si="574"/>
        <v>0</v>
      </c>
      <c r="NH301" s="439">
        <f t="shared" si="574"/>
        <v>0</v>
      </c>
      <c r="NI301" s="439">
        <f t="shared" si="574"/>
        <v>0</v>
      </c>
      <c r="NJ301" s="439">
        <f t="shared" si="574"/>
        <v>0</v>
      </c>
      <c r="NK301" s="442">
        <f t="shared" si="574"/>
        <v>0</v>
      </c>
    </row>
    <row r="302" spans="1:375" x14ac:dyDescent="0.15">
      <c r="A302" s="436">
        <f t="shared" si="550"/>
        <v>70220.395990248551</v>
      </c>
      <c r="B302" s="441" t="s">
        <v>728</v>
      </c>
      <c r="C302" s="438" t="s">
        <v>754</v>
      </c>
      <c r="D302" s="439">
        <v>0</v>
      </c>
      <c r="E302" s="439">
        <v>0</v>
      </c>
      <c r="F302" s="439">
        <v>0</v>
      </c>
      <c r="G302" s="439">
        <v>0</v>
      </c>
      <c r="H302" s="439">
        <v>0</v>
      </c>
      <c r="I302" s="439">
        <v>0</v>
      </c>
      <c r="J302" s="439">
        <v>0</v>
      </c>
      <c r="K302" s="439">
        <v>0</v>
      </c>
      <c r="L302" s="439">
        <v>0</v>
      </c>
      <c r="M302" s="439">
        <v>0</v>
      </c>
      <c r="N302" s="439">
        <v>0</v>
      </c>
      <c r="O302" s="439">
        <v>0</v>
      </c>
      <c r="P302" s="439">
        <v>0</v>
      </c>
      <c r="Q302" s="439">
        <v>0</v>
      </c>
      <c r="R302" s="439">
        <v>0</v>
      </c>
      <c r="S302" s="439">
        <v>0</v>
      </c>
      <c r="T302" s="439">
        <v>0</v>
      </c>
      <c r="U302" s="439">
        <v>0</v>
      </c>
      <c r="V302" s="439">
        <v>0</v>
      </c>
      <c r="W302" s="439">
        <v>0</v>
      </c>
      <c r="X302" s="439">
        <v>0</v>
      </c>
      <c r="Y302" s="439">
        <v>0</v>
      </c>
      <c r="Z302" s="439">
        <v>0</v>
      </c>
      <c r="AA302" s="439">
        <v>0</v>
      </c>
      <c r="AB302" s="439">
        <v>0</v>
      </c>
      <c r="AC302" s="439">
        <v>0</v>
      </c>
      <c r="AD302" s="439">
        <v>0</v>
      </c>
      <c r="AE302" s="439">
        <v>0</v>
      </c>
      <c r="AF302" s="439">
        <v>0</v>
      </c>
      <c r="AG302" s="439">
        <v>0</v>
      </c>
      <c r="AH302" s="439">
        <v>0</v>
      </c>
      <c r="AI302" s="439">
        <v>0</v>
      </c>
      <c r="AJ302" s="439">
        <v>0</v>
      </c>
      <c r="AK302" s="439">
        <v>0</v>
      </c>
      <c r="AL302" s="439">
        <v>0</v>
      </c>
      <c r="AM302" s="439">
        <v>0</v>
      </c>
      <c r="AN302" s="439">
        <v>0</v>
      </c>
      <c r="AO302" s="439">
        <v>0</v>
      </c>
      <c r="AP302" s="439">
        <v>0</v>
      </c>
      <c r="AQ302" s="439">
        <v>0</v>
      </c>
      <c r="AR302" s="439">
        <v>0</v>
      </c>
      <c r="AS302" s="439">
        <v>0</v>
      </c>
      <c r="AT302" s="439">
        <v>0</v>
      </c>
      <c r="AU302" s="439">
        <v>0</v>
      </c>
      <c r="AV302" s="439">
        <v>0</v>
      </c>
      <c r="AW302" s="439">
        <v>0</v>
      </c>
      <c r="AX302" s="439">
        <v>0</v>
      </c>
      <c r="AY302" s="439">
        <v>0</v>
      </c>
      <c r="AZ302" s="439">
        <v>0</v>
      </c>
      <c r="BA302" s="439">
        <v>0</v>
      </c>
      <c r="BB302" s="439">
        <v>0</v>
      </c>
      <c r="BC302" s="439">
        <v>0</v>
      </c>
      <c r="BD302" s="439">
        <v>0</v>
      </c>
      <c r="BE302" s="439">
        <v>0</v>
      </c>
      <c r="BF302" s="439">
        <v>0</v>
      </c>
      <c r="BG302" s="439">
        <v>0</v>
      </c>
      <c r="BH302" s="439">
        <v>0</v>
      </c>
      <c r="BI302" s="439">
        <v>0</v>
      </c>
      <c r="BJ302" s="439">
        <v>0</v>
      </c>
      <c r="BK302" s="439">
        <v>682.81471908250944</v>
      </c>
      <c r="BL302" s="439">
        <v>703.66203067827769</v>
      </c>
      <c r="BM302" s="439">
        <v>706.9298299308615</v>
      </c>
      <c r="BN302" s="439">
        <v>711.48337328955461</v>
      </c>
      <c r="BO302" s="439">
        <v>711.86560824208914</v>
      </c>
      <c r="BP302" s="439">
        <v>740.78314764709796</v>
      </c>
      <c r="BQ302" s="439">
        <v>741.60272078535377</v>
      </c>
      <c r="BR302" s="439">
        <v>753.77098973142074</v>
      </c>
      <c r="BS302" s="439">
        <v>754.21328638807199</v>
      </c>
      <c r="BT302" s="439">
        <v>754.65667386759799</v>
      </c>
      <c r="BU302" s="439">
        <v>755.10115486026189</v>
      </c>
      <c r="BV302" s="439">
        <v>755.61113077875734</v>
      </c>
      <c r="BW302" s="439">
        <v>756.05780689504411</v>
      </c>
      <c r="BX302" s="439">
        <v>767.20586248330085</v>
      </c>
      <c r="BY302" s="439">
        <v>769.41380362839311</v>
      </c>
      <c r="BZ302" s="439">
        <v>769.86379277349613</v>
      </c>
      <c r="CA302" s="439">
        <v>770.31489171322528</v>
      </c>
      <c r="CB302" s="439">
        <v>770.97436341937521</v>
      </c>
      <c r="CC302" s="439">
        <v>771.81852375177868</v>
      </c>
      <c r="CD302" s="439">
        <v>772.27296852472273</v>
      </c>
      <c r="CE302" s="439">
        <v>772.72853408107358</v>
      </c>
      <c r="CF302" s="439">
        <v>773.18522318498515</v>
      </c>
      <c r="CG302" s="439">
        <v>773.64303860742928</v>
      </c>
      <c r="CH302" s="439">
        <v>774.16831380347935</v>
      </c>
      <c r="CI302" s="439">
        <v>774.62839020325475</v>
      </c>
      <c r="CJ302" s="439">
        <v>786.02866444118661</v>
      </c>
      <c r="CK302" s="439">
        <v>788.30284382063167</v>
      </c>
      <c r="CL302" s="439">
        <v>788.76633264008763</v>
      </c>
      <c r="CM302" s="439">
        <v>789.23096454800873</v>
      </c>
      <c r="CN302" s="439">
        <v>789.91022040534301</v>
      </c>
      <c r="CO302" s="439">
        <v>790.77970554771878</v>
      </c>
      <c r="CP302" s="439">
        <v>791.24778366385112</v>
      </c>
      <c r="CQ302" s="439">
        <v>791.71701618689224</v>
      </c>
      <c r="CR302" s="439">
        <v>792.18740596392138</v>
      </c>
      <c r="CS302" s="439">
        <v>792.65895584903876</v>
      </c>
      <c r="CT302" s="439">
        <v>784.31478625577711</v>
      </c>
      <c r="CU302" s="439">
        <v>784.77570563965799</v>
      </c>
      <c r="CV302" s="439">
        <v>752.58783018596637</v>
      </c>
      <c r="CW302" s="439">
        <v>761.39997048617852</v>
      </c>
      <c r="CX302" s="439">
        <v>761.81662136568696</v>
      </c>
      <c r="CY302" s="439">
        <v>795.81967077367472</v>
      </c>
      <c r="CZ302" s="439">
        <v>796.51930430672917</v>
      </c>
      <c r="DA302" s="439">
        <v>810.22934956438849</v>
      </c>
      <c r="DB302" s="439">
        <v>810.71147002400505</v>
      </c>
      <c r="DC302" s="439">
        <v>811.19477952273746</v>
      </c>
      <c r="DD302" s="439">
        <v>811.67928099307733</v>
      </c>
      <c r="DE302" s="439">
        <v>812.16497737474822</v>
      </c>
      <c r="DF302" s="439">
        <v>812.65187161472363</v>
      </c>
      <c r="DG302" s="439">
        <v>813.1399666672454</v>
      </c>
      <c r="DH302" s="439">
        <v>824.66625128026169</v>
      </c>
      <c r="DI302" s="439">
        <v>827.54574122220913</v>
      </c>
      <c r="DJ302" s="439">
        <v>828.03745651076974</v>
      </c>
      <c r="DK302" s="439">
        <v>828.53038450188319</v>
      </c>
      <c r="DL302" s="439">
        <v>829.25100704092949</v>
      </c>
      <c r="DM302" s="439">
        <v>830.17344382847557</v>
      </c>
      <c r="DN302" s="439">
        <v>830.67002790188042</v>
      </c>
      <c r="DO302" s="439">
        <v>831.16783668557503</v>
      </c>
      <c r="DP302" s="439">
        <v>831.66687320002518</v>
      </c>
      <c r="DQ302" s="439">
        <v>832.16714047314622</v>
      </c>
      <c r="DR302" s="439">
        <v>832.66864154032078</v>
      </c>
      <c r="DS302" s="439">
        <v>833.17137944441811</v>
      </c>
      <c r="DT302" s="439">
        <v>844.95619687136798</v>
      </c>
      <c r="DU302" s="439">
        <v>847.92207151157402</v>
      </c>
      <c r="DV302" s="439">
        <v>848.42853825879138</v>
      </c>
      <c r="DW302" s="439">
        <v>848.9362540896384</v>
      </c>
      <c r="DX302" s="439">
        <v>849.6784953048558</v>
      </c>
      <c r="DY302" s="439">
        <v>798.03655206026292</v>
      </c>
      <c r="DZ302" s="439">
        <v>798.47369715364698</v>
      </c>
      <c r="EA302" s="439">
        <v>798.91192036476116</v>
      </c>
      <c r="EB302" s="439">
        <v>837.06406268038813</v>
      </c>
      <c r="EC302" s="439">
        <v>837.57933797170278</v>
      </c>
      <c r="ED302" s="439">
        <v>853.63288649681056</v>
      </c>
      <c r="EE302" s="439">
        <v>854.15070653803093</v>
      </c>
      <c r="EF302" s="439">
        <v>726.62067728185218</v>
      </c>
      <c r="EG302" s="439">
        <v>727.12544331977574</v>
      </c>
      <c r="EH302" s="439">
        <v>727.63145424692095</v>
      </c>
      <c r="EI302" s="439">
        <v>728.1387131335199</v>
      </c>
      <c r="EJ302" s="439">
        <v>728.64722305737791</v>
      </c>
      <c r="EK302" s="439">
        <v>729.15698710388983</v>
      </c>
      <c r="EL302" s="439">
        <v>729.66800836606092</v>
      </c>
      <c r="EM302" s="439">
        <v>730.18028994452368</v>
      </c>
      <c r="EN302" s="439">
        <v>730.69383494755834</v>
      </c>
      <c r="EO302" s="439">
        <v>731.20864649111081</v>
      </c>
      <c r="EP302" s="439">
        <v>731.72472769881142</v>
      </c>
      <c r="EQ302" s="439">
        <v>732.24208170199461</v>
      </c>
      <c r="ER302" s="439">
        <v>735.21068309232737</v>
      </c>
      <c r="ES302" s="439">
        <v>735.73059211138866</v>
      </c>
      <c r="ET302" s="439">
        <v>736.25178336634815</v>
      </c>
      <c r="EU302" s="439">
        <v>736.77426001954518</v>
      </c>
      <c r="EV302" s="439">
        <v>737.29802524111892</v>
      </c>
      <c r="EW302" s="439">
        <v>0</v>
      </c>
      <c r="EX302" s="439">
        <v>0</v>
      </c>
      <c r="EY302" s="439">
        <v>0</v>
      </c>
      <c r="EZ302" s="439">
        <v>0</v>
      </c>
      <c r="FA302" s="439">
        <v>0</v>
      </c>
      <c r="FB302" s="439">
        <v>0</v>
      </c>
      <c r="FC302" s="439">
        <v>0</v>
      </c>
      <c r="FD302" s="439">
        <v>0</v>
      </c>
      <c r="FE302" s="439">
        <v>0</v>
      </c>
      <c r="FF302" s="439">
        <v>0</v>
      </c>
      <c r="FG302" s="439">
        <v>0</v>
      </c>
      <c r="FH302" s="439">
        <v>0</v>
      </c>
      <c r="FI302" s="439">
        <v>0</v>
      </c>
      <c r="FJ302" s="439">
        <v>0</v>
      </c>
      <c r="FK302" s="439">
        <v>0</v>
      </c>
      <c r="FL302" s="439">
        <v>0</v>
      </c>
      <c r="FM302" s="439">
        <v>0</v>
      </c>
      <c r="FN302" s="439">
        <v>0</v>
      </c>
      <c r="FO302" s="439">
        <v>0</v>
      </c>
      <c r="FP302" s="439">
        <v>0</v>
      </c>
      <c r="FQ302" s="439">
        <v>0</v>
      </c>
      <c r="FR302" s="439">
        <v>0</v>
      </c>
      <c r="FS302" s="439">
        <v>0</v>
      </c>
      <c r="FT302" s="439">
        <v>0</v>
      </c>
      <c r="FU302" s="439">
        <v>0</v>
      </c>
      <c r="FV302" s="439">
        <v>0</v>
      </c>
      <c r="FW302" s="439">
        <v>0</v>
      </c>
      <c r="FX302" s="439">
        <v>0</v>
      </c>
      <c r="FY302" s="439">
        <v>0</v>
      </c>
      <c r="FZ302" s="439">
        <v>0</v>
      </c>
      <c r="GA302" s="439">
        <v>0</v>
      </c>
      <c r="GB302" s="439">
        <v>0</v>
      </c>
      <c r="GC302" s="439">
        <v>0</v>
      </c>
      <c r="GD302" s="439">
        <v>0</v>
      </c>
      <c r="GE302" s="439">
        <v>0</v>
      </c>
      <c r="GF302" s="439">
        <v>0</v>
      </c>
      <c r="GG302" s="439">
        <v>0</v>
      </c>
      <c r="GH302" s="439">
        <v>0</v>
      </c>
      <c r="GI302" s="439">
        <v>0</v>
      </c>
      <c r="GJ302" s="439">
        <v>0</v>
      </c>
      <c r="GK302" s="439">
        <v>0</v>
      </c>
      <c r="GL302" s="439">
        <v>0</v>
      </c>
      <c r="GM302" s="439">
        <v>0</v>
      </c>
      <c r="GN302" s="439">
        <v>0</v>
      </c>
      <c r="GO302" s="439">
        <v>0</v>
      </c>
      <c r="GP302" s="439">
        <v>0</v>
      </c>
      <c r="GQ302" s="439">
        <v>0</v>
      </c>
      <c r="GR302" s="439">
        <v>0</v>
      </c>
      <c r="GS302" s="439">
        <v>0</v>
      </c>
      <c r="GT302" s="439">
        <v>0</v>
      </c>
      <c r="GU302" s="439">
        <v>0</v>
      </c>
      <c r="GV302" s="439">
        <v>0</v>
      </c>
      <c r="GW302" s="439">
        <v>0</v>
      </c>
      <c r="GX302" s="439">
        <v>0</v>
      </c>
      <c r="GY302" s="439">
        <v>0</v>
      </c>
      <c r="GZ302" s="439">
        <v>0</v>
      </c>
      <c r="HA302" s="439">
        <v>0</v>
      </c>
      <c r="HB302" s="439">
        <v>0</v>
      </c>
      <c r="HC302" s="439">
        <v>0</v>
      </c>
      <c r="HD302" s="439">
        <v>0</v>
      </c>
      <c r="HE302" s="439">
        <v>0</v>
      </c>
      <c r="HF302" s="439">
        <v>0</v>
      </c>
      <c r="HG302" s="439">
        <v>0</v>
      </c>
      <c r="HH302" s="439">
        <v>0</v>
      </c>
      <c r="HI302" s="439">
        <v>0</v>
      </c>
      <c r="HJ302" s="439">
        <v>0</v>
      </c>
      <c r="HK302" s="439">
        <v>0</v>
      </c>
      <c r="HL302" s="439">
        <v>0</v>
      </c>
      <c r="HM302" s="439">
        <v>0</v>
      </c>
      <c r="HN302" s="439">
        <v>0</v>
      </c>
      <c r="HO302" s="439">
        <v>0</v>
      </c>
      <c r="HP302" s="439">
        <v>0</v>
      </c>
      <c r="HQ302" s="439">
        <v>0</v>
      </c>
      <c r="HR302" s="439">
        <v>0</v>
      </c>
      <c r="HS302" s="439">
        <v>0</v>
      </c>
      <c r="HT302" s="439">
        <v>0</v>
      </c>
      <c r="HU302" s="439">
        <v>0</v>
      </c>
      <c r="HV302" s="439">
        <v>0</v>
      </c>
      <c r="HW302" s="439">
        <v>0</v>
      </c>
      <c r="HX302" s="439">
        <v>0</v>
      </c>
      <c r="HY302" s="439">
        <v>0</v>
      </c>
      <c r="HZ302" s="439">
        <v>0</v>
      </c>
      <c r="IA302" s="439">
        <v>0</v>
      </c>
      <c r="IB302" s="439">
        <v>0</v>
      </c>
      <c r="IC302" s="439">
        <v>0</v>
      </c>
      <c r="ID302" s="439">
        <v>0</v>
      </c>
      <c r="IE302" s="439">
        <v>0</v>
      </c>
      <c r="IF302" s="439">
        <v>0</v>
      </c>
      <c r="IG302" s="439">
        <v>0</v>
      </c>
      <c r="IH302" s="439">
        <v>0</v>
      </c>
      <c r="II302" s="439">
        <v>0</v>
      </c>
      <c r="IJ302" s="439">
        <v>0</v>
      </c>
      <c r="IK302" s="439">
        <v>0</v>
      </c>
      <c r="IL302" s="439">
        <v>0</v>
      </c>
      <c r="IM302" s="439">
        <v>0</v>
      </c>
      <c r="IN302" s="439">
        <v>0</v>
      </c>
      <c r="IO302" s="439">
        <v>0</v>
      </c>
      <c r="IP302" s="439">
        <v>0</v>
      </c>
      <c r="IQ302" s="439">
        <v>0</v>
      </c>
      <c r="IR302" s="439">
        <v>0</v>
      </c>
      <c r="IS302" s="439">
        <v>0</v>
      </c>
      <c r="IT302" s="439">
        <v>0</v>
      </c>
      <c r="IU302" s="439">
        <v>0</v>
      </c>
      <c r="IV302" s="439">
        <v>0</v>
      </c>
      <c r="IW302" s="439">
        <v>0</v>
      </c>
      <c r="IX302" s="439">
        <v>0</v>
      </c>
      <c r="IY302" s="439">
        <v>0</v>
      </c>
      <c r="IZ302" s="439">
        <v>0</v>
      </c>
      <c r="JA302" s="439">
        <v>0</v>
      </c>
      <c r="JB302" s="439">
        <v>0</v>
      </c>
      <c r="JC302" s="439">
        <v>0</v>
      </c>
      <c r="JD302" s="439">
        <v>0</v>
      </c>
      <c r="JE302" s="439">
        <v>0</v>
      </c>
      <c r="JF302" s="439">
        <v>0</v>
      </c>
      <c r="JG302" s="439">
        <v>0</v>
      </c>
      <c r="JH302" s="439">
        <v>0</v>
      </c>
      <c r="JI302" s="439">
        <v>0</v>
      </c>
      <c r="JJ302" s="439">
        <v>0</v>
      </c>
      <c r="JK302" s="439">
        <v>0</v>
      </c>
      <c r="JL302" s="439">
        <v>0</v>
      </c>
      <c r="JM302" s="439">
        <v>0</v>
      </c>
      <c r="JN302" s="439">
        <v>0</v>
      </c>
      <c r="JO302" s="439">
        <v>0</v>
      </c>
      <c r="JP302" s="439">
        <v>0</v>
      </c>
      <c r="JQ302" s="439">
        <v>0</v>
      </c>
      <c r="JR302" s="439">
        <v>0</v>
      </c>
      <c r="JS302" s="439">
        <v>0</v>
      </c>
      <c r="JT302" s="439">
        <v>0</v>
      </c>
      <c r="JU302" s="439">
        <v>0</v>
      </c>
      <c r="JV302" s="439">
        <v>0</v>
      </c>
      <c r="JW302" s="439">
        <v>0</v>
      </c>
      <c r="JX302" s="439">
        <v>0</v>
      </c>
      <c r="JY302" s="439">
        <v>0</v>
      </c>
      <c r="JZ302" s="439">
        <v>0</v>
      </c>
      <c r="KA302" s="439">
        <v>0</v>
      </c>
      <c r="KB302" s="439">
        <v>0</v>
      </c>
      <c r="KC302" s="439">
        <v>0</v>
      </c>
      <c r="KD302" s="439">
        <v>0</v>
      </c>
      <c r="KE302" s="439">
        <v>0</v>
      </c>
      <c r="KF302" s="439">
        <v>0</v>
      </c>
      <c r="KG302" s="439">
        <v>0</v>
      </c>
      <c r="KH302" s="439">
        <v>0</v>
      </c>
      <c r="KI302" s="439">
        <v>0</v>
      </c>
      <c r="KJ302" s="439">
        <v>0</v>
      </c>
      <c r="KK302" s="439">
        <v>0</v>
      </c>
      <c r="KL302" s="439">
        <v>0</v>
      </c>
      <c r="KM302" s="439">
        <v>0</v>
      </c>
      <c r="KN302" s="439">
        <v>0</v>
      </c>
      <c r="KO302" s="439">
        <v>0</v>
      </c>
      <c r="KP302" s="439">
        <v>0</v>
      </c>
      <c r="KQ302" s="439">
        <v>0</v>
      </c>
      <c r="KR302" s="439">
        <v>0</v>
      </c>
      <c r="KS302" s="439">
        <v>0</v>
      </c>
      <c r="KT302" s="439">
        <v>0</v>
      </c>
      <c r="KU302" s="439">
        <v>0</v>
      </c>
      <c r="KV302" s="439">
        <v>0</v>
      </c>
      <c r="KW302" s="439">
        <v>0</v>
      </c>
      <c r="KX302" s="439">
        <v>0</v>
      </c>
      <c r="KY302" s="439">
        <v>0</v>
      </c>
      <c r="KZ302" s="439">
        <v>0</v>
      </c>
      <c r="LA302" s="439">
        <v>0</v>
      </c>
      <c r="LB302" s="439">
        <v>0</v>
      </c>
      <c r="LC302" s="439">
        <v>0</v>
      </c>
      <c r="LD302" s="439">
        <v>0</v>
      </c>
      <c r="LE302" s="439">
        <v>0</v>
      </c>
      <c r="LF302" s="439">
        <v>0</v>
      </c>
      <c r="LG302" s="439">
        <v>0</v>
      </c>
      <c r="LH302" s="439">
        <v>0</v>
      </c>
      <c r="LI302" s="439">
        <v>0</v>
      </c>
      <c r="LJ302" s="439">
        <v>0</v>
      </c>
      <c r="LK302" s="439">
        <v>0</v>
      </c>
      <c r="LL302" s="439">
        <v>0</v>
      </c>
      <c r="LM302" s="439">
        <v>0</v>
      </c>
      <c r="LN302" s="439">
        <v>0</v>
      </c>
      <c r="LO302" s="439">
        <v>0</v>
      </c>
      <c r="LP302" s="439">
        <v>0</v>
      </c>
      <c r="LQ302" s="439">
        <v>0</v>
      </c>
      <c r="LR302" s="439">
        <v>0</v>
      </c>
      <c r="LS302" s="439">
        <v>0</v>
      </c>
      <c r="LT302" s="439">
        <v>0</v>
      </c>
      <c r="LU302" s="439">
        <v>0</v>
      </c>
      <c r="LV302" s="439">
        <v>0</v>
      </c>
      <c r="LW302" s="439">
        <v>0</v>
      </c>
      <c r="LX302" s="439">
        <v>0</v>
      </c>
      <c r="LY302" s="439">
        <v>0</v>
      </c>
      <c r="LZ302" s="439">
        <v>0</v>
      </c>
      <c r="MA302" s="439">
        <v>0</v>
      </c>
      <c r="MB302" s="439">
        <v>0</v>
      </c>
      <c r="MC302" s="439">
        <v>0</v>
      </c>
      <c r="MD302" s="439">
        <v>0</v>
      </c>
      <c r="ME302" s="439">
        <v>0</v>
      </c>
      <c r="MF302" s="439">
        <v>0</v>
      </c>
      <c r="MG302" s="439">
        <v>0</v>
      </c>
      <c r="MH302" s="439">
        <v>0</v>
      </c>
      <c r="MI302" s="439">
        <v>0</v>
      </c>
      <c r="MJ302" s="439">
        <v>0</v>
      </c>
      <c r="MK302" s="439">
        <v>0</v>
      </c>
      <c r="ML302" s="439">
        <v>0</v>
      </c>
      <c r="MM302" s="439">
        <v>0</v>
      </c>
      <c r="MN302" s="439">
        <v>0</v>
      </c>
      <c r="MO302" s="439">
        <v>0</v>
      </c>
      <c r="MP302" s="439">
        <v>0</v>
      </c>
      <c r="MQ302" s="439">
        <v>0</v>
      </c>
      <c r="MR302" s="439">
        <v>0</v>
      </c>
      <c r="MS302" s="439">
        <v>0</v>
      </c>
      <c r="MT302" s="439">
        <v>0</v>
      </c>
      <c r="MU302" s="439">
        <v>0</v>
      </c>
      <c r="MV302" s="439">
        <v>0</v>
      </c>
      <c r="MW302" s="439">
        <v>0</v>
      </c>
      <c r="MX302" s="439">
        <v>0</v>
      </c>
      <c r="MY302" s="439">
        <v>0</v>
      </c>
      <c r="MZ302" s="439">
        <v>0</v>
      </c>
      <c r="NA302" s="439">
        <v>0</v>
      </c>
      <c r="NB302" s="439">
        <v>0</v>
      </c>
      <c r="NC302" s="439">
        <v>0</v>
      </c>
      <c r="ND302" s="439">
        <v>0</v>
      </c>
      <c r="NE302" s="439">
        <v>0</v>
      </c>
      <c r="NF302" s="439">
        <v>0</v>
      </c>
      <c r="NG302" s="439">
        <v>0</v>
      </c>
      <c r="NH302" s="439">
        <v>0</v>
      </c>
      <c r="NI302" s="439">
        <v>0</v>
      </c>
      <c r="NJ302" s="439">
        <v>0</v>
      </c>
      <c r="NK302" s="442">
        <v>0</v>
      </c>
    </row>
    <row r="303" spans="1:375" x14ac:dyDescent="0.15">
      <c r="A303" s="443">
        <f t="shared" si="550"/>
        <v>474496.16506676254</v>
      </c>
      <c r="B303" s="444"/>
      <c r="C303" s="445" t="s">
        <v>755</v>
      </c>
      <c r="D303" s="446">
        <f>SUM(D296:D302)</f>
        <v>0</v>
      </c>
      <c r="E303" s="446">
        <f t="shared" ref="E303:BP303" si="575">SUM(E296:E302)</f>
        <v>0</v>
      </c>
      <c r="F303" s="446">
        <f t="shared" si="575"/>
        <v>0</v>
      </c>
      <c r="G303" s="446">
        <f t="shared" si="575"/>
        <v>0</v>
      </c>
      <c r="H303" s="446">
        <f t="shared" si="575"/>
        <v>0</v>
      </c>
      <c r="I303" s="446">
        <f t="shared" si="575"/>
        <v>0</v>
      </c>
      <c r="J303" s="446">
        <f t="shared" si="575"/>
        <v>0</v>
      </c>
      <c r="K303" s="446">
        <f t="shared" si="575"/>
        <v>0</v>
      </c>
      <c r="L303" s="446">
        <f t="shared" si="575"/>
        <v>0</v>
      </c>
      <c r="M303" s="446">
        <f t="shared" si="575"/>
        <v>0</v>
      </c>
      <c r="N303" s="446">
        <f t="shared" si="575"/>
        <v>0</v>
      </c>
      <c r="O303" s="446">
        <f t="shared" si="575"/>
        <v>0</v>
      </c>
      <c r="P303" s="446">
        <f t="shared" si="575"/>
        <v>0</v>
      </c>
      <c r="Q303" s="446">
        <f t="shared" si="575"/>
        <v>0</v>
      </c>
      <c r="R303" s="446">
        <f t="shared" si="575"/>
        <v>0</v>
      </c>
      <c r="S303" s="446">
        <f t="shared" si="575"/>
        <v>0</v>
      </c>
      <c r="T303" s="446">
        <f t="shared" si="575"/>
        <v>0</v>
      </c>
      <c r="U303" s="446">
        <f t="shared" si="575"/>
        <v>0</v>
      </c>
      <c r="V303" s="446">
        <f t="shared" si="575"/>
        <v>0</v>
      </c>
      <c r="W303" s="446">
        <f t="shared" si="575"/>
        <v>0</v>
      </c>
      <c r="X303" s="446">
        <f t="shared" si="575"/>
        <v>291.83738374640461</v>
      </c>
      <c r="Y303" s="446">
        <f t="shared" si="575"/>
        <v>300.49149597112228</v>
      </c>
      <c r="Z303" s="446">
        <f t="shared" si="575"/>
        <v>305.79347573479663</v>
      </c>
      <c r="AA303" s="446">
        <f t="shared" si="575"/>
        <v>305.99767098761868</v>
      </c>
      <c r="AB303" s="446">
        <f t="shared" si="575"/>
        <v>418.70831278726155</v>
      </c>
      <c r="AC303" s="446">
        <f t="shared" si="575"/>
        <v>3062.141247026595</v>
      </c>
      <c r="AD303" s="446">
        <f t="shared" si="575"/>
        <v>3065.9220688944652</v>
      </c>
      <c r="AE303" s="446">
        <f t="shared" si="575"/>
        <v>3068.1790499412427</v>
      </c>
      <c r="AF303" s="446">
        <f t="shared" si="575"/>
        <v>3086.4719039150905</v>
      </c>
      <c r="AG303" s="446">
        <f t="shared" si="575"/>
        <v>3126.9208110787695</v>
      </c>
      <c r="AH303" s="446">
        <f t="shared" si="575"/>
        <v>3138.3888070899725</v>
      </c>
      <c r="AI303" s="446">
        <f t="shared" si="575"/>
        <v>3138.7935711862665</v>
      </c>
      <c r="AJ303" s="446">
        <f t="shared" si="575"/>
        <v>3217.7608219990984</v>
      </c>
      <c r="AK303" s="446">
        <f t="shared" si="575"/>
        <v>3224.5949981732706</v>
      </c>
      <c r="AL303" s="446">
        <f t="shared" si="575"/>
        <v>3236.9839682474403</v>
      </c>
      <c r="AM303" s="446">
        <f t="shared" si="575"/>
        <v>3237.3927401696928</v>
      </c>
      <c r="AN303" s="446">
        <f t="shared" si="575"/>
        <v>3371.7872159732206</v>
      </c>
      <c r="AO303" s="446">
        <f t="shared" si="575"/>
        <v>3372.5299334969868</v>
      </c>
      <c r="AP303" s="446">
        <f t="shared" si="575"/>
        <v>3372.9417373099272</v>
      </c>
      <c r="AQ303" s="446">
        <f t="shared" si="575"/>
        <v>3373.3545567421634</v>
      </c>
      <c r="AR303" s="446">
        <f t="shared" si="575"/>
        <v>3373.9580667736263</v>
      </c>
      <c r="AS303" s="446">
        <f t="shared" si="575"/>
        <v>3374.7305930609818</v>
      </c>
      <c r="AT303" s="446">
        <f t="shared" si="575"/>
        <v>3375.1464744045784</v>
      </c>
      <c r="AU303" s="446">
        <f t="shared" si="575"/>
        <v>3375.5633814237613</v>
      </c>
      <c r="AV303" s="446">
        <f t="shared" si="575"/>
        <v>3456.8996497609778</v>
      </c>
      <c r="AW303" s="446">
        <f t="shared" si="575"/>
        <v>3457.4267629072647</v>
      </c>
      <c r="AX303" s="446">
        <f t="shared" si="575"/>
        <v>3457.9074641217953</v>
      </c>
      <c r="AY303" s="446">
        <f t="shared" si="575"/>
        <v>3458.3284992017152</v>
      </c>
      <c r="AZ303" s="446">
        <f t="shared" si="575"/>
        <v>3468.9893225536848</v>
      </c>
      <c r="BA303" s="446">
        <f t="shared" si="575"/>
        <v>3469.7543216031645</v>
      </c>
      <c r="BB303" s="446">
        <f t="shared" si="575"/>
        <v>3470.178479530493</v>
      </c>
      <c r="BC303" s="446">
        <f t="shared" si="575"/>
        <v>3470.6036835456962</v>
      </c>
      <c r="BD303" s="446">
        <f t="shared" si="575"/>
        <v>3471.2252988781029</v>
      </c>
      <c r="BE303" s="446">
        <f t="shared" si="575"/>
        <v>3472.0210009540792</v>
      </c>
      <c r="BF303" s="446">
        <f t="shared" si="575"/>
        <v>3472.4493587379839</v>
      </c>
      <c r="BG303" s="446">
        <f t="shared" si="575"/>
        <v>3472.878772967742</v>
      </c>
      <c r="BH303" s="446">
        <f t="shared" si="575"/>
        <v>0</v>
      </c>
      <c r="BI303" s="446">
        <f t="shared" si="575"/>
        <v>0</v>
      </c>
      <c r="BJ303" s="446">
        <f t="shared" si="575"/>
        <v>0</v>
      </c>
      <c r="BK303" s="446">
        <f t="shared" si="575"/>
        <v>682.81471908250944</v>
      </c>
      <c r="BL303" s="446">
        <f t="shared" si="575"/>
        <v>703.66203067827769</v>
      </c>
      <c r="BM303" s="446">
        <f t="shared" si="575"/>
        <v>3798.3273613975275</v>
      </c>
      <c r="BN303" s="446">
        <f t="shared" si="575"/>
        <v>3802.8809047562204</v>
      </c>
      <c r="BO303" s="446">
        <f t="shared" si="575"/>
        <v>3803.2631397087553</v>
      </c>
      <c r="BP303" s="446">
        <f t="shared" si="575"/>
        <v>3832.1806791137637</v>
      </c>
      <c r="BQ303" s="446">
        <f t="shared" ref="BQ303:EB303" si="576">SUM(BQ296:BQ302)</f>
        <v>3833.0002522520199</v>
      </c>
      <c r="BR303" s="446">
        <f t="shared" si="576"/>
        <v>3845.1685211980866</v>
      </c>
      <c r="BS303" s="446">
        <f t="shared" si="576"/>
        <v>3845.6108178547379</v>
      </c>
      <c r="BT303" s="446">
        <f t="shared" si="576"/>
        <v>3846.0542053342638</v>
      </c>
      <c r="BU303" s="446">
        <f t="shared" si="576"/>
        <v>3846.4986863269278</v>
      </c>
      <c r="BV303" s="446">
        <f t="shared" si="576"/>
        <v>3847.0086622454232</v>
      </c>
      <c r="BW303" s="446">
        <f t="shared" si="576"/>
        <v>3847.4553383617099</v>
      </c>
      <c r="BX303" s="446">
        <f t="shared" si="576"/>
        <v>3858.6033939499666</v>
      </c>
      <c r="BY303" s="446">
        <f t="shared" si="576"/>
        <v>3953.5532610390592</v>
      </c>
      <c r="BZ303" s="446">
        <f t="shared" si="576"/>
        <v>3954.0032501841624</v>
      </c>
      <c r="CA303" s="446">
        <f t="shared" si="576"/>
        <v>3954.4543491238915</v>
      </c>
      <c r="CB303" s="446">
        <f t="shared" si="576"/>
        <v>3955.1138208300413</v>
      </c>
      <c r="CC303" s="446">
        <f t="shared" si="576"/>
        <v>3955.9579811624449</v>
      </c>
      <c r="CD303" s="446">
        <f t="shared" si="576"/>
        <v>3956.4124259353889</v>
      </c>
      <c r="CE303" s="446">
        <f t="shared" si="576"/>
        <v>3956.8679914917398</v>
      </c>
      <c r="CF303" s="446">
        <f t="shared" si="576"/>
        <v>3957.3246805956514</v>
      </c>
      <c r="CG303" s="446">
        <f t="shared" si="576"/>
        <v>3957.7824960180956</v>
      </c>
      <c r="CH303" s="446">
        <f t="shared" si="576"/>
        <v>3958.3077712141458</v>
      </c>
      <c r="CI303" s="446">
        <f t="shared" si="576"/>
        <v>3958.7678476139208</v>
      </c>
      <c r="CJ303" s="446">
        <f t="shared" si="576"/>
        <v>3970.1681218518529</v>
      </c>
      <c r="CK303" s="446">
        <f t="shared" si="576"/>
        <v>4067.966484953618</v>
      </c>
      <c r="CL303" s="446">
        <f t="shared" si="576"/>
        <v>4068.4299737730739</v>
      </c>
      <c r="CM303" s="446">
        <f t="shared" si="576"/>
        <v>4068.894605680995</v>
      </c>
      <c r="CN303" s="446">
        <f t="shared" si="576"/>
        <v>4069.5738615383293</v>
      </c>
      <c r="CO303" s="446">
        <f t="shared" si="576"/>
        <v>4070.443346680705</v>
      </c>
      <c r="CP303" s="446">
        <f t="shared" si="576"/>
        <v>4070.9114247968373</v>
      </c>
      <c r="CQ303" s="446">
        <f t="shared" si="576"/>
        <v>4071.3806573198785</v>
      </c>
      <c r="CR303" s="446">
        <f t="shared" si="576"/>
        <v>4071.8510470969077</v>
      </c>
      <c r="CS303" s="446">
        <f t="shared" si="576"/>
        <v>4072.3225969820251</v>
      </c>
      <c r="CT303" s="446">
        <f t="shared" si="576"/>
        <v>4063.9784273887635</v>
      </c>
      <c r="CU303" s="446">
        <f t="shared" si="576"/>
        <v>4064.4393467726445</v>
      </c>
      <c r="CV303" s="446">
        <f t="shared" si="576"/>
        <v>4032.251471318953</v>
      </c>
      <c r="CW303" s="446">
        <f t="shared" si="576"/>
        <v>4139.4535208531543</v>
      </c>
      <c r="CX303" s="446">
        <f t="shared" si="576"/>
        <v>4139.870171732663</v>
      </c>
      <c r="CY303" s="446">
        <f t="shared" si="576"/>
        <v>4173.8732211406505</v>
      </c>
      <c r="CZ303" s="446">
        <f t="shared" si="576"/>
        <v>4174.5728546737046</v>
      </c>
      <c r="DA303" s="446">
        <f t="shared" si="576"/>
        <v>4188.2828999313642</v>
      </c>
      <c r="DB303" s="446">
        <f t="shared" si="576"/>
        <v>4188.7650203909807</v>
      </c>
      <c r="DC303" s="446">
        <f t="shared" si="576"/>
        <v>4189.2483298897132</v>
      </c>
      <c r="DD303" s="446">
        <f t="shared" si="576"/>
        <v>4189.7328313600528</v>
      </c>
      <c r="DE303" s="446">
        <f t="shared" si="576"/>
        <v>4190.2185277417238</v>
      </c>
      <c r="DF303" s="446">
        <f t="shared" si="576"/>
        <v>4190.7054219816991</v>
      </c>
      <c r="DG303" s="446">
        <f t="shared" si="576"/>
        <v>4191.1935170342213</v>
      </c>
      <c r="DH303" s="446">
        <f t="shared" si="576"/>
        <v>4202.7198016472375</v>
      </c>
      <c r="DI303" s="446">
        <f t="shared" si="576"/>
        <v>4306.9408981001943</v>
      </c>
      <c r="DJ303" s="446">
        <f t="shared" si="576"/>
        <v>4307.4326133887544</v>
      </c>
      <c r="DK303" s="446">
        <f t="shared" si="576"/>
        <v>4307.9255413798683</v>
      </c>
      <c r="DL303" s="446">
        <f t="shared" si="576"/>
        <v>4308.6461639189147</v>
      </c>
      <c r="DM303" s="446">
        <f t="shared" si="576"/>
        <v>4309.5686007064605</v>
      </c>
      <c r="DN303" s="446">
        <f t="shared" si="576"/>
        <v>4310.0651847798654</v>
      </c>
      <c r="DO303" s="446">
        <f t="shared" si="576"/>
        <v>4310.5629935635598</v>
      </c>
      <c r="DP303" s="446">
        <f t="shared" si="576"/>
        <v>4311.0620300780101</v>
      </c>
      <c r="DQ303" s="446">
        <f t="shared" si="576"/>
        <v>4311.5622973511308</v>
      </c>
      <c r="DR303" s="446">
        <f t="shared" si="576"/>
        <v>4312.0637984183059</v>
      </c>
      <c r="DS303" s="446">
        <f t="shared" si="576"/>
        <v>4312.5665363224034</v>
      </c>
      <c r="DT303" s="446">
        <f t="shared" si="576"/>
        <v>4324.3513537493527</v>
      </c>
      <c r="DU303" s="446">
        <f t="shared" si="576"/>
        <v>4431.6990830958985</v>
      </c>
      <c r="DV303" s="446">
        <f t="shared" si="576"/>
        <v>4432.2055498431164</v>
      </c>
      <c r="DW303" s="446">
        <f t="shared" si="576"/>
        <v>4432.7132656739632</v>
      </c>
      <c r="DX303" s="446">
        <f t="shared" si="576"/>
        <v>4433.4555068891805</v>
      </c>
      <c r="DY303" s="446">
        <f t="shared" si="576"/>
        <v>4381.8135636445877</v>
      </c>
      <c r="DZ303" s="446">
        <f t="shared" si="576"/>
        <v>4382.2507087379718</v>
      </c>
      <c r="EA303" s="446">
        <f t="shared" si="576"/>
        <v>4382.6889319490856</v>
      </c>
      <c r="EB303" s="446">
        <f t="shared" si="576"/>
        <v>4420.8410742647129</v>
      </c>
      <c r="EC303" s="446">
        <f t="shared" ref="EC303:GN303" si="577">SUM(EC296:EC302)</f>
        <v>4421.3563495560275</v>
      </c>
      <c r="ED303" s="446">
        <f t="shared" si="577"/>
        <v>4437.409898081135</v>
      </c>
      <c r="EE303" s="446">
        <f t="shared" si="577"/>
        <v>4437.9277181223551</v>
      </c>
      <c r="EF303" s="446">
        <f t="shared" si="577"/>
        <v>4310.3976888661764</v>
      </c>
      <c r="EG303" s="446">
        <f t="shared" si="577"/>
        <v>4418.4157652516305</v>
      </c>
      <c r="EH303" s="446">
        <f t="shared" si="577"/>
        <v>4418.9217761787759</v>
      </c>
      <c r="EI303" s="446">
        <f t="shared" si="577"/>
        <v>4419.4290350653746</v>
      </c>
      <c r="EJ303" s="446">
        <f t="shared" si="577"/>
        <v>4419.9375449892323</v>
      </c>
      <c r="EK303" s="446">
        <f t="shared" si="577"/>
        <v>4420.4473090357442</v>
      </c>
      <c r="EL303" s="446">
        <f t="shared" si="577"/>
        <v>4420.9583302979154</v>
      </c>
      <c r="EM303" s="446">
        <f t="shared" si="577"/>
        <v>4421.4706118763779</v>
      </c>
      <c r="EN303" s="446">
        <f t="shared" si="577"/>
        <v>4421.9841568794127</v>
      </c>
      <c r="EO303" s="446">
        <f t="shared" si="577"/>
        <v>4422.4989684229658</v>
      </c>
      <c r="EP303" s="446">
        <f t="shared" si="577"/>
        <v>4423.015049630666</v>
      </c>
      <c r="EQ303" s="446">
        <f t="shared" si="577"/>
        <v>4423.5324036338488</v>
      </c>
      <c r="ER303" s="446">
        <f t="shared" si="577"/>
        <v>4426.5010050241817</v>
      </c>
      <c r="ES303" s="446">
        <f t="shared" si="577"/>
        <v>4537.7596237011985</v>
      </c>
      <c r="ET303" s="446">
        <f t="shared" si="577"/>
        <v>4538.2808149561579</v>
      </c>
      <c r="EU303" s="446">
        <f t="shared" si="577"/>
        <v>4538.8032916093543</v>
      </c>
      <c r="EV303" s="446">
        <f t="shared" si="577"/>
        <v>4539.327056830929</v>
      </c>
      <c r="EW303" s="446">
        <f t="shared" si="577"/>
        <v>0</v>
      </c>
      <c r="EX303" s="446">
        <f t="shared" si="577"/>
        <v>0</v>
      </c>
      <c r="EY303" s="446">
        <f t="shared" si="577"/>
        <v>0</v>
      </c>
      <c r="EZ303" s="446">
        <f t="shared" si="577"/>
        <v>0</v>
      </c>
      <c r="FA303" s="446">
        <f t="shared" si="577"/>
        <v>0</v>
      </c>
      <c r="FB303" s="446">
        <f t="shared" si="577"/>
        <v>0</v>
      </c>
      <c r="FC303" s="446">
        <f t="shared" si="577"/>
        <v>0</v>
      </c>
      <c r="FD303" s="446">
        <f t="shared" si="577"/>
        <v>0</v>
      </c>
      <c r="FE303" s="446">
        <f t="shared" si="577"/>
        <v>0</v>
      </c>
      <c r="FF303" s="446">
        <f t="shared" si="577"/>
        <v>0</v>
      </c>
      <c r="FG303" s="446">
        <f t="shared" si="577"/>
        <v>0</v>
      </c>
      <c r="FH303" s="446">
        <f t="shared" si="577"/>
        <v>0</v>
      </c>
      <c r="FI303" s="446">
        <f t="shared" si="577"/>
        <v>0</v>
      </c>
      <c r="FJ303" s="446">
        <f t="shared" si="577"/>
        <v>0</v>
      </c>
      <c r="FK303" s="446">
        <f t="shared" si="577"/>
        <v>0</v>
      </c>
      <c r="FL303" s="446">
        <f t="shared" si="577"/>
        <v>0</v>
      </c>
      <c r="FM303" s="446">
        <f t="shared" si="577"/>
        <v>0</v>
      </c>
      <c r="FN303" s="446">
        <f t="shared" si="577"/>
        <v>0</v>
      </c>
      <c r="FO303" s="446">
        <f t="shared" si="577"/>
        <v>0</v>
      </c>
      <c r="FP303" s="446">
        <f t="shared" si="577"/>
        <v>0</v>
      </c>
      <c r="FQ303" s="446">
        <f t="shared" si="577"/>
        <v>0</v>
      </c>
      <c r="FR303" s="446">
        <f t="shared" si="577"/>
        <v>0</v>
      </c>
      <c r="FS303" s="446">
        <f t="shared" si="577"/>
        <v>0</v>
      </c>
      <c r="FT303" s="446">
        <f t="shared" si="577"/>
        <v>0</v>
      </c>
      <c r="FU303" s="446">
        <f t="shared" si="577"/>
        <v>0</v>
      </c>
      <c r="FV303" s="446">
        <f t="shared" si="577"/>
        <v>0</v>
      </c>
      <c r="FW303" s="446">
        <f t="shared" si="577"/>
        <v>0</v>
      </c>
      <c r="FX303" s="446">
        <f t="shared" si="577"/>
        <v>0</v>
      </c>
      <c r="FY303" s="446">
        <f t="shared" si="577"/>
        <v>0</v>
      </c>
      <c r="FZ303" s="446">
        <f t="shared" si="577"/>
        <v>0</v>
      </c>
      <c r="GA303" s="446">
        <f t="shared" si="577"/>
        <v>0</v>
      </c>
      <c r="GB303" s="446">
        <f t="shared" si="577"/>
        <v>0</v>
      </c>
      <c r="GC303" s="446">
        <f t="shared" si="577"/>
        <v>0</v>
      </c>
      <c r="GD303" s="446">
        <f t="shared" si="577"/>
        <v>0</v>
      </c>
      <c r="GE303" s="446">
        <f t="shared" si="577"/>
        <v>0</v>
      </c>
      <c r="GF303" s="446">
        <f t="shared" si="577"/>
        <v>0</v>
      </c>
      <c r="GG303" s="446">
        <f t="shared" si="577"/>
        <v>0</v>
      </c>
      <c r="GH303" s="446">
        <f t="shared" si="577"/>
        <v>0</v>
      </c>
      <c r="GI303" s="446">
        <f t="shared" si="577"/>
        <v>0</v>
      </c>
      <c r="GJ303" s="446">
        <f t="shared" si="577"/>
        <v>0</v>
      </c>
      <c r="GK303" s="446">
        <f t="shared" si="577"/>
        <v>0</v>
      </c>
      <c r="GL303" s="446">
        <f t="shared" si="577"/>
        <v>0</v>
      </c>
      <c r="GM303" s="446">
        <f t="shared" si="577"/>
        <v>0</v>
      </c>
      <c r="GN303" s="446">
        <f t="shared" si="577"/>
        <v>0</v>
      </c>
      <c r="GO303" s="446">
        <f t="shared" ref="GO303:IZ303" si="578">SUM(GO296:GO302)</f>
        <v>0</v>
      </c>
      <c r="GP303" s="446">
        <f t="shared" si="578"/>
        <v>0</v>
      </c>
      <c r="GQ303" s="446">
        <f t="shared" si="578"/>
        <v>0</v>
      </c>
      <c r="GR303" s="446">
        <f t="shared" si="578"/>
        <v>0</v>
      </c>
      <c r="GS303" s="446">
        <f t="shared" si="578"/>
        <v>0</v>
      </c>
      <c r="GT303" s="446">
        <f t="shared" si="578"/>
        <v>0</v>
      </c>
      <c r="GU303" s="446">
        <f t="shared" si="578"/>
        <v>0</v>
      </c>
      <c r="GV303" s="446">
        <f t="shared" si="578"/>
        <v>0</v>
      </c>
      <c r="GW303" s="446">
        <f t="shared" si="578"/>
        <v>0</v>
      </c>
      <c r="GX303" s="446">
        <f t="shared" si="578"/>
        <v>0</v>
      </c>
      <c r="GY303" s="446">
        <f t="shared" si="578"/>
        <v>0</v>
      </c>
      <c r="GZ303" s="446">
        <f t="shared" si="578"/>
        <v>0</v>
      </c>
      <c r="HA303" s="446">
        <f t="shared" si="578"/>
        <v>0</v>
      </c>
      <c r="HB303" s="446">
        <f t="shared" si="578"/>
        <v>0</v>
      </c>
      <c r="HC303" s="446">
        <f t="shared" si="578"/>
        <v>0</v>
      </c>
      <c r="HD303" s="446">
        <f t="shared" si="578"/>
        <v>0</v>
      </c>
      <c r="HE303" s="446">
        <f t="shared" si="578"/>
        <v>0</v>
      </c>
      <c r="HF303" s="446">
        <f t="shared" si="578"/>
        <v>0</v>
      </c>
      <c r="HG303" s="446">
        <f t="shared" si="578"/>
        <v>0</v>
      </c>
      <c r="HH303" s="446">
        <f t="shared" si="578"/>
        <v>0</v>
      </c>
      <c r="HI303" s="446">
        <f t="shared" si="578"/>
        <v>0</v>
      </c>
      <c r="HJ303" s="446">
        <f t="shared" si="578"/>
        <v>0</v>
      </c>
      <c r="HK303" s="446">
        <f t="shared" si="578"/>
        <v>0</v>
      </c>
      <c r="HL303" s="446">
        <f t="shared" si="578"/>
        <v>0</v>
      </c>
      <c r="HM303" s="446">
        <f t="shared" si="578"/>
        <v>0</v>
      </c>
      <c r="HN303" s="446">
        <f t="shared" si="578"/>
        <v>0</v>
      </c>
      <c r="HO303" s="446">
        <f t="shared" si="578"/>
        <v>0</v>
      </c>
      <c r="HP303" s="446">
        <f t="shared" si="578"/>
        <v>0</v>
      </c>
      <c r="HQ303" s="446">
        <f t="shared" si="578"/>
        <v>0</v>
      </c>
      <c r="HR303" s="446">
        <f t="shared" si="578"/>
        <v>0</v>
      </c>
      <c r="HS303" s="446">
        <f t="shared" si="578"/>
        <v>0</v>
      </c>
      <c r="HT303" s="446">
        <f t="shared" si="578"/>
        <v>0</v>
      </c>
      <c r="HU303" s="446">
        <f t="shared" si="578"/>
        <v>0</v>
      </c>
      <c r="HV303" s="446">
        <f t="shared" si="578"/>
        <v>0</v>
      </c>
      <c r="HW303" s="446">
        <f t="shared" si="578"/>
        <v>0</v>
      </c>
      <c r="HX303" s="446">
        <f t="shared" si="578"/>
        <v>0</v>
      </c>
      <c r="HY303" s="446">
        <f t="shared" si="578"/>
        <v>0</v>
      </c>
      <c r="HZ303" s="446">
        <f t="shared" si="578"/>
        <v>0</v>
      </c>
      <c r="IA303" s="446">
        <f t="shared" si="578"/>
        <v>0</v>
      </c>
      <c r="IB303" s="446">
        <f t="shared" si="578"/>
        <v>0</v>
      </c>
      <c r="IC303" s="446">
        <f t="shared" si="578"/>
        <v>0</v>
      </c>
      <c r="ID303" s="446">
        <f t="shared" si="578"/>
        <v>0</v>
      </c>
      <c r="IE303" s="446">
        <f t="shared" si="578"/>
        <v>0</v>
      </c>
      <c r="IF303" s="446">
        <f t="shared" si="578"/>
        <v>0</v>
      </c>
      <c r="IG303" s="446">
        <f t="shared" si="578"/>
        <v>0</v>
      </c>
      <c r="IH303" s="446">
        <f t="shared" si="578"/>
        <v>0</v>
      </c>
      <c r="II303" s="446">
        <f t="shared" si="578"/>
        <v>0</v>
      </c>
      <c r="IJ303" s="446">
        <f t="shared" si="578"/>
        <v>0</v>
      </c>
      <c r="IK303" s="446">
        <f t="shared" si="578"/>
        <v>0</v>
      </c>
      <c r="IL303" s="446">
        <f t="shared" si="578"/>
        <v>0</v>
      </c>
      <c r="IM303" s="446">
        <f t="shared" si="578"/>
        <v>0</v>
      </c>
      <c r="IN303" s="446">
        <f t="shared" si="578"/>
        <v>0</v>
      </c>
      <c r="IO303" s="446">
        <f t="shared" si="578"/>
        <v>0</v>
      </c>
      <c r="IP303" s="446">
        <f t="shared" si="578"/>
        <v>0</v>
      </c>
      <c r="IQ303" s="446">
        <f t="shared" si="578"/>
        <v>0</v>
      </c>
      <c r="IR303" s="446">
        <f t="shared" si="578"/>
        <v>0</v>
      </c>
      <c r="IS303" s="446">
        <f t="shared" si="578"/>
        <v>0</v>
      </c>
      <c r="IT303" s="446">
        <f t="shared" si="578"/>
        <v>0</v>
      </c>
      <c r="IU303" s="446">
        <f t="shared" si="578"/>
        <v>0</v>
      </c>
      <c r="IV303" s="446">
        <f t="shared" si="578"/>
        <v>0</v>
      </c>
      <c r="IW303" s="446">
        <f t="shared" si="578"/>
        <v>0</v>
      </c>
      <c r="IX303" s="446">
        <f t="shared" si="578"/>
        <v>0</v>
      </c>
      <c r="IY303" s="446">
        <f t="shared" si="578"/>
        <v>0</v>
      </c>
      <c r="IZ303" s="446">
        <f t="shared" si="578"/>
        <v>0</v>
      </c>
      <c r="JA303" s="446">
        <f t="shared" ref="JA303:LL303" si="579">SUM(JA296:JA302)</f>
        <v>0</v>
      </c>
      <c r="JB303" s="446">
        <f t="shared" si="579"/>
        <v>0</v>
      </c>
      <c r="JC303" s="446">
        <f t="shared" si="579"/>
        <v>0</v>
      </c>
      <c r="JD303" s="446">
        <f t="shared" si="579"/>
        <v>0</v>
      </c>
      <c r="JE303" s="446">
        <f t="shared" si="579"/>
        <v>0</v>
      </c>
      <c r="JF303" s="446">
        <f t="shared" si="579"/>
        <v>0</v>
      </c>
      <c r="JG303" s="446">
        <f t="shared" si="579"/>
        <v>0</v>
      </c>
      <c r="JH303" s="446">
        <f t="shared" si="579"/>
        <v>0</v>
      </c>
      <c r="JI303" s="446">
        <f t="shared" si="579"/>
        <v>0</v>
      </c>
      <c r="JJ303" s="446">
        <f t="shared" si="579"/>
        <v>0</v>
      </c>
      <c r="JK303" s="446">
        <f t="shared" si="579"/>
        <v>0</v>
      </c>
      <c r="JL303" s="446">
        <f t="shared" si="579"/>
        <v>0</v>
      </c>
      <c r="JM303" s="446">
        <f t="shared" si="579"/>
        <v>0</v>
      </c>
      <c r="JN303" s="446">
        <f t="shared" si="579"/>
        <v>0</v>
      </c>
      <c r="JO303" s="446">
        <f t="shared" si="579"/>
        <v>0</v>
      </c>
      <c r="JP303" s="446">
        <f t="shared" si="579"/>
        <v>0</v>
      </c>
      <c r="JQ303" s="446">
        <f t="shared" si="579"/>
        <v>0</v>
      </c>
      <c r="JR303" s="446">
        <f t="shared" si="579"/>
        <v>0</v>
      </c>
      <c r="JS303" s="446">
        <f t="shared" si="579"/>
        <v>0</v>
      </c>
      <c r="JT303" s="446">
        <f t="shared" si="579"/>
        <v>0</v>
      </c>
      <c r="JU303" s="446">
        <f t="shared" si="579"/>
        <v>0</v>
      </c>
      <c r="JV303" s="446">
        <f t="shared" si="579"/>
        <v>0</v>
      </c>
      <c r="JW303" s="446">
        <f t="shared" si="579"/>
        <v>0</v>
      </c>
      <c r="JX303" s="446">
        <f t="shared" si="579"/>
        <v>0</v>
      </c>
      <c r="JY303" s="446">
        <f t="shared" si="579"/>
        <v>0</v>
      </c>
      <c r="JZ303" s="446">
        <f t="shared" si="579"/>
        <v>0</v>
      </c>
      <c r="KA303" s="446">
        <f t="shared" si="579"/>
        <v>0</v>
      </c>
      <c r="KB303" s="446">
        <f t="shared" si="579"/>
        <v>0</v>
      </c>
      <c r="KC303" s="446">
        <f t="shared" si="579"/>
        <v>0</v>
      </c>
      <c r="KD303" s="446">
        <f t="shared" si="579"/>
        <v>0</v>
      </c>
      <c r="KE303" s="446">
        <f t="shared" si="579"/>
        <v>0</v>
      </c>
      <c r="KF303" s="446">
        <f t="shared" si="579"/>
        <v>0</v>
      </c>
      <c r="KG303" s="446">
        <f t="shared" si="579"/>
        <v>0</v>
      </c>
      <c r="KH303" s="446">
        <f t="shared" si="579"/>
        <v>0</v>
      </c>
      <c r="KI303" s="446">
        <f t="shared" si="579"/>
        <v>0</v>
      </c>
      <c r="KJ303" s="446">
        <f t="shared" si="579"/>
        <v>0</v>
      </c>
      <c r="KK303" s="446">
        <f t="shared" si="579"/>
        <v>0</v>
      </c>
      <c r="KL303" s="446">
        <f t="shared" si="579"/>
        <v>0</v>
      </c>
      <c r="KM303" s="446">
        <f t="shared" si="579"/>
        <v>0</v>
      </c>
      <c r="KN303" s="446">
        <f t="shared" si="579"/>
        <v>0</v>
      </c>
      <c r="KO303" s="446">
        <f t="shared" si="579"/>
        <v>0</v>
      </c>
      <c r="KP303" s="446">
        <f t="shared" si="579"/>
        <v>0</v>
      </c>
      <c r="KQ303" s="446">
        <f t="shared" si="579"/>
        <v>0</v>
      </c>
      <c r="KR303" s="446">
        <f t="shared" si="579"/>
        <v>0</v>
      </c>
      <c r="KS303" s="446">
        <f t="shared" si="579"/>
        <v>0</v>
      </c>
      <c r="KT303" s="446">
        <f t="shared" si="579"/>
        <v>0</v>
      </c>
      <c r="KU303" s="446">
        <f t="shared" si="579"/>
        <v>0</v>
      </c>
      <c r="KV303" s="446">
        <f t="shared" si="579"/>
        <v>0</v>
      </c>
      <c r="KW303" s="446">
        <f t="shared" si="579"/>
        <v>0</v>
      </c>
      <c r="KX303" s="446">
        <f t="shared" si="579"/>
        <v>0</v>
      </c>
      <c r="KY303" s="446">
        <f t="shared" si="579"/>
        <v>0</v>
      </c>
      <c r="KZ303" s="446">
        <f t="shared" si="579"/>
        <v>0</v>
      </c>
      <c r="LA303" s="446">
        <f t="shared" si="579"/>
        <v>0</v>
      </c>
      <c r="LB303" s="446">
        <f t="shared" si="579"/>
        <v>0</v>
      </c>
      <c r="LC303" s="446">
        <f t="shared" si="579"/>
        <v>0</v>
      </c>
      <c r="LD303" s="446">
        <f t="shared" si="579"/>
        <v>0</v>
      </c>
      <c r="LE303" s="446">
        <f t="shared" si="579"/>
        <v>0</v>
      </c>
      <c r="LF303" s="446">
        <f t="shared" si="579"/>
        <v>0</v>
      </c>
      <c r="LG303" s="446">
        <f t="shared" si="579"/>
        <v>0</v>
      </c>
      <c r="LH303" s="446">
        <f t="shared" si="579"/>
        <v>0</v>
      </c>
      <c r="LI303" s="446">
        <f t="shared" si="579"/>
        <v>0</v>
      </c>
      <c r="LJ303" s="446">
        <f t="shared" si="579"/>
        <v>0</v>
      </c>
      <c r="LK303" s="446">
        <f t="shared" si="579"/>
        <v>0</v>
      </c>
      <c r="LL303" s="446">
        <f t="shared" si="579"/>
        <v>0</v>
      </c>
      <c r="LM303" s="446">
        <f t="shared" ref="LM303:NK303" si="580">SUM(LM296:LM302)</f>
        <v>0</v>
      </c>
      <c r="LN303" s="446">
        <f t="shared" si="580"/>
        <v>0</v>
      </c>
      <c r="LO303" s="446">
        <f t="shared" si="580"/>
        <v>0</v>
      </c>
      <c r="LP303" s="446">
        <f t="shared" si="580"/>
        <v>0</v>
      </c>
      <c r="LQ303" s="446">
        <f t="shared" si="580"/>
        <v>0</v>
      </c>
      <c r="LR303" s="446">
        <f t="shared" si="580"/>
        <v>0</v>
      </c>
      <c r="LS303" s="446">
        <f t="shared" si="580"/>
        <v>0</v>
      </c>
      <c r="LT303" s="446">
        <f t="shared" si="580"/>
        <v>0</v>
      </c>
      <c r="LU303" s="446">
        <f t="shared" si="580"/>
        <v>0</v>
      </c>
      <c r="LV303" s="446">
        <f t="shared" si="580"/>
        <v>0</v>
      </c>
      <c r="LW303" s="446">
        <f t="shared" si="580"/>
        <v>0</v>
      </c>
      <c r="LX303" s="446">
        <f t="shared" si="580"/>
        <v>0</v>
      </c>
      <c r="LY303" s="446">
        <f t="shared" si="580"/>
        <v>0</v>
      </c>
      <c r="LZ303" s="446">
        <f t="shared" si="580"/>
        <v>0</v>
      </c>
      <c r="MA303" s="446">
        <f t="shared" si="580"/>
        <v>0</v>
      </c>
      <c r="MB303" s="446">
        <f t="shared" si="580"/>
        <v>0</v>
      </c>
      <c r="MC303" s="446">
        <f t="shared" si="580"/>
        <v>0</v>
      </c>
      <c r="MD303" s="446">
        <f t="shared" si="580"/>
        <v>0</v>
      </c>
      <c r="ME303" s="446">
        <f t="shared" si="580"/>
        <v>0</v>
      </c>
      <c r="MF303" s="446">
        <f t="shared" si="580"/>
        <v>0</v>
      </c>
      <c r="MG303" s="446">
        <f t="shared" si="580"/>
        <v>0</v>
      </c>
      <c r="MH303" s="446">
        <f t="shared" si="580"/>
        <v>0</v>
      </c>
      <c r="MI303" s="446">
        <f t="shared" si="580"/>
        <v>0</v>
      </c>
      <c r="MJ303" s="446">
        <f t="shared" si="580"/>
        <v>0</v>
      </c>
      <c r="MK303" s="446">
        <f t="shared" si="580"/>
        <v>0</v>
      </c>
      <c r="ML303" s="446">
        <f t="shared" si="580"/>
        <v>0</v>
      </c>
      <c r="MM303" s="446">
        <f t="shared" si="580"/>
        <v>0</v>
      </c>
      <c r="MN303" s="446">
        <f t="shared" si="580"/>
        <v>0</v>
      </c>
      <c r="MO303" s="446">
        <f t="shared" si="580"/>
        <v>0</v>
      </c>
      <c r="MP303" s="446">
        <f t="shared" si="580"/>
        <v>0</v>
      </c>
      <c r="MQ303" s="446">
        <f t="shared" si="580"/>
        <v>0</v>
      </c>
      <c r="MR303" s="446">
        <f t="shared" si="580"/>
        <v>0</v>
      </c>
      <c r="MS303" s="446">
        <f t="shared" si="580"/>
        <v>0</v>
      </c>
      <c r="MT303" s="446">
        <f t="shared" si="580"/>
        <v>0</v>
      </c>
      <c r="MU303" s="446">
        <f t="shared" si="580"/>
        <v>0</v>
      </c>
      <c r="MV303" s="446">
        <f t="shared" si="580"/>
        <v>0</v>
      </c>
      <c r="MW303" s="446">
        <f t="shared" si="580"/>
        <v>0</v>
      </c>
      <c r="MX303" s="446">
        <f t="shared" si="580"/>
        <v>0</v>
      </c>
      <c r="MY303" s="446">
        <f t="shared" si="580"/>
        <v>0</v>
      </c>
      <c r="MZ303" s="446">
        <f t="shared" si="580"/>
        <v>0</v>
      </c>
      <c r="NA303" s="446">
        <f t="shared" si="580"/>
        <v>0</v>
      </c>
      <c r="NB303" s="446">
        <f t="shared" si="580"/>
        <v>0</v>
      </c>
      <c r="NC303" s="446">
        <f t="shared" si="580"/>
        <v>0</v>
      </c>
      <c r="ND303" s="446">
        <f t="shared" si="580"/>
        <v>0</v>
      </c>
      <c r="NE303" s="446">
        <f t="shared" si="580"/>
        <v>0</v>
      </c>
      <c r="NF303" s="446">
        <f t="shared" si="580"/>
        <v>0</v>
      </c>
      <c r="NG303" s="446">
        <f t="shared" si="580"/>
        <v>0</v>
      </c>
      <c r="NH303" s="446">
        <f t="shared" si="580"/>
        <v>0</v>
      </c>
      <c r="NI303" s="446">
        <f t="shared" si="580"/>
        <v>0</v>
      </c>
      <c r="NJ303" s="446">
        <f t="shared" si="580"/>
        <v>0</v>
      </c>
      <c r="NK303" s="447">
        <f t="shared" si="580"/>
        <v>0</v>
      </c>
    </row>
    <row r="304" spans="1:375" x14ac:dyDescent="0.15">
      <c r="A304" s="436">
        <f t="shared" ref="A304:A307" si="581">SUM(D304:NK304)</f>
        <v>-25750</v>
      </c>
      <c r="B304" s="441" t="s">
        <v>756</v>
      </c>
      <c r="C304" s="438" t="s">
        <v>757</v>
      </c>
      <c r="D304" s="439">
        <f t="shared" ref="D304:BO304" si="582">IF(D$165=EOMONTH($D131,-1),FV($AE131,ROUNDDOWN(YEARFRAC($D$165,D$165,1),0),0,$AC131*$B131,0),0)</f>
        <v>0</v>
      </c>
      <c r="E304" s="439">
        <f t="shared" si="582"/>
        <v>0</v>
      </c>
      <c r="F304" s="439">
        <f t="shared" si="582"/>
        <v>0</v>
      </c>
      <c r="G304" s="439">
        <f t="shared" si="582"/>
        <v>0</v>
      </c>
      <c r="H304" s="439">
        <f t="shared" si="582"/>
        <v>0</v>
      </c>
      <c r="I304" s="439">
        <f t="shared" si="582"/>
        <v>0</v>
      </c>
      <c r="J304" s="439">
        <f t="shared" si="582"/>
        <v>0</v>
      </c>
      <c r="K304" s="439">
        <f t="shared" si="582"/>
        <v>0</v>
      </c>
      <c r="L304" s="439">
        <f t="shared" si="582"/>
        <v>0</v>
      </c>
      <c r="M304" s="439">
        <f t="shared" si="582"/>
        <v>0</v>
      </c>
      <c r="N304" s="439">
        <f t="shared" si="582"/>
        <v>0</v>
      </c>
      <c r="O304" s="439">
        <f t="shared" si="582"/>
        <v>0</v>
      </c>
      <c r="P304" s="439">
        <f t="shared" si="582"/>
        <v>0</v>
      </c>
      <c r="Q304" s="439">
        <f t="shared" si="582"/>
        <v>0</v>
      </c>
      <c r="R304" s="439">
        <f t="shared" si="582"/>
        <v>0</v>
      </c>
      <c r="S304" s="439">
        <f t="shared" si="582"/>
        <v>0</v>
      </c>
      <c r="T304" s="439">
        <f t="shared" si="582"/>
        <v>0</v>
      </c>
      <c r="U304" s="439">
        <f t="shared" si="582"/>
        <v>0</v>
      </c>
      <c r="V304" s="439">
        <f t="shared" si="582"/>
        <v>0</v>
      </c>
      <c r="W304" s="439">
        <f t="shared" si="582"/>
        <v>-25750</v>
      </c>
      <c r="X304" s="439">
        <f t="shared" si="582"/>
        <v>0</v>
      </c>
      <c r="Y304" s="439">
        <f t="shared" si="582"/>
        <v>0</v>
      </c>
      <c r="Z304" s="439">
        <f t="shared" si="582"/>
        <v>0</v>
      </c>
      <c r="AA304" s="439">
        <f t="shared" si="582"/>
        <v>0</v>
      </c>
      <c r="AB304" s="439">
        <f t="shared" si="582"/>
        <v>0</v>
      </c>
      <c r="AC304" s="439">
        <f t="shared" si="582"/>
        <v>0</v>
      </c>
      <c r="AD304" s="439">
        <f t="shared" si="582"/>
        <v>0</v>
      </c>
      <c r="AE304" s="439">
        <f t="shared" si="582"/>
        <v>0</v>
      </c>
      <c r="AF304" s="439">
        <f t="shared" si="582"/>
        <v>0</v>
      </c>
      <c r="AG304" s="439">
        <f t="shared" si="582"/>
        <v>0</v>
      </c>
      <c r="AH304" s="439">
        <f t="shared" si="582"/>
        <v>0</v>
      </c>
      <c r="AI304" s="439">
        <f t="shared" si="582"/>
        <v>0</v>
      </c>
      <c r="AJ304" s="439">
        <f t="shared" si="582"/>
        <v>0</v>
      </c>
      <c r="AK304" s="439">
        <f t="shared" si="582"/>
        <v>0</v>
      </c>
      <c r="AL304" s="439">
        <f t="shared" si="582"/>
        <v>0</v>
      </c>
      <c r="AM304" s="439">
        <f t="shared" si="582"/>
        <v>0</v>
      </c>
      <c r="AN304" s="439">
        <f t="shared" si="582"/>
        <v>0</v>
      </c>
      <c r="AO304" s="439">
        <f t="shared" si="582"/>
        <v>0</v>
      </c>
      <c r="AP304" s="439">
        <f t="shared" si="582"/>
        <v>0</v>
      </c>
      <c r="AQ304" s="439">
        <f t="shared" si="582"/>
        <v>0</v>
      </c>
      <c r="AR304" s="439">
        <f t="shared" si="582"/>
        <v>0</v>
      </c>
      <c r="AS304" s="439">
        <f t="shared" si="582"/>
        <v>0</v>
      </c>
      <c r="AT304" s="439">
        <f t="shared" si="582"/>
        <v>0</v>
      </c>
      <c r="AU304" s="439">
        <f t="shared" si="582"/>
        <v>0</v>
      </c>
      <c r="AV304" s="439">
        <f t="shared" si="582"/>
        <v>0</v>
      </c>
      <c r="AW304" s="439">
        <f t="shared" si="582"/>
        <v>0</v>
      </c>
      <c r="AX304" s="439">
        <f t="shared" si="582"/>
        <v>0</v>
      </c>
      <c r="AY304" s="439">
        <f t="shared" si="582"/>
        <v>0</v>
      </c>
      <c r="AZ304" s="439">
        <f t="shared" si="582"/>
        <v>0</v>
      </c>
      <c r="BA304" s="439">
        <f t="shared" si="582"/>
        <v>0</v>
      </c>
      <c r="BB304" s="439">
        <f t="shared" si="582"/>
        <v>0</v>
      </c>
      <c r="BC304" s="439">
        <f t="shared" si="582"/>
        <v>0</v>
      </c>
      <c r="BD304" s="439">
        <f t="shared" si="582"/>
        <v>0</v>
      </c>
      <c r="BE304" s="439">
        <f t="shared" si="582"/>
        <v>0</v>
      </c>
      <c r="BF304" s="439">
        <f t="shared" si="582"/>
        <v>0</v>
      </c>
      <c r="BG304" s="439">
        <f t="shared" si="582"/>
        <v>0</v>
      </c>
      <c r="BH304" s="439">
        <f t="shared" si="582"/>
        <v>0</v>
      </c>
      <c r="BI304" s="439">
        <f t="shared" si="582"/>
        <v>0</v>
      </c>
      <c r="BJ304" s="439">
        <f t="shared" si="582"/>
        <v>0</v>
      </c>
      <c r="BK304" s="439">
        <f t="shared" si="582"/>
        <v>0</v>
      </c>
      <c r="BL304" s="439">
        <f t="shared" si="582"/>
        <v>0</v>
      </c>
      <c r="BM304" s="439">
        <f t="shared" si="582"/>
        <v>0</v>
      </c>
      <c r="BN304" s="439">
        <f t="shared" si="582"/>
        <v>0</v>
      </c>
      <c r="BO304" s="439">
        <f t="shared" si="582"/>
        <v>0</v>
      </c>
      <c r="BP304" s="439">
        <f t="shared" ref="BP304:EA304" si="583">IF(BP$165=EOMONTH($D131,-1),FV($AE131,ROUNDDOWN(YEARFRAC($D$165,BP$165,1),0),0,$AC131*$B131,0),0)</f>
        <v>0</v>
      </c>
      <c r="BQ304" s="439">
        <f t="shared" si="583"/>
        <v>0</v>
      </c>
      <c r="BR304" s="439">
        <f t="shared" si="583"/>
        <v>0</v>
      </c>
      <c r="BS304" s="439">
        <f t="shared" si="583"/>
        <v>0</v>
      </c>
      <c r="BT304" s="439">
        <f t="shared" si="583"/>
        <v>0</v>
      </c>
      <c r="BU304" s="439">
        <f t="shared" si="583"/>
        <v>0</v>
      </c>
      <c r="BV304" s="439">
        <f t="shared" si="583"/>
        <v>0</v>
      </c>
      <c r="BW304" s="439">
        <f t="shared" si="583"/>
        <v>0</v>
      </c>
      <c r="BX304" s="439">
        <f t="shared" si="583"/>
        <v>0</v>
      </c>
      <c r="BY304" s="439">
        <f t="shared" si="583"/>
        <v>0</v>
      </c>
      <c r="BZ304" s="439">
        <f t="shared" si="583"/>
        <v>0</v>
      </c>
      <c r="CA304" s="439">
        <f t="shared" si="583"/>
        <v>0</v>
      </c>
      <c r="CB304" s="439">
        <f t="shared" si="583"/>
        <v>0</v>
      </c>
      <c r="CC304" s="439">
        <f t="shared" si="583"/>
        <v>0</v>
      </c>
      <c r="CD304" s="439">
        <f t="shared" si="583"/>
        <v>0</v>
      </c>
      <c r="CE304" s="439">
        <f t="shared" si="583"/>
        <v>0</v>
      </c>
      <c r="CF304" s="439">
        <f t="shared" si="583"/>
        <v>0</v>
      </c>
      <c r="CG304" s="439">
        <f t="shared" si="583"/>
        <v>0</v>
      </c>
      <c r="CH304" s="439">
        <f t="shared" si="583"/>
        <v>0</v>
      </c>
      <c r="CI304" s="439">
        <f t="shared" si="583"/>
        <v>0</v>
      </c>
      <c r="CJ304" s="439">
        <f t="shared" si="583"/>
        <v>0</v>
      </c>
      <c r="CK304" s="439">
        <f t="shared" si="583"/>
        <v>0</v>
      </c>
      <c r="CL304" s="439">
        <f t="shared" si="583"/>
        <v>0</v>
      </c>
      <c r="CM304" s="439">
        <f t="shared" si="583"/>
        <v>0</v>
      </c>
      <c r="CN304" s="439">
        <f t="shared" si="583"/>
        <v>0</v>
      </c>
      <c r="CO304" s="439">
        <f t="shared" si="583"/>
        <v>0</v>
      </c>
      <c r="CP304" s="439">
        <f t="shared" si="583"/>
        <v>0</v>
      </c>
      <c r="CQ304" s="439">
        <f t="shared" si="583"/>
        <v>0</v>
      </c>
      <c r="CR304" s="439">
        <f t="shared" si="583"/>
        <v>0</v>
      </c>
      <c r="CS304" s="439">
        <f t="shared" si="583"/>
        <v>0</v>
      </c>
      <c r="CT304" s="439">
        <f t="shared" si="583"/>
        <v>0</v>
      </c>
      <c r="CU304" s="439">
        <f t="shared" si="583"/>
        <v>0</v>
      </c>
      <c r="CV304" s="439">
        <f t="shared" si="583"/>
        <v>0</v>
      </c>
      <c r="CW304" s="439">
        <f t="shared" si="583"/>
        <v>0</v>
      </c>
      <c r="CX304" s="439">
        <f t="shared" si="583"/>
        <v>0</v>
      </c>
      <c r="CY304" s="439">
        <f t="shared" si="583"/>
        <v>0</v>
      </c>
      <c r="CZ304" s="439">
        <f t="shared" si="583"/>
        <v>0</v>
      </c>
      <c r="DA304" s="439">
        <f t="shared" si="583"/>
        <v>0</v>
      </c>
      <c r="DB304" s="439">
        <f t="shared" si="583"/>
        <v>0</v>
      </c>
      <c r="DC304" s="439">
        <f t="shared" si="583"/>
        <v>0</v>
      </c>
      <c r="DD304" s="439">
        <f t="shared" si="583"/>
        <v>0</v>
      </c>
      <c r="DE304" s="439">
        <f t="shared" si="583"/>
        <v>0</v>
      </c>
      <c r="DF304" s="439">
        <f t="shared" si="583"/>
        <v>0</v>
      </c>
      <c r="DG304" s="439">
        <f t="shared" si="583"/>
        <v>0</v>
      </c>
      <c r="DH304" s="439">
        <f t="shared" si="583"/>
        <v>0</v>
      </c>
      <c r="DI304" s="439">
        <f t="shared" si="583"/>
        <v>0</v>
      </c>
      <c r="DJ304" s="439">
        <f t="shared" si="583"/>
        <v>0</v>
      </c>
      <c r="DK304" s="439">
        <f t="shared" si="583"/>
        <v>0</v>
      </c>
      <c r="DL304" s="439">
        <f t="shared" si="583"/>
        <v>0</v>
      </c>
      <c r="DM304" s="439">
        <f t="shared" si="583"/>
        <v>0</v>
      </c>
      <c r="DN304" s="439">
        <f t="shared" si="583"/>
        <v>0</v>
      </c>
      <c r="DO304" s="439">
        <f t="shared" si="583"/>
        <v>0</v>
      </c>
      <c r="DP304" s="439">
        <f t="shared" si="583"/>
        <v>0</v>
      </c>
      <c r="DQ304" s="439">
        <f t="shared" si="583"/>
        <v>0</v>
      </c>
      <c r="DR304" s="439">
        <f t="shared" si="583"/>
        <v>0</v>
      </c>
      <c r="DS304" s="439">
        <f t="shared" si="583"/>
        <v>0</v>
      </c>
      <c r="DT304" s="439">
        <f t="shared" si="583"/>
        <v>0</v>
      </c>
      <c r="DU304" s="439">
        <f t="shared" si="583"/>
        <v>0</v>
      </c>
      <c r="DV304" s="439">
        <f t="shared" si="583"/>
        <v>0</v>
      </c>
      <c r="DW304" s="439">
        <f t="shared" si="583"/>
        <v>0</v>
      </c>
      <c r="DX304" s="439">
        <f t="shared" si="583"/>
        <v>0</v>
      </c>
      <c r="DY304" s="439">
        <f t="shared" si="583"/>
        <v>0</v>
      </c>
      <c r="DZ304" s="439">
        <f t="shared" si="583"/>
        <v>0</v>
      </c>
      <c r="EA304" s="439">
        <f t="shared" si="583"/>
        <v>0</v>
      </c>
      <c r="EB304" s="439">
        <f t="shared" ref="EB304:GM304" si="584">IF(EB$165=EOMONTH($D131,-1),FV($AE131,ROUNDDOWN(YEARFRAC($D$165,EB$165,1),0),0,$AC131*$B131,0),0)</f>
        <v>0</v>
      </c>
      <c r="EC304" s="439">
        <f t="shared" si="584"/>
        <v>0</v>
      </c>
      <c r="ED304" s="439">
        <f t="shared" si="584"/>
        <v>0</v>
      </c>
      <c r="EE304" s="439">
        <f t="shared" si="584"/>
        <v>0</v>
      </c>
      <c r="EF304" s="439">
        <f t="shared" si="584"/>
        <v>0</v>
      </c>
      <c r="EG304" s="439">
        <f t="shared" si="584"/>
        <v>0</v>
      </c>
      <c r="EH304" s="439">
        <f t="shared" si="584"/>
        <v>0</v>
      </c>
      <c r="EI304" s="439">
        <f t="shared" si="584"/>
        <v>0</v>
      </c>
      <c r="EJ304" s="439">
        <f t="shared" si="584"/>
        <v>0</v>
      </c>
      <c r="EK304" s="439">
        <f t="shared" si="584"/>
        <v>0</v>
      </c>
      <c r="EL304" s="439">
        <f t="shared" si="584"/>
        <v>0</v>
      </c>
      <c r="EM304" s="439">
        <f t="shared" si="584"/>
        <v>0</v>
      </c>
      <c r="EN304" s="439">
        <f t="shared" si="584"/>
        <v>0</v>
      </c>
      <c r="EO304" s="439">
        <f t="shared" si="584"/>
        <v>0</v>
      </c>
      <c r="EP304" s="439">
        <f t="shared" si="584"/>
        <v>0</v>
      </c>
      <c r="EQ304" s="439">
        <f t="shared" si="584"/>
        <v>0</v>
      </c>
      <c r="ER304" s="439">
        <f t="shared" si="584"/>
        <v>0</v>
      </c>
      <c r="ES304" s="439">
        <f t="shared" si="584"/>
        <v>0</v>
      </c>
      <c r="ET304" s="439">
        <f t="shared" si="584"/>
        <v>0</v>
      </c>
      <c r="EU304" s="439">
        <f t="shared" si="584"/>
        <v>0</v>
      </c>
      <c r="EV304" s="439">
        <f t="shared" si="584"/>
        <v>0</v>
      </c>
      <c r="EW304" s="439">
        <f t="shared" si="584"/>
        <v>0</v>
      </c>
      <c r="EX304" s="439">
        <f t="shared" si="584"/>
        <v>0</v>
      </c>
      <c r="EY304" s="439">
        <f t="shared" si="584"/>
        <v>0</v>
      </c>
      <c r="EZ304" s="439">
        <f t="shared" si="584"/>
        <v>0</v>
      </c>
      <c r="FA304" s="439">
        <f t="shared" si="584"/>
        <v>0</v>
      </c>
      <c r="FB304" s="439">
        <f t="shared" si="584"/>
        <v>0</v>
      </c>
      <c r="FC304" s="439">
        <f t="shared" si="584"/>
        <v>0</v>
      </c>
      <c r="FD304" s="439">
        <f t="shared" si="584"/>
        <v>0</v>
      </c>
      <c r="FE304" s="439">
        <f t="shared" si="584"/>
        <v>0</v>
      </c>
      <c r="FF304" s="439">
        <f t="shared" si="584"/>
        <v>0</v>
      </c>
      <c r="FG304" s="439">
        <f t="shared" si="584"/>
        <v>0</v>
      </c>
      <c r="FH304" s="439">
        <f t="shared" si="584"/>
        <v>0</v>
      </c>
      <c r="FI304" s="439">
        <f t="shared" si="584"/>
        <v>0</v>
      </c>
      <c r="FJ304" s="439">
        <f t="shared" si="584"/>
        <v>0</v>
      </c>
      <c r="FK304" s="439">
        <f t="shared" si="584"/>
        <v>0</v>
      </c>
      <c r="FL304" s="439">
        <f t="shared" si="584"/>
        <v>0</v>
      </c>
      <c r="FM304" s="439">
        <f t="shared" si="584"/>
        <v>0</v>
      </c>
      <c r="FN304" s="439">
        <f t="shared" si="584"/>
        <v>0</v>
      </c>
      <c r="FO304" s="439">
        <f t="shared" si="584"/>
        <v>0</v>
      </c>
      <c r="FP304" s="439">
        <f t="shared" si="584"/>
        <v>0</v>
      </c>
      <c r="FQ304" s="439">
        <f t="shared" si="584"/>
        <v>0</v>
      </c>
      <c r="FR304" s="439">
        <f t="shared" si="584"/>
        <v>0</v>
      </c>
      <c r="FS304" s="439">
        <f t="shared" si="584"/>
        <v>0</v>
      </c>
      <c r="FT304" s="439">
        <f t="shared" si="584"/>
        <v>0</v>
      </c>
      <c r="FU304" s="439">
        <f t="shared" si="584"/>
        <v>0</v>
      </c>
      <c r="FV304" s="439">
        <f t="shared" si="584"/>
        <v>0</v>
      </c>
      <c r="FW304" s="439">
        <f t="shared" si="584"/>
        <v>0</v>
      </c>
      <c r="FX304" s="439">
        <f t="shared" si="584"/>
        <v>0</v>
      </c>
      <c r="FY304" s="439">
        <f t="shared" si="584"/>
        <v>0</v>
      </c>
      <c r="FZ304" s="439">
        <f t="shared" si="584"/>
        <v>0</v>
      </c>
      <c r="GA304" s="439">
        <f t="shared" si="584"/>
        <v>0</v>
      </c>
      <c r="GB304" s="439">
        <f t="shared" si="584"/>
        <v>0</v>
      </c>
      <c r="GC304" s="439">
        <f t="shared" si="584"/>
        <v>0</v>
      </c>
      <c r="GD304" s="439">
        <f t="shared" si="584"/>
        <v>0</v>
      </c>
      <c r="GE304" s="439">
        <f t="shared" si="584"/>
        <v>0</v>
      </c>
      <c r="GF304" s="439">
        <f t="shared" si="584"/>
        <v>0</v>
      </c>
      <c r="GG304" s="439">
        <f t="shared" si="584"/>
        <v>0</v>
      </c>
      <c r="GH304" s="439">
        <f t="shared" si="584"/>
        <v>0</v>
      </c>
      <c r="GI304" s="439">
        <f t="shared" si="584"/>
        <v>0</v>
      </c>
      <c r="GJ304" s="439">
        <f t="shared" si="584"/>
        <v>0</v>
      </c>
      <c r="GK304" s="439">
        <f t="shared" si="584"/>
        <v>0</v>
      </c>
      <c r="GL304" s="439">
        <f t="shared" si="584"/>
        <v>0</v>
      </c>
      <c r="GM304" s="439">
        <f t="shared" si="584"/>
        <v>0</v>
      </c>
      <c r="GN304" s="439">
        <f t="shared" ref="GN304:IY304" si="585">IF(GN$165=EOMONTH($D131,-1),FV($AE131,ROUNDDOWN(YEARFRAC($D$165,GN$165,1),0),0,$AC131*$B131,0),0)</f>
        <v>0</v>
      </c>
      <c r="GO304" s="439">
        <f t="shared" si="585"/>
        <v>0</v>
      </c>
      <c r="GP304" s="439">
        <f t="shared" si="585"/>
        <v>0</v>
      </c>
      <c r="GQ304" s="439">
        <f t="shared" si="585"/>
        <v>0</v>
      </c>
      <c r="GR304" s="439">
        <f t="shared" si="585"/>
        <v>0</v>
      </c>
      <c r="GS304" s="439">
        <f t="shared" si="585"/>
        <v>0</v>
      </c>
      <c r="GT304" s="439">
        <f t="shared" si="585"/>
        <v>0</v>
      </c>
      <c r="GU304" s="439">
        <f t="shared" si="585"/>
        <v>0</v>
      </c>
      <c r="GV304" s="439">
        <f t="shared" si="585"/>
        <v>0</v>
      </c>
      <c r="GW304" s="439">
        <f t="shared" si="585"/>
        <v>0</v>
      </c>
      <c r="GX304" s="439">
        <f t="shared" si="585"/>
        <v>0</v>
      </c>
      <c r="GY304" s="439">
        <f t="shared" si="585"/>
        <v>0</v>
      </c>
      <c r="GZ304" s="439">
        <f t="shared" si="585"/>
        <v>0</v>
      </c>
      <c r="HA304" s="439">
        <f t="shared" si="585"/>
        <v>0</v>
      </c>
      <c r="HB304" s="439">
        <f t="shared" si="585"/>
        <v>0</v>
      </c>
      <c r="HC304" s="439">
        <f t="shared" si="585"/>
        <v>0</v>
      </c>
      <c r="HD304" s="439">
        <f t="shared" si="585"/>
        <v>0</v>
      </c>
      <c r="HE304" s="439">
        <f t="shared" si="585"/>
        <v>0</v>
      </c>
      <c r="HF304" s="439">
        <f t="shared" si="585"/>
        <v>0</v>
      </c>
      <c r="HG304" s="439">
        <f t="shared" si="585"/>
        <v>0</v>
      </c>
      <c r="HH304" s="439">
        <f t="shared" si="585"/>
        <v>0</v>
      </c>
      <c r="HI304" s="439">
        <f t="shared" si="585"/>
        <v>0</v>
      </c>
      <c r="HJ304" s="439">
        <f t="shared" si="585"/>
        <v>0</v>
      </c>
      <c r="HK304" s="439">
        <f t="shared" si="585"/>
        <v>0</v>
      </c>
      <c r="HL304" s="439">
        <f t="shared" si="585"/>
        <v>0</v>
      </c>
      <c r="HM304" s="439">
        <f t="shared" si="585"/>
        <v>0</v>
      </c>
      <c r="HN304" s="439">
        <f t="shared" si="585"/>
        <v>0</v>
      </c>
      <c r="HO304" s="439">
        <f t="shared" si="585"/>
        <v>0</v>
      </c>
      <c r="HP304" s="439">
        <f t="shared" si="585"/>
        <v>0</v>
      </c>
      <c r="HQ304" s="439">
        <f t="shared" si="585"/>
        <v>0</v>
      </c>
      <c r="HR304" s="439">
        <f t="shared" si="585"/>
        <v>0</v>
      </c>
      <c r="HS304" s="439">
        <f t="shared" si="585"/>
        <v>0</v>
      </c>
      <c r="HT304" s="439">
        <f t="shared" si="585"/>
        <v>0</v>
      </c>
      <c r="HU304" s="439">
        <f t="shared" si="585"/>
        <v>0</v>
      </c>
      <c r="HV304" s="439">
        <f t="shared" si="585"/>
        <v>0</v>
      </c>
      <c r="HW304" s="439">
        <f t="shared" si="585"/>
        <v>0</v>
      </c>
      <c r="HX304" s="439">
        <f t="shared" si="585"/>
        <v>0</v>
      </c>
      <c r="HY304" s="439">
        <f t="shared" si="585"/>
        <v>0</v>
      </c>
      <c r="HZ304" s="439">
        <f t="shared" si="585"/>
        <v>0</v>
      </c>
      <c r="IA304" s="439">
        <f t="shared" si="585"/>
        <v>0</v>
      </c>
      <c r="IB304" s="439">
        <f t="shared" si="585"/>
        <v>0</v>
      </c>
      <c r="IC304" s="439">
        <f t="shared" si="585"/>
        <v>0</v>
      </c>
      <c r="ID304" s="439">
        <f t="shared" si="585"/>
        <v>0</v>
      </c>
      <c r="IE304" s="439">
        <f t="shared" si="585"/>
        <v>0</v>
      </c>
      <c r="IF304" s="439">
        <f t="shared" si="585"/>
        <v>0</v>
      </c>
      <c r="IG304" s="439">
        <f t="shared" si="585"/>
        <v>0</v>
      </c>
      <c r="IH304" s="439">
        <f t="shared" si="585"/>
        <v>0</v>
      </c>
      <c r="II304" s="439">
        <f t="shared" si="585"/>
        <v>0</v>
      </c>
      <c r="IJ304" s="439">
        <f t="shared" si="585"/>
        <v>0</v>
      </c>
      <c r="IK304" s="439">
        <f t="shared" si="585"/>
        <v>0</v>
      </c>
      <c r="IL304" s="439">
        <f t="shared" si="585"/>
        <v>0</v>
      </c>
      <c r="IM304" s="439">
        <f t="shared" si="585"/>
        <v>0</v>
      </c>
      <c r="IN304" s="439">
        <f t="shared" si="585"/>
        <v>0</v>
      </c>
      <c r="IO304" s="439">
        <f t="shared" si="585"/>
        <v>0</v>
      </c>
      <c r="IP304" s="439">
        <f t="shared" si="585"/>
        <v>0</v>
      </c>
      <c r="IQ304" s="439">
        <f t="shared" si="585"/>
        <v>0</v>
      </c>
      <c r="IR304" s="439">
        <f t="shared" si="585"/>
        <v>0</v>
      </c>
      <c r="IS304" s="439">
        <f t="shared" si="585"/>
        <v>0</v>
      </c>
      <c r="IT304" s="439">
        <f t="shared" si="585"/>
        <v>0</v>
      </c>
      <c r="IU304" s="439">
        <f t="shared" si="585"/>
        <v>0</v>
      </c>
      <c r="IV304" s="439">
        <f t="shared" si="585"/>
        <v>0</v>
      </c>
      <c r="IW304" s="439">
        <f t="shared" si="585"/>
        <v>0</v>
      </c>
      <c r="IX304" s="439">
        <f t="shared" si="585"/>
        <v>0</v>
      </c>
      <c r="IY304" s="439">
        <f t="shared" si="585"/>
        <v>0</v>
      </c>
      <c r="IZ304" s="439">
        <f t="shared" ref="IZ304:LK304" si="586">IF(IZ$165=EOMONTH($D131,-1),FV($AE131,ROUNDDOWN(YEARFRAC($D$165,IZ$165,1),0),0,$AC131*$B131,0),0)</f>
        <v>0</v>
      </c>
      <c r="JA304" s="439">
        <f t="shared" si="586"/>
        <v>0</v>
      </c>
      <c r="JB304" s="439">
        <f t="shared" si="586"/>
        <v>0</v>
      </c>
      <c r="JC304" s="439">
        <f t="shared" si="586"/>
        <v>0</v>
      </c>
      <c r="JD304" s="439">
        <f t="shared" si="586"/>
        <v>0</v>
      </c>
      <c r="JE304" s="439">
        <f t="shared" si="586"/>
        <v>0</v>
      </c>
      <c r="JF304" s="439">
        <f t="shared" si="586"/>
        <v>0</v>
      </c>
      <c r="JG304" s="439">
        <f t="shared" si="586"/>
        <v>0</v>
      </c>
      <c r="JH304" s="439">
        <f t="shared" si="586"/>
        <v>0</v>
      </c>
      <c r="JI304" s="439">
        <f t="shared" si="586"/>
        <v>0</v>
      </c>
      <c r="JJ304" s="439">
        <f t="shared" si="586"/>
        <v>0</v>
      </c>
      <c r="JK304" s="439">
        <f t="shared" si="586"/>
        <v>0</v>
      </c>
      <c r="JL304" s="439">
        <f t="shared" si="586"/>
        <v>0</v>
      </c>
      <c r="JM304" s="439">
        <f t="shared" si="586"/>
        <v>0</v>
      </c>
      <c r="JN304" s="439">
        <f t="shared" si="586"/>
        <v>0</v>
      </c>
      <c r="JO304" s="439">
        <f t="shared" si="586"/>
        <v>0</v>
      </c>
      <c r="JP304" s="439">
        <f t="shared" si="586"/>
        <v>0</v>
      </c>
      <c r="JQ304" s="439">
        <f t="shared" si="586"/>
        <v>0</v>
      </c>
      <c r="JR304" s="439">
        <f t="shared" si="586"/>
        <v>0</v>
      </c>
      <c r="JS304" s="439">
        <f t="shared" si="586"/>
        <v>0</v>
      </c>
      <c r="JT304" s="439">
        <f t="shared" si="586"/>
        <v>0</v>
      </c>
      <c r="JU304" s="439">
        <f t="shared" si="586"/>
        <v>0</v>
      </c>
      <c r="JV304" s="439">
        <f t="shared" si="586"/>
        <v>0</v>
      </c>
      <c r="JW304" s="439">
        <f t="shared" si="586"/>
        <v>0</v>
      </c>
      <c r="JX304" s="439">
        <f t="shared" si="586"/>
        <v>0</v>
      </c>
      <c r="JY304" s="439">
        <f t="shared" si="586"/>
        <v>0</v>
      </c>
      <c r="JZ304" s="439">
        <f t="shared" si="586"/>
        <v>0</v>
      </c>
      <c r="KA304" s="439">
        <f t="shared" si="586"/>
        <v>0</v>
      </c>
      <c r="KB304" s="439">
        <f t="shared" si="586"/>
        <v>0</v>
      </c>
      <c r="KC304" s="439">
        <f t="shared" si="586"/>
        <v>0</v>
      </c>
      <c r="KD304" s="439">
        <f t="shared" si="586"/>
        <v>0</v>
      </c>
      <c r="KE304" s="439">
        <f t="shared" si="586"/>
        <v>0</v>
      </c>
      <c r="KF304" s="439">
        <f t="shared" si="586"/>
        <v>0</v>
      </c>
      <c r="KG304" s="439">
        <f t="shared" si="586"/>
        <v>0</v>
      </c>
      <c r="KH304" s="439">
        <f t="shared" si="586"/>
        <v>0</v>
      </c>
      <c r="KI304" s="439">
        <f t="shared" si="586"/>
        <v>0</v>
      </c>
      <c r="KJ304" s="439">
        <f t="shared" si="586"/>
        <v>0</v>
      </c>
      <c r="KK304" s="439">
        <f t="shared" si="586"/>
        <v>0</v>
      </c>
      <c r="KL304" s="439">
        <f t="shared" si="586"/>
        <v>0</v>
      </c>
      <c r="KM304" s="439">
        <f t="shared" si="586"/>
        <v>0</v>
      </c>
      <c r="KN304" s="439">
        <f t="shared" si="586"/>
        <v>0</v>
      </c>
      <c r="KO304" s="439">
        <f t="shared" si="586"/>
        <v>0</v>
      </c>
      <c r="KP304" s="439">
        <f t="shared" si="586"/>
        <v>0</v>
      </c>
      <c r="KQ304" s="439">
        <f t="shared" si="586"/>
        <v>0</v>
      </c>
      <c r="KR304" s="439">
        <f t="shared" si="586"/>
        <v>0</v>
      </c>
      <c r="KS304" s="439">
        <f t="shared" si="586"/>
        <v>0</v>
      </c>
      <c r="KT304" s="439">
        <f t="shared" si="586"/>
        <v>0</v>
      </c>
      <c r="KU304" s="439">
        <f t="shared" si="586"/>
        <v>0</v>
      </c>
      <c r="KV304" s="439">
        <f t="shared" si="586"/>
        <v>0</v>
      </c>
      <c r="KW304" s="439">
        <f t="shared" si="586"/>
        <v>0</v>
      </c>
      <c r="KX304" s="439">
        <f t="shared" si="586"/>
        <v>0</v>
      </c>
      <c r="KY304" s="439">
        <f t="shared" si="586"/>
        <v>0</v>
      </c>
      <c r="KZ304" s="439">
        <f t="shared" si="586"/>
        <v>0</v>
      </c>
      <c r="LA304" s="439">
        <f t="shared" si="586"/>
        <v>0</v>
      </c>
      <c r="LB304" s="439">
        <f t="shared" si="586"/>
        <v>0</v>
      </c>
      <c r="LC304" s="439">
        <f t="shared" si="586"/>
        <v>0</v>
      </c>
      <c r="LD304" s="439">
        <f t="shared" si="586"/>
        <v>0</v>
      </c>
      <c r="LE304" s="439">
        <f t="shared" si="586"/>
        <v>0</v>
      </c>
      <c r="LF304" s="439">
        <f t="shared" si="586"/>
        <v>0</v>
      </c>
      <c r="LG304" s="439">
        <f t="shared" si="586"/>
        <v>0</v>
      </c>
      <c r="LH304" s="439">
        <f t="shared" si="586"/>
        <v>0</v>
      </c>
      <c r="LI304" s="439">
        <f t="shared" si="586"/>
        <v>0</v>
      </c>
      <c r="LJ304" s="439">
        <f t="shared" si="586"/>
        <v>0</v>
      </c>
      <c r="LK304" s="439">
        <f t="shared" si="586"/>
        <v>0</v>
      </c>
      <c r="LL304" s="439">
        <f t="shared" ref="LL304:NK304" si="587">IF(LL$165=EOMONTH($D131,-1),FV($AE131,ROUNDDOWN(YEARFRAC($D$165,LL$165,1),0),0,$AC131*$B131,0),0)</f>
        <v>0</v>
      </c>
      <c r="LM304" s="439">
        <f t="shared" si="587"/>
        <v>0</v>
      </c>
      <c r="LN304" s="439">
        <f t="shared" si="587"/>
        <v>0</v>
      </c>
      <c r="LO304" s="439">
        <f t="shared" si="587"/>
        <v>0</v>
      </c>
      <c r="LP304" s="439">
        <f t="shared" si="587"/>
        <v>0</v>
      </c>
      <c r="LQ304" s="439">
        <f t="shared" si="587"/>
        <v>0</v>
      </c>
      <c r="LR304" s="439">
        <f t="shared" si="587"/>
        <v>0</v>
      </c>
      <c r="LS304" s="439">
        <f t="shared" si="587"/>
        <v>0</v>
      </c>
      <c r="LT304" s="439">
        <f t="shared" si="587"/>
        <v>0</v>
      </c>
      <c r="LU304" s="439">
        <f t="shared" si="587"/>
        <v>0</v>
      </c>
      <c r="LV304" s="439">
        <f t="shared" si="587"/>
        <v>0</v>
      </c>
      <c r="LW304" s="439">
        <f t="shared" si="587"/>
        <v>0</v>
      </c>
      <c r="LX304" s="439">
        <f t="shared" si="587"/>
        <v>0</v>
      </c>
      <c r="LY304" s="439">
        <f t="shared" si="587"/>
        <v>0</v>
      </c>
      <c r="LZ304" s="439">
        <f t="shared" si="587"/>
        <v>0</v>
      </c>
      <c r="MA304" s="439">
        <f t="shared" si="587"/>
        <v>0</v>
      </c>
      <c r="MB304" s="439">
        <f t="shared" si="587"/>
        <v>0</v>
      </c>
      <c r="MC304" s="439">
        <f t="shared" si="587"/>
        <v>0</v>
      </c>
      <c r="MD304" s="439">
        <f t="shared" si="587"/>
        <v>0</v>
      </c>
      <c r="ME304" s="439">
        <f t="shared" si="587"/>
        <v>0</v>
      </c>
      <c r="MF304" s="439">
        <f t="shared" si="587"/>
        <v>0</v>
      </c>
      <c r="MG304" s="439">
        <f t="shared" si="587"/>
        <v>0</v>
      </c>
      <c r="MH304" s="439">
        <f t="shared" si="587"/>
        <v>0</v>
      </c>
      <c r="MI304" s="439">
        <f t="shared" si="587"/>
        <v>0</v>
      </c>
      <c r="MJ304" s="439">
        <f t="shared" si="587"/>
        <v>0</v>
      </c>
      <c r="MK304" s="439">
        <f t="shared" si="587"/>
        <v>0</v>
      </c>
      <c r="ML304" s="439">
        <f t="shared" si="587"/>
        <v>0</v>
      </c>
      <c r="MM304" s="439">
        <f t="shared" si="587"/>
        <v>0</v>
      </c>
      <c r="MN304" s="439">
        <f t="shared" si="587"/>
        <v>0</v>
      </c>
      <c r="MO304" s="439">
        <f t="shared" si="587"/>
        <v>0</v>
      </c>
      <c r="MP304" s="439">
        <f t="shared" si="587"/>
        <v>0</v>
      </c>
      <c r="MQ304" s="439">
        <f t="shared" si="587"/>
        <v>0</v>
      </c>
      <c r="MR304" s="439">
        <f t="shared" si="587"/>
        <v>0</v>
      </c>
      <c r="MS304" s="439">
        <f t="shared" si="587"/>
        <v>0</v>
      </c>
      <c r="MT304" s="439">
        <f t="shared" si="587"/>
        <v>0</v>
      </c>
      <c r="MU304" s="439">
        <f t="shared" si="587"/>
        <v>0</v>
      </c>
      <c r="MV304" s="439">
        <f t="shared" si="587"/>
        <v>0</v>
      </c>
      <c r="MW304" s="439">
        <f t="shared" si="587"/>
        <v>0</v>
      </c>
      <c r="MX304" s="439">
        <f t="shared" si="587"/>
        <v>0</v>
      </c>
      <c r="MY304" s="439">
        <f t="shared" si="587"/>
        <v>0</v>
      </c>
      <c r="MZ304" s="439">
        <f t="shared" si="587"/>
        <v>0</v>
      </c>
      <c r="NA304" s="439">
        <f t="shared" si="587"/>
        <v>0</v>
      </c>
      <c r="NB304" s="439">
        <f t="shared" si="587"/>
        <v>0</v>
      </c>
      <c r="NC304" s="439">
        <f t="shared" si="587"/>
        <v>0</v>
      </c>
      <c r="ND304" s="439">
        <f t="shared" si="587"/>
        <v>0</v>
      </c>
      <c r="NE304" s="439">
        <f t="shared" si="587"/>
        <v>0</v>
      </c>
      <c r="NF304" s="439">
        <f t="shared" si="587"/>
        <v>0</v>
      </c>
      <c r="NG304" s="439">
        <f t="shared" si="587"/>
        <v>0</v>
      </c>
      <c r="NH304" s="439">
        <f t="shared" si="587"/>
        <v>0</v>
      </c>
      <c r="NI304" s="439">
        <f t="shared" si="587"/>
        <v>0</v>
      </c>
      <c r="NJ304" s="439">
        <f t="shared" si="587"/>
        <v>0</v>
      </c>
      <c r="NK304" s="442">
        <f t="shared" si="587"/>
        <v>0</v>
      </c>
    </row>
    <row r="305" spans="1:375" x14ac:dyDescent="0.15">
      <c r="A305" s="436">
        <f t="shared" si="581"/>
        <v>-4974.0740000000023</v>
      </c>
      <c r="B305" s="441" t="s">
        <v>758</v>
      </c>
      <c r="C305" s="438" t="s">
        <v>759</v>
      </c>
      <c r="D305" s="439">
        <f>IF(D$165=EOMONTH($D131,-1),SUMIFS($D296:$NK296,$D$165:$NK$165,"&gt;="&amp;EOMONTH($D131,$S131),$D$165:$NK$165,"&lt;"&amp;EOMONTH($D131,60))*-$AF131+SUMIFS($D296:$NK296,$D$165:$NK$165,"&gt;="&amp;EOMONTH($D131,60),$D$165:$NK$165,"&lt;"&amp;EOMONTH($D131,372))*-$AG131,0)</f>
        <v>0</v>
      </c>
      <c r="E305" s="439">
        <f t="shared" ref="E305:BP305" si="588">IF(E$165=EOMONTH($D131,-1),SUMIFS($D296:$NK296,$D$165:$NK$165,"&gt;="&amp;EOMONTH($D131,$S131),$D$165:$NK$165,"&lt;"&amp;EOMONTH($D131,60))*-$AF131+SUMIFS($D296:$NK296,$D$165:$NK$165,"&gt;="&amp;EOMONTH($D131,60),$D$165:$NK$165,"&lt;"&amp;EOMONTH($D131,372))*-$AG131,0)</f>
        <v>0</v>
      </c>
      <c r="F305" s="439">
        <f t="shared" si="588"/>
        <v>0</v>
      </c>
      <c r="G305" s="439">
        <f t="shared" si="588"/>
        <v>0</v>
      </c>
      <c r="H305" s="439">
        <f t="shared" si="588"/>
        <v>0</v>
      </c>
      <c r="I305" s="439">
        <f t="shared" si="588"/>
        <v>0</v>
      </c>
      <c r="J305" s="439">
        <f t="shared" si="588"/>
        <v>0</v>
      </c>
      <c r="K305" s="439">
        <f t="shared" si="588"/>
        <v>0</v>
      </c>
      <c r="L305" s="439">
        <f t="shared" si="588"/>
        <v>0</v>
      </c>
      <c r="M305" s="439">
        <f t="shared" si="588"/>
        <v>0</v>
      </c>
      <c r="N305" s="439">
        <f t="shared" si="588"/>
        <v>0</v>
      </c>
      <c r="O305" s="439">
        <f t="shared" si="588"/>
        <v>0</v>
      </c>
      <c r="P305" s="439">
        <f t="shared" si="588"/>
        <v>0</v>
      </c>
      <c r="Q305" s="439">
        <f t="shared" si="588"/>
        <v>0</v>
      </c>
      <c r="R305" s="439">
        <f t="shared" si="588"/>
        <v>0</v>
      </c>
      <c r="S305" s="439">
        <f t="shared" si="588"/>
        <v>0</v>
      </c>
      <c r="T305" s="439">
        <f t="shared" si="588"/>
        <v>0</v>
      </c>
      <c r="U305" s="439">
        <f t="shared" si="588"/>
        <v>0</v>
      </c>
      <c r="V305" s="439">
        <f t="shared" si="588"/>
        <v>0</v>
      </c>
      <c r="W305" s="439">
        <f t="shared" si="588"/>
        <v>-4974.0740000000023</v>
      </c>
      <c r="X305" s="439">
        <f t="shared" si="588"/>
        <v>0</v>
      </c>
      <c r="Y305" s="439">
        <f t="shared" si="588"/>
        <v>0</v>
      </c>
      <c r="Z305" s="439">
        <f t="shared" si="588"/>
        <v>0</v>
      </c>
      <c r="AA305" s="439">
        <f t="shared" si="588"/>
        <v>0</v>
      </c>
      <c r="AB305" s="439">
        <f t="shared" si="588"/>
        <v>0</v>
      </c>
      <c r="AC305" s="439">
        <f t="shared" si="588"/>
        <v>0</v>
      </c>
      <c r="AD305" s="439">
        <f t="shared" si="588"/>
        <v>0</v>
      </c>
      <c r="AE305" s="439">
        <f t="shared" si="588"/>
        <v>0</v>
      </c>
      <c r="AF305" s="439">
        <f t="shared" si="588"/>
        <v>0</v>
      </c>
      <c r="AG305" s="439">
        <f t="shared" si="588"/>
        <v>0</v>
      </c>
      <c r="AH305" s="439">
        <f t="shared" si="588"/>
        <v>0</v>
      </c>
      <c r="AI305" s="439">
        <f t="shared" si="588"/>
        <v>0</v>
      </c>
      <c r="AJ305" s="439">
        <f t="shared" si="588"/>
        <v>0</v>
      </c>
      <c r="AK305" s="439">
        <f t="shared" si="588"/>
        <v>0</v>
      </c>
      <c r="AL305" s="439">
        <f t="shared" si="588"/>
        <v>0</v>
      </c>
      <c r="AM305" s="439">
        <f t="shared" si="588"/>
        <v>0</v>
      </c>
      <c r="AN305" s="439">
        <f t="shared" si="588"/>
        <v>0</v>
      </c>
      <c r="AO305" s="439">
        <f t="shared" si="588"/>
        <v>0</v>
      </c>
      <c r="AP305" s="439">
        <f t="shared" si="588"/>
        <v>0</v>
      </c>
      <c r="AQ305" s="439">
        <f t="shared" si="588"/>
        <v>0</v>
      </c>
      <c r="AR305" s="439">
        <f t="shared" si="588"/>
        <v>0</v>
      </c>
      <c r="AS305" s="439">
        <f t="shared" si="588"/>
        <v>0</v>
      </c>
      <c r="AT305" s="439">
        <f t="shared" si="588"/>
        <v>0</v>
      </c>
      <c r="AU305" s="439">
        <f t="shared" si="588"/>
        <v>0</v>
      </c>
      <c r="AV305" s="439">
        <f t="shared" si="588"/>
        <v>0</v>
      </c>
      <c r="AW305" s="439">
        <f t="shared" si="588"/>
        <v>0</v>
      </c>
      <c r="AX305" s="439">
        <f t="shared" si="588"/>
        <v>0</v>
      </c>
      <c r="AY305" s="439">
        <f t="shared" si="588"/>
        <v>0</v>
      </c>
      <c r="AZ305" s="439">
        <f t="shared" si="588"/>
        <v>0</v>
      </c>
      <c r="BA305" s="439">
        <f t="shared" si="588"/>
        <v>0</v>
      </c>
      <c r="BB305" s="439">
        <f t="shared" si="588"/>
        <v>0</v>
      </c>
      <c r="BC305" s="439">
        <f t="shared" si="588"/>
        <v>0</v>
      </c>
      <c r="BD305" s="439">
        <f t="shared" si="588"/>
        <v>0</v>
      </c>
      <c r="BE305" s="439">
        <f t="shared" si="588"/>
        <v>0</v>
      </c>
      <c r="BF305" s="439">
        <f t="shared" si="588"/>
        <v>0</v>
      </c>
      <c r="BG305" s="439">
        <f t="shared" si="588"/>
        <v>0</v>
      </c>
      <c r="BH305" s="439">
        <f t="shared" si="588"/>
        <v>0</v>
      </c>
      <c r="BI305" s="439">
        <f t="shared" si="588"/>
        <v>0</v>
      </c>
      <c r="BJ305" s="439">
        <f t="shared" si="588"/>
        <v>0</v>
      </c>
      <c r="BK305" s="439">
        <f t="shared" si="588"/>
        <v>0</v>
      </c>
      <c r="BL305" s="439">
        <f t="shared" si="588"/>
        <v>0</v>
      </c>
      <c r="BM305" s="439">
        <f t="shared" si="588"/>
        <v>0</v>
      </c>
      <c r="BN305" s="439">
        <f t="shared" si="588"/>
        <v>0</v>
      </c>
      <c r="BO305" s="439">
        <f t="shared" si="588"/>
        <v>0</v>
      </c>
      <c r="BP305" s="439">
        <f t="shared" si="588"/>
        <v>0</v>
      </c>
      <c r="BQ305" s="439">
        <f t="shared" ref="BQ305:EB305" si="589">IF(BQ$165=EOMONTH($D131,-1),SUMIFS($D296:$NK296,$D$165:$NK$165,"&gt;="&amp;EOMONTH($D131,$S131),$D$165:$NK$165,"&lt;"&amp;EOMONTH($D131,60))*-$AF131+SUMIFS($D296:$NK296,$D$165:$NK$165,"&gt;="&amp;EOMONTH($D131,60),$D$165:$NK$165,"&lt;"&amp;EOMONTH($D131,372))*-$AG131,0)</f>
        <v>0</v>
      </c>
      <c r="BR305" s="439">
        <f t="shared" si="589"/>
        <v>0</v>
      </c>
      <c r="BS305" s="439">
        <f t="shared" si="589"/>
        <v>0</v>
      </c>
      <c r="BT305" s="439">
        <f t="shared" si="589"/>
        <v>0</v>
      </c>
      <c r="BU305" s="439">
        <f t="shared" si="589"/>
        <v>0</v>
      </c>
      <c r="BV305" s="439">
        <f t="shared" si="589"/>
        <v>0</v>
      </c>
      <c r="BW305" s="439">
        <f t="shared" si="589"/>
        <v>0</v>
      </c>
      <c r="BX305" s="439">
        <f t="shared" si="589"/>
        <v>0</v>
      </c>
      <c r="BY305" s="439">
        <f t="shared" si="589"/>
        <v>0</v>
      </c>
      <c r="BZ305" s="439">
        <f t="shared" si="589"/>
        <v>0</v>
      </c>
      <c r="CA305" s="439">
        <f t="shared" si="589"/>
        <v>0</v>
      </c>
      <c r="CB305" s="439">
        <f t="shared" si="589"/>
        <v>0</v>
      </c>
      <c r="CC305" s="439">
        <f t="shared" si="589"/>
        <v>0</v>
      </c>
      <c r="CD305" s="439">
        <f t="shared" si="589"/>
        <v>0</v>
      </c>
      <c r="CE305" s="439">
        <f t="shared" si="589"/>
        <v>0</v>
      </c>
      <c r="CF305" s="439">
        <f t="shared" si="589"/>
        <v>0</v>
      </c>
      <c r="CG305" s="439">
        <f t="shared" si="589"/>
        <v>0</v>
      </c>
      <c r="CH305" s="439">
        <f t="shared" si="589"/>
        <v>0</v>
      </c>
      <c r="CI305" s="439">
        <f t="shared" si="589"/>
        <v>0</v>
      </c>
      <c r="CJ305" s="439">
        <f t="shared" si="589"/>
        <v>0</v>
      </c>
      <c r="CK305" s="439">
        <f t="shared" si="589"/>
        <v>0</v>
      </c>
      <c r="CL305" s="439">
        <f t="shared" si="589"/>
        <v>0</v>
      </c>
      <c r="CM305" s="439">
        <f t="shared" si="589"/>
        <v>0</v>
      </c>
      <c r="CN305" s="439">
        <f t="shared" si="589"/>
        <v>0</v>
      </c>
      <c r="CO305" s="439">
        <f t="shared" si="589"/>
        <v>0</v>
      </c>
      <c r="CP305" s="439">
        <f t="shared" si="589"/>
        <v>0</v>
      </c>
      <c r="CQ305" s="439">
        <f t="shared" si="589"/>
        <v>0</v>
      </c>
      <c r="CR305" s="439">
        <f t="shared" si="589"/>
        <v>0</v>
      </c>
      <c r="CS305" s="439">
        <f t="shared" si="589"/>
        <v>0</v>
      </c>
      <c r="CT305" s="439">
        <f t="shared" si="589"/>
        <v>0</v>
      </c>
      <c r="CU305" s="439">
        <f t="shared" si="589"/>
        <v>0</v>
      </c>
      <c r="CV305" s="439">
        <f t="shared" si="589"/>
        <v>0</v>
      </c>
      <c r="CW305" s="439">
        <f t="shared" si="589"/>
        <v>0</v>
      </c>
      <c r="CX305" s="439">
        <f t="shared" si="589"/>
        <v>0</v>
      </c>
      <c r="CY305" s="439">
        <f t="shared" si="589"/>
        <v>0</v>
      </c>
      <c r="CZ305" s="439">
        <f t="shared" si="589"/>
        <v>0</v>
      </c>
      <c r="DA305" s="439">
        <f t="shared" si="589"/>
        <v>0</v>
      </c>
      <c r="DB305" s="439">
        <f t="shared" si="589"/>
        <v>0</v>
      </c>
      <c r="DC305" s="439">
        <f t="shared" si="589"/>
        <v>0</v>
      </c>
      <c r="DD305" s="439">
        <f t="shared" si="589"/>
        <v>0</v>
      </c>
      <c r="DE305" s="439">
        <f t="shared" si="589"/>
        <v>0</v>
      </c>
      <c r="DF305" s="439">
        <f t="shared" si="589"/>
        <v>0</v>
      </c>
      <c r="DG305" s="439">
        <f t="shared" si="589"/>
        <v>0</v>
      </c>
      <c r="DH305" s="439">
        <f t="shared" si="589"/>
        <v>0</v>
      </c>
      <c r="DI305" s="439">
        <f t="shared" si="589"/>
        <v>0</v>
      </c>
      <c r="DJ305" s="439">
        <f t="shared" si="589"/>
        <v>0</v>
      </c>
      <c r="DK305" s="439">
        <f t="shared" si="589"/>
        <v>0</v>
      </c>
      <c r="DL305" s="439">
        <f t="shared" si="589"/>
        <v>0</v>
      </c>
      <c r="DM305" s="439">
        <f t="shared" si="589"/>
        <v>0</v>
      </c>
      <c r="DN305" s="439">
        <f t="shared" si="589"/>
        <v>0</v>
      </c>
      <c r="DO305" s="439">
        <f t="shared" si="589"/>
        <v>0</v>
      </c>
      <c r="DP305" s="439">
        <f t="shared" si="589"/>
        <v>0</v>
      </c>
      <c r="DQ305" s="439">
        <f t="shared" si="589"/>
        <v>0</v>
      </c>
      <c r="DR305" s="439">
        <f t="shared" si="589"/>
        <v>0</v>
      </c>
      <c r="DS305" s="439">
        <f t="shared" si="589"/>
        <v>0</v>
      </c>
      <c r="DT305" s="439">
        <f t="shared" si="589"/>
        <v>0</v>
      </c>
      <c r="DU305" s="439">
        <f t="shared" si="589"/>
        <v>0</v>
      </c>
      <c r="DV305" s="439">
        <f t="shared" si="589"/>
        <v>0</v>
      </c>
      <c r="DW305" s="439">
        <f t="shared" si="589"/>
        <v>0</v>
      </c>
      <c r="DX305" s="439">
        <f t="shared" si="589"/>
        <v>0</v>
      </c>
      <c r="DY305" s="439">
        <f t="shared" si="589"/>
        <v>0</v>
      </c>
      <c r="DZ305" s="439">
        <f t="shared" si="589"/>
        <v>0</v>
      </c>
      <c r="EA305" s="439">
        <f t="shared" si="589"/>
        <v>0</v>
      </c>
      <c r="EB305" s="439">
        <f t="shared" si="589"/>
        <v>0</v>
      </c>
      <c r="EC305" s="439">
        <f t="shared" ref="EC305:GN305" si="590">IF(EC$165=EOMONTH($D131,-1),SUMIFS($D296:$NK296,$D$165:$NK$165,"&gt;="&amp;EOMONTH($D131,$S131),$D$165:$NK$165,"&lt;"&amp;EOMONTH($D131,60))*-$AF131+SUMIFS($D296:$NK296,$D$165:$NK$165,"&gt;="&amp;EOMONTH($D131,60),$D$165:$NK$165,"&lt;"&amp;EOMONTH($D131,372))*-$AG131,0)</f>
        <v>0</v>
      </c>
      <c r="ED305" s="439">
        <f t="shared" si="590"/>
        <v>0</v>
      </c>
      <c r="EE305" s="439">
        <f t="shared" si="590"/>
        <v>0</v>
      </c>
      <c r="EF305" s="439">
        <f t="shared" si="590"/>
        <v>0</v>
      </c>
      <c r="EG305" s="439">
        <f t="shared" si="590"/>
        <v>0</v>
      </c>
      <c r="EH305" s="439">
        <f t="shared" si="590"/>
        <v>0</v>
      </c>
      <c r="EI305" s="439">
        <f t="shared" si="590"/>
        <v>0</v>
      </c>
      <c r="EJ305" s="439">
        <f t="shared" si="590"/>
        <v>0</v>
      </c>
      <c r="EK305" s="439">
        <f t="shared" si="590"/>
        <v>0</v>
      </c>
      <c r="EL305" s="439">
        <f t="shared" si="590"/>
        <v>0</v>
      </c>
      <c r="EM305" s="439">
        <f t="shared" si="590"/>
        <v>0</v>
      </c>
      <c r="EN305" s="439">
        <f t="shared" si="590"/>
        <v>0</v>
      </c>
      <c r="EO305" s="439">
        <f t="shared" si="590"/>
        <v>0</v>
      </c>
      <c r="EP305" s="439">
        <f t="shared" si="590"/>
        <v>0</v>
      </c>
      <c r="EQ305" s="439">
        <f t="shared" si="590"/>
        <v>0</v>
      </c>
      <c r="ER305" s="439">
        <f t="shared" si="590"/>
        <v>0</v>
      </c>
      <c r="ES305" s="439">
        <f t="shared" si="590"/>
        <v>0</v>
      </c>
      <c r="ET305" s="439">
        <f t="shared" si="590"/>
        <v>0</v>
      </c>
      <c r="EU305" s="439">
        <f t="shared" si="590"/>
        <v>0</v>
      </c>
      <c r="EV305" s="439">
        <f t="shared" si="590"/>
        <v>0</v>
      </c>
      <c r="EW305" s="439">
        <f t="shared" si="590"/>
        <v>0</v>
      </c>
      <c r="EX305" s="439">
        <f t="shared" si="590"/>
        <v>0</v>
      </c>
      <c r="EY305" s="439">
        <f t="shared" si="590"/>
        <v>0</v>
      </c>
      <c r="EZ305" s="439">
        <f t="shared" si="590"/>
        <v>0</v>
      </c>
      <c r="FA305" s="439">
        <f t="shared" si="590"/>
        <v>0</v>
      </c>
      <c r="FB305" s="439">
        <f t="shared" si="590"/>
        <v>0</v>
      </c>
      <c r="FC305" s="439">
        <f t="shared" si="590"/>
        <v>0</v>
      </c>
      <c r="FD305" s="439">
        <f t="shared" si="590"/>
        <v>0</v>
      </c>
      <c r="FE305" s="439">
        <f t="shared" si="590"/>
        <v>0</v>
      </c>
      <c r="FF305" s="439">
        <f t="shared" si="590"/>
        <v>0</v>
      </c>
      <c r="FG305" s="439">
        <f t="shared" si="590"/>
        <v>0</v>
      </c>
      <c r="FH305" s="439">
        <f t="shared" si="590"/>
        <v>0</v>
      </c>
      <c r="FI305" s="439">
        <f t="shared" si="590"/>
        <v>0</v>
      </c>
      <c r="FJ305" s="439">
        <f t="shared" si="590"/>
        <v>0</v>
      </c>
      <c r="FK305" s="439">
        <f t="shared" si="590"/>
        <v>0</v>
      </c>
      <c r="FL305" s="439">
        <f t="shared" si="590"/>
        <v>0</v>
      </c>
      <c r="FM305" s="439">
        <f t="shared" si="590"/>
        <v>0</v>
      </c>
      <c r="FN305" s="439">
        <f t="shared" si="590"/>
        <v>0</v>
      </c>
      <c r="FO305" s="439">
        <f t="shared" si="590"/>
        <v>0</v>
      </c>
      <c r="FP305" s="439">
        <f t="shared" si="590"/>
        <v>0</v>
      </c>
      <c r="FQ305" s="439">
        <f t="shared" si="590"/>
        <v>0</v>
      </c>
      <c r="FR305" s="439">
        <f t="shared" si="590"/>
        <v>0</v>
      </c>
      <c r="FS305" s="439">
        <f t="shared" si="590"/>
        <v>0</v>
      </c>
      <c r="FT305" s="439">
        <f t="shared" si="590"/>
        <v>0</v>
      </c>
      <c r="FU305" s="439">
        <f t="shared" si="590"/>
        <v>0</v>
      </c>
      <c r="FV305" s="439">
        <f t="shared" si="590"/>
        <v>0</v>
      </c>
      <c r="FW305" s="439">
        <f t="shared" si="590"/>
        <v>0</v>
      </c>
      <c r="FX305" s="439">
        <f t="shared" si="590"/>
        <v>0</v>
      </c>
      <c r="FY305" s="439">
        <f t="shared" si="590"/>
        <v>0</v>
      </c>
      <c r="FZ305" s="439">
        <f t="shared" si="590"/>
        <v>0</v>
      </c>
      <c r="GA305" s="439">
        <f t="shared" si="590"/>
        <v>0</v>
      </c>
      <c r="GB305" s="439">
        <f t="shared" si="590"/>
        <v>0</v>
      </c>
      <c r="GC305" s="439">
        <f t="shared" si="590"/>
        <v>0</v>
      </c>
      <c r="GD305" s="439">
        <f t="shared" si="590"/>
        <v>0</v>
      </c>
      <c r="GE305" s="439">
        <f t="shared" si="590"/>
        <v>0</v>
      </c>
      <c r="GF305" s="439">
        <f t="shared" si="590"/>
        <v>0</v>
      </c>
      <c r="GG305" s="439">
        <f t="shared" si="590"/>
        <v>0</v>
      </c>
      <c r="GH305" s="439">
        <f t="shared" si="590"/>
        <v>0</v>
      </c>
      <c r="GI305" s="439">
        <f t="shared" si="590"/>
        <v>0</v>
      </c>
      <c r="GJ305" s="439">
        <f t="shared" si="590"/>
        <v>0</v>
      </c>
      <c r="GK305" s="439">
        <f t="shared" si="590"/>
        <v>0</v>
      </c>
      <c r="GL305" s="439">
        <f t="shared" si="590"/>
        <v>0</v>
      </c>
      <c r="GM305" s="439">
        <f t="shared" si="590"/>
        <v>0</v>
      </c>
      <c r="GN305" s="439">
        <f t="shared" si="590"/>
        <v>0</v>
      </c>
      <c r="GO305" s="439">
        <f t="shared" ref="GO305:IZ305" si="591">IF(GO$165=EOMONTH($D131,-1),SUMIFS($D296:$NK296,$D$165:$NK$165,"&gt;="&amp;EOMONTH($D131,$S131),$D$165:$NK$165,"&lt;"&amp;EOMONTH($D131,60))*-$AF131+SUMIFS($D296:$NK296,$D$165:$NK$165,"&gt;="&amp;EOMONTH($D131,60),$D$165:$NK$165,"&lt;"&amp;EOMONTH($D131,372))*-$AG131,0)</f>
        <v>0</v>
      </c>
      <c r="GP305" s="439">
        <f t="shared" si="591"/>
        <v>0</v>
      </c>
      <c r="GQ305" s="439">
        <f t="shared" si="591"/>
        <v>0</v>
      </c>
      <c r="GR305" s="439">
        <f t="shared" si="591"/>
        <v>0</v>
      </c>
      <c r="GS305" s="439">
        <f t="shared" si="591"/>
        <v>0</v>
      </c>
      <c r="GT305" s="439">
        <f t="shared" si="591"/>
        <v>0</v>
      </c>
      <c r="GU305" s="439">
        <f t="shared" si="591"/>
        <v>0</v>
      </c>
      <c r="GV305" s="439">
        <f t="shared" si="591"/>
        <v>0</v>
      </c>
      <c r="GW305" s="439">
        <f t="shared" si="591"/>
        <v>0</v>
      </c>
      <c r="GX305" s="439">
        <f t="shared" si="591"/>
        <v>0</v>
      </c>
      <c r="GY305" s="439">
        <f t="shared" si="591"/>
        <v>0</v>
      </c>
      <c r="GZ305" s="439">
        <f t="shared" si="591"/>
        <v>0</v>
      </c>
      <c r="HA305" s="439">
        <f t="shared" si="591"/>
        <v>0</v>
      </c>
      <c r="HB305" s="439">
        <f t="shared" si="591"/>
        <v>0</v>
      </c>
      <c r="HC305" s="439">
        <f t="shared" si="591"/>
        <v>0</v>
      </c>
      <c r="HD305" s="439">
        <f t="shared" si="591"/>
        <v>0</v>
      </c>
      <c r="HE305" s="439">
        <f t="shared" si="591"/>
        <v>0</v>
      </c>
      <c r="HF305" s="439">
        <f t="shared" si="591"/>
        <v>0</v>
      </c>
      <c r="HG305" s="439">
        <f t="shared" si="591"/>
        <v>0</v>
      </c>
      <c r="HH305" s="439">
        <f t="shared" si="591"/>
        <v>0</v>
      </c>
      <c r="HI305" s="439">
        <f t="shared" si="591"/>
        <v>0</v>
      </c>
      <c r="HJ305" s="439">
        <f t="shared" si="591"/>
        <v>0</v>
      </c>
      <c r="HK305" s="439">
        <f t="shared" si="591"/>
        <v>0</v>
      </c>
      <c r="HL305" s="439">
        <f t="shared" si="591"/>
        <v>0</v>
      </c>
      <c r="HM305" s="439">
        <f t="shared" si="591"/>
        <v>0</v>
      </c>
      <c r="HN305" s="439">
        <f t="shared" si="591"/>
        <v>0</v>
      </c>
      <c r="HO305" s="439">
        <f t="shared" si="591"/>
        <v>0</v>
      </c>
      <c r="HP305" s="439">
        <f t="shared" si="591"/>
        <v>0</v>
      </c>
      <c r="HQ305" s="439">
        <f t="shared" si="591"/>
        <v>0</v>
      </c>
      <c r="HR305" s="439">
        <f t="shared" si="591"/>
        <v>0</v>
      </c>
      <c r="HS305" s="439">
        <f t="shared" si="591"/>
        <v>0</v>
      </c>
      <c r="HT305" s="439">
        <f t="shared" si="591"/>
        <v>0</v>
      </c>
      <c r="HU305" s="439">
        <f t="shared" si="591"/>
        <v>0</v>
      </c>
      <c r="HV305" s="439">
        <f t="shared" si="591"/>
        <v>0</v>
      </c>
      <c r="HW305" s="439">
        <f t="shared" si="591"/>
        <v>0</v>
      </c>
      <c r="HX305" s="439">
        <f t="shared" si="591"/>
        <v>0</v>
      </c>
      <c r="HY305" s="439">
        <f t="shared" si="591"/>
        <v>0</v>
      </c>
      <c r="HZ305" s="439">
        <f t="shared" si="591"/>
        <v>0</v>
      </c>
      <c r="IA305" s="439">
        <f t="shared" si="591"/>
        <v>0</v>
      </c>
      <c r="IB305" s="439">
        <f t="shared" si="591"/>
        <v>0</v>
      </c>
      <c r="IC305" s="439">
        <f t="shared" si="591"/>
        <v>0</v>
      </c>
      <c r="ID305" s="439">
        <f t="shared" si="591"/>
        <v>0</v>
      </c>
      <c r="IE305" s="439">
        <f t="shared" si="591"/>
        <v>0</v>
      </c>
      <c r="IF305" s="439">
        <f t="shared" si="591"/>
        <v>0</v>
      </c>
      <c r="IG305" s="439">
        <f t="shared" si="591"/>
        <v>0</v>
      </c>
      <c r="IH305" s="439">
        <f t="shared" si="591"/>
        <v>0</v>
      </c>
      <c r="II305" s="439">
        <f t="shared" si="591"/>
        <v>0</v>
      </c>
      <c r="IJ305" s="439">
        <f t="shared" si="591"/>
        <v>0</v>
      </c>
      <c r="IK305" s="439">
        <f t="shared" si="591"/>
        <v>0</v>
      </c>
      <c r="IL305" s="439">
        <f t="shared" si="591"/>
        <v>0</v>
      </c>
      <c r="IM305" s="439">
        <f t="shared" si="591"/>
        <v>0</v>
      </c>
      <c r="IN305" s="439">
        <f t="shared" si="591"/>
        <v>0</v>
      </c>
      <c r="IO305" s="439">
        <f t="shared" si="591"/>
        <v>0</v>
      </c>
      <c r="IP305" s="439">
        <f t="shared" si="591"/>
        <v>0</v>
      </c>
      <c r="IQ305" s="439">
        <f t="shared" si="591"/>
        <v>0</v>
      </c>
      <c r="IR305" s="439">
        <f t="shared" si="591"/>
        <v>0</v>
      </c>
      <c r="IS305" s="439">
        <f t="shared" si="591"/>
        <v>0</v>
      </c>
      <c r="IT305" s="439">
        <f t="shared" si="591"/>
        <v>0</v>
      </c>
      <c r="IU305" s="439">
        <f t="shared" si="591"/>
        <v>0</v>
      </c>
      <c r="IV305" s="439">
        <f t="shared" si="591"/>
        <v>0</v>
      </c>
      <c r="IW305" s="439">
        <f t="shared" si="591"/>
        <v>0</v>
      </c>
      <c r="IX305" s="439">
        <f t="shared" si="591"/>
        <v>0</v>
      </c>
      <c r="IY305" s="439">
        <f t="shared" si="591"/>
        <v>0</v>
      </c>
      <c r="IZ305" s="439">
        <f t="shared" si="591"/>
        <v>0</v>
      </c>
      <c r="JA305" s="439">
        <f t="shared" ref="JA305:LL305" si="592">IF(JA$165=EOMONTH($D131,-1),SUMIFS($D296:$NK296,$D$165:$NK$165,"&gt;="&amp;EOMONTH($D131,$S131),$D$165:$NK$165,"&lt;"&amp;EOMONTH($D131,60))*-$AF131+SUMIFS($D296:$NK296,$D$165:$NK$165,"&gt;="&amp;EOMONTH($D131,60),$D$165:$NK$165,"&lt;"&amp;EOMONTH($D131,372))*-$AG131,0)</f>
        <v>0</v>
      </c>
      <c r="JB305" s="439">
        <f t="shared" si="592"/>
        <v>0</v>
      </c>
      <c r="JC305" s="439">
        <f t="shared" si="592"/>
        <v>0</v>
      </c>
      <c r="JD305" s="439">
        <f t="shared" si="592"/>
        <v>0</v>
      </c>
      <c r="JE305" s="439">
        <f t="shared" si="592"/>
        <v>0</v>
      </c>
      <c r="JF305" s="439">
        <f t="shared" si="592"/>
        <v>0</v>
      </c>
      <c r="JG305" s="439">
        <f t="shared" si="592"/>
        <v>0</v>
      </c>
      <c r="JH305" s="439">
        <f t="shared" si="592"/>
        <v>0</v>
      </c>
      <c r="JI305" s="439">
        <f t="shared" si="592"/>
        <v>0</v>
      </c>
      <c r="JJ305" s="439">
        <f t="shared" si="592"/>
        <v>0</v>
      </c>
      <c r="JK305" s="439">
        <f t="shared" si="592"/>
        <v>0</v>
      </c>
      <c r="JL305" s="439">
        <f t="shared" si="592"/>
        <v>0</v>
      </c>
      <c r="JM305" s="439">
        <f t="shared" si="592"/>
        <v>0</v>
      </c>
      <c r="JN305" s="439">
        <f t="shared" si="592"/>
        <v>0</v>
      </c>
      <c r="JO305" s="439">
        <f t="shared" si="592"/>
        <v>0</v>
      </c>
      <c r="JP305" s="439">
        <f t="shared" si="592"/>
        <v>0</v>
      </c>
      <c r="JQ305" s="439">
        <f t="shared" si="592"/>
        <v>0</v>
      </c>
      <c r="JR305" s="439">
        <f t="shared" si="592"/>
        <v>0</v>
      </c>
      <c r="JS305" s="439">
        <f t="shared" si="592"/>
        <v>0</v>
      </c>
      <c r="JT305" s="439">
        <f t="shared" si="592"/>
        <v>0</v>
      </c>
      <c r="JU305" s="439">
        <f t="shared" si="592"/>
        <v>0</v>
      </c>
      <c r="JV305" s="439">
        <f t="shared" si="592"/>
        <v>0</v>
      </c>
      <c r="JW305" s="439">
        <f t="shared" si="592"/>
        <v>0</v>
      </c>
      <c r="JX305" s="439">
        <f t="shared" si="592"/>
        <v>0</v>
      </c>
      <c r="JY305" s="439">
        <f t="shared" si="592"/>
        <v>0</v>
      </c>
      <c r="JZ305" s="439">
        <f t="shared" si="592"/>
        <v>0</v>
      </c>
      <c r="KA305" s="439">
        <f t="shared" si="592"/>
        <v>0</v>
      </c>
      <c r="KB305" s="439">
        <f t="shared" si="592"/>
        <v>0</v>
      </c>
      <c r="KC305" s="439">
        <f t="shared" si="592"/>
        <v>0</v>
      </c>
      <c r="KD305" s="439">
        <f t="shared" si="592"/>
        <v>0</v>
      </c>
      <c r="KE305" s="439">
        <f t="shared" si="592"/>
        <v>0</v>
      </c>
      <c r="KF305" s="439">
        <f t="shared" si="592"/>
        <v>0</v>
      </c>
      <c r="KG305" s="439">
        <f t="shared" si="592"/>
        <v>0</v>
      </c>
      <c r="KH305" s="439">
        <f t="shared" si="592"/>
        <v>0</v>
      </c>
      <c r="KI305" s="439">
        <f t="shared" si="592"/>
        <v>0</v>
      </c>
      <c r="KJ305" s="439">
        <f t="shared" si="592"/>
        <v>0</v>
      </c>
      <c r="KK305" s="439">
        <f t="shared" si="592"/>
        <v>0</v>
      </c>
      <c r="KL305" s="439">
        <f t="shared" si="592"/>
        <v>0</v>
      </c>
      <c r="KM305" s="439">
        <f t="shared" si="592"/>
        <v>0</v>
      </c>
      <c r="KN305" s="439">
        <f t="shared" si="592"/>
        <v>0</v>
      </c>
      <c r="KO305" s="439">
        <f t="shared" si="592"/>
        <v>0</v>
      </c>
      <c r="KP305" s="439">
        <f t="shared" si="592"/>
        <v>0</v>
      </c>
      <c r="KQ305" s="439">
        <f t="shared" si="592"/>
        <v>0</v>
      </c>
      <c r="KR305" s="439">
        <f t="shared" si="592"/>
        <v>0</v>
      </c>
      <c r="KS305" s="439">
        <f t="shared" si="592"/>
        <v>0</v>
      </c>
      <c r="KT305" s="439">
        <f t="shared" si="592"/>
        <v>0</v>
      </c>
      <c r="KU305" s="439">
        <f t="shared" si="592"/>
        <v>0</v>
      </c>
      <c r="KV305" s="439">
        <f t="shared" si="592"/>
        <v>0</v>
      </c>
      <c r="KW305" s="439">
        <f t="shared" si="592"/>
        <v>0</v>
      </c>
      <c r="KX305" s="439">
        <f t="shared" si="592"/>
        <v>0</v>
      </c>
      <c r="KY305" s="439">
        <f t="shared" si="592"/>
        <v>0</v>
      </c>
      <c r="KZ305" s="439">
        <f t="shared" si="592"/>
        <v>0</v>
      </c>
      <c r="LA305" s="439">
        <f t="shared" si="592"/>
        <v>0</v>
      </c>
      <c r="LB305" s="439">
        <f t="shared" si="592"/>
        <v>0</v>
      </c>
      <c r="LC305" s="439">
        <f t="shared" si="592"/>
        <v>0</v>
      </c>
      <c r="LD305" s="439">
        <f t="shared" si="592"/>
        <v>0</v>
      </c>
      <c r="LE305" s="439">
        <f t="shared" si="592"/>
        <v>0</v>
      </c>
      <c r="LF305" s="439">
        <f t="shared" si="592"/>
        <v>0</v>
      </c>
      <c r="LG305" s="439">
        <f t="shared" si="592"/>
        <v>0</v>
      </c>
      <c r="LH305" s="439">
        <f t="shared" si="592"/>
        <v>0</v>
      </c>
      <c r="LI305" s="439">
        <f t="shared" si="592"/>
        <v>0</v>
      </c>
      <c r="LJ305" s="439">
        <f t="shared" si="592"/>
        <v>0</v>
      </c>
      <c r="LK305" s="439">
        <f t="shared" si="592"/>
        <v>0</v>
      </c>
      <c r="LL305" s="439">
        <f t="shared" si="592"/>
        <v>0</v>
      </c>
      <c r="LM305" s="439">
        <f t="shared" ref="LM305:NK305" si="593">IF(LM$165=EOMONTH($D131,-1),SUMIFS($D296:$NK296,$D$165:$NK$165,"&gt;="&amp;EOMONTH($D131,$S131),$D$165:$NK$165,"&lt;"&amp;EOMONTH($D131,60))*-$AF131+SUMIFS($D296:$NK296,$D$165:$NK$165,"&gt;="&amp;EOMONTH($D131,60),$D$165:$NK$165,"&lt;"&amp;EOMONTH($D131,372))*-$AG131,0)</f>
        <v>0</v>
      </c>
      <c r="LN305" s="439">
        <f t="shared" si="593"/>
        <v>0</v>
      </c>
      <c r="LO305" s="439">
        <f t="shared" si="593"/>
        <v>0</v>
      </c>
      <c r="LP305" s="439">
        <f t="shared" si="593"/>
        <v>0</v>
      </c>
      <c r="LQ305" s="439">
        <f t="shared" si="593"/>
        <v>0</v>
      </c>
      <c r="LR305" s="439">
        <f t="shared" si="593"/>
        <v>0</v>
      </c>
      <c r="LS305" s="439">
        <f t="shared" si="593"/>
        <v>0</v>
      </c>
      <c r="LT305" s="439">
        <f t="shared" si="593"/>
        <v>0</v>
      </c>
      <c r="LU305" s="439">
        <f t="shared" si="593"/>
        <v>0</v>
      </c>
      <c r="LV305" s="439">
        <f t="shared" si="593"/>
        <v>0</v>
      </c>
      <c r="LW305" s="439">
        <f t="shared" si="593"/>
        <v>0</v>
      </c>
      <c r="LX305" s="439">
        <f t="shared" si="593"/>
        <v>0</v>
      </c>
      <c r="LY305" s="439">
        <f t="shared" si="593"/>
        <v>0</v>
      </c>
      <c r="LZ305" s="439">
        <f t="shared" si="593"/>
        <v>0</v>
      </c>
      <c r="MA305" s="439">
        <f t="shared" si="593"/>
        <v>0</v>
      </c>
      <c r="MB305" s="439">
        <f t="shared" si="593"/>
        <v>0</v>
      </c>
      <c r="MC305" s="439">
        <f t="shared" si="593"/>
        <v>0</v>
      </c>
      <c r="MD305" s="439">
        <f t="shared" si="593"/>
        <v>0</v>
      </c>
      <c r="ME305" s="439">
        <f t="shared" si="593"/>
        <v>0</v>
      </c>
      <c r="MF305" s="439">
        <f t="shared" si="593"/>
        <v>0</v>
      </c>
      <c r="MG305" s="439">
        <f t="shared" si="593"/>
        <v>0</v>
      </c>
      <c r="MH305" s="439">
        <f t="shared" si="593"/>
        <v>0</v>
      </c>
      <c r="MI305" s="439">
        <f t="shared" si="593"/>
        <v>0</v>
      </c>
      <c r="MJ305" s="439">
        <f t="shared" si="593"/>
        <v>0</v>
      </c>
      <c r="MK305" s="439">
        <f t="shared" si="593"/>
        <v>0</v>
      </c>
      <c r="ML305" s="439">
        <f t="shared" si="593"/>
        <v>0</v>
      </c>
      <c r="MM305" s="439">
        <f t="shared" si="593"/>
        <v>0</v>
      </c>
      <c r="MN305" s="439">
        <f t="shared" si="593"/>
        <v>0</v>
      </c>
      <c r="MO305" s="439">
        <f t="shared" si="593"/>
        <v>0</v>
      </c>
      <c r="MP305" s="439">
        <f t="shared" si="593"/>
        <v>0</v>
      </c>
      <c r="MQ305" s="439">
        <f t="shared" si="593"/>
        <v>0</v>
      </c>
      <c r="MR305" s="439">
        <f t="shared" si="593"/>
        <v>0</v>
      </c>
      <c r="MS305" s="439">
        <f t="shared" si="593"/>
        <v>0</v>
      </c>
      <c r="MT305" s="439">
        <f t="shared" si="593"/>
        <v>0</v>
      </c>
      <c r="MU305" s="439">
        <f t="shared" si="593"/>
        <v>0</v>
      </c>
      <c r="MV305" s="439">
        <f t="shared" si="593"/>
        <v>0</v>
      </c>
      <c r="MW305" s="439">
        <f t="shared" si="593"/>
        <v>0</v>
      </c>
      <c r="MX305" s="439">
        <f t="shared" si="593"/>
        <v>0</v>
      </c>
      <c r="MY305" s="439">
        <f t="shared" si="593"/>
        <v>0</v>
      </c>
      <c r="MZ305" s="439">
        <f t="shared" si="593"/>
        <v>0</v>
      </c>
      <c r="NA305" s="439">
        <f t="shared" si="593"/>
        <v>0</v>
      </c>
      <c r="NB305" s="439">
        <f t="shared" si="593"/>
        <v>0</v>
      </c>
      <c r="NC305" s="439">
        <f t="shared" si="593"/>
        <v>0</v>
      </c>
      <c r="ND305" s="439">
        <f t="shared" si="593"/>
        <v>0</v>
      </c>
      <c r="NE305" s="439">
        <f t="shared" si="593"/>
        <v>0</v>
      </c>
      <c r="NF305" s="439">
        <f t="shared" si="593"/>
        <v>0</v>
      </c>
      <c r="NG305" s="439">
        <f t="shared" si="593"/>
        <v>0</v>
      </c>
      <c r="NH305" s="439">
        <f t="shared" si="593"/>
        <v>0</v>
      </c>
      <c r="NI305" s="439">
        <f t="shared" si="593"/>
        <v>0</v>
      </c>
      <c r="NJ305" s="439">
        <f t="shared" si="593"/>
        <v>0</v>
      </c>
      <c r="NK305" s="442">
        <f t="shared" si="593"/>
        <v>0</v>
      </c>
    </row>
    <row r="306" spans="1:375" x14ac:dyDescent="0.15">
      <c r="A306" s="436">
        <f t="shared" si="581"/>
        <v>-22510.176199999998</v>
      </c>
      <c r="B306" s="441" t="s">
        <v>756</v>
      </c>
      <c r="C306" s="438" t="s">
        <v>760</v>
      </c>
      <c r="D306" s="439">
        <f t="shared" ref="D306:BO306" si="594">IF(D$165=EOMONTH($E131,$R131*(1-$O131)),FV($AE131,ROUNDDOWN(YEARFRAC($D$165,D$165,1),0),0,($AC131*(1-$O131)+$AD131*$O131)*$B131,0),0)</f>
        <v>0</v>
      </c>
      <c r="E306" s="439">
        <f t="shared" si="594"/>
        <v>0</v>
      </c>
      <c r="F306" s="439">
        <f t="shared" si="594"/>
        <v>0</v>
      </c>
      <c r="G306" s="439">
        <f t="shared" si="594"/>
        <v>0</v>
      </c>
      <c r="H306" s="439">
        <f t="shared" si="594"/>
        <v>0</v>
      </c>
      <c r="I306" s="439">
        <f t="shared" si="594"/>
        <v>0</v>
      </c>
      <c r="J306" s="439">
        <f t="shared" si="594"/>
        <v>0</v>
      </c>
      <c r="K306" s="439">
        <f t="shared" si="594"/>
        <v>0</v>
      </c>
      <c r="L306" s="439">
        <f t="shared" si="594"/>
        <v>0</v>
      </c>
      <c r="M306" s="439">
        <f t="shared" si="594"/>
        <v>0</v>
      </c>
      <c r="N306" s="439">
        <f t="shared" si="594"/>
        <v>0</v>
      </c>
      <c r="O306" s="439">
        <f t="shared" si="594"/>
        <v>0</v>
      </c>
      <c r="P306" s="439">
        <f t="shared" si="594"/>
        <v>0</v>
      </c>
      <c r="Q306" s="439">
        <f t="shared" si="594"/>
        <v>0</v>
      </c>
      <c r="R306" s="439">
        <f t="shared" si="594"/>
        <v>0</v>
      </c>
      <c r="S306" s="439">
        <f t="shared" si="594"/>
        <v>0</v>
      </c>
      <c r="T306" s="439">
        <f t="shared" si="594"/>
        <v>0</v>
      </c>
      <c r="U306" s="439">
        <f t="shared" si="594"/>
        <v>0</v>
      </c>
      <c r="V306" s="439">
        <f t="shared" si="594"/>
        <v>0</v>
      </c>
      <c r="W306" s="439">
        <f t="shared" si="594"/>
        <v>0</v>
      </c>
      <c r="X306" s="439">
        <f t="shared" si="594"/>
        <v>0</v>
      </c>
      <c r="Y306" s="439">
        <f t="shared" si="594"/>
        <v>0</v>
      </c>
      <c r="Z306" s="439">
        <f t="shared" si="594"/>
        <v>0</v>
      </c>
      <c r="AA306" s="439">
        <f t="shared" si="594"/>
        <v>0</v>
      </c>
      <c r="AB306" s="439">
        <f t="shared" si="594"/>
        <v>0</v>
      </c>
      <c r="AC306" s="439">
        <f t="shared" si="594"/>
        <v>0</v>
      </c>
      <c r="AD306" s="439">
        <f t="shared" si="594"/>
        <v>0</v>
      </c>
      <c r="AE306" s="439">
        <f t="shared" si="594"/>
        <v>0</v>
      </c>
      <c r="AF306" s="439">
        <f t="shared" si="594"/>
        <v>0</v>
      </c>
      <c r="AG306" s="439">
        <f t="shared" si="594"/>
        <v>0</v>
      </c>
      <c r="AH306" s="439">
        <f t="shared" si="594"/>
        <v>0</v>
      </c>
      <c r="AI306" s="439">
        <f t="shared" si="594"/>
        <v>0</v>
      </c>
      <c r="AJ306" s="439">
        <f t="shared" si="594"/>
        <v>0</v>
      </c>
      <c r="AK306" s="439">
        <f t="shared" si="594"/>
        <v>0</v>
      </c>
      <c r="AL306" s="439">
        <f t="shared" si="594"/>
        <v>0</v>
      </c>
      <c r="AM306" s="439">
        <f t="shared" si="594"/>
        <v>0</v>
      </c>
      <c r="AN306" s="439">
        <f t="shared" si="594"/>
        <v>0</v>
      </c>
      <c r="AO306" s="439">
        <f t="shared" si="594"/>
        <v>0</v>
      </c>
      <c r="AP306" s="439">
        <f t="shared" si="594"/>
        <v>0</v>
      </c>
      <c r="AQ306" s="439">
        <f t="shared" si="594"/>
        <v>0</v>
      </c>
      <c r="AR306" s="439">
        <f t="shared" si="594"/>
        <v>0</v>
      </c>
      <c r="AS306" s="439">
        <f t="shared" si="594"/>
        <v>0</v>
      </c>
      <c r="AT306" s="439">
        <f t="shared" si="594"/>
        <v>0</v>
      </c>
      <c r="AU306" s="439">
        <f t="shared" si="594"/>
        <v>0</v>
      </c>
      <c r="AV306" s="439">
        <f t="shared" si="594"/>
        <v>0</v>
      </c>
      <c r="AW306" s="439">
        <f t="shared" si="594"/>
        <v>0</v>
      </c>
      <c r="AX306" s="439">
        <f t="shared" si="594"/>
        <v>0</v>
      </c>
      <c r="AY306" s="439">
        <f t="shared" si="594"/>
        <v>0</v>
      </c>
      <c r="AZ306" s="439">
        <f t="shared" si="594"/>
        <v>0</v>
      </c>
      <c r="BA306" s="439">
        <f t="shared" si="594"/>
        <v>0</v>
      </c>
      <c r="BB306" s="439">
        <f t="shared" si="594"/>
        <v>0</v>
      </c>
      <c r="BC306" s="439">
        <f t="shared" si="594"/>
        <v>0</v>
      </c>
      <c r="BD306" s="439">
        <f t="shared" si="594"/>
        <v>0</v>
      </c>
      <c r="BE306" s="439">
        <f t="shared" si="594"/>
        <v>0</v>
      </c>
      <c r="BF306" s="439">
        <f t="shared" si="594"/>
        <v>0</v>
      </c>
      <c r="BG306" s="439">
        <f t="shared" si="594"/>
        <v>0</v>
      </c>
      <c r="BH306" s="439">
        <f t="shared" si="594"/>
        <v>0</v>
      </c>
      <c r="BI306" s="439">
        <f t="shared" si="594"/>
        <v>0</v>
      </c>
      <c r="BJ306" s="439">
        <f t="shared" si="594"/>
        <v>-22510.176199999998</v>
      </c>
      <c r="BK306" s="439">
        <f t="shared" si="594"/>
        <v>0</v>
      </c>
      <c r="BL306" s="439">
        <f t="shared" si="594"/>
        <v>0</v>
      </c>
      <c r="BM306" s="439">
        <f t="shared" si="594"/>
        <v>0</v>
      </c>
      <c r="BN306" s="439">
        <f t="shared" si="594"/>
        <v>0</v>
      </c>
      <c r="BO306" s="439">
        <f t="shared" si="594"/>
        <v>0</v>
      </c>
      <c r="BP306" s="439">
        <f t="shared" ref="BP306:EA306" si="595">IF(BP$165=EOMONTH($E131,$R131*(1-$O131)),FV($AE131,ROUNDDOWN(YEARFRAC($D$165,BP$165,1),0),0,($AC131*(1-$O131)+$AD131*$O131)*$B131,0),0)</f>
        <v>0</v>
      </c>
      <c r="BQ306" s="439">
        <f t="shared" si="595"/>
        <v>0</v>
      </c>
      <c r="BR306" s="439">
        <f t="shared" si="595"/>
        <v>0</v>
      </c>
      <c r="BS306" s="439">
        <f t="shared" si="595"/>
        <v>0</v>
      </c>
      <c r="BT306" s="439">
        <f t="shared" si="595"/>
        <v>0</v>
      </c>
      <c r="BU306" s="439">
        <f t="shared" si="595"/>
        <v>0</v>
      </c>
      <c r="BV306" s="439">
        <f t="shared" si="595"/>
        <v>0</v>
      </c>
      <c r="BW306" s="439">
        <f t="shared" si="595"/>
        <v>0</v>
      </c>
      <c r="BX306" s="439">
        <f t="shared" si="595"/>
        <v>0</v>
      </c>
      <c r="BY306" s="439">
        <f t="shared" si="595"/>
        <v>0</v>
      </c>
      <c r="BZ306" s="439">
        <f t="shared" si="595"/>
        <v>0</v>
      </c>
      <c r="CA306" s="439">
        <f t="shared" si="595"/>
        <v>0</v>
      </c>
      <c r="CB306" s="439">
        <f t="shared" si="595"/>
        <v>0</v>
      </c>
      <c r="CC306" s="439">
        <f t="shared" si="595"/>
        <v>0</v>
      </c>
      <c r="CD306" s="439">
        <f t="shared" si="595"/>
        <v>0</v>
      </c>
      <c r="CE306" s="439">
        <f t="shared" si="595"/>
        <v>0</v>
      </c>
      <c r="CF306" s="439">
        <f t="shared" si="595"/>
        <v>0</v>
      </c>
      <c r="CG306" s="439">
        <f t="shared" si="595"/>
        <v>0</v>
      </c>
      <c r="CH306" s="439">
        <f t="shared" si="595"/>
        <v>0</v>
      </c>
      <c r="CI306" s="439">
        <f t="shared" si="595"/>
        <v>0</v>
      </c>
      <c r="CJ306" s="439">
        <f t="shared" si="595"/>
        <v>0</v>
      </c>
      <c r="CK306" s="439">
        <f t="shared" si="595"/>
        <v>0</v>
      </c>
      <c r="CL306" s="439">
        <f t="shared" si="595"/>
        <v>0</v>
      </c>
      <c r="CM306" s="439">
        <f t="shared" si="595"/>
        <v>0</v>
      </c>
      <c r="CN306" s="439">
        <f t="shared" si="595"/>
        <v>0</v>
      </c>
      <c r="CO306" s="439">
        <f t="shared" si="595"/>
        <v>0</v>
      </c>
      <c r="CP306" s="439">
        <f t="shared" si="595"/>
        <v>0</v>
      </c>
      <c r="CQ306" s="439">
        <f t="shared" si="595"/>
        <v>0</v>
      </c>
      <c r="CR306" s="439">
        <f t="shared" si="595"/>
        <v>0</v>
      </c>
      <c r="CS306" s="439">
        <f t="shared" si="595"/>
        <v>0</v>
      </c>
      <c r="CT306" s="439">
        <f t="shared" si="595"/>
        <v>0</v>
      </c>
      <c r="CU306" s="439">
        <f t="shared" si="595"/>
        <v>0</v>
      </c>
      <c r="CV306" s="439">
        <f t="shared" si="595"/>
        <v>0</v>
      </c>
      <c r="CW306" s="439">
        <f t="shared" si="595"/>
        <v>0</v>
      </c>
      <c r="CX306" s="439">
        <f t="shared" si="595"/>
        <v>0</v>
      </c>
      <c r="CY306" s="439">
        <f t="shared" si="595"/>
        <v>0</v>
      </c>
      <c r="CZ306" s="439">
        <f t="shared" si="595"/>
        <v>0</v>
      </c>
      <c r="DA306" s="439">
        <f t="shared" si="595"/>
        <v>0</v>
      </c>
      <c r="DB306" s="439">
        <f t="shared" si="595"/>
        <v>0</v>
      </c>
      <c r="DC306" s="439">
        <f t="shared" si="595"/>
        <v>0</v>
      </c>
      <c r="DD306" s="439">
        <f t="shared" si="595"/>
        <v>0</v>
      </c>
      <c r="DE306" s="439">
        <f t="shared" si="595"/>
        <v>0</v>
      </c>
      <c r="DF306" s="439">
        <f t="shared" si="595"/>
        <v>0</v>
      </c>
      <c r="DG306" s="439">
        <f t="shared" si="595"/>
        <v>0</v>
      </c>
      <c r="DH306" s="439">
        <f t="shared" si="595"/>
        <v>0</v>
      </c>
      <c r="DI306" s="439">
        <f t="shared" si="595"/>
        <v>0</v>
      </c>
      <c r="DJ306" s="439">
        <f t="shared" si="595"/>
        <v>0</v>
      </c>
      <c r="DK306" s="439">
        <f t="shared" si="595"/>
        <v>0</v>
      </c>
      <c r="DL306" s="439">
        <f t="shared" si="595"/>
        <v>0</v>
      </c>
      <c r="DM306" s="439">
        <f t="shared" si="595"/>
        <v>0</v>
      </c>
      <c r="DN306" s="439">
        <f t="shared" si="595"/>
        <v>0</v>
      </c>
      <c r="DO306" s="439">
        <f t="shared" si="595"/>
        <v>0</v>
      </c>
      <c r="DP306" s="439">
        <f t="shared" si="595"/>
        <v>0</v>
      </c>
      <c r="DQ306" s="439">
        <f t="shared" si="595"/>
        <v>0</v>
      </c>
      <c r="DR306" s="439">
        <f t="shared" si="595"/>
        <v>0</v>
      </c>
      <c r="DS306" s="439">
        <f t="shared" si="595"/>
        <v>0</v>
      </c>
      <c r="DT306" s="439">
        <f t="shared" si="595"/>
        <v>0</v>
      </c>
      <c r="DU306" s="439">
        <f t="shared" si="595"/>
        <v>0</v>
      </c>
      <c r="DV306" s="439">
        <f t="shared" si="595"/>
        <v>0</v>
      </c>
      <c r="DW306" s="439">
        <f t="shared" si="595"/>
        <v>0</v>
      </c>
      <c r="DX306" s="439">
        <f t="shared" si="595"/>
        <v>0</v>
      </c>
      <c r="DY306" s="439">
        <f t="shared" si="595"/>
        <v>0</v>
      </c>
      <c r="DZ306" s="439">
        <f t="shared" si="595"/>
        <v>0</v>
      </c>
      <c r="EA306" s="439">
        <f t="shared" si="595"/>
        <v>0</v>
      </c>
      <c r="EB306" s="439">
        <f t="shared" ref="EB306:GM306" si="596">IF(EB$165=EOMONTH($E131,$R131*(1-$O131)),FV($AE131,ROUNDDOWN(YEARFRAC($D$165,EB$165,1),0),0,($AC131*(1-$O131)+$AD131*$O131)*$B131,0),0)</f>
        <v>0</v>
      </c>
      <c r="EC306" s="439">
        <f t="shared" si="596"/>
        <v>0</v>
      </c>
      <c r="ED306" s="439">
        <f t="shared" si="596"/>
        <v>0</v>
      </c>
      <c r="EE306" s="439">
        <f t="shared" si="596"/>
        <v>0</v>
      </c>
      <c r="EF306" s="439">
        <f t="shared" si="596"/>
        <v>0</v>
      </c>
      <c r="EG306" s="439">
        <f t="shared" si="596"/>
        <v>0</v>
      </c>
      <c r="EH306" s="439">
        <f t="shared" si="596"/>
        <v>0</v>
      </c>
      <c r="EI306" s="439">
        <f t="shared" si="596"/>
        <v>0</v>
      </c>
      <c r="EJ306" s="439">
        <f t="shared" si="596"/>
        <v>0</v>
      </c>
      <c r="EK306" s="439">
        <f t="shared" si="596"/>
        <v>0</v>
      </c>
      <c r="EL306" s="439">
        <f t="shared" si="596"/>
        <v>0</v>
      </c>
      <c r="EM306" s="439">
        <f t="shared" si="596"/>
        <v>0</v>
      </c>
      <c r="EN306" s="439">
        <f t="shared" si="596"/>
        <v>0</v>
      </c>
      <c r="EO306" s="439">
        <f t="shared" si="596"/>
        <v>0</v>
      </c>
      <c r="EP306" s="439">
        <f t="shared" si="596"/>
        <v>0</v>
      </c>
      <c r="EQ306" s="439">
        <f t="shared" si="596"/>
        <v>0</v>
      </c>
      <c r="ER306" s="439">
        <f t="shared" si="596"/>
        <v>0</v>
      </c>
      <c r="ES306" s="439">
        <f t="shared" si="596"/>
        <v>0</v>
      </c>
      <c r="ET306" s="439">
        <f t="shared" si="596"/>
        <v>0</v>
      </c>
      <c r="EU306" s="439">
        <f t="shared" si="596"/>
        <v>0</v>
      </c>
      <c r="EV306" s="439">
        <f t="shared" si="596"/>
        <v>0</v>
      </c>
      <c r="EW306" s="439">
        <f t="shared" si="596"/>
        <v>0</v>
      </c>
      <c r="EX306" s="439">
        <f t="shared" si="596"/>
        <v>0</v>
      </c>
      <c r="EY306" s="439">
        <f t="shared" si="596"/>
        <v>0</v>
      </c>
      <c r="EZ306" s="439">
        <f t="shared" si="596"/>
        <v>0</v>
      </c>
      <c r="FA306" s="439">
        <f t="shared" si="596"/>
        <v>0</v>
      </c>
      <c r="FB306" s="439">
        <f t="shared" si="596"/>
        <v>0</v>
      </c>
      <c r="FC306" s="439">
        <f t="shared" si="596"/>
        <v>0</v>
      </c>
      <c r="FD306" s="439">
        <f t="shared" si="596"/>
        <v>0</v>
      </c>
      <c r="FE306" s="439">
        <f t="shared" si="596"/>
        <v>0</v>
      </c>
      <c r="FF306" s="439">
        <f t="shared" si="596"/>
        <v>0</v>
      </c>
      <c r="FG306" s="439">
        <f t="shared" si="596"/>
        <v>0</v>
      </c>
      <c r="FH306" s="439">
        <f t="shared" si="596"/>
        <v>0</v>
      </c>
      <c r="FI306" s="439">
        <f t="shared" si="596"/>
        <v>0</v>
      </c>
      <c r="FJ306" s="439">
        <f t="shared" si="596"/>
        <v>0</v>
      </c>
      <c r="FK306" s="439">
        <f t="shared" si="596"/>
        <v>0</v>
      </c>
      <c r="FL306" s="439">
        <f t="shared" si="596"/>
        <v>0</v>
      </c>
      <c r="FM306" s="439">
        <f t="shared" si="596"/>
        <v>0</v>
      </c>
      <c r="FN306" s="439">
        <f t="shared" si="596"/>
        <v>0</v>
      </c>
      <c r="FO306" s="439">
        <f t="shared" si="596"/>
        <v>0</v>
      </c>
      <c r="FP306" s="439">
        <f t="shared" si="596"/>
        <v>0</v>
      </c>
      <c r="FQ306" s="439">
        <f t="shared" si="596"/>
        <v>0</v>
      </c>
      <c r="FR306" s="439">
        <f t="shared" si="596"/>
        <v>0</v>
      </c>
      <c r="FS306" s="439">
        <f t="shared" si="596"/>
        <v>0</v>
      </c>
      <c r="FT306" s="439">
        <f t="shared" si="596"/>
        <v>0</v>
      </c>
      <c r="FU306" s="439">
        <f t="shared" si="596"/>
        <v>0</v>
      </c>
      <c r="FV306" s="439">
        <f t="shared" si="596"/>
        <v>0</v>
      </c>
      <c r="FW306" s="439">
        <f t="shared" si="596"/>
        <v>0</v>
      </c>
      <c r="FX306" s="439">
        <f t="shared" si="596"/>
        <v>0</v>
      </c>
      <c r="FY306" s="439">
        <f t="shared" si="596"/>
        <v>0</v>
      </c>
      <c r="FZ306" s="439">
        <f t="shared" si="596"/>
        <v>0</v>
      </c>
      <c r="GA306" s="439">
        <f t="shared" si="596"/>
        <v>0</v>
      </c>
      <c r="GB306" s="439">
        <f t="shared" si="596"/>
        <v>0</v>
      </c>
      <c r="GC306" s="439">
        <f t="shared" si="596"/>
        <v>0</v>
      </c>
      <c r="GD306" s="439">
        <f t="shared" si="596"/>
        <v>0</v>
      </c>
      <c r="GE306" s="439">
        <f t="shared" si="596"/>
        <v>0</v>
      </c>
      <c r="GF306" s="439">
        <f t="shared" si="596"/>
        <v>0</v>
      </c>
      <c r="GG306" s="439">
        <f t="shared" si="596"/>
        <v>0</v>
      </c>
      <c r="GH306" s="439">
        <f t="shared" si="596"/>
        <v>0</v>
      </c>
      <c r="GI306" s="439">
        <f t="shared" si="596"/>
        <v>0</v>
      </c>
      <c r="GJ306" s="439">
        <f t="shared" si="596"/>
        <v>0</v>
      </c>
      <c r="GK306" s="439">
        <f t="shared" si="596"/>
        <v>0</v>
      </c>
      <c r="GL306" s="439">
        <f t="shared" si="596"/>
        <v>0</v>
      </c>
      <c r="GM306" s="439">
        <f t="shared" si="596"/>
        <v>0</v>
      </c>
      <c r="GN306" s="439">
        <f t="shared" ref="GN306:IY306" si="597">IF(GN$165=EOMONTH($E131,$R131*(1-$O131)),FV($AE131,ROUNDDOWN(YEARFRAC($D$165,GN$165,1),0),0,($AC131*(1-$O131)+$AD131*$O131)*$B131,0),0)</f>
        <v>0</v>
      </c>
      <c r="GO306" s="439">
        <f t="shared" si="597"/>
        <v>0</v>
      </c>
      <c r="GP306" s="439">
        <f t="shared" si="597"/>
        <v>0</v>
      </c>
      <c r="GQ306" s="439">
        <f t="shared" si="597"/>
        <v>0</v>
      </c>
      <c r="GR306" s="439">
        <f t="shared" si="597"/>
        <v>0</v>
      </c>
      <c r="GS306" s="439">
        <f t="shared" si="597"/>
        <v>0</v>
      </c>
      <c r="GT306" s="439">
        <f t="shared" si="597"/>
        <v>0</v>
      </c>
      <c r="GU306" s="439">
        <f t="shared" si="597"/>
        <v>0</v>
      </c>
      <c r="GV306" s="439">
        <f t="shared" si="597"/>
        <v>0</v>
      </c>
      <c r="GW306" s="439">
        <f t="shared" si="597"/>
        <v>0</v>
      </c>
      <c r="GX306" s="439">
        <f t="shared" si="597"/>
        <v>0</v>
      </c>
      <c r="GY306" s="439">
        <f t="shared" si="597"/>
        <v>0</v>
      </c>
      <c r="GZ306" s="439">
        <f t="shared" si="597"/>
        <v>0</v>
      </c>
      <c r="HA306" s="439">
        <f t="shared" si="597"/>
        <v>0</v>
      </c>
      <c r="HB306" s="439">
        <f t="shared" si="597"/>
        <v>0</v>
      </c>
      <c r="HC306" s="439">
        <f t="shared" si="597"/>
        <v>0</v>
      </c>
      <c r="HD306" s="439">
        <f t="shared" si="597"/>
        <v>0</v>
      </c>
      <c r="HE306" s="439">
        <f t="shared" si="597"/>
        <v>0</v>
      </c>
      <c r="HF306" s="439">
        <f t="shared" si="597"/>
        <v>0</v>
      </c>
      <c r="HG306" s="439">
        <f t="shared" si="597"/>
        <v>0</v>
      </c>
      <c r="HH306" s="439">
        <f t="shared" si="597"/>
        <v>0</v>
      </c>
      <c r="HI306" s="439">
        <f t="shared" si="597"/>
        <v>0</v>
      </c>
      <c r="HJ306" s="439">
        <f t="shared" si="597"/>
        <v>0</v>
      </c>
      <c r="HK306" s="439">
        <f t="shared" si="597"/>
        <v>0</v>
      </c>
      <c r="HL306" s="439">
        <f t="shared" si="597"/>
        <v>0</v>
      </c>
      <c r="HM306" s="439">
        <f t="shared" si="597"/>
        <v>0</v>
      </c>
      <c r="HN306" s="439">
        <f t="shared" si="597"/>
        <v>0</v>
      </c>
      <c r="HO306" s="439">
        <f t="shared" si="597"/>
        <v>0</v>
      </c>
      <c r="HP306" s="439">
        <f t="shared" si="597"/>
        <v>0</v>
      </c>
      <c r="HQ306" s="439">
        <f t="shared" si="597"/>
        <v>0</v>
      </c>
      <c r="HR306" s="439">
        <f t="shared" si="597"/>
        <v>0</v>
      </c>
      <c r="HS306" s="439">
        <f t="shared" si="597"/>
        <v>0</v>
      </c>
      <c r="HT306" s="439">
        <f t="shared" si="597"/>
        <v>0</v>
      </c>
      <c r="HU306" s="439">
        <f t="shared" si="597"/>
        <v>0</v>
      </c>
      <c r="HV306" s="439">
        <f t="shared" si="597"/>
        <v>0</v>
      </c>
      <c r="HW306" s="439">
        <f t="shared" si="597"/>
        <v>0</v>
      </c>
      <c r="HX306" s="439">
        <f t="shared" si="597"/>
        <v>0</v>
      </c>
      <c r="HY306" s="439">
        <f t="shared" si="597"/>
        <v>0</v>
      </c>
      <c r="HZ306" s="439">
        <f t="shared" si="597"/>
        <v>0</v>
      </c>
      <c r="IA306" s="439">
        <f t="shared" si="597"/>
        <v>0</v>
      </c>
      <c r="IB306" s="439">
        <f t="shared" si="597"/>
        <v>0</v>
      </c>
      <c r="IC306" s="439">
        <f t="shared" si="597"/>
        <v>0</v>
      </c>
      <c r="ID306" s="439">
        <f t="shared" si="597"/>
        <v>0</v>
      </c>
      <c r="IE306" s="439">
        <f t="shared" si="597"/>
        <v>0</v>
      </c>
      <c r="IF306" s="439">
        <f t="shared" si="597"/>
        <v>0</v>
      </c>
      <c r="IG306" s="439">
        <f t="shared" si="597"/>
        <v>0</v>
      </c>
      <c r="IH306" s="439">
        <f t="shared" si="597"/>
        <v>0</v>
      </c>
      <c r="II306" s="439">
        <f t="shared" si="597"/>
        <v>0</v>
      </c>
      <c r="IJ306" s="439">
        <f t="shared" si="597"/>
        <v>0</v>
      </c>
      <c r="IK306" s="439">
        <f t="shared" si="597"/>
        <v>0</v>
      </c>
      <c r="IL306" s="439">
        <f t="shared" si="597"/>
        <v>0</v>
      </c>
      <c r="IM306" s="439">
        <f t="shared" si="597"/>
        <v>0</v>
      </c>
      <c r="IN306" s="439">
        <f t="shared" si="597"/>
        <v>0</v>
      </c>
      <c r="IO306" s="439">
        <f t="shared" si="597"/>
        <v>0</v>
      </c>
      <c r="IP306" s="439">
        <f t="shared" si="597"/>
        <v>0</v>
      </c>
      <c r="IQ306" s="439">
        <f t="shared" si="597"/>
        <v>0</v>
      </c>
      <c r="IR306" s="439">
        <f t="shared" si="597"/>
        <v>0</v>
      </c>
      <c r="IS306" s="439">
        <f t="shared" si="597"/>
        <v>0</v>
      </c>
      <c r="IT306" s="439">
        <f t="shared" si="597"/>
        <v>0</v>
      </c>
      <c r="IU306" s="439">
        <f t="shared" si="597"/>
        <v>0</v>
      </c>
      <c r="IV306" s="439">
        <f t="shared" si="597"/>
        <v>0</v>
      </c>
      <c r="IW306" s="439">
        <f t="shared" si="597"/>
        <v>0</v>
      </c>
      <c r="IX306" s="439">
        <f t="shared" si="597"/>
        <v>0</v>
      </c>
      <c r="IY306" s="439">
        <f t="shared" si="597"/>
        <v>0</v>
      </c>
      <c r="IZ306" s="439">
        <f t="shared" ref="IZ306:LK306" si="598">IF(IZ$165=EOMONTH($E131,$R131*(1-$O131)),FV($AE131,ROUNDDOWN(YEARFRAC($D$165,IZ$165,1),0),0,($AC131*(1-$O131)+$AD131*$O131)*$B131,0),0)</f>
        <v>0</v>
      </c>
      <c r="JA306" s="439">
        <f t="shared" si="598"/>
        <v>0</v>
      </c>
      <c r="JB306" s="439">
        <f t="shared" si="598"/>
        <v>0</v>
      </c>
      <c r="JC306" s="439">
        <f t="shared" si="598"/>
        <v>0</v>
      </c>
      <c r="JD306" s="439">
        <f t="shared" si="598"/>
        <v>0</v>
      </c>
      <c r="JE306" s="439">
        <f t="shared" si="598"/>
        <v>0</v>
      </c>
      <c r="JF306" s="439">
        <f t="shared" si="598"/>
        <v>0</v>
      </c>
      <c r="JG306" s="439">
        <f t="shared" si="598"/>
        <v>0</v>
      </c>
      <c r="JH306" s="439">
        <f t="shared" si="598"/>
        <v>0</v>
      </c>
      <c r="JI306" s="439">
        <f t="shared" si="598"/>
        <v>0</v>
      </c>
      <c r="JJ306" s="439">
        <f t="shared" si="598"/>
        <v>0</v>
      </c>
      <c r="JK306" s="439">
        <f t="shared" si="598"/>
        <v>0</v>
      </c>
      <c r="JL306" s="439">
        <f t="shared" si="598"/>
        <v>0</v>
      </c>
      <c r="JM306" s="439">
        <f t="shared" si="598"/>
        <v>0</v>
      </c>
      <c r="JN306" s="439">
        <f t="shared" si="598"/>
        <v>0</v>
      </c>
      <c r="JO306" s="439">
        <f t="shared" si="598"/>
        <v>0</v>
      </c>
      <c r="JP306" s="439">
        <f t="shared" si="598"/>
        <v>0</v>
      </c>
      <c r="JQ306" s="439">
        <f t="shared" si="598"/>
        <v>0</v>
      </c>
      <c r="JR306" s="439">
        <f t="shared" si="598"/>
        <v>0</v>
      </c>
      <c r="JS306" s="439">
        <f t="shared" si="598"/>
        <v>0</v>
      </c>
      <c r="JT306" s="439">
        <f t="shared" si="598"/>
        <v>0</v>
      </c>
      <c r="JU306" s="439">
        <f t="shared" si="598"/>
        <v>0</v>
      </c>
      <c r="JV306" s="439">
        <f t="shared" si="598"/>
        <v>0</v>
      </c>
      <c r="JW306" s="439">
        <f t="shared" si="598"/>
        <v>0</v>
      </c>
      <c r="JX306" s="439">
        <f t="shared" si="598"/>
        <v>0</v>
      </c>
      <c r="JY306" s="439">
        <f t="shared" si="598"/>
        <v>0</v>
      </c>
      <c r="JZ306" s="439">
        <f t="shared" si="598"/>
        <v>0</v>
      </c>
      <c r="KA306" s="439">
        <f t="shared" si="598"/>
        <v>0</v>
      </c>
      <c r="KB306" s="439">
        <f t="shared" si="598"/>
        <v>0</v>
      </c>
      <c r="KC306" s="439">
        <f t="shared" si="598"/>
        <v>0</v>
      </c>
      <c r="KD306" s="439">
        <f t="shared" si="598"/>
        <v>0</v>
      </c>
      <c r="KE306" s="439">
        <f t="shared" si="598"/>
        <v>0</v>
      </c>
      <c r="KF306" s="439">
        <f t="shared" si="598"/>
        <v>0</v>
      </c>
      <c r="KG306" s="439">
        <f t="shared" si="598"/>
        <v>0</v>
      </c>
      <c r="KH306" s="439">
        <f t="shared" si="598"/>
        <v>0</v>
      </c>
      <c r="KI306" s="439">
        <f t="shared" si="598"/>
        <v>0</v>
      </c>
      <c r="KJ306" s="439">
        <f t="shared" si="598"/>
        <v>0</v>
      </c>
      <c r="KK306" s="439">
        <f t="shared" si="598"/>
        <v>0</v>
      </c>
      <c r="KL306" s="439">
        <f t="shared" si="598"/>
        <v>0</v>
      </c>
      <c r="KM306" s="439">
        <f t="shared" si="598"/>
        <v>0</v>
      </c>
      <c r="KN306" s="439">
        <f t="shared" si="598"/>
        <v>0</v>
      </c>
      <c r="KO306" s="439">
        <f t="shared" si="598"/>
        <v>0</v>
      </c>
      <c r="KP306" s="439">
        <f t="shared" si="598"/>
        <v>0</v>
      </c>
      <c r="KQ306" s="439">
        <f t="shared" si="598"/>
        <v>0</v>
      </c>
      <c r="KR306" s="439">
        <f t="shared" si="598"/>
        <v>0</v>
      </c>
      <c r="KS306" s="439">
        <f t="shared" si="598"/>
        <v>0</v>
      </c>
      <c r="KT306" s="439">
        <f t="shared" si="598"/>
        <v>0</v>
      </c>
      <c r="KU306" s="439">
        <f t="shared" si="598"/>
        <v>0</v>
      </c>
      <c r="KV306" s="439">
        <f t="shared" si="598"/>
        <v>0</v>
      </c>
      <c r="KW306" s="439">
        <f t="shared" si="598"/>
        <v>0</v>
      </c>
      <c r="KX306" s="439">
        <f t="shared" si="598"/>
        <v>0</v>
      </c>
      <c r="KY306" s="439">
        <f t="shared" si="598"/>
        <v>0</v>
      </c>
      <c r="KZ306" s="439">
        <f t="shared" si="598"/>
        <v>0</v>
      </c>
      <c r="LA306" s="439">
        <f t="shared" si="598"/>
        <v>0</v>
      </c>
      <c r="LB306" s="439">
        <f t="shared" si="598"/>
        <v>0</v>
      </c>
      <c r="LC306" s="439">
        <f t="shared" si="598"/>
        <v>0</v>
      </c>
      <c r="LD306" s="439">
        <f t="shared" si="598"/>
        <v>0</v>
      </c>
      <c r="LE306" s="439">
        <f t="shared" si="598"/>
        <v>0</v>
      </c>
      <c r="LF306" s="439">
        <f t="shared" si="598"/>
        <v>0</v>
      </c>
      <c r="LG306" s="439">
        <f t="shared" si="598"/>
        <v>0</v>
      </c>
      <c r="LH306" s="439">
        <f t="shared" si="598"/>
        <v>0</v>
      </c>
      <c r="LI306" s="439">
        <f t="shared" si="598"/>
        <v>0</v>
      </c>
      <c r="LJ306" s="439">
        <f t="shared" si="598"/>
        <v>0</v>
      </c>
      <c r="LK306" s="439">
        <f t="shared" si="598"/>
        <v>0</v>
      </c>
      <c r="LL306" s="439">
        <f t="shared" ref="LL306:NK306" si="599">IF(LL$165=EOMONTH($E131,$R131*(1-$O131)),FV($AE131,ROUNDDOWN(YEARFRAC($D$165,LL$165,1),0),0,($AC131*(1-$O131)+$AD131*$O131)*$B131,0),0)</f>
        <v>0</v>
      </c>
      <c r="LM306" s="439">
        <f t="shared" si="599"/>
        <v>0</v>
      </c>
      <c r="LN306" s="439">
        <f t="shared" si="599"/>
        <v>0</v>
      </c>
      <c r="LO306" s="439">
        <f t="shared" si="599"/>
        <v>0</v>
      </c>
      <c r="LP306" s="439">
        <f t="shared" si="599"/>
        <v>0</v>
      </c>
      <c r="LQ306" s="439">
        <f t="shared" si="599"/>
        <v>0</v>
      </c>
      <c r="LR306" s="439">
        <f t="shared" si="599"/>
        <v>0</v>
      </c>
      <c r="LS306" s="439">
        <f t="shared" si="599"/>
        <v>0</v>
      </c>
      <c r="LT306" s="439">
        <f t="shared" si="599"/>
        <v>0</v>
      </c>
      <c r="LU306" s="439">
        <f t="shared" si="599"/>
        <v>0</v>
      </c>
      <c r="LV306" s="439">
        <f t="shared" si="599"/>
        <v>0</v>
      </c>
      <c r="LW306" s="439">
        <f t="shared" si="599"/>
        <v>0</v>
      </c>
      <c r="LX306" s="439">
        <f t="shared" si="599"/>
        <v>0</v>
      </c>
      <c r="LY306" s="439">
        <f t="shared" si="599"/>
        <v>0</v>
      </c>
      <c r="LZ306" s="439">
        <f t="shared" si="599"/>
        <v>0</v>
      </c>
      <c r="MA306" s="439">
        <f t="shared" si="599"/>
        <v>0</v>
      </c>
      <c r="MB306" s="439">
        <f t="shared" si="599"/>
        <v>0</v>
      </c>
      <c r="MC306" s="439">
        <f t="shared" si="599"/>
        <v>0</v>
      </c>
      <c r="MD306" s="439">
        <f t="shared" si="599"/>
        <v>0</v>
      </c>
      <c r="ME306" s="439">
        <f t="shared" si="599"/>
        <v>0</v>
      </c>
      <c r="MF306" s="439">
        <f t="shared" si="599"/>
        <v>0</v>
      </c>
      <c r="MG306" s="439">
        <f t="shared" si="599"/>
        <v>0</v>
      </c>
      <c r="MH306" s="439">
        <f t="shared" si="599"/>
        <v>0</v>
      </c>
      <c r="MI306" s="439">
        <f t="shared" si="599"/>
        <v>0</v>
      </c>
      <c r="MJ306" s="439">
        <f t="shared" si="599"/>
        <v>0</v>
      </c>
      <c r="MK306" s="439">
        <f t="shared" si="599"/>
        <v>0</v>
      </c>
      <c r="ML306" s="439">
        <f t="shared" si="599"/>
        <v>0</v>
      </c>
      <c r="MM306" s="439">
        <f t="shared" si="599"/>
        <v>0</v>
      </c>
      <c r="MN306" s="439">
        <f t="shared" si="599"/>
        <v>0</v>
      </c>
      <c r="MO306" s="439">
        <f t="shared" si="599"/>
        <v>0</v>
      </c>
      <c r="MP306" s="439">
        <f t="shared" si="599"/>
        <v>0</v>
      </c>
      <c r="MQ306" s="439">
        <f t="shared" si="599"/>
        <v>0</v>
      </c>
      <c r="MR306" s="439">
        <f t="shared" si="599"/>
        <v>0</v>
      </c>
      <c r="MS306" s="439">
        <f t="shared" si="599"/>
        <v>0</v>
      </c>
      <c r="MT306" s="439">
        <f t="shared" si="599"/>
        <v>0</v>
      </c>
      <c r="MU306" s="439">
        <f t="shared" si="599"/>
        <v>0</v>
      </c>
      <c r="MV306" s="439">
        <f t="shared" si="599"/>
        <v>0</v>
      </c>
      <c r="MW306" s="439">
        <f t="shared" si="599"/>
        <v>0</v>
      </c>
      <c r="MX306" s="439">
        <f t="shared" si="599"/>
        <v>0</v>
      </c>
      <c r="MY306" s="439">
        <f t="shared" si="599"/>
        <v>0</v>
      </c>
      <c r="MZ306" s="439">
        <f t="shared" si="599"/>
        <v>0</v>
      </c>
      <c r="NA306" s="439">
        <f t="shared" si="599"/>
        <v>0</v>
      </c>
      <c r="NB306" s="439">
        <f t="shared" si="599"/>
        <v>0</v>
      </c>
      <c r="NC306" s="439">
        <f t="shared" si="599"/>
        <v>0</v>
      </c>
      <c r="ND306" s="439">
        <f t="shared" si="599"/>
        <v>0</v>
      </c>
      <c r="NE306" s="439">
        <f t="shared" si="599"/>
        <v>0</v>
      </c>
      <c r="NF306" s="439">
        <f t="shared" si="599"/>
        <v>0</v>
      </c>
      <c r="NG306" s="439">
        <f t="shared" si="599"/>
        <v>0</v>
      </c>
      <c r="NH306" s="439">
        <f t="shared" si="599"/>
        <v>0</v>
      </c>
      <c r="NI306" s="439">
        <f t="shared" si="599"/>
        <v>0</v>
      </c>
      <c r="NJ306" s="439">
        <f t="shared" si="599"/>
        <v>0</v>
      </c>
      <c r="NK306" s="442">
        <f t="shared" si="599"/>
        <v>0</v>
      </c>
    </row>
    <row r="307" spans="1:375" x14ac:dyDescent="0.15">
      <c r="A307" s="436">
        <f t="shared" si="581"/>
        <v>-12236.342947723106</v>
      </c>
      <c r="B307" s="441" t="s">
        <v>758</v>
      </c>
      <c r="C307" s="438" t="s">
        <v>761</v>
      </c>
      <c r="D307" s="439">
        <f>IF(D$165=EOMONTH($E131,$R131*(1-$O131)),SUMIFS($D300:$NK300,$D$165:$NK$165,"&gt;"&amp;EOMONTH($E131,$R131*(1-$O131)+$S131*(1-$O131)+$T131*$O131),$D$165:$NK$165,"&lt;="&amp;EOMONTH($E131,$R131*(1-$O131)+60))*-($AF131*(1-$O131)+$AH131*$O131)+SUMIFS($D300:$NK300,$D$165:$NK$165,"&gt;"&amp;EOMONTH($E131,$R131*(1-$O131)+60),$D$165:$NK$165,"&lt;="&amp;EOMONTH($E131,$R131*(1-$O131)+372))*-($AG131*(1-$O131)+$AI131*$O131),0)</f>
        <v>0</v>
      </c>
      <c r="E307" s="439">
        <f t="shared" ref="E307:BP307" si="600">IF(E$165=EOMONTH($E131,$R131*(1-$O131)),SUMIFS($D300:$NK300,$D$165:$NK$165,"&gt;"&amp;EOMONTH($E131,$R131*(1-$O131)+$S131*(1-$O131)+$T131*$O131),$D$165:$NK$165,"&lt;="&amp;EOMONTH($E131,$R131*(1-$O131)+60))*-($AF131*(1-$O131)+$AH131*$O131)+SUMIFS($D300:$NK300,$D$165:$NK$165,"&gt;"&amp;EOMONTH($E131,$R131*(1-$O131)+60),$D$165:$NK$165,"&lt;="&amp;EOMONTH($E131,$R131*(1-$O131)+372))*-($AG131*(1-$O131)+$AI131*$O131),0)</f>
        <v>0</v>
      </c>
      <c r="F307" s="439">
        <f t="shared" si="600"/>
        <v>0</v>
      </c>
      <c r="G307" s="439">
        <f t="shared" si="600"/>
        <v>0</v>
      </c>
      <c r="H307" s="439">
        <f t="shared" si="600"/>
        <v>0</v>
      </c>
      <c r="I307" s="439">
        <f t="shared" si="600"/>
        <v>0</v>
      </c>
      <c r="J307" s="439">
        <f t="shared" si="600"/>
        <v>0</v>
      </c>
      <c r="K307" s="439">
        <f t="shared" si="600"/>
        <v>0</v>
      </c>
      <c r="L307" s="439">
        <f t="shared" si="600"/>
        <v>0</v>
      </c>
      <c r="M307" s="439">
        <f t="shared" si="600"/>
        <v>0</v>
      </c>
      <c r="N307" s="439">
        <f t="shared" si="600"/>
        <v>0</v>
      </c>
      <c r="O307" s="439">
        <f t="shared" si="600"/>
        <v>0</v>
      </c>
      <c r="P307" s="439">
        <f t="shared" si="600"/>
        <v>0</v>
      </c>
      <c r="Q307" s="439">
        <f t="shared" si="600"/>
        <v>0</v>
      </c>
      <c r="R307" s="439">
        <f t="shared" si="600"/>
        <v>0</v>
      </c>
      <c r="S307" s="439">
        <f t="shared" si="600"/>
        <v>0</v>
      </c>
      <c r="T307" s="439">
        <f t="shared" si="600"/>
        <v>0</v>
      </c>
      <c r="U307" s="439">
        <f t="shared" si="600"/>
        <v>0</v>
      </c>
      <c r="V307" s="439">
        <f t="shared" si="600"/>
        <v>0</v>
      </c>
      <c r="W307" s="439">
        <f t="shared" si="600"/>
        <v>0</v>
      </c>
      <c r="X307" s="439">
        <f t="shared" si="600"/>
        <v>0</v>
      </c>
      <c r="Y307" s="439">
        <f t="shared" si="600"/>
        <v>0</v>
      </c>
      <c r="Z307" s="439">
        <f t="shared" si="600"/>
        <v>0</v>
      </c>
      <c r="AA307" s="439">
        <f t="shared" si="600"/>
        <v>0</v>
      </c>
      <c r="AB307" s="439">
        <f t="shared" si="600"/>
        <v>0</v>
      </c>
      <c r="AC307" s="439">
        <f t="shared" si="600"/>
        <v>0</v>
      </c>
      <c r="AD307" s="439">
        <f t="shared" si="600"/>
        <v>0</v>
      </c>
      <c r="AE307" s="439">
        <f t="shared" si="600"/>
        <v>0</v>
      </c>
      <c r="AF307" s="439">
        <f t="shared" si="600"/>
        <v>0</v>
      </c>
      <c r="AG307" s="439">
        <f t="shared" si="600"/>
        <v>0</v>
      </c>
      <c r="AH307" s="439">
        <f t="shared" si="600"/>
        <v>0</v>
      </c>
      <c r="AI307" s="439">
        <f t="shared" si="600"/>
        <v>0</v>
      </c>
      <c r="AJ307" s="439">
        <f t="shared" si="600"/>
        <v>0</v>
      </c>
      <c r="AK307" s="439">
        <f t="shared" si="600"/>
        <v>0</v>
      </c>
      <c r="AL307" s="439">
        <f t="shared" si="600"/>
        <v>0</v>
      </c>
      <c r="AM307" s="439">
        <f t="shared" si="600"/>
        <v>0</v>
      </c>
      <c r="AN307" s="439">
        <f t="shared" si="600"/>
        <v>0</v>
      </c>
      <c r="AO307" s="439">
        <f t="shared" si="600"/>
        <v>0</v>
      </c>
      <c r="AP307" s="439">
        <f t="shared" si="600"/>
        <v>0</v>
      </c>
      <c r="AQ307" s="439">
        <f t="shared" si="600"/>
        <v>0</v>
      </c>
      <c r="AR307" s="439">
        <f t="shared" si="600"/>
        <v>0</v>
      </c>
      <c r="AS307" s="439">
        <f t="shared" si="600"/>
        <v>0</v>
      </c>
      <c r="AT307" s="439">
        <f t="shared" si="600"/>
        <v>0</v>
      </c>
      <c r="AU307" s="439">
        <f t="shared" si="600"/>
        <v>0</v>
      </c>
      <c r="AV307" s="439">
        <f t="shared" si="600"/>
        <v>0</v>
      </c>
      <c r="AW307" s="439">
        <f t="shared" si="600"/>
        <v>0</v>
      </c>
      <c r="AX307" s="439">
        <f t="shared" si="600"/>
        <v>0</v>
      </c>
      <c r="AY307" s="439">
        <f t="shared" si="600"/>
        <v>0</v>
      </c>
      <c r="AZ307" s="439">
        <f t="shared" si="600"/>
        <v>0</v>
      </c>
      <c r="BA307" s="439">
        <f t="shared" si="600"/>
        <v>0</v>
      </c>
      <c r="BB307" s="439">
        <f t="shared" si="600"/>
        <v>0</v>
      </c>
      <c r="BC307" s="439">
        <f t="shared" si="600"/>
        <v>0</v>
      </c>
      <c r="BD307" s="439">
        <f t="shared" si="600"/>
        <v>0</v>
      </c>
      <c r="BE307" s="439">
        <f t="shared" si="600"/>
        <v>0</v>
      </c>
      <c r="BF307" s="439">
        <f t="shared" si="600"/>
        <v>0</v>
      </c>
      <c r="BG307" s="439">
        <f t="shared" si="600"/>
        <v>0</v>
      </c>
      <c r="BH307" s="439">
        <f t="shared" si="600"/>
        <v>0</v>
      </c>
      <c r="BI307" s="439">
        <f t="shared" si="600"/>
        <v>0</v>
      </c>
      <c r="BJ307" s="439">
        <f t="shared" si="600"/>
        <v>-12236.342947723106</v>
      </c>
      <c r="BK307" s="439">
        <f t="shared" si="600"/>
        <v>0</v>
      </c>
      <c r="BL307" s="439">
        <f t="shared" si="600"/>
        <v>0</v>
      </c>
      <c r="BM307" s="439">
        <f t="shared" si="600"/>
        <v>0</v>
      </c>
      <c r="BN307" s="439">
        <f t="shared" si="600"/>
        <v>0</v>
      </c>
      <c r="BO307" s="439">
        <f t="shared" si="600"/>
        <v>0</v>
      </c>
      <c r="BP307" s="439">
        <f t="shared" si="600"/>
        <v>0</v>
      </c>
      <c r="BQ307" s="439">
        <f t="shared" ref="BQ307:EB307" si="601">IF(BQ$165=EOMONTH($E131,$R131*(1-$O131)),SUMIFS($D300:$NK300,$D$165:$NK$165,"&gt;"&amp;EOMONTH($E131,$R131*(1-$O131)+$S131*(1-$O131)+$T131*$O131),$D$165:$NK$165,"&lt;="&amp;EOMONTH($E131,$R131*(1-$O131)+60))*-($AF131*(1-$O131)+$AH131*$O131)+SUMIFS($D300:$NK300,$D$165:$NK$165,"&gt;"&amp;EOMONTH($E131,$R131*(1-$O131)+60),$D$165:$NK$165,"&lt;="&amp;EOMONTH($E131,$R131*(1-$O131)+372))*-($AG131*(1-$O131)+$AI131*$O131),0)</f>
        <v>0</v>
      </c>
      <c r="BR307" s="439">
        <f t="shared" si="601"/>
        <v>0</v>
      </c>
      <c r="BS307" s="439">
        <f t="shared" si="601"/>
        <v>0</v>
      </c>
      <c r="BT307" s="439">
        <f t="shared" si="601"/>
        <v>0</v>
      </c>
      <c r="BU307" s="439">
        <f t="shared" si="601"/>
        <v>0</v>
      </c>
      <c r="BV307" s="439">
        <f t="shared" si="601"/>
        <v>0</v>
      </c>
      <c r="BW307" s="439">
        <f t="shared" si="601"/>
        <v>0</v>
      </c>
      <c r="BX307" s="439">
        <f t="shared" si="601"/>
        <v>0</v>
      </c>
      <c r="BY307" s="439">
        <f t="shared" si="601"/>
        <v>0</v>
      </c>
      <c r="BZ307" s="439">
        <f t="shared" si="601"/>
        <v>0</v>
      </c>
      <c r="CA307" s="439">
        <f t="shared" si="601"/>
        <v>0</v>
      </c>
      <c r="CB307" s="439">
        <f t="shared" si="601"/>
        <v>0</v>
      </c>
      <c r="CC307" s="439">
        <f t="shared" si="601"/>
        <v>0</v>
      </c>
      <c r="CD307" s="439">
        <f t="shared" si="601"/>
        <v>0</v>
      </c>
      <c r="CE307" s="439">
        <f t="shared" si="601"/>
        <v>0</v>
      </c>
      <c r="CF307" s="439">
        <f t="shared" si="601"/>
        <v>0</v>
      </c>
      <c r="CG307" s="439">
        <f t="shared" si="601"/>
        <v>0</v>
      </c>
      <c r="CH307" s="439">
        <f t="shared" si="601"/>
        <v>0</v>
      </c>
      <c r="CI307" s="439">
        <f t="shared" si="601"/>
        <v>0</v>
      </c>
      <c r="CJ307" s="439">
        <f t="shared" si="601"/>
        <v>0</v>
      </c>
      <c r="CK307" s="439">
        <f t="shared" si="601"/>
        <v>0</v>
      </c>
      <c r="CL307" s="439">
        <f t="shared" si="601"/>
        <v>0</v>
      </c>
      <c r="CM307" s="439">
        <f t="shared" si="601"/>
        <v>0</v>
      </c>
      <c r="CN307" s="439">
        <f t="shared" si="601"/>
        <v>0</v>
      </c>
      <c r="CO307" s="439">
        <f t="shared" si="601"/>
        <v>0</v>
      </c>
      <c r="CP307" s="439">
        <f t="shared" si="601"/>
        <v>0</v>
      </c>
      <c r="CQ307" s="439">
        <f t="shared" si="601"/>
        <v>0</v>
      </c>
      <c r="CR307" s="439">
        <f t="shared" si="601"/>
        <v>0</v>
      </c>
      <c r="CS307" s="439">
        <f t="shared" si="601"/>
        <v>0</v>
      </c>
      <c r="CT307" s="439">
        <f t="shared" si="601"/>
        <v>0</v>
      </c>
      <c r="CU307" s="439">
        <f t="shared" si="601"/>
        <v>0</v>
      </c>
      <c r="CV307" s="439">
        <f t="shared" si="601"/>
        <v>0</v>
      </c>
      <c r="CW307" s="439">
        <f t="shared" si="601"/>
        <v>0</v>
      </c>
      <c r="CX307" s="439">
        <f t="shared" si="601"/>
        <v>0</v>
      </c>
      <c r="CY307" s="439">
        <f t="shared" si="601"/>
        <v>0</v>
      </c>
      <c r="CZ307" s="439">
        <f t="shared" si="601"/>
        <v>0</v>
      </c>
      <c r="DA307" s="439">
        <f t="shared" si="601"/>
        <v>0</v>
      </c>
      <c r="DB307" s="439">
        <f t="shared" si="601"/>
        <v>0</v>
      </c>
      <c r="DC307" s="439">
        <f t="shared" si="601"/>
        <v>0</v>
      </c>
      <c r="DD307" s="439">
        <f t="shared" si="601"/>
        <v>0</v>
      </c>
      <c r="DE307" s="439">
        <f t="shared" si="601"/>
        <v>0</v>
      </c>
      <c r="DF307" s="439">
        <f t="shared" si="601"/>
        <v>0</v>
      </c>
      <c r="DG307" s="439">
        <f t="shared" si="601"/>
        <v>0</v>
      </c>
      <c r="DH307" s="439">
        <f t="shared" si="601"/>
        <v>0</v>
      </c>
      <c r="DI307" s="439">
        <f t="shared" si="601"/>
        <v>0</v>
      </c>
      <c r="DJ307" s="439">
        <f t="shared" si="601"/>
        <v>0</v>
      </c>
      <c r="DK307" s="439">
        <f t="shared" si="601"/>
        <v>0</v>
      </c>
      <c r="DL307" s="439">
        <f t="shared" si="601"/>
        <v>0</v>
      </c>
      <c r="DM307" s="439">
        <f t="shared" si="601"/>
        <v>0</v>
      </c>
      <c r="DN307" s="439">
        <f t="shared" si="601"/>
        <v>0</v>
      </c>
      <c r="DO307" s="439">
        <f t="shared" si="601"/>
        <v>0</v>
      </c>
      <c r="DP307" s="439">
        <f t="shared" si="601"/>
        <v>0</v>
      </c>
      <c r="DQ307" s="439">
        <f t="shared" si="601"/>
        <v>0</v>
      </c>
      <c r="DR307" s="439">
        <f t="shared" si="601"/>
        <v>0</v>
      </c>
      <c r="DS307" s="439">
        <f t="shared" si="601"/>
        <v>0</v>
      </c>
      <c r="DT307" s="439">
        <f t="shared" si="601"/>
        <v>0</v>
      </c>
      <c r="DU307" s="439">
        <f t="shared" si="601"/>
        <v>0</v>
      </c>
      <c r="DV307" s="439">
        <f t="shared" si="601"/>
        <v>0</v>
      </c>
      <c r="DW307" s="439">
        <f t="shared" si="601"/>
        <v>0</v>
      </c>
      <c r="DX307" s="439">
        <f t="shared" si="601"/>
        <v>0</v>
      </c>
      <c r="DY307" s="439">
        <f t="shared" si="601"/>
        <v>0</v>
      </c>
      <c r="DZ307" s="439">
        <f t="shared" si="601"/>
        <v>0</v>
      </c>
      <c r="EA307" s="439">
        <f t="shared" si="601"/>
        <v>0</v>
      </c>
      <c r="EB307" s="439">
        <f t="shared" si="601"/>
        <v>0</v>
      </c>
      <c r="EC307" s="439">
        <f t="shared" ref="EC307:GN307" si="602">IF(EC$165=EOMONTH($E131,$R131*(1-$O131)),SUMIFS($D300:$NK300,$D$165:$NK$165,"&gt;"&amp;EOMONTH($E131,$R131*(1-$O131)+$S131*(1-$O131)+$T131*$O131),$D$165:$NK$165,"&lt;="&amp;EOMONTH($E131,$R131*(1-$O131)+60))*-($AF131*(1-$O131)+$AH131*$O131)+SUMIFS($D300:$NK300,$D$165:$NK$165,"&gt;"&amp;EOMONTH($E131,$R131*(1-$O131)+60),$D$165:$NK$165,"&lt;="&amp;EOMONTH($E131,$R131*(1-$O131)+372))*-($AG131*(1-$O131)+$AI131*$O131),0)</f>
        <v>0</v>
      </c>
      <c r="ED307" s="439">
        <f t="shared" si="602"/>
        <v>0</v>
      </c>
      <c r="EE307" s="439">
        <f t="shared" si="602"/>
        <v>0</v>
      </c>
      <c r="EF307" s="439">
        <f t="shared" si="602"/>
        <v>0</v>
      </c>
      <c r="EG307" s="439">
        <f t="shared" si="602"/>
        <v>0</v>
      </c>
      <c r="EH307" s="439">
        <f t="shared" si="602"/>
        <v>0</v>
      </c>
      <c r="EI307" s="439">
        <f t="shared" si="602"/>
        <v>0</v>
      </c>
      <c r="EJ307" s="439">
        <f t="shared" si="602"/>
        <v>0</v>
      </c>
      <c r="EK307" s="439">
        <f t="shared" si="602"/>
        <v>0</v>
      </c>
      <c r="EL307" s="439">
        <f t="shared" si="602"/>
        <v>0</v>
      </c>
      <c r="EM307" s="439">
        <f t="shared" si="602"/>
        <v>0</v>
      </c>
      <c r="EN307" s="439">
        <f t="shared" si="602"/>
        <v>0</v>
      </c>
      <c r="EO307" s="439">
        <f t="shared" si="602"/>
        <v>0</v>
      </c>
      <c r="EP307" s="439">
        <f t="shared" si="602"/>
        <v>0</v>
      </c>
      <c r="EQ307" s="439">
        <f t="shared" si="602"/>
        <v>0</v>
      </c>
      <c r="ER307" s="439">
        <f t="shared" si="602"/>
        <v>0</v>
      </c>
      <c r="ES307" s="439">
        <f t="shared" si="602"/>
        <v>0</v>
      </c>
      <c r="ET307" s="439">
        <f t="shared" si="602"/>
        <v>0</v>
      </c>
      <c r="EU307" s="439">
        <f t="shared" si="602"/>
        <v>0</v>
      </c>
      <c r="EV307" s="439">
        <f t="shared" si="602"/>
        <v>0</v>
      </c>
      <c r="EW307" s="439">
        <f t="shared" si="602"/>
        <v>0</v>
      </c>
      <c r="EX307" s="439">
        <f t="shared" si="602"/>
        <v>0</v>
      </c>
      <c r="EY307" s="439">
        <f t="shared" si="602"/>
        <v>0</v>
      </c>
      <c r="EZ307" s="439">
        <f t="shared" si="602"/>
        <v>0</v>
      </c>
      <c r="FA307" s="439">
        <f t="shared" si="602"/>
        <v>0</v>
      </c>
      <c r="FB307" s="439">
        <f t="shared" si="602"/>
        <v>0</v>
      </c>
      <c r="FC307" s="439">
        <f t="shared" si="602"/>
        <v>0</v>
      </c>
      <c r="FD307" s="439">
        <f t="shared" si="602"/>
        <v>0</v>
      </c>
      <c r="FE307" s="439">
        <f t="shared" si="602"/>
        <v>0</v>
      </c>
      <c r="FF307" s="439">
        <f t="shared" si="602"/>
        <v>0</v>
      </c>
      <c r="FG307" s="439">
        <f t="shared" si="602"/>
        <v>0</v>
      </c>
      <c r="FH307" s="439">
        <f t="shared" si="602"/>
        <v>0</v>
      </c>
      <c r="FI307" s="439">
        <f t="shared" si="602"/>
        <v>0</v>
      </c>
      <c r="FJ307" s="439">
        <f t="shared" si="602"/>
        <v>0</v>
      </c>
      <c r="FK307" s="439">
        <f t="shared" si="602"/>
        <v>0</v>
      </c>
      <c r="FL307" s="439">
        <f t="shared" si="602"/>
        <v>0</v>
      </c>
      <c r="FM307" s="439">
        <f t="shared" si="602"/>
        <v>0</v>
      </c>
      <c r="FN307" s="439">
        <f t="shared" si="602"/>
        <v>0</v>
      </c>
      <c r="FO307" s="439">
        <f t="shared" si="602"/>
        <v>0</v>
      </c>
      <c r="FP307" s="439">
        <f t="shared" si="602"/>
        <v>0</v>
      </c>
      <c r="FQ307" s="439">
        <f t="shared" si="602"/>
        <v>0</v>
      </c>
      <c r="FR307" s="439">
        <f t="shared" si="602"/>
        <v>0</v>
      </c>
      <c r="FS307" s="439">
        <f t="shared" si="602"/>
        <v>0</v>
      </c>
      <c r="FT307" s="439">
        <f t="shared" si="602"/>
        <v>0</v>
      </c>
      <c r="FU307" s="439">
        <f t="shared" si="602"/>
        <v>0</v>
      </c>
      <c r="FV307" s="439">
        <f t="shared" si="602"/>
        <v>0</v>
      </c>
      <c r="FW307" s="439">
        <f t="shared" si="602"/>
        <v>0</v>
      </c>
      <c r="FX307" s="439">
        <f t="shared" si="602"/>
        <v>0</v>
      </c>
      <c r="FY307" s="439">
        <f t="shared" si="602"/>
        <v>0</v>
      </c>
      <c r="FZ307" s="439">
        <f t="shared" si="602"/>
        <v>0</v>
      </c>
      <c r="GA307" s="439">
        <f t="shared" si="602"/>
        <v>0</v>
      </c>
      <c r="GB307" s="439">
        <f t="shared" si="602"/>
        <v>0</v>
      </c>
      <c r="GC307" s="439">
        <f t="shared" si="602"/>
        <v>0</v>
      </c>
      <c r="GD307" s="439">
        <f t="shared" si="602"/>
        <v>0</v>
      </c>
      <c r="GE307" s="439">
        <f t="shared" si="602"/>
        <v>0</v>
      </c>
      <c r="GF307" s="439">
        <f t="shared" si="602"/>
        <v>0</v>
      </c>
      <c r="GG307" s="439">
        <f t="shared" si="602"/>
        <v>0</v>
      </c>
      <c r="GH307" s="439">
        <f t="shared" si="602"/>
        <v>0</v>
      </c>
      <c r="GI307" s="439">
        <f t="shared" si="602"/>
        <v>0</v>
      </c>
      <c r="GJ307" s="439">
        <f t="shared" si="602"/>
        <v>0</v>
      </c>
      <c r="GK307" s="439">
        <f t="shared" si="602"/>
        <v>0</v>
      </c>
      <c r="GL307" s="439">
        <f t="shared" si="602"/>
        <v>0</v>
      </c>
      <c r="GM307" s="439">
        <f t="shared" si="602"/>
        <v>0</v>
      </c>
      <c r="GN307" s="439">
        <f t="shared" si="602"/>
        <v>0</v>
      </c>
      <c r="GO307" s="439">
        <f t="shared" ref="GO307:IZ307" si="603">IF(GO$165=EOMONTH($E131,$R131*(1-$O131)),SUMIFS($D300:$NK300,$D$165:$NK$165,"&gt;"&amp;EOMONTH($E131,$R131*(1-$O131)+$S131*(1-$O131)+$T131*$O131),$D$165:$NK$165,"&lt;="&amp;EOMONTH($E131,$R131*(1-$O131)+60))*-($AF131*(1-$O131)+$AH131*$O131)+SUMIFS($D300:$NK300,$D$165:$NK$165,"&gt;"&amp;EOMONTH($E131,$R131*(1-$O131)+60),$D$165:$NK$165,"&lt;="&amp;EOMONTH($E131,$R131*(1-$O131)+372))*-($AG131*(1-$O131)+$AI131*$O131),0)</f>
        <v>0</v>
      </c>
      <c r="GP307" s="439">
        <f t="shared" si="603"/>
        <v>0</v>
      </c>
      <c r="GQ307" s="439">
        <f t="shared" si="603"/>
        <v>0</v>
      </c>
      <c r="GR307" s="439">
        <f t="shared" si="603"/>
        <v>0</v>
      </c>
      <c r="GS307" s="439">
        <f t="shared" si="603"/>
        <v>0</v>
      </c>
      <c r="GT307" s="439">
        <f t="shared" si="603"/>
        <v>0</v>
      </c>
      <c r="GU307" s="439">
        <f t="shared" si="603"/>
        <v>0</v>
      </c>
      <c r="GV307" s="439">
        <f t="shared" si="603"/>
        <v>0</v>
      </c>
      <c r="GW307" s="439">
        <f t="shared" si="603"/>
        <v>0</v>
      </c>
      <c r="GX307" s="439">
        <f t="shared" si="603"/>
        <v>0</v>
      </c>
      <c r="GY307" s="439">
        <f t="shared" si="603"/>
        <v>0</v>
      </c>
      <c r="GZ307" s="439">
        <f t="shared" si="603"/>
        <v>0</v>
      </c>
      <c r="HA307" s="439">
        <f t="shared" si="603"/>
        <v>0</v>
      </c>
      <c r="HB307" s="439">
        <f t="shared" si="603"/>
        <v>0</v>
      </c>
      <c r="HC307" s="439">
        <f t="shared" si="603"/>
        <v>0</v>
      </c>
      <c r="HD307" s="439">
        <f t="shared" si="603"/>
        <v>0</v>
      </c>
      <c r="HE307" s="439">
        <f t="shared" si="603"/>
        <v>0</v>
      </c>
      <c r="HF307" s="439">
        <f t="shared" si="603"/>
        <v>0</v>
      </c>
      <c r="HG307" s="439">
        <f t="shared" si="603"/>
        <v>0</v>
      </c>
      <c r="HH307" s="439">
        <f t="shared" si="603"/>
        <v>0</v>
      </c>
      <c r="HI307" s="439">
        <f t="shared" si="603"/>
        <v>0</v>
      </c>
      <c r="HJ307" s="439">
        <f t="shared" si="603"/>
        <v>0</v>
      </c>
      <c r="HK307" s="439">
        <f t="shared" si="603"/>
        <v>0</v>
      </c>
      <c r="HL307" s="439">
        <f t="shared" si="603"/>
        <v>0</v>
      </c>
      <c r="HM307" s="439">
        <f t="shared" si="603"/>
        <v>0</v>
      </c>
      <c r="HN307" s="439">
        <f t="shared" si="603"/>
        <v>0</v>
      </c>
      <c r="HO307" s="439">
        <f t="shared" si="603"/>
        <v>0</v>
      </c>
      <c r="HP307" s="439">
        <f t="shared" si="603"/>
        <v>0</v>
      </c>
      <c r="HQ307" s="439">
        <f t="shared" si="603"/>
        <v>0</v>
      </c>
      <c r="HR307" s="439">
        <f t="shared" si="603"/>
        <v>0</v>
      </c>
      <c r="HS307" s="439">
        <f t="shared" si="603"/>
        <v>0</v>
      </c>
      <c r="HT307" s="439">
        <f t="shared" si="603"/>
        <v>0</v>
      </c>
      <c r="HU307" s="439">
        <f t="shared" si="603"/>
        <v>0</v>
      </c>
      <c r="HV307" s="439">
        <f t="shared" si="603"/>
        <v>0</v>
      </c>
      <c r="HW307" s="439">
        <f t="shared" si="603"/>
        <v>0</v>
      </c>
      <c r="HX307" s="439">
        <f t="shared" si="603"/>
        <v>0</v>
      </c>
      <c r="HY307" s="439">
        <f t="shared" si="603"/>
        <v>0</v>
      </c>
      <c r="HZ307" s="439">
        <f t="shared" si="603"/>
        <v>0</v>
      </c>
      <c r="IA307" s="439">
        <f t="shared" si="603"/>
        <v>0</v>
      </c>
      <c r="IB307" s="439">
        <f t="shared" si="603"/>
        <v>0</v>
      </c>
      <c r="IC307" s="439">
        <f t="shared" si="603"/>
        <v>0</v>
      </c>
      <c r="ID307" s="439">
        <f t="shared" si="603"/>
        <v>0</v>
      </c>
      <c r="IE307" s="439">
        <f t="shared" si="603"/>
        <v>0</v>
      </c>
      <c r="IF307" s="439">
        <f t="shared" si="603"/>
        <v>0</v>
      </c>
      <c r="IG307" s="439">
        <f t="shared" si="603"/>
        <v>0</v>
      </c>
      <c r="IH307" s="439">
        <f t="shared" si="603"/>
        <v>0</v>
      </c>
      <c r="II307" s="439">
        <f t="shared" si="603"/>
        <v>0</v>
      </c>
      <c r="IJ307" s="439">
        <f t="shared" si="603"/>
        <v>0</v>
      </c>
      <c r="IK307" s="439">
        <f t="shared" si="603"/>
        <v>0</v>
      </c>
      <c r="IL307" s="439">
        <f t="shared" si="603"/>
        <v>0</v>
      </c>
      <c r="IM307" s="439">
        <f t="shared" si="603"/>
        <v>0</v>
      </c>
      <c r="IN307" s="439">
        <f t="shared" si="603"/>
        <v>0</v>
      </c>
      <c r="IO307" s="439">
        <f t="shared" si="603"/>
        <v>0</v>
      </c>
      <c r="IP307" s="439">
        <f t="shared" si="603"/>
        <v>0</v>
      </c>
      <c r="IQ307" s="439">
        <f t="shared" si="603"/>
        <v>0</v>
      </c>
      <c r="IR307" s="439">
        <f t="shared" si="603"/>
        <v>0</v>
      </c>
      <c r="IS307" s="439">
        <f t="shared" si="603"/>
        <v>0</v>
      </c>
      <c r="IT307" s="439">
        <f t="shared" si="603"/>
        <v>0</v>
      </c>
      <c r="IU307" s="439">
        <f t="shared" si="603"/>
        <v>0</v>
      </c>
      <c r="IV307" s="439">
        <f t="shared" si="603"/>
        <v>0</v>
      </c>
      <c r="IW307" s="439">
        <f t="shared" si="603"/>
        <v>0</v>
      </c>
      <c r="IX307" s="439">
        <f t="shared" si="603"/>
        <v>0</v>
      </c>
      <c r="IY307" s="439">
        <f t="shared" si="603"/>
        <v>0</v>
      </c>
      <c r="IZ307" s="439">
        <f t="shared" si="603"/>
        <v>0</v>
      </c>
      <c r="JA307" s="439">
        <f t="shared" ref="JA307:LL307" si="604">IF(JA$165=EOMONTH($E131,$R131*(1-$O131)),SUMIFS($D300:$NK300,$D$165:$NK$165,"&gt;"&amp;EOMONTH($E131,$R131*(1-$O131)+$S131*(1-$O131)+$T131*$O131),$D$165:$NK$165,"&lt;="&amp;EOMONTH($E131,$R131*(1-$O131)+60))*-($AF131*(1-$O131)+$AH131*$O131)+SUMIFS($D300:$NK300,$D$165:$NK$165,"&gt;"&amp;EOMONTH($E131,$R131*(1-$O131)+60),$D$165:$NK$165,"&lt;="&amp;EOMONTH($E131,$R131*(1-$O131)+372))*-($AG131*(1-$O131)+$AI131*$O131),0)</f>
        <v>0</v>
      </c>
      <c r="JB307" s="439">
        <f t="shared" si="604"/>
        <v>0</v>
      </c>
      <c r="JC307" s="439">
        <f t="shared" si="604"/>
        <v>0</v>
      </c>
      <c r="JD307" s="439">
        <f t="shared" si="604"/>
        <v>0</v>
      </c>
      <c r="JE307" s="439">
        <f t="shared" si="604"/>
        <v>0</v>
      </c>
      <c r="JF307" s="439">
        <f t="shared" si="604"/>
        <v>0</v>
      </c>
      <c r="JG307" s="439">
        <f t="shared" si="604"/>
        <v>0</v>
      </c>
      <c r="JH307" s="439">
        <f t="shared" si="604"/>
        <v>0</v>
      </c>
      <c r="JI307" s="439">
        <f t="shared" si="604"/>
        <v>0</v>
      </c>
      <c r="JJ307" s="439">
        <f t="shared" si="604"/>
        <v>0</v>
      </c>
      <c r="JK307" s="439">
        <f t="shared" si="604"/>
        <v>0</v>
      </c>
      <c r="JL307" s="439">
        <f t="shared" si="604"/>
        <v>0</v>
      </c>
      <c r="JM307" s="439">
        <f t="shared" si="604"/>
        <v>0</v>
      </c>
      <c r="JN307" s="439">
        <f t="shared" si="604"/>
        <v>0</v>
      </c>
      <c r="JO307" s="439">
        <f t="shared" si="604"/>
        <v>0</v>
      </c>
      <c r="JP307" s="439">
        <f t="shared" si="604"/>
        <v>0</v>
      </c>
      <c r="JQ307" s="439">
        <f t="shared" si="604"/>
        <v>0</v>
      </c>
      <c r="JR307" s="439">
        <f t="shared" si="604"/>
        <v>0</v>
      </c>
      <c r="JS307" s="439">
        <f t="shared" si="604"/>
        <v>0</v>
      </c>
      <c r="JT307" s="439">
        <f t="shared" si="604"/>
        <v>0</v>
      </c>
      <c r="JU307" s="439">
        <f t="shared" si="604"/>
        <v>0</v>
      </c>
      <c r="JV307" s="439">
        <f t="shared" si="604"/>
        <v>0</v>
      </c>
      <c r="JW307" s="439">
        <f t="shared" si="604"/>
        <v>0</v>
      </c>
      <c r="JX307" s="439">
        <f t="shared" si="604"/>
        <v>0</v>
      </c>
      <c r="JY307" s="439">
        <f t="shared" si="604"/>
        <v>0</v>
      </c>
      <c r="JZ307" s="439">
        <f t="shared" si="604"/>
        <v>0</v>
      </c>
      <c r="KA307" s="439">
        <f t="shared" si="604"/>
        <v>0</v>
      </c>
      <c r="KB307" s="439">
        <f t="shared" si="604"/>
        <v>0</v>
      </c>
      <c r="KC307" s="439">
        <f t="shared" si="604"/>
        <v>0</v>
      </c>
      <c r="KD307" s="439">
        <f t="shared" si="604"/>
        <v>0</v>
      </c>
      <c r="KE307" s="439">
        <f t="shared" si="604"/>
        <v>0</v>
      </c>
      <c r="KF307" s="439">
        <f t="shared" si="604"/>
        <v>0</v>
      </c>
      <c r="KG307" s="439">
        <f t="shared" si="604"/>
        <v>0</v>
      </c>
      <c r="KH307" s="439">
        <f t="shared" si="604"/>
        <v>0</v>
      </c>
      <c r="KI307" s="439">
        <f t="shared" si="604"/>
        <v>0</v>
      </c>
      <c r="KJ307" s="439">
        <f t="shared" si="604"/>
        <v>0</v>
      </c>
      <c r="KK307" s="439">
        <f t="shared" si="604"/>
        <v>0</v>
      </c>
      <c r="KL307" s="439">
        <f t="shared" si="604"/>
        <v>0</v>
      </c>
      <c r="KM307" s="439">
        <f t="shared" si="604"/>
        <v>0</v>
      </c>
      <c r="KN307" s="439">
        <f t="shared" si="604"/>
        <v>0</v>
      </c>
      <c r="KO307" s="439">
        <f t="shared" si="604"/>
        <v>0</v>
      </c>
      <c r="KP307" s="439">
        <f t="shared" si="604"/>
        <v>0</v>
      </c>
      <c r="KQ307" s="439">
        <f t="shared" si="604"/>
        <v>0</v>
      </c>
      <c r="KR307" s="439">
        <f t="shared" si="604"/>
        <v>0</v>
      </c>
      <c r="KS307" s="439">
        <f t="shared" si="604"/>
        <v>0</v>
      </c>
      <c r="KT307" s="439">
        <f t="shared" si="604"/>
        <v>0</v>
      </c>
      <c r="KU307" s="439">
        <f t="shared" si="604"/>
        <v>0</v>
      </c>
      <c r="KV307" s="439">
        <f t="shared" si="604"/>
        <v>0</v>
      </c>
      <c r="KW307" s="439">
        <f t="shared" si="604"/>
        <v>0</v>
      </c>
      <c r="KX307" s="439">
        <f t="shared" si="604"/>
        <v>0</v>
      </c>
      <c r="KY307" s="439">
        <f t="shared" si="604"/>
        <v>0</v>
      </c>
      <c r="KZ307" s="439">
        <f t="shared" si="604"/>
        <v>0</v>
      </c>
      <c r="LA307" s="439">
        <f t="shared" si="604"/>
        <v>0</v>
      </c>
      <c r="LB307" s="439">
        <f t="shared" si="604"/>
        <v>0</v>
      </c>
      <c r="LC307" s="439">
        <f t="shared" si="604"/>
        <v>0</v>
      </c>
      <c r="LD307" s="439">
        <f t="shared" si="604"/>
        <v>0</v>
      </c>
      <c r="LE307" s="439">
        <f t="shared" si="604"/>
        <v>0</v>
      </c>
      <c r="LF307" s="439">
        <f t="shared" si="604"/>
        <v>0</v>
      </c>
      <c r="LG307" s="439">
        <f t="shared" si="604"/>
        <v>0</v>
      </c>
      <c r="LH307" s="439">
        <f t="shared" si="604"/>
        <v>0</v>
      </c>
      <c r="LI307" s="439">
        <f t="shared" si="604"/>
        <v>0</v>
      </c>
      <c r="LJ307" s="439">
        <f t="shared" si="604"/>
        <v>0</v>
      </c>
      <c r="LK307" s="439">
        <f t="shared" si="604"/>
        <v>0</v>
      </c>
      <c r="LL307" s="439">
        <f t="shared" si="604"/>
        <v>0</v>
      </c>
      <c r="LM307" s="439">
        <f t="shared" ref="LM307:NK307" si="605">IF(LM$165=EOMONTH($E131,$R131*(1-$O131)),SUMIFS($D300:$NK300,$D$165:$NK$165,"&gt;"&amp;EOMONTH($E131,$R131*(1-$O131)+$S131*(1-$O131)+$T131*$O131),$D$165:$NK$165,"&lt;="&amp;EOMONTH($E131,$R131*(1-$O131)+60))*-($AF131*(1-$O131)+$AH131*$O131)+SUMIFS($D300:$NK300,$D$165:$NK$165,"&gt;"&amp;EOMONTH($E131,$R131*(1-$O131)+60),$D$165:$NK$165,"&lt;="&amp;EOMONTH($E131,$R131*(1-$O131)+372))*-($AG131*(1-$O131)+$AI131*$O131),0)</f>
        <v>0</v>
      </c>
      <c r="LN307" s="439">
        <f t="shared" si="605"/>
        <v>0</v>
      </c>
      <c r="LO307" s="439">
        <f t="shared" si="605"/>
        <v>0</v>
      </c>
      <c r="LP307" s="439">
        <f t="shared" si="605"/>
        <v>0</v>
      </c>
      <c r="LQ307" s="439">
        <f t="shared" si="605"/>
        <v>0</v>
      </c>
      <c r="LR307" s="439">
        <f t="shared" si="605"/>
        <v>0</v>
      </c>
      <c r="LS307" s="439">
        <f t="shared" si="605"/>
        <v>0</v>
      </c>
      <c r="LT307" s="439">
        <f t="shared" si="605"/>
        <v>0</v>
      </c>
      <c r="LU307" s="439">
        <f t="shared" si="605"/>
        <v>0</v>
      </c>
      <c r="LV307" s="439">
        <f t="shared" si="605"/>
        <v>0</v>
      </c>
      <c r="LW307" s="439">
        <f t="shared" si="605"/>
        <v>0</v>
      </c>
      <c r="LX307" s="439">
        <f t="shared" si="605"/>
        <v>0</v>
      </c>
      <c r="LY307" s="439">
        <f t="shared" si="605"/>
        <v>0</v>
      </c>
      <c r="LZ307" s="439">
        <f t="shared" si="605"/>
        <v>0</v>
      </c>
      <c r="MA307" s="439">
        <f t="shared" si="605"/>
        <v>0</v>
      </c>
      <c r="MB307" s="439">
        <f t="shared" si="605"/>
        <v>0</v>
      </c>
      <c r="MC307" s="439">
        <f t="shared" si="605"/>
        <v>0</v>
      </c>
      <c r="MD307" s="439">
        <f t="shared" si="605"/>
        <v>0</v>
      </c>
      <c r="ME307" s="439">
        <f t="shared" si="605"/>
        <v>0</v>
      </c>
      <c r="MF307" s="439">
        <f t="shared" si="605"/>
        <v>0</v>
      </c>
      <c r="MG307" s="439">
        <f t="shared" si="605"/>
        <v>0</v>
      </c>
      <c r="MH307" s="439">
        <f t="shared" si="605"/>
        <v>0</v>
      </c>
      <c r="MI307" s="439">
        <f t="shared" si="605"/>
        <v>0</v>
      </c>
      <c r="MJ307" s="439">
        <f t="shared" si="605"/>
        <v>0</v>
      </c>
      <c r="MK307" s="439">
        <f t="shared" si="605"/>
        <v>0</v>
      </c>
      <c r="ML307" s="439">
        <f t="shared" si="605"/>
        <v>0</v>
      </c>
      <c r="MM307" s="439">
        <f t="shared" si="605"/>
        <v>0</v>
      </c>
      <c r="MN307" s="439">
        <f t="shared" si="605"/>
        <v>0</v>
      </c>
      <c r="MO307" s="439">
        <f t="shared" si="605"/>
        <v>0</v>
      </c>
      <c r="MP307" s="439">
        <f t="shared" si="605"/>
        <v>0</v>
      </c>
      <c r="MQ307" s="439">
        <f t="shared" si="605"/>
        <v>0</v>
      </c>
      <c r="MR307" s="439">
        <f t="shared" si="605"/>
        <v>0</v>
      </c>
      <c r="MS307" s="439">
        <f t="shared" si="605"/>
        <v>0</v>
      </c>
      <c r="MT307" s="439">
        <f t="shared" si="605"/>
        <v>0</v>
      </c>
      <c r="MU307" s="439">
        <f t="shared" si="605"/>
        <v>0</v>
      </c>
      <c r="MV307" s="439">
        <f t="shared" si="605"/>
        <v>0</v>
      </c>
      <c r="MW307" s="439">
        <f t="shared" si="605"/>
        <v>0</v>
      </c>
      <c r="MX307" s="439">
        <f t="shared" si="605"/>
        <v>0</v>
      </c>
      <c r="MY307" s="439">
        <f t="shared" si="605"/>
        <v>0</v>
      </c>
      <c r="MZ307" s="439">
        <f t="shared" si="605"/>
        <v>0</v>
      </c>
      <c r="NA307" s="439">
        <f t="shared" si="605"/>
        <v>0</v>
      </c>
      <c r="NB307" s="439">
        <f t="shared" si="605"/>
        <v>0</v>
      </c>
      <c r="NC307" s="439">
        <f t="shared" si="605"/>
        <v>0</v>
      </c>
      <c r="ND307" s="439">
        <f t="shared" si="605"/>
        <v>0</v>
      </c>
      <c r="NE307" s="439">
        <f t="shared" si="605"/>
        <v>0</v>
      </c>
      <c r="NF307" s="439">
        <f t="shared" si="605"/>
        <v>0</v>
      </c>
      <c r="NG307" s="439">
        <f t="shared" si="605"/>
        <v>0</v>
      </c>
      <c r="NH307" s="439">
        <f t="shared" si="605"/>
        <v>0</v>
      </c>
      <c r="NI307" s="439">
        <f t="shared" si="605"/>
        <v>0</v>
      </c>
      <c r="NJ307" s="439">
        <f t="shared" si="605"/>
        <v>0</v>
      </c>
      <c r="NK307" s="442">
        <f t="shared" si="605"/>
        <v>0</v>
      </c>
    </row>
    <row r="308" spans="1:375" x14ac:dyDescent="0.15">
      <c r="A308" s="443">
        <f t="shared" ref="A308" si="606">SUM(D308:NK308)</f>
        <v>409025.57191903942</v>
      </c>
      <c r="B308" s="448"/>
      <c r="C308" s="445" t="s">
        <v>762</v>
      </c>
      <c r="D308" s="446">
        <f>SUM(D303:D307)</f>
        <v>0</v>
      </c>
      <c r="E308" s="446">
        <f t="shared" ref="E308:BP308" si="607">SUM(E303:E307)</f>
        <v>0</v>
      </c>
      <c r="F308" s="446">
        <f t="shared" si="607"/>
        <v>0</v>
      </c>
      <c r="G308" s="446">
        <f t="shared" si="607"/>
        <v>0</v>
      </c>
      <c r="H308" s="446">
        <f t="shared" si="607"/>
        <v>0</v>
      </c>
      <c r="I308" s="446">
        <f t="shared" si="607"/>
        <v>0</v>
      </c>
      <c r="J308" s="446">
        <f t="shared" si="607"/>
        <v>0</v>
      </c>
      <c r="K308" s="446">
        <f t="shared" si="607"/>
        <v>0</v>
      </c>
      <c r="L308" s="446">
        <f t="shared" si="607"/>
        <v>0</v>
      </c>
      <c r="M308" s="446">
        <f t="shared" si="607"/>
        <v>0</v>
      </c>
      <c r="N308" s="446">
        <f t="shared" si="607"/>
        <v>0</v>
      </c>
      <c r="O308" s="446">
        <f t="shared" si="607"/>
        <v>0</v>
      </c>
      <c r="P308" s="446">
        <f t="shared" si="607"/>
        <v>0</v>
      </c>
      <c r="Q308" s="446">
        <f t="shared" si="607"/>
        <v>0</v>
      </c>
      <c r="R308" s="446">
        <f t="shared" si="607"/>
        <v>0</v>
      </c>
      <c r="S308" s="446">
        <f t="shared" si="607"/>
        <v>0</v>
      </c>
      <c r="T308" s="446">
        <f t="shared" si="607"/>
        <v>0</v>
      </c>
      <c r="U308" s="446">
        <f t="shared" si="607"/>
        <v>0</v>
      </c>
      <c r="V308" s="446">
        <f t="shared" si="607"/>
        <v>0</v>
      </c>
      <c r="W308" s="446">
        <f t="shared" si="607"/>
        <v>-30724.074000000001</v>
      </c>
      <c r="X308" s="446">
        <f t="shared" si="607"/>
        <v>291.83738374640461</v>
      </c>
      <c r="Y308" s="446">
        <f t="shared" si="607"/>
        <v>300.49149597112228</v>
      </c>
      <c r="Z308" s="446">
        <f t="shared" si="607"/>
        <v>305.79347573479663</v>
      </c>
      <c r="AA308" s="446">
        <f t="shared" si="607"/>
        <v>305.99767098761868</v>
      </c>
      <c r="AB308" s="446">
        <f t="shared" si="607"/>
        <v>418.70831278726155</v>
      </c>
      <c r="AC308" s="446">
        <f t="shared" si="607"/>
        <v>3062.141247026595</v>
      </c>
      <c r="AD308" s="446">
        <f t="shared" si="607"/>
        <v>3065.9220688944652</v>
      </c>
      <c r="AE308" s="446">
        <f t="shared" si="607"/>
        <v>3068.1790499412427</v>
      </c>
      <c r="AF308" s="446">
        <f t="shared" si="607"/>
        <v>3086.4719039150905</v>
      </c>
      <c r="AG308" s="446">
        <f t="shared" si="607"/>
        <v>3126.9208110787695</v>
      </c>
      <c r="AH308" s="446">
        <f t="shared" si="607"/>
        <v>3138.3888070899725</v>
      </c>
      <c r="AI308" s="446">
        <f t="shared" si="607"/>
        <v>3138.7935711862665</v>
      </c>
      <c r="AJ308" s="446">
        <f t="shared" si="607"/>
        <v>3217.7608219990984</v>
      </c>
      <c r="AK308" s="446">
        <f t="shared" si="607"/>
        <v>3224.5949981732706</v>
      </c>
      <c r="AL308" s="446">
        <f t="shared" si="607"/>
        <v>3236.9839682474403</v>
      </c>
      <c r="AM308" s="446">
        <f t="shared" si="607"/>
        <v>3237.3927401696928</v>
      </c>
      <c r="AN308" s="446">
        <f t="shared" si="607"/>
        <v>3371.7872159732206</v>
      </c>
      <c r="AO308" s="446">
        <f t="shared" si="607"/>
        <v>3372.5299334969868</v>
      </c>
      <c r="AP308" s="446">
        <f t="shared" si="607"/>
        <v>3372.9417373099272</v>
      </c>
      <c r="AQ308" s="446">
        <f t="shared" si="607"/>
        <v>3373.3545567421634</v>
      </c>
      <c r="AR308" s="446">
        <f t="shared" si="607"/>
        <v>3373.9580667736263</v>
      </c>
      <c r="AS308" s="446">
        <f t="shared" si="607"/>
        <v>3374.7305930609818</v>
      </c>
      <c r="AT308" s="446">
        <f t="shared" si="607"/>
        <v>3375.1464744045784</v>
      </c>
      <c r="AU308" s="446">
        <f t="shared" si="607"/>
        <v>3375.5633814237613</v>
      </c>
      <c r="AV308" s="446">
        <f t="shared" si="607"/>
        <v>3456.8996497609778</v>
      </c>
      <c r="AW308" s="446">
        <f t="shared" si="607"/>
        <v>3457.4267629072647</v>
      </c>
      <c r="AX308" s="446">
        <f t="shared" si="607"/>
        <v>3457.9074641217953</v>
      </c>
      <c r="AY308" s="446">
        <f t="shared" si="607"/>
        <v>3458.3284992017152</v>
      </c>
      <c r="AZ308" s="446">
        <f t="shared" si="607"/>
        <v>3468.9893225536848</v>
      </c>
      <c r="BA308" s="446">
        <f t="shared" si="607"/>
        <v>3469.7543216031645</v>
      </c>
      <c r="BB308" s="446">
        <f t="shared" si="607"/>
        <v>3470.178479530493</v>
      </c>
      <c r="BC308" s="446">
        <f t="shared" si="607"/>
        <v>3470.6036835456962</v>
      </c>
      <c r="BD308" s="446">
        <f t="shared" si="607"/>
        <v>3471.2252988781029</v>
      </c>
      <c r="BE308" s="446">
        <f t="shared" si="607"/>
        <v>3472.0210009540792</v>
      </c>
      <c r="BF308" s="446">
        <f t="shared" si="607"/>
        <v>3472.4493587379839</v>
      </c>
      <c r="BG308" s="446">
        <f t="shared" si="607"/>
        <v>3472.878772967742</v>
      </c>
      <c r="BH308" s="446">
        <f t="shared" si="607"/>
        <v>0</v>
      </c>
      <c r="BI308" s="446">
        <f t="shared" si="607"/>
        <v>0</v>
      </c>
      <c r="BJ308" s="446">
        <f t="shared" si="607"/>
        <v>-34746.519147723106</v>
      </c>
      <c r="BK308" s="446">
        <f t="shared" si="607"/>
        <v>682.81471908250944</v>
      </c>
      <c r="BL308" s="446">
        <f t="shared" si="607"/>
        <v>703.66203067827769</v>
      </c>
      <c r="BM308" s="446">
        <f t="shared" si="607"/>
        <v>3798.3273613975275</v>
      </c>
      <c r="BN308" s="446">
        <f t="shared" si="607"/>
        <v>3802.8809047562204</v>
      </c>
      <c r="BO308" s="446">
        <f t="shared" si="607"/>
        <v>3803.2631397087553</v>
      </c>
      <c r="BP308" s="446">
        <f t="shared" si="607"/>
        <v>3832.1806791137637</v>
      </c>
      <c r="BQ308" s="446">
        <f t="shared" ref="BQ308:EB308" si="608">SUM(BQ303:BQ307)</f>
        <v>3833.0002522520199</v>
      </c>
      <c r="BR308" s="446">
        <f t="shared" si="608"/>
        <v>3845.1685211980866</v>
      </c>
      <c r="BS308" s="446">
        <f t="shared" si="608"/>
        <v>3845.6108178547379</v>
      </c>
      <c r="BT308" s="446">
        <f t="shared" si="608"/>
        <v>3846.0542053342638</v>
      </c>
      <c r="BU308" s="446">
        <f t="shared" si="608"/>
        <v>3846.4986863269278</v>
      </c>
      <c r="BV308" s="446">
        <f t="shared" si="608"/>
        <v>3847.0086622454232</v>
      </c>
      <c r="BW308" s="446">
        <f t="shared" si="608"/>
        <v>3847.4553383617099</v>
      </c>
      <c r="BX308" s="446">
        <f t="shared" si="608"/>
        <v>3858.6033939499666</v>
      </c>
      <c r="BY308" s="446">
        <f t="shared" si="608"/>
        <v>3953.5532610390592</v>
      </c>
      <c r="BZ308" s="446">
        <f t="shared" si="608"/>
        <v>3954.0032501841624</v>
      </c>
      <c r="CA308" s="446">
        <f t="shared" si="608"/>
        <v>3954.4543491238915</v>
      </c>
      <c r="CB308" s="446">
        <f t="shared" si="608"/>
        <v>3955.1138208300413</v>
      </c>
      <c r="CC308" s="446">
        <f t="shared" si="608"/>
        <v>3955.9579811624449</v>
      </c>
      <c r="CD308" s="446">
        <f t="shared" si="608"/>
        <v>3956.4124259353889</v>
      </c>
      <c r="CE308" s="446">
        <f t="shared" si="608"/>
        <v>3956.8679914917398</v>
      </c>
      <c r="CF308" s="446">
        <f t="shared" si="608"/>
        <v>3957.3246805956514</v>
      </c>
      <c r="CG308" s="446">
        <f t="shared" si="608"/>
        <v>3957.7824960180956</v>
      </c>
      <c r="CH308" s="446">
        <f t="shared" si="608"/>
        <v>3958.3077712141458</v>
      </c>
      <c r="CI308" s="446">
        <f t="shared" si="608"/>
        <v>3958.7678476139208</v>
      </c>
      <c r="CJ308" s="446">
        <f t="shared" si="608"/>
        <v>3970.1681218518529</v>
      </c>
      <c r="CK308" s="446">
        <f t="shared" si="608"/>
        <v>4067.966484953618</v>
      </c>
      <c r="CL308" s="446">
        <f t="shared" si="608"/>
        <v>4068.4299737730739</v>
      </c>
      <c r="CM308" s="446">
        <f t="shared" si="608"/>
        <v>4068.894605680995</v>
      </c>
      <c r="CN308" s="446">
        <f t="shared" si="608"/>
        <v>4069.5738615383293</v>
      </c>
      <c r="CO308" s="446">
        <f t="shared" si="608"/>
        <v>4070.443346680705</v>
      </c>
      <c r="CP308" s="446">
        <f t="shared" si="608"/>
        <v>4070.9114247968373</v>
      </c>
      <c r="CQ308" s="446">
        <f t="shared" si="608"/>
        <v>4071.3806573198785</v>
      </c>
      <c r="CR308" s="446">
        <f t="shared" si="608"/>
        <v>4071.8510470969077</v>
      </c>
      <c r="CS308" s="446">
        <f t="shared" si="608"/>
        <v>4072.3225969820251</v>
      </c>
      <c r="CT308" s="446">
        <f t="shared" si="608"/>
        <v>4063.9784273887635</v>
      </c>
      <c r="CU308" s="446">
        <f t="shared" si="608"/>
        <v>4064.4393467726445</v>
      </c>
      <c r="CV308" s="446">
        <f t="shared" si="608"/>
        <v>4032.251471318953</v>
      </c>
      <c r="CW308" s="446">
        <f t="shared" si="608"/>
        <v>4139.4535208531543</v>
      </c>
      <c r="CX308" s="446">
        <f t="shared" si="608"/>
        <v>4139.870171732663</v>
      </c>
      <c r="CY308" s="446">
        <f t="shared" si="608"/>
        <v>4173.8732211406505</v>
      </c>
      <c r="CZ308" s="446">
        <f t="shared" si="608"/>
        <v>4174.5728546737046</v>
      </c>
      <c r="DA308" s="446">
        <f t="shared" si="608"/>
        <v>4188.2828999313642</v>
      </c>
      <c r="DB308" s="446">
        <f t="shared" si="608"/>
        <v>4188.7650203909807</v>
      </c>
      <c r="DC308" s="446">
        <f t="shared" si="608"/>
        <v>4189.2483298897132</v>
      </c>
      <c r="DD308" s="446">
        <f t="shared" si="608"/>
        <v>4189.7328313600528</v>
      </c>
      <c r="DE308" s="446">
        <f t="shared" si="608"/>
        <v>4190.2185277417238</v>
      </c>
      <c r="DF308" s="446">
        <f t="shared" si="608"/>
        <v>4190.7054219816991</v>
      </c>
      <c r="DG308" s="446">
        <f t="shared" si="608"/>
        <v>4191.1935170342213</v>
      </c>
      <c r="DH308" s="446">
        <f t="shared" si="608"/>
        <v>4202.7198016472375</v>
      </c>
      <c r="DI308" s="446">
        <f t="shared" si="608"/>
        <v>4306.9408981001943</v>
      </c>
      <c r="DJ308" s="446">
        <f t="shared" si="608"/>
        <v>4307.4326133887544</v>
      </c>
      <c r="DK308" s="446">
        <f t="shared" si="608"/>
        <v>4307.9255413798683</v>
      </c>
      <c r="DL308" s="446">
        <f t="shared" si="608"/>
        <v>4308.6461639189147</v>
      </c>
      <c r="DM308" s="446">
        <f t="shared" si="608"/>
        <v>4309.5686007064605</v>
      </c>
      <c r="DN308" s="446">
        <f t="shared" si="608"/>
        <v>4310.0651847798654</v>
      </c>
      <c r="DO308" s="446">
        <f t="shared" si="608"/>
        <v>4310.5629935635598</v>
      </c>
      <c r="DP308" s="446">
        <f t="shared" si="608"/>
        <v>4311.0620300780101</v>
      </c>
      <c r="DQ308" s="446">
        <f t="shared" si="608"/>
        <v>4311.5622973511308</v>
      </c>
      <c r="DR308" s="446">
        <f t="shared" si="608"/>
        <v>4312.0637984183059</v>
      </c>
      <c r="DS308" s="446">
        <f t="shared" si="608"/>
        <v>4312.5665363224034</v>
      </c>
      <c r="DT308" s="446">
        <f t="shared" si="608"/>
        <v>4324.3513537493527</v>
      </c>
      <c r="DU308" s="446">
        <f t="shared" si="608"/>
        <v>4431.6990830958985</v>
      </c>
      <c r="DV308" s="446">
        <f t="shared" si="608"/>
        <v>4432.2055498431164</v>
      </c>
      <c r="DW308" s="446">
        <f t="shared" si="608"/>
        <v>4432.7132656739632</v>
      </c>
      <c r="DX308" s="446">
        <f t="shared" si="608"/>
        <v>4433.4555068891805</v>
      </c>
      <c r="DY308" s="446">
        <f t="shared" si="608"/>
        <v>4381.8135636445877</v>
      </c>
      <c r="DZ308" s="446">
        <f t="shared" si="608"/>
        <v>4382.2507087379718</v>
      </c>
      <c r="EA308" s="446">
        <f t="shared" si="608"/>
        <v>4382.6889319490856</v>
      </c>
      <c r="EB308" s="446">
        <f t="shared" si="608"/>
        <v>4420.8410742647129</v>
      </c>
      <c r="EC308" s="446">
        <f t="shared" ref="EC308:GN308" si="609">SUM(EC303:EC307)</f>
        <v>4421.3563495560275</v>
      </c>
      <c r="ED308" s="446">
        <f t="shared" si="609"/>
        <v>4437.409898081135</v>
      </c>
      <c r="EE308" s="446">
        <f t="shared" si="609"/>
        <v>4437.9277181223551</v>
      </c>
      <c r="EF308" s="446">
        <f t="shared" si="609"/>
        <v>4310.3976888661764</v>
      </c>
      <c r="EG308" s="446">
        <f t="shared" si="609"/>
        <v>4418.4157652516305</v>
      </c>
      <c r="EH308" s="446">
        <f t="shared" si="609"/>
        <v>4418.9217761787759</v>
      </c>
      <c r="EI308" s="446">
        <f t="shared" si="609"/>
        <v>4419.4290350653746</v>
      </c>
      <c r="EJ308" s="446">
        <f t="shared" si="609"/>
        <v>4419.9375449892323</v>
      </c>
      <c r="EK308" s="446">
        <f t="shared" si="609"/>
        <v>4420.4473090357442</v>
      </c>
      <c r="EL308" s="446">
        <f t="shared" si="609"/>
        <v>4420.9583302979154</v>
      </c>
      <c r="EM308" s="446">
        <f t="shared" si="609"/>
        <v>4421.4706118763779</v>
      </c>
      <c r="EN308" s="446">
        <f t="shared" si="609"/>
        <v>4421.9841568794127</v>
      </c>
      <c r="EO308" s="446">
        <f t="shared" si="609"/>
        <v>4422.4989684229658</v>
      </c>
      <c r="EP308" s="446">
        <f t="shared" si="609"/>
        <v>4423.015049630666</v>
      </c>
      <c r="EQ308" s="446">
        <f t="shared" si="609"/>
        <v>4423.5324036338488</v>
      </c>
      <c r="ER308" s="446">
        <f t="shared" si="609"/>
        <v>4426.5010050241817</v>
      </c>
      <c r="ES308" s="446">
        <f t="shared" si="609"/>
        <v>4537.7596237011985</v>
      </c>
      <c r="ET308" s="446">
        <f t="shared" si="609"/>
        <v>4538.2808149561579</v>
      </c>
      <c r="EU308" s="446">
        <f t="shared" si="609"/>
        <v>4538.8032916093543</v>
      </c>
      <c r="EV308" s="446">
        <f t="shared" si="609"/>
        <v>4539.327056830929</v>
      </c>
      <c r="EW308" s="446">
        <f t="shared" si="609"/>
        <v>0</v>
      </c>
      <c r="EX308" s="446">
        <f t="shared" si="609"/>
        <v>0</v>
      </c>
      <c r="EY308" s="446">
        <f t="shared" si="609"/>
        <v>0</v>
      </c>
      <c r="EZ308" s="446">
        <f t="shared" si="609"/>
        <v>0</v>
      </c>
      <c r="FA308" s="446">
        <f t="shared" si="609"/>
        <v>0</v>
      </c>
      <c r="FB308" s="446">
        <f t="shared" si="609"/>
        <v>0</v>
      </c>
      <c r="FC308" s="446">
        <f t="shared" si="609"/>
        <v>0</v>
      </c>
      <c r="FD308" s="446">
        <f t="shared" si="609"/>
        <v>0</v>
      </c>
      <c r="FE308" s="446">
        <f t="shared" si="609"/>
        <v>0</v>
      </c>
      <c r="FF308" s="446">
        <f t="shared" si="609"/>
        <v>0</v>
      </c>
      <c r="FG308" s="446">
        <f t="shared" si="609"/>
        <v>0</v>
      </c>
      <c r="FH308" s="446">
        <f t="shared" si="609"/>
        <v>0</v>
      </c>
      <c r="FI308" s="446">
        <f t="shared" si="609"/>
        <v>0</v>
      </c>
      <c r="FJ308" s="446">
        <f t="shared" si="609"/>
        <v>0</v>
      </c>
      <c r="FK308" s="446">
        <f t="shared" si="609"/>
        <v>0</v>
      </c>
      <c r="FL308" s="446">
        <f t="shared" si="609"/>
        <v>0</v>
      </c>
      <c r="FM308" s="446">
        <f t="shared" si="609"/>
        <v>0</v>
      </c>
      <c r="FN308" s="446">
        <f t="shared" si="609"/>
        <v>0</v>
      </c>
      <c r="FO308" s="446">
        <f t="shared" si="609"/>
        <v>0</v>
      </c>
      <c r="FP308" s="446">
        <f t="shared" si="609"/>
        <v>0</v>
      </c>
      <c r="FQ308" s="446">
        <f t="shared" si="609"/>
        <v>0</v>
      </c>
      <c r="FR308" s="446">
        <f t="shared" si="609"/>
        <v>0</v>
      </c>
      <c r="FS308" s="446">
        <f t="shared" si="609"/>
        <v>0</v>
      </c>
      <c r="FT308" s="446">
        <f t="shared" si="609"/>
        <v>0</v>
      </c>
      <c r="FU308" s="446">
        <f t="shared" si="609"/>
        <v>0</v>
      </c>
      <c r="FV308" s="446">
        <f t="shared" si="609"/>
        <v>0</v>
      </c>
      <c r="FW308" s="446">
        <f t="shared" si="609"/>
        <v>0</v>
      </c>
      <c r="FX308" s="446">
        <f t="shared" si="609"/>
        <v>0</v>
      </c>
      <c r="FY308" s="446">
        <f t="shared" si="609"/>
        <v>0</v>
      </c>
      <c r="FZ308" s="446">
        <f t="shared" si="609"/>
        <v>0</v>
      </c>
      <c r="GA308" s="446">
        <f t="shared" si="609"/>
        <v>0</v>
      </c>
      <c r="GB308" s="446">
        <f t="shared" si="609"/>
        <v>0</v>
      </c>
      <c r="GC308" s="446">
        <f t="shared" si="609"/>
        <v>0</v>
      </c>
      <c r="GD308" s="446">
        <f t="shared" si="609"/>
        <v>0</v>
      </c>
      <c r="GE308" s="446">
        <f t="shared" si="609"/>
        <v>0</v>
      </c>
      <c r="GF308" s="446">
        <f t="shared" si="609"/>
        <v>0</v>
      </c>
      <c r="GG308" s="446">
        <f t="shared" si="609"/>
        <v>0</v>
      </c>
      <c r="GH308" s="446">
        <f t="shared" si="609"/>
        <v>0</v>
      </c>
      <c r="GI308" s="446">
        <f t="shared" si="609"/>
        <v>0</v>
      </c>
      <c r="GJ308" s="446">
        <f t="shared" si="609"/>
        <v>0</v>
      </c>
      <c r="GK308" s="446">
        <f t="shared" si="609"/>
        <v>0</v>
      </c>
      <c r="GL308" s="446">
        <f t="shared" si="609"/>
        <v>0</v>
      </c>
      <c r="GM308" s="446">
        <f t="shared" si="609"/>
        <v>0</v>
      </c>
      <c r="GN308" s="446">
        <f t="shared" si="609"/>
        <v>0</v>
      </c>
      <c r="GO308" s="446">
        <f t="shared" ref="GO308:IZ308" si="610">SUM(GO303:GO307)</f>
        <v>0</v>
      </c>
      <c r="GP308" s="446">
        <f t="shared" si="610"/>
        <v>0</v>
      </c>
      <c r="GQ308" s="446">
        <f t="shared" si="610"/>
        <v>0</v>
      </c>
      <c r="GR308" s="446">
        <f t="shared" si="610"/>
        <v>0</v>
      </c>
      <c r="GS308" s="446">
        <f t="shared" si="610"/>
        <v>0</v>
      </c>
      <c r="GT308" s="446">
        <f t="shared" si="610"/>
        <v>0</v>
      </c>
      <c r="GU308" s="446">
        <f t="shared" si="610"/>
        <v>0</v>
      </c>
      <c r="GV308" s="446">
        <f t="shared" si="610"/>
        <v>0</v>
      </c>
      <c r="GW308" s="446">
        <f t="shared" si="610"/>
        <v>0</v>
      </c>
      <c r="GX308" s="446">
        <f t="shared" si="610"/>
        <v>0</v>
      </c>
      <c r="GY308" s="446">
        <f t="shared" si="610"/>
        <v>0</v>
      </c>
      <c r="GZ308" s="446">
        <f t="shared" si="610"/>
        <v>0</v>
      </c>
      <c r="HA308" s="446">
        <f t="shared" si="610"/>
        <v>0</v>
      </c>
      <c r="HB308" s="446">
        <f t="shared" si="610"/>
        <v>0</v>
      </c>
      <c r="HC308" s="446">
        <f t="shared" si="610"/>
        <v>0</v>
      </c>
      <c r="HD308" s="446">
        <f t="shared" si="610"/>
        <v>0</v>
      </c>
      <c r="HE308" s="446">
        <f t="shared" si="610"/>
        <v>0</v>
      </c>
      <c r="HF308" s="446">
        <f t="shared" si="610"/>
        <v>0</v>
      </c>
      <c r="HG308" s="446">
        <f t="shared" si="610"/>
        <v>0</v>
      </c>
      <c r="HH308" s="446">
        <f t="shared" si="610"/>
        <v>0</v>
      </c>
      <c r="HI308" s="446">
        <f t="shared" si="610"/>
        <v>0</v>
      </c>
      <c r="HJ308" s="446">
        <f t="shared" si="610"/>
        <v>0</v>
      </c>
      <c r="HK308" s="446">
        <f t="shared" si="610"/>
        <v>0</v>
      </c>
      <c r="HL308" s="446">
        <f t="shared" si="610"/>
        <v>0</v>
      </c>
      <c r="HM308" s="446">
        <f t="shared" si="610"/>
        <v>0</v>
      </c>
      <c r="HN308" s="446">
        <f t="shared" si="610"/>
        <v>0</v>
      </c>
      <c r="HO308" s="446">
        <f t="shared" si="610"/>
        <v>0</v>
      </c>
      <c r="HP308" s="446">
        <f t="shared" si="610"/>
        <v>0</v>
      </c>
      <c r="HQ308" s="446">
        <f t="shared" si="610"/>
        <v>0</v>
      </c>
      <c r="HR308" s="446">
        <f t="shared" si="610"/>
        <v>0</v>
      </c>
      <c r="HS308" s="446">
        <f t="shared" si="610"/>
        <v>0</v>
      </c>
      <c r="HT308" s="446">
        <f t="shared" si="610"/>
        <v>0</v>
      </c>
      <c r="HU308" s="446">
        <f t="shared" si="610"/>
        <v>0</v>
      </c>
      <c r="HV308" s="446">
        <f t="shared" si="610"/>
        <v>0</v>
      </c>
      <c r="HW308" s="446">
        <f t="shared" si="610"/>
        <v>0</v>
      </c>
      <c r="HX308" s="446">
        <f t="shared" si="610"/>
        <v>0</v>
      </c>
      <c r="HY308" s="446">
        <f t="shared" si="610"/>
        <v>0</v>
      </c>
      <c r="HZ308" s="446">
        <f t="shared" si="610"/>
        <v>0</v>
      </c>
      <c r="IA308" s="446">
        <f t="shared" si="610"/>
        <v>0</v>
      </c>
      <c r="IB308" s="446">
        <f t="shared" si="610"/>
        <v>0</v>
      </c>
      <c r="IC308" s="446">
        <f t="shared" si="610"/>
        <v>0</v>
      </c>
      <c r="ID308" s="446">
        <f t="shared" si="610"/>
        <v>0</v>
      </c>
      <c r="IE308" s="446">
        <f t="shared" si="610"/>
        <v>0</v>
      </c>
      <c r="IF308" s="446">
        <f t="shared" si="610"/>
        <v>0</v>
      </c>
      <c r="IG308" s="446">
        <f t="shared" si="610"/>
        <v>0</v>
      </c>
      <c r="IH308" s="446">
        <f t="shared" si="610"/>
        <v>0</v>
      </c>
      <c r="II308" s="446">
        <f t="shared" si="610"/>
        <v>0</v>
      </c>
      <c r="IJ308" s="446">
        <f t="shared" si="610"/>
        <v>0</v>
      </c>
      <c r="IK308" s="446">
        <f t="shared" si="610"/>
        <v>0</v>
      </c>
      <c r="IL308" s="446">
        <f t="shared" si="610"/>
        <v>0</v>
      </c>
      <c r="IM308" s="446">
        <f t="shared" si="610"/>
        <v>0</v>
      </c>
      <c r="IN308" s="446">
        <f t="shared" si="610"/>
        <v>0</v>
      </c>
      <c r="IO308" s="446">
        <f t="shared" si="610"/>
        <v>0</v>
      </c>
      <c r="IP308" s="446">
        <f t="shared" si="610"/>
        <v>0</v>
      </c>
      <c r="IQ308" s="446">
        <f t="shared" si="610"/>
        <v>0</v>
      </c>
      <c r="IR308" s="446">
        <f t="shared" si="610"/>
        <v>0</v>
      </c>
      <c r="IS308" s="446">
        <f t="shared" si="610"/>
        <v>0</v>
      </c>
      <c r="IT308" s="446">
        <f t="shared" si="610"/>
        <v>0</v>
      </c>
      <c r="IU308" s="446">
        <f t="shared" si="610"/>
        <v>0</v>
      </c>
      <c r="IV308" s="446">
        <f t="shared" si="610"/>
        <v>0</v>
      </c>
      <c r="IW308" s="446">
        <f t="shared" si="610"/>
        <v>0</v>
      </c>
      <c r="IX308" s="446">
        <f t="shared" si="610"/>
        <v>0</v>
      </c>
      <c r="IY308" s="446">
        <f t="shared" si="610"/>
        <v>0</v>
      </c>
      <c r="IZ308" s="446">
        <f t="shared" si="610"/>
        <v>0</v>
      </c>
      <c r="JA308" s="446">
        <f t="shared" ref="JA308:LL308" si="611">SUM(JA303:JA307)</f>
        <v>0</v>
      </c>
      <c r="JB308" s="446">
        <f t="shared" si="611"/>
        <v>0</v>
      </c>
      <c r="JC308" s="446">
        <f t="shared" si="611"/>
        <v>0</v>
      </c>
      <c r="JD308" s="446">
        <f t="shared" si="611"/>
        <v>0</v>
      </c>
      <c r="JE308" s="446">
        <f t="shared" si="611"/>
        <v>0</v>
      </c>
      <c r="JF308" s="446">
        <f t="shared" si="611"/>
        <v>0</v>
      </c>
      <c r="JG308" s="446">
        <f t="shared" si="611"/>
        <v>0</v>
      </c>
      <c r="JH308" s="446">
        <f t="shared" si="611"/>
        <v>0</v>
      </c>
      <c r="JI308" s="446">
        <f t="shared" si="611"/>
        <v>0</v>
      </c>
      <c r="JJ308" s="446">
        <f t="shared" si="611"/>
        <v>0</v>
      </c>
      <c r="JK308" s="446">
        <f t="shared" si="611"/>
        <v>0</v>
      </c>
      <c r="JL308" s="446">
        <f t="shared" si="611"/>
        <v>0</v>
      </c>
      <c r="JM308" s="446">
        <f t="shared" si="611"/>
        <v>0</v>
      </c>
      <c r="JN308" s="446">
        <f t="shared" si="611"/>
        <v>0</v>
      </c>
      <c r="JO308" s="446">
        <f t="shared" si="611"/>
        <v>0</v>
      </c>
      <c r="JP308" s="446">
        <f t="shared" si="611"/>
        <v>0</v>
      </c>
      <c r="JQ308" s="446">
        <f t="shared" si="611"/>
        <v>0</v>
      </c>
      <c r="JR308" s="446">
        <f t="shared" si="611"/>
        <v>0</v>
      </c>
      <c r="JS308" s="446">
        <f t="shared" si="611"/>
        <v>0</v>
      </c>
      <c r="JT308" s="446">
        <f t="shared" si="611"/>
        <v>0</v>
      </c>
      <c r="JU308" s="446">
        <f t="shared" si="611"/>
        <v>0</v>
      </c>
      <c r="JV308" s="446">
        <f t="shared" si="611"/>
        <v>0</v>
      </c>
      <c r="JW308" s="446">
        <f t="shared" si="611"/>
        <v>0</v>
      </c>
      <c r="JX308" s="446">
        <f t="shared" si="611"/>
        <v>0</v>
      </c>
      <c r="JY308" s="446">
        <f t="shared" si="611"/>
        <v>0</v>
      </c>
      <c r="JZ308" s="446">
        <f t="shared" si="611"/>
        <v>0</v>
      </c>
      <c r="KA308" s="446">
        <f t="shared" si="611"/>
        <v>0</v>
      </c>
      <c r="KB308" s="446">
        <f t="shared" si="611"/>
        <v>0</v>
      </c>
      <c r="KC308" s="446">
        <f t="shared" si="611"/>
        <v>0</v>
      </c>
      <c r="KD308" s="446">
        <f t="shared" si="611"/>
        <v>0</v>
      </c>
      <c r="KE308" s="446">
        <f t="shared" si="611"/>
        <v>0</v>
      </c>
      <c r="KF308" s="446">
        <f t="shared" si="611"/>
        <v>0</v>
      </c>
      <c r="KG308" s="446">
        <f t="shared" si="611"/>
        <v>0</v>
      </c>
      <c r="KH308" s="446">
        <f t="shared" si="611"/>
        <v>0</v>
      </c>
      <c r="KI308" s="446">
        <f t="shared" si="611"/>
        <v>0</v>
      </c>
      <c r="KJ308" s="446">
        <f t="shared" si="611"/>
        <v>0</v>
      </c>
      <c r="KK308" s="446">
        <f t="shared" si="611"/>
        <v>0</v>
      </c>
      <c r="KL308" s="446">
        <f t="shared" si="611"/>
        <v>0</v>
      </c>
      <c r="KM308" s="446">
        <f t="shared" si="611"/>
        <v>0</v>
      </c>
      <c r="KN308" s="446">
        <f t="shared" si="611"/>
        <v>0</v>
      </c>
      <c r="KO308" s="446">
        <f t="shared" si="611"/>
        <v>0</v>
      </c>
      <c r="KP308" s="446">
        <f t="shared" si="611"/>
        <v>0</v>
      </c>
      <c r="KQ308" s="446">
        <f t="shared" si="611"/>
        <v>0</v>
      </c>
      <c r="KR308" s="446">
        <f t="shared" si="611"/>
        <v>0</v>
      </c>
      <c r="KS308" s="446">
        <f t="shared" si="611"/>
        <v>0</v>
      </c>
      <c r="KT308" s="446">
        <f t="shared" si="611"/>
        <v>0</v>
      </c>
      <c r="KU308" s="446">
        <f t="shared" si="611"/>
        <v>0</v>
      </c>
      <c r="KV308" s="446">
        <f t="shared" si="611"/>
        <v>0</v>
      </c>
      <c r="KW308" s="446">
        <f t="shared" si="611"/>
        <v>0</v>
      </c>
      <c r="KX308" s="446">
        <f t="shared" si="611"/>
        <v>0</v>
      </c>
      <c r="KY308" s="446">
        <f t="shared" si="611"/>
        <v>0</v>
      </c>
      <c r="KZ308" s="446">
        <f t="shared" si="611"/>
        <v>0</v>
      </c>
      <c r="LA308" s="446">
        <f t="shared" si="611"/>
        <v>0</v>
      </c>
      <c r="LB308" s="446">
        <f t="shared" si="611"/>
        <v>0</v>
      </c>
      <c r="LC308" s="446">
        <f t="shared" si="611"/>
        <v>0</v>
      </c>
      <c r="LD308" s="446">
        <f t="shared" si="611"/>
        <v>0</v>
      </c>
      <c r="LE308" s="446">
        <f t="shared" si="611"/>
        <v>0</v>
      </c>
      <c r="LF308" s="446">
        <f t="shared" si="611"/>
        <v>0</v>
      </c>
      <c r="LG308" s="446">
        <f t="shared" si="611"/>
        <v>0</v>
      </c>
      <c r="LH308" s="446">
        <f t="shared" si="611"/>
        <v>0</v>
      </c>
      <c r="LI308" s="446">
        <f t="shared" si="611"/>
        <v>0</v>
      </c>
      <c r="LJ308" s="446">
        <f t="shared" si="611"/>
        <v>0</v>
      </c>
      <c r="LK308" s="446">
        <f t="shared" si="611"/>
        <v>0</v>
      </c>
      <c r="LL308" s="446">
        <f t="shared" si="611"/>
        <v>0</v>
      </c>
      <c r="LM308" s="446">
        <f t="shared" ref="LM308:NK308" si="612">SUM(LM303:LM307)</f>
        <v>0</v>
      </c>
      <c r="LN308" s="446">
        <f t="shared" si="612"/>
        <v>0</v>
      </c>
      <c r="LO308" s="446">
        <f t="shared" si="612"/>
        <v>0</v>
      </c>
      <c r="LP308" s="446">
        <f t="shared" si="612"/>
        <v>0</v>
      </c>
      <c r="LQ308" s="446">
        <f t="shared" si="612"/>
        <v>0</v>
      </c>
      <c r="LR308" s="446">
        <f t="shared" si="612"/>
        <v>0</v>
      </c>
      <c r="LS308" s="446">
        <f t="shared" si="612"/>
        <v>0</v>
      </c>
      <c r="LT308" s="446">
        <f t="shared" si="612"/>
        <v>0</v>
      </c>
      <c r="LU308" s="446">
        <f t="shared" si="612"/>
        <v>0</v>
      </c>
      <c r="LV308" s="446">
        <f t="shared" si="612"/>
        <v>0</v>
      </c>
      <c r="LW308" s="446">
        <f t="shared" si="612"/>
        <v>0</v>
      </c>
      <c r="LX308" s="446">
        <f t="shared" si="612"/>
        <v>0</v>
      </c>
      <c r="LY308" s="446">
        <f t="shared" si="612"/>
        <v>0</v>
      </c>
      <c r="LZ308" s="446">
        <f t="shared" si="612"/>
        <v>0</v>
      </c>
      <c r="MA308" s="446">
        <f t="shared" si="612"/>
        <v>0</v>
      </c>
      <c r="MB308" s="446">
        <f t="shared" si="612"/>
        <v>0</v>
      </c>
      <c r="MC308" s="446">
        <f t="shared" si="612"/>
        <v>0</v>
      </c>
      <c r="MD308" s="446">
        <f t="shared" si="612"/>
        <v>0</v>
      </c>
      <c r="ME308" s="446">
        <f t="shared" si="612"/>
        <v>0</v>
      </c>
      <c r="MF308" s="446">
        <f t="shared" si="612"/>
        <v>0</v>
      </c>
      <c r="MG308" s="446">
        <f t="shared" si="612"/>
        <v>0</v>
      </c>
      <c r="MH308" s="446">
        <f t="shared" si="612"/>
        <v>0</v>
      </c>
      <c r="MI308" s="446">
        <f t="shared" si="612"/>
        <v>0</v>
      </c>
      <c r="MJ308" s="446">
        <f t="shared" si="612"/>
        <v>0</v>
      </c>
      <c r="MK308" s="446">
        <f t="shared" si="612"/>
        <v>0</v>
      </c>
      <c r="ML308" s="446">
        <f t="shared" si="612"/>
        <v>0</v>
      </c>
      <c r="MM308" s="446">
        <f t="shared" si="612"/>
        <v>0</v>
      </c>
      <c r="MN308" s="446">
        <f t="shared" si="612"/>
        <v>0</v>
      </c>
      <c r="MO308" s="446">
        <f t="shared" si="612"/>
        <v>0</v>
      </c>
      <c r="MP308" s="446">
        <f t="shared" si="612"/>
        <v>0</v>
      </c>
      <c r="MQ308" s="446">
        <f t="shared" si="612"/>
        <v>0</v>
      </c>
      <c r="MR308" s="446">
        <f t="shared" si="612"/>
        <v>0</v>
      </c>
      <c r="MS308" s="446">
        <f t="shared" si="612"/>
        <v>0</v>
      </c>
      <c r="MT308" s="446">
        <f t="shared" si="612"/>
        <v>0</v>
      </c>
      <c r="MU308" s="446">
        <f t="shared" si="612"/>
        <v>0</v>
      </c>
      <c r="MV308" s="446">
        <f t="shared" si="612"/>
        <v>0</v>
      </c>
      <c r="MW308" s="446">
        <f t="shared" si="612"/>
        <v>0</v>
      </c>
      <c r="MX308" s="446">
        <f t="shared" si="612"/>
        <v>0</v>
      </c>
      <c r="MY308" s="446">
        <f t="shared" si="612"/>
        <v>0</v>
      </c>
      <c r="MZ308" s="446">
        <f t="shared" si="612"/>
        <v>0</v>
      </c>
      <c r="NA308" s="446">
        <f t="shared" si="612"/>
        <v>0</v>
      </c>
      <c r="NB308" s="446">
        <f t="shared" si="612"/>
        <v>0</v>
      </c>
      <c r="NC308" s="446">
        <f t="shared" si="612"/>
        <v>0</v>
      </c>
      <c r="ND308" s="446">
        <f t="shared" si="612"/>
        <v>0</v>
      </c>
      <c r="NE308" s="446">
        <f t="shared" si="612"/>
        <v>0</v>
      </c>
      <c r="NF308" s="446">
        <f t="shared" si="612"/>
        <v>0</v>
      </c>
      <c r="NG308" s="446">
        <f t="shared" si="612"/>
        <v>0</v>
      </c>
      <c r="NH308" s="446">
        <f t="shared" si="612"/>
        <v>0</v>
      </c>
      <c r="NI308" s="446">
        <f t="shared" si="612"/>
        <v>0</v>
      </c>
      <c r="NJ308" s="446">
        <f t="shared" si="612"/>
        <v>0</v>
      </c>
      <c r="NK308" s="447">
        <f t="shared" si="612"/>
        <v>0</v>
      </c>
    </row>
    <row r="309" spans="1:375" x14ac:dyDescent="0.15">
      <c r="C309" s="438"/>
      <c r="NK309" s="439"/>
    </row>
    <row r="310" spans="1:375" x14ac:dyDescent="0.15">
      <c r="A310" s="427"/>
      <c r="B310" s="428"/>
      <c r="C310" s="429" t="s">
        <v>743</v>
      </c>
      <c r="D310" s="428"/>
      <c r="E310" s="428"/>
      <c r="F310" s="428"/>
      <c r="G310" s="428"/>
      <c r="H310" s="428"/>
      <c r="I310" s="428"/>
      <c r="J310" s="428"/>
      <c r="K310" s="428"/>
      <c r="L310" s="428"/>
      <c r="M310" s="428"/>
      <c r="N310" s="428"/>
      <c r="O310" s="428"/>
      <c r="P310" s="428"/>
      <c r="Q310" s="428"/>
      <c r="R310" s="428"/>
      <c r="S310" s="428"/>
      <c r="T310" s="428"/>
      <c r="U310" s="428"/>
      <c r="V310" s="428"/>
      <c r="W310" s="428"/>
      <c r="X310" s="428"/>
      <c r="Y310" s="428"/>
      <c r="Z310" s="428"/>
      <c r="AA310" s="428"/>
      <c r="AB310" s="428"/>
      <c r="AC310" s="428"/>
      <c r="AD310" s="428"/>
      <c r="AE310" s="428"/>
      <c r="AF310" s="428"/>
      <c r="AG310" s="428"/>
      <c r="AH310" s="428"/>
      <c r="AI310" s="428"/>
      <c r="AJ310" s="428"/>
      <c r="AK310" s="428"/>
      <c r="AL310" s="428"/>
      <c r="AM310" s="428"/>
      <c r="AN310" s="428"/>
      <c r="AO310" s="428"/>
      <c r="AP310" s="428"/>
      <c r="AQ310" s="428"/>
      <c r="AR310" s="428"/>
      <c r="AS310" s="428"/>
      <c r="AT310" s="428"/>
      <c r="AU310" s="428"/>
      <c r="AV310" s="428"/>
      <c r="AW310" s="428"/>
      <c r="AX310" s="428"/>
      <c r="AY310" s="428"/>
      <c r="AZ310" s="428"/>
      <c r="BA310" s="428"/>
      <c r="BB310" s="428"/>
      <c r="BC310" s="428"/>
      <c r="BD310" s="428"/>
      <c r="BE310" s="428"/>
      <c r="BF310" s="428"/>
      <c r="BG310" s="428"/>
      <c r="BH310" s="428"/>
      <c r="BI310" s="428"/>
      <c r="BJ310" s="428"/>
      <c r="BK310" s="428"/>
      <c r="BL310" s="428"/>
      <c r="BM310" s="428"/>
      <c r="BN310" s="428"/>
      <c r="BO310" s="428"/>
      <c r="BP310" s="428"/>
      <c r="BQ310" s="428"/>
      <c r="BR310" s="428"/>
      <c r="BS310" s="428"/>
      <c r="BT310" s="428"/>
      <c r="BU310" s="428"/>
      <c r="BV310" s="428"/>
      <c r="BW310" s="428"/>
      <c r="BX310" s="428"/>
      <c r="BY310" s="428"/>
      <c r="BZ310" s="428"/>
      <c r="CA310" s="428"/>
      <c r="CB310" s="428"/>
      <c r="CC310" s="428"/>
      <c r="CD310" s="428"/>
      <c r="CE310" s="428"/>
      <c r="CF310" s="428"/>
      <c r="CG310" s="428"/>
      <c r="CH310" s="428"/>
      <c r="CI310" s="428"/>
      <c r="CJ310" s="428"/>
      <c r="CK310" s="428"/>
      <c r="CL310" s="428"/>
      <c r="CM310" s="428"/>
      <c r="CN310" s="428"/>
      <c r="CO310" s="428"/>
      <c r="CP310" s="428"/>
      <c r="CQ310" s="428"/>
      <c r="CR310" s="428"/>
      <c r="CS310" s="428"/>
      <c r="CT310" s="428"/>
      <c r="CU310" s="428"/>
      <c r="CV310" s="428"/>
      <c r="CW310" s="428"/>
      <c r="CX310" s="428"/>
      <c r="CY310" s="428"/>
      <c r="CZ310" s="428"/>
      <c r="DA310" s="428"/>
      <c r="DB310" s="428"/>
      <c r="DC310" s="428"/>
      <c r="DD310" s="428"/>
      <c r="DE310" s="428"/>
      <c r="DF310" s="428"/>
      <c r="DG310" s="428"/>
      <c r="DH310" s="428"/>
      <c r="DI310" s="428"/>
      <c r="DJ310" s="428"/>
      <c r="DK310" s="428"/>
      <c r="DL310" s="428"/>
      <c r="DM310" s="428"/>
      <c r="DN310" s="428"/>
      <c r="DO310" s="428"/>
      <c r="DP310" s="428"/>
      <c r="DQ310" s="428"/>
      <c r="DR310" s="428"/>
      <c r="DS310" s="428"/>
      <c r="DT310" s="428"/>
      <c r="DU310" s="428"/>
      <c r="DV310" s="428"/>
      <c r="DW310" s="428"/>
      <c r="DX310" s="428"/>
      <c r="DY310" s="428"/>
      <c r="DZ310" s="428"/>
      <c r="EA310" s="428"/>
      <c r="EB310" s="428"/>
      <c r="EC310" s="428"/>
      <c r="ED310" s="428"/>
      <c r="EE310" s="428"/>
      <c r="EF310" s="428"/>
      <c r="EG310" s="428"/>
      <c r="EH310" s="428"/>
      <c r="EI310" s="428"/>
      <c r="EJ310" s="428"/>
      <c r="EK310" s="428"/>
      <c r="EL310" s="428"/>
      <c r="EM310" s="428"/>
      <c r="EN310" s="428"/>
      <c r="EO310" s="428"/>
      <c r="EP310" s="428"/>
      <c r="EQ310" s="428"/>
      <c r="ER310" s="428"/>
      <c r="ES310" s="428"/>
      <c r="ET310" s="428"/>
      <c r="EU310" s="428"/>
      <c r="EV310" s="428"/>
      <c r="EW310" s="428"/>
      <c r="EX310" s="428"/>
      <c r="EY310" s="428"/>
      <c r="EZ310" s="428"/>
      <c r="FA310" s="428"/>
      <c r="FB310" s="428"/>
      <c r="FC310" s="428"/>
      <c r="FD310" s="428"/>
      <c r="FE310" s="428"/>
      <c r="FF310" s="428"/>
      <c r="FG310" s="428"/>
      <c r="FH310" s="428"/>
      <c r="FI310" s="428"/>
      <c r="FJ310" s="428"/>
      <c r="FK310" s="428"/>
      <c r="FL310" s="428"/>
      <c r="FM310" s="428"/>
      <c r="FN310" s="428"/>
      <c r="FO310" s="428"/>
      <c r="FP310" s="428"/>
      <c r="FQ310" s="428"/>
      <c r="FR310" s="428"/>
      <c r="FS310" s="428"/>
      <c r="FT310" s="428"/>
      <c r="FU310" s="428"/>
      <c r="FV310" s="428"/>
      <c r="FW310" s="428"/>
      <c r="FX310" s="428"/>
      <c r="FY310" s="428"/>
      <c r="FZ310" s="428"/>
      <c r="GA310" s="428"/>
      <c r="GB310" s="428"/>
      <c r="GC310" s="428"/>
      <c r="GD310" s="428"/>
      <c r="GE310" s="428"/>
      <c r="GF310" s="428"/>
      <c r="GG310" s="428"/>
      <c r="GH310" s="428"/>
      <c r="GI310" s="428"/>
      <c r="GJ310" s="428"/>
      <c r="GK310" s="428"/>
      <c r="GL310" s="428"/>
      <c r="GM310" s="428"/>
      <c r="GN310" s="428"/>
      <c r="GO310" s="428"/>
      <c r="GP310" s="428"/>
      <c r="GQ310" s="428"/>
      <c r="GR310" s="428"/>
      <c r="GS310" s="428"/>
      <c r="GT310" s="428"/>
      <c r="GU310" s="428"/>
      <c r="GV310" s="428"/>
      <c r="GW310" s="428"/>
      <c r="GX310" s="428"/>
      <c r="GY310" s="428"/>
      <c r="GZ310" s="428"/>
      <c r="HA310" s="428"/>
      <c r="HB310" s="428"/>
      <c r="HC310" s="428"/>
      <c r="HD310" s="428"/>
      <c r="HE310" s="428"/>
      <c r="HF310" s="428"/>
      <c r="HG310" s="428"/>
      <c r="HH310" s="428"/>
      <c r="HI310" s="428"/>
      <c r="HJ310" s="428"/>
      <c r="HK310" s="428"/>
      <c r="HL310" s="428"/>
      <c r="HM310" s="428"/>
      <c r="HN310" s="428"/>
      <c r="HO310" s="428"/>
      <c r="HP310" s="428"/>
      <c r="HQ310" s="428"/>
      <c r="HR310" s="428"/>
      <c r="HS310" s="428"/>
      <c r="HT310" s="428"/>
      <c r="HU310" s="428"/>
      <c r="HV310" s="428"/>
      <c r="HW310" s="428"/>
      <c r="HX310" s="428"/>
      <c r="HY310" s="428"/>
      <c r="HZ310" s="428"/>
      <c r="IA310" s="428"/>
      <c r="IB310" s="428"/>
      <c r="IC310" s="428"/>
      <c r="ID310" s="428"/>
      <c r="IE310" s="428"/>
      <c r="IF310" s="428"/>
      <c r="IG310" s="428"/>
      <c r="IH310" s="428"/>
      <c r="II310" s="428"/>
      <c r="IJ310" s="428"/>
      <c r="IK310" s="428"/>
      <c r="IL310" s="428"/>
      <c r="IM310" s="428"/>
      <c r="IN310" s="428"/>
      <c r="IO310" s="428"/>
      <c r="IP310" s="428"/>
      <c r="IQ310" s="428"/>
      <c r="IR310" s="428"/>
      <c r="IS310" s="428"/>
      <c r="IT310" s="428"/>
      <c r="IU310" s="428"/>
      <c r="IV310" s="428"/>
      <c r="IW310" s="428"/>
      <c r="IX310" s="428"/>
      <c r="IY310" s="428"/>
      <c r="IZ310" s="428"/>
      <c r="JA310" s="428"/>
      <c r="JB310" s="428"/>
      <c r="JC310" s="428"/>
      <c r="JD310" s="428"/>
      <c r="JE310" s="428"/>
      <c r="JF310" s="428"/>
      <c r="JG310" s="428"/>
      <c r="JH310" s="428"/>
      <c r="JI310" s="428"/>
      <c r="JJ310" s="428"/>
      <c r="JK310" s="428"/>
      <c r="JL310" s="428"/>
      <c r="JM310" s="428"/>
      <c r="JN310" s="428"/>
      <c r="JO310" s="428"/>
      <c r="JP310" s="428"/>
      <c r="JQ310" s="428"/>
      <c r="JR310" s="428"/>
      <c r="JS310" s="428"/>
      <c r="JT310" s="428"/>
      <c r="JU310" s="428"/>
      <c r="JV310" s="428"/>
      <c r="JW310" s="428"/>
      <c r="JX310" s="428"/>
      <c r="JY310" s="428"/>
      <c r="JZ310" s="428"/>
      <c r="KA310" s="428"/>
      <c r="KB310" s="428"/>
      <c r="KC310" s="428"/>
      <c r="KD310" s="428"/>
      <c r="KE310" s="428"/>
      <c r="KF310" s="428"/>
      <c r="KG310" s="428"/>
      <c r="KH310" s="428"/>
      <c r="KI310" s="428"/>
      <c r="KJ310" s="428"/>
      <c r="KK310" s="428"/>
      <c r="KL310" s="428"/>
      <c r="KM310" s="428"/>
      <c r="KN310" s="428"/>
      <c r="KO310" s="428"/>
      <c r="KP310" s="428"/>
      <c r="KQ310" s="428"/>
      <c r="KR310" s="428"/>
      <c r="KS310" s="428"/>
      <c r="KT310" s="428"/>
      <c r="KU310" s="428"/>
      <c r="KV310" s="428"/>
      <c r="KW310" s="428"/>
      <c r="KX310" s="428"/>
      <c r="KY310" s="428"/>
      <c r="KZ310" s="428"/>
      <c r="LA310" s="428"/>
      <c r="LB310" s="428"/>
      <c r="LC310" s="428"/>
      <c r="LD310" s="428"/>
      <c r="LE310" s="428"/>
      <c r="LF310" s="428"/>
      <c r="LG310" s="428"/>
      <c r="LH310" s="428"/>
      <c r="LI310" s="428"/>
      <c r="LJ310" s="428"/>
      <c r="LK310" s="428"/>
      <c r="LL310" s="428"/>
      <c r="LM310" s="428"/>
      <c r="LN310" s="428"/>
      <c r="LO310" s="428"/>
      <c r="LP310" s="428"/>
      <c r="LQ310" s="428"/>
      <c r="LR310" s="428"/>
      <c r="LS310" s="428"/>
      <c r="LT310" s="428"/>
      <c r="LU310" s="428"/>
      <c r="LV310" s="428"/>
      <c r="LW310" s="428"/>
      <c r="LX310" s="428"/>
      <c r="LY310" s="428"/>
      <c r="LZ310" s="428"/>
      <c r="MA310" s="428"/>
      <c r="MB310" s="428"/>
      <c r="MC310" s="428"/>
      <c r="MD310" s="428"/>
      <c r="ME310" s="428"/>
      <c r="MF310" s="428"/>
      <c r="MG310" s="428"/>
      <c r="MH310" s="428"/>
      <c r="MI310" s="428"/>
      <c r="MJ310" s="428"/>
      <c r="MK310" s="428"/>
      <c r="ML310" s="428"/>
      <c r="MM310" s="428"/>
      <c r="MN310" s="428"/>
      <c r="MO310" s="428"/>
      <c r="MP310" s="428"/>
      <c r="MQ310" s="428"/>
      <c r="MR310" s="428"/>
      <c r="MS310" s="428"/>
      <c r="MT310" s="428"/>
      <c r="MU310" s="428"/>
      <c r="MV310" s="428"/>
      <c r="MW310" s="428"/>
      <c r="MX310" s="428"/>
      <c r="MY310" s="428"/>
      <c r="MZ310" s="428"/>
      <c r="NA310" s="428"/>
      <c r="NB310" s="428"/>
      <c r="NC310" s="428"/>
      <c r="ND310" s="428"/>
      <c r="NE310" s="428"/>
      <c r="NF310" s="428"/>
      <c r="NG310" s="428"/>
      <c r="NH310" s="428"/>
      <c r="NI310" s="428"/>
      <c r="NJ310" s="428"/>
      <c r="NK310" s="430"/>
    </row>
    <row r="311" spans="1:375" x14ac:dyDescent="0.15">
      <c r="A311" s="431"/>
      <c r="B311" s="432" t="s">
        <v>744</v>
      </c>
      <c r="C311" s="433" t="str">
        <f>A147&amp;" / "&amp;C147</f>
        <v>1000 / Box</v>
      </c>
      <c r="D311" s="434"/>
      <c r="E311" s="434"/>
      <c r="F311" s="434"/>
      <c r="G311" s="434"/>
      <c r="H311" s="434"/>
      <c r="I311" s="434"/>
      <c r="J311" s="434"/>
      <c r="K311" s="434"/>
      <c r="L311" s="434"/>
      <c r="M311" s="434"/>
      <c r="N311" s="434"/>
      <c r="O311" s="434"/>
      <c r="P311" s="434"/>
      <c r="Q311" s="434"/>
      <c r="R311" s="434"/>
      <c r="S311" s="434"/>
      <c r="T311" s="434"/>
      <c r="U311" s="434"/>
      <c r="V311" s="434"/>
      <c r="W311" s="434"/>
      <c r="X311" s="434"/>
      <c r="Y311" s="434"/>
      <c r="Z311" s="434"/>
      <c r="AA311" s="434"/>
      <c r="AB311" s="434"/>
      <c r="AC311" s="434"/>
      <c r="AD311" s="434"/>
      <c r="AE311" s="434"/>
      <c r="AF311" s="434"/>
      <c r="AG311" s="434"/>
      <c r="AH311" s="434"/>
      <c r="AI311" s="434"/>
      <c r="AJ311" s="434"/>
      <c r="AK311" s="434"/>
      <c r="AL311" s="434"/>
      <c r="AM311" s="434"/>
      <c r="AN311" s="434"/>
      <c r="AO311" s="434"/>
      <c r="AP311" s="434"/>
      <c r="AQ311" s="434"/>
      <c r="AR311" s="434"/>
      <c r="AS311" s="434"/>
      <c r="AT311" s="434"/>
      <c r="AU311" s="434"/>
      <c r="AV311" s="434"/>
      <c r="AW311" s="434"/>
      <c r="AX311" s="434"/>
      <c r="AY311" s="434"/>
      <c r="AZ311" s="434"/>
      <c r="BA311" s="434"/>
      <c r="BB311" s="434"/>
      <c r="BC311" s="434"/>
      <c r="BD311" s="434"/>
      <c r="BE311" s="434"/>
      <c r="BF311" s="434"/>
      <c r="BG311" s="434"/>
      <c r="BH311" s="434"/>
      <c r="BI311" s="434"/>
      <c r="BJ311" s="434"/>
      <c r="BK311" s="434"/>
      <c r="BL311" s="434"/>
      <c r="BM311" s="434"/>
      <c r="BN311" s="434"/>
      <c r="BO311" s="434"/>
      <c r="BP311" s="434"/>
      <c r="BQ311" s="434"/>
      <c r="BR311" s="434"/>
      <c r="BS311" s="434"/>
      <c r="BT311" s="434"/>
      <c r="BU311" s="434"/>
      <c r="BV311" s="434"/>
      <c r="BW311" s="434"/>
      <c r="BX311" s="434"/>
      <c r="BY311" s="434"/>
      <c r="BZ311" s="434"/>
      <c r="CA311" s="434"/>
      <c r="CB311" s="434"/>
      <c r="CC311" s="434"/>
      <c r="CD311" s="434"/>
      <c r="CE311" s="434"/>
      <c r="CF311" s="434"/>
      <c r="CG311" s="434"/>
      <c r="CH311" s="434"/>
      <c r="CI311" s="434"/>
      <c r="CJ311" s="434"/>
      <c r="CK311" s="434"/>
      <c r="CL311" s="434"/>
      <c r="CM311" s="434"/>
      <c r="CN311" s="434"/>
      <c r="CO311" s="434"/>
      <c r="CP311" s="434"/>
      <c r="CQ311" s="434"/>
      <c r="CR311" s="434"/>
      <c r="CS311" s="434"/>
      <c r="CT311" s="434"/>
      <c r="CU311" s="434"/>
      <c r="CV311" s="434"/>
      <c r="CW311" s="434"/>
      <c r="CX311" s="434"/>
      <c r="CY311" s="434"/>
      <c r="CZ311" s="434"/>
      <c r="DA311" s="434"/>
      <c r="DB311" s="434"/>
      <c r="DC311" s="434"/>
      <c r="DD311" s="434"/>
      <c r="DE311" s="434"/>
      <c r="DF311" s="434"/>
      <c r="DG311" s="434"/>
      <c r="DH311" s="434"/>
      <c r="DI311" s="434"/>
      <c r="DJ311" s="434"/>
      <c r="DK311" s="434"/>
      <c r="DL311" s="434"/>
      <c r="DM311" s="434"/>
      <c r="DN311" s="434"/>
      <c r="DO311" s="434"/>
      <c r="DP311" s="434"/>
      <c r="DQ311" s="434"/>
      <c r="DR311" s="434"/>
      <c r="DS311" s="434"/>
      <c r="DT311" s="434"/>
      <c r="DU311" s="434"/>
      <c r="DV311" s="434"/>
      <c r="DW311" s="434"/>
      <c r="DX311" s="434"/>
      <c r="DY311" s="434"/>
      <c r="DZ311" s="434"/>
      <c r="EA311" s="434"/>
      <c r="EB311" s="434"/>
      <c r="EC311" s="434"/>
      <c r="ED311" s="434"/>
      <c r="EE311" s="434"/>
      <c r="EF311" s="434"/>
      <c r="EG311" s="434"/>
      <c r="EH311" s="434"/>
      <c r="EI311" s="434"/>
      <c r="EJ311" s="434"/>
      <c r="EK311" s="434"/>
      <c r="EL311" s="434"/>
      <c r="EM311" s="434"/>
      <c r="EN311" s="434"/>
      <c r="EO311" s="434"/>
      <c r="EP311" s="434"/>
      <c r="EQ311" s="434"/>
      <c r="ER311" s="434"/>
      <c r="ES311" s="434"/>
      <c r="ET311" s="434"/>
      <c r="EU311" s="434"/>
      <c r="EV311" s="434"/>
      <c r="EW311" s="434"/>
      <c r="EX311" s="434"/>
      <c r="EY311" s="434"/>
      <c r="EZ311" s="434"/>
      <c r="FA311" s="434"/>
      <c r="FB311" s="434"/>
      <c r="FC311" s="434"/>
      <c r="FD311" s="434"/>
      <c r="FE311" s="434"/>
      <c r="FF311" s="434"/>
      <c r="FG311" s="434"/>
      <c r="FH311" s="434"/>
      <c r="FI311" s="434"/>
      <c r="FJ311" s="434"/>
      <c r="FK311" s="434"/>
      <c r="FL311" s="434"/>
      <c r="FM311" s="434"/>
      <c r="FN311" s="434"/>
      <c r="FO311" s="434"/>
      <c r="FP311" s="434"/>
      <c r="FQ311" s="434"/>
      <c r="FR311" s="434"/>
      <c r="FS311" s="434"/>
      <c r="FT311" s="434"/>
      <c r="FU311" s="434"/>
      <c r="FV311" s="434"/>
      <c r="FW311" s="434"/>
      <c r="FX311" s="434"/>
      <c r="FY311" s="434"/>
      <c r="FZ311" s="434"/>
      <c r="GA311" s="434"/>
      <c r="GB311" s="434"/>
      <c r="GC311" s="434"/>
      <c r="GD311" s="434"/>
      <c r="GE311" s="434"/>
      <c r="GF311" s="434"/>
      <c r="GG311" s="434"/>
      <c r="GH311" s="434"/>
      <c r="GI311" s="434"/>
      <c r="GJ311" s="434"/>
      <c r="GK311" s="434"/>
      <c r="GL311" s="434"/>
      <c r="GM311" s="434"/>
      <c r="GN311" s="434"/>
      <c r="GO311" s="434"/>
      <c r="GP311" s="434"/>
      <c r="GQ311" s="434"/>
      <c r="GR311" s="434"/>
      <c r="GS311" s="434"/>
      <c r="GT311" s="434"/>
      <c r="GU311" s="434"/>
      <c r="GV311" s="434"/>
      <c r="GW311" s="434"/>
      <c r="GX311" s="434"/>
      <c r="GY311" s="434"/>
      <c r="GZ311" s="434"/>
      <c r="HA311" s="434"/>
      <c r="HB311" s="434"/>
      <c r="HC311" s="434"/>
      <c r="HD311" s="434"/>
      <c r="HE311" s="434"/>
      <c r="HF311" s="434"/>
      <c r="HG311" s="434"/>
      <c r="HH311" s="434"/>
      <c r="HI311" s="434"/>
      <c r="HJ311" s="434"/>
      <c r="HK311" s="434"/>
      <c r="HL311" s="434"/>
      <c r="HM311" s="434"/>
      <c r="HN311" s="434"/>
      <c r="HO311" s="434"/>
      <c r="HP311" s="434"/>
      <c r="HQ311" s="434"/>
      <c r="HR311" s="434"/>
      <c r="HS311" s="434"/>
      <c r="HT311" s="434"/>
      <c r="HU311" s="434"/>
      <c r="HV311" s="434"/>
      <c r="HW311" s="434"/>
      <c r="HX311" s="434"/>
      <c r="HY311" s="434"/>
      <c r="HZ311" s="434"/>
      <c r="IA311" s="434"/>
      <c r="IB311" s="434"/>
      <c r="IC311" s="434"/>
      <c r="ID311" s="434"/>
      <c r="IE311" s="434"/>
      <c r="IF311" s="434"/>
      <c r="IG311" s="434"/>
      <c r="IH311" s="434"/>
      <c r="II311" s="434"/>
      <c r="IJ311" s="434"/>
      <c r="IK311" s="434"/>
      <c r="IL311" s="434"/>
      <c r="IM311" s="434"/>
      <c r="IN311" s="434"/>
      <c r="IO311" s="434"/>
      <c r="IP311" s="434"/>
      <c r="IQ311" s="434"/>
      <c r="IR311" s="434"/>
      <c r="IS311" s="434"/>
      <c r="IT311" s="434"/>
      <c r="IU311" s="434"/>
      <c r="IV311" s="434"/>
      <c r="IW311" s="434"/>
      <c r="IX311" s="434"/>
      <c r="IY311" s="434"/>
      <c r="IZ311" s="434"/>
      <c r="JA311" s="434"/>
      <c r="JB311" s="434"/>
      <c r="JC311" s="434"/>
      <c r="JD311" s="434"/>
      <c r="JE311" s="434"/>
      <c r="JF311" s="434"/>
      <c r="JG311" s="434"/>
      <c r="JH311" s="434"/>
      <c r="JI311" s="434"/>
      <c r="JJ311" s="434"/>
      <c r="JK311" s="434"/>
      <c r="JL311" s="434"/>
      <c r="JM311" s="434"/>
      <c r="JN311" s="434"/>
      <c r="JO311" s="434"/>
      <c r="JP311" s="434"/>
      <c r="JQ311" s="434"/>
      <c r="JR311" s="434"/>
      <c r="JS311" s="434"/>
      <c r="JT311" s="434"/>
      <c r="JU311" s="434"/>
      <c r="JV311" s="434"/>
      <c r="JW311" s="434"/>
      <c r="JX311" s="434"/>
      <c r="JY311" s="434"/>
      <c r="JZ311" s="434"/>
      <c r="KA311" s="434"/>
      <c r="KB311" s="434"/>
      <c r="KC311" s="434"/>
      <c r="KD311" s="434"/>
      <c r="KE311" s="434"/>
      <c r="KF311" s="434"/>
      <c r="KG311" s="434"/>
      <c r="KH311" s="434"/>
      <c r="KI311" s="434"/>
      <c r="KJ311" s="434"/>
      <c r="KK311" s="434"/>
      <c r="KL311" s="434"/>
      <c r="KM311" s="434"/>
      <c r="KN311" s="434"/>
      <c r="KO311" s="434"/>
      <c r="KP311" s="434"/>
      <c r="KQ311" s="434"/>
      <c r="KR311" s="434"/>
      <c r="KS311" s="434"/>
      <c r="KT311" s="434"/>
      <c r="KU311" s="434"/>
      <c r="KV311" s="434"/>
      <c r="KW311" s="434"/>
      <c r="KX311" s="434"/>
      <c r="KY311" s="434"/>
      <c r="KZ311" s="434"/>
      <c r="LA311" s="434"/>
      <c r="LB311" s="434"/>
      <c r="LC311" s="434"/>
      <c r="LD311" s="434"/>
      <c r="LE311" s="434"/>
      <c r="LF311" s="434"/>
      <c r="LG311" s="434"/>
      <c r="LH311" s="434"/>
      <c r="LI311" s="434"/>
      <c r="LJ311" s="434"/>
      <c r="LK311" s="434"/>
      <c r="LL311" s="434"/>
      <c r="LM311" s="434"/>
      <c r="LN311" s="434"/>
      <c r="LO311" s="434"/>
      <c r="LP311" s="434"/>
      <c r="LQ311" s="434"/>
      <c r="LR311" s="434"/>
      <c r="LS311" s="434"/>
      <c r="LT311" s="434"/>
      <c r="LU311" s="434"/>
      <c r="LV311" s="434"/>
      <c r="LW311" s="434"/>
      <c r="LX311" s="434"/>
      <c r="LY311" s="434"/>
      <c r="LZ311" s="434"/>
      <c r="MA311" s="434"/>
      <c r="MB311" s="434"/>
      <c r="MC311" s="434"/>
      <c r="MD311" s="434"/>
      <c r="ME311" s="434"/>
      <c r="MF311" s="434"/>
      <c r="MG311" s="434"/>
      <c r="MH311" s="434"/>
      <c r="MI311" s="434"/>
      <c r="MJ311" s="434"/>
      <c r="MK311" s="434"/>
      <c r="ML311" s="434"/>
      <c r="MM311" s="434"/>
      <c r="MN311" s="434"/>
      <c r="MO311" s="434"/>
      <c r="MP311" s="434"/>
      <c r="MQ311" s="434"/>
      <c r="MR311" s="434"/>
      <c r="MS311" s="434"/>
      <c r="MT311" s="434"/>
      <c r="MU311" s="434"/>
      <c r="MV311" s="434"/>
      <c r="MW311" s="434"/>
      <c r="MX311" s="434"/>
      <c r="MY311" s="434"/>
      <c r="MZ311" s="434"/>
      <c r="NA311" s="434"/>
      <c r="NB311" s="434"/>
      <c r="NC311" s="434"/>
      <c r="ND311" s="434"/>
      <c r="NE311" s="434"/>
      <c r="NF311" s="434"/>
      <c r="NG311" s="434"/>
      <c r="NH311" s="434"/>
      <c r="NI311" s="434"/>
      <c r="NJ311" s="434"/>
      <c r="NK311" s="435"/>
    </row>
    <row r="312" spans="1:375" x14ac:dyDescent="0.15">
      <c r="A312" s="436">
        <f>SUM(D312:NK312)</f>
        <v>156863.1750000001</v>
      </c>
      <c r="B312" s="437" t="s">
        <v>745</v>
      </c>
      <c r="C312" s="438" t="s">
        <v>746</v>
      </c>
      <c r="D312" s="439">
        <f t="array" ref="D312">IFERROR(INDEX($N147:$N161,MATCH(1,IF($L147:$L161&lt;=D$165,IF($M147:$M161&gt;=D$165,1)),0))*$B147/12,0)</f>
        <v>0</v>
      </c>
      <c r="E312" s="439">
        <f t="array" ref="E312">IFERROR(INDEX($N147:$N161,MATCH(1,IF($L147:$L161&lt;=E$165,IF($M147:$M161&gt;=E$165,1)),0))*$B147/12,0)</f>
        <v>0</v>
      </c>
      <c r="F312" s="439">
        <f t="array" ref="F312">IFERROR(INDEX($N147:$N161,MATCH(1,IF($L147:$L161&lt;=F$165,IF($M147:$M161&gt;=F$165,1)),0))*$B147/12,0)</f>
        <v>0</v>
      </c>
      <c r="G312" s="439">
        <f t="array" ref="G312">IFERROR(INDEX($N147:$N161,MATCH(1,IF($L147:$L161&lt;=G$165,IF($M147:$M161&gt;=G$165,1)),0))*$B147/12,0)</f>
        <v>0</v>
      </c>
      <c r="H312" s="439">
        <f t="array" ref="H312">IFERROR(INDEX($N147:$N161,MATCH(1,IF($L147:$L161&lt;=H$165,IF($M147:$M161&gt;=H$165,1)),0))*$B147/12,0)</f>
        <v>0</v>
      </c>
      <c r="I312" s="439">
        <f t="array" ref="I312">IFERROR(INDEX($N147:$N161,MATCH(1,IF($L147:$L161&lt;=I$165,IF($M147:$M161&gt;=I$165,1)),0))*$B147/12,0)</f>
        <v>0</v>
      </c>
      <c r="J312" s="439">
        <f t="array" ref="J312">IFERROR(INDEX($N147:$N161,MATCH(1,IF($L147:$L161&lt;=J$165,IF($M147:$M161&gt;=J$165,1)),0))*$B147/12,0)</f>
        <v>0</v>
      </c>
      <c r="K312" s="439">
        <f t="array" ref="K312">IFERROR(INDEX($N147:$N161,MATCH(1,IF($L147:$L161&lt;=K$165,IF($M147:$M161&gt;=K$165,1)),0))*$B147/12,0)</f>
        <v>0</v>
      </c>
      <c r="L312" s="439">
        <f t="array" ref="L312">IFERROR(INDEX($N147:$N161,MATCH(1,IF($L147:$L161&lt;=L$165,IF($M147:$M161&gt;=L$165,1)),0))*$B147/12,0)</f>
        <v>0</v>
      </c>
      <c r="M312" s="439">
        <f t="array" ref="M312">IFERROR(INDEX($N147:$N161,MATCH(1,IF($L147:$L161&lt;=M$165,IF($M147:$M161&gt;=M$165,1)),0))*$B147/12,0)</f>
        <v>0</v>
      </c>
      <c r="N312" s="439">
        <f t="array" ref="N312">IFERROR(INDEX($N147:$N161,MATCH(1,IF($L147:$L161&lt;=N$165,IF($M147:$M161&gt;=N$165,1)),0))*$B147/12,0)</f>
        <v>0</v>
      </c>
      <c r="O312" s="439">
        <f t="array" ref="O312">IFERROR(INDEX($N147:$N161,MATCH(1,IF($L147:$L161&lt;=O$165,IF($M147:$M161&gt;=O$165,1)),0))*$B147/12,0)</f>
        <v>0</v>
      </c>
      <c r="P312" s="439">
        <f t="array" ref="P312">IFERROR(INDEX($N147:$N161,MATCH(1,IF($L147:$L161&lt;=P$165,IF($M147:$M161&gt;=P$165,1)),0))*$B147/12,0)</f>
        <v>0</v>
      </c>
      <c r="Q312" s="439">
        <f t="array" ref="Q312">IFERROR(INDEX($N147:$N161,MATCH(1,IF($L147:$L161&lt;=Q$165,IF($M147:$M161&gt;=Q$165,1)),0))*$B147/12,0)</f>
        <v>0</v>
      </c>
      <c r="R312" s="439">
        <f t="array" ref="R312">IFERROR(INDEX($N147:$N161,MATCH(1,IF($L147:$L161&lt;=R$165,IF($M147:$M161&gt;=R$165,1)),0))*$B147/12,0)</f>
        <v>0</v>
      </c>
      <c r="S312" s="439">
        <f t="array" ref="S312">IFERROR(INDEX($N147:$N161,MATCH(1,IF($L147:$L161&lt;=S$165,IF($M147:$M161&gt;=S$165,1)),0))*$B147/12,0)</f>
        <v>0</v>
      </c>
      <c r="T312" s="439">
        <f t="array" ref="T312">IFERROR(INDEX($N147:$N161,MATCH(1,IF($L147:$L161&lt;=T$165,IF($M147:$M161&gt;=T$165,1)),0))*$B147/12,0)</f>
        <v>0</v>
      </c>
      <c r="U312" s="439">
        <f t="array" ref="U312">IFERROR(INDEX($N147:$N161,MATCH(1,IF($L147:$L161&lt;=U$165,IF($M147:$M161&gt;=U$165,1)),0))*$B147/12,0)</f>
        <v>0</v>
      </c>
      <c r="V312" s="439">
        <f t="array" ref="V312">IFERROR(INDEX($N147:$N161,MATCH(1,IF($L147:$L161&lt;=V$165,IF($M147:$M161&gt;=V$165,1)),0))*$B147/12,0)</f>
        <v>0</v>
      </c>
      <c r="W312" s="439">
        <f t="array" ref="W312">IFERROR(INDEX($N147:$N161,MATCH(1,IF($L147:$L161&lt;=W$165,IF($M147:$M161&gt;=W$165,1)),0))*$B147/12,0)</f>
        <v>0</v>
      </c>
      <c r="X312" s="439">
        <f t="array" ref="X312">IFERROR(INDEX($N147:$N161,MATCH(1,IF($L147:$L161&lt;=X$165,IF($M147:$M161&gt;=X$165,1)),0))*$B147/12,0)</f>
        <v>4229.166666666667</v>
      </c>
      <c r="Y312" s="439">
        <f t="array" ref="Y312">IFERROR(INDEX($N147:$N161,MATCH(1,IF($L147:$L161&lt;=Y$165,IF($M147:$M161&gt;=Y$165,1)),0))*$B147/12,0)</f>
        <v>4229.166666666667</v>
      </c>
      <c r="Z312" s="439">
        <f t="array" ref="Z312">IFERROR(INDEX($N147:$N161,MATCH(1,IF($L147:$L161&lt;=Z$165,IF($M147:$M161&gt;=Z$165,1)),0))*$B147/12,0)</f>
        <v>4229.166666666667</v>
      </c>
      <c r="AA312" s="439">
        <f t="array" ref="AA312">IFERROR(INDEX($N147:$N161,MATCH(1,IF($L147:$L161&lt;=AA$165,IF($M147:$M161&gt;=AA$165,1)),0))*$B147/12,0)</f>
        <v>4229.166666666667</v>
      </c>
      <c r="AB312" s="439">
        <f t="array" ref="AB312">IFERROR(INDEX($N147:$N161,MATCH(1,IF($L147:$L161&lt;=AB$165,IF($M147:$M161&gt;=AB$165,1)),0))*$B147/12,0)</f>
        <v>4229.166666666667</v>
      </c>
      <c r="AC312" s="439">
        <f t="array" ref="AC312">IFERROR(INDEX($N147:$N161,MATCH(1,IF($L147:$L161&lt;=AC$165,IF($M147:$M161&gt;=AC$165,1)),0))*$B147/12,0)</f>
        <v>4229.166666666667</v>
      </c>
      <c r="AD312" s="439">
        <f t="array" ref="AD312">IFERROR(INDEX($N147:$N161,MATCH(1,IF($L147:$L161&lt;=AD$165,IF($M147:$M161&gt;=AD$165,1)),0))*$B147/12,0)</f>
        <v>4229.166666666667</v>
      </c>
      <c r="AE312" s="439">
        <f t="array" ref="AE312">IFERROR(INDEX($N147:$N161,MATCH(1,IF($L147:$L161&lt;=AE$165,IF($M147:$M161&gt;=AE$165,1)),0))*$B147/12,0)</f>
        <v>4229.166666666667</v>
      </c>
      <c r="AF312" s="439">
        <f t="array" ref="AF312">IFERROR(INDEX($N147:$N161,MATCH(1,IF($L147:$L161&lt;=AF$165,IF($M147:$M161&gt;=AF$165,1)),0))*$B147/12,0)</f>
        <v>4229.166666666667</v>
      </c>
      <c r="AG312" s="439">
        <f t="array" ref="AG312">IFERROR(INDEX($N147:$N161,MATCH(1,IF($L147:$L161&lt;=AG$165,IF($M147:$M161&gt;=AG$165,1)),0))*$B147/12,0)</f>
        <v>4229.166666666667</v>
      </c>
      <c r="AH312" s="439">
        <f t="array" ref="AH312">IFERROR(INDEX($N147:$N161,MATCH(1,IF($L147:$L161&lt;=AH$165,IF($M147:$M161&gt;=AH$165,1)),0))*$B147/12,0)</f>
        <v>4229.166666666667</v>
      </c>
      <c r="AI312" s="439">
        <f t="array" ref="AI312">IFERROR(INDEX($N147:$N161,MATCH(1,IF($L147:$L161&lt;=AI$165,IF($M147:$M161&gt;=AI$165,1)),0))*$B147/12,0)</f>
        <v>4229.166666666667</v>
      </c>
      <c r="AJ312" s="439">
        <f t="array" ref="AJ312">IFERROR(INDEX($N147:$N161,MATCH(1,IF($L147:$L161&lt;=AJ$165,IF($M147:$M161&gt;=AJ$165,1)),0))*$B147/12,0)</f>
        <v>4356.041666666667</v>
      </c>
      <c r="AK312" s="439">
        <f t="array" ref="AK312">IFERROR(INDEX($N147:$N161,MATCH(1,IF($L147:$L161&lt;=AK$165,IF($M147:$M161&gt;=AK$165,1)),0))*$B147/12,0)</f>
        <v>4356.041666666667</v>
      </c>
      <c r="AL312" s="439">
        <f t="array" ref="AL312">IFERROR(INDEX($N147:$N161,MATCH(1,IF($L147:$L161&lt;=AL$165,IF($M147:$M161&gt;=AL$165,1)),0))*$B147/12,0)</f>
        <v>4356.041666666667</v>
      </c>
      <c r="AM312" s="439">
        <f t="array" ref="AM312">IFERROR(INDEX($N147:$N161,MATCH(1,IF($L147:$L161&lt;=AM$165,IF($M147:$M161&gt;=AM$165,1)),0))*$B147/12,0)</f>
        <v>4356.041666666667</v>
      </c>
      <c r="AN312" s="439">
        <f t="array" ref="AN312">IFERROR(INDEX($N147:$N161,MATCH(1,IF($L147:$L161&lt;=AN$165,IF($M147:$M161&gt;=AN$165,1)),0))*$B147/12,0)</f>
        <v>4356.041666666667</v>
      </c>
      <c r="AO312" s="439">
        <f t="array" ref="AO312">IFERROR(INDEX($N147:$N161,MATCH(1,IF($L147:$L161&lt;=AO$165,IF($M147:$M161&gt;=AO$165,1)),0))*$B147/12,0)</f>
        <v>4356.041666666667</v>
      </c>
      <c r="AP312" s="439">
        <f t="array" ref="AP312">IFERROR(INDEX($N147:$N161,MATCH(1,IF($L147:$L161&lt;=AP$165,IF($M147:$M161&gt;=AP$165,1)),0))*$B147/12,0)</f>
        <v>4356.041666666667</v>
      </c>
      <c r="AQ312" s="439">
        <f t="array" ref="AQ312">IFERROR(INDEX($N147:$N161,MATCH(1,IF($L147:$L161&lt;=AQ$165,IF($M147:$M161&gt;=AQ$165,1)),0))*$B147/12,0)</f>
        <v>4356.041666666667</v>
      </c>
      <c r="AR312" s="439">
        <f t="array" ref="AR312">IFERROR(INDEX($N147:$N161,MATCH(1,IF($L147:$L161&lt;=AR$165,IF($M147:$M161&gt;=AR$165,1)),0))*$B147/12,0)</f>
        <v>4356.041666666667</v>
      </c>
      <c r="AS312" s="439">
        <f t="array" ref="AS312">IFERROR(INDEX($N147:$N161,MATCH(1,IF($L147:$L161&lt;=AS$165,IF($M147:$M161&gt;=AS$165,1)),0))*$B147/12,0)</f>
        <v>4356.041666666667</v>
      </c>
      <c r="AT312" s="439">
        <f t="array" ref="AT312">IFERROR(INDEX($N147:$N161,MATCH(1,IF($L147:$L161&lt;=AT$165,IF($M147:$M161&gt;=AT$165,1)),0))*$B147/12,0)</f>
        <v>4356.041666666667</v>
      </c>
      <c r="AU312" s="439">
        <f t="array" ref="AU312">IFERROR(INDEX($N147:$N161,MATCH(1,IF($L147:$L161&lt;=AU$165,IF($M147:$M161&gt;=AU$165,1)),0))*$B147/12,0)</f>
        <v>4356.041666666667</v>
      </c>
      <c r="AV312" s="439">
        <f t="array" ref="AV312">IFERROR(INDEX($N147:$N161,MATCH(1,IF($L147:$L161&lt;=AV$165,IF($M147:$M161&gt;=AV$165,1)),0))*$B147/12,0)</f>
        <v>4486.7229166666666</v>
      </c>
      <c r="AW312" s="439">
        <f t="array" ref="AW312">IFERROR(INDEX($N147:$N161,MATCH(1,IF($L147:$L161&lt;=AW$165,IF($M147:$M161&gt;=AW$165,1)),0))*$B147/12,0)</f>
        <v>4486.7229166666666</v>
      </c>
      <c r="AX312" s="439">
        <f t="array" ref="AX312">IFERROR(INDEX($N147:$N161,MATCH(1,IF($L147:$L161&lt;=AX$165,IF($M147:$M161&gt;=AX$165,1)),0))*$B147/12,0)</f>
        <v>4486.7229166666666</v>
      </c>
      <c r="AY312" s="439">
        <f t="array" ref="AY312">IFERROR(INDEX($N147:$N161,MATCH(1,IF($L147:$L161&lt;=AY$165,IF($M147:$M161&gt;=AY$165,1)),0))*$B147/12,0)</f>
        <v>4486.7229166666666</v>
      </c>
      <c r="AZ312" s="439">
        <f t="array" ref="AZ312">IFERROR(INDEX($N147:$N161,MATCH(1,IF($L147:$L161&lt;=AZ$165,IF($M147:$M161&gt;=AZ$165,1)),0))*$B147/12,0)</f>
        <v>4486.7229166666666</v>
      </c>
      <c r="BA312" s="439">
        <f t="array" ref="BA312">IFERROR(INDEX($N147:$N161,MATCH(1,IF($L147:$L161&lt;=BA$165,IF($M147:$M161&gt;=BA$165,1)),0))*$B147/12,0)</f>
        <v>4486.7229166666666</v>
      </c>
      <c r="BB312" s="439">
        <f t="array" ref="BB312">IFERROR(INDEX($N147:$N161,MATCH(1,IF($L147:$L161&lt;=BB$165,IF($M147:$M161&gt;=BB$165,1)),0))*$B147/12,0)</f>
        <v>4486.7229166666666</v>
      </c>
      <c r="BC312" s="439">
        <f t="array" ref="BC312">IFERROR(INDEX($N147:$N161,MATCH(1,IF($L147:$L161&lt;=BC$165,IF($M147:$M161&gt;=BC$165,1)),0))*$B147/12,0)</f>
        <v>4486.7229166666666</v>
      </c>
      <c r="BD312" s="439">
        <f t="array" ref="BD312">IFERROR(INDEX($N147:$N161,MATCH(1,IF($L147:$L161&lt;=BD$165,IF($M147:$M161&gt;=BD$165,1)),0))*$B147/12,0)</f>
        <v>4486.7229166666666</v>
      </c>
      <c r="BE312" s="439">
        <f t="array" ref="BE312">IFERROR(INDEX($N147:$N161,MATCH(1,IF($L147:$L161&lt;=BE$165,IF($M147:$M161&gt;=BE$165,1)),0))*$B147/12,0)</f>
        <v>4486.7229166666666</v>
      </c>
      <c r="BF312" s="439">
        <f t="array" ref="BF312">IFERROR(INDEX($N147:$N161,MATCH(1,IF($L147:$L161&lt;=BF$165,IF($M147:$M161&gt;=BF$165,1)),0))*$B147/12,0)</f>
        <v>4486.7229166666666</v>
      </c>
      <c r="BG312" s="439">
        <f t="array" ref="BG312">IFERROR(INDEX($N147:$N161,MATCH(1,IF($L147:$L161&lt;=BG$165,IF($M147:$M161&gt;=BG$165,1)),0))*$B147/12,0)</f>
        <v>4486.7229166666666</v>
      </c>
      <c r="BH312" s="439">
        <f t="array" ref="BH312">IFERROR(INDEX($N147:$N161,MATCH(1,IF($L147:$L161&lt;=BH$165,IF($M147:$M161&gt;=BH$165,1)),0))*$B147/12,0)</f>
        <v>0</v>
      </c>
      <c r="BI312" s="439">
        <f t="array" ref="BI312">IFERROR(INDEX($N147:$N161,MATCH(1,IF($L147:$L161&lt;=BI$165,IF($M147:$M161&gt;=BI$165,1)),0))*$B147/12,0)</f>
        <v>0</v>
      </c>
      <c r="BJ312" s="439">
        <f t="array" ref="BJ312">IFERROR(INDEX($N147:$N161,MATCH(1,IF($L147:$L161&lt;=BJ$165,IF($M147:$M161&gt;=BJ$165,1)),0))*$B147/12,0)</f>
        <v>0</v>
      </c>
      <c r="BK312" s="439">
        <f t="array" ref="BK312">IFERROR(INDEX($N147:$N161,MATCH(1,IF($L147:$L161&lt;=BK$165,IF($M147:$M161&gt;=BK$165,1)),0))*$B147/12,0)</f>
        <v>0</v>
      </c>
      <c r="BL312" s="439">
        <f t="array" ref="BL312">IFERROR(INDEX($N147:$N161,MATCH(1,IF($L147:$L161&lt;=BL$165,IF($M147:$M161&gt;=BL$165,1)),0))*$B147/12,0)</f>
        <v>0</v>
      </c>
      <c r="BM312" s="439">
        <f t="array" ref="BM312">IFERROR(INDEX($N147:$N161,MATCH(1,IF($L147:$L161&lt;=BM$165,IF($M147:$M161&gt;=BM$165,1)),0))*$B147/12,0)</f>
        <v>0</v>
      </c>
      <c r="BN312" s="439">
        <f t="array" ref="BN312">IFERROR(INDEX($N147:$N161,MATCH(1,IF($L147:$L161&lt;=BN$165,IF($M147:$M161&gt;=BN$165,1)),0))*$B147/12,0)</f>
        <v>0</v>
      </c>
      <c r="BO312" s="439">
        <f t="array" ref="BO312">IFERROR(INDEX($N147:$N161,MATCH(1,IF($L147:$L161&lt;=BO$165,IF($M147:$M161&gt;=BO$165,1)),0))*$B147/12,0)</f>
        <v>0</v>
      </c>
      <c r="BP312" s="439">
        <f t="array" ref="BP312">IFERROR(INDEX($N147:$N161,MATCH(1,IF($L147:$L161&lt;=BP$165,IF($M147:$M161&gt;=BP$165,1)),0))*$B147/12,0)</f>
        <v>0</v>
      </c>
      <c r="BQ312" s="439">
        <f t="array" ref="BQ312">IFERROR(INDEX($N147:$N161,MATCH(1,IF($L147:$L161&lt;=BQ$165,IF($M147:$M161&gt;=BQ$165,1)),0))*$B147/12,0)</f>
        <v>0</v>
      </c>
      <c r="BR312" s="439">
        <f t="array" ref="BR312">IFERROR(INDEX($N147:$N161,MATCH(1,IF($L147:$L161&lt;=BR$165,IF($M147:$M161&gt;=BR$165,1)),0))*$B147/12,0)</f>
        <v>0</v>
      </c>
      <c r="BS312" s="439">
        <f t="array" ref="BS312">IFERROR(INDEX($N147:$N161,MATCH(1,IF($L147:$L161&lt;=BS$165,IF($M147:$M161&gt;=BS$165,1)),0))*$B147/12,0)</f>
        <v>0</v>
      </c>
      <c r="BT312" s="439">
        <f t="array" ref="BT312">IFERROR(INDEX($N147:$N161,MATCH(1,IF($L147:$L161&lt;=BT$165,IF($M147:$M161&gt;=BT$165,1)),0))*$B147/12,0)</f>
        <v>0</v>
      </c>
      <c r="BU312" s="439">
        <f t="array" ref="BU312">IFERROR(INDEX($N147:$N161,MATCH(1,IF($L147:$L161&lt;=BU$165,IF($M147:$M161&gt;=BU$165,1)),0))*$B147/12,0)</f>
        <v>0</v>
      </c>
      <c r="BV312" s="439">
        <f t="array" ref="BV312">IFERROR(INDEX($N147:$N161,MATCH(1,IF($L147:$L161&lt;=BV$165,IF($M147:$M161&gt;=BV$165,1)),0))*$B147/12,0)</f>
        <v>0</v>
      </c>
      <c r="BW312" s="439">
        <f t="array" ref="BW312">IFERROR(INDEX($N147:$N161,MATCH(1,IF($L147:$L161&lt;=BW$165,IF($M147:$M161&gt;=BW$165,1)),0))*$B147/12,0)</f>
        <v>0</v>
      </c>
      <c r="BX312" s="439">
        <f t="array" ref="BX312">IFERROR(INDEX($N147:$N161,MATCH(1,IF($L147:$L161&lt;=BX$165,IF($M147:$M161&gt;=BX$165,1)),0))*$B147/12,0)</f>
        <v>0</v>
      </c>
      <c r="BY312" s="439">
        <f t="array" ref="BY312">IFERROR(INDEX($N147:$N161,MATCH(1,IF($L147:$L161&lt;=BY$165,IF($M147:$M161&gt;=BY$165,1)),0))*$B147/12,0)</f>
        <v>0</v>
      </c>
      <c r="BZ312" s="439">
        <f t="array" ref="BZ312">IFERROR(INDEX($N147:$N161,MATCH(1,IF($L147:$L161&lt;=BZ$165,IF($M147:$M161&gt;=BZ$165,1)),0))*$B147/12,0)</f>
        <v>0</v>
      </c>
      <c r="CA312" s="439">
        <f t="array" ref="CA312">IFERROR(INDEX($N147:$N161,MATCH(1,IF($L147:$L161&lt;=CA$165,IF($M147:$M161&gt;=CA$165,1)),0))*$B147/12,0)</f>
        <v>0</v>
      </c>
      <c r="CB312" s="439">
        <f t="array" ref="CB312">IFERROR(INDEX($N147:$N161,MATCH(1,IF($L147:$L161&lt;=CB$165,IF($M147:$M161&gt;=CB$165,1)),0))*$B147/12,0)</f>
        <v>0</v>
      </c>
      <c r="CC312" s="439">
        <f t="array" ref="CC312">IFERROR(INDEX($N147:$N161,MATCH(1,IF($L147:$L161&lt;=CC$165,IF($M147:$M161&gt;=CC$165,1)),0))*$B147/12,0)</f>
        <v>0</v>
      </c>
      <c r="CD312" s="439">
        <f t="array" ref="CD312">IFERROR(INDEX($N147:$N161,MATCH(1,IF($L147:$L161&lt;=CD$165,IF($M147:$M161&gt;=CD$165,1)),0))*$B147/12,0)</f>
        <v>0</v>
      </c>
      <c r="CE312" s="439">
        <f t="array" ref="CE312">IFERROR(INDEX($N147:$N161,MATCH(1,IF($L147:$L161&lt;=CE$165,IF($M147:$M161&gt;=CE$165,1)),0))*$B147/12,0)</f>
        <v>0</v>
      </c>
      <c r="CF312" s="439">
        <f t="array" ref="CF312">IFERROR(INDEX($N147:$N161,MATCH(1,IF($L147:$L161&lt;=CF$165,IF($M147:$M161&gt;=CF$165,1)),0))*$B147/12,0)</f>
        <v>0</v>
      </c>
      <c r="CG312" s="439">
        <f t="array" ref="CG312">IFERROR(INDEX($N147:$N161,MATCH(1,IF($L147:$L161&lt;=CG$165,IF($M147:$M161&gt;=CG$165,1)),0))*$B147/12,0)</f>
        <v>0</v>
      </c>
      <c r="CH312" s="439">
        <f t="array" ref="CH312">IFERROR(INDEX($N147:$N161,MATCH(1,IF($L147:$L161&lt;=CH$165,IF($M147:$M161&gt;=CH$165,1)),0))*$B147/12,0)</f>
        <v>0</v>
      </c>
      <c r="CI312" s="439">
        <f t="array" ref="CI312">IFERROR(INDEX($N147:$N161,MATCH(1,IF($L147:$L161&lt;=CI$165,IF($M147:$M161&gt;=CI$165,1)),0))*$B147/12,0)</f>
        <v>0</v>
      </c>
      <c r="CJ312" s="439">
        <f t="array" ref="CJ312">IFERROR(INDEX($N147:$N161,MATCH(1,IF($L147:$L161&lt;=CJ$165,IF($M147:$M161&gt;=CJ$165,1)),0))*$B147/12,0)</f>
        <v>0</v>
      </c>
      <c r="CK312" s="439">
        <f t="array" ref="CK312">IFERROR(INDEX($N147:$N161,MATCH(1,IF($L147:$L161&lt;=CK$165,IF($M147:$M161&gt;=CK$165,1)),0))*$B147/12,0)</f>
        <v>0</v>
      </c>
      <c r="CL312" s="439">
        <f t="array" ref="CL312">IFERROR(INDEX($N147:$N161,MATCH(1,IF($L147:$L161&lt;=CL$165,IF($M147:$M161&gt;=CL$165,1)),0))*$B147/12,0)</f>
        <v>0</v>
      </c>
      <c r="CM312" s="439">
        <f t="array" ref="CM312">IFERROR(INDEX($N147:$N161,MATCH(1,IF($L147:$L161&lt;=CM$165,IF($M147:$M161&gt;=CM$165,1)),0))*$B147/12,0)</f>
        <v>0</v>
      </c>
      <c r="CN312" s="439">
        <f t="array" ref="CN312">IFERROR(INDEX($N147:$N161,MATCH(1,IF($L147:$L161&lt;=CN$165,IF($M147:$M161&gt;=CN$165,1)),0))*$B147/12,0)</f>
        <v>0</v>
      </c>
      <c r="CO312" s="439">
        <f t="array" ref="CO312">IFERROR(INDEX($N147:$N161,MATCH(1,IF($L147:$L161&lt;=CO$165,IF($M147:$M161&gt;=CO$165,1)),0))*$B147/12,0)</f>
        <v>0</v>
      </c>
      <c r="CP312" s="439">
        <f t="array" ref="CP312">IFERROR(INDEX($N147:$N161,MATCH(1,IF($L147:$L161&lt;=CP$165,IF($M147:$M161&gt;=CP$165,1)),0))*$B147/12,0)</f>
        <v>0</v>
      </c>
      <c r="CQ312" s="439">
        <f t="array" ref="CQ312">IFERROR(INDEX($N147:$N161,MATCH(1,IF($L147:$L161&lt;=CQ$165,IF($M147:$M161&gt;=CQ$165,1)),0))*$B147/12,0)</f>
        <v>0</v>
      </c>
      <c r="CR312" s="439">
        <f t="array" ref="CR312">IFERROR(INDEX($N147:$N161,MATCH(1,IF($L147:$L161&lt;=CR$165,IF($M147:$M161&gt;=CR$165,1)),0))*$B147/12,0)</f>
        <v>0</v>
      </c>
      <c r="CS312" s="439">
        <f t="array" ref="CS312">IFERROR(INDEX($N147:$N161,MATCH(1,IF($L147:$L161&lt;=CS$165,IF($M147:$M161&gt;=CS$165,1)),0))*$B147/12,0)</f>
        <v>0</v>
      </c>
      <c r="CT312" s="439">
        <f t="array" ref="CT312">IFERROR(INDEX($N147:$N161,MATCH(1,IF($L147:$L161&lt;=CT$165,IF($M147:$M161&gt;=CT$165,1)),0))*$B147/12,0)</f>
        <v>0</v>
      </c>
      <c r="CU312" s="439">
        <f t="array" ref="CU312">IFERROR(INDEX($N147:$N161,MATCH(1,IF($L147:$L161&lt;=CU$165,IF($M147:$M161&gt;=CU$165,1)),0))*$B147/12,0)</f>
        <v>0</v>
      </c>
      <c r="CV312" s="439">
        <f t="array" ref="CV312">IFERROR(INDEX($N147:$N161,MATCH(1,IF($L147:$L161&lt;=CV$165,IF($M147:$M161&gt;=CV$165,1)),0))*$B147/12,0)</f>
        <v>0</v>
      </c>
      <c r="CW312" s="439">
        <f t="array" ref="CW312">IFERROR(INDEX($N147:$N161,MATCH(1,IF($L147:$L161&lt;=CW$165,IF($M147:$M161&gt;=CW$165,1)),0))*$B147/12,0)</f>
        <v>0</v>
      </c>
      <c r="CX312" s="439">
        <f t="array" ref="CX312">IFERROR(INDEX($N147:$N161,MATCH(1,IF($L147:$L161&lt;=CX$165,IF($M147:$M161&gt;=CX$165,1)),0))*$B147/12,0)</f>
        <v>0</v>
      </c>
      <c r="CY312" s="439">
        <f t="array" ref="CY312">IFERROR(INDEX($N147:$N161,MATCH(1,IF($L147:$L161&lt;=CY$165,IF($M147:$M161&gt;=CY$165,1)),0))*$B147/12,0)</f>
        <v>0</v>
      </c>
      <c r="CZ312" s="439">
        <f t="array" ref="CZ312">IFERROR(INDEX($N147:$N161,MATCH(1,IF($L147:$L161&lt;=CZ$165,IF($M147:$M161&gt;=CZ$165,1)),0))*$B147/12,0)</f>
        <v>0</v>
      </c>
      <c r="DA312" s="439">
        <f t="array" ref="DA312">IFERROR(INDEX($N147:$N161,MATCH(1,IF($L147:$L161&lt;=DA$165,IF($M147:$M161&gt;=DA$165,1)),0))*$B147/12,0)</f>
        <v>0</v>
      </c>
      <c r="DB312" s="439">
        <f t="array" ref="DB312">IFERROR(INDEX($N147:$N161,MATCH(1,IF($L147:$L161&lt;=DB$165,IF($M147:$M161&gt;=DB$165,1)),0))*$B147/12,0)</f>
        <v>0</v>
      </c>
      <c r="DC312" s="439">
        <f t="array" ref="DC312">IFERROR(INDEX($N147:$N161,MATCH(1,IF($L147:$L161&lt;=DC$165,IF($M147:$M161&gt;=DC$165,1)),0))*$B147/12,0)</f>
        <v>0</v>
      </c>
      <c r="DD312" s="439">
        <f t="array" ref="DD312">IFERROR(INDEX($N147:$N161,MATCH(1,IF($L147:$L161&lt;=DD$165,IF($M147:$M161&gt;=DD$165,1)),0))*$B147/12,0)</f>
        <v>0</v>
      </c>
      <c r="DE312" s="439">
        <f t="array" ref="DE312">IFERROR(INDEX($N147:$N161,MATCH(1,IF($L147:$L161&lt;=DE$165,IF($M147:$M161&gt;=DE$165,1)),0))*$B147/12,0)</f>
        <v>0</v>
      </c>
      <c r="DF312" s="439">
        <f t="array" ref="DF312">IFERROR(INDEX($N147:$N161,MATCH(1,IF($L147:$L161&lt;=DF$165,IF($M147:$M161&gt;=DF$165,1)),0))*$B147/12,0)</f>
        <v>0</v>
      </c>
      <c r="DG312" s="439">
        <f t="array" ref="DG312">IFERROR(INDEX($N147:$N161,MATCH(1,IF($L147:$L161&lt;=DG$165,IF($M147:$M161&gt;=DG$165,1)),0))*$B147/12,0)</f>
        <v>0</v>
      </c>
      <c r="DH312" s="439">
        <f t="array" ref="DH312">IFERROR(INDEX($N147:$N161,MATCH(1,IF($L147:$L161&lt;=DH$165,IF($M147:$M161&gt;=DH$165,1)),0))*$B147/12,0)</f>
        <v>0</v>
      </c>
      <c r="DI312" s="439">
        <f t="array" ref="DI312">IFERROR(INDEX($N147:$N161,MATCH(1,IF($L147:$L161&lt;=DI$165,IF($M147:$M161&gt;=DI$165,1)),0))*$B147/12,0)</f>
        <v>0</v>
      </c>
      <c r="DJ312" s="439">
        <f t="array" ref="DJ312">IFERROR(INDEX($N147:$N161,MATCH(1,IF($L147:$L161&lt;=DJ$165,IF($M147:$M161&gt;=DJ$165,1)),0))*$B147/12,0)</f>
        <v>0</v>
      </c>
      <c r="DK312" s="439">
        <f t="array" ref="DK312">IFERROR(INDEX($N147:$N161,MATCH(1,IF($L147:$L161&lt;=DK$165,IF($M147:$M161&gt;=DK$165,1)),0))*$B147/12,0)</f>
        <v>0</v>
      </c>
      <c r="DL312" s="439">
        <f t="array" ref="DL312">IFERROR(INDEX($N147:$N161,MATCH(1,IF($L147:$L161&lt;=DL$165,IF($M147:$M161&gt;=DL$165,1)),0))*$B147/12,0)</f>
        <v>0</v>
      </c>
      <c r="DM312" s="439">
        <f t="array" ref="DM312">IFERROR(INDEX($N147:$N161,MATCH(1,IF($L147:$L161&lt;=DM$165,IF($M147:$M161&gt;=DM$165,1)),0))*$B147/12,0)</f>
        <v>0</v>
      </c>
      <c r="DN312" s="439">
        <f t="array" ref="DN312">IFERROR(INDEX($N147:$N161,MATCH(1,IF($L147:$L161&lt;=DN$165,IF($M147:$M161&gt;=DN$165,1)),0))*$B147/12,0)</f>
        <v>0</v>
      </c>
      <c r="DO312" s="439">
        <f t="array" ref="DO312">IFERROR(INDEX($N147:$N161,MATCH(1,IF($L147:$L161&lt;=DO$165,IF($M147:$M161&gt;=DO$165,1)),0))*$B147/12,0)</f>
        <v>0</v>
      </c>
      <c r="DP312" s="439">
        <f t="array" ref="DP312">IFERROR(INDEX($N147:$N161,MATCH(1,IF($L147:$L161&lt;=DP$165,IF($M147:$M161&gt;=DP$165,1)),0))*$B147/12,0)</f>
        <v>0</v>
      </c>
      <c r="DQ312" s="439">
        <f t="array" ref="DQ312">IFERROR(INDEX($N147:$N161,MATCH(1,IF($L147:$L161&lt;=DQ$165,IF($M147:$M161&gt;=DQ$165,1)),0))*$B147/12,0)</f>
        <v>0</v>
      </c>
      <c r="DR312" s="439">
        <f t="array" ref="DR312">IFERROR(INDEX($N147:$N161,MATCH(1,IF($L147:$L161&lt;=DR$165,IF($M147:$M161&gt;=DR$165,1)),0))*$B147/12,0)</f>
        <v>0</v>
      </c>
      <c r="DS312" s="439">
        <f t="array" ref="DS312">IFERROR(INDEX($N147:$N161,MATCH(1,IF($L147:$L161&lt;=DS$165,IF($M147:$M161&gt;=DS$165,1)),0))*$B147/12,0)</f>
        <v>0</v>
      </c>
      <c r="DT312" s="439">
        <f t="array" ref="DT312">IFERROR(INDEX($N147:$N161,MATCH(1,IF($L147:$L161&lt;=DT$165,IF($M147:$M161&gt;=DT$165,1)),0))*$B147/12,0)</f>
        <v>0</v>
      </c>
      <c r="DU312" s="439">
        <f t="array" ref="DU312">IFERROR(INDEX($N147:$N161,MATCH(1,IF($L147:$L161&lt;=DU$165,IF($M147:$M161&gt;=DU$165,1)),0))*$B147/12,0)</f>
        <v>0</v>
      </c>
      <c r="DV312" s="439">
        <f t="array" ref="DV312">IFERROR(INDEX($N147:$N161,MATCH(1,IF($L147:$L161&lt;=DV$165,IF($M147:$M161&gt;=DV$165,1)),0))*$B147/12,0)</f>
        <v>0</v>
      </c>
      <c r="DW312" s="439">
        <f t="array" ref="DW312">IFERROR(INDEX($N147:$N161,MATCH(1,IF($L147:$L161&lt;=DW$165,IF($M147:$M161&gt;=DW$165,1)),0))*$B147/12,0)</f>
        <v>0</v>
      </c>
      <c r="DX312" s="439">
        <f t="array" ref="DX312">IFERROR(INDEX($N147:$N161,MATCH(1,IF($L147:$L161&lt;=DX$165,IF($M147:$M161&gt;=DX$165,1)),0))*$B147/12,0)</f>
        <v>0</v>
      </c>
      <c r="DY312" s="439">
        <f t="array" ref="DY312">IFERROR(INDEX($N147:$N161,MATCH(1,IF($L147:$L161&lt;=DY$165,IF($M147:$M161&gt;=DY$165,1)),0))*$B147/12,0)</f>
        <v>0</v>
      </c>
      <c r="DZ312" s="439">
        <f t="array" ref="DZ312">IFERROR(INDEX($N147:$N161,MATCH(1,IF($L147:$L161&lt;=DZ$165,IF($M147:$M161&gt;=DZ$165,1)),0))*$B147/12,0)</f>
        <v>0</v>
      </c>
      <c r="EA312" s="439">
        <f t="array" ref="EA312">IFERROR(INDEX($N147:$N161,MATCH(1,IF($L147:$L161&lt;=EA$165,IF($M147:$M161&gt;=EA$165,1)),0))*$B147/12,0)</f>
        <v>0</v>
      </c>
      <c r="EB312" s="439">
        <f t="array" ref="EB312">IFERROR(INDEX($N147:$N161,MATCH(1,IF($L147:$L161&lt;=EB$165,IF($M147:$M161&gt;=EB$165,1)),0))*$B147/12,0)</f>
        <v>0</v>
      </c>
      <c r="EC312" s="439">
        <f t="array" ref="EC312">IFERROR(INDEX($N147:$N161,MATCH(1,IF($L147:$L161&lt;=EC$165,IF($M147:$M161&gt;=EC$165,1)),0))*$B147/12,0)</f>
        <v>0</v>
      </c>
      <c r="ED312" s="439">
        <f t="array" ref="ED312">IFERROR(INDEX($N147:$N161,MATCH(1,IF($L147:$L161&lt;=ED$165,IF($M147:$M161&gt;=ED$165,1)),0))*$B147/12,0)</f>
        <v>0</v>
      </c>
      <c r="EE312" s="439">
        <f t="array" ref="EE312">IFERROR(INDEX($N147:$N161,MATCH(1,IF($L147:$L161&lt;=EE$165,IF($M147:$M161&gt;=EE$165,1)),0))*$B147/12,0)</f>
        <v>0</v>
      </c>
      <c r="EF312" s="439">
        <f t="array" ref="EF312">IFERROR(INDEX($N147:$N161,MATCH(1,IF($L147:$L161&lt;=EF$165,IF($M147:$M161&gt;=EF$165,1)),0))*$B147/12,0)</f>
        <v>0</v>
      </c>
      <c r="EG312" s="439">
        <f t="array" ref="EG312">IFERROR(INDEX($N147:$N161,MATCH(1,IF($L147:$L161&lt;=EG$165,IF($M147:$M161&gt;=EG$165,1)),0))*$B147/12,0)</f>
        <v>0</v>
      </c>
      <c r="EH312" s="439">
        <f t="array" ref="EH312">IFERROR(INDEX($N147:$N161,MATCH(1,IF($L147:$L161&lt;=EH$165,IF($M147:$M161&gt;=EH$165,1)),0))*$B147/12,0)</f>
        <v>0</v>
      </c>
      <c r="EI312" s="439">
        <f t="array" ref="EI312">IFERROR(INDEX($N147:$N161,MATCH(1,IF($L147:$L161&lt;=EI$165,IF($M147:$M161&gt;=EI$165,1)),0))*$B147/12,0)</f>
        <v>0</v>
      </c>
      <c r="EJ312" s="439">
        <f t="array" ref="EJ312">IFERROR(INDEX($N147:$N161,MATCH(1,IF($L147:$L161&lt;=EJ$165,IF($M147:$M161&gt;=EJ$165,1)),0))*$B147/12,0)</f>
        <v>0</v>
      </c>
      <c r="EK312" s="439">
        <f t="array" ref="EK312">IFERROR(INDEX($N147:$N161,MATCH(1,IF($L147:$L161&lt;=EK$165,IF($M147:$M161&gt;=EK$165,1)),0))*$B147/12,0)</f>
        <v>0</v>
      </c>
      <c r="EL312" s="439">
        <f t="array" ref="EL312">IFERROR(INDEX($N147:$N161,MATCH(1,IF($L147:$L161&lt;=EL$165,IF($M147:$M161&gt;=EL$165,1)),0))*$B147/12,0)</f>
        <v>0</v>
      </c>
      <c r="EM312" s="439">
        <f t="array" ref="EM312">IFERROR(INDEX($N147:$N161,MATCH(1,IF($L147:$L161&lt;=EM$165,IF($M147:$M161&gt;=EM$165,1)),0))*$B147/12,0)</f>
        <v>0</v>
      </c>
      <c r="EN312" s="439">
        <f t="array" ref="EN312">IFERROR(INDEX($N147:$N161,MATCH(1,IF($L147:$L161&lt;=EN$165,IF($M147:$M161&gt;=EN$165,1)),0))*$B147/12,0)</f>
        <v>0</v>
      </c>
      <c r="EO312" s="439">
        <f t="array" ref="EO312">IFERROR(INDEX($N147:$N161,MATCH(1,IF($L147:$L161&lt;=EO$165,IF($M147:$M161&gt;=EO$165,1)),0))*$B147/12,0)</f>
        <v>0</v>
      </c>
      <c r="EP312" s="439">
        <f t="array" ref="EP312">IFERROR(INDEX($N147:$N161,MATCH(1,IF($L147:$L161&lt;=EP$165,IF($M147:$M161&gt;=EP$165,1)),0))*$B147/12,0)</f>
        <v>0</v>
      </c>
      <c r="EQ312" s="439">
        <f t="array" ref="EQ312">IFERROR(INDEX($N147:$N161,MATCH(1,IF($L147:$L161&lt;=EQ$165,IF($M147:$M161&gt;=EQ$165,1)),0))*$B147/12,0)</f>
        <v>0</v>
      </c>
      <c r="ER312" s="439">
        <f t="array" ref="ER312">IFERROR(INDEX($N147:$N161,MATCH(1,IF($L147:$L161&lt;=ER$165,IF($M147:$M161&gt;=ER$165,1)),0))*$B147/12,0)</f>
        <v>0</v>
      </c>
      <c r="ES312" s="439">
        <f t="array" ref="ES312">IFERROR(INDEX($N147:$N161,MATCH(1,IF($L147:$L161&lt;=ES$165,IF($M147:$M161&gt;=ES$165,1)),0))*$B147/12,0)</f>
        <v>0</v>
      </c>
      <c r="ET312" s="439">
        <f t="array" ref="ET312">IFERROR(INDEX($N147:$N161,MATCH(1,IF($L147:$L161&lt;=ET$165,IF($M147:$M161&gt;=ET$165,1)),0))*$B147/12,0)</f>
        <v>0</v>
      </c>
      <c r="EU312" s="439">
        <f t="array" ref="EU312">IFERROR(INDEX($N147:$N161,MATCH(1,IF($L147:$L161&lt;=EU$165,IF($M147:$M161&gt;=EU$165,1)),0))*$B147/12,0)</f>
        <v>0</v>
      </c>
      <c r="EV312" s="439">
        <f t="array" ref="EV312">IFERROR(INDEX($N147:$N161,MATCH(1,IF($L147:$L161&lt;=EV$165,IF($M147:$M161&gt;=EV$165,1)),0))*$B147/12,0)</f>
        <v>0</v>
      </c>
      <c r="EW312" s="439">
        <f t="array" ref="EW312">IFERROR(INDEX($N147:$N161,MATCH(1,IF($L147:$L161&lt;=EW$165,IF($M147:$M161&gt;=EW$165,1)),0))*$B147/12,0)</f>
        <v>0</v>
      </c>
      <c r="EX312" s="439">
        <f t="array" ref="EX312">IFERROR(INDEX($N147:$N161,MATCH(1,IF($L147:$L161&lt;=EX$165,IF($M147:$M161&gt;=EX$165,1)),0))*$B147/12,0)</f>
        <v>0</v>
      </c>
      <c r="EY312" s="439">
        <f t="array" ref="EY312">IFERROR(INDEX($N147:$N161,MATCH(1,IF($L147:$L161&lt;=EY$165,IF($M147:$M161&gt;=EY$165,1)),0))*$B147/12,0)</f>
        <v>0</v>
      </c>
      <c r="EZ312" s="439">
        <f t="array" ref="EZ312">IFERROR(INDEX($N147:$N161,MATCH(1,IF($L147:$L161&lt;=EZ$165,IF($M147:$M161&gt;=EZ$165,1)),0))*$B147/12,0)</f>
        <v>0</v>
      </c>
      <c r="FA312" s="439">
        <f t="array" ref="FA312">IFERROR(INDEX($N147:$N161,MATCH(1,IF($L147:$L161&lt;=FA$165,IF($M147:$M161&gt;=FA$165,1)),0))*$B147/12,0)</f>
        <v>0</v>
      </c>
      <c r="FB312" s="439">
        <f t="array" ref="FB312">IFERROR(INDEX($N147:$N161,MATCH(1,IF($L147:$L161&lt;=FB$165,IF($M147:$M161&gt;=FB$165,1)),0))*$B147/12,0)</f>
        <v>0</v>
      </c>
      <c r="FC312" s="439">
        <f t="array" ref="FC312">IFERROR(INDEX($N147:$N161,MATCH(1,IF($L147:$L161&lt;=FC$165,IF($M147:$M161&gt;=FC$165,1)),0))*$B147/12,0)</f>
        <v>0</v>
      </c>
      <c r="FD312" s="439">
        <f t="array" ref="FD312">IFERROR(INDEX($N147:$N161,MATCH(1,IF($L147:$L161&lt;=FD$165,IF($M147:$M161&gt;=FD$165,1)),0))*$B147/12,0)</f>
        <v>0</v>
      </c>
      <c r="FE312" s="439">
        <f t="array" ref="FE312">IFERROR(INDEX($N147:$N161,MATCH(1,IF($L147:$L161&lt;=FE$165,IF($M147:$M161&gt;=FE$165,1)),0))*$B147/12,0)</f>
        <v>0</v>
      </c>
      <c r="FF312" s="439">
        <f t="array" ref="FF312">IFERROR(INDEX($N147:$N161,MATCH(1,IF($L147:$L161&lt;=FF$165,IF($M147:$M161&gt;=FF$165,1)),0))*$B147/12,0)</f>
        <v>0</v>
      </c>
      <c r="FG312" s="439">
        <f t="array" ref="FG312">IFERROR(INDEX($N147:$N161,MATCH(1,IF($L147:$L161&lt;=FG$165,IF($M147:$M161&gt;=FG$165,1)),0))*$B147/12,0)</f>
        <v>0</v>
      </c>
      <c r="FH312" s="439">
        <f t="array" ref="FH312">IFERROR(INDEX($N147:$N161,MATCH(1,IF($L147:$L161&lt;=FH$165,IF($M147:$M161&gt;=FH$165,1)),0))*$B147/12,0)</f>
        <v>0</v>
      </c>
      <c r="FI312" s="439">
        <f t="array" ref="FI312">IFERROR(INDEX($N147:$N161,MATCH(1,IF($L147:$L161&lt;=FI$165,IF($M147:$M161&gt;=FI$165,1)),0))*$B147/12,0)</f>
        <v>0</v>
      </c>
      <c r="FJ312" s="439">
        <f t="array" ref="FJ312">IFERROR(INDEX($N147:$N161,MATCH(1,IF($L147:$L161&lt;=FJ$165,IF($M147:$M161&gt;=FJ$165,1)),0))*$B147/12,0)</f>
        <v>0</v>
      </c>
      <c r="FK312" s="439">
        <f t="array" ref="FK312">IFERROR(INDEX($N147:$N161,MATCH(1,IF($L147:$L161&lt;=FK$165,IF($M147:$M161&gt;=FK$165,1)),0))*$B147/12,0)</f>
        <v>0</v>
      </c>
      <c r="FL312" s="439">
        <f t="array" ref="FL312">IFERROR(INDEX($N147:$N161,MATCH(1,IF($L147:$L161&lt;=FL$165,IF($M147:$M161&gt;=FL$165,1)),0))*$B147/12,0)</f>
        <v>0</v>
      </c>
      <c r="FM312" s="439">
        <f t="array" ref="FM312">IFERROR(INDEX($N147:$N161,MATCH(1,IF($L147:$L161&lt;=FM$165,IF($M147:$M161&gt;=FM$165,1)),0))*$B147/12,0)</f>
        <v>0</v>
      </c>
      <c r="FN312" s="439">
        <f t="array" ref="FN312">IFERROR(INDEX($N147:$N161,MATCH(1,IF($L147:$L161&lt;=FN$165,IF($M147:$M161&gt;=FN$165,1)),0))*$B147/12,0)</f>
        <v>0</v>
      </c>
      <c r="FO312" s="439">
        <f t="array" ref="FO312">IFERROR(INDEX($N147:$N161,MATCH(1,IF($L147:$L161&lt;=FO$165,IF($M147:$M161&gt;=FO$165,1)),0))*$B147/12,0)</f>
        <v>0</v>
      </c>
      <c r="FP312" s="439">
        <f t="array" ref="FP312">IFERROR(INDEX($N147:$N161,MATCH(1,IF($L147:$L161&lt;=FP$165,IF($M147:$M161&gt;=FP$165,1)),0))*$B147/12,0)</f>
        <v>0</v>
      </c>
      <c r="FQ312" s="439">
        <f t="array" ref="FQ312">IFERROR(INDEX($N147:$N161,MATCH(1,IF($L147:$L161&lt;=FQ$165,IF($M147:$M161&gt;=FQ$165,1)),0))*$B147/12,0)</f>
        <v>0</v>
      </c>
      <c r="FR312" s="439">
        <f t="array" ref="FR312">IFERROR(INDEX($N147:$N161,MATCH(1,IF($L147:$L161&lt;=FR$165,IF($M147:$M161&gt;=FR$165,1)),0))*$B147/12,0)</f>
        <v>0</v>
      </c>
      <c r="FS312" s="439">
        <f t="array" ref="FS312">IFERROR(INDEX($N147:$N161,MATCH(1,IF($L147:$L161&lt;=FS$165,IF($M147:$M161&gt;=FS$165,1)),0))*$B147/12,0)</f>
        <v>0</v>
      </c>
      <c r="FT312" s="439">
        <f t="array" ref="FT312">IFERROR(INDEX($N147:$N161,MATCH(1,IF($L147:$L161&lt;=FT$165,IF($M147:$M161&gt;=FT$165,1)),0))*$B147/12,0)</f>
        <v>0</v>
      </c>
      <c r="FU312" s="439">
        <f t="array" ref="FU312">IFERROR(INDEX($N147:$N161,MATCH(1,IF($L147:$L161&lt;=FU$165,IF($M147:$M161&gt;=FU$165,1)),0))*$B147/12,0)</f>
        <v>0</v>
      </c>
      <c r="FV312" s="439">
        <f t="array" ref="FV312">IFERROR(INDEX($N147:$N161,MATCH(1,IF($L147:$L161&lt;=FV$165,IF($M147:$M161&gt;=FV$165,1)),0))*$B147/12,0)</f>
        <v>0</v>
      </c>
      <c r="FW312" s="439">
        <f t="array" ref="FW312">IFERROR(INDEX($N147:$N161,MATCH(1,IF($L147:$L161&lt;=FW$165,IF($M147:$M161&gt;=FW$165,1)),0))*$B147/12,0)</f>
        <v>0</v>
      </c>
      <c r="FX312" s="439">
        <f t="array" ref="FX312">IFERROR(INDEX($N147:$N161,MATCH(1,IF($L147:$L161&lt;=FX$165,IF($M147:$M161&gt;=FX$165,1)),0))*$B147/12,0)</f>
        <v>0</v>
      </c>
      <c r="FY312" s="439">
        <f t="array" ref="FY312">IFERROR(INDEX($N147:$N161,MATCH(1,IF($L147:$L161&lt;=FY$165,IF($M147:$M161&gt;=FY$165,1)),0))*$B147/12,0)</f>
        <v>0</v>
      </c>
      <c r="FZ312" s="439">
        <f t="array" ref="FZ312">IFERROR(INDEX($N147:$N161,MATCH(1,IF($L147:$L161&lt;=FZ$165,IF($M147:$M161&gt;=FZ$165,1)),0))*$B147/12,0)</f>
        <v>0</v>
      </c>
      <c r="GA312" s="439">
        <f t="array" ref="GA312">IFERROR(INDEX($N147:$N161,MATCH(1,IF($L147:$L161&lt;=GA$165,IF($M147:$M161&gt;=GA$165,1)),0))*$B147/12,0)</f>
        <v>0</v>
      </c>
      <c r="GB312" s="439">
        <f t="array" ref="GB312">IFERROR(INDEX($N147:$N161,MATCH(1,IF($L147:$L161&lt;=GB$165,IF($M147:$M161&gt;=GB$165,1)),0))*$B147/12,0)</f>
        <v>0</v>
      </c>
      <c r="GC312" s="439">
        <f t="array" ref="GC312">IFERROR(INDEX($N147:$N161,MATCH(1,IF($L147:$L161&lt;=GC$165,IF($M147:$M161&gt;=GC$165,1)),0))*$B147/12,0)</f>
        <v>0</v>
      </c>
      <c r="GD312" s="439">
        <f t="array" ref="GD312">IFERROR(INDEX($N147:$N161,MATCH(1,IF($L147:$L161&lt;=GD$165,IF($M147:$M161&gt;=GD$165,1)),0))*$B147/12,0)</f>
        <v>0</v>
      </c>
      <c r="GE312" s="439">
        <f t="array" ref="GE312">IFERROR(INDEX($N147:$N161,MATCH(1,IF($L147:$L161&lt;=GE$165,IF($M147:$M161&gt;=GE$165,1)),0))*$B147/12,0)</f>
        <v>0</v>
      </c>
      <c r="GF312" s="439">
        <f t="array" ref="GF312">IFERROR(INDEX($N147:$N161,MATCH(1,IF($L147:$L161&lt;=GF$165,IF($M147:$M161&gt;=GF$165,1)),0))*$B147/12,0)</f>
        <v>0</v>
      </c>
      <c r="GG312" s="439">
        <f t="array" ref="GG312">IFERROR(INDEX($N147:$N161,MATCH(1,IF($L147:$L161&lt;=GG$165,IF($M147:$M161&gt;=GG$165,1)),0))*$B147/12,0)</f>
        <v>0</v>
      </c>
      <c r="GH312" s="439">
        <f t="array" ref="GH312">IFERROR(INDEX($N147:$N161,MATCH(1,IF($L147:$L161&lt;=GH$165,IF($M147:$M161&gt;=GH$165,1)),0))*$B147/12,0)</f>
        <v>0</v>
      </c>
      <c r="GI312" s="439">
        <f t="array" ref="GI312">IFERROR(INDEX($N147:$N161,MATCH(1,IF($L147:$L161&lt;=GI$165,IF($M147:$M161&gt;=GI$165,1)),0))*$B147/12,0)</f>
        <v>0</v>
      </c>
      <c r="GJ312" s="439">
        <f t="array" ref="GJ312">IFERROR(INDEX($N147:$N161,MATCH(1,IF($L147:$L161&lt;=GJ$165,IF($M147:$M161&gt;=GJ$165,1)),0))*$B147/12,0)</f>
        <v>0</v>
      </c>
      <c r="GK312" s="439">
        <f t="array" ref="GK312">IFERROR(INDEX($N147:$N161,MATCH(1,IF($L147:$L161&lt;=GK$165,IF($M147:$M161&gt;=GK$165,1)),0))*$B147/12,0)</f>
        <v>0</v>
      </c>
      <c r="GL312" s="439">
        <f t="array" ref="GL312">IFERROR(INDEX($N147:$N161,MATCH(1,IF($L147:$L161&lt;=GL$165,IF($M147:$M161&gt;=GL$165,1)),0))*$B147/12,0)</f>
        <v>0</v>
      </c>
      <c r="GM312" s="439">
        <f t="array" ref="GM312">IFERROR(INDEX($N147:$N161,MATCH(1,IF($L147:$L161&lt;=GM$165,IF($M147:$M161&gt;=GM$165,1)),0))*$B147/12,0)</f>
        <v>0</v>
      </c>
      <c r="GN312" s="439">
        <f t="array" ref="GN312">IFERROR(INDEX($N147:$N161,MATCH(1,IF($L147:$L161&lt;=GN$165,IF($M147:$M161&gt;=GN$165,1)),0))*$B147/12,0)</f>
        <v>0</v>
      </c>
      <c r="GO312" s="439">
        <f t="array" ref="GO312">IFERROR(INDEX($N147:$N161,MATCH(1,IF($L147:$L161&lt;=GO$165,IF($M147:$M161&gt;=GO$165,1)),0))*$B147/12,0)</f>
        <v>0</v>
      </c>
      <c r="GP312" s="439">
        <f t="array" ref="GP312">IFERROR(INDEX($N147:$N161,MATCH(1,IF($L147:$L161&lt;=GP$165,IF($M147:$M161&gt;=GP$165,1)),0))*$B147/12,0)</f>
        <v>0</v>
      </c>
      <c r="GQ312" s="439">
        <f t="array" ref="GQ312">IFERROR(INDEX($N147:$N161,MATCH(1,IF($L147:$L161&lt;=GQ$165,IF($M147:$M161&gt;=GQ$165,1)),0))*$B147/12,0)</f>
        <v>0</v>
      </c>
      <c r="GR312" s="439">
        <f t="array" ref="GR312">IFERROR(INDEX($N147:$N161,MATCH(1,IF($L147:$L161&lt;=GR$165,IF($M147:$M161&gt;=GR$165,1)),0))*$B147/12,0)</f>
        <v>0</v>
      </c>
      <c r="GS312" s="439">
        <f t="array" ref="GS312">IFERROR(INDEX($N147:$N161,MATCH(1,IF($L147:$L161&lt;=GS$165,IF($M147:$M161&gt;=GS$165,1)),0))*$B147/12,0)</f>
        <v>0</v>
      </c>
      <c r="GT312" s="439">
        <f t="array" ref="GT312">IFERROR(INDEX($N147:$N161,MATCH(1,IF($L147:$L161&lt;=GT$165,IF($M147:$M161&gt;=GT$165,1)),0))*$B147/12,0)</f>
        <v>0</v>
      </c>
      <c r="GU312" s="439">
        <f t="array" ref="GU312">IFERROR(INDEX($N147:$N161,MATCH(1,IF($L147:$L161&lt;=GU$165,IF($M147:$M161&gt;=GU$165,1)),0))*$B147/12,0)</f>
        <v>0</v>
      </c>
      <c r="GV312" s="439">
        <f t="array" ref="GV312">IFERROR(INDEX($N147:$N161,MATCH(1,IF($L147:$L161&lt;=GV$165,IF($M147:$M161&gt;=GV$165,1)),0))*$B147/12,0)</f>
        <v>0</v>
      </c>
      <c r="GW312" s="439">
        <f t="array" ref="GW312">IFERROR(INDEX($N147:$N161,MATCH(1,IF($L147:$L161&lt;=GW$165,IF($M147:$M161&gt;=GW$165,1)),0))*$B147/12,0)</f>
        <v>0</v>
      </c>
      <c r="GX312" s="439">
        <f t="array" ref="GX312">IFERROR(INDEX($N147:$N161,MATCH(1,IF($L147:$L161&lt;=GX$165,IF($M147:$M161&gt;=GX$165,1)),0))*$B147/12,0)</f>
        <v>0</v>
      </c>
      <c r="GY312" s="439">
        <f t="array" ref="GY312">IFERROR(INDEX($N147:$N161,MATCH(1,IF($L147:$L161&lt;=GY$165,IF($M147:$M161&gt;=GY$165,1)),0))*$B147/12,0)</f>
        <v>0</v>
      </c>
      <c r="GZ312" s="439">
        <f t="array" ref="GZ312">IFERROR(INDEX($N147:$N161,MATCH(1,IF($L147:$L161&lt;=GZ$165,IF($M147:$M161&gt;=GZ$165,1)),0))*$B147/12,0)</f>
        <v>0</v>
      </c>
      <c r="HA312" s="439">
        <f t="array" ref="HA312">IFERROR(INDEX($N147:$N161,MATCH(1,IF($L147:$L161&lt;=HA$165,IF($M147:$M161&gt;=HA$165,1)),0))*$B147/12,0)</f>
        <v>0</v>
      </c>
      <c r="HB312" s="439">
        <f t="array" ref="HB312">IFERROR(INDEX($N147:$N161,MATCH(1,IF($L147:$L161&lt;=HB$165,IF($M147:$M161&gt;=HB$165,1)),0))*$B147/12,0)</f>
        <v>0</v>
      </c>
      <c r="HC312" s="439">
        <f t="array" ref="HC312">IFERROR(INDEX($N147:$N161,MATCH(1,IF($L147:$L161&lt;=HC$165,IF($M147:$M161&gt;=HC$165,1)),0))*$B147/12,0)</f>
        <v>0</v>
      </c>
      <c r="HD312" s="439">
        <f t="array" ref="HD312">IFERROR(INDEX($N147:$N161,MATCH(1,IF($L147:$L161&lt;=HD$165,IF($M147:$M161&gt;=HD$165,1)),0))*$B147/12,0)</f>
        <v>0</v>
      </c>
      <c r="HE312" s="439">
        <f t="array" ref="HE312">IFERROR(INDEX($N147:$N161,MATCH(1,IF($L147:$L161&lt;=HE$165,IF($M147:$M161&gt;=HE$165,1)),0))*$B147/12,0)</f>
        <v>0</v>
      </c>
      <c r="HF312" s="439">
        <f t="array" ref="HF312">IFERROR(INDEX($N147:$N161,MATCH(1,IF($L147:$L161&lt;=HF$165,IF($M147:$M161&gt;=HF$165,1)),0))*$B147/12,0)</f>
        <v>0</v>
      </c>
      <c r="HG312" s="439">
        <f t="array" ref="HG312">IFERROR(INDEX($N147:$N161,MATCH(1,IF($L147:$L161&lt;=HG$165,IF($M147:$M161&gt;=HG$165,1)),0))*$B147/12,0)</f>
        <v>0</v>
      </c>
      <c r="HH312" s="439">
        <f t="array" ref="HH312">IFERROR(INDEX($N147:$N161,MATCH(1,IF($L147:$L161&lt;=HH$165,IF($M147:$M161&gt;=HH$165,1)),0))*$B147/12,0)</f>
        <v>0</v>
      </c>
      <c r="HI312" s="439">
        <f t="array" ref="HI312">IFERROR(INDEX($N147:$N161,MATCH(1,IF($L147:$L161&lt;=HI$165,IF($M147:$M161&gt;=HI$165,1)),0))*$B147/12,0)</f>
        <v>0</v>
      </c>
      <c r="HJ312" s="439">
        <f t="array" ref="HJ312">IFERROR(INDEX($N147:$N161,MATCH(1,IF($L147:$L161&lt;=HJ$165,IF($M147:$M161&gt;=HJ$165,1)),0))*$B147/12,0)</f>
        <v>0</v>
      </c>
      <c r="HK312" s="439">
        <f t="array" ref="HK312">IFERROR(INDEX($N147:$N161,MATCH(1,IF($L147:$L161&lt;=HK$165,IF($M147:$M161&gt;=HK$165,1)),0))*$B147/12,0)</f>
        <v>0</v>
      </c>
      <c r="HL312" s="439">
        <f t="array" ref="HL312">IFERROR(INDEX($N147:$N161,MATCH(1,IF($L147:$L161&lt;=HL$165,IF($M147:$M161&gt;=HL$165,1)),0))*$B147/12,0)</f>
        <v>0</v>
      </c>
      <c r="HM312" s="439">
        <f t="array" ref="HM312">IFERROR(INDEX($N147:$N161,MATCH(1,IF($L147:$L161&lt;=HM$165,IF($M147:$M161&gt;=HM$165,1)),0))*$B147/12,0)</f>
        <v>0</v>
      </c>
      <c r="HN312" s="439">
        <f t="array" ref="HN312">IFERROR(INDEX($N147:$N161,MATCH(1,IF($L147:$L161&lt;=HN$165,IF($M147:$M161&gt;=HN$165,1)),0))*$B147/12,0)</f>
        <v>0</v>
      </c>
      <c r="HO312" s="439">
        <f t="array" ref="HO312">IFERROR(INDEX($N147:$N161,MATCH(1,IF($L147:$L161&lt;=HO$165,IF($M147:$M161&gt;=HO$165,1)),0))*$B147/12,0)</f>
        <v>0</v>
      </c>
      <c r="HP312" s="439">
        <f t="array" ref="HP312">IFERROR(INDEX($N147:$N161,MATCH(1,IF($L147:$L161&lt;=HP$165,IF($M147:$M161&gt;=HP$165,1)),0))*$B147/12,0)</f>
        <v>0</v>
      </c>
      <c r="HQ312" s="439">
        <f t="array" ref="HQ312">IFERROR(INDEX($N147:$N161,MATCH(1,IF($L147:$L161&lt;=HQ$165,IF($M147:$M161&gt;=HQ$165,1)),0))*$B147/12,0)</f>
        <v>0</v>
      </c>
      <c r="HR312" s="439">
        <f t="array" ref="HR312">IFERROR(INDEX($N147:$N161,MATCH(1,IF($L147:$L161&lt;=HR$165,IF($M147:$M161&gt;=HR$165,1)),0))*$B147/12,0)</f>
        <v>0</v>
      </c>
      <c r="HS312" s="439">
        <f t="array" ref="HS312">IFERROR(INDEX($N147:$N161,MATCH(1,IF($L147:$L161&lt;=HS$165,IF($M147:$M161&gt;=HS$165,1)),0))*$B147/12,0)</f>
        <v>0</v>
      </c>
      <c r="HT312" s="439">
        <f t="array" ref="HT312">IFERROR(INDEX($N147:$N161,MATCH(1,IF($L147:$L161&lt;=HT$165,IF($M147:$M161&gt;=HT$165,1)),0))*$B147/12,0)</f>
        <v>0</v>
      </c>
      <c r="HU312" s="439">
        <f t="array" ref="HU312">IFERROR(INDEX($N147:$N161,MATCH(1,IF($L147:$L161&lt;=HU$165,IF($M147:$M161&gt;=HU$165,1)),0))*$B147/12,0)</f>
        <v>0</v>
      </c>
      <c r="HV312" s="439">
        <f t="array" ref="HV312">IFERROR(INDEX($N147:$N161,MATCH(1,IF($L147:$L161&lt;=HV$165,IF($M147:$M161&gt;=HV$165,1)),0))*$B147/12,0)</f>
        <v>0</v>
      </c>
      <c r="HW312" s="439">
        <f t="array" ref="HW312">IFERROR(INDEX($N147:$N161,MATCH(1,IF($L147:$L161&lt;=HW$165,IF($M147:$M161&gt;=HW$165,1)),0))*$B147/12,0)</f>
        <v>0</v>
      </c>
      <c r="HX312" s="439">
        <f t="array" ref="HX312">IFERROR(INDEX($N147:$N161,MATCH(1,IF($L147:$L161&lt;=HX$165,IF($M147:$M161&gt;=HX$165,1)),0))*$B147/12,0)</f>
        <v>0</v>
      </c>
      <c r="HY312" s="439">
        <f t="array" ref="HY312">IFERROR(INDEX($N147:$N161,MATCH(1,IF($L147:$L161&lt;=HY$165,IF($M147:$M161&gt;=HY$165,1)),0))*$B147/12,0)</f>
        <v>0</v>
      </c>
      <c r="HZ312" s="439">
        <f t="array" ref="HZ312">IFERROR(INDEX($N147:$N161,MATCH(1,IF($L147:$L161&lt;=HZ$165,IF($M147:$M161&gt;=HZ$165,1)),0))*$B147/12,0)</f>
        <v>0</v>
      </c>
      <c r="IA312" s="439">
        <f t="array" ref="IA312">IFERROR(INDEX($N147:$N161,MATCH(1,IF($L147:$L161&lt;=IA$165,IF($M147:$M161&gt;=IA$165,1)),0))*$B147/12,0)</f>
        <v>0</v>
      </c>
      <c r="IB312" s="439">
        <f t="array" ref="IB312">IFERROR(INDEX($N147:$N161,MATCH(1,IF($L147:$L161&lt;=IB$165,IF($M147:$M161&gt;=IB$165,1)),0))*$B147/12,0)</f>
        <v>0</v>
      </c>
      <c r="IC312" s="439">
        <f t="array" ref="IC312">IFERROR(INDEX($N147:$N161,MATCH(1,IF($L147:$L161&lt;=IC$165,IF($M147:$M161&gt;=IC$165,1)),0))*$B147/12,0)</f>
        <v>0</v>
      </c>
      <c r="ID312" s="439">
        <f t="array" ref="ID312">IFERROR(INDEX($N147:$N161,MATCH(1,IF($L147:$L161&lt;=ID$165,IF($M147:$M161&gt;=ID$165,1)),0))*$B147/12,0)</f>
        <v>0</v>
      </c>
      <c r="IE312" s="439">
        <f t="array" ref="IE312">IFERROR(INDEX($N147:$N161,MATCH(1,IF($L147:$L161&lt;=IE$165,IF($M147:$M161&gt;=IE$165,1)),0))*$B147/12,0)</f>
        <v>0</v>
      </c>
      <c r="IF312" s="439">
        <f t="array" ref="IF312">IFERROR(INDEX($N147:$N161,MATCH(1,IF($L147:$L161&lt;=IF$165,IF($M147:$M161&gt;=IF$165,1)),0))*$B147/12,0)</f>
        <v>0</v>
      </c>
      <c r="IG312" s="439">
        <f t="array" ref="IG312">IFERROR(INDEX($N147:$N161,MATCH(1,IF($L147:$L161&lt;=IG$165,IF($M147:$M161&gt;=IG$165,1)),0))*$B147/12,0)</f>
        <v>0</v>
      </c>
      <c r="IH312" s="439">
        <f t="array" ref="IH312">IFERROR(INDEX($N147:$N161,MATCH(1,IF($L147:$L161&lt;=IH$165,IF($M147:$M161&gt;=IH$165,1)),0))*$B147/12,0)</f>
        <v>0</v>
      </c>
      <c r="II312" s="439">
        <f t="array" ref="II312">IFERROR(INDEX($N147:$N161,MATCH(1,IF($L147:$L161&lt;=II$165,IF($M147:$M161&gt;=II$165,1)),0))*$B147/12,0)</f>
        <v>0</v>
      </c>
      <c r="IJ312" s="439">
        <f t="array" ref="IJ312">IFERROR(INDEX($N147:$N161,MATCH(1,IF($L147:$L161&lt;=IJ$165,IF($M147:$M161&gt;=IJ$165,1)),0))*$B147/12,0)</f>
        <v>0</v>
      </c>
      <c r="IK312" s="439">
        <f t="array" ref="IK312">IFERROR(INDEX($N147:$N161,MATCH(1,IF($L147:$L161&lt;=IK$165,IF($M147:$M161&gt;=IK$165,1)),0))*$B147/12,0)</f>
        <v>0</v>
      </c>
      <c r="IL312" s="439">
        <f t="array" ref="IL312">IFERROR(INDEX($N147:$N161,MATCH(1,IF($L147:$L161&lt;=IL$165,IF($M147:$M161&gt;=IL$165,1)),0))*$B147/12,0)</f>
        <v>0</v>
      </c>
      <c r="IM312" s="439">
        <f t="array" ref="IM312">IFERROR(INDEX($N147:$N161,MATCH(1,IF($L147:$L161&lt;=IM$165,IF($M147:$M161&gt;=IM$165,1)),0))*$B147/12,0)</f>
        <v>0</v>
      </c>
      <c r="IN312" s="439">
        <f t="array" ref="IN312">IFERROR(INDEX($N147:$N161,MATCH(1,IF($L147:$L161&lt;=IN$165,IF($M147:$M161&gt;=IN$165,1)),0))*$B147/12,0)</f>
        <v>0</v>
      </c>
      <c r="IO312" s="439">
        <f t="array" ref="IO312">IFERROR(INDEX($N147:$N161,MATCH(1,IF($L147:$L161&lt;=IO$165,IF($M147:$M161&gt;=IO$165,1)),0))*$B147/12,0)</f>
        <v>0</v>
      </c>
      <c r="IP312" s="439">
        <f t="array" ref="IP312">IFERROR(INDEX($N147:$N161,MATCH(1,IF($L147:$L161&lt;=IP$165,IF($M147:$M161&gt;=IP$165,1)),0))*$B147/12,0)</f>
        <v>0</v>
      </c>
      <c r="IQ312" s="439">
        <f t="array" ref="IQ312">IFERROR(INDEX($N147:$N161,MATCH(1,IF($L147:$L161&lt;=IQ$165,IF($M147:$M161&gt;=IQ$165,1)),0))*$B147/12,0)</f>
        <v>0</v>
      </c>
      <c r="IR312" s="439">
        <f t="array" ref="IR312">IFERROR(INDEX($N147:$N161,MATCH(1,IF($L147:$L161&lt;=IR$165,IF($M147:$M161&gt;=IR$165,1)),0))*$B147/12,0)</f>
        <v>0</v>
      </c>
      <c r="IS312" s="439">
        <f t="array" ref="IS312">IFERROR(INDEX($N147:$N161,MATCH(1,IF($L147:$L161&lt;=IS$165,IF($M147:$M161&gt;=IS$165,1)),0))*$B147/12,0)</f>
        <v>0</v>
      </c>
      <c r="IT312" s="439">
        <f t="array" ref="IT312">IFERROR(INDEX($N147:$N161,MATCH(1,IF($L147:$L161&lt;=IT$165,IF($M147:$M161&gt;=IT$165,1)),0))*$B147/12,0)</f>
        <v>0</v>
      </c>
      <c r="IU312" s="439">
        <f t="array" ref="IU312">IFERROR(INDEX($N147:$N161,MATCH(1,IF($L147:$L161&lt;=IU$165,IF($M147:$M161&gt;=IU$165,1)),0))*$B147/12,0)</f>
        <v>0</v>
      </c>
      <c r="IV312" s="439">
        <f t="array" ref="IV312">IFERROR(INDEX($N147:$N161,MATCH(1,IF($L147:$L161&lt;=IV$165,IF($M147:$M161&gt;=IV$165,1)),0))*$B147/12,0)</f>
        <v>0</v>
      </c>
      <c r="IW312" s="439">
        <f t="array" ref="IW312">IFERROR(INDEX($N147:$N161,MATCH(1,IF($L147:$L161&lt;=IW$165,IF($M147:$M161&gt;=IW$165,1)),0))*$B147/12,0)</f>
        <v>0</v>
      </c>
      <c r="IX312" s="439">
        <f t="array" ref="IX312">IFERROR(INDEX($N147:$N161,MATCH(1,IF($L147:$L161&lt;=IX$165,IF($M147:$M161&gt;=IX$165,1)),0))*$B147/12,0)</f>
        <v>0</v>
      </c>
      <c r="IY312" s="439">
        <f t="array" ref="IY312">IFERROR(INDEX($N147:$N161,MATCH(1,IF($L147:$L161&lt;=IY$165,IF($M147:$M161&gt;=IY$165,1)),0))*$B147/12,0)</f>
        <v>0</v>
      </c>
      <c r="IZ312" s="439">
        <f t="array" ref="IZ312">IFERROR(INDEX($N147:$N161,MATCH(1,IF($L147:$L161&lt;=IZ$165,IF($M147:$M161&gt;=IZ$165,1)),0))*$B147/12,0)</f>
        <v>0</v>
      </c>
      <c r="JA312" s="439">
        <f t="array" ref="JA312">IFERROR(INDEX($N147:$N161,MATCH(1,IF($L147:$L161&lt;=JA$165,IF($M147:$M161&gt;=JA$165,1)),0))*$B147/12,0)</f>
        <v>0</v>
      </c>
      <c r="JB312" s="439">
        <f t="array" ref="JB312">IFERROR(INDEX($N147:$N161,MATCH(1,IF($L147:$L161&lt;=JB$165,IF($M147:$M161&gt;=JB$165,1)),0))*$B147/12,0)</f>
        <v>0</v>
      </c>
      <c r="JC312" s="439">
        <f t="array" ref="JC312">IFERROR(INDEX($N147:$N161,MATCH(1,IF($L147:$L161&lt;=JC$165,IF($M147:$M161&gt;=JC$165,1)),0))*$B147/12,0)</f>
        <v>0</v>
      </c>
      <c r="JD312" s="439">
        <f t="array" ref="JD312">IFERROR(INDEX($N147:$N161,MATCH(1,IF($L147:$L161&lt;=JD$165,IF($M147:$M161&gt;=JD$165,1)),0))*$B147/12,0)</f>
        <v>0</v>
      </c>
      <c r="JE312" s="439">
        <f t="array" ref="JE312">IFERROR(INDEX($N147:$N161,MATCH(1,IF($L147:$L161&lt;=JE$165,IF($M147:$M161&gt;=JE$165,1)),0))*$B147/12,0)</f>
        <v>0</v>
      </c>
      <c r="JF312" s="439">
        <f t="array" ref="JF312">IFERROR(INDEX($N147:$N161,MATCH(1,IF($L147:$L161&lt;=JF$165,IF($M147:$M161&gt;=JF$165,1)),0))*$B147/12,0)</f>
        <v>0</v>
      </c>
      <c r="JG312" s="439">
        <f t="array" ref="JG312">IFERROR(INDEX($N147:$N161,MATCH(1,IF($L147:$L161&lt;=JG$165,IF($M147:$M161&gt;=JG$165,1)),0))*$B147/12,0)</f>
        <v>0</v>
      </c>
      <c r="JH312" s="439">
        <f t="array" ref="JH312">IFERROR(INDEX($N147:$N161,MATCH(1,IF($L147:$L161&lt;=JH$165,IF($M147:$M161&gt;=JH$165,1)),0))*$B147/12,0)</f>
        <v>0</v>
      </c>
      <c r="JI312" s="439">
        <f t="array" ref="JI312">IFERROR(INDEX($N147:$N161,MATCH(1,IF($L147:$L161&lt;=JI$165,IF($M147:$M161&gt;=JI$165,1)),0))*$B147/12,0)</f>
        <v>0</v>
      </c>
      <c r="JJ312" s="439">
        <f t="array" ref="JJ312">IFERROR(INDEX($N147:$N161,MATCH(1,IF($L147:$L161&lt;=JJ$165,IF($M147:$M161&gt;=JJ$165,1)),0))*$B147/12,0)</f>
        <v>0</v>
      </c>
      <c r="JK312" s="439">
        <f t="array" ref="JK312">IFERROR(INDEX($N147:$N161,MATCH(1,IF($L147:$L161&lt;=JK$165,IF($M147:$M161&gt;=JK$165,1)),0))*$B147/12,0)</f>
        <v>0</v>
      </c>
      <c r="JL312" s="439">
        <f t="array" ref="JL312">IFERROR(INDEX($N147:$N161,MATCH(1,IF($L147:$L161&lt;=JL$165,IF($M147:$M161&gt;=JL$165,1)),0))*$B147/12,0)</f>
        <v>0</v>
      </c>
      <c r="JM312" s="439">
        <f t="array" ref="JM312">IFERROR(INDEX($N147:$N161,MATCH(1,IF($L147:$L161&lt;=JM$165,IF($M147:$M161&gt;=JM$165,1)),0))*$B147/12,0)</f>
        <v>0</v>
      </c>
      <c r="JN312" s="439">
        <f t="array" ref="JN312">IFERROR(INDEX($N147:$N161,MATCH(1,IF($L147:$L161&lt;=JN$165,IF($M147:$M161&gt;=JN$165,1)),0))*$B147/12,0)</f>
        <v>0</v>
      </c>
      <c r="JO312" s="439">
        <f t="array" ref="JO312">IFERROR(INDEX($N147:$N161,MATCH(1,IF($L147:$L161&lt;=JO$165,IF($M147:$M161&gt;=JO$165,1)),0))*$B147/12,0)</f>
        <v>0</v>
      </c>
      <c r="JP312" s="439">
        <f t="array" ref="JP312">IFERROR(INDEX($N147:$N161,MATCH(1,IF($L147:$L161&lt;=JP$165,IF($M147:$M161&gt;=JP$165,1)),0))*$B147/12,0)</f>
        <v>0</v>
      </c>
      <c r="JQ312" s="439">
        <f t="array" ref="JQ312">IFERROR(INDEX($N147:$N161,MATCH(1,IF($L147:$L161&lt;=JQ$165,IF($M147:$M161&gt;=JQ$165,1)),0))*$B147/12,0)</f>
        <v>0</v>
      </c>
      <c r="JR312" s="439">
        <f t="array" ref="JR312">IFERROR(INDEX($N147:$N161,MATCH(1,IF($L147:$L161&lt;=JR$165,IF($M147:$M161&gt;=JR$165,1)),0))*$B147/12,0)</f>
        <v>0</v>
      </c>
      <c r="JS312" s="439">
        <f t="array" ref="JS312">IFERROR(INDEX($N147:$N161,MATCH(1,IF($L147:$L161&lt;=JS$165,IF($M147:$M161&gt;=JS$165,1)),0))*$B147/12,0)</f>
        <v>0</v>
      </c>
      <c r="JT312" s="439">
        <f t="array" ref="JT312">IFERROR(INDEX($N147:$N161,MATCH(1,IF($L147:$L161&lt;=JT$165,IF($M147:$M161&gt;=JT$165,1)),0))*$B147/12,0)</f>
        <v>0</v>
      </c>
      <c r="JU312" s="439">
        <f t="array" ref="JU312">IFERROR(INDEX($N147:$N161,MATCH(1,IF($L147:$L161&lt;=JU$165,IF($M147:$M161&gt;=JU$165,1)),0))*$B147/12,0)</f>
        <v>0</v>
      </c>
      <c r="JV312" s="439">
        <f t="array" ref="JV312">IFERROR(INDEX($N147:$N161,MATCH(1,IF($L147:$L161&lt;=JV$165,IF($M147:$M161&gt;=JV$165,1)),0))*$B147/12,0)</f>
        <v>0</v>
      </c>
      <c r="JW312" s="439">
        <f t="array" ref="JW312">IFERROR(INDEX($N147:$N161,MATCH(1,IF($L147:$L161&lt;=JW$165,IF($M147:$M161&gt;=JW$165,1)),0))*$B147/12,0)</f>
        <v>0</v>
      </c>
      <c r="JX312" s="439">
        <f t="array" ref="JX312">IFERROR(INDEX($N147:$N161,MATCH(1,IF($L147:$L161&lt;=JX$165,IF($M147:$M161&gt;=JX$165,1)),0))*$B147/12,0)</f>
        <v>0</v>
      </c>
      <c r="JY312" s="439">
        <f t="array" ref="JY312">IFERROR(INDEX($N147:$N161,MATCH(1,IF($L147:$L161&lt;=JY$165,IF($M147:$M161&gt;=JY$165,1)),0))*$B147/12,0)</f>
        <v>0</v>
      </c>
      <c r="JZ312" s="439">
        <f t="array" ref="JZ312">IFERROR(INDEX($N147:$N161,MATCH(1,IF($L147:$L161&lt;=JZ$165,IF($M147:$M161&gt;=JZ$165,1)),0))*$B147/12,0)</f>
        <v>0</v>
      </c>
      <c r="KA312" s="439">
        <f t="array" ref="KA312">IFERROR(INDEX($N147:$N161,MATCH(1,IF($L147:$L161&lt;=KA$165,IF($M147:$M161&gt;=KA$165,1)),0))*$B147/12,0)</f>
        <v>0</v>
      </c>
      <c r="KB312" s="439">
        <f t="array" ref="KB312">IFERROR(INDEX($N147:$N161,MATCH(1,IF($L147:$L161&lt;=KB$165,IF($M147:$M161&gt;=KB$165,1)),0))*$B147/12,0)</f>
        <v>0</v>
      </c>
      <c r="KC312" s="439">
        <f t="array" ref="KC312">IFERROR(INDEX($N147:$N161,MATCH(1,IF($L147:$L161&lt;=KC$165,IF($M147:$M161&gt;=KC$165,1)),0))*$B147/12,0)</f>
        <v>0</v>
      </c>
      <c r="KD312" s="439">
        <f t="array" ref="KD312">IFERROR(INDEX($N147:$N161,MATCH(1,IF($L147:$L161&lt;=KD$165,IF($M147:$M161&gt;=KD$165,1)),0))*$B147/12,0)</f>
        <v>0</v>
      </c>
      <c r="KE312" s="439">
        <f t="array" ref="KE312">IFERROR(INDEX($N147:$N161,MATCH(1,IF($L147:$L161&lt;=KE$165,IF($M147:$M161&gt;=KE$165,1)),0))*$B147/12,0)</f>
        <v>0</v>
      </c>
      <c r="KF312" s="439">
        <f t="array" ref="KF312">IFERROR(INDEX($N147:$N161,MATCH(1,IF($L147:$L161&lt;=KF$165,IF($M147:$M161&gt;=KF$165,1)),0))*$B147/12,0)</f>
        <v>0</v>
      </c>
      <c r="KG312" s="439">
        <f t="array" ref="KG312">IFERROR(INDEX($N147:$N161,MATCH(1,IF($L147:$L161&lt;=KG$165,IF($M147:$M161&gt;=KG$165,1)),0))*$B147/12,0)</f>
        <v>0</v>
      </c>
      <c r="KH312" s="439">
        <f t="array" ref="KH312">IFERROR(INDEX($N147:$N161,MATCH(1,IF($L147:$L161&lt;=KH$165,IF($M147:$M161&gt;=KH$165,1)),0))*$B147/12,0)</f>
        <v>0</v>
      </c>
      <c r="KI312" s="439">
        <f t="array" ref="KI312">IFERROR(INDEX($N147:$N161,MATCH(1,IF($L147:$L161&lt;=KI$165,IF($M147:$M161&gt;=KI$165,1)),0))*$B147/12,0)</f>
        <v>0</v>
      </c>
      <c r="KJ312" s="439">
        <f t="array" ref="KJ312">IFERROR(INDEX($N147:$N161,MATCH(1,IF($L147:$L161&lt;=KJ$165,IF($M147:$M161&gt;=KJ$165,1)),0))*$B147/12,0)</f>
        <v>0</v>
      </c>
      <c r="KK312" s="439">
        <f t="array" ref="KK312">IFERROR(INDEX($N147:$N161,MATCH(1,IF($L147:$L161&lt;=KK$165,IF($M147:$M161&gt;=KK$165,1)),0))*$B147/12,0)</f>
        <v>0</v>
      </c>
      <c r="KL312" s="439">
        <f t="array" ref="KL312">IFERROR(INDEX($N147:$N161,MATCH(1,IF($L147:$L161&lt;=KL$165,IF($M147:$M161&gt;=KL$165,1)),0))*$B147/12,0)</f>
        <v>0</v>
      </c>
      <c r="KM312" s="439">
        <f t="array" ref="KM312">IFERROR(INDEX($N147:$N161,MATCH(1,IF($L147:$L161&lt;=KM$165,IF($M147:$M161&gt;=KM$165,1)),0))*$B147/12,0)</f>
        <v>0</v>
      </c>
      <c r="KN312" s="439">
        <f t="array" ref="KN312">IFERROR(INDEX($N147:$N161,MATCH(1,IF($L147:$L161&lt;=KN$165,IF($M147:$M161&gt;=KN$165,1)),0))*$B147/12,0)</f>
        <v>0</v>
      </c>
      <c r="KO312" s="439">
        <f t="array" ref="KO312">IFERROR(INDEX($N147:$N161,MATCH(1,IF($L147:$L161&lt;=KO$165,IF($M147:$M161&gt;=KO$165,1)),0))*$B147/12,0)</f>
        <v>0</v>
      </c>
      <c r="KP312" s="439">
        <f t="array" ref="KP312">IFERROR(INDEX($N147:$N161,MATCH(1,IF($L147:$L161&lt;=KP$165,IF($M147:$M161&gt;=KP$165,1)),0))*$B147/12,0)</f>
        <v>0</v>
      </c>
      <c r="KQ312" s="439">
        <f t="array" ref="KQ312">IFERROR(INDEX($N147:$N161,MATCH(1,IF($L147:$L161&lt;=KQ$165,IF($M147:$M161&gt;=KQ$165,1)),0))*$B147/12,0)</f>
        <v>0</v>
      </c>
      <c r="KR312" s="439">
        <f t="array" ref="KR312">IFERROR(INDEX($N147:$N161,MATCH(1,IF($L147:$L161&lt;=KR$165,IF($M147:$M161&gt;=KR$165,1)),0))*$B147/12,0)</f>
        <v>0</v>
      </c>
      <c r="KS312" s="439">
        <f t="array" ref="KS312">IFERROR(INDEX($N147:$N161,MATCH(1,IF($L147:$L161&lt;=KS$165,IF($M147:$M161&gt;=KS$165,1)),0))*$B147/12,0)</f>
        <v>0</v>
      </c>
      <c r="KT312" s="439">
        <f t="array" ref="KT312">IFERROR(INDEX($N147:$N161,MATCH(1,IF($L147:$L161&lt;=KT$165,IF($M147:$M161&gt;=KT$165,1)),0))*$B147/12,0)</f>
        <v>0</v>
      </c>
      <c r="KU312" s="439">
        <f t="array" ref="KU312">IFERROR(INDEX($N147:$N161,MATCH(1,IF($L147:$L161&lt;=KU$165,IF($M147:$M161&gt;=KU$165,1)),0))*$B147/12,0)</f>
        <v>0</v>
      </c>
      <c r="KV312" s="439">
        <f t="array" ref="KV312">IFERROR(INDEX($N147:$N161,MATCH(1,IF($L147:$L161&lt;=KV$165,IF($M147:$M161&gt;=KV$165,1)),0))*$B147/12,0)</f>
        <v>0</v>
      </c>
      <c r="KW312" s="439">
        <f t="array" ref="KW312">IFERROR(INDEX($N147:$N161,MATCH(1,IF($L147:$L161&lt;=KW$165,IF($M147:$M161&gt;=KW$165,1)),0))*$B147/12,0)</f>
        <v>0</v>
      </c>
      <c r="KX312" s="439">
        <f t="array" ref="KX312">IFERROR(INDEX($N147:$N161,MATCH(1,IF($L147:$L161&lt;=KX$165,IF($M147:$M161&gt;=KX$165,1)),0))*$B147/12,0)</f>
        <v>0</v>
      </c>
      <c r="KY312" s="439">
        <f t="array" ref="KY312">IFERROR(INDEX($N147:$N161,MATCH(1,IF($L147:$L161&lt;=KY$165,IF($M147:$M161&gt;=KY$165,1)),0))*$B147/12,0)</f>
        <v>0</v>
      </c>
      <c r="KZ312" s="439">
        <f t="array" ref="KZ312">IFERROR(INDEX($N147:$N161,MATCH(1,IF($L147:$L161&lt;=KZ$165,IF($M147:$M161&gt;=KZ$165,1)),0))*$B147/12,0)</f>
        <v>0</v>
      </c>
      <c r="LA312" s="439">
        <f t="array" ref="LA312">IFERROR(INDEX($N147:$N161,MATCH(1,IF($L147:$L161&lt;=LA$165,IF($M147:$M161&gt;=LA$165,1)),0))*$B147/12,0)</f>
        <v>0</v>
      </c>
      <c r="LB312" s="439">
        <f t="array" ref="LB312">IFERROR(INDEX($N147:$N161,MATCH(1,IF($L147:$L161&lt;=LB$165,IF($M147:$M161&gt;=LB$165,1)),0))*$B147/12,0)</f>
        <v>0</v>
      </c>
      <c r="LC312" s="439">
        <f t="array" ref="LC312">IFERROR(INDEX($N147:$N161,MATCH(1,IF($L147:$L161&lt;=LC$165,IF($M147:$M161&gt;=LC$165,1)),0))*$B147/12,0)</f>
        <v>0</v>
      </c>
      <c r="LD312" s="439">
        <f t="array" ref="LD312">IFERROR(INDEX($N147:$N161,MATCH(1,IF($L147:$L161&lt;=LD$165,IF($M147:$M161&gt;=LD$165,1)),0))*$B147/12,0)</f>
        <v>0</v>
      </c>
      <c r="LE312" s="439">
        <f t="array" ref="LE312">IFERROR(INDEX($N147:$N161,MATCH(1,IF($L147:$L161&lt;=LE$165,IF($M147:$M161&gt;=LE$165,1)),0))*$B147/12,0)</f>
        <v>0</v>
      </c>
      <c r="LF312" s="439">
        <f t="array" ref="LF312">IFERROR(INDEX($N147:$N161,MATCH(1,IF($L147:$L161&lt;=LF$165,IF($M147:$M161&gt;=LF$165,1)),0))*$B147/12,0)</f>
        <v>0</v>
      </c>
      <c r="LG312" s="439">
        <f t="array" ref="LG312">IFERROR(INDEX($N147:$N161,MATCH(1,IF($L147:$L161&lt;=LG$165,IF($M147:$M161&gt;=LG$165,1)),0))*$B147/12,0)</f>
        <v>0</v>
      </c>
      <c r="LH312" s="439">
        <f t="array" ref="LH312">IFERROR(INDEX($N147:$N161,MATCH(1,IF($L147:$L161&lt;=LH$165,IF($M147:$M161&gt;=LH$165,1)),0))*$B147/12,0)</f>
        <v>0</v>
      </c>
      <c r="LI312" s="439">
        <f t="array" ref="LI312">IFERROR(INDEX($N147:$N161,MATCH(1,IF($L147:$L161&lt;=LI$165,IF($M147:$M161&gt;=LI$165,1)),0))*$B147/12,0)</f>
        <v>0</v>
      </c>
      <c r="LJ312" s="439">
        <f t="array" ref="LJ312">IFERROR(INDEX($N147:$N161,MATCH(1,IF($L147:$L161&lt;=LJ$165,IF($M147:$M161&gt;=LJ$165,1)),0))*$B147/12,0)</f>
        <v>0</v>
      </c>
      <c r="LK312" s="439">
        <f t="array" ref="LK312">IFERROR(INDEX($N147:$N161,MATCH(1,IF($L147:$L161&lt;=LK$165,IF($M147:$M161&gt;=LK$165,1)),0))*$B147/12,0)</f>
        <v>0</v>
      </c>
      <c r="LL312" s="439">
        <f t="array" ref="LL312">IFERROR(INDEX($N147:$N161,MATCH(1,IF($L147:$L161&lt;=LL$165,IF($M147:$M161&gt;=LL$165,1)),0))*$B147/12,0)</f>
        <v>0</v>
      </c>
      <c r="LM312" s="439">
        <f t="array" ref="LM312">IFERROR(INDEX($N147:$N161,MATCH(1,IF($L147:$L161&lt;=LM$165,IF($M147:$M161&gt;=LM$165,1)),0))*$B147/12,0)</f>
        <v>0</v>
      </c>
      <c r="LN312" s="439">
        <f t="array" ref="LN312">IFERROR(INDEX($N147:$N161,MATCH(1,IF($L147:$L161&lt;=LN$165,IF($M147:$M161&gt;=LN$165,1)),0))*$B147/12,0)</f>
        <v>0</v>
      </c>
      <c r="LO312" s="439">
        <f t="array" ref="LO312">IFERROR(INDEX($N147:$N161,MATCH(1,IF($L147:$L161&lt;=LO$165,IF($M147:$M161&gt;=LO$165,1)),0))*$B147/12,0)</f>
        <v>0</v>
      </c>
      <c r="LP312" s="439">
        <f t="array" ref="LP312">IFERROR(INDEX($N147:$N161,MATCH(1,IF($L147:$L161&lt;=LP$165,IF($M147:$M161&gt;=LP$165,1)),0))*$B147/12,0)</f>
        <v>0</v>
      </c>
      <c r="LQ312" s="439">
        <f t="array" ref="LQ312">IFERROR(INDEX($N147:$N161,MATCH(1,IF($L147:$L161&lt;=LQ$165,IF($M147:$M161&gt;=LQ$165,1)),0))*$B147/12,0)</f>
        <v>0</v>
      </c>
      <c r="LR312" s="439">
        <f t="array" ref="LR312">IFERROR(INDEX($N147:$N161,MATCH(1,IF($L147:$L161&lt;=LR$165,IF($M147:$M161&gt;=LR$165,1)),0))*$B147/12,0)</f>
        <v>0</v>
      </c>
      <c r="LS312" s="439">
        <f t="array" ref="LS312">IFERROR(INDEX($N147:$N161,MATCH(1,IF($L147:$L161&lt;=LS$165,IF($M147:$M161&gt;=LS$165,1)),0))*$B147/12,0)</f>
        <v>0</v>
      </c>
      <c r="LT312" s="439">
        <f t="array" ref="LT312">IFERROR(INDEX($N147:$N161,MATCH(1,IF($L147:$L161&lt;=LT$165,IF($M147:$M161&gt;=LT$165,1)),0))*$B147/12,0)</f>
        <v>0</v>
      </c>
      <c r="LU312" s="439">
        <f t="array" ref="LU312">IFERROR(INDEX($N147:$N161,MATCH(1,IF($L147:$L161&lt;=LU$165,IF($M147:$M161&gt;=LU$165,1)),0))*$B147/12,0)</f>
        <v>0</v>
      </c>
      <c r="LV312" s="439">
        <f t="array" ref="LV312">IFERROR(INDEX($N147:$N161,MATCH(1,IF($L147:$L161&lt;=LV$165,IF($M147:$M161&gt;=LV$165,1)),0))*$B147/12,0)</f>
        <v>0</v>
      </c>
      <c r="LW312" s="439">
        <f t="array" ref="LW312">IFERROR(INDEX($N147:$N161,MATCH(1,IF($L147:$L161&lt;=LW$165,IF($M147:$M161&gt;=LW$165,1)),0))*$B147/12,0)</f>
        <v>0</v>
      </c>
      <c r="LX312" s="439">
        <f t="array" ref="LX312">IFERROR(INDEX($N147:$N161,MATCH(1,IF($L147:$L161&lt;=LX$165,IF($M147:$M161&gt;=LX$165,1)),0))*$B147/12,0)</f>
        <v>0</v>
      </c>
      <c r="LY312" s="439">
        <f t="array" ref="LY312">IFERROR(INDEX($N147:$N161,MATCH(1,IF($L147:$L161&lt;=LY$165,IF($M147:$M161&gt;=LY$165,1)),0))*$B147/12,0)</f>
        <v>0</v>
      </c>
      <c r="LZ312" s="439">
        <f t="array" ref="LZ312">IFERROR(INDEX($N147:$N161,MATCH(1,IF($L147:$L161&lt;=LZ$165,IF($M147:$M161&gt;=LZ$165,1)),0))*$B147/12,0)</f>
        <v>0</v>
      </c>
      <c r="MA312" s="439">
        <f t="array" ref="MA312">IFERROR(INDEX($N147:$N161,MATCH(1,IF($L147:$L161&lt;=MA$165,IF($M147:$M161&gt;=MA$165,1)),0))*$B147/12,0)</f>
        <v>0</v>
      </c>
      <c r="MB312" s="439">
        <f t="array" ref="MB312">IFERROR(INDEX($N147:$N161,MATCH(1,IF($L147:$L161&lt;=MB$165,IF($M147:$M161&gt;=MB$165,1)),0))*$B147/12,0)</f>
        <v>0</v>
      </c>
      <c r="MC312" s="439">
        <f t="array" ref="MC312">IFERROR(INDEX($N147:$N161,MATCH(1,IF($L147:$L161&lt;=MC$165,IF($M147:$M161&gt;=MC$165,1)),0))*$B147/12,0)</f>
        <v>0</v>
      </c>
      <c r="MD312" s="439">
        <f t="array" ref="MD312">IFERROR(INDEX($N147:$N161,MATCH(1,IF($L147:$L161&lt;=MD$165,IF($M147:$M161&gt;=MD$165,1)),0))*$B147/12,0)</f>
        <v>0</v>
      </c>
      <c r="ME312" s="439">
        <f t="array" ref="ME312">IFERROR(INDEX($N147:$N161,MATCH(1,IF($L147:$L161&lt;=ME$165,IF($M147:$M161&gt;=ME$165,1)),0))*$B147/12,0)</f>
        <v>0</v>
      </c>
      <c r="MF312" s="439">
        <f t="array" ref="MF312">IFERROR(INDEX($N147:$N161,MATCH(1,IF($L147:$L161&lt;=MF$165,IF($M147:$M161&gt;=MF$165,1)),0))*$B147/12,0)</f>
        <v>0</v>
      </c>
      <c r="MG312" s="439">
        <f t="array" ref="MG312">IFERROR(INDEX($N147:$N161,MATCH(1,IF($L147:$L161&lt;=MG$165,IF($M147:$M161&gt;=MG$165,1)),0))*$B147/12,0)</f>
        <v>0</v>
      </c>
      <c r="MH312" s="439">
        <f t="array" ref="MH312">IFERROR(INDEX($N147:$N161,MATCH(1,IF($L147:$L161&lt;=MH$165,IF($M147:$M161&gt;=MH$165,1)),0))*$B147/12,0)</f>
        <v>0</v>
      </c>
      <c r="MI312" s="439">
        <f t="array" ref="MI312">IFERROR(INDEX($N147:$N161,MATCH(1,IF($L147:$L161&lt;=MI$165,IF($M147:$M161&gt;=MI$165,1)),0))*$B147/12,0)</f>
        <v>0</v>
      </c>
      <c r="MJ312" s="439">
        <f t="array" ref="MJ312">IFERROR(INDEX($N147:$N161,MATCH(1,IF($L147:$L161&lt;=MJ$165,IF($M147:$M161&gt;=MJ$165,1)),0))*$B147/12,0)</f>
        <v>0</v>
      </c>
      <c r="MK312" s="439">
        <f t="array" ref="MK312">IFERROR(INDEX($N147:$N161,MATCH(1,IF($L147:$L161&lt;=MK$165,IF($M147:$M161&gt;=MK$165,1)),0))*$B147/12,0)</f>
        <v>0</v>
      </c>
      <c r="ML312" s="439">
        <f t="array" ref="ML312">IFERROR(INDEX($N147:$N161,MATCH(1,IF($L147:$L161&lt;=ML$165,IF($M147:$M161&gt;=ML$165,1)),0))*$B147/12,0)</f>
        <v>0</v>
      </c>
      <c r="MM312" s="439">
        <f t="array" ref="MM312">IFERROR(INDEX($N147:$N161,MATCH(1,IF($L147:$L161&lt;=MM$165,IF($M147:$M161&gt;=MM$165,1)),0))*$B147/12,0)</f>
        <v>0</v>
      </c>
      <c r="MN312" s="439">
        <f t="array" ref="MN312">IFERROR(INDEX($N147:$N161,MATCH(1,IF($L147:$L161&lt;=MN$165,IF($M147:$M161&gt;=MN$165,1)),0))*$B147/12,0)</f>
        <v>0</v>
      </c>
      <c r="MO312" s="439">
        <f t="array" ref="MO312">IFERROR(INDEX($N147:$N161,MATCH(1,IF($L147:$L161&lt;=MO$165,IF($M147:$M161&gt;=MO$165,1)),0))*$B147/12,0)</f>
        <v>0</v>
      </c>
      <c r="MP312" s="439">
        <f t="array" ref="MP312">IFERROR(INDEX($N147:$N161,MATCH(1,IF($L147:$L161&lt;=MP$165,IF($M147:$M161&gt;=MP$165,1)),0))*$B147/12,0)</f>
        <v>0</v>
      </c>
      <c r="MQ312" s="439">
        <f t="array" ref="MQ312">IFERROR(INDEX($N147:$N161,MATCH(1,IF($L147:$L161&lt;=MQ$165,IF($M147:$M161&gt;=MQ$165,1)),0))*$B147/12,0)</f>
        <v>0</v>
      </c>
      <c r="MR312" s="439">
        <f t="array" ref="MR312">IFERROR(INDEX($N147:$N161,MATCH(1,IF($L147:$L161&lt;=MR$165,IF($M147:$M161&gt;=MR$165,1)),0))*$B147/12,0)</f>
        <v>0</v>
      </c>
      <c r="MS312" s="439">
        <f t="array" ref="MS312">IFERROR(INDEX($N147:$N161,MATCH(1,IF($L147:$L161&lt;=MS$165,IF($M147:$M161&gt;=MS$165,1)),0))*$B147/12,0)</f>
        <v>0</v>
      </c>
      <c r="MT312" s="439">
        <f t="array" ref="MT312">IFERROR(INDEX($N147:$N161,MATCH(1,IF($L147:$L161&lt;=MT$165,IF($M147:$M161&gt;=MT$165,1)),0))*$B147/12,0)</f>
        <v>0</v>
      </c>
      <c r="MU312" s="439">
        <f t="array" ref="MU312">IFERROR(INDEX($N147:$N161,MATCH(1,IF($L147:$L161&lt;=MU$165,IF($M147:$M161&gt;=MU$165,1)),0))*$B147/12,0)</f>
        <v>0</v>
      </c>
      <c r="MV312" s="439">
        <f t="array" ref="MV312">IFERROR(INDEX($N147:$N161,MATCH(1,IF($L147:$L161&lt;=MV$165,IF($M147:$M161&gt;=MV$165,1)),0))*$B147/12,0)</f>
        <v>0</v>
      </c>
      <c r="MW312" s="439">
        <f t="array" ref="MW312">IFERROR(INDEX($N147:$N161,MATCH(1,IF($L147:$L161&lt;=MW$165,IF($M147:$M161&gt;=MW$165,1)),0))*$B147/12,0)</f>
        <v>0</v>
      </c>
      <c r="MX312" s="439">
        <f t="array" ref="MX312">IFERROR(INDEX($N147:$N161,MATCH(1,IF($L147:$L161&lt;=MX$165,IF($M147:$M161&gt;=MX$165,1)),0))*$B147/12,0)</f>
        <v>0</v>
      </c>
      <c r="MY312" s="439">
        <f t="array" ref="MY312">IFERROR(INDEX($N147:$N161,MATCH(1,IF($L147:$L161&lt;=MY$165,IF($M147:$M161&gt;=MY$165,1)),0))*$B147/12,0)</f>
        <v>0</v>
      </c>
      <c r="MZ312" s="439">
        <f t="array" ref="MZ312">IFERROR(INDEX($N147:$N161,MATCH(1,IF($L147:$L161&lt;=MZ$165,IF($M147:$M161&gt;=MZ$165,1)),0))*$B147/12,0)</f>
        <v>0</v>
      </c>
      <c r="NA312" s="439">
        <f t="array" ref="NA312">IFERROR(INDEX($N147:$N161,MATCH(1,IF($L147:$L161&lt;=NA$165,IF($M147:$M161&gt;=NA$165,1)),0))*$B147/12,0)</f>
        <v>0</v>
      </c>
      <c r="NB312" s="439">
        <f t="array" ref="NB312">IFERROR(INDEX($N147:$N161,MATCH(1,IF($L147:$L161&lt;=NB$165,IF($M147:$M161&gt;=NB$165,1)),0))*$B147/12,0)</f>
        <v>0</v>
      </c>
      <c r="NC312" s="439">
        <f t="array" ref="NC312">IFERROR(INDEX($N147:$N161,MATCH(1,IF($L147:$L161&lt;=NC$165,IF($M147:$M161&gt;=NC$165,1)),0))*$B147/12,0)</f>
        <v>0</v>
      </c>
      <c r="ND312" s="439">
        <f t="array" ref="ND312">IFERROR(INDEX($N147:$N161,MATCH(1,IF($L147:$L161&lt;=ND$165,IF($M147:$M161&gt;=ND$165,1)),0))*$B147/12,0)</f>
        <v>0</v>
      </c>
      <c r="NE312" s="439">
        <f t="array" ref="NE312">IFERROR(INDEX($N147:$N161,MATCH(1,IF($L147:$L161&lt;=NE$165,IF($M147:$M161&gt;=NE$165,1)),0))*$B147/12,0)</f>
        <v>0</v>
      </c>
      <c r="NF312" s="439">
        <f t="array" ref="NF312">IFERROR(INDEX($N147:$N161,MATCH(1,IF($L147:$L161&lt;=NF$165,IF($M147:$M161&gt;=NF$165,1)),0))*$B147/12,0)</f>
        <v>0</v>
      </c>
      <c r="NG312" s="439">
        <f t="array" ref="NG312">IFERROR(INDEX($N147:$N161,MATCH(1,IF($L147:$L161&lt;=NG$165,IF($M147:$M161&gt;=NG$165,1)),0))*$B147/12,0)</f>
        <v>0</v>
      </c>
      <c r="NH312" s="439">
        <f t="array" ref="NH312">IFERROR(INDEX($N147:$N161,MATCH(1,IF($L147:$L161&lt;=NH$165,IF($M147:$M161&gt;=NH$165,1)),0))*$B147/12,0)</f>
        <v>0</v>
      </c>
      <c r="NI312" s="439">
        <f t="array" ref="NI312">IFERROR(INDEX($N147:$N161,MATCH(1,IF($L147:$L161&lt;=NI$165,IF($M147:$M161&gt;=NI$165,1)),0))*$B147/12,0)</f>
        <v>0</v>
      </c>
      <c r="NJ312" s="439">
        <f t="array" ref="NJ312">IFERROR(INDEX($N147:$N161,MATCH(1,IF($L147:$L161&lt;=NJ$165,IF($M147:$M161&gt;=NJ$165,1)),0))*$B147/12,0)</f>
        <v>0</v>
      </c>
      <c r="NK312" s="440">
        <f t="array" ref="NK312">IFERROR(INDEX($N147:$N161,MATCH(1,IF($L147:$L161&lt;=NK$165,IF($M147:$M161&gt;=NK$165,1)),0))*$B147/12,0)</f>
        <v>0</v>
      </c>
    </row>
    <row r="313" spans="1:375" x14ac:dyDescent="0.15">
      <c r="A313" s="436">
        <f t="shared" ref="A313:A319" si="613">SUM(D313:NK313)</f>
        <v>38349.184243236508</v>
      </c>
      <c r="B313" s="441" t="s">
        <v>728</v>
      </c>
      <c r="C313" s="438" t="s">
        <v>747</v>
      </c>
      <c r="D313" s="439">
        <v>0</v>
      </c>
      <c r="E313" s="439">
        <v>0</v>
      </c>
      <c r="F313" s="439">
        <v>0</v>
      </c>
      <c r="G313" s="439">
        <v>0</v>
      </c>
      <c r="H313" s="439">
        <v>0</v>
      </c>
      <c r="I313" s="439">
        <v>0</v>
      </c>
      <c r="J313" s="439">
        <v>0</v>
      </c>
      <c r="K313" s="439">
        <v>0</v>
      </c>
      <c r="L313" s="439">
        <v>0</v>
      </c>
      <c r="M313" s="439">
        <v>0</v>
      </c>
      <c r="N313" s="439">
        <v>0</v>
      </c>
      <c r="O313" s="439">
        <v>0</v>
      </c>
      <c r="P313" s="439">
        <v>0</v>
      </c>
      <c r="Q313" s="439">
        <v>0</v>
      </c>
      <c r="R313" s="439">
        <v>0</v>
      </c>
      <c r="S313" s="439">
        <v>0</v>
      </c>
      <c r="T313" s="439">
        <v>0</v>
      </c>
      <c r="U313" s="439">
        <v>0</v>
      </c>
      <c r="V313" s="439">
        <v>0</v>
      </c>
      <c r="W313" s="439">
        <v>0</v>
      </c>
      <c r="X313" s="439">
        <v>510.71542155620767</v>
      </c>
      <c r="Y313" s="439">
        <v>525.86011794946421</v>
      </c>
      <c r="Z313" s="439">
        <v>535.13858253589444</v>
      </c>
      <c r="AA313" s="439">
        <v>535.49592422833234</v>
      </c>
      <c r="AB313" s="439">
        <v>732.73954737770816</v>
      </c>
      <c r="AC313" s="439">
        <v>837.91384896320744</v>
      </c>
      <c r="AD313" s="439">
        <v>844.5302872319802</v>
      </c>
      <c r="AE313" s="439">
        <v>848.48000406384142</v>
      </c>
      <c r="AF313" s="439">
        <v>880.49249851807451</v>
      </c>
      <c r="AG313" s="439">
        <v>951.27808605451276</v>
      </c>
      <c r="AH313" s="439">
        <v>971.34707907411803</v>
      </c>
      <c r="AI313" s="439">
        <v>972.05541624263299</v>
      </c>
      <c r="AJ313" s="439">
        <v>974.62310516508887</v>
      </c>
      <c r="AK313" s="439">
        <v>986.58291346988972</v>
      </c>
      <c r="AL313" s="439">
        <v>1008.2636110996873</v>
      </c>
      <c r="AM313" s="439">
        <v>1008.9789619636288</v>
      </c>
      <c r="AN313" s="439">
        <v>1244.169294619802</v>
      </c>
      <c r="AO313" s="439">
        <v>1245.4690502863934</v>
      </c>
      <c r="AP313" s="439">
        <v>1246.1897069590389</v>
      </c>
      <c r="AQ313" s="439">
        <v>1246.9121409654526</v>
      </c>
      <c r="AR313" s="439">
        <v>1247.9682835205122</v>
      </c>
      <c r="AS313" s="439">
        <v>1249.320204523385</v>
      </c>
      <c r="AT313" s="439">
        <v>1250.0479968746783</v>
      </c>
      <c r="AU313" s="439">
        <v>1250.7775841582488</v>
      </c>
      <c r="AV313" s="439">
        <v>1253.4223037483782</v>
      </c>
      <c r="AW313" s="439">
        <v>1254.3447517543802</v>
      </c>
      <c r="AX313" s="439">
        <v>1255.1859788798088</v>
      </c>
      <c r="AY313" s="439">
        <v>1255.9227902696682</v>
      </c>
      <c r="AZ313" s="439">
        <v>1274.5792311356154</v>
      </c>
      <c r="BA313" s="439">
        <v>1275.9179794722047</v>
      </c>
      <c r="BB313" s="439">
        <v>1276.6602558450297</v>
      </c>
      <c r="BC313" s="439">
        <v>1277.4043628716354</v>
      </c>
      <c r="BD313" s="439">
        <v>1278.4921897033466</v>
      </c>
      <c r="BE313" s="439">
        <v>1279.8846683363056</v>
      </c>
      <c r="BF313" s="439">
        <v>1280.6342944581379</v>
      </c>
      <c r="BG313" s="439">
        <v>1281.3857693602151</v>
      </c>
      <c r="BH313" s="439">
        <v>0</v>
      </c>
      <c r="BI313" s="439">
        <v>0</v>
      </c>
      <c r="BJ313" s="439">
        <v>0</v>
      </c>
      <c r="BK313" s="439">
        <v>0</v>
      </c>
      <c r="BL313" s="439">
        <v>0</v>
      </c>
      <c r="BM313" s="439">
        <v>0</v>
      </c>
      <c r="BN313" s="439">
        <v>0</v>
      </c>
      <c r="BO313" s="439">
        <v>0</v>
      </c>
      <c r="BP313" s="439">
        <v>0</v>
      </c>
      <c r="BQ313" s="439">
        <v>0</v>
      </c>
      <c r="BR313" s="439">
        <v>0</v>
      </c>
      <c r="BS313" s="439">
        <v>0</v>
      </c>
      <c r="BT313" s="439">
        <v>0</v>
      </c>
      <c r="BU313" s="439">
        <v>0</v>
      </c>
      <c r="BV313" s="439">
        <v>0</v>
      </c>
      <c r="BW313" s="439">
        <v>0</v>
      </c>
      <c r="BX313" s="439">
        <v>0</v>
      </c>
      <c r="BY313" s="439">
        <v>0</v>
      </c>
      <c r="BZ313" s="439">
        <v>0</v>
      </c>
      <c r="CA313" s="439">
        <v>0</v>
      </c>
      <c r="CB313" s="439">
        <v>0</v>
      </c>
      <c r="CC313" s="439">
        <v>0</v>
      </c>
      <c r="CD313" s="439">
        <v>0</v>
      </c>
      <c r="CE313" s="439">
        <v>0</v>
      </c>
      <c r="CF313" s="439">
        <v>0</v>
      </c>
      <c r="CG313" s="439">
        <v>0</v>
      </c>
      <c r="CH313" s="439">
        <v>0</v>
      </c>
      <c r="CI313" s="439">
        <v>0</v>
      </c>
      <c r="CJ313" s="439">
        <v>0</v>
      </c>
      <c r="CK313" s="439">
        <v>0</v>
      </c>
      <c r="CL313" s="439">
        <v>0</v>
      </c>
      <c r="CM313" s="439">
        <v>0</v>
      </c>
      <c r="CN313" s="439">
        <v>0</v>
      </c>
      <c r="CO313" s="439">
        <v>0</v>
      </c>
      <c r="CP313" s="439">
        <v>0</v>
      </c>
      <c r="CQ313" s="439">
        <v>0</v>
      </c>
      <c r="CR313" s="439">
        <v>0</v>
      </c>
      <c r="CS313" s="439">
        <v>0</v>
      </c>
      <c r="CT313" s="439">
        <v>0</v>
      </c>
      <c r="CU313" s="439">
        <v>0</v>
      </c>
      <c r="CV313" s="439">
        <v>0</v>
      </c>
      <c r="CW313" s="439">
        <v>0</v>
      </c>
      <c r="CX313" s="439">
        <v>0</v>
      </c>
      <c r="CY313" s="439">
        <v>0</v>
      </c>
      <c r="CZ313" s="439">
        <v>0</v>
      </c>
      <c r="DA313" s="439">
        <v>0</v>
      </c>
      <c r="DB313" s="439">
        <v>0</v>
      </c>
      <c r="DC313" s="439">
        <v>0</v>
      </c>
      <c r="DD313" s="439">
        <v>0</v>
      </c>
      <c r="DE313" s="439">
        <v>0</v>
      </c>
      <c r="DF313" s="439">
        <v>0</v>
      </c>
      <c r="DG313" s="439">
        <v>0</v>
      </c>
      <c r="DH313" s="439">
        <v>0</v>
      </c>
      <c r="DI313" s="439">
        <v>0</v>
      </c>
      <c r="DJ313" s="439">
        <v>0</v>
      </c>
      <c r="DK313" s="439">
        <v>0</v>
      </c>
      <c r="DL313" s="439">
        <v>0</v>
      </c>
      <c r="DM313" s="439">
        <v>0</v>
      </c>
      <c r="DN313" s="439">
        <v>0</v>
      </c>
      <c r="DO313" s="439">
        <v>0</v>
      </c>
      <c r="DP313" s="439">
        <v>0</v>
      </c>
      <c r="DQ313" s="439">
        <v>0</v>
      </c>
      <c r="DR313" s="439">
        <v>0</v>
      </c>
      <c r="DS313" s="439">
        <v>0</v>
      </c>
      <c r="DT313" s="439">
        <v>0</v>
      </c>
      <c r="DU313" s="439">
        <v>0</v>
      </c>
      <c r="DV313" s="439">
        <v>0</v>
      </c>
      <c r="DW313" s="439">
        <v>0</v>
      </c>
      <c r="DX313" s="439">
        <v>0</v>
      </c>
      <c r="DY313" s="439">
        <v>0</v>
      </c>
      <c r="DZ313" s="439">
        <v>0</v>
      </c>
      <c r="EA313" s="439">
        <v>0</v>
      </c>
      <c r="EB313" s="439">
        <v>0</v>
      </c>
      <c r="EC313" s="439">
        <v>0</v>
      </c>
      <c r="ED313" s="439">
        <v>0</v>
      </c>
      <c r="EE313" s="439">
        <v>0</v>
      </c>
      <c r="EF313" s="439">
        <v>0</v>
      </c>
      <c r="EG313" s="439">
        <v>0</v>
      </c>
      <c r="EH313" s="439">
        <v>0</v>
      </c>
      <c r="EI313" s="439">
        <v>0</v>
      </c>
      <c r="EJ313" s="439">
        <v>0</v>
      </c>
      <c r="EK313" s="439">
        <v>0</v>
      </c>
      <c r="EL313" s="439">
        <v>0</v>
      </c>
      <c r="EM313" s="439">
        <v>0</v>
      </c>
      <c r="EN313" s="439">
        <v>0</v>
      </c>
      <c r="EO313" s="439">
        <v>0</v>
      </c>
      <c r="EP313" s="439">
        <v>0</v>
      </c>
      <c r="EQ313" s="439">
        <v>0</v>
      </c>
      <c r="ER313" s="439">
        <v>0</v>
      </c>
      <c r="ES313" s="439">
        <v>0</v>
      </c>
      <c r="ET313" s="439">
        <v>0</v>
      </c>
      <c r="EU313" s="439">
        <v>0</v>
      </c>
      <c r="EV313" s="439">
        <v>0</v>
      </c>
      <c r="EW313" s="439">
        <v>0</v>
      </c>
      <c r="EX313" s="439">
        <v>0</v>
      </c>
      <c r="EY313" s="439">
        <v>0</v>
      </c>
      <c r="EZ313" s="439">
        <v>0</v>
      </c>
      <c r="FA313" s="439">
        <v>0</v>
      </c>
      <c r="FB313" s="439">
        <v>0</v>
      </c>
      <c r="FC313" s="439">
        <v>0</v>
      </c>
      <c r="FD313" s="439">
        <v>0</v>
      </c>
      <c r="FE313" s="439">
        <v>0</v>
      </c>
      <c r="FF313" s="439">
        <v>0</v>
      </c>
      <c r="FG313" s="439">
        <v>0</v>
      </c>
      <c r="FH313" s="439">
        <v>0</v>
      </c>
      <c r="FI313" s="439">
        <v>0</v>
      </c>
      <c r="FJ313" s="439">
        <v>0</v>
      </c>
      <c r="FK313" s="439">
        <v>0</v>
      </c>
      <c r="FL313" s="439">
        <v>0</v>
      </c>
      <c r="FM313" s="439">
        <v>0</v>
      </c>
      <c r="FN313" s="439">
        <v>0</v>
      </c>
      <c r="FO313" s="439">
        <v>0</v>
      </c>
      <c r="FP313" s="439">
        <v>0</v>
      </c>
      <c r="FQ313" s="439">
        <v>0</v>
      </c>
      <c r="FR313" s="439">
        <v>0</v>
      </c>
      <c r="FS313" s="439">
        <v>0</v>
      </c>
      <c r="FT313" s="439">
        <v>0</v>
      </c>
      <c r="FU313" s="439">
        <v>0</v>
      </c>
      <c r="FV313" s="439">
        <v>0</v>
      </c>
      <c r="FW313" s="439">
        <v>0</v>
      </c>
      <c r="FX313" s="439">
        <v>0</v>
      </c>
      <c r="FY313" s="439">
        <v>0</v>
      </c>
      <c r="FZ313" s="439">
        <v>0</v>
      </c>
      <c r="GA313" s="439">
        <v>0</v>
      </c>
      <c r="GB313" s="439">
        <v>0</v>
      </c>
      <c r="GC313" s="439">
        <v>0</v>
      </c>
      <c r="GD313" s="439">
        <v>0</v>
      </c>
      <c r="GE313" s="439">
        <v>0</v>
      </c>
      <c r="GF313" s="439">
        <v>0</v>
      </c>
      <c r="GG313" s="439">
        <v>0</v>
      </c>
      <c r="GH313" s="439">
        <v>0</v>
      </c>
      <c r="GI313" s="439">
        <v>0</v>
      </c>
      <c r="GJ313" s="439">
        <v>0</v>
      </c>
      <c r="GK313" s="439">
        <v>0</v>
      </c>
      <c r="GL313" s="439">
        <v>0</v>
      </c>
      <c r="GM313" s="439">
        <v>0</v>
      </c>
      <c r="GN313" s="439">
        <v>0</v>
      </c>
      <c r="GO313" s="439">
        <v>0</v>
      </c>
      <c r="GP313" s="439">
        <v>0</v>
      </c>
      <c r="GQ313" s="439">
        <v>0</v>
      </c>
      <c r="GR313" s="439">
        <v>0</v>
      </c>
      <c r="GS313" s="439">
        <v>0</v>
      </c>
      <c r="GT313" s="439">
        <v>0</v>
      </c>
      <c r="GU313" s="439">
        <v>0</v>
      </c>
      <c r="GV313" s="439">
        <v>0</v>
      </c>
      <c r="GW313" s="439">
        <v>0</v>
      </c>
      <c r="GX313" s="439">
        <v>0</v>
      </c>
      <c r="GY313" s="439">
        <v>0</v>
      </c>
      <c r="GZ313" s="439">
        <v>0</v>
      </c>
      <c r="HA313" s="439">
        <v>0</v>
      </c>
      <c r="HB313" s="439">
        <v>0</v>
      </c>
      <c r="HC313" s="439">
        <v>0</v>
      </c>
      <c r="HD313" s="439">
        <v>0</v>
      </c>
      <c r="HE313" s="439">
        <v>0</v>
      </c>
      <c r="HF313" s="439">
        <v>0</v>
      </c>
      <c r="HG313" s="439">
        <v>0</v>
      </c>
      <c r="HH313" s="439">
        <v>0</v>
      </c>
      <c r="HI313" s="439">
        <v>0</v>
      </c>
      <c r="HJ313" s="439">
        <v>0</v>
      </c>
      <c r="HK313" s="439">
        <v>0</v>
      </c>
      <c r="HL313" s="439">
        <v>0</v>
      </c>
      <c r="HM313" s="439">
        <v>0</v>
      </c>
      <c r="HN313" s="439">
        <v>0</v>
      </c>
      <c r="HO313" s="439">
        <v>0</v>
      </c>
      <c r="HP313" s="439">
        <v>0</v>
      </c>
      <c r="HQ313" s="439">
        <v>0</v>
      </c>
      <c r="HR313" s="439">
        <v>0</v>
      </c>
      <c r="HS313" s="439">
        <v>0</v>
      </c>
      <c r="HT313" s="439">
        <v>0</v>
      </c>
      <c r="HU313" s="439">
        <v>0</v>
      </c>
      <c r="HV313" s="439">
        <v>0</v>
      </c>
      <c r="HW313" s="439">
        <v>0</v>
      </c>
      <c r="HX313" s="439">
        <v>0</v>
      </c>
      <c r="HY313" s="439">
        <v>0</v>
      </c>
      <c r="HZ313" s="439">
        <v>0</v>
      </c>
      <c r="IA313" s="439">
        <v>0</v>
      </c>
      <c r="IB313" s="439">
        <v>0</v>
      </c>
      <c r="IC313" s="439">
        <v>0</v>
      </c>
      <c r="ID313" s="439">
        <v>0</v>
      </c>
      <c r="IE313" s="439">
        <v>0</v>
      </c>
      <c r="IF313" s="439">
        <v>0</v>
      </c>
      <c r="IG313" s="439">
        <v>0</v>
      </c>
      <c r="IH313" s="439">
        <v>0</v>
      </c>
      <c r="II313" s="439">
        <v>0</v>
      </c>
      <c r="IJ313" s="439">
        <v>0</v>
      </c>
      <c r="IK313" s="439">
        <v>0</v>
      </c>
      <c r="IL313" s="439">
        <v>0</v>
      </c>
      <c r="IM313" s="439">
        <v>0</v>
      </c>
      <c r="IN313" s="439">
        <v>0</v>
      </c>
      <c r="IO313" s="439">
        <v>0</v>
      </c>
      <c r="IP313" s="439">
        <v>0</v>
      </c>
      <c r="IQ313" s="439">
        <v>0</v>
      </c>
      <c r="IR313" s="439">
        <v>0</v>
      </c>
      <c r="IS313" s="439">
        <v>0</v>
      </c>
      <c r="IT313" s="439">
        <v>0</v>
      </c>
      <c r="IU313" s="439">
        <v>0</v>
      </c>
      <c r="IV313" s="439">
        <v>0</v>
      </c>
      <c r="IW313" s="439">
        <v>0</v>
      </c>
      <c r="IX313" s="439">
        <v>0</v>
      </c>
      <c r="IY313" s="439">
        <v>0</v>
      </c>
      <c r="IZ313" s="439">
        <v>0</v>
      </c>
      <c r="JA313" s="439">
        <v>0</v>
      </c>
      <c r="JB313" s="439">
        <v>0</v>
      </c>
      <c r="JC313" s="439">
        <v>0</v>
      </c>
      <c r="JD313" s="439">
        <v>0</v>
      </c>
      <c r="JE313" s="439">
        <v>0</v>
      </c>
      <c r="JF313" s="439">
        <v>0</v>
      </c>
      <c r="JG313" s="439">
        <v>0</v>
      </c>
      <c r="JH313" s="439">
        <v>0</v>
      </c>
      <c r="JI313" s="439">
        <v>0</v>
      </c>
      <c r="JJ313" s="439">
        <v>0</v>
      </c>
      <c r="JK313" s="439">
        <v>0</v>
      </c>
      <c r="JL313" s="439">
        <v>0</v>
      </c>
      <c r="JM313" s="439">
        <v>0</v>
      </c>
      <c r="JN313" s="439">
        <v>0</v>
      </c>
      <c r="JO313" s="439">
        <v>0</v>
      </c>
      <c r="JP313" s="439">
        <v>0</v>
      </c>
      <c r="JQ313" s="439">
        <v>0</v>
      </c>
      <c r="JR313" s="439">
        <v>0</v>
      </c>
      <c r="JS313" s="439">
        <v>0</v>
      </c>
      <c r="JT313" s="439">
        <v>0</v>
      </c>
      <c r="JU313" s="439">
        <v>0</v>
      </c>
      <c r="JV313" s="439">
        <v>0</v>
      </c>
      <c r="JW313" s="439">
        <v>0</v>
      </c>
      <c r="JX313" s="439">
        <v>0</v>
      </c>
      <c r="JY313" s="439">
        <v>0</v>
      </c>
      <c r="JZ313" s="439">
        <v>0</v>
      </c>
      <c r="KA313" s="439">
        <v>0</v>
      </c>
      <c r="KB313" s="439">
        <v>0</v>
      </c>
      <c r="KC313" s="439">
        <v>0</v>
      </c>
      <c r="KD313" s="439">
        <v>0</v>
      </c>
      <c r="KE313" s="439">
        <v>0</v>
      </c>
      <c r="KF313" s="439">
        <v>0</v>
      </c>
      <c r="KG313" s="439">
        <v>0</v>
      </c>
      <c r="KH313" s="439">
        <v>0</v>
      </c>
      <c r="KI313" s="439">
        <v>0</v>
      </c>
      <c r="KJ313" s="439">
        <v>0</v>
      </c>
      <c r="KK313" s="439">
        <v>0</v>
      </c>
      <c r="KL313" s="439">
        <v>0</v>
      </c>
      <c r="KM313" s="439">
        <v>0</v>
      </c>
      <c r="KN313" s="439">
        <v>0</v>
      </c>
      <c r="KO313" s="439">
        <v>0</v>
      </c>
      <c r="KP313" s="439">
        <v>0</v>
      </c>
      <c r="KQ313" s="439">
        <v>0</v>
      </c>
      <c r="KR313" s="439">
        <v>0</v>
      </c>
      <c r="KS313" s="439">
        <v>0</v>
      </c>
      <c r="KT313" s="439">
        <v>0</v>
      </c>
      <c r="KU313" s="439">
        <v>0</v>
      </c>
      <c r="KV313" s="439">
        <v>0</v>
      </c>
      <c r="KW313" s="439">
        <v>0</v>
      </c>
      <c r="KX313" s="439">
        <v>0</v>
      </c>
      <c r="KY313" s="439">
        <v>0</v>
      </c>
      <c r="KZ313" s="439">
        <v>0</v>
      </c>
      <c r="LA313" s="439">
        <v>0</v>
      </c>
      <c r="LB313" s="439">
        <v>0</v>
      </c>
      <c r="LC313" s="439">
        <v>0</v>
      </c>
      <c r="LD313" s="439">
        <v>0</v>
      </c>
      <c r="LE313" s="439">
        <v>0</v>
      </c>
      <c r="LF313" s="439">
        <v>0</v>
      </c>
      <c r="LG313" s="439">
        <v>0</v>
      </c>
      <c r="LH313" s="439">
        <v>0</v>
      </c>
      <c r="LI313" s="439">
        <v>0</v>
      </c>
      <c r="LJ313" s="439">
        <v>0</v>
      </c>
      <c r="LK313" s="439">
        <v>0</v>
      </c>
      <c r="LL313" s="439">
        <v>0</v>
      </c>
      <c r="LM313" s="439">
        <v>0</v>
      </c>
      <c r="LN313" s="439">
        <v>0</v>
      </c>
      <c r="LO313" s="439">
        <v>0</v>
      </c>
      <c r="LP313" s="439">
        <v>0</v>
      </c>
      <c r="LQ313" s="439">
        <v>0</v>
      </c>
      <c r="LR313" s="439">
        <v>0</v>
      </c>
      <c r="LS313" s="439">
        <v>0</v>
      </c>
      <c r="LT313" s="439">
        <v>0</v>
      </c>
      <c r="LU313" s="439">
        <v>0</v>
      </c>
      <c r="LV313" s="439">
        <v>0</v>
      </c>
      <c r="LW313" s="439">
        <v>0</v>
      </c>
      <c r="LX313" s="439">
        <v>0</v>
      </c>
      <c r="LY313" s="439">
        <v>0</v>
      </c>
      <c r="LZ313" s="439">
        <v>0</v>
      </c>
      <c r="MA313" s="439">
        <v>0</v>
      </c>
      <c r="MB313" s="439">
        <v>0</v>
      </c>
      <c r="MC313" s="439">
        <v>0</v>
      </c>
      <c r="MD313" s="439">
        <v>0</v>
      </c>
      <c r="ME313" s="439">
        <v>0</v>
      </c>
      <c r="MF313" s="439">
        <v>0</v>
      </c>
      <c r="MG313" s="439">
        <v>0</v>
      </c>
      <c r="MH313" s="439">
        <v>0</v>
      </c>
      <c r="MI313" s="439">
        <v>0</v>
      </c>
      <c r="MJ313" s="439">
        <v>0</v>
      </c>
      <c r="MK313" s="439">
        <v>0</v>
      </c>
      <c r="ML313" s="439">
        <v>0</v>
      </c>
      <c r="MM313" s="439">
        <v>0</v>
      </c>
      <c r="MN313" s="439">
        <v>0</v>
      </c>
      <c r="MO313" s="439">
        <v>0</v>
      </c>
      <c r="MP313" s="439">
        <v>0</v>
      </c>
      <c r="MQ313" s="439">
        <v>0</v>
      </c>
      <c r="MR313" s="439">
        <v>0</v>
      </c>
      <c r="MS313" s="439">
        <v>0</v>
      </c>
      <c r="MT313" s="439">
        <v>0</v>
      </c>
      <c r="MU313" s="439">
        <v>0</v>
      </c>
      <c r="MV313" s="439">
        <v>0</v>
      </c>
      <c r="MW313" s="439">
        <v>0</v>
      </c>
      <c r="MX313" s="439">
        <v>0</v>
      </c>
      <c r="MY313" s="439">
        <v>0</v>
      </c>
      <c r="MZ313" s="439">
        <v>0</v>
      </c>
      <c r="NA313" s="439">
        <v>0</v>
      </c>
      <c r="NB313" s="439">
        <v>0</v>
      </c>
      <c r="NC313" s="439">
        <v>0</v>
      </c>
      <c r="ND313" s="439">
        <v>0</v>
      </c>
      <c r="NE313" s="439">
        <v>0</v>
      </c>
      <c r="NF313" s="439">
        <v>0</v>
      </c>
      <c r="NG313" s="439">
        <v>0</v>
      </c>
      <c r="NH313" s="439">
        <v>0</v>
      </c>
      <c r="NI313" s="439">
        <v>0</v>
      </c>
      <c r="NJ313" s="439">
        <v>0</v>
      </c>
      <c r="NK313" s="442">
        <v>0</v>
      </c>
    </row>
    <row r="314" spans="1:375" x14ac:dyDescent="0.15">
      <c r="A314" s="436">
        <f t="shared" si="613"/>
        <v>0</v>
      </c>
      <c r="B314" s="441" t="s">
        <v>748</v>
      </c>
      <c r="C314" s="438" t="s">
        <v>749</v>
      </c>
      <c r="D314" s="439">
        <f t="shared" ref="D314:BO314" si="614">IF(OR($AL147=0,D$165&gt;$E147,D$165&lt;EOMONTH($D147,0)),0,IF(((($AJ147*((1+$AN147)^(D$163-1))/12))-(D312/$AM147))*$AM147&lt;0,0,((($AJ147*((1+$AN147)^(D$163-1))/12))-(D312/$AM147))*$AM147))</f>
        <v>0</v>
      </c>
      <c r="E314" s="439">
        <f t="shared" si="614"/>
        <v>0</v>
      </c>
      <c r="F314" s="439">
        <f t="shared" si="614"/>
        <v>0</v>
      </c>
      <c r="G314" s="439">
        <f t="shared" si="614"/>
        <v>0</v>
      </c>
      <c r="H314" s="439">
        <f t="shared" si="614"/>
        <v>0</v>
      </c>
      <c r="I314" s="439">
        <f t="shared" si="614"/>
        <v>0</v>
      </c>
      <c r="J314" s="439">
        <f t="shared" si="614"/>
        <v>0</v>
      </c>
      <c r="K314" s="439">
        <f t="shared" si="614"/>
        <v>0</v>
      </c>
      <c r="L314" s="439">
        <f t="shared" si="614"/>
        <v>0</v>
      </c>
      <c r="M314" s="439">
        <f t="shared" si="614"/>
        <v>0</v>
      </c>
      <c r="N314" s="439">
        <f t="shared" si="614"/>
        <v>0</v>
      </c>
      <c r="O314" s="439">
        <f t="shared" si="614"/>
        <v>0</v>
      </c>
      <c r="P314" s="439">
        <f t="shared" si="614"/>
        <v>0</v>
      </c>
      <c r="Q314" s="439">
        <f t="shared" si="614"/>
        <v>0</v>
      </c>
      <c r="R314" s="439">
        <f t="shared" si="614"/>
        <v>0</v>
      </c>
      <c r="S314" s="439">
        <f t="shared" si="614"/>
        <v>0</v>
      </c>
      <c r="T314" s="439">
        <f t="shared" si="614"/>
        <v>0</v>
      </c>
      <c r="U314" s="439">
        <f t="shared" si="614"/>
        <v>0</v>
      </c>
      <c r="V314" s="439">
        <f t="shared" si="614"/>
        <v>0</v>
      </c>
      <c r="W314" s="439">
        <f t="shared" si="614"/>
        <v>0</v>
      </c>
      <c r="X314" s="439">
        <f t="shared" si="614"/>
        <v>0</v>
      </c>
      <c r="Y314" s="439">
        <f t="shared" si="614"/>
        <v>0</v>
      </c>
      <c r="Z314" s="439">
        <f t="shared" si="614"/>
        <v>0</v>
      </c>
      <c r="AA314" s="439">
        <f t="shared" si="614"/>
        <v>0</v>
      </c>
      <c r="AB314" s="439">
        <f t="shared" si="614"/>
        <v>0</v>
      </c>
      <c r="AC314" s="439">
        <f t="shared" si="614"/>
        <v>0</v>
      </c>
      <c r="AD314" s="439">
        <f t="shared" si="614"/>
        <v>0</v>
      </c>
      <c r="AE314" s="439">
        <f t="shared" si="614"/>
        <v>0</v>
      </c>
      <c r="AF314" s="439">
        <f t="shared" si="614"/>
        <v>0</v>
      </c>
      <c r="AG314" s="439">
        <f t="shared" si="614"/>
        <v>0</v>
      </c>
      <c r="AH314" s="439">
        <f t="shared" si="614"/>
        <v>0</v>
      </c>
      <c r="AI314" s="439">
        <f t="shared" si="614"/>
        <v>0</v>
      </c>
      <c r="AJ314" s="439">
        <f t="shared" si="614"/>
        <v>0</v>
      </c>
      <c r="AK314" s="439">
        <f t="shared" si="614"/>
        <v>0</v>
      </c>
      <c r="AL314" s="439">
        <f t="shared" si="614"/>
        <v>0</v>
      </c>
      <c r="AM314" s="439">
        <f t="shared" si="614"/>
        <v>0</v>
      </c>
      <c r="AN314" s="439">
        <f t="shared" si="614"/>
        <v>0</v>
      </c>
      <c r="AO314" s="439">
        <f t="shared" si="614"/>
        <v>0</v>
      </c>
      <c r="AP314" s="439">
        <f t="shared" si="614"/>
        <v>0</v>
      </c>
      <c r="AQ314" s="439">
        <f t="shared" si="614"/>
        <v>0</v>
      </c>
      <c r="AR314" s="439">
        <f t="shared" si="614"/>
        <v>0</v>
      </c>
      <c r="AS314" s="439">
        <f t="shared" si="614"/>
        <v>0</v>
      </c>
      <c r="AT314" s="439">
        <f t="shared" si="614"/>
        <v>0</v>
      </c>
      <c r="AU314" s="439">
        <f t="shared" si="614"/>
        <v>0</v>
      </c>
      <c r="AV314" s="439">
        <f t="shared" si="614"/>
        <v>0</v>
      </c>
      <c r="AW314" s="439">
        <f t="shared" si="614"/>
        <v>0</v>
      </c>
      <c r="AX314" s="439">
        <f t="shared" si="614"/>
        <v>0</v>
      </c>
      <c r="AY314" s="439">
        <f t="shared" si="614"/>
        <v>0</v>
      </c>
      <c r="AZ314" s="439">
        <f t="shared" si="614"/>
        <v>0</v>
      </c>
      <c r="BA314" s="439">
        <f t="shared" si="614"/>
        <v>0</v>
      </c>
      <c r="BB314" s="439">
        <f t="shared" si="614"/>
        <v>0</v>
      </c>
      <c r="BC314" s="439">
        <f t="shared" si="614"/>
        <v>0</v>
      </c>
      <c r="BD314" s="439">
        <f t="shared" si="614"/>
        <v>0</v>
      </c>
      <c r="BE314" s="439">
        <f t="shared" si="614"/>
        <v>0</v>
      </c>
      <c r="BF314" s="439">
        <f t="shared" si="614"/>
        <v>0</v>
      </c>
      <c r="BG314" s="439">
        <f t="shared" si="614"/>
        <v>0</v>
      </c>
      <c r="BH314" s="439">
        <f t="shared" si="614"/>
        <v>0</v>
      </c>
      <c r="BI314" s="439">
        <f t="shared" si="614"/>
        <v>0</v>
      </c>
      <c r="BJ314" s="439">
        <f t="shared" si="614"/>
        <v>0</v>
      </c>
      <c r="BK314" s="439">
        <f t="shared" si="614"/>
        <v>0</v>
      </c>
      <c r="BL314" s="439">
        <f t="shared" si="614"/>
        <v>0</v>
      </c>
      <c r="BM314" s="439">
        <f t="shared" si="614"/>
        <v>0</v>
      </c>
      <c r="BN314" s="439">
        <f t="shared" si="614"/>
        <v>0</v>
      </c>
      <c r="BO314" s="439">
        <f t="shared" si="614"/>
        <v>0</v>
      </c>
      <c r="BP314" s="439">
        <f t="shared" ref="BP314:EA314" si="615">IF(OR($AL147=0,BP$165&gt;$E147,BP$165&lt;EOMONTH($D147,0)),0,IF(((($AJ147*((1+$AN147)^(BP$163-1))/12))-(BP312/$AM147))*$AM147&lt;0,0,((($AJ147*((1+$AN147)^(BP$163-1))/12))-(BP312/$AM147))*$AM147))</f>
        <v>0</v>
      </c>
      <c r="BQ314" s="439">
        <f t="shared" si="615"/>
        <v>0</v>
      </c>
      <c r="BR314" s="439">
        <f t="shared" si="615"/>
        <v>0</v>
      </c>
      <c r="BS314" s="439">
        <f t="shared" si="615"/>
        <v>0</v>
      </c>
      <c r="BT314" s="439">
        <f t="shared" si="615"/>
        <v>0</v>
      </c>
      <c r="BU314" s="439">
        <f t="shared" si="615"/>
        <v>0</v>
      </c>
      <c r="BV314" s="439">
        <f t="shared" si="615"/>
        <v>0</v>
      </c>
      <c r="BW314" s="439">
        <f t="shared" si="615"/>
        <v>0</v>
      </c>
      <c r="BX314" s="439">
        <f t="shared" si="615"/>
        <v>0</v>
      </c>
      <c r="BY314" s="439">
        <f t="shared" si="615"/>
        <v>0</v>
      </c>
      <c r="BZ314" s="439">
        <f t="shared" si="615"/>
        <v>0</v>
      </c>
      <c r="CA314" s="439">
        <f t="shared" si="615"/>
        <v>0</v>
      </c>
      <c r="CB314" s="439">
        <f t="shared" si="615"/>
        <v>0</v>
      </c>
      <c r="CC314" s="439">
        <f t="shared" si="615"/>
        <v>0</v>
      </c>
      <c r="CD314" s="439">
        <f t="shared" si="615"/>
        <v>0</v>
      </c>
      <c r="CE314" s="439">
        <f t="shared" si="615"/>
        <v>0</v>
      </c>
      <c r="CF314" s="439">
        <f t="shared" si="615"/>
        <v>0</v>
      </c>
      <c r="CG314" s="439">
        <f t="shared" si="615"/>
        <v>0</v>
      </c>
      <c r="CH314" s="439">
        <f t="shared" si="615"/>
        <v>0</v>
      </c>
      <c r="CI314" s="439">
        <f t="shared" si="615"/>
        <v>0</v>
      </c>
      <c r="CJ314" s="439">
        <f t="shared" si="615"/>
        <v>0</v>
      </c>
      <c r="CK314" s="439">
        <f t="shared" si="615"/>
        <v>0</v>
      </c>
      <c r="CL314" s="439">
        <f t="shared" si="615"/>
        <v>0</v>
      </c>
      <c r="CM314" s="439">
        <f t="shared" si="615"/>
        <v>0</v>
      </c>
      <c r="CN314" s="439">
        <f t="shared" si="615"/>
        <v>0</v>
      </c>
      <c r="CO314" s="439">
        <f t="shared" si="615"/>
        <v>0</v>
      </c>
      <c r="CP314" s="439">
        <f t="shared" si="615"/>
        <v>0</v>
      </c>
      <c r="CQ314" s="439">
        <f t="shared" si="615"/>
        <v>0</v>
      </c>
      <c r="CR314" s="439">
        <f t="shared" si="615"/>
        <v>0</v>
      </c>
      <c r="CS314" s="439">
        <f t="shared" si="615"/>
        <v>0</v>
      </c>
      <c r="CT314" s="439">
        <f t="shared" si="615"/>
        <v>0</v>
      </c>
      <c r="CU314" s="439">
        <f t="shared" si="615"/>
        <v>0</v>
      </c>
      <c r="CV314" s="439">
        <f t="shared" si="615"/>
        <v>0</v>
      </c>
      <c r="CW314" s="439">
        <f t="shared" si="615"/>
        <v>0</v>
      </c>
      <c r="CX314" s="439">
        <f t="shared" si="615"/>
        <v>0</v>
      </c>
      <c r="CY314" s="439">
        <f t="shared" si="615"/>
        <v>0</v>
      </c>
      <c r="CZ314" s="439">
        <f t="shared" si="615"/>
        <v>0</v>
      </c>
      <c r="DA314" s="439">
        <f t="shared" si="615"/>
        <v>0</v>
      </c>
      <c r="DB314" s="439">
        <f t="shared" si="615"/>
        <v>0</v>
      </c>
      <c r="DC314" s="439">
        <f t="shared" si="615"/>
        <v>0</v>
      </c>
      <c r="DD314" s="439">
        <f t="shared" si="615"/>
        <v>0</v>
      </c>
      <c r="DE314" s="439">
        <f t="shared" si="615"/>
        <v>0</v>
      </c>
      <c r="DF314" s="439">
        <f t="shared" si="615"/>
        <v>0</v>
      </c>
      <c r="DG314" s="439">
        <f t="shared" si="615"/>
        <v>0</v>
      </c>
      <c r="DH314" s="439">
        <f t="shared" si="615"/>
        <v>0</v>
      </c>
      <c r="DI314" s="439">
        <f t="shared" si="615"/>
        <v>0</v>
      </c>
      <c r="DJ314" s="439">
        <f t="shared" si="615"/>
        <v>0</v>
      </c>
      <c r="DK314" s="439">
        <f t="shared" si="615"/>
        <v>0</v>
      </c>
      <c r="DL314" s="439">
        <f t="shared" si="615"/>
        <v>0</v>
      </c>
      <c r="DM314" s="439">
        <f t="shared" si="615"/>
        <v>0</v>
      </c>
      <c r="DN314" s="439">
        <f t="shared" si="615"/>
        <v>0</v>
      </c>
      <c r="DO314" s="439">
        <f t="shared" si="615"/>
        <v>0</v>
      </c>
      <c r="DP314" s="439">
        <f t="shared" si="615"/>
        <v>0</v>
      </c>
      <c r="DQ314" s="439">
        <f t="shared" si="615"/>
        <v>0</v>
      </c>
      <c r="DR314" s="439">
        <f t="shared" si="615"/>
        <v>0</v>
      </c>
      <c r="DS314" s="439">
        <f t="shared" si="615"/>
        <v>0</v>
      </c>
      <c r="DT314" s="439">
        <f t="shared" si="615"/>
        <v>0</v>
      </c>
      <c r="DU314" s="439">
        <f t="shared" si="615"/>
        <v>0</v>
      </c>
      <c r="DV314" s="439">
        <f t="shared" si="615"/>
        <v>0</v>
      </c>
      <c r="DW314" s="439">
        <f t="shared" si="615"/>
        <v>0</v>
      </c>
      <c r="DX314" s="439">
        <f t="shared" si="615"/>
        <v>0</v>
      </c>
      <c r="DY314" s="439">
        <f t="shared" si="615"/>
        <v>0</v>
      </c>
      <c r="DZ314" s="439">
        <f t="shared" si="615"/>
        <v>0</v>
      </c>
      <c r="EA314" s="439">
        <f t="shared" si="615"/>
        <v>0</v>
      </c>
      <c r="EB314" s="439">
        <f t="shared" ref="EB314:GM314" si="616">IF(OR($AL147=0,EB$165&gt;$E147,EB$165&lt;EOMONTH($D147,0)),0,IF(((($AJ147*((1+$AN147)^(EB$163-1))/12))-(EB312/$AM147))*$AM147&lt;0,0,((($AJ147*((1+$AN147)^(EB$163-1))/12))-(EB312/$AM147))*$AM147))</f>
        <v>0</v>
      </c>
      <c r="EC314" s="439">
        <f t="shared" si="616"/>
        <v>0</v>
      </c>
      <c r="ED314" s="439">
        <f t="shared" si="616"/>
        <v>0</v>
      </c>
      <c r="EE314" s="439">
        <f t="shared" si="616"/>
        <v>0</v>
      </c>
      <c r="EF314" s="439">
        <f t="shared" si="616"/>
        <v>0</v>
      </c>
      <c r="EG314" s="439">
        <f t="shared" si="616"/>
        <v>0</v>
      </c>
      <c r="EH314" s="439">
        <f t="shared" si="616"/>
        <v>0</v>
      </c>
      <c r="EI314" s="439">
        <f t="shared" si="616"/>
        <v>0</v>
      </c>
      <c r="EJ314" s="439">
        <f t="shared" si="616"/>
        <v>0</v>
      </c>
      <c r="EK314" s="439">
        <f t="shared" si="616"/>
        <v>0</v>
      </c>
      <c r="EL314" s="439">
        <f t="shared" si="616"/>
        <v>0</v>
      </c>
      <c r="EM314" s="439">
        <f t="shared" si="616"/>
        <v>0</v>
      </c>
      <c r="EN314" s="439">
        <f t="shared" si="616"/>
        <v>0</v>
      </c>
      <c r="EO314" s="439">
        <f t="shared" si="616"/>
        <v>0</v>
      </c>
      <c r="EP314" s="439">
        <f t="shared" si="616"/>
        <v>0</v>
      </c>
      <c r="EQ314" s="439">
        <f t="shared" si="616"/>
        <v>0</v>
      </c>
      <c r="ER314" s="439">
        <f t="shared" si="616"/>
        <v>0</v>
      </c>
      <c r="ES314" s="439">
        <f t="shared" si="616"/>
        <v>0</v>
      </c>
      <c r="ET314" s="439">
        <f t="shared" si="616"/>
        <v>0</v>
      </c>
      <c r="EU314" s="439">
        <f t="shared" si="616"/>
        <v>0</v>
      </c>
      <c r="EV314" s="439">
        <f t="shared" si="616"/>
        <v>0</v>
      </c>
      <c r="EW314" s="439">
        <f t="shared" si="616"/>
        <v>0</v>
      </c>
      <c r="EX314" s="439">
        <f t="shared" si="616"/>
        <v>0</v>
      </c>
      <c r="EY314" s="439">
        <f t="shared" si="616"/>
        <v>0</v>
      </c>
      <c r="EZ314" s="439">
        <f t="shared" si="616"/>
        <v>0</v>
      </c>
      <c r="FA314" s="439">
        <f t="shared" si="616"/>
        <v>0</v>
      </c>
      <c r="FB314" s="439">
        <f t="shared" si="616"/>
        <v>0</v>
      </c>
      <c r="FC314" s="439">
        <f t="shared" si="616"/>
        <v>0</v>
      </c>
      <c r="FD314" s="439">
        <f t="shared" si="616"/>
        <v>0</v>
      </c>
      <c r="FE314" s="439">
        <f t="shared" si="616"/>
        <v>0</v>
      </c>
      <c r="FF314" s="439">
        <f t="shared" si="616"/>
        <v>0</v>
      </c>
      <c r="FG314" s="439">
        <f t="shared" si="616"/>
        <v>0</v>
      </c>
      <c r="FH314" s="439">
        <f t="shared" si="616"/>
        <v>0</v>
      </c>
      <c r="FI314" s="439">
        <f t="shared" si="616"/>
        <v>0</v>
      </c>
      <c r="FJ314" s="439">
        <f t="shared" si="616"/>
        <v>0</v>
      </c>
      <c r="FK314" s="439">
        <f t="shared" si="616"/>
        <v>0</v>
      </c>
      <c r="FL314" s="439">
        <f t="shared" si="616"/>
        <v>0</v>
      </c>
      <c r="FM314" s="439">
        <f t="shared" si="616"/>
        <v>0</v>
      </c>
      <c r="FN314" s="439">
        <f t="shared" si="616"/>
        <v>0</v>
      </c>
      <c r="FO314" s="439">
        <f t="shared" si="616"/>
        <v>0</v>
      </c>
      <c r="FP314" s="439">
        <f t="shared" si="616"/>
        <v>0</v>
      </c>
      <c r="FQ314" s="439">
        <f t="shared" si="616"/>
        <v>0</v>
      </c>
      <c r="FR314" s="439">
        <f t="shared" si="616"/>
        <v>0</v>
      </c>
      <c r="FS314" s="439">
        <f t="shared" si="616"/>
        <v>0</v>
      </c>
      <c r="FT314" s="439">
        <f t="shared" si="616"/>
        <v>0</v>
      </c>
      <c r="FU314" s="439">
        <f t="shared" si="616"/>
        <v>0</v>
      </c>
      <c r="FV314" s="439">
        <f t="shared" si="616"/>
        <v>0</v>
      </c>
      <c r="FW314" s="439">
        <f t="shared" si="616"/>
        <v>0</v>
      </c>
      <c r="FX314" s="439">
        <f t="shared" si="616"/>
        <v>0</v>
      </c>
      <c r="FY314" s="439">
        <f t="shared" si="616"/>
        <v>0</v>
      </c>
      <c r="FZ314" s="439">
        <f t="shared" si="616"/>
        <v>0</v>
      </c>
      <c r="GA314" s="439">
        <f t="shared" si="616"/>
        <v>0</v>
      </c>
      <c r="GB314" s="439">
        <f t="shared" si="616"/>
        <v>0</v>
      </c>
      <c r="GC314" s="439">
        <f t="shared" si="616"/>
        <v>0</v>
      </c>
      <c r="GD314" s="439">
        <f t="shared" si="616"/>
        <v>0</v>
      </c>
      <c r="GE314" s="439">
        <f t="shared" si="616"/>
        <v>0</v>
      </c>
      <c r="GF314" s="439">
        <f t="shared" si="616"/>
        <v>0</v>
      </c>
      <c r="GG314" s="439">
        <f t="shared" si="616"/>
        <v>0</v>
      </c>
      <c r="GH314" s="439">
        <f t="shared" si="616"/>
        <v>0</v>
      </c>
      <c r="GI314" s="439">
        <f t="shared" si="616"/>
        <v>0</v>
      </c>
      <c r="GJ314" s="439">
        <f t="shared" si="616"/>
        <v>0</v>
      </c>
      <c r="GK314" s="439">
        <f t="shared" si="616"/>
        <v>0</v>
      </c>
      <c r="GL314" s="439">
        <f t="shared" si="616"/>
        <v>0</v>
      </c>
      <c r="GM314" s="439">
        <f t="shared" si="616"/>
        <v>0</v>
      </c>
      <c r="GN314" s="439">
        <f t="shared" ref="GN314:IY314" si="617">IF(OR($AL147=0,GN$165&gt;$E147,GN$165&lt;EOMONTH($D147,0)),0,IF(((($AJ147*((1+$AN147)^(GN$163-1))/12))-(GN312/$AM147))*$AM147&lt;0,0,((($AJ147*((1+$AN147)^(GN$163-1))/12))-(GN312/$AM147))*$AM147))</f>
        <v>0</v>
      </c>
      <c r="GO314" s="439">
        <f t="shared" si="617"/>
        <v>0</v>
      </c>
      <c r="GP314" s="439">
        <f t="shared" si="617"/>
        <v>0</v>
      </c>
      <c r="GQ314" s="439">
        <f t="shared" si="617"/>
        <v>0</v>
      </c>
      <c r="GR314" s="439">
        <f t="shared" si="617"/>
        <v>0</v>
      </c>
      <c r="GS314" s="439">
        <f t="shared" si="617"/>
        <v>0</v>
      </c>
      <c r="GT314" s="439">
        <f t="shared" si="617"/>
        <v>0</v>
      </c>
      <c r="GU314" s="439">
        <f t="shared" si="617"/>
        <v>0</v>
      </c>
      <c r="GV314" s="439">
        <f t="shared" si="617"/>
        <v>0</v>
      </c>
      <c r="GW314" s="439">
        <f t="shared" si="617"/>
        <v>0</v>
      </c>
      <c r="GX314" s="439">
        <f t="shared" si="617"/>
        <v>0</v>
      </c>
      <c r="GY314" s="439">
        <f t="shared" si="617"/>
        <v>0</v>
      </c>
      <c r="GZ314" s="439">
        <f t="shared" si="617"/>
        <v>0</v>
      </c>
      <c r="HA314" s="439">
        <f t="shared" si="617"/>
        <v>0</v>
      </c>
      <c r="HB314" s="439">
        <f t="shared" si="617"/>
        <v>0</v>
      </c>
      <c r="HC314" s="439">
        <f t="shared" si="617"/>
        <v>0</v>
      </c>
      <c r="HD314" s="439">
        <f t="shared" si="617"/>
        <v>0</v>
      </c>
      <c r="HE314" s="439">
        <f t="shared" si="617"/>
        <v>0</v>
      </c>
      <c r="HF314" s="439">
        <f t="shared" si="617"/>
        <v>0</v>
      </c>
      <c r="HG314" s="439">
        <f t="shared" si="617"/>
        <v>0</v>
      </c>
      <c r="HH314" s="439">
        <f t="shared" si="617"/>
        <v>0</v>
      </c>
      <c r="HI314" s="439">
        <f t="shared" si="617"/>
        <v>0</v>
      </c>
      <c r="HJ314" s="439">
        <f t="shared" si="617"/>
        <v>0</v>
      </c>
      <c r="HK314" s="439">
        <f t="shared" si="617"/>
        <v>0</v>
      </c>
      <c r="HL314" s="439">
        <f t="shared" si="617"/>
        <v>0</v>
      </c>
      <c r="HM314" s="439">
        <f t="shared" si="617"/>
        <v>0</v>
      </c>
      <c r="HN314" s="439">
        <f t="shared" si="617"/>
        <v>0</v>
      </c>
      <c r="HO314" s="439">
        <f t="shared" si="617"/>
        <v>0</v>
      </c>
      <c r="HP314" s="439">
        <f t="shared" si="617"/>
        <v>0</v>
      </c>
      <c r="HQ314" s="439">
        <f t="shared" si="617"/>
        <v>0</v>
      </c>
      <c r="HR314" s="439">
        <f t="shared" si="617"/>
        <v>0</v>
      </c>
      <c r="HS314" s="439">
        <f t="shared" si="617"/>
        <v>0</v>
      </c>
      <c r="HT314" s="439">
        <f t="shared" si="617"/>
        <v>0</v>
      </c>
      <c r="HU314" s="439">
        <f t="shared" si="617"/>
        <v>0</v>
      </c>
      <c r="HV314" s="439">
        <f t="shared" si="617"/>
        <v>0</v>
      </c>
      <c r="HW314" s="439">
        <f t="shared" si="617"/>
        <v>0</v>
      </c>
      <c r="HX314" s="439">
        <f t="shared" si="617"/>
        <v>0</v>
      </c>
      <c r="HY314" s="439">
        <f t="shared" si="617"/>
        <v>0</v>
      </c>
      <c r="HZ314" s="439">
        <f t="shared" si="617"/>
        <v>0</v>
      </c>
      <c r="IA314" s="439">
        <f t="shared" si="617"/>
        <v>0</v>
      </c>
      <c r="IB314" s="439">
        <f t="shared" si="617"/>
        <v>0</v>
      </c>
      <c r="IC314" s="439">
        <f t="shared" si="617"/>
        <v>0</v>
      </c>
      <c r="ID314" s="439">
        <f t="shared" si="617"/>
        <v>0</v>
      </c>
      <c r="IE314" s="439">
        <f t="shared" si="617"/>
        <v>0</v>
      </c>
      <c r="IF314" s="439">
        <f t="shared" si="617"/>
        <v>0</v>
      </c>
      <c r="IG314" s="439">
        <f t="shared" si="617"/>
        <v>0</v>
      </c>
      <c r="IH314" s="439">
        <f t="shared" si="617"/>
        <v>0</v>
      </c>
      <c r="II314" s="439">
        <f t="shared" si="617"/>
        <v>0</v>
      </c>
      <c r="IJ314" s="439">
        <f t="shared" si="617"/>
        <v>0</v>
      </c>
      <c r="IK314" s="439">
        <f t="shared" si="617"/>
        <v>0</v>
      </c>
      <c r="IL314" s="439">
        <f t="shared" si="617"/>
        <v>0</v>
      </c>
      <c r="IM314" s="439">
        <f t="shared" si="617"/>
        <v>0</v>
      </c>
      <c r="IN314" s="439">
        <f t="shared" si="617"/>
        <v>0</v>
      </c>
      <c r="IO314" s="439">
        <f t="shared" si="617"/>
        <v>0</v>
      </c>
      <c r="IP314" s="439">
        <f t="shared" si="617"/>
        <v>0</v>
      </c>
      <c r="IQ314" s="439">
        <f t="shared" si="617"/>
        <v>0</v>
      </c>
      <c r="IR314" s="439">
        <f t="shared" si="617"/>
        <v>0</v>
      </c>
      <c r="IS314" s="439">
        <f t="shared" si="617"/>
        <v>0</v>
      </c>
      <c r="IT314" s="439">
        <f t="shared" si="617"/>
        <v>0</v>
      </c>
      <c r="IU314" s="439">
        <f t="shared" si="617"/>
        <v>0</v>
      </c>
      <c r="IV314" s="439">
        <f t="shared" si="617"/>
        <v>0</v>
      </c>
      <c r="IW314" s="439">
        <f t="shared" si="617"/>
        <v>0</v>
      </c>
      <c r="IX314" s="439">
        <f t="shared" si="617"/>
        <v>0</v>
      </c>
      <c r="IY314" s="439">
        <f t="shared" si="617"/>
        <v>0</v>
      </c>
      <c r="IZ314" s="439">
        <f t="shared" ref="IZ314:LK314" si="618">IF(OR($AL147=0,IZ$165&gt;$E147,IZ$165&lt;EOMONTH($D147,0)),0,IF(((($AJ147*((1+$AN147)^(IZ$163-1))/12))-(IZ312/$AM147))*$AM147&lt;0,0,((($AJ147*((1+$AN147)^(IZ$163-1))/12))-(IZ312/$AM147))*$AM147))</f>
        <v>0</v>
      </c>
      <c r="JA314" s="439">
        <f t="shared" si="618"/>
        <v>0</v>
      </c>
      <c r="JB314" s="439">
        <f t="shared" si="618"/>
        <v>0</v>
      </c>
      <c r="JC314" s="439">
        <f t="shared" si="618"/>
        <v>0</v>
      </c>
      <c r="JD314" s="439">
        <f t="shared" si="618"/>
        <v>0</v>
      </c>
      <c r="JE314" s="439">
        <f t="shared" si="618"/>
        <v>0</v>
      </c>
      <c r="JF314" s="439">
        <f t="shared" si="618"/>
        <v>0</v>
      </c>
      <c r="JG314" s="439">
        <f t="shared" si="618"/>
        <v>0</v>
      </c>
      <c r="JH314" s="439">
        <f t="shared" si="618"/>
        <v>0</v>
      </c>
      <c r="JI314" s="439">
        <f t="shared" si="618"/>
        <v>0</v>
      </c>
      <c r="JJ314" s="439">
        <f t="shared" si="618"/>
        <v>0</v>
      </c>
      <c r="JK314" s="439">
        <f t="shared" si="618"/>
        <v>0</v>
      </c>
      <c r="JL314" s="439">
        <f t="shared" si="618"/>
        <v>0</v>
      </c>
      <c r="JM314" s="439">
        <f t="shared" si="618"/>
        <v>0</v>
      </c>
      <c r="JN314" s="439">
        <f t="shared" si="618"/>
        <v>0</v>
      </c>
      <c r="JO314" s="439">
        <f t="shared" si="618"/>
        <v>0</v>
      </c>
      <c r="JP314" s="439">
        <f t="shared" si="618"/>
        <v>0</v>
      </c>
      <c r="JQ314" s="439">
        <f t="shared" si="618"/>
        <v>0</v>
      </c>
      <c r="JR314" s="439">
        <f t="shared" si="618"/>
        <v>0</v>
      </c>
      <c r="JS314" s="439">
        <f t="shared" si="618"/>
        <v>0</v>
      </c>
      <c r="JT314" s="439">
        <f t="shared" si="618"/>
        <v>0</v>
      </c>
      <c r="JU314" s="439">
        <f t="shared" si="618"/>
        <v>0</v>
      </c>
      <c r="JV314" s="439">
        <f t="shared" si="618"/>
        <v>0</v>
      </c>
      <c r="JW314" s="439">
        <f t="shared" si="618"/>
        <v>0</v>
      </c>
      <c r="JX314" s="439">
        <f t="shared" si="618"/>
        <v>0</v>
      </c>
      <c r="JY314" s="439">
        <f t="shared" si="618"/>
        <v>0</v>
      </c>
      <c r="JZ314" s="439">
        <f t="shared" si="618"/>
        <v>0</v>
      </c>
      <c r="KA314" s="439">
        <f t="shared" si="618"/>
        <v>0</v>
      </c>
      <c r="KB314" s="439">
        <f t="shared" si="618"/>
        <v>0</v>
      </c>
      <c r="KC314" s="439">
        <f t="shared" si="618"/>
        <v>0</v>
      </c>
      <c r="KD314" s="439">
        <f t="shared" si="618"/>
        <v>0</v>
      </c>
      <c r="KE314" s="439">
        <f t="shared" si="618"/>
        <v>0</v>
      </c>
      <c r="KF314" s="439">
        <f t="shared" si="618"/>
        <v>0</v>
      </c>
      <c r="KG314" s="439">
        <f t="shared" si="618"/>
        <v>0</v>
      </c>
      <c r="KH314" s="439">
        <f t="shared" si="618"/>
        <v>0</v>
      </c>
      <c r="KI314" s="439">
        <f t="shared" si="618"/>
        <v>0</v>
      </c>
      <c r="KJ314" s="439">
        <f t="shared" si="618"/>
        <v>0</v>
      </c>
      <c r="KK314" s="439">
        <f t="shared" si="618"/>
        <v>0</v>
      </c>
      <c r="KL314" s="439">
        <f t="shared" si="618"/>
        <v>0</v>
      </c>
      <c r="KM314" s="439">
        <f t="shared" si="618"/>
        <v>0</v>
      </c>
      <c r="KN314" s="439">
        <f t="shared" si="618"/>
        <v>0</v>
      </c>
      <c r="KO314" s="439">
        <f t="shared" si="618"/>
        <v>0</v>
      </c>
      <c r="KP314" s="439">
        <f t="shared" si="618"/>
        <v>0</v>
      </c>
      <c r="KQ314" s="439">
        <f t="shared" si="618"/>
        <v>0</v>
      </c>
      <c r="KR314" s="439">
        <f t="shared" si="618"/>
        <v>0</v>
      </c>
      <c r="KS314" s="439">
        <f t="shared" si="618"/>
        <v>0</v>
      </c>
      <c r="KT314" s="439">
        <f t="shared" si="618"/>
        <v>0</v>
      </c>
      <c r="KU314" s="439">
        <f t="shared" si="618"/>
        <v>0</v>
      </c>
      <c r="KV314" s="439">
        <f t="shared" si="618"/>
        <v>0</v>
      </c>
      <c r="KW314" s="439">
        <f t="shared" si="618"/>
        <v>0</v>
      </c>
      <c r="KX314" s="439">
        <f t="shared" si="618"/>
        <v>0</v>
      </c>
      <c r="KY314" s="439">
        <f t="shared" si="618"/>
        <v>0</v>
      </c>
      <c r="KZ314" s="439">
        <f t="shared" si="618"/>
        <v>0</v>
      </c>
      <c r="LA314" s="439">
        <f t="shared" si="618"/>
        <v>0</v>
      </c>
      <c r="LB314" s="439">
        <f t="shared" si="618"/>
        <v>0</v>
      </c>
      <c r="LC314" s="439">
        <f t="shared" si="618"/>
        <v>0</v>
      </c>
      <c r="LD314" s="439">
        <f t="shared" si="618"/>
        <v>0</v>
      </c>
      <c r="LE314" s="439">
        <f t="shared" si="618"/>
        <v>0</v>
      </c>
      <c r="LF314" s="439">
        <f t="shared" si="618"/>
        <v>0</v>
      </c>
      <c r="LG314" s="439">
        <f t="shared" si="618"/>
        <v>0</v>
      </c>
      <c r="LH314" s="439">
        <f t="shared" si="618"/>
        <v>0</v>
      </c>
      <c r="LI314" s="439">
        <f t="shared" si="618"/>
        <v>0</v>
      </c>
      <c r="LJ314" s="439">
        <f t="shared" si="618"/>
        <v>0</v>
      </c>
      <c r="LK314" s="439">
        <f t="shared" si="618"/>
        <v>0</v>
      </c>
      <c r="LL314" s="439">
        <f t="shared" ref="LL314:NK314" si="619">IF(OR($AL147=0,LL$165&gt;$E147,LL$165&lt;EOMONTH($D147,0)),0,IF(((($AJ147*((1+$AN147)^(LL$163-1))/12))-(LL312/$AM147))*$AM147&lt;0,0,((($AJ147*((1+$AN147)^(LL$163-1))/12))-(LL312/$AM147))*$AM147))</f>
        <v>0</v>
      </c>
      <c r="LM314" s="439">
        <f t="shared" si="619"/>
        <v>0</v>
      </c>
      <c r="LN314" s="439">
        <f t="shared" si="619"/>
        <v>0</v>
      </c>
      <c r="LO314" s="439">
        <f t="shared" si="619"/>
        <v>0</v>
      </c>
      <c r="LP314" s="439">
        <f t="shared" si="619"/>
        <v>0</v>
      </c>
      <c r="LQ314" s="439">
        <f t="shared" si="619"/>
        <v>0</v>
      </c>
      <c r="LR314" s="439">
        <f t="shared" si="619"/>
        <v>0</v>
      </c>
      <c r="LS314" s="439">
        <f t="shared" si="619"/>
        <v>0</v>
      </c>
      <c r="LT314" s="439">
        <f t="shared" si="619"/>
        <v>0</v>
      </c>
      <c r="LU314" s="439">
        <f t="shared" si="619"/>
        <v>0</v>
      </c>
      <c r="LV314" s="439">
        <f t="shared" si="619"/>
        <v>0</v>
      </c>
      <c r="LW314" s="439">
        <f t="shared" si="619"/>
        <v>0</v>
      </c>
      <c r="LX314" s="439">
        <f t="shared" si="619"/>
        <v>0</v>
      </c>
      <c r="LY314" s="439">
        <f t="shared" si="619"/>
        <v>0</v>
      </c>
      <c r="LZ314" s="439">
        <f t="shared" si="619"/>
        <v>0</v>
      </c>
      <c r="MA314" s="439">
        <f t="shared" si="619"/>
        <v>0</v>
      </c>
      <c r="MB314" s="439">
        <f t="shared" si="619"/>
        <v>0</v>
      </c>
      <c r="MC314" s="439">
        <f t="shared" si="619"/>
        <v>0</v>
      </c>
      <c r="MD314" s="439">
        <f t="shared" si="619"/>
        <v>0</v>
      </c>
      <c r="ME314" s="439">
        <f t="shared" si="619"/>
        <v>0</v>
      </c>
      <c r="MF314" s="439">
        <f t="shared" si="619"/>
        <v>0</v>
      </c>
      <c r="MG314" s="439">
        <f t="shared" si="619"/>
        <v>0</v>
      </c>
      <c r="MH314" s="439">
        <f t="shared" si="619"/>
        <v>0</v>
      </c>
      <c r="MI314" s="439">
        <f t="shared" si="619"/>
        <v>0</v>
      </c>
      <c r="MJ314" s="439">
        <f t="shared" si="619"/>
        <v>0</v>
      </c>
      <c r="MK314" s="439">
        <f t="shared" si="619"/>
        <v>0</v>
      </c>
      <c r="ML314" s="439">
        <f t="shared" si="619"/>
        <v>0</v>
      </c>
      <c r="MM314" s="439">
        <f t="shared" si="619"/>
        <v>0</v>
      </c>
      <c r="MN314" s="439">
        <f t="shared" si="619"/>
        <v>0</v>
      </c>
      <c r="MO314" s="439">
        <f t="shared" si="619"/>
        <v>0</v>
      </c>
      <c r="MP314" s="439">
        <f t="shared" si="619"/>
        <v>0</v>
      </c>
      <c r="MQ314" s="439">
        <f t="shared" si="619"/>
        <v>0</v>
      </c>
      <c r="MR314" s="439">
        <f t="shared" si="619"/>
        <v>0</v>
      </c>
      <c r="MS314" s="439">
        <f t="shared" si="619"/>
        <v>0</v>
      </c>
      <c r="MT314" s="439">
        <f t="shared" si="619"/>
        <v>0</v>
      </c>
      <c r="MU314" s="439">
        <f t="shared" si="619"/>
        <v>0</v>
      </c>
      <c r="MV314" s="439">
        <f t="shared" si="619"/>
        <v>0</v>
      </c>
      <c r="MW314" s="439">
        <f t="shared" si="619"/>
        <v>0</v>
      </c>
      <c r="MX314" s="439">
        <f t="shared" si="619"/>
        <v>0</v>
      </c>
      <c r="MY314" s="439">
        <f t="shared" si="619"/>
        <v>0</v>
      </c>
      <c r="MZ314" s="439">
        <f t="shared" si="619"/>
        <v>0</v>
      </c>
      <c r="NA314" s="439">
        <f t="shared" si="619"/>
        <v>0</v>
      </c>
      <c r="NB314" s="439">
        <f t="shared" si="619"/>
        <v>0</v>
      </c>
      <c r="NC314" s="439">
        <f t="shared" si="619"/>
        <v>0</v>
      </c>
      <c r="ND314" s="439">
        <f t="shared" si="619"/>
        <v>0</v>
      </c>
      <c r="NE314" s="439">
        <f t="shared" si="619"/>
        <v>0</v>
      </c>
      <c r="NF314" s="439">
        <f t="shared" si="619"/>
        <v>0</v>
      </c>
      <c r="NG314" s="439">
        <f t="shared" si="619"/>
        <v>0</v>
      </c>
      <c r="NH314" s="439">
        <f t="shared" si="619"/>
        <v>0</v>
      </c>
      <c r="NI314" s="439">
        <f t="shared" si="619"/>
        <v>0</v>
      </c>
      <c r="NJ314" s="439">
        <f t="shared" si="619"/>
        <v>0</v>
      </c>
      <c r="NK314" s="442">
        <f t="shared" si="619"/>
        <v>0</v>
      </c>
    </row>
    <row r="315" spans="1:375" x14ac:dyDescent="0.15">
      <c r="A315" s="436">
        <f t="shared" si="613"/>
        <v>-21145.833333333336</v>
      </c>
      <c r="B315" s="441" t="s">
        <v>750</v>
      </c>
      <c r="C315" s="438" t="s">
        <v>751</v>
      </c>
      <c r="D315" s="439">
        <f t="shared" ref="D315:BO315" si="620">IF(AND(D$165&gt;=EOMONTH($D147,0),D$165&lt;EOMONTH($D147,$S147)),-D312,0)</f>
        <v>0</v>
      </c>
      <c r="E315" s="439">
        <f t="shared" si="620"/>
        <v>0</v>
      </c>
      <c r="F315" s="439">
        <f t="shared" si="620"/>
        <v>0</v>
      </c>
      <c r="G315" s="439">
        <f t="shared" si="620"/>
        <v>0</v>
      </c>
      <c r="H315" s="439">
        <f t="shared" si="620"/>
        <v>0</v>
      </c>
      <c r="I315" s="439">
        <f t="shared" si="620"/>
        <v>0</v>
      </c>
      <c r="J315" s="439">
        <f t="shared" si="620"/>
        <v>0</v>
      </c>
      <c r="K315" s="439">
        <f t="shared" si="620"/>
        <v>0</v>
      </c>
      <c r="L315" s="439">
        <f t="shared" si="620"/>
        <v>0</v>
      </c>
      <c r="M315" s="439">
        <f t="shared" si="620"/>
        <v>0</v>
      </c>
      <c r="N315" s="439">
        <f t="shared" si="620"/>
        <v>0</v>
      </c>
      <c r="O315" s="439">
        <f t="shared" si="620"/>
        <v>0</v>
      </c>
      <c r="P315" s="439">
        <f t="shared" si="620"/>
        <v>0</v>
      </c>
      <c r="Q315" s="439">
        <f t="shared" si="620"/>
        <v>0</v>
      </c>
      <c r="R315" s="439">
        <f t="shared" si="620"/>
        <v>0</v>
      </c>
      <c r="S315" s="439">
        <f t="shared" si="620"/>
        <v>0</v>
      </c>
      <c r="T315" s="439">
        <f t="shared" si="620"/>
        <v>0</v>
      </c>
      <c r="U315" s="439">
        <f t="shared" si="620"/>
        <v>0</v>
      </c>
      <c r="V315" s="439">
        <f t="shared" si="620"/>
        <v>0</v>
      </c>
      <c r="W315" s="439">
        <f t="shared" si="620"/>
        <v>0</v>
      </c>
      <c r="X315" s="439">
        <f t="shared" si="620"/>
        <v>-4229.166666666667</v>
      </c>
      <c r="Y315" s="439">
        <f t="shared" si="620"/>
        <v>-4229.166666666667</v>
      </c>
      <c r="Z315" s="439">
        <f t="shared" si="620"/>
        <v>-4229.166666666667</v>
      </c>
      <c r="AA315" s="439">
        <f t="shared" si="620"/>
        <v>-4229.166666666667</v>
      </c>
      <c r="AB315" s="439">
        <f t="shared" si="620"/>
        <v>-4229.166666666667</v>
      </c>
      <c r="AC315" s="439">
        <f t="shared" si="620"/>
        <v>0</v>
      </c>
      <c r="AD315" s="439">
        <f t="shared" si="620"/>
        <v>0</v>
      </c>
      <c r="AE315" s="439">
        <f t="shared" si="620"/>
        <v>0</v>
      </c>
      <c r="AF315" s="439">
        <f t="shared" si="620"/>
        <v>0</v>
      </c>
      <c r="AG315" s="439">
        <f t="shared" si="620"/>
        <v>0</v>
      </c>
      <c r="AH315" s="439">
        <f t="shared" si="620"/>
        <v>0</v>
      </c>
      <c r="AI315" s="439">
        <f t="shared" si="620"/>
        <v>0</v>
      </c>
      <c r="AJ315" s="439">
        <f t="shared" si="620"/>
        <v>0</v>
      </c>
      <c r="AK315" s="439">
        <f t="shared" si="620"/>
        <v>0</v>
      </c>
      <c r="AL315" s="439">
        <f t="shared" si="620"/>
        <v>0</v>
      </c>
      <c r="AM315" s="439">
        <f t="shared" si="620"/>
        <v>0</v>
      </c>
      <c r="AN315" s="439">
        <f t="shared" si="620"/>
        <v>0</v>
      </c>
      <c r="AO315" s="439">
        <f t="shared" si="620"/>
        <v>0</v>
      </c>
      <c r="AP315" s="439">
        <f t="shared" si="620"/>
        <v>0</v>
      </c>
      <c r="AQ315" s="439">
        <f t="shared" si="620"/>
        <v>0</v>
      </c>
      <c r="AR315" s="439">
        <f t="shared" si="620"/>
        <v>0</v>
      </c>
      <c r="AS315" s="439">
        <f t="shared" si="620"/>
        <v>0</v>
      </c>
      <c r="AT315" s="439">
        <f t="shared" si="620"/>
        <v>0</v>
      </c>
      <c r="AU315" s="439">
        <f t="shared" si="620"/>
        <v>0</v>
      </c>
      <c r="AV315" s="439">
        <f t="shared" si="620"/>
        <v>0</v>
      </c>
      <c r="AW315" s="439">
        <f t="shared" si="620"/>
        <v>0</v>
      </c>
      <c r="AX315" s="439">
        <f t="shared" si="620"/>
        <v>0</v>
      </c>
      <c r="AY315" s="439">
        <f t="shared" si="620"/>
        <v>0</v>
      </c>
      <c r="AZ315" s="439">
        <f t="shared" si="620"/>
        <v>0</v>
      </c>
      <c r="BA315" s="439">
        <f t="shared" si="620"/>
        <v>0</v>
      </c>
      <c r="BB315" s="439">
        <f t="shared" si="620"/>
        <v>0</v>
      </c>
      <c r="BC315" s="439">
        <f t="shared" si="620"/>
        <v>0</v>
      </c>
      <c r="BD315" s="439">
        <f t="shared" si="620"/>
        <v>0</v>
      </c>
      <c r="BE315" s="439">
        <f t="shared" si="620"/>
        <v>0</v>
      </c>
      <c r="BF315" s="439">
        <f t="shared" si="620"/>
        <v>0</v>
      </c>
      <c r="BG315" s="439">
        <f t="shared" si="620"/>
        <v>0</v>
      </c>
      <c r="BH315" s="439">
        <f t="shared" si="620"/>
        <v>0</v>
      </c>
      <c r="BI315" s="439">
        <f t="shared" si="620"/>
        <v>0</v>
      </c>
      <c r="BJ315" s="439">
        <f t="shared" si="620"/>
        <v>0</v>
      </c>
      <c r="BK315" s="439">
        <f t="shared" si="620"/>
        <v>0</v>
      </c>
      <c r="BL315" s="439">
        <f t="shared" si="620"/>
        <v>0</v>
      </c>
      <c r="BM315" s="439">
        <f t="shared" si="620"/>
        <v>0</v>
      </c>
      <c r="BN315" s="439">
        <f t="shared" si="620"/>
        <v>0</v>
      </c>
      <c r="BO315" s="439">
        <f t="shared" si="620"/>
        <v>0</v>
      </c>
      <c r="BP315" s="439">
        <f t="shared" ref="BP315:EA315" si="621">IF(AND(BP$165&gt;=EOMONTH($D147,0),BP$165&lt;EOMONTH($D147,$S147)),-BP312,0)</f>
        <v>0</v>
      </c>
      <c r="BQ315" s="439">
        <f t="shared" si="621"/>
        <v>0</v>
      </c>
      <c r="BR315" s="439">
        <f t="shared" si="621"/>
        <v>0</v>
      </c>
      <c r="BS315" s="439">
        <f t="shared" si="621"/>
        <v>0</v>
      </c>
      <c r="BT315" s="439">
        <f t="shared" si="621"/>
        <v>0</v>
      </c>
      <c r="BU315" s="439">
        <f t="shared" si="621"/>
        <v>0</v>
      </c>
      <c r="BV315" s="439">
        <f t="shared" si="621"/>
        <v>0</v>
      </c>
      <c r="BW315" s="439">
        <f t="shared" si="621"/>
        <v>0</v>
      </c>
      <c r="BX315" s="439">
        <f t="shared" si="621"/>
        <v>0</v>
      </c>
      <c r="BY315" s="439">
        <f t="shared" si="621"/>
        <v>0</v>
      </c>
      <c r="BZ315" s="439">
        <f t="shared" si="621"/>
        <v>0</v>
      </c>
      <c r="CA315" s="439">
        <f t="shared" si="621"/>
        <v>0</v>
      </c>
      <c r="CB315" s="439">
        <f t="shared" si="621"/>
        <v>0</v>
      </c>
      <c r="CC315" s="439">
        <f t="shared" si="621"/>
        <v>0</v>
      </c>
      <c r="CD315" s="439">
        <f t="shared" si="621"/>
        <v>0</v>
      </c>
      <c r="CE315" s="439">
        <f t="shared" si="621"/>
        <v>0</v>
      </c>
      <c r="CF315" s="439">
        <f t="shared" si="621"/>
        <v>0</v>
      </c>
      <c r="CG315" s="439">
        <f t="shared" si="621"/>
        <v>0</v>
      </c>
      <c r="CH315" s="439">
        <f t="shared" si="621"/>
        <v>0</v>
      </c>
      <c r="CI315" s="439">
        <f t="shared" si="621"/>
        <v>0</v>
      </c>
      <c r="CJ315" s="439">
        <f t="shared" si="621"/>
        <v>0</v>
      </c>
      <c r="CK315" s="439">
        <f t="shared" si="621"/>
        <v>0</v>
      </c>
      <c r="CL315" s="439">
        <f t="shared" si="621"/>
        <v>0</v>
      </c>
      <c r="CM315" s="439">
        <f t="shared" si="621"/>
        <v>0</v>
      </c>
      <c r="CN315" s="439">
        <f t="shared" si="621"/>
        <v>0</v>
      </c>
      <c r="CO315" s="439">
        <f t="shared" si="621"/>
        <v>0</v>
      </c>
      <c r="CP315" s="439">
        <f t="shared" si="621"/>
        <v>0</v>
      </c>
      <c r="CQ315" s="439">
        <f t="shared" si="621"/>
        <v>0</v>
      </c>
      <c r="CR315" s="439">
        <f t="shared" si="621"/>
        <v>0</v>
      </c>
      <c r="CS315" s="439">
        <f t="shared" si="621"/>
        <v>0</v>
      </c>
      <c r="CT315" s="439">
        <f t="shared" si="621"/>
        <v>0</v>
      </c>
      <c r="CU315" s="439">
        <f t="shared" si="621"/>
        <v>0</v>
      </c>
      <c r="CV315" s="439">
        <f t="shared" si="621"/>
        <v>0</v>
      </c>
      <c r="CW315" s="439">
        <f t="shared" si="621"/>
        <v>0</v>
      </c>
      <c r="CX315" s="439">
        <f t="shared" si="621"/>
        <v>0</v>
      </c>
      <c r="CY315" s="439">
        <f t="shared" si="621"/>
        <v>0</v>
      </c>
      <c r="CZ315" s="439">
        <f t="shared" si="621"/>
        <v>0</v>
      </c>
      <c r="DA315" s="439">
        <f t="shared" si="621"/>
        <v>0</v>
      </c>
      <c r="DB315" s="439">
        <f t="shared" si="621"/>
        <v>0</v>
      </c>
      <c r="DC315" s="439">
        <f t="shared" si="621"/>
        <v>0</v>
      </c>
      <c r="DD315" s="439">
        <f t="shared" si="621"/>
        <v>0</v>
      </c>
      <c r="DE315" s="439">
        <f t="shared" si="621"/>
        <v>0</v>
      </c>
      <c r="DF315" s="439">
        <f t="shared" si="621"/>
        <v>0</v>
      </c>
      <c r="DG315" s="439">
        <f t="shared" si="621"/>
        <v>0</v>
      </c>
      <c r="DH315" s="439">
        <f t="shared" si="621"/>
        <v>0</v>
      </c>
      <c r="DI315" s="439">
        <f t="shared" si="621"/>
        <v>0</v>
      </c>
      <c r="DJ315" s="439">
        <f t="shared" si="621"/>
        <v>0</v>
      </c>
      <c r="DK315" s="439">
        <f t="shared" si="621"/>
        <v>0</v>
      </c>
      <c r="DL315" s="439">
        <f t="shared" si="621"/>
        <v>0</v>
      </c>
      <c r="DM315" s="439">
        <f t="shared" si="621"/>
        <v>0</v>
      </c>
      <c r="DN315" s="439">
        <f t="shared" si="621"/>
        <v>0</v>
      </c>
      <c r="DO315" s="439">
        <f t="shared" si="621"/>
        <v>0</v>
      </c>
      <c r="DP315" s="439">
        <f t="shared" si="621"/>
        <v>0</v>
      </c>
      <c r="DQ315" s="439">
        <f t="shared" si="621"/>
        <v>0</v>
      </c>
      <c r="DR315" s="439">
        <f t="shared" si="621"/>
        <v>0</v>
      </c>
      <c r="DS315" s="439">
        <f t="shared" si="621"/>
        <v>0</v>
      </c>
      <c r="DT315" s="439">
        <f t="shared" si="621"/>
        <v>0</v>
      </c>
      <c r="DU315" s="439">
        <f t="shared" si="621"/>
        <v>0</v>
      </c>
      <c r="DV315" s="439">
        <f t="shared" si="621"/>
        <v>0</v>
      </c>
      <c r="DW315" s="439">
        <f t="shared" si="621"/>
        <v>0</v>
      </c>
      <c r="DX315" s="439">
        <f t="shared" si="621"/>
        <v>0</v>
      </c>
      <c r="DY315" s="439">
        <f t="shared" si="621"/>
        <v>0</v>
      </c>
      <c r="DZ315" s="439">
        <f t="shared" si="621"/>
        <v>0</v>
      </c>
      <c r="EA315" s="439">
        <f t="shared" si="621"/>
        <v>0</v>
      </c>
      <c r="EB315" s="439">
        <f t="shared" ref="EB315:GM315" si="622">IF(AND(EB$165&gt;=EOMONTH($D147,0),EB$165&lt;EOMONTH($D147,$S147)),-EB312,0)</f>
        <v>0</v>
      </c>
      <c r="EC315" s="439">
        <f t="shared" si="622"/>
        <v>0</v>
      </c>
      <c r="ED315" s="439">
        <f t="shared" si="622"/>
        <v>0</v>
      </c>
      <c r="EE315" s="439">
        <f t="shared" si="622"/>
        <v>0</v>
      </c>
      <c r="EF315" s="439">
        <f t="shared" si="622"/>
        <v>0</v>
      </c>
      <c r="EG315" s="439">
        <f t="shared" si="622"/>
        <v>0</v>
      </c>
      <c r="EH315" s="439">
        <f t="shared" si="622"/>
        <v>0</v>
      </c>
      <c r="EI315" s="439">
        <f t="shared" si="622"/>
        <v>0</v>
      </c>
      <c r="EJ315" s="439">
        <f t="shared" si="622"/>
        <v>0</v>
      </c>
      <c r="EK315" s="439">
        <f t="shared" si="622"/>
        <v>0</v>
      </c>
      <c r="EL315" s="439">
        <f t="shared" si="622"/>
        <v>0</v>
      </c>
      <c r="EM315" s="439">
        <f t="shared" si="622"/>
        <v>0</v>
      </c>
      <c r="EN315" s="439">
        <f t="shared" si="622"/>
        <v>0</v>
      </c>
      <c r="EO315" s="439">
        <f t="shared" si="622"/>
        <v>0</v>
      </c>
      <c r="EP315" s="439">
        <f t="shared" si="622"/>
        <v>0</v>
      </c>
      <c r="EQ315" s="439">
        <f t="shared" si="622"/>
        <v>0</v>
      </c>
      <c r="ER315" s="439">
        <f t="shared" si="622"/>
        <v>0</v>
      </c>
      <c r="ES315" s="439">
        <f t="shared" si="622"/>
        <v>0</v>
      </c>
      <c r="ET315" s="439">
        <f t="shared" si="622"/>
        <v>0</v>
      </c>
      <c r="EU315" s="439">
        <f t="shared" si="622"/>
        <v>0</v>
      </c>
      <c r="EV315" s="439">
        <f t="shared" si="622"/>
        <v>0</v>
      </c>
      <c r="EW315" s="439">
        <f t="shared" si="622"/>
        <v>0</v>
      </c>
      <c r="EX315" s="439">
        <f t="shared" si="622"/>
        <v>0</v>
      </c>
      <c r="EY315" s="439">
        <f t="shared" si="622"/>
        <v>0</v>
      </c>
      <c r="EZ315" s="439">
        <f t="shared" si="622"/>
        <v>0</v>
      </c>
      <c r="FA315" s="439">
        <f t="shared" si="622"/>
        <v>0</v>
      </c>
      <c r="FB315" s="439">
        <f t="shared" si="622"/>
        <v>0</v>
      </c>
      <c r="FC315" s="439">
        <f t="shared" si="622"/>
        <v>0</v>
      </c>
      <c r="FD315" s="439">
        <f t="shared" si="622"/>
        <v>0</v>
      </c>
      <c r="FE315" s="439">
        <f t="shared" si="622"/>
        <v>0</v>
      </c>
      <c r="FF315" s="439">
        <f t="shared" si="622"/>
        <v>0</v>
      </c>
      <c r="FG315" s="439">
        <f t="shared" si="622"/>
        <v>0</v>
      </c>
      <c r="FH315" s="439">
        <f t="shared" si="622"/>
        <v>0</v>
      </c>
      <c r="FI315" s="439">
        <f t="shared" si="622"/>
        <v>0</v>
      </c>
      <c r="FJ315" s="439">
        <f t="shared" si="622"/>
        <v>0</v>
      </c>
      <c r="FK315" s="439">
        <f t="shared" si="622"/>
        <v>0</v>
      </c>
      <c r="FL315" s="439">
        <f t="shared" si="622"/>
        <v>0</v>
      </c>
      <c r="FM315" s="439">
        <f t="shared" si="622"/>
        <v>0</v>
      </c>
      <c r="FN315" s="439">
        <f t="shared" si="622"/>
        <v>0</v>
      </c>
      <c r="FO315" s="439">
        <f t="shared" si="622"/>
        <v>0</v>
      </c>
      <c r="FP315" s="439">
        <f t="shared" si="622"/>
        <v>0</v>
      </c>
      <c r="FQ315" s="439">
        <f t="shared" si="622"/>
        <v>0</v>
      </c>
      <c r="FR315" s="439">
        <f t="shared" si="622"/>
        <v>0</v>
      </c>
      <c r="FS315" s="439">
        <f t="shared" si="622"/>
        <v>0</v>
      </c>
      <c r="FT315" s="439">
        <f t="shared" si="622"/>
        <v>0</v>
      </c>
      <c r="FU315" s="439">
        <f t="shared" si="622"/>
        <v>0</v>
      </c>
      <c r="FV315" s="439">
        <f t="shared" si="622"/>
        <v>0</v>
      </c>
      <c r="FW315" s="439">
        <f t="shared" si="622"/>
        <v>0</v>
      </c>
      <c r="FX315" s="439">
        <f t="shared" si="622"/>
        <v>0</v>
      </c>
      <c r="FY315" s="439">
        <f t="shared" si="622"/>
        <v>0</v>
      </c>
      <c r="FZ315" s="439">
        <f t="shared" si="622"/>
        <v>0</v>
      </c>
      <c r="GA315" s="439">
        <f t="shared" si="622"/>
        <v>0</v>
      </c>
      <c r="GB315" s="439">
        <f t="shared" si="622"/>
        <v>0</v>
      </c>
      <c r="GC315" s="439">
        <f t="shared" si="622"/>
        <v>0</v>
      </c>
      <c r="GD315" s="439">
        <f t="shared" si="622"/>
        <v>0</v>
      </c>
      <c r="GE315" s="439">
        <f t="shared" si="622"/>
        <v>0</v>
      </c>
      <c r="GF315" s="439">
        <f t="shared" si="622"/>
        <v>0</v>
      </c>
      <c r="GG315" s="439">
        <f t="shared" si="622"/>
        <v>0</v>
      </c>
      <c r="GH315" s="439">
        <f t="shared" si="622"/>
        <v>0</v>
      </c>
      <c r="GI315" s="439">
        <f t="shared" si="622"/>
        <v>0</v>
      </c>
      <c r="GJ315" s="439">
        <f t="shared" si="622"/>
        <v>0</v>
      </c>
      <c r="GK315" s="439">
        <f t="shared" si="622"/>
        <v>0</v>
      </c>
      <c r="GL315" s="439">
        <f t="shared" si="622"/>
        <v>0</v>
      </c>
      <c r="GM315" s="439">
        <f t="shared" si="622"/>
        <v>0</v>
      </c>
      <c r="GN315" s="439">
        <f t="shared" ref="GN315:IY315" si="623">IF(AND(GN$165&gt;=EOMONTH($D147,0),GN$165&lt;EOMONTH($D147,$S147)),-GN312,0)</f>
        <v>0</v>
      </c>
      <c r="GO315" s="439">
        <f t="shared" si="623"/>
        <v>0</v>
      </c>
      <c r="GP315" s="439">
        <f t="shared" si="623"/>
        <v>0</v>
      </c>
      <c r="GQ315" s="439">
        <f t="shared" si="623"/>
        <v>0</v>
      </c>
      <c r="GR315" s="439">
        <f t="shared" si="623"/>
        <v>0</v>
      </c>
      <c r="GS315" s="439">
        <f t="shared" si="623"/>
        <v>0</v>
      </c>
      <c r="GT315" s="439">
        <f t="shared" si="623"/>
        <v>0</v>
      </c>
      <c r="GU315" s="439">
        <f t="shared" si="623"/>
        <v>0</v>
      </c>
      <c r="GV315" s="439">
        <f t="shared" si="623"/>
        <v>0</v>
      </c>
      <c r="GW315" s="439">
        <f t="shared" si="623"/>
        <v>0</v>
      </c>
      <c r="GX315" s="439">
        <f t="shared" si="623"/>
        <v>0</v>
      </c>
      <c r="GY315" s="439">
        <f t="shared" si="623"/>
        <v>0</v>
      </c>
      <c r="GZ315" s="439">
        <f t="shared" si="623"/>
        <v>0</v>
      </c>
      <c r="HA315" s="439">
        <f t="shared" si="623"/>
        <v>0</v>
      </c>
      <c r="HB315" s="439">
        <f t="shared" si="623"/>
        <v>0</v>
      </c>
      <c r="HC315" s="439">
        <f t="shared" si="623"/>
        <v>0</v>
      </c>
      <c r="HD315" s="439">
        <f t="shared" si="623"/>
        <v>0</v>
      </c>
      <c r="HE315" s="439">
        <f t="shared" si="623"/>
        <v>0</v>
      </c>
      <c r="HF315" s="439">
        <f t="shared" si="623"/>
        <v>0</v>
      </c>
      <c r="HG315" s="439">
        <f t="shared" si="623"/>
        <v>0</v>
      </c>
      <c r="HH315" s="439">
        <f t="shared" si="623"/>
        <v>0</v>
      </c>
      <c r="HI315" s="439">
        <f t="shared" si="623"/>
        <v>0</v>
      </c>
      <c r="HJ315" s="439">
        <f t="shared" si="623"/>
        <v>0</v>
      </c>
      <c r="HK315" s="439">
        <f t="shared" si="623"/>
        <v>0</v>
      </c>
      <c r="HL315" s="439">
        <f t="shared" si="623"/>
        <v>0</v>
      </c>
      <c r="HM315" s="439">
        <f t="shared" si="623"/>
        <v>0</v>
      </c>
      <c r="HN315" s="439">
        <f t="shared" si="623"/>
        <v>0</v>
      </c>
      <c r="HO315" s="439">
        <f t="shared" si="623"/>
        <v>0</v>
      </c>
      <c r="HP315" s="439">
        <f t="shared" si="623"/>
        <v>0</v>
      </c>
      <c r="HQ315" s="439">
        <f t="shared" si="623"/>
        <v>0</v>
      </c>
      <c r="HR315" s="439">
        <f t="shared" si="623"/>
        <v>0</v>
      </c>
      <c r="HS315" s="439">
        <f t="shared" si="623"/>
        <v>0</v>
      </c>
      <c r="HT315" s="439">
        <f t="shared" si="623"/>
        <v>0</v>
      </c>
      <c r="HU315" s="439">
        <f t="shared" si="623"/>
        <v>0</v>
      </c>
      <c r="HV315" s="439">
        <f t="shared" si="623"/>
        <v>0</v>
      </c>
      <c r="HW315" s="439">
        <f t="shared" si="623"/>
        <v>0</v>
      </c>
      <c r="HX315" s="439">
        <f t="shared" si="623"/>
        <v>0</v>
      </c>
      <c r="HY315" s="439">
        <f t="shared" si="623"/>
        <v>0</v>
      </c>
      <c r="HZ315" s="439">
        <f t="shared" si="623"/>
        <v>0</v>
      </c>
      <c r="IA315" s="439">
        <f t="shared" si="623"/>
        <v>0</v>
      </c>
      <c r="IB315" s="439">
        <f t="shared" si="623"/>
        <v>0</v>
      </c>
      <c r="IC315" s="439">
        <f t="shared" si="623"/>
        <v>0</v>
      </c>
      <c r="ID315" s="439">
        <f t="shared" si="623"/>
        <v>0</v>
      </c>
      <c r="IE315" s="439">
        <f t="shared" si="623"/>
        <v>0</v>
      </c>
      <c r="IF315" s="439">
        <f t="shared" si="623"/>
        <v>0</v>
      </c>
      <c r="IG315" s="439">
        <f t="shared" si="623"/>
        <v>0</v>
      </c>
      <c r="IH315" s="439">
        <f t="shared" si="623"/>
        <v>0</v>
      </c>
      <c r="II315" s="439">
        <f t="shared" si="623"/>
        <v>0</v>
      </c>
      <c r="IJ315" s="439">
        <f t="shared" si="623"/>
        <v>0</v>
      </c>
      <c r="IK315" s="439">
        <f t="shared" si="623"/>
        <v>0</v>
      </c>
      <c r="IL315" s="439">
        <f t="shared" si="623"/>
        <v>0</v>
      </c>
      <c r="IM315" s="439">
        <f t="shared" si="623"/>
        <v>0</v>
      </c>
      <c r="IN315" s="439">
        <f t="shared" si="623"/>
        <v>0</v>
      </c>
      <c r="IO315" s="439">
        <f t="shared" si="623"/>
        <v>0</v>
      </c>
      <c r="IP315" s="439">
        <f t="shared" si="623"/>
        <v>0</v>
      </c>
      <c r="IQ315" s="439">
        <f t="shared" si="623"/>
        <v>0</v>
      </c>
      <c r="IR315" s="439">
        <f t="shared" si="623"/>
        <v>0</v>
      </c>
      <c r="IS315" s="439">
        <f t="shared" si="623"/>
        <v>0</v>
      </c>
      <c r="IT315" s="439">
        <f t="shared" si="623"/>
        <v>0</v>
      </c>
      <c r="IU315" s="439">
        <f t="shared" si="623"/>
        <v>0</v>
      </c>
      <c r="IV315" s="439">
        <f t="shared" si="623"/>
        <v>0</v>
      </c>
      <c r="IW315" s="439">
        <f t="shared" si="623"/>
        <v>0</v>
      </c>
      <c r="IX315" s="439">
        <f t="shared" si="623"/>
        <v>0</v>
      </c>
      <c r="IY315" s="439">
        <f t="shared" si="623"/>
        <v>0</v>
      </c>
      <c r="IZ315" s="439">
        <f t="shared" ref="IZ315:LK315" si="624">IF(AND(IZ$165&gt;=EOMONTH($D147,0),IZ$165&lt;EOMONTH($D147,$S147)),-IZ312,0)</f>
        <v>0</v>
      </c>
      <c r="JA315" s="439">
        <f t="shared" si="624"/>
        <v>0</v>
      </c>
      <c r="JB315" s="439">
        <f t="shared" si="624"/>
        <v>0</v>
      </c>
      <c r="JC315" s="439">
        <f t="shared" si="624"/>
        <v>0</v>
      </c>
      <c r="JD315" s="439">
        <f t="shared" si="624"/>
        <v>0</v>
      </c>
      <c r="JE315" s="439">
        <f t="shared" si="624"/>
        <v>0</v>
      </c>
      <c r="JF315" s="439">
        <f t="shared" si="624"/>
        <v>0</v>
      </c>
      <c r="JG315" s="439">
        <f t="shared" si="624"/>
        <v>0</v>
      </c>
      <c r="JH315" s="439">
        <f t="shared" si="624"/>
        <v>0</v>
      </c>
      <c r="JI315" s="439">
        <f t="shared" si="624"/>
        <v>0</v>
      </c>
      <c r="JJ315" s="439">
        <f t="shared" si="624"/>
        <v>0</v>
      </c>
      <c r="JK315" s="439">
        <f t="shared" si="624"/>
        <v>0</v>
      </c>
      <c r="JL315" s="439">
        <f t="shared" si="624"/>
        <v>0</v>
      </c>
      <c r="JM315" s="439">
        <f t="shared" si="624"/>
        <v>0</v>
      </c>
      <c r="JN315" s="439">
        <f t="shared" si="624"/>
        <v>0</v>
      </c>
      <c r="JO315" s="439">
        <f t="shared" si="624"/>
        <v>0</v>
      </c>
      <c r="JP315" s="439">
        <f t="shared" si="624"/>
        <v>0</v>
      </c>
      <c r="JQ315" s="439">
        <f t="shared" si="624"/>
        <v>0</v>
      </c>
      <c r="JR315" s="439">
        <f t="shared" si="624"/>
        <v>0</v>
      </c>
      <c r="JS315" s="439">
        <f t="shared" si="624"/>
        <v>0</v>
      </c>
      <c r="JT315" s="439">
        <f t="shared" si="624"/>
        <v>0</v>
      </c>
      <c r="JU315" s="439">
        <f t="shared" si="624"/>
        <v>0</v>
      </c>
      <c r="JV315" s="439">
        <f t="shared" si="624"/>
        <v>0</v>
      </c>
      <c r="JW315" s="439">
        <f t="shared" si="624"/>
        <v>0</v>
      </c>
      <c r="JX315" s="439">
        <f t="shared" si="624"/>
        <v>0</v>
      </c>
      <c r="JY315" s="439">
        <f t="shared" si="624"/>
        <v>0</v>
      </c>
      <c r="JZ315" s="439">
        <f t="shared" si="624"/>
        <v>0</v>
      </c>
      <c r="KA315" s="439">
        <f t="shared" si="624"/>
        <v>0</v>
      </c>
      <c r="KB315" s="439">
        <f t="shared" si="624"/>
        <v>0</v>
      </c>
      <c r="KC315" s="439">
        <f t="shared" si="624"/>
        <v>0</v>
      </c>
      <c r="KD315" s="439">
        <f t="shared" si="624"/>
        <v>0</v>
      </c>
      <c r="KE315" s="439">
        <f t="shared" si="624"/>
        <v>0</v>
      </c>
      <c r="KF315" s="439">
        <f t="shared" si="624"/>
        <v>0</v>
      </c>
      <c r="KG315" s="439">
        <f t="shared" si="624"/>
        <v>0</v>
      </c>
      <c r="KH315" s="439">
        <f t="shared" si="624"/>
        <v>0</v>
      </c>
      <c r="KI315" s="439">
        <f t="shared" si="624"/>
        <v>0</v>
      </c>
      <c r="KJ315" s="439">
        <f t="shared" si="624"/>
        <v>0</v>
      </c>
      <c r="KK315" s="439">
        <f t="shared" si="624"/>
        <v>0</v>
      </c>
      <c r="KL315" s="439">
        <f t="shared" si="624"/>
        <v>0</v>
      </c>
      <c r="KM315" s="439">
        <f t="shared" si="624"/>
        <v>0</v>
      </c>
      <c r="KN315" s="439">
        <f t="shared" si="624"/>
        <v>0</v>
      </c>
      <c r="KO315" s="439">
        <f t="shared" si="624"/>
        <v>0</v>
      </c>
      <c r="KP315" s="439">
        <f t="shared" si="624"/>
        <v>0</v>
      </c>
      <c r="KQ315" s="439">
        <f t="shared" si="624"/>
        <v>0</v>
      </c>
      <c r="KR315" s="439">
        <f t="shared" si="624"/>
        <v>0</v>
      </c>
      <c r="KS315" s="439">
        <f t="shared" si="624"/>
        <v>0</v>
      </c>
      <c r="KT315" s="439">
        <f t="shared" si="624"/>
        <v>0</v>
      </c>
      <c r="KU315" s="439">
        <f t="shared" si="624"/>
        <v>0</v>
      </c>
      <c r="KV315" s="439">
        <f t="shared" si="624"/>
        <v>0</v>
      </c>
      <c r="KW315" s="439">
        <f t="shared" si="624"/>
        <v>0</v>
      </c>
      <c r="KX315" s="439">
        <f t="shared" si="624"/>
        <v>0</v>
      </c>
      <c r="KY315" s="439">
        <f t="shared" si="624"/>
        <v>0</v>
      </c>
      <c r="KZ315" s="439">
        <f t="shared" si="624"/>
        <v>0</v>
      </c>
      <c r="LA315" s="439">
        <f t="shared" si="624"/>
        <v>0</v>
      </c>
      <c r="LB315" s="439">
        <f t="shared" si="624"/>
        <v>0</v>
      </c>
      <c r="LC315" s="439">
        <f t="shared" si="624"/>
        <v>0</v>
      </c>
      <c r="LD315" s="439">
        <f t="shared" si="624"/>
        <v>0</v>
      </c>
      <c r="LE315" s="439">
        <f t="shared" si="624"/>
        <v>0</v>
      </c>
      <c r="LF315" s="439">
        <f t="shared" si="624"/>
        <v>0</v>
      </c>
      <c r="LG315" s="439">
        <f t="shared" si="624"/>
        <v>0</v>
      </c>
      <c r="LH315" s="439">
        <f t="shared" si="624"/>
        <v>0</v>
      </c>
      <c r="LI315" s="439">
        <f t="shared" si="624"/>
        <v>0</v>
      </c>
      <c r="LJ315" s="439">
        <f t="shared" si="624"/>
        <v>0</v>
      </c>
      <c r="LK315" s="439">
        <f t="shared" si="624"/>
        <v>0</v>
      </c>
      <c r="LL315" s="439">
        <f t="shared" ref="LL315:NK315" si="625">IF(AND(LL$165&gt;=EOMONTH($D147,0),LL$165&lt;EOMONTH($D147,$S147)),-LL312,0)</f>
        <v>0</v>
      </c>
      <c r="LM315" s="439">
        <f t="shared" si="625"/>
        <v>0</v>
      </c>
      <c r="LN315" s="439">
        <f t="shared" si="625"/>
        <v>0</v>
      </c>
      <c r="LO315" s="439">
        <f t="shared" si="625"/>
        <v>0</v>
      </c>
      <c r="LP315" s="439">
        <f t="shared" si="625"/>
        <v>0</v>
      </c>
      <c r="LQ315" s="439">
        <f t="shared" si="625"/>
        <v>0</v>
      </c>
      <c r="LR315" s="439">
        <f t="shared" si="625"/>
        <v>0</v>
      </c>
      <c r="LS315" s="439">
        <f t="shared" si="625"/>
        <v>0</v>
      </c>
      <c r="LT315" s="439">
        <f t="shared" si="625"/>
        <v>0</v>
      </c>
      <c r="LU315" s="439">
        <f t="shared" si="625"/>
        <v>0</v>
      </c>
      <c r="LV315" s="439">
        <f t="shared" si="625"/>
        <v>0</v>
      </c>
      <c r="LW315" s="439">
        <f t="shared" si="625"/>
        <v>0</v>
      </c>
      <c r="LX315" s="439">
        <f t="shared" si="625"/>
        <v>0</v>
      </c>
      <c r="LY315" s="439">
        <f t="shared" si="625"/>
        <v>0</v>
      </c>
      <c r="LZ315" s="439">
        <f t="shared" si="625"/>
        <v>0</v>
      </c>
      <c r="MA315" s="439">
        <f t="shared" si="625"/>
        <v>0</v>
      </c>
      <c r="MB315" s="439">
        <f t="shared" si="625"/>
        <v>0</v>
      </c>
      <c r="MC315" s="439">
        <f t="shared" si="625"/>
        <v>0</v>
      </c>
      <c r="MD315" s="439">
        <f t="shared" si="625"/>
        <v>0</v>
      </c>
      <c r="ME315" s="439">
        <f t="shared" si="625"/>
        <v>0</v>
      </c>
      <c r="MF315" s="439">
        <f t="shared" si="625"/>
        <v>0</v>
      </c>
      <c r="MG315" s="439">
        <f t="shared" si="625"/>
        <v>0</v>
      </c>
      <c r="MH315" s="439">
        <f t="shared" si="625"/>
        <v>0</v>
      </c>
      <c r="MI315" s="439">
        <f t="shared" si="625"/>
        <v>0</v>
      </c>
      <c r="MJ315" s="439">
        <f t="shared" si="625"/>
        <v>0</v>
      </c>
      <c r="MK315" s="439">
        <f t="shared" si="625"/>
        <v>0</v>
      </c>
      <c r="ML315" s="439">
        <f t="shared" si="625"/>
        <v>0</v>
      </c>
      <c r="MM315" s="439">
        <f t="shared" si="625"/>
        <v>0</v>
      </c>
      <c r="MN315" s="439">
        <f t="shared" si="625"/>
        <v>0</v>
      </c>
      <c r="MO315" s="439">
        <f t="shared" si="625"/>
        <v>0</v>
      </c>
      <c r="MP315" s="439">
        <f t="shared" si="625"/>
        <v>0</v>
      </c>
      <c r="MQ315" s="439">
        <f t="shared" si="625"/>
        <v>0</v>
      </c>
      <c r="MR315" s="439">
        <f t="shared" si="625"/>
        <v>0</v>
      </c>
      <c r="MS315" s="439">
        <f t="shared" si="625"/>
        <v>0</v>
      </c>
      <c r="MT315" s="439">
        <f t="shared" si="625"/>
        <v>0</v>
      </c>
      <c r="MU315" s="439">
        <f t="shared" si="625"/>
        <v>0</v>
      </c>
      <c r="MV315" s="439">
        <f t="shared" si="625"/>
        <v>0</v>
      </c>
      <c r="MW315" s="439">
        <f t="shared" si="625"/>
        <v>0</v>
      </c>
      <c r="MX315" s="439">
        <f t="shared" si="625"/>
        <v>0</v>
      </c>
      <c r="MY315" s="439">
        <f t="shared" si="625"/>
        <v>0</v>
      </c>
      <c r="MZ315" s="439">
        <f t="shared" si="625"/>
        <v>0</v>
      </c>
      <c r="NA315" s="439">
        <f t="shared" si="625"/>
        <v>0</v>
      </c>
      <c r="NB315" s="439">
        <f t="shared" si="625"/>
        <v>0</v>
      </c>
      <c r="NC315" s="439">
        <f t="shared" si="625"/>
        <v>0</v>
      </c>
      <c r="ND315" s="439">
        <f t="shared" si="625"/>
        <v>0</v>
      </c>
      <c r="NE315" s="439">
        <f t="shared" si="625"/>
        <v>0</v>
      </c>
      <c r="NF315" s="439">
        <f t="shared" si="625"/>
        <v>0</v>
      </c>
      <c r="NG315" s="439">
        <f t="shared" si="625"/>
        <v>0</v>
      </c>
      <c r="NH315" s="439">
        <f t="shared" si="625"/>
        <v>0</v>
      </c>
      <c r="NI315" s="439">
        <f t="shared" si="625"/>
        <v>0</v>
      </c>
      <c r="NJ315" s="439">
        <f t="shared" si="625"/>
        <v>0</v>
      </c>
      <c r="NK315" s="442">
        <f t="shared" si="625"/>
        <v>0</v>
      </c>
    </row>
    <row r="316" spans="1:375" x14ac:dyDescent="0.15">
      <c r="A316" s="436">
        <f t="shared" si="613"/>
        <v>534561.00220066216</v>
      </c>
      <c r="B316" s="441" t="s">
        <v>745</v>
      </c>
      <c r="C316" s="438" t="s">
        <v>752</v>
      </c>
      <c r="D316" s="439">
        <f t="shared" ref="D316:BO316" si="626">IF(OR(D$165&lt;=EOMONTH($E147,$R147*(1-$O147)),D$165&gt;EOMONTH($E147,$P147*12*(1-$O147)+$Q147*12*$O147+$R147*(1-$O147))),0,FV($W147,ROUNDDOWN(YEARFRAC($D$165,D$165,1),0),0,-($U147*(1-$O147)+$V147*$O147)*$B147/12,0))</f>
        <v>0</v>
      </c>
      <c r="E316" s="439">
        <f t="shared" si="626"/>
        <v>0</v>
      </c>
      <c r="F316" s="439">
        <f t="shared" si="626"/>
        <v>0</v>
      </c>
      <c r="G316" s="439">
        <f t="shared" si="626"/>
        <v>0</v>
      </c>
      <c r="H316" s="439">
        <f t="shared" si="626"/>
        <v>0</v>
      </c>
      <c r="I316" s="439">
        <f t="shared" si="626"/>
        <v>0</v>
      </c>
      <c r="J316" s="439">
        <f t="shared" si="626"/>
        <v>0</v>
      </c>
      <c r="K316" s="439">
        <f t="shared" si="626"/>
        <v>0</v>
      </c>
      <c r="L316" s="439">
        <f t="shared" si="626"/>
        <v>0</v>
      </c>
      <c r="M316" s="439">
        <f t="shared" si="626"/>
        <v>0</v>
      </c>
      <c r="N316" s="439">
        <f t="shared" si="626"/>
        <v>0</v>
      </c>
      <c r="O316" s="439">
        <f t="shared" si="626"/>
        <v>0</v>
      </c>
      <c r="P316" s="439">
        <f t="shared" si="626"/>
        <v>0</v>
      </c>
      <c r="Q316" s="439">
        <f t="shared" si="626"/>
        <v>0</v>
      </c>
      <c r="R316" s="439">
        <f t="shared" si="626"/>
        <v>0</v>
      </c>
      <c r="S316" s="439">
        <f t="shared" si="626"/>
        <v>0</v>
      </c>
      <c r="T316" s="439">
        <f t="shared" si="626"/>
        <v>0</v>
      </c>
      <c r="U316" s="439">
        <f t="shared" si="626"/>
        <v>0</v>
      </c>
      <c r="V316" s="439">
        <f t="shared" si="626"/>
        <v>0</v>
      </c>
      <c r="W316" s="439">
        <f t="shared" si="626"/>
        <v>0</v>
      </c>
      <c r="X316" s="439">
        <f t="shared" si="626"/>
        <v>0</v>
      </c>
      <c r="Y316" s="439">
        <f t="shared" si="626"/>
        <v>0</v>
      </c>
      <c r="Z316" s="439">
        <f t="shared" si="626"/>
        <v>0</v>
      </c>
      <c r="AA316" s="439">
        <f t="shared" si="626"/>
        <v>0</v>
      </c>
      <c r="AB316" s="439">
        <f t="shared" si="626"/>
        <v>0</v>
      </c>
      <c r="AC316" s="439">
        <f t="shared" si="626"/>
        <v>0</v>
      </c>
      <c r="AD316" s="439">
        <f t="shared" si="626"/>
        <v>0</v>
      </c>
      <c r="AE316" s="439">
        <f t="shared" si="626"/>
        <v>0</v>
      </c>
      <c r="AF316" s="439">
        <f t="shared" si="626"/>
        <v>0</v>
      </c>
      <c r="AG316" s="439">
        <f t="shared" si="626"/>
        <v>0</v>
      </c>
      <c r="AH316" s="439">
        <f t="shared" si="626"/>
        <v>0</v>
      </c>
      <c r="AI316" s="439">
        <f t="shared" si="626"/>
        <v>0</v>
      </c>
      <c r="AJ316" s="439">
        <f t="shared" si="626"/>
        <v>0</v>
      </c>
      <c r="AK316" s="439">
        <f t="shared" si="626"/>
        <v>0</v>
      </c>
      <c r="AL316" s="439">
        <f t="shared" si="626"/>
        <v>0</v>
      </c>
      <c r="AM316" s="439">
        <f t="shared" si="626"/>
        <v>0</v>
      </c>
      <c r="AN316" s="439">
        <f t="shared" si="626"/>
        <v>0</v>
      </c>
      <c r="AO316" s="439">
        <f t="shared" si="626"/>
        <v>0</v>
      </c>
      <c r="AP316" s="439">
        <f t="shared" si="626"/>
        <v>0</v>
      </c>
      <c r="AQ316" s="439">
        <f t="shared" si="626"/>
        <v>0</v>
      </c>
      <c r="AR316" s="439">
        <f t="shared" si="626"/>
        <v>0</v>
      </c>
      <c r="AS316" s="439">
        <f t="shared" si="626"/>
        <v>0</v>
      </c>
      <c r="AT316" s="439">
        <f t="shared" si="626"/>
        <v>0</v>
      </c>
      <c r="AU316" s="439">
        <f t="shared" si="626"/>
        <v>0</v>
      </c>
      <c r="AV316" s="439">
        <f t="shared" si="626"/>
        <v>0</v>
      </c>
      <c r="AW316" s="439">
        <f t="shared" si="626"/>
        <v>0</v>
      </c>
      <c r="AX316" s="439">
        <f t="shared" si="626"/>
        <v>0</v>
      </c>
      <c r="AY316" s="439">
        <f t="shared" si="626"/>
        <v>0</v>
      </c>
      <c r="AZ316" s="439">
        <f t="shared" si="626"/>
        <v>0</v>
      </c>
      <c r="BA316" s="439">
        <f t="shared" si="626"/>
        <v>0</v>
      </c>
      <c r="BB316" s="439">
        <f t="shared" si="626"/>
        <v>0</v>
      </c>
      <c r="BC316" s="439">
        <f t="shared" si="626"/>
        <v>0</v>
      </c>
      <c r="BD316" s="439">
        <f t="shared" si="626"/>
        <v>0</v>
      </c>
      <c r="BE316" s="439">
        <f t="shared" si="626"/>
        <v>0</v>
      </c>
      <c r="BF316" s="439">
        <f t="shared" si="626"/>
        <v>0</v>
      </c>
      <c r="BG316" s="439">
        <f t="shared" si="626"/>
        <v>0</v>
      </c>
      <c r="BH316" s="439">
        <f t="shared" si="626"/>
        <v>0</v>
      </c>
      <c r="BI316" s="439">
        <f t="shared" si="626"/>
        <v>0</v>
      </c>
      <c r="BJ316" s="439">
        <f t="shared" si="626"/>
        <v>0</v>
      </c>
      <c r="BK316" s="439">
        <f t="shared" si="626"/>
        <v>5252.3744466666667</v>
      </c>
      <c r="BL316" s="439">
        <f t="shared" si="626"/>
        <v>5252.3744466666667</v>
      </c>
      <c r="BM316" s="439">
        <f t="shared" si="626"/>
        <v>5409.9456800666667</v>
      </c>
      <c r="BN316" s="439">
        <f t="shared" si="626"/>
        <v>5409.9456800666667</v>
      </c>
      <c r="BO316" s="439">
        <f t="shared" si="626"/>
        <v>5409.9456800666667</v>
      </c>
      <c r="BP316" s="439">
        <f t="shared" ref="BP316:EA316" si="627">IF(OR(BP$165&lt;=EOMONTH($E147,$R147*(1-$O147)),BP$165&gt;EOMONTH($E147,$P147*12*(1-$O147)+$Q147*12*$O147+$R147*(1-$O147))),0,FV($W147,ROUNDDOWN(YEARFRAC($D$165,BP$165,1),0),0,-($U147*(1-$O147)+$V147*$O147)*$B147/12,0))</f>
        <v>5409.9456800666667</v>
      </c>
      <c r="BQ316" s="439">
        <f t="shared" si="627"/>
        <v>5409.9456800666667</v>
      </c>
      <c r="BR316" s="439">
        <f t="shared" si="627"/>
        <v>5409.9456800666667</v>
      </c>
      <c r="BS316" s="439">
        <f t="shared" si="627"/>
        <v>5409.9456800666667</v>
      </c>
      <c r="BT316" s="439">
        <f t="shared" si="627"/>
        <v>5409.9456800666667</v>
      </c>
      <c r="BU316" s="439">
        <f t="shared" si="627"/>
        <v>5409.9456800666667</v>
      </c>
      <c r="BV316" s="439">
        <f t="shared" si="627"/>
        <v>5409.9456800666667</v>
      </c>
      <c r="BW316" s="439">
        <f t="shared" si="627"/>
        <v>5409.9456800666667</v>
      </c>
      <c r="BX316" s="439">
        <f t="shared" si="627"/>
        <v>5409.9456800666667</v>
      </c>
      <c r="BY316" s="439">
        <f t="shared" si="627"/>
        <v>5572.2440504686665</v>
      </c>
      <c r="BZ316" s="439">
        <f t="shared" si="627"/>
        <v>5572.2440504686665</v>
      </c>
      <c r="CA316" s="439">
        <f t="shared" si="627"/>
        <v>5572.2440504686665</v>
      </c>
      <c r="CB316" s="439">
        <f t="shared" si="627"/>
        <v>5572.2440504686665</v>
      </c>
      <c r="CC316" s="439">
        <f t="shared" si="627"/>
        <v>5572.2440504686665</v>
      </c>
      <c r="CD316" s="439">
        <f t="shared" si="627"/>
        <v>5572.2440504686665</v>
      </c>
      <c r="CE316" s="439">
        <f t="shared" si="627"/>
        <v>5572.2440504686665</v>
      </c>
      <c r="CF316" s="439">
        <f t="shared" si="627"/>
        <v>5572.2440504686665</v>
      </c>
      <c r="CG316" s="439">
        <f t="shared" si="627"/>
        <v>5572.2440504686665</v>
      </c>
      <c r="CH316" s="439">
        <f t="shared" si="627"/>
        <v>5572.2440504686665</v>
      </c>
      <c r="CI316" s="439">
        <f t="shared" si="627"/>
        <v>5572.2440504686665</v>
      </c>
      <c r="CJ316" s="439">
        <f t="shared" si="627"/>
        <v>5572.2440504686665</v>
      </c>
      <c r="CK316" s="439">
        <f t="shared" si="627"/>
        <v>5739.4113719827274</v>
      </c>
      <c r="CL316" s="439">
        <f t="shared" si="627"/>
        <v>5739.4113719827274</v>
      </c>
      <c r="CM316" s="439">
        <f t="shared" si="627"/>
        <v>5739.4113719827274</v>
      </c>
      <c r="CN316" s="439">
        <f t="shared" si="627"/>
        <v>5739.4113719827274</v>
      </c>
      <c r="CO316" s="439">
        <f t="shared" si="627"/>
        <v>5739.4113719827274</v>
      </c>
      <c r="CP316" s="439">
        <f t="shared" si="627"/>
        <v>5739.4113719827274</v>
      </c>
      <c r="CQ316" s="439">
        <f t="shared" si="627"/>
        <v>5739.4113719827274</v>
      </c>
      <c r="CR316" s="439">
        <f t="shared" si="627"/>
        <v>5739.4113719827274</v>
      </c>
      <c r="CS316" s="439">
        <f t="shared" si="627"/>
        <v>5739.4113719827274</v>
      </c>
      <c r="CT316" s="439">
        <f t="shared" si="627"/>
        <v>5739.4113719827274</v>
      </c>
      <c r="CU316" s="439">
        <f t="shared" si="627"/>
        <v>5739.4113719827274</v>
      </c>
      <c r="CV316" s="439">
        <f t="shared" si="627"/>
        <v>5739.4113719827274</v>
      </c>
      <c r="CW316" s="439">
        <f t="shared" si="627"/>
        <v>5911.5937131422079</v>
      </c>
      <c r="CX316" s="439">
        <f t="shared" si="627"/>
        <v>5911.5937131422079</v>
      </c>
      <c r="CY316" s="439">
        <f t="shared" si="627"/>
        <v>5911.5937131422079</v>
      </c>
      <c r="CZ316" s="439">
        <f t="shared" si="627"/>
        <v>5911.5937131422079</v>
      </c>
      <c r="DA316" s="439">
        <f t="shared" si="627"/>
        <v>5911.5937131422079</v>
      </c>
      <c r="DB316" s="439">
        <f t="shared" si="627"/>
        <v>5911.5937131422079</v>
      </c>
      <c r="DC316" s="439">
        <f t="shared" si="627"/>
        <v>5911.5937131422079</v>
      </c>
      <c r="DD316" s="439">
        <f t="shared" si="627"/>
        <v>5911.5937131422079</v>
      </c>
      <c r="DE316" s="439">
        <f t="shared" si="627"/>
        <v>5911.5937131422079</v>
      </c>
      <c r="DF316" s="439">
        <f t="shared" si="627"/>
        <v>5911.5937131422079</v>
      </c>
      <c r="DG316" s="439">
        <f t="shared" si="627"/>
        <v>5911.5937131422079</v>
      </c>
      <c r="DH316" s="439">
        <f t="shared" si="627"/>
        <v>5911.5937131422079</v>
      </c>
      <c r="DI316" s="439">
        <f t="shared" si="627"/>
        <v>6088.9415245364744</v>
      </c>
      <c r="DJ316" s="439">
        <f t="shared" si="627"/>
        <v>6088.9415245364744</v>
      </c>
      <c r="DK316" s="439">
        <f t="shared" si="627"/>
        <v>6088.9415245364744</v>
      </c>
      <c r="DL316" s="439">
        <f t="shared" si="627"/>
        <v>6088.9415245364744</v>
      </c>
      <c r="DM316" s="439">
        <f t="shared" si="627"/>
        <v>6088.9415245364744</v>
      </c>
      <c r="DN316" s="439">
        <f t="shared" si="627"/>
        <v>6088.9415245364744</v>
      </c>
      <c r="DO316" s="439">
        <f t="shared" si="627"/>
        <v>6088.9415245364744</v>
      </c>
      <c r="DP316" s="439">
        <f t="shared" si="627"/>
        <v>6088.9415245364744</v>
      </c>
      <c r="DQ316" s="439">
        <f t="shared" si="627"/>
        <v>6088.9415245364744</v>
      </c>
      <c r="DR316" s="439">
        <f t="shared" si="627"/>
        <v>6088.9415245364744</v>
      </c>
      <c r="DS316" s="439">
        <f t="shared" si="627"/>
        <v>6088.9415245364744</v>
      </c>
      <c r="DT316" s="439">
        <f t="shared" si="627"/>
        <v>6088.9415245364744</v>
      </c>
      <c r="DU316" s="439">
        <f t="shared" si="627"/>
        <v>6271.6097702725683</v>
      </c>
      <c r="DV316" s="439">
        <f t="shared" si="627"/>
        <v>6271.6097702725683</v>
      </c>
      <c r="DW316" s="439">
        <f t="shared" si="627"/>
        <v>6271.6097702725683</v>
      </c>
      <c r="DX316" s="439">
        <f t="shared" si="627"/>
        <v>6271.6097702725683</v>
      </c>
      <c r="DY316" s="439">
        <f t="shared" si="627"/>
        <v>6271.6097702725683</v>
      </c>
      <c r="DZ316" s="439">
        <f t="shared" si="627"/>
        <v>6271.6097702725683</v>
      </c>
      <c r="EA316" s="439">
        <f t="shared" si="627"/>
        <v>6271.6097702725683</v>
      </c>
      <c r="EB316" s="439">
        <f t="shared" ref="EB316:GM316" si="628">IF(OR(EB$165&lt;=EOMONTH($E147,$R147*(1-$O147)),EB$165&gt;EOMONTH($E147,$P147*12*(1-$O147)+$Q147*12*$O147+$R147*(1-$O147))),0,FV($W147,ROUNDDOWN(YEARFRAC($D$165,EB$165,1),0),0,-($U147*(1-$O147)+$V147*$O147)*$B147/12,0))</f>
        <v>6271.6097702725683</v>
      </c>
      <c r="EC316" s="439">
        <f t="shared" si="628"/>
        <v>6271.6097702725683</v>
      </c>
      <c r="ED316" s="439">
        <f t="shared" si="628"/>
        <v>6271.6097702725683</v>
      </c>
      <c r="EE316" s="439">
        <f t="shared" si="628"/>
        <v>6271.6097702725683</v>
      </c>
      <c r="EF316" s="439">
        <f t="shared" si="628"/>
        <v>6271.6097702725683</v>
      </c>
      <c r="EG316" s="439">
        <f t="shared" si="628"/>
        <v>6459.7580633807456</v>
      </c>
      <c r="EH316" s="439">
        <f t="shared" si="628"/>
        <v>6459.7580633807456</v>
      </c>
      <c r="EI316" s="439">
        <f t="shared" si="628"/>
        <v>6459.7580633807456</v>
      </c>
      <c r="EJ316" s="439">
        <f t="shared" si="628"/>
        <v>6459.7580633807456</v>
      </c>
      <c r="EK316" s="439">
        <f t="shared" si="628"/>
        <v>6459.7580633807456</v>
      </c>
      <c r="EL316" s="439">
        <f t="shared" si="628"/>
        <v>6459.7580633807456</v>
      </c>
      <c r="EM316" s="439">
        <f t="shared" si="628"/>
        <v>6459.7580633807456</v>
      </c>
      <c r="EN316" s="439">
        <f t="shared" si="628"/>
        <v>6459.7580633807456</v>
      </c>
      <c r="EO316" s="439">
        <f t="shared" si="628"/>
        <v>6459.7580633807456</v>
      </c>
      <c r="EP316" s="439">
        <f t="shared" si="628"/>
        <v>6459.7580633807456</v>
      </c>
      <c r="EQ316" s="439">
        <f t="shared" si="628"/>
        <v>6459.7580633807456</v>
      </c>
      <c r="ER316" s="439">
        <f t="shared" si="628"/>
        <v>6459.7580633807456</v>
      </c>
      <c r="ES316" s="439">
        <f t="shared" si="628"/>
        <v>6653.5508052821669</v>
      </c>
      <c r="ET316" s="439">
        <f t="shared" si="628"/>
        <v>6653.5508052821669</v>
      </c>
      <c r="EU316" s="439">
        <f t="shared" si="628"/>
        <v>6653.5508052821669</v>
      </c>
      <c r="EV316" s="439">
        <f t="shared" si="628"/>
        <v>6653.5508052821669</v>
      </c>
      <c r="EW316" s="439">
        <f t="shared" si="628"/>
        <v>0</v>
      </c>
      <c r="EX316" s="439">
        <f t="shared" si="628"/>
        <v>0</v>
      </c>
      <c r="EY316" s="439">
        <f t="shared" si="628"/>
        <v>0</v>
      </c>
      <c r="EZ316" s="439">
        <f t="shared" si="628"/>
        <v>0</v>
      </c>
      <c r="FA316" s="439">
        <f t="shared" si="628"/>
        <v>0</v>
      </c>
      <c r="FB316" s="439">
        <f t="shared" si="628"/>
        <v>0</v>
      </c>
      <c r="FC316" s="439">
        <f t="shared" si="628"/>
        <v>0</v>
      </c>
      <c r="FD316" s="439">
        <f t="shared" si="628"/>
        <v>0</v>
      </c>
      <c r="FE316" s="439">
        <f t="shared" si="628"/>
        <v>0</v>
      </c>
      <c r="FF316" s="439">
        <f t="shared" si="628"/>
        <v>0</v>
      </c>
      <c r="FG316" s="439">
        <f t="shared" si="628"/>
        <v>0</v>
      </c>
      <c r="FH316" s="439">
        <f t="shared" si="628"/>
        <v>0</v>
      </c>
      <c r="FI316" s="439">
        <f t="shared" si="628"/>
        <v>0</v>
      </c>
      <c r="FJ316" s="439">
        <f t="shared" si="628"/>
        <v>0</v>
      </c>
      <c r="FK316" s="439">
        <f t="shared" si="628"/>
        <v>0</v>
      </c>
      <c r="FL316" s="439">
        <f t="shared" si="628"/>
        <v>0</v>
      </c>
      <c r="FM316" s="439">
        <f t="shared" si="628"/>
        <v>0</v>
      </c>
      <c r="FN316" s="439">
        <f t="shared" si="628"/>
        <v>0</v>
      </c>
      <c r="FO316" s="439">
        <f t="shared" si="628"/>
        <v>0</v>
      </c>
      <c r="FP316" s="439">
        <f t="shared" si="628"/>
        <v>0</v>
      </c>
      <c r="FQ316" s="439">
        <f t="shared" si="628"/>
        <v>0</v>
      </c>
      <c r="FR316" s="439">
        <f t="shared" si="628"/>
        <v>0</v>
      </c>
      <c r="FS316" s="439">
        <f t="shared" si="628"/>
        <v>0</v>
      </c>
      <c r="FT316" s="439">
        <f t="shared" si="628"/>
        <v>0</v>
      </c>
      <c r="FU316" s="439">
        <f t="shared" si="628"/>
        <v>0</v>
      </c>
      <c r="FV316" s="439">
        <f t="shared" si="628"/>
        <v>0</v>
      </c>
      <c r="FW316" s="439">
        <f t="shared" si="628"/>
        <v>0</v>
      </c>
      <c r="FX316" s="439">
        <f t="shared" si="628"/>
        <v>0</v>
      </c>
      <c r="FY316" s="439">
        <f t="shared" si="628"/>
        <v>0</v>
      </c>
      <c r="FZ316" s="439">
        <f t="shared" si="628"/>
        <v>0</v>
      </c>
      <c r="GA316" s="439">
        <f t="shared" si="628"/>
        <v>0</v>
      </c>
      <c r="GB316" s="439">
        <f t="shared" si="628"/>
        <v>0</v>
      </c>
      <c r="GC316" s="439">
        <f t="shared" si="628"/>
        <v>0</v>
      </c>
      <c r="GD316" s="439">
        <f t="shared" si="628"/>
        <v>0</v>
      </c>
      <c r="GE316" s="439">
        <f t="shared" si="628"/>
        <v>0</v>
      </c>
      <c r="GF316" s="439">
        <f t="shared" si="628"/>
        <v>0</v>
      </c>
      <c r="GG316" s="439">
        <f t="shared" si="628"/>
        <v>0</v>
      </c>
      <c r="GH316" s="439">
        <f t="shared" si="628"/>
        <v>0</v>
      </c>
      <c r="GI316" s="439">
        <f t="shared" si="628"/>
        <v>0</v>
      </c>
      <c r="GJ316" s="439">
        <f t="shared" si="628"/>
        <v>0</v>
      </c>
      <c r="GK316" s="439">
        <f t="shared" si="628"/>
        <v>0</v>
      </c>
      <c r="GL316" s="439">
        <f t="shared" si="628"/>
        <v>0</v>
      </c>
      <c r="GM316" s="439">
        <f t="shared" si="628"/>
        <v>0</v>
      </c>
      <c r="GN316" s="439">
        <f t="shared" ref="GN316:IY316" si="629">IF(OR(GN$165&lt;=EOMONTH($E147,$R147*(1-$O147)),GN$165&gt;EOMONTH($E147,$P147*12*(1-$O147)+$Q147*12*$O147+$R147*(1-$O147))),0,FV($W147,ROUNDDOWN(YEARFRAC($D$165,GN$165,1),0),0,-($U147*(1-$O147)+$V147*$O147)*$B147/12,0))</f>
        <v>0</v>
      </c>
      <c r="GO316" s="439">
        <f t="shared" si="629"/>
        <v>0</v>
      </c>
      <c r="GP316" s="439">
        <f t="shared" si="629"/>
        <v>0</v>
      </c>
      <c r="GQ316" s="439">
        <f t="shared" si="629"/>
        <v>0</v>
      </c>
      <c r="GR316" s="439">
        <f t="shared" si="629"/>
        <v>0</v>
      </c>
      <c r="GS316" s="439">
        <f t="shared" si="629"/>
        <v>0</v>
      </c>
      <c r="GT316" s="439">
        <f t="shared" si="629"/>
        <v>0</v>
      </c>
      <c r="GU316" s="439">
        <f t="shared" si="629"/>
        <v>0</v>
      </c>
      <c r="GV316" s="439">
        <f t="shared" si="629"/>
        <v>0</v>
      </c>
      <c r="GW316" s="439">
        <f t="shared" si="629"/>
        <v>0</v>
      </c>
      <c r="GX316" s="439">
        <f t="shared" si="629"/>
        <v>0</v>
      </c>
      <c r="GY316" s="439">
        <f t="shared" si="629"/>
        <v>0</v>
      </c>
      <c r="GZ316" s="439">
        <f t="shared" si="629"/>
        <v>0</v>
      </c>
      <c r="HA316" s="439">
        <f t="shared" si="629"/>
        <v>0</v>
      </c>
      <c r="HB316" s="439">
        <f t="shared" si="629"/>
        <v>0</v>
      </c>
      <c r="HC316" s="439">
        <f t="shared" si="629"/>
        <v>0</v>
      </c>
      <c r="HD316" s="439">
        <f t="shared" si="629"/>
        <v>0</v>
      </c>
      <c r="HE316" s="439">
        <f t="shared" si="629"/>
        <v>0</v>
      </c>
      <c r="HF316" s="439">
        <f t="shared" si="629"/>
        <v>0</v>
      </c>
      <c r="HG316" s="439">
        <f t="shared" si="629"/>
        <v>0</v>
      </c>
      <c r="HH316" s="439">
        <f t="shared" si="629"/>
        <v>0</v>
      </c>
      <c r="HI316" s="439">
        <f t="shared" si="629"/>
        <v>0</v>
      </c>
      <c r="HJ316" s="439">
        <f t="shared" si="629"/>
        <v>0</v>
      </c>
      <c r="HK316" s="439">
        <f t="shared" si="629"/>
        <v>0</v>
      </c>
      <c r="HL316" s="439">
        <f t="shared" si="629"/>
        <v>0</v>
      </c>
      <c r="HM316" s="439">
        <f t="shared" si="629"/>
        <v>0</v>
      </c>
      <c r="HN316" s="439">
        <f t="shared" si="629"/>
        <v>0</v>
      </c>
      <c r="HO316" s="439">
        <f t="shared" si="629"/>
        <v>0</v>
      </c>
      <c r="HP316" s="439">
        <f t="shared" si="629"/>
        <v>0</v>
      </c>
      <c r="HQ316" s="439">
        <f t="shared" si="629"/>
        <v>0</v>
      </c>
      <c r="HR316" s="439">
        <f t="shared" si="629"/>
        <v>0</v>
      </c>
      <c r="HS316" s="439">
        <f t="shared" si="629"/>
        <v>0</v>
      </c>
      <c r="HT316" s="439">
        <f t="shared" si="629"/>
        <v>0</v>
      </c>
      <c r="HU316" s="439">
        <f t="shared" si="629"/>
        <v>0</v>
      </c>
      <c r="HV316" s="439">
        <f t="shared" si="629"/>
        <v>0</v>
      </c>
      <c r="HW316" s="439">
        <f t="shared" si="629"/>
        <v>0</v>
      </c>
      <c r="HX316" s="439">
        <f t="shared" si="629"/>
        <v>0</v>
      </c>
      <c r="HY316" s="439">
        <f t="shared" si="629"/>
        <v>0</v>
      </c>
      <c r="HZ316" s="439">
        <f t="shared" si="629"/>
        <v>0</v>
      </c>
      <c r="IA316" s="439">
        <f t="shared" si="629"/>
        <v>0</v>
      </c>
      <c r="IB316" s="439">
        <f t="shared" si="629"/>
        <v>0</v>
      </c>
      <c r="IC316" s="439">
        <f t="shared" si="629"/>
        <v>0</v>
      </c>
      <c r="ID316" s="439">
        <f t="shared" si="629"/>
        <v>0</v>
      </c>
      <c r="IE316" s="439">
        <f t="shared" si="629"/>
        <v>0</v>
      </c>
      <c r="IF316" s="439">
        <f t="shared" si="629"/>
        <v>0</v>
      </c>
      <c r="IG316" s="439">
        <f t="shared" si="629"/>
        <v>0</v>
      </c>
      <c r="IH316" s="439">
        <f t="shared" si="629"/>
        <v>0</v>
      </c>
      <c r="II316" s="439">
        <f t="shared" si="629"/>
        <v>0</v>
      </c>
      <c r="IJ316" s="439">
        <f t="shared" si="629"/>
        <v>0</v>
      </c>
      <c r="IK316" s="439">
        <f t="shared" si="629"/>
        <v>0</v>
      </c>
      <c r="IL316" s="439">
        <f t="shared" si="629"/>
        <v>0</v>
      </c>
      <c r="IM316" s="439">
        <f t="shared" si="629"/>
        <v>0</v>
      </c>
      <c r="IN316" s="439">
        <f t="shared" si="629"/>
        <v>0</v>
      </c>
      <c r="IO316" s="439">
        <f t="shared" si="629"/>
        <v>0</v>
      </c>
      <c r="IP316" s="439">
        <f t="shared" si="629"/>
        <v>0</v>
      </c>
      <c r="IQ316" s="439">
        <f t="shared" si="629"/>
        <v>0</v>
      </c>
      <c r="IR316" s="439">
        <f t="shared" si="629"/>
        <v>0</v>
      </c>
      <c r="IS316" s="439">
        <f t="shared" si="629"/>
        <v>0</v>
      </c>
      <c r="IT316" s="439">
        <f t="shared" si="629"/>
        <v>0</v>
      </c>
      <c r="IU316" s="439">
        <f t="shared" si="629"/>
        <v>0</v>
      </c>
      <c r="IV316" s="439">
        <f t="shared" si="629"/>
        <v>0</v>
      </c>
      <c r="IW316" s="439">
        <f t="shared" si="629"/>
        <v>0</v>
      </c>
      <c r="IX316" s="439">
        <f t="shared" si="629"/>
        <v>0</v>
      </c>
      <c r="IY316" s="439">
        <f t="shared" si="629"/>
        <v>0</v>
      </c>
      <c r="IZ316" s="439">
        <f t="shared" ref="IZ316:LK316" si="630">IF(OR(IZ$165&lt;=EOMONTH($E147,$R147*(1-$O147)),IZ$165&gt;EOMONTH($E147,$P147*12*(1-$O147)+$Q147*12*$O147+$R147*(1-$O147))),0,FV($W147,ROUNDDOWN(YEARFRAC($D$165,IZ$165,1),0),0,-($U147*(1-$O147)+$V147*$O147)*$B147/12,0))</f>
        <v>0</v>
      </c>
      <c r="JA316" s="439">
        <f t="shared" si="630"/>
        <v>0</v>
      </c>
      <c r="JB316" s="439">
        <f t="shared" si="630"/>
        <v>0</v>
      </c>
      <c r="JC316" s="439">
        <f t="shared" si="630"/>
        <v>0</v>
      </c>
      <c r="JD316" s="439">
        <f t="shared" si="630"/>
        <v>0</v>
      </c>
      <c r="JE316" s="439">
        <f t="shared" si="630"/>
        <v>0</v>
      </c>
      <c r="JF316" s="439">
        <f t="shared" si="630"/>
        <v>0</v>
      </c>
      <c r="JG316" s="439">
        <f t="shared" si="630"/>
        <v>0</v>
      </c>
      <c r="JH316" s="439">
        <f t="shared" si="630"/>
        <v>0</v>
      </c>
      <c r="JI316" s="439">
        <f t="shared" si="630"/>
        <v>0</v>
      </c>
      <c r="JJ316" s="439">
        <f t="shared" si="630"/>
        <v>0</v>
      </c>
      <c r="JK316" s="439">
        <f t="shared" si="630"/>
        <v>0</v>
      </c>
      <c r="JL316" s="439">
        <f t="shared" si="630"/>
        <v>0</v>
      </c>
      <c r="JM316" s="439">
        <f t="shared" si="630"/>
        <v>0</v>
      </c>
      <c r="JN316" s="439">
        <f t="shared" si="630"/>
        <v>0</v>
      </c>
      <c r="JO316" s="439">
        <f t="shared" si="630"/>
        <v>0</v>
      </c>
      <c r="JP316" s="439">
        <f t="shared" si="630"/>
        <v>0</v>
      </c>
      <c r="JQ316" s="439">
        <f t="shared" si="630"/>
        <v>0</v>
      </c>
      <c r="JR316" s="439">
        <f t="shared" si="630"/>
        <v>0</v>
      </c>
      <c r="JS316" s="439">
        <f t="shared" si="630"/>
        <v>0</v>
      </c>
      <c r="JT316" s="439">
        <f t="shared" si="630"/>
        <v>0</v>
      </c>
      <c r="JU316" s="439">
        <f t="shared" si="630"/>
        <v>0</v>
      </c>
      <c r="JV316" s="439">
        <f t="shared" si="630"/>
        <v>0</v>
      </c>
      <c r="JW316" s="439">
        <f t="shared" si="630"/>
        <v>0</v>
      </c>
      <c r="JX316" s="439">
        <f t="shared" si="630"/>
        <v>0</v>
      </c>
      <c r="JY316" s="439">
        <f t="shared" si="630"/>
        <v>0</v>
      </c>
      <c r="JZ316" s="439">
        <f t="shared" si="630"/>
        <v>0</v>
      </c>
      <c r="KA316" s="439">
        <f t="shared" si="630"/>
        <v>0</v>
      </c>
      <c r="KB316" s="439">
        <f t="shared" si="630"/>
        <v>0</v>
      </c>
      <c r="KC316" s="439">
        <f t="shared" si="630"/>
        <v>0</v>
      </c>
      <c r="KD316" s="439">
        <f t="shared" si="630"/>
        <v>0</v>
      </c>
      <c r="KE316" s="439">
        <f t="shared" si="630"/>
        <v>0</v>
      </c>
      <c r="KF316" s="439">
        <f t="shared" si="630"/>
        <v>0</v>
      </c>
      <c r="KG316" s="439">
        <f t="shared" si="630"/>
        <v>0</v>
      </c>
      <c r="KH316" s="439">
        <f t="shared" si="630"/>
        <v>0</v>
      </c>
      <c r="KI316" s="439">
        <f t="shared" si="630"/>
        <v>0</v>
      </c>
      <c r="KJ316" s="439">
        <f t="shared" si="630"/>
        <v>0</v>
      </c>
      <c r="KK316" s="439">
        <f t="shared" si="630"/>
        <v>0</v>
      </c>
      <c r="KL316" s="439">
        <f t="shared" si="630"/>
        <v>0</v>
      </c>
      <c r="KM316" s="439">
        <f t="shared" si="630"/>
        <v>0</v>
      </c>
      <c r="KN316" s="439">
        <f t="shared" si="630"/>
        <v>0</v>
      </c>
      <c r="KO316" s="439">
        <f t="shared" si="630"/>
        <v>0</v>
      </c>
      <c r="KP316" s="439">
        <f t="shared" si="630"/>
        <v>0</v>
      </c>
      <c r="KQ316" s="439">
        <f t="shared" si="630"/>
        <v>0</v>
      </c>
      <c r="KR316" s="439">
        <f t="shared" si="630"/>
        <v>0</v>
      </c>
      <c r="KS316" s="439">
        <f t="shared" si="630"/>
        <v>0</v>
      </c>
      <c r="KT316" s="439">
        <f t="shared" si="630"/>
        <v>0</v>
      </c>
      <c r="KU316" s="439">
        <f t="shared" si="630"/>
        <v>0</v>
      </c>
      <c r="KV316" s="439">
        <f t="shared" si="630"/>
        <v>0</v>
      </c>
      <c r="KW316" s="439">
        <f t="shared" si="630"/>
        <v>0</v>
      </c>
      <c r="KX316" s="439">
        <f t="shared" si="630"/>
        <v>0</v>
      </c>
      <c r="KY316" s="439">
        <f t="shared" si="630"/>
        <v>0</v>
      </c>
      <c r="KZ316" s="439">
        <f t="shared" si="630"/>
        <v>0</v>
      </c>
      <c r="LA316" s="439">
        <f t="shared" si="630"/>
        <v>0</v>
      </c>
      <c r="LB316" s="439">
        <f t="shared" si="630"/>
        <v>0</v>
      </c>
      <c r="LC316" s="439">
        <f t="shared" si="630"/>
        <v>0</v>
      </c>
      <c r="LD316" s="439">
        <f t="shared" si="630"/>
        <v>0</v>
      </c>
      <c r="LE316" s="439">
        <f t="shared" si="630"/>
        <v>0</v>
      </c>
      <c r="LF316" s="439">
        <f t="shared" si="630"/>
        <v>0</v>
      </c>
      <c r="LG316" s="439">
        <f t="shared" si="630"/>
        <v>0</v>
      </c>
      <c r="LH316" s="439">
        <f t="shared" si="630"/>
        <v>0</v>
      </c>
      <c r="LI316" s="439">
        <f t="shared" si="630"/>
        <v>0</v>
      </c>
      <c r="LJ316" s="439">
        <f t="shared" si="630"/>
        <v>0</v>
      </c>
      <c r="LK316" s="439">
        <f t="shared" si="630"/>
        <v>0</v>
      </c>
      <c r="LL316" s="439">
        <f t="shared" ref="LL316:NK316" si="631">IF(OR(LL$165&lt;=EOMONTH($E147,$R147*(1-$O147)),LL$165&gt;EOMONTH($E147,$P147*12*(1-$O147)+$Q147*12*$O147+$R147*(1-$O147))),0,FV($W147,ROUNDDOWN(YEARFRAC($D$165,LL$165,1),0),0,-($U147*(1-$O147)+$V147*$O147)*$B147/12,0))</f>
        <v>0</v>
      </c>
      <c r="LM316" s="439">
        <f t="shared" si="631"/>
        <v>0</v>
      </c>
      <c r="LN316" s="439">
        <f t="shared" si="631"/>
        <v>0</v>
      </c>
      <c r="LO316" s="439">
        <f t="shared" si="631"/>
        <v>0</v>
      </c>
      <c r="LP316" s="439">
        <f t="shared" si="631"/>
        <v>0</v>
      </c>
      <c r="LQ316" s="439">
        <f t="shared" si="631"/>
        <v>0</v>
      </c>
      <c r="LR316" s="439">
        <f t="shared" si="631"/>
        <v>0</v>
      </c>
      <c r="LS316" s="439">
        <f t="shared" si="631"/>
        <v>0</v>
      </c>
      <c r="LT316" s="439">
        <f t="shared" si="631"/>
        <v>0</v>
      </c>
      <c r="LU316" s="439">
        <f t="shared" si="631"/>
        <v>0</v>
      </c>
      <c r="LV316" s="439">
        <f t="shared" si="631"/>
        <v>0</v>
      </c>
      <c r="LW316" s="439">
        <f t="shared" si="631"/>
        <v>0</v>
      </c>
      <c r="LX316" s="439">
        <f t="shared" si="631"/>
        <v>0</v>
      </c>
      <c r="LY316" s="439">
        <f t="shared" si="631"/>
        <v>0</v>
      </c>
      <c r="LZ316" s="439">
        <f t="shared" si="631"/>
        <v>0</v>
      </c>
      <c r="MA316" s="439">
        <f t="shared" si="631"/>
        <v>0</v>
      </c>
      <c r="MB316" s="439">
        <f t="shared" si="631"/>
        <v>0</v>
      </c>
      <c r="MC316" s="439">
        <f t="shared" si="631"/>
        <v>0</v>
      </c>
      <c r="MD316" s="439">
        <f t="shared" si="631"/>
        <v>0</v>
      </c>
      <c r="ME316" s="439">
        <f t="shared" si="631"/>
        <v>0</v>
      </c>
      <c r="MF316" s="439">
        <f t="shared" si="631"/>
        <v>0</v>
      </c>
      <c r="MG316" s="439">
        <f t="shared" si="631"/>
        <v>0</v>
      </c>
      <c r="MH316" s="439">
        <f t="shared" si="631"/>
        <v>0</v>
      </c>
      <c r="MI316" s="439">
        <f t="shared" si="631"/>
        <v>0</v>
      </c>
      <c r="MJ316" s="439">
        <f t="shared" si="631"/>
        <v>0</v>
      </c>
      <c r="MK316" s="439">
        <f t="shared" si="631"/>
        <v>0</v>
      </c>
      <c r="ML316" s="439">
        <f t="shared" si="631"/>
        <v>0</v>
      </c>
      <c r="MM316" s="439">
        <f t="shared" si="631"/>
        <v>0</v>
      </c>
      <c r="MN316" s="439">
        <f t="shared" si="631"/>
        <v>0</v>
      </c>
      <c r="MO316" s="439">
        <f t="shared" si="631"/>
        <v>0</v>
      </c>
      <c r="MP316" s="439">
        <f t="shared" si="631"/>
        <v>0</v>
      </c>
      <c r="MQ316" s="439">
        <f t="shared" si="631"/>
        <v>0</v>
      </c>
      <c r="MR316" s="439">
        <f t="shared" si="631"/>
        <v>0</v>
      </c>
      <c r="MS316" s="439">
        <f t="shared" si="631"/>
        <v>0</v>
      </c>
      <c r="MT316" s="439">
        <f t="shared" si="631"/>
        <v>0</v>
      </c>
      <c r="MU316" s="439">
        <f t="shared" si="631"/>
        <v>0</v>
      </c>
      <c r="MV316" s="439">
        <f t="shared" si="631"/>
        <v>0</v>
      </c>
      <c r="MW316" s="439">
        <f t="shared" si="631"/>
        <v>0</v>
      </c>
      <c r="MX316" s="439">
        <f t="shared" si="631"/>
        <v>0</v>
      </c>
      <c r="MY316" s="439">
        <f t="shared" si="631"/>
        <v>0</v>
      </c>
      <c r="MZ316" s="439">
        <f t="shared" si="631"/>
        <v>0</v>
      </c>
      <c r="NA316" s="439">
        <f t="shared" si="631"/>
        <v>0</v>
      </c>
      <c r="NB316" s="439">
        <f t="shared" si="631"/>
        <v>0</v>
      </c>
      <c r="NC316" s="439">
        <f t="shared" si="631"/>
        <v>0</v>
      </c>
      <c r="ND316" s="439">
        <f t="shared" si="631"/>
        <v>0</v>
      </c>
      <c r="NE316" s="439">
        <f t="shared" si="631"/>
        <v>0</v>
      </c>
      <c r="NF316" s="439">
        <f t="shared" si="631"/>
        <v>0</v>
      </c>
      <c r="NG316" s="439">
        <f t="shared" si="631"/>
        <v>0</v>
      </c>
      <c r="NH316" s="439">
        <f t="shared" si="631"/>
        <v>0</v>
      </c>
      <c r="NI316" s="439">
        <f t="shared" si="631"/>
        <v>0</v>
      </c>
      <c r="NJ316" s="439">
        <f t="shared" si="631"/>
        <v>0</v>
      </c>
      <c r="NK316" s="442">
        <f t="shared" si="631"/>
        <v>0</v>
      </c>
    </row>
    <row r="317" spans="1:375" x14ac:dyDescent="0.15">
      <c r="A317" s="436">
        <f t="shared" si="613"/>
        <v>-10504.748893333333</v>
      </c>
      <c r="B317" s="441" t="s">
        <v>750</v>
      </c>
      <c r="C317" s="438" t="s">
        <v>753</v>
      </c>
      <c r="D317" s="439">
        <f t="shared" ref="D317:BO317" si="632">IF(AND(D$165&gt;EOMONTH($E147,$R147*(1-$O147)),D$165&lt;=EOMONTH($E147,$R147*(1-$O147)+$S147*(1-$O147)+$T147*$O147)),-D316,0)</f>
        <v>0</v>
      </c>
      <c r="E317" s="439">
        <f t="shared" si="632"/>
        <v>0</v>
      </c>
      <c r="F317" s="439">
        <f t="shared" si="632"/>
        <v>0</v>
      </c>
      <c r="G317" s="439">
        <f t="shared" si="632"/>
        <v>0</v>
      </c>
      <c r="H317" s="439">
        <f t="shared" si="632"/>
        <v>0</v>
      </c>
      <c r="I317" s="439">
        <f t="shared" si="632"/>
        <v>0</v>
      </c>
      <c r="J317" s="439">
        <f t="shared" si="632"/>
        <v>0</v>
      </c>
      <c r="K317" s="439">
        <f t="shared" si="632"/>
        <v>0</v>
      </c>
      <c r="L317" s="439">
        <f t="shared" si="632"/>
        <v>0</v>
      </c>
      <c r="M317" s="439">
        <f t="shared" si="632"/>
        <v>0</v>
      </c>
      <c r="N317" s="439">
        <f t="shared" si="632"/>
        <v>0</v>
      </c>
      <c r="O317" s="439">
        <f t="shared" si="632"/>
        <v>0</v>
      </c>
      <c r="P317" s="439">
        <f t="shared" si="632"/>
        <v>0</v>
      </c>
      <c r="Q317" s="439">
        <f t="shared" si="632"/>
        <v>0</v>
      </c>
      <c r="R317" s="439">
        <f t="shared" si="632"/>
        <v>0</v>
      </c>
      <c r="S317" s="439">
        <f t="shared" si="632"/>
        <v>0</v>
      </c>
      <c r="T317" s="439">
        <f t="shared" si="632"/>
        <v>0</v>
      </c>
      <c r="U317" s="439">
        <f t="shared" si="632"/>
        <v>0</v>
      </c>
      <c r="V317" s="439">
        <f t="shared" si="632"/>
        <v>0</v>
      </c>
      <c r="W317" s="439">
        <f t="shared" si="632"/>
        <v>0</v>
      </c>
      <c r="X317" s="439">
        <f t="shared" si="632"/>
        <v>0</v>
      </c>
      <c r="Y317" s="439">
        <f t="shared" si="632"/>
        <v>0</v>
      </c>
      <c r="Z317" s="439">
        <f t="shared" si="632"/>
        <v>0</v>
      </c>
      <c r="AA317" s="439">
        <f t="shared" si="632"/>
        <v>0</v>
      </c>
      <c r="AB317" s="439">
        <f t="shared" si="632"/>
        <v>0</v>
      </c>
      <c r="AC317" s="439">
        <f t="shared" si="632"/>
        <v>0</v>
      </c>
      <c r="AD317" s="439">
        <f t="shared" si="632"/>
        <v>0</v>
      </c>
      <c r="AE317" s="439">
        <f t="shared" si="632"/>
        <v>0</v>
      </c>
      <c r="AF317" s="439">
        <f t="shared" si="632"/>
        <v>0</v>
      </c>
      <c r="AG317" s="439">
        <f t="shared" si="632"/>
        <v>0</v>
      </c>
      <c r="AH317" s="439">
        <f t="shared" si="632"/>
        <v>0</v>
      </c>
      <c r="AI317" s="439">
        <f t="shared" si="632"/>
        <v>0</v>
      </c>
      <c r="AJ317" s="439">
        <f t="shared" si="632"/>
        <v>0</v>
      </c>
      <c r="AK317" s="439">
        <f t="shared" si="632"/>
        <v>0</v>
      </c>
      <c r="AL317" s="439">
        <f t="shared" si="632"/>
        <v>0</v>
      </c>
      <c r="AM317" s="439">
        <f t="shared" si="632"/>
        <v>0</v>
      </c>
      <c r="AN317" s="439">
        <f t="shared" si="632"/>
        <v>0</v>
      </c>
      <c r="AO317" s="439">
        <f t="shared" si="632"/>
        <v>0</v>
      </c>
      <c r="AP317" s="439">
        <f t="shared" si="632"/>
        <v>0</v>
      </c>
      <c r="AQ317" s="439">
        <f t="shared" si="632"/>
        <v>0</v>
      </c>
      <c r="AR317" s="439">
        <f t="shared" si="632"/>
        <v>0</v>
      </c>
      <c r="AS317" s="439">
        <f t="shared" si="632"/>
        <v>0</v>
      </c>
      <c r="AT317" s="439">
        <f t="shared" si="632"/>
        <v>0</v>
      </c>
      <c r="AU317" s="439">
        <f t="shared" si="632"/>
        <v>0</v>
      </c>
      <c r="AV317" s="439">
        <f t="shared" si="632"/>
        <v>0</v>
      </c>
      <c r="AW317" s="439">
        <f t="shared" si="632"/>
        <v>0</v>
      </c>
      <c r="AX317" s="439">
        <f t="shared" si="632"/>
        <v>0</v>
      </c>
      <c r="AY317" s="439">
        <f t="shared" si="632"/>
        <v>0</v>
      </c>
      <c r="AZ317" s="439">
        <f t="shared" si="632"/>
        <v>0</v>
      </c>
      <c r="BA317" s="439">
        <f t="shared" si="632"/>
        <v>0</v>
      </c>
      <c r="BB317" s="439">
        <f t="shared" si="632"/>
        <v>0</v>
      </c>
      <c r="BC317" s="439">
        <f t="shared" si="632"/>
        <v>0</v>
      </c>
      <c r="BD317" s="439">
        <f t="shared" si="632"/>
        <v>0</v>
      </c>
      <c r="BE317" s="439">
        <f t="shared" si="632"/>
        <v>0</v>
      </c>
      <c r="BF317" s="439">
        <f t="shared" si="632"/>
        <v>0</v>
      </c>
      <c r="BG317" s="439">
        <f t="shared" si="632"/>
        <v>0</v>
      </c>
      <c r="BH317" s="439">
        <f t="shared" si="632"/>
        <v>0</v>
      </c>
      <c r="BI317" s="439">
        <f t="shared" si="632"/>
        <v>0</v>
      </c>
      <c r="BJ317" s="439">
        <f t="shared" si="632"/>
        <v>0</v>
      </c>
      <c r="BK317" s="439">
        <f t="shared" si="632"/>
        <v>-5252.3744466666667</v>
      </c>
      <c r="BL317" s="439">
        <f t="shared" si="632"/>
        <v>-5252.3744466666667</v>
      </c>
      <c r="BM317" s="439">
        <f t="shared" si="632"/>
        <v>0</v>
      </c>
      <c r="BN317" s="439">
        <f t="shared" si="632"/>
        <v>0</v>
      </c>
      <c r="BO317" s="439">
        <f t="shared" si="632"/>
        <v>0</v>
      </c>
      <c r="BP317" s="439">
        <f t="shared" ref="BP317:EA317" si="633">IF(AND(BP$165&gt;EOMONTH($E147,$R147*(1-$O147)),BP$165&lt;=EOMONTH($E147,$R147*(1-$O147)+$S147*(1-$O147)+$T147*$O147)),-BP316,0)</f>
        <v>0</v>
      </c>
      <c r="BQ317" s="439">
        <f t="shared" si="633"/>
        <v>0</v>
      </c>
      <c r="BR317" s="439">
        <f t="shared" si="633"/>
        <v>0</v>
      </c>
      <c r="BS317" s="439">
        <f t="shared" si="633"/>
        <v>0</v>
      </c>
      <c r="BT317" s="439">
        <f t="shared" si="633"/>
        <v>0</v>
      </c>
      <c r="BU317" s="439">
        <f t="shared" si="633"/>
        <v>0</v>
      </c>
      <c r="BV317" s="439">
        <f t="shared" si="633"/>
        <v>0</v>
      </c>
      <c r="BW317" s="439">
        <f t="shared" si="633"/>
        <v>0</v>
      </c>
      <c r="BX317" s="439">
        <f t="shared" si="633"/>
        <v>0</v>
      </c>
      <c r="BY317" s="439">
        <f t="shared" si="633"/>
        <v>0</v>
      </c>
      <c r="BZ317" s="439">
        <f t="shared" si="633"/>
        <v>0</v>
      </c>
      <c r="CA317" s="439">
        <f t="shared" si="633"/>
        <v>0</v>
      </c>
      <c r="CB317" s="439">
        <f t="shared" si="633"/>
        <v>0</v>
      </c>
      <c r="CC317" s="439">
        <f t="shared" si="633"/>
        <v>0</v>
      </c>
      <c r="CD317" s="439">
        <f t="shared" si="633"/>
        <v>0</v>
      </c>
      <c r="CE317" s="439">
        <f t="shared" si="633"/>
        <v>0</v>
      </c>
      <c r="CF317" s="439">
        <f t="shared" si="633"/>
        <v>0</v>
      </c>
      <c r="CG317" s="439">
        <f t="shared" si="633"/>
        <v>0</v>
      </c>
      <c r="CH317" s="439">
        <f t="shared" si="633"/>
        <v>0</v>
      </c>
      <c r="CI317" s="439">
        <f t="shared" si="633"/>
        <v>0</v>
      </c>
      <c r="CJ317" s="439">
        <f t="shared" si="633"/>
        <v>0</v>
      </c>
      <c r="CK317" s="439">
        <f t="shared" si="633"/>
        <v>0</v>
      </c>
      <c r="CL317" s="439">
        <f t="shared" si="633"/>
        <v>0</v>
      </c>
      <c r="CM317" s="439">
        <f t="shared" si="633"/>
        <v>0</v>
      </c>
      <c r="CN317" s="439">
        <f t="shared" si="633"/>
        <v>0</v>
      </c>
      <c r="CO317" s="439">
        <f t="shared" si="633"/>
        <v>0</v>
      </c>
      <c r="CP317" s="439">
        <f t="shared" si="633"/>
        <v>0</v>
      </c>
      <c r="CQ317" s="439">
        <f t="shared" si="633"/>
        <v>0</v>
      </c>
      <c r="CR317" s="439">
        <f t="shared" si="633"/>
        <v>0</v>
      </c>
      <c r="CS317" s="439">
        <f t="shared" si="633"/>
        <v>0</v>
      </c>
      <c r="CT317" s="439">
        <f t="shared" si="633"/>
        <v>0</v>
      </c>
      <c r="CU317" s="439">
        <f t="shared" si="633"/>
        <v>0</v>
      </c>
      <c r="CV317" s="439">
        <f t="shared" si="633"/>
        <v>0</v>
      </c>
      <c r="CW317" s="439">
        <f t="shared" si="633"/>
        <v>0</v>
      </c>
      <c r="CX317" s="439">
        <f t="shared" si="633"/>
        <v>0</v>
      </c>
      <c r="CY317" s="439">
        <f t="shared" si="633"/>
        <v>0</v>
      </c>
      <c r="CZ317" s="439">
        <f t="shared" si="633"/>
        <v>0</v>
      </c>
      <c r="DA317" s="439">
        <f t="shared" si="633"/>
        <v>0</v>
      </c>
      <c r="DB317" s="439">
        <f t="shared" si="633"/>
        <v>0</v>
      </c>
      <c r="DC317" s="439">
        <f t="shared" si="633"/>
        <v>0</v>
      </c>
      <c r="DD317" s="439">
        <f t="shared" si="633"/>
        <v>0</v>
      </c>
      <c r="DE317" s="439">
        <f t="shared" si="633"/>
        <v>0</v>
      </c>
      <c r="DF317" s="439">
        <f t="shared" si="633"/>
        <v>0</v>
      </c>
      <c r="DG317" s="439">
        <f t="shared" si="633"/>
        <v>0</v>
      </c>
      <c r="DH317" s="439">
        <f t="shared" si="633"/>
        <v>0</v>
      </c>
      <c r="DI317" s="439">
        <f t="shared" si="633"/>
        <v>0</v>
      </c>
      <c r="DJ317" s="439">
        <f t="shared" si="633"/>
        <v>0</v>
      </c>
      <c r="DK317" s="439">
        <f t="shared" si="633"/>
        <v>0</v>
      </c>
      <c r="DL317" s="439">
        <f t="shared" si="633"/>
        <v>0</v>
      </c>
      <c r="DM317" s="439">
        <f t="shared" si="633"/>
        <v>0</v>
      </c>
      <c r="DN317" s="439">
        <f t="shared" si="633"/>
        <v>0</v>
      </c>
      <c r="DO317" s="439">
        <f t="shared" si="633"/>
        <v>0</v>
      </c>
      <c r="DP317" s="439">
        <f t="shared" si="633"/>
        <v>0</v>
      </c>
      <c r="DQ317" s="439">
        <f t="shared" si="633"/>
        <v>0</v>
      </c>
      <c r="DR317" s="439">
        <f t="shared" si="633"/>
        <v>0</v>
      </c>
      <c r="DS317" s="439">
        <f t="shared" si="633"/>
        <v>0</v>
      </c>
      <c r="DT317" s="439">
        <f t="shared" si="633"/>
        <v>0</v>
      </c>
      <c r="DU317" s="439">
        <f t="shared" si="633"/>
        <v>0</v>
      </c>
      <c r="DV317" s="439">
        <f t="shared" si="633"/>
        <v>0</v>
      </c>
      <c r="DW317" s="439">
        <f t="shared" si="633"/>
        <v>0</v>
      </c>
      <c r="DX317" s="439">
        <f t="shared" si="633"/>
        <v>0</v>
      </c>
      <c r="DY317" s="439">
        <f t="shared" si="633"/>
        <v>0</v>
      </c>
      <c r="DZ317" s="439">
        <f t="shared" si="633"/>
        <v>0</v>
      </c>
      <c r="EA317" s="439">
        <f t="shared" si="633"/>
        <v>0</v>
      </c>
      <c r="EB317" s="439">
        <f t="shared" ref="EB317:GM317" si="634">IF(AND(EB$165&gt;EOMONTH($E147,$R147*(1-$O147)),EB$165&lt;=EOMONTH($E147,$R147*(1-$O147)+$S147*(1-$O147)+$T147*$O147)),-EB316,0)</f>
        <v>0</v>
      </c>
      <c r="EC317" s="439">
        <f t="shared" si="634"/>
        <v>0</v>
      </c>
      <c r="ED317" s="439">
        <f t="shared" si="634"/>
        <v>0</v>
      </c>
      <c r="EE317" s="439">
        <f t="shared" si="634"/>
        <v>0</v>
      </c>
      <c r="EF317" s="439">
        <f t="shared" si="634"/>
        <v>0</v>
      </c>
      <c r="EG317" s="439">
        <f t="shared" si="634"/>
        <v>0</v>
      </c>
      <c r="EH317" s="439">
        <f t="shared" si="634"/>
        <v>0</v>
      </c>
      <c r="EI317" s="439">
        <f t="shared" si="634"/>
        <v>0</v>
      </c>
      <c r="EJ317" s="439">
        <f t="shared" si="634"/>
        <v>0</v>
      </c>
      <c r="EK317" s="439">
        <f t="shared" si="634"/>
        <v>0</v>
      </c>
      <c r="EL317" s="439">
        <f t="shared" si="634"/>
        <v>0</v>
      </c>
      <c r="EM317" s="439">
        <f t="shared" si="634"/>
        <v>0</v>
      </c>
      <c r="EN317" s="439">
        <f t="shared" si="634"/>
        <v>0</v>
      </c>
      <c r="EO317" s="439">
        <f t="shared" si="634"/>
        <v>0</v>
      </c>
      <c r="EP317" s="439">
        <f t="shared" si="634"/>
        <v>0</v>
      </c>
      <c r="EQ317" s="439">
        <f t="shared" si="634"/>
        <v>0</v>
      </c>
      <c r="ER317" s="439">
        <f t="shared" si="634"/>
        <v>0</v>
      </c>
      <c r="ES317" s="439">
        <f t="shared" si="634"/>
        <v>0</v>
      </c>
      <c r="ET317" s="439">
        <f t="shared" si="634"/>
        <v>0</v>
      </c>
      <c r="EU317" s="439">
        <f t="shared" si="634"/>
        <v>0</v>
      </c>
      <c r="EV317" s="439">
        <f t="shared" si="634"/>
        <v>0</v>
      </c>
      <c r="EW317" s="439">
        <f t="shared" si="634"/>
        <v>0</v>
      </c>
      <c r="EX317" s="439">
        <f t="shared" si="634"/>
        <v>0</v>
      </c>
      <c r="EY317" s="439">
        <f t="shared" si="634"/>
        <v>0</v>
      </c>
      <c r="EZ317" s="439">
        <f t="shared" si="634"/>
        <v>0</v>
      </c>
      <c r="FA317" s="439">
        <f t="shared" si="634"/>
        <v>0</v>
      </c>
      <c r="FB317" s="439">
        <f t="shared" si="634"/>
        <v>0</v>
      </c>
      <c r="FC317" s="439">
        <f t="shared" si="634"/>
        <v>0</v>
      </c>
      <c r="FD317" s="439">
        <f t="shared" si="634"/>
        <v>0</v>
      </c>
      <c r="FE317" s="439">
        <f t="shared" si="634"/>
        <v>0</v>
      </c>
      <c r="FF317" s="439">
        <f t="shared" si="634"/>
        <v>0</v>
      </c>
      <c r="FG317" s="439">
        <f t="shared" si="634"/>
        <v>0</v>
      </c>
      <c r="FH317" s="439">
        <f t="shared" si="634"/>
        <v>0</v>
      </c>
      <c r="FI317" s="439">
        <f t="shared" si="634"/>
        <v>0</v>
      </c>
      <c r="FJ317" s="439">
        <f t="shared" si="634"/>
        <v>0</v>
      </c>
      <c r="FK317" s="439">
        <f t="shared" si="634"/>
        <v>0</v>
      </c>
      <c r="FL317" s="439">
        <f t="shared" si="634"/>
        <v>0</v>
      </c>
      <c r="FM317" s="439">
        <f t="shared" si="634"/>
        <v>0</v>
      </c>
      <c r="FN317" s="439">
        <f t="shared" si="634"/>
        <v>0</v>
      </c>
      <c r="FO317" s="439">
        <f t="shared" si="634"/>
        <v>0</v>
      </c>
      <c r="FP317" s="439">
        <f t="shared" si="634"/>
        <v>0</v>
      </c>
      <c r="FQ317" s="439">
        <f t="shared" si="634"/>
        <v>0</v>
      </c>
      <c r="FR317" s="439">
        <f t="shared" si="634"/>
        <v>0</v>
      </c>
      <c r="FS317" s="439">
        <f t="shared" si="634"/>
        <v>0</v>
      </c>
      <c r="FT317" s="439">
        <f t="shared" si="634"/>
        <v>0</v>
      </c>
      <c r="FU317" s="439">
        <f t="shared" si="634"/>
        <v>0</v>
      </c>
      <c r="FV317" s="439">
        <f t="shared" si="634"/>
        <v>0</v>
      </c>
      <c r="FW317" s="439">
        <f t="shared" si="634"/>
        <v>0</v>
      </c>
      <c r="FX317" s="439">
        <f t="shared" si="634"/>
        <v>0</v>
      </c>
      <c r="FY317" s="439">
        <f t="shared" si="634"/>
        <v>0</v>
      </c>
      <c r="FZ317" s="439">
        <f t="shared" si="634"/>
        <v>0</v>
      </c>
      <c r="GA317" s="439">
        <f t="shared" si="634"/>
        <v>0</v>
      </c>
      <c r="GB317" s="439">
        <f t="shared" si="634"/>
        <v>0</v>
      </c>
      <c r="GC317" s="439">
        <f t="shared" si="634"/>
        <v>0</v>
      </c>
      <c r="GD317" s="439">
        <f t="shared" si="634"/>
        <v>0</v>
      </c>
      <c r="GE317" s="439">
        <f t="shared" si="634"/>
        <v>0</v>
      </c>
      <c r="GF317" s="439">
        <f t="shared" si="634"/>
        <v>0</v>
      </c>
      <c r="GG317" s="439">
        <f t="shared" si="634"/>
        <v>0</v>
      </c>
      <c r="GH317" s="439">
        <f t="shared" si="634"/>
        <v>0</v>
      </c>
      <c r="GI317" s="439">
        <f t="shared" si="634"/>
        <v>0</v>
      </c>
      <c r="GJ317" s="439">
        <f t="shared" si="634"/>
        <v>0</v>
      </c>
      <c r="GK317" s="439">
        <f t="shared" si="634"/>
        <v>0</v>
      </c>
      <c r="GL317" s="439">
        <f t="shared" si="634"/>
        <v>0</v>
      </c>
      <c r="GM317" s="439">
        <f t="shared" si="634"/>
        <v>0</v>
      </c>
      <c r="GN317" s="439">
        <f t="shared" ref="GN317:IY317" si="635">IF(AND(GN$165&gt;EOMONTH($E147,$R147*(1-$O147)),GN$165&lt;=EOMONTH($E147,$R147*(1-$O147)+$S147*(1-$O147)+$T147*$O147)),-GN316,0)</f>
        <v>0</v>
      </c>
      <c r="GO317" s="439">
        <f t="shared" si="635"/>
        <v>0</v>
      </c>
      <c r="GP317" s="439">
        <f t="shared" si="635"/>
        <v>0</v>
      </c>
      <c r="GQ317" s="439">
        <f t="shared" si="635"/>
        <v>0</v>
      </c>
      <c r="GR317" s="439">
        <f t="shared" si="635"/>
        <v>0</v>
      </c>
      <c r="GS317" s="439">
        <f t="shared" si="635"/>
        <v>0</v>
      </c>
      <c r="GT317" s="439">
        <f t="shared" si="635"/>
        <v>0</v>
      </c>
      <c r="GU317" s="439">
        <f t="shared" si="635"/>
        <v>0</v>
      </c>
      <c r="GV317" s="439">
        <f t="shared" si="635"/>
        <v>0</v>
      </c>
      <c r="GW317" s="439">
        <f t="shared" si="635"/>
        <v>0</v>
      </c>
      <c r="GX317" s="439">
        <f t="shared" si="635"/>
        <v>0</v>
      </c>
      <c r="GY317" s="439">
        <f t="shared" si="635"/>
        <v>0</v>
      </c>
      <c r="GZ317" s="439">
        <f t="shared" si="635"/>
        <v>0</v>
      </c>
      <c r="HA317" s="439">
        <f t="shared" si="635"/>
        <v>0</v>
      </c>
      <c r="HB317" s="439">
        <f t="shared" si="635"/>
        <v>0</v>
      </c>
      <c r="HC317" s="439">
        <f t="shared" si="635"/>
        <v>0</v>
      </c>
      <c r="HD317" s="439">
        <f t="shared" si="635"/>
        <v>0</v>
      </c>
      <c r="HE317" s="439">
        <f t="shared" si="635"/>
        <v>0</v>
      </c>
      <c r="HF317" s="439">
        <f t="shared" si="635"/>
        <v>0</v>
      </c>
      <c r="HG317" s="439">
        <f t="shared" si="635"/>
        <v>0</v>
      </c>
      <c r="HH317" s="439">
        <f t="shared" si="635"/>
        <v>0</v>
      </c>
      <c r="HI317" s="439">
        <f t="shared" si="635"/>
        <v>0</v>
      </c>
      <c r="HJ317" s="439">
        <f t="shared" si="635"/>
        <v>0</v>
      </c>
      <c r="HK317" s="439">
        <f t="shared" si="635"/>
        <v>0</v>
      </c>
      <c r="HL317" s="439">
        <f t="shared" si="635"/>
        <v>0</v>
      </c>
      <c r="HM317" s="439">
        <f t="shared" si="635"/>
        <v>0</v>
      </c>
      <c r="HN317" s="439">
        <f t="shared" si="635"/>
        <v>0</v>
      </c>
      <c r="HO317" s="439">
        <f t="shared" si="635"/>
        <v>0</v>
      </c>
      <c r="HP317" s="439">
        <f t="shared" si="635"/>
        <v>0</v>
      </c>
      <c r="HQ317" s="439">
        <f t="shared" si="635"/>
        <v>0</v>
      </c>
      <c r="HR317" s="439">
        <f t="shared" si="635"/>
        <v>0</v>
      </c>
      <c r="HS317" s="439">
        <f t="shared" si="635"/>
        <v>0</v>
      </c>
      <c r="HT317" s="439">
        <f t="shared" si="635"/>
        <v>0</v>
      </c>
      <c r="HU317" s="439">
        <f t="shared" si="635"/>
        <v>0</v>
      </c>
      <c r="HV317" s="439">
        <f t="shared" si="635"/>
        <v>0</v>
      </c>
      <c r="HW317" s="439">
        <f t="shared" si="635"/>
        <v>0</v>
      </c>
      <c r="HX317" s="439">
        <f t="shared" si="635"/>
        <v>0</v>
      </c>
      <c r="HY317" s="439">
        <f t="shared" si="635"/>
        <v>0</v>
      </c>
      <c r="HZ317" s="439">
        <f t="shared" si="635"/>
        <v>0</v>
      </c>
      <c r="IA317" s="439">
        <f t="shared" si="635"/>
        <v>0</v>
      </c>
      <c r="IB317" s="439">
        <f t="shared" si="635"/>
        <v>0</v>
      </c>
      <c r="IC317" s="439">
        <f t="shared" si="635"/>
        <v>0</v>
      </c>
      <c r="ID317" s="439">
        <f t="shared" si="635"/>
        <v>0</v>
      </c>
      <c r="IE317" s="439">
        <f t="shared" si="635"/>
        <v>0</v>
      </c>
      <c r="IF317" s="439">
        <f t="shared" si="635"/>
        <v>0</v>
      </c>
      <c r="IG317" s="439">
        <f t="shared" si="635"/>
        <v>0</v>
      </c>
      <c r="IH317" s="439">
        <f t="shared" si="635"/>
        <v>0</v>
      </c>
      <c r="II317" s="439">
        <f t="shared" si="635"/>
        <v>0</v>
      </c>
      <c r="IJ317" s="439">
        <f t="shared" si="635"/>
        <v>0</v>
      </c>
      <c r="IK317" s="439">
        <f t="shared" si="635"/>
        <v>0</v>
      </c>
      <c r="IL317" s="439">
        <f t="shared" si="635"/>
        <v>0</v>
      </c>
      <c r="IM317" s="439">
        <f t="shared" si="635"/>
        <v>0</v>
      </c>
      <c r="IN317" s="439">
        <f t="shared" si="635"/>
        <v>0</v>
      </c>
      <c r="IO317" s="439">
        <f t="shared" si="635"/>
        <v>0</v>
      </c>
      <c r="IP317" s="439">
        <f t="shared" si="635"/>
        <v>0</v>
      </c>
      <c r="IQ317" s="439">
        <f t="shared" si="635"/>
        <v>0</v>
      </c>
      <c r="IR317" s="439">
        <f t="shared" si="635"/>
        <v>0</v>
      </c>
      <c r="IS317" s="439">
        <f t="shared" si="635"/>
        <v>0</v>
      </c>
      <c r="IT317" s="439">
        <f t="shared" si="635"/>
        <v>0</v>
      </c>
      <c r="IU317" s="439">
        <f t="shared" si="635"/>
        <v>0</v>
      </c>
      <c r="IV317" s="439">
        <f t="shared" si="635"/>
        <v>0</v>
      </c>
      <c r="IW317" s="439">
        <f t="shared" si="635"/>
        <v>0</v>
      </c>
      <c r="IX317" s="439">
        <f t="shared" si="635"/>
        <v>0</v>
      </c>
      <c r="IY317" s="439">
        <f t="shared" si="635"/>
        <v>0</v>
      </c>
      <c r="IZ317" s="439">
        <f t="shared" ref="IZ317:LK317" si="636">IF(AND(IZ$165&gt;EOMONTH($E147,$R147*(1-$O147)),IZ$165&lt;=EOMONTH($E147,$R147*(1-$O147)+$S147*(1-$O147)+$T147*$O147)),-IZ316,0)</f>
        <v>0</v>
      </c>
      <c r="JA317" s="439">
        <f t="shared" si="636"/>
        <v>0</v>
      </c>
      <c r="JB317" s="439">
        <f t="shared" si="636"/>
        <v>0</v>
      </c>
      <c r="JC317" s="439">
        <f t="shared" si="636"/>
        <v>0</v>
      </c>
      <c r="JD317" s="439">
        <f t="shared" si="636"/>
        <v>0</v>
      </c>
      <c r="JE317" s="439">
        <f t="shared" si="636"/>
        <v>0</v>
      </c>
      <c r="JF317" s="439">
        <f t="shared" si="636"/>
        <v>0</v>
      </c>
      <c r="JG317" s="439">
        <f t="shared" si="636"/>
        <v>0</v>
      </c>
      <c r="JH317" s="439">
        <f t="shared" si="636"/>
        <v>0</v>
      </c>
      <c r="JI317" s="439">
        <f t="shared" si="636"/>
        <v>0</v>
      </c>
      <c r="JJ317" s="439">
        <f t="shared" si="636"/>
        <v>0</v>
      </c>
      <c r="JK317" s="439">
        <f t="shared" si="636"/>
        <v>0</v>
      </c>
      <c r="JL317" s="439">
        <f t="shared" si="636"/>
        <v>0</v>
      </c>
      <c r="JM317" s="439">
        <f t="shared" si="636"/>
        <v>0</v>
      </c>
      <c r="JN317" s="439">
        <f t="shared" si="636"/>
        <v>0</v>
      </c>
      <c r="JO317" s="439">
        <f t="shared" si="636"/>
        <v>0</v>
      </c>
      <c r="JP317" s="439">
        <f t="shared" si="636"/>
        <v>0</v>
      </c>
      <c r="JQ317" s="439">
        <f t="shared" si="636"/>
        <v>0</v>
      </c>
      <c r="JR317" s="439">
        <f t="shared" si="636"/>
        <v>0</v>
      </c>
      <c r="JS317" s="439">
        <f t="shared" si="636"/>
        <v>0</v>
      </c>
      <c r="JT317" s="439">
        <f t="shared" si="636"/>
        <v>0</v>
      </c>
      <c r="JU317" s="439">
        <f t="shared" si="636"/>
        <v>0</v>
      </c>
      <c r="JV317" s="439">
        <f t="shared" si="636"/>
        <v>0</v>
      </c>
      <c r="JW317" s="439">
        <f t="shared" si="636"/>
        <v>0</v>
      </c>
      <c r="JX317" s="439">
        <f t="shared" si="636"/>
        <v>0</v>
      </c>
      <c r="JY317" s="439">
        <f t="shared" si="636"/>
        <v>0</v>
      </c>
      <c r="JZ317" s="439">
        <f t="shared" si="636"/>
        <v>0</v>
      </c>
      <c r="KA317" s="439">
        <f t="shared" si="636"/>
        <v>0</v>
      </c>
      <c r="KB317" s="439">
        <f t="shared" si="636"/>
        <v>0</v>
      </c>
      <c r="KC317" s="439">
        <f t="shared" si="636"/>
        <v>0</v>
      </c>
      <c r="KD317" s="439">
        <f t="shared" si="636"/>
        <v>0</v>
      </c>
      <c r="KE317" s="439">
        <f t="shared" si="636"/>
        <v>0</v>
      </c>
      <c r="KF317" s="439">
        <f t="shared" si="636"/>
        <v>0</v>
      </c>
      <c r="KG317" s="439">
        <f t="shared" si="636"/>
        <v>0</v>
      </c>
      <c r="KH317" s="439">
        <f t="shared" si="636"/>
        <v>0</v>
      </c>
      <c r="KI317" s="439">
        <f t="shared" si="636"/>
        <v>0</v>
      </c>
      <c r="KJ317" s="439">
        <f t="shared" si="636"/>
        <v>0</v>
      </c>
      <c r="KK317" s="439">
        <f t="shared" si="636"/>
        <v>0</v>
      </c>
      <c r="KL317" s="439">
        <f t="shared" si="636"/>
        <v>0</v>
      </c>
      <c r="KM317" s="439">
        <f t="shared" si="636"/>
        <v>0</v>
      </c>
      <c r="KN317" s="439">
        <f t="shared" si="636"/>
        <v>0</v>
      </c>
      <c r="KO317" s="439">
        <f t="shared" si="636"/>
        <v>0</v>
      </c>
      <c r="KP317" s="439">
        <f t="shared" si="636"/>
        <v>0</v>
      </c>
      <c r="KQ317" s="439">
        <f t="shared" si="636"/>
        <v>0</v>
      </c>
      <c r="KR317" s="439">
        <f t="shared" si="636"/>
        <v>0</v>
      </c>
      <c r="KS317" s="439">
        <f t="shared" si="636"/>
        <v>0</v>
      </c>
      <c r="KT317" s="439">
        <f t="shared" si="636"/>
        <v>0</v>
      </c>
      <c r="KU317" s="439">
        <f t="shared" si="636"/>
        <v>0</v>
      </c>
      <c r="KV317" s="439">
        <f t="shared" si="636"/>
        <v>0</v>
      </c>
      <c r="KW317" s="439">
        <f t="shared" si="636"/>
        <v>0</v>
      </c>
      <c r="KX317" s="439">
        <f t="shared" si="636"/>
        <v>0</v>
      </c>
      <c r="KY317" s="439">
        <f t="shared" si="636"/>
        <v>0</v>
      </c>
      <c r="KZ317" s="439">
        <f t="shared" si="636"/>
        <v>0</v>
      </c>
      <c r="LA317" s="439">
        <f t="shared" si="636"/>
        <v>0</v>
      </c>
      <c r="LB317" s="439">
        <f t="shared" si="636"/>
        <v>0</v>
      </c>
      <c r="LC317" s="439">
        <f t="shared" si="636"/>
        <v>0</v>
      </c>
      <c r="LD317" s="439">
        <f t="shared" si="636"/>
        <v>0</v>
      </c>
      <c r="LE317" s="439">
        <f t="shared" si="636"/>
        <v>0</v>
      </c>
      <c r="LF317" s="439">
        <f t="shared" si="636"/>
        <v>0</v>
      </c>
      <c r="LG317" s="439">
        <f t="shared" si="636"/>
        <v>0</v>
      </c>
      <c r="LH317" s="439">
        <f t="shared" si="636"/>
        <v>0</v>
      </c>
      <c r="LI317" s="439">
        <f t="shared" si="636"/>
        <v>0</v>
      </c>
      <c r="LJ317" s="439">
        <f t="shared" si="636"/>
        <v>0</v>
      </c>
      <c r="LK317" s="439">
        <f t="shared" si="636"/>
        <v>0</v>
      </c>
      <c r="LL317" s="439">
        <f t="shared" ref="LL317:NK317" si="637">IF(AND(LL$165&gt;EOMONTH($E147,$R147*(1-$O147)),LL$165&lt;=EOMONTH($E147,$R147*(1-$O147)+$S147*(1-$O147)+$T147*$O147)),-LL316,0)</f>
        <v>0</v>
      </c>
      <c r="LM317" s="439">
        <f t="shared" si="637"/>
        <v>0</v>
      </c>
      <c r="LN317" s="439">
        <f t="shared" si="637"/>
        <v>0</v>
      </c>
      <c r="LO317" s="439">
        <f t="shared" si="637"/>
        <v>0</v>
      </c>
      <c r="LP317" s="439">
        <f t="shared" si="637"/>
        <v>0</v>
      </c>
      <c r="LQ317" s="439">
        <f t="shared" si="637"/>
        <v>0</v>
      </c>
      <c r="LR317" s="439">
        <f t="shared" si="637"/>
        <v>0</v>
      </c>
      <c r="LS317" s="439">
        <f t="shared" si="637"/>
        <v>0</v>
      </c>
      <c r="LT317" s="439">
        <f t="shared" si="637"/>
        <v>0</v>
      </c>
      <c r="LU317" s="439">
        <f t="shared" si="637"/>
        <v>0</v>
      </c>
      <c r="LV317" s="439">
        <f t="shared" si="637"/>
        <v>0</v>
      </c>
      <c r="LW317" s="439">
        <f t="shared" si="637"/>
        <v>0</v>
      </c>
      <c r="LX317" s="439">
        <f t="shared" si="637"/>
        <v>0</v>
      </c>
      <c r="LY317" s="439">
        <f t="shared" si="637"/>
        <v>0</v>
      </c>
      <c r="LZ317" s="439">
        <f t="shared" si="637"/>
        <v>0</v>
      </c>
      <c r="MA317" s="439">
        <f t="shared" si="637"/>
        <v>0</v>
      </c>
      <c r="MB317" s="439">
        <f t="shared" si="637"/>
        <v>0</v>
      </c>
      <c r="MC317" s="439">
        <f t="shared" si="637"/>
        <v>0</v>
      </c>
      <c r="MD317" s="439">
        <f t="shared" si="637"/>
        <v>0</v>
      </c>
      <c r="ME317" s="439">
        <f t="shared" si="637"/>
        <v>0</v>
      </c>
      <c r="MF317" s="439">
        <f t="shared" si="637"/>
        <v>0</v>
      </c>
      <c r="MG317" s="439">
        <f t="shared" si="637"/>
        <v>0</v>
      </c>
      <c r="MH317" s="439">
        <f t="shared" si="637"/>
        <v>0</v>
      </c>
      <c r="MI317" s="439">
        <f t="shared" si="637"/>
        <v>0</v>
      </c>
      <c r="MJ317" s="439">
        <f t="shared" si="637"/>
        <v>0</v>
      </c>
      <c r="MK317" s="439">
        <f t="shared" si="637"/>
        <v>0</v>
      </c>
      <c r="ML317" s="439">
        <f t="shared" si="637"/>
        <v>0</v>
      </c>
      <c r="MM317" s="439">
        <f t="shared" si="637"/>
        <v>0</v>
      </c>
      <c r="MN317" s="439">
        <f t="shared" si="637"/>
        <v>0</v>
      </c>
      <c r="MO317" s="439">
        <f t="shared" si="637"/>
        <v>0</v>
      </c>
      <c r="MP317" s="439">
        <f t="shared" si="637"/>
        <v>0</v>
      </c>
      <c r="MQ317" s="439">
        <f t="shared" si="637"/>
        <v>0</v>
      </c>
      <c r="MR317" s="439">
        <f t="shared" si="637"/>
        <v>0</v>
      </c>
      <c r="MS317" s="439">
        <f t="shared" si="637"/>
        <v>0</v>
      </c>
      <c r="MT317" s="439">
        <f t="shared" si="637"/>
        <v>0</v>
      </c>
      <c r="MU317" s="439">
        <f t="shared" si="637"/>
        <v>0</v>
      </c>
      <c r="MV317" s="439">
        <f t="shared" si="637"/>
        <v>0</v>
      </c>
      <c r="MW317" s="439">
        <f t="shared" si="637"/>
        <v>0</v>
      </c>
      <c r="MX317" s="439">
        <f t="shared" si="637"/>
        <v>0</v>
      </c>
      <c r="MY317" s="439">
        <f t="shared" si="637"/>
        <v>0</v>
      </c>
      <c r="MZ317" s="439">
        <f t="shared" si="637"/>
        <v>0</v>
      </c>
      <c r="NA317" s="439">
        <f t="shared" si="637"/>
        <v>0</v>
      </c>
      <c r="NB317" s="439">
        <f t="shared" si="637"/>
        <v>0</v>
      </c>
      <c r="NC317" s="439">
        <f t="shared" si="637"/>
        <v>0</v>
      </c>
      <c r="ND317" s="439">
        <f t="shared" si="637"/>
        <v>0</v>
      </c>
      <c r="NE317" s="439">
        <f t="shared" si="637"/>
        <v>0</v>
      </c>
      <c r="NF317" s="439">
        <f t="shared" si="637"/>
        <v>0</v>
      </c>
      <c r="NG317" s="439">
        <f t="shared" si="637"/>
        <v>0</v>
      </c>
      <c r="NH317" s="439">
        <f t="shared" si="637"/>
        <v>0</v>
      </c>
      <c r="NI317" s="439">
        <f t="shared" si="637"/>
        <v>0</v>
      </c>
      <c r="NJ317" s="439">
        <f t="shared" si="637"/>
        <v>0</v>
      </c>
      <c r="NK317" s="442">
        <f t="shared" si="637"/>
        <v>0</v>
      </c>
    </row>
    <row r="318" spans="1:375" x14ac:dyDescent="0.15">
      <c r="A318" s="436">
        <f t="shared" si="613"/>
        <v>122885.69298293494</v>
      </c>
      <c r="B318" s="441" t="s">
        <v>728</v>
      </c>
      <c r="C318" s="438" t="s">
        <v>754</v>
      </c>
      <c r="D318" s="439">
        <v>0</v>
      </c>
      <c r="E318" s="439">
        <v>0</v>
      </c>
      <c r="F318" s="439">
        <v>0</v>
      </c>
      <c r="G318" s="439">
        <v>0</v>
      </c>
      <c r="H318" s="439">
        <v>0</v>
      </c>
      <c r="I318" s="439">
        <v>0</v>
      </c>
      <c r="J318" s="439">
        <v>0</v>
      </c>
      <c r="K318" s="439">
        <v>0</v>
      </c>
      <c r="L318" s="439">
        <v>0</v>
      </c>
      <c r="M318" s="439">
        <v>0</v>
      </c>
      <c r="N318" s="439">
        <v>0</v>
      </c>
      <c r="O318" s="439">
        <v>0</v>
      </c>
      <c r="P318" s="439">
        <v>0</v>
      </c>
      <c r="Q318" s="439">
        <v>0</v>
      </c>
      <c r="R318" s="439">
        <v>0</v>
      </c>
      <c r="S318" s="439">
        <v>0</v>
      </c>
      <c r="T318" s="439">
        <v>0</v>
      </c>
      <c r="U318" s="439">
        <v>0</v>
      </c>
      <c r="V318" s="439">
        <v>0</v>
      </c>
      <c r="W318" s="439">
        <v>0</v>
      </c>
      <c r="X318" s="439">
        <v>0</v>
      </c>
      <c r="Y318" s="439">
        <v>0</v>
      </c>
      <c r="Z318" s="439">
        <v>0</v>
      </c>
      <c r="AA318" s="439">
        <v>0</v>
      </c>
      <c r="AB318" s="439">
        <v>0</v>
      </c>
      <c r="AC318" s="439">
        <v>0</v>
      </c>
      <c r="AD318" s="439">
        <v>0</v>
      </c>
      <c r="AE318" s="439">
        <v>0</v>
      </c>
      <c r="AF318" s="439">
        <v>0</v>
      </c>
      <c r="AG318" s="439">
        <v>0</v>
      </c>
      <c r="AH318" s="439">
        <v>0</v>
      </c>
      <c r="AI318" s="439">
        <v>0</v>
      </c>
      <c r="AJ318" s="439">
        <v>0</v>
      </c>
      <c r="AK318" s="439">
        <v>0</v>
      </c>
      <c r="AL318" s="439">
        <v>0</v>
      </c>
      <c r="AM318" s="439">
        <v>0</v>
      </c>
      <c r="AN318" s="439">
        <v>0</v>
      </c>
      <c r="AO318" s="439">
        <v>0</v>
      </c>
      <c r="AP318" s="439">
        <v>0</v>
      </c>
      <c r="AQ318" s="439">
        <v>0</v>
      </c>
      <c r="AR318" s="439">
        <v>0</v>
      </c>
      <c r="AS318" s="439">
        <v>0</v>
      </c>
      <c r="AT318" s="439">
        <v>0</v>
      </c>
      <c r="AU318" s="439">
        <v>0</v>
      </c>
      <c r="AV318" s="439">
        <v>0</v>
      </c>
      <c r="AW318" s="439">
        <v>0</v>
      </c>
      <c r="AX318" s="439">
        <v>0</v>
      </c>
      <c r="AY318" s="439">
        <v>0</v>
      </c>
      <c r="AZ318" s="439">
        <v>0</v>
      </c>
      <c r="BA318" s="439">
        <v>0</v>
      </c>
      <c r="BB318" s="439">
        <v>0</v>
      </c>
      <c r="BC318" s="439">
        <v>0</v>
      </c>
      <c r="BD318" s="439">
        <v>0</v>
      </c>
      <c r="BE318" s="439">
        <v>0</v>
      </c>
      <c r="BF318" s="439">
        <v>0</v>
      </c>
      <c r="BG318" s="439">
        <v>0</v>
      </c>
      <c r="BH318" s="439">
        <v>0</v>
      </c>
      <c r="BI318" s="439">
        <v>0</v>
      </c>
      <c r="BJ318" s="439">
        <v>0</v>
      </c>
      <c r="BK318" s="439">
        <v>1194.9257583943916</v>
      </c>
      <c r="BL318" s="439">
        <v>1231.4085536869861</v>
      </c>
      <c r="BM318" s="439">
        <v>1237.1272023790077</v>
      </c>
      <c r="BN318" s="439">
        <v>1245.0959032567207</v>
      </c>
      <c r="BO318" s="439">
        <v>1245.7648144236559</v>
      </c>
      <c r="BP318" s="439">
        <v>1296.3705083824213</v>
      </c>
      <c r="BQ318" s="439">
        <v>1297.804761374369</v>
      </c>
      <c r="BR318" s="439">
        <v>1319.0992320299863</v>
      </c>
      <c r="BS318" s="439">
        <v>1319.8732511791261</v>
      </c>
      <c r="BT318" s="439">
        <v>1320.6491792682964</v>
      </c>
      <c r="BU318" s="439">
        <v>1321.4270210054583</v>
      </c>
      <c r="BV318" s="439">
        <v>1322.3194788628252</v>
      </c>
      <c r="BW318" s="439">
        <v>1323.1011620663273</v>
      </c>
      <c r="BX318" s="439">
        <v>1342.6102593457765</v>
      </c>
      <c r="BY318" s="439">
        <v>1346.474156349688</v>
      </c>
      <c r="BZ318" s="439">
        <v>1347.2616373536182</v>
      </c>
      <c r="CA318" s="439">
        <v>1348.0510604981444</v>
      </c>
      <c r="CB318" s="439">
        <v>1349.2051359839068</v>
      </c>
      <c r="CC318" s="439">
        <v>1350.6824165656128</v>
      </c>
      <c r="CD318" s="439">
        <v>1351.4776949182649</v>
      </c>
      <c r="CE318" s="439">
        <v>1352.2749346418786</v>
      </c>
      <c r="CF318" s="439">
        <v>1353.074140573724</v>
      </c>
      <c r="CG318" s="439">
        <v>1353.8753175630011</v>
      </c>
      <c r="CH318" s="439">
        <v>1354.7945491560888</v>
      </c>
      <c r="CI318" s="439">
        <v>1355.5996828556958</v>
      </c>
      <c r="CJ318" s="439">
        <v>1375.5501627720766</v>
      </c>
      <c r="CK318" s="439">
        <v>1379.5299766861053</v>
      </c>
      <c r="CL318" s="439">
        <v>1380.3410821201533</v>
      </c>
      <c r="CM318" s="439">
        <v>1381.1541879590152</v>
      </c>
      <c r="CN318" s="439">
        <v>1382.3428857093502</v>
      </c>
      <c r="CO318" s="439">
        <v>1383.8644847085079</v>
      </c>
      <c r="CP318" s="439">
        <v>1384.6836214117393</v>
      </c>
      <c r="CQ318" s="439">
        <v>1385.5047783270613</v>
      </c>
      <c r="CR318" s="439">
        <v>1386.3279604368624</v>
      </c>
      <c r="CS318" s="439">
        <v>1387.1531727358179</v>
      </c>
      <c r="CT318" s="439">
        <v>1372.5508759476099</v>
      </c>
      <c r="CU318" s="439">
        <v>1373.3574848694013</v>
      </c>
      <c r="CV318" s="439">
        <v>1317.0287028254413</v>
      </c>
      <c r="CW318" s="439">
        <v>1332.4499483508125</v>
      </c>
      <c r="CX318" s="439">
        <v>1333.179087389952</v>
      </c>
      <c r="CY318" s="439">
        <v>1392.6844238539306</v>
      </c>
      <c r="CZ318" s="439">
        <v>1393.908782536776</v>
      </c>
      <c r="DA318" s="439">
        <v>1417.90136173768</v>
      </c>
      <c r="DB318" s="439">
        <v>1418.7450725420088</v>
      </c>
      <c r="DC318" s="439">
        <v>1419.5908641647907</v>
      </c>
      <c r="DD318" s="439">
        <v>1420.4387417378853</v>
      </c>
      <c r="DE318" s="439">
        <v>1421.2887104058093</v>
      </c>
      <c r="DF318" s="439">
        <v>1422.1407753257663</v>
      </c>
      <c r="DG318" s="439">
        <v>1422.9949416676793</v>
      </c>
      <c r="DH318" s="439">
        <v>1443.165939740458</v>
      </c>
      <c r="DI318" s="439">
        <v>1448.2050471388659</v>
      </c>
      <c r="DJ318" s="439">
        <v>1449.0655488938469</v>
      </c>
      <c r="DK318" s="439">
        <v>1449.9281728782958</v>
      </c>
      <c r="DL318" s="439">
        <v>1451.1892623216265</v>
      </c>
      <c r="DM318" s="439">
        <v>1452.8035266998322</v>
      </c>
      <c r="DN318" s="439">
        <v>1453.6725488282907</v>
      </c>
      <c r="DO318" s="439">
        <v>1454.5437141997563</v>
      </c>
      <c r="DP318" s="439">
        <v>1455.417028100044</v>
      </c>
      <c r="DQ318" s="439">
        <v>1456.2924958280059</v>
      </c>
      <c r="DR318" s="439">
        <v>1457.1701226955613</v>
      </c>
      <c r="DS318" s="439">
        <v>1458.0499140277316</v>
      </c>
      <c r="DT318" s="439">
        <v>1478.673344524894</v>
      </c>
      <c r="DU318" s="439">
        <v>1483.8636251452544</v>
      </c>
      <c r="DV318" s="439">
        <v>1484.7499419528849</v>
      </c>
      <c r="DW318" s="439">
        <v>1485.6384446568673</v>
      </c>
      <c r="DX318" s="439">
        <v>1486.9373667834975</v>
      </c>
      <c r="DY318" s="439">
        <v>1396.5639661054602</v>
      </c>
      <c r="DZ318" s="439">
        <v>1397.3289700188823</v>
      </c>
      <c r="EA318" s="439">
        <v>1398.0958606383322</v>
      </c>
      <c r="EB318" s="439">
        <v>1464.8621096906791</v>
      </c>
      <c r="EC318" s="439">
        <v>1465.7638414504797</v>
      </c>
      <c r="ED318" s="439">
        <v>1493.8575513694186</v>
      </c>
      <c r="EE318" s="439">
        <v>1494.7637364415541</v>
      </c>
      <c r="EF318" s="439">
        <v>1271.5861852432413</v>
      </c>
      <c r="EG318" s="439">
        <v>1272.4695258096076</v>
      </c>
      <c r="EH318" s="439">
        <v>1273.3550449321117</v>
      </c>
      <c r="EI318" s="439">
        <v>1274.2427479836599</v>
      </c>
      <c r="EJ318" s="439">
        <v>1275.1326403504113</v>
      </c>
      <c r="EK318" s="439">
        <v>1276.0247274318072</v>
      </c>
      <c r="EL318" s="439">
        <v>1276.9190146406065</v>
      </c>
      <c r="EM318" s="439">
        <v>1277.8155074029164</v>
      </c>
      <c r="EN318" s="439">
        <v>1278.7142111582273</v>
      </c>
      <c r="EO318" s="439">
        <v>1279.6151313594439</v>
      </c>
      <c r="EP318" s="439">
        <v>1280.5182734729201</v>
      </c>
      <c r="EQ318" s="439">
        <v>1281.4236429784905</v>
      </c>
      <c r="ER318" s="439">
        <v>1286.6186954115728</v>
      </c>
      <c r="ES318" s="439">
        <v>1287.5285361949302</v>
      </c>
      <c r="ET318" s="439">
        <v>1288.4406208911093</v>
      </c>
      <c r="EU318" s="439">
        <v>1289.3549550342041</v>
      </c>
      <c r="EV318" s="439">
        <v>1290.2715441719581</v>
      </c>
      <c r="EW318" s="439">
        <v>0</v>
      </c>
      <c r="EX318" s="439">
        <v>0</v>
      </c>
      <c r="EY318" s="439">
        <v>0</v>
      </c>
      <c r="EZ318" s="439">
        <v>0</v>
      </c>
      <c r="FA318" s="439">
        <v>0</v>
      </c>
      <c r="FB318" s="439">
        <v>0</v>
      </c>
      <c r="FC318" s="439">
        <v>0</v>
      </c>
      <c r="FD318" s="439">
        <v>0</v>
      </c>
      <c r="FE318" s="439">
        <v>0</v>
      </c>
      <c r="FF318" s="439">
        <v>0</v>
      </c>
      <c r="FG318" s="439">
        <v>0</v>
      </c>
      <c r="FH318" s="439">
        <v>0</v>
      </c>
      <c r="FI318" s="439">
        <v>0</v>
      </c>
      <c r="FJ318" s="439">
        <v>0</v>
      </c>
      <c r="FK318" s="439">
        <v>0</v>
      </c>
      <c r="FL318" s="439">
        <v>0</v>
      </c>
      <c r="FM318" s="439">
        <v>0</v>
      </c>
      <c r="FN318" s="439">
        <v>0</v>
      </c>
      <c r="FO318" s="439">
        <v>0</v>
      </c>
      <c r="FP318" s="439">
        <v>0</v>
      </c>
      <c r="FQ318" s="439">
        <v>0</v>
      </c>
      <c r="FR318" s="439">
        <v>0</v>
      </c>
      <c r="FS318" s="439">
        <v>0</v>
      </c>
      <c r="FT318" s="439">
        <v>0</v>
      </c>
      <c r="FU318" s="439">
        <v>0</v>
      </c>
      <c r="FV318" s="439">
        <v>0</v>
      </c>
      <c r="FW318" s="439">
        <v>0</v>
      </c>
      <c r="FX318" s="439">
        <v>0</v>
      </c>
      <c r="FY318" s="439">
        <v>0</v>
      </c>
      <c r="FZ318" s="439">
        <v>0</v>
      </c>
      <c r="GA318" s="439">
        <v>0</v>
      </c>
      <c r="GB318" s="439">
        <v>0</v>
      </c>
      <c r="GC318" s="439">
        <v>0</v>
      </c>
      <c r="GD318" s="439">
        <v>0</v>
      </c>
      <c r="GE318" s="439">
        <v>0</v>
      </c>
      <c r="GF318" s="439">
        <v>0</v>
      </c>
      <c r="GG318" s="439">
        <v>0</v>
      </c>
      <c r="GH318" s="439">
        <v>0</v>
      </c>
      <c r="GI318" s="439">
        <v>0</v>
      </c>
      <c r="GJ318" s="439">
        <v>0</v>
      </c>
      <c r="GK318" s="439">
        <v>0</v>
      </c>
      <c r="GL318" s="439">
        <v>0</v>
      </c>
      <c r="GM318" s="439">
        <v>0</v>
      </c>
      <c r="GN318" s="439">
        <v>0</v>
      </c>
      <c r="GO318" s="439">
        <v>0</v>
      </c>
      <c r="GP318" s="439">
        <v>0</v>
      </c>
      <c r="GQ318" s="439">
        <v>0</v>
      </c>
      <c r="GR318" s="439">
        <v>0</v>
      </c>
      <c r="GS318" s="439">
        <v>0</v>
      </c>
      <c r="GT318" s="439">
        <v>0</v>
      </c>
      <c r="GU318" s="439">
        <v>0</v>
      </c>
      <c r="GV318" s="439">
        <v>0</v>
      </c>
      <c r="GW318" s="439">
        <v>0</v>
      </c>
      <c r="GX318" s="439">
        <v>0</v>
      </c>
      <c r="GY318" s="439">
        <v>0</v>
      </c>
      <c r="GZ318" s="439">
        <v>0</v>
      </c>
      <c r="HA318" s="439">
        <v>0</v>
      </c>
      <c r="HB318" s="439">
        <v>0</v>
      </c>
      <c r="HC318" s="439">
        <v>0</v>
      </c>
      <c r="HD318" s="439">
        <v>0</v>
      </c>
      <c r="HE318" s="439">
        <v>0</v>
      </c>
      <c r="HF318" s="439">
        <v>0</v>
      </c>
      <c r="HG318" s="439">
        <v>0</v>
      </c>
      <c r="HH318" s="439">
        <v>0</v>
      </c>
      <c r="HI318" s="439">
        <v>0</v>
      </c>
      <c r="HJ318" s="439">
        <v>0</v>
      </c>
      <c r="HK318" s="439">
        <v>0</v>
      </c>
      <c r="HL318" s="439">
        <v>0</v>
      </c>
      <c r="HM318" s="439">
        <v>0</v>
      </c>
      <c r="HN318" s="439">
        <v>0</v>
      </c>
      <c r="HO318" s="439">
        <v>0</v>
      </c>
      <c r="HP318" s="439">
        <v>0</v>
      </c>
      <c r="HQ318" s="439">
        <v>0</v>
      </c>
      <c r="HR318" s="439">
        <v>0</v>
      </c>
      <c r="HS318" s="439">
        <v>0</v>
      </c>
      <c r="HT318" s="439">
        <v>0</v>
      </c>
      <c r="HU318" s="439">
        <v>0</v>
      </c>
      <c r="HV318" s="439">
        <v>0</v>
      </c>
      <c r="HW318" s="439">
        <v>0</v>
      </c>
      <c r="HX318" s="439">
        <v>0</v>
      </c>
      <c r="HY318" s="439">
        <v>0</v>
      </c>
      <c r="HZ318" s="439">
        <v>0</v>
      </c>
      <c r="IA318" s="439">
        <v>0</v>
      </c>
      <c r="IB318" s="439">
        <v>0</v>
      </c>
      <c r="IC318" s="439">
        <v>0</v>
      </c>
      <c r="ID318" s="439">
        <v>0</v>
      </c>
      <c r="IE318" s="439">
        <v>0</v>
      </c>
      <c r="IF318" s="439">
        <v>0</v>
      </c>
      <c r="IG318" s="439">
        <v>0</v>
      </c>
      <c r="IH318" s="439">
        <v>0</v>
      </c>
      <c r="II318" s="439">
        <v>0</v>
      </c>
      <c r="IJ318" s="439">
        <v>0</v>
      </c>
      <c r="IK318" s="439">
        <v>0</v>
      </c>
      <c r="IL318" s="439">
        <v>0</v>
      </c>
      <c r="IM318" s="439">
        <v>0</v>
      </c>
      <c r="IN318" s="439">
        <v>0</v>
      </c>
      <c r="IO318" s="439">
        <v>0</v>
      </c>
      <c r="IP318" s="439">
        <v>0</v>
      </c>
      <c r="IQ318" s="439">
        <v>0</v>
      </c>
      <c r="IR318" s="439">
        <v>0</v>
      </c>
      <c r="IS318" s="439">
        <v>0</v>
      </c>
      <c r="IT318" s="439">
        <v>0</v>
      </c>
      <c r="IU318" s="439">
        <v>0</v>
      </c>
      <c r="IV318" s="439">
        <v>0</v>
      </c>
      <c r="IW318" s="439">
        <v>0</v>
      </c>
      <c r="IX318" s="439">
        <v>0</v>
      </c>
      <c r="IY318" s="439">
        <v>0</v>
      </c>
      <c r="IZ318" s="439">
        <v>0</v>
      </c>
      <c r="JA318" s="439">
        <v>0</v>
      </c>
      <c r="JB318" s="439">
        <v>0</v>
      </c>
      <c r="JC318" s="439">
        <v>0</v>
      </c>
      <c r="JD318" s="439">
        <v>0</v>
      </c>
      <c r="JE318" s="439">
        <v>0</v>
      </c>
      <c r="JF318" s="439">
        <v>0</v>
      </c>
      <c r="JG318" s="439">
        <v>0</v>
      </c>
      <c r="JH318" s="439">
        <v>0</v>
      </c>
      <c r="JI318" s="439">
        <v>0</v>
      </c>
      <c r="JJ318" s="439">
        <v>0</v>
      </c>
      <c r="JK318" s="439">
        <v>0</v>
      </c>
      <c r="JL318" s="439">
        <v>0</v>
      </c>
      <c r="JM318" s="439">
        <v>0</v>
      </c>
      <c r="JN318" s="439">
        <v>0</v>
      </c>
      <c r="JO318" s="439">
        <v>0</v>
      </c>
      <c r="JP318" s="439">
        <v>0</v>
      </c>
      <c r="JQ318" s="439">
        <v>0</v>
      </c>
      <c r="JR318" s="439">
        <v>0</v>
      </c>
      <c r="JS318" s="439">
        <v>0</v>
      </c>
      <c r="JT318" s="439">
        <v>0</v>
      </c>
      <c r="JU318" s="439">
        <v>0</v>
      </c>
      <c r="JV318" s="439">
        <v>0</v>
      </c>
      <c r="JW318" s="439">
        <v>0</v>
      </c>
      <c r="JX318" s="439">
        <v>0</v>
      </c>
      <c r="JY318" s="439">
        <v>0</v>
      </c>
      <c r="JZ318" s="439">
        <v>0</v>
      </c>
      <c r="KA318" s="439">
        <v>0</v>
      </c>
      <c r="KB318" s="439">
        <v>0</v>
      </c>
      <c r="KC318" s="439">
        <v>0</v>
      </c>
      <c r="KD318" s="439">
        <v>0</v>
      </c>
      <c r="KE318" s="439">
        <v>0</v>
      </c>
      <c r="KF318" s="439">
        <v>0</v>
      </c>
      <c r="KG318" s="439">
        <v>0</v>
      </c>
      <c r="KH318" s="439">
        <v>0</v>
      </c>
      <c r="KI318" s="439">
        <v>0</v>
      </c>
      <c r="KJ318" s="439">
        <v>0</v>
      </c>
      <c r="KK318" s="439">
        <v>0</v>
      </c>
      <c r="KL318" s="439">
        <v>0</v>
      </c>
      <c r="KM318" s="439">
        <v>0</v>
      </c>
      <c r="KN318" s="439">
        <v>0</v>
      </c>
      <c r="KO318" s="439">
        <v>0</v>
      </c>
      <c r="KP318" s="439">
        <v>0</v>
      </c>
      <c r="KQ318" s="439">
        <v>0</v>
      </c>
      <c r="KR318" s="439">
        <v>0</v>
      </c>
      <c r="KS318" s="439">
        <v>0</v>
      </c>
      <c r="KT318" s="439">
        <v>0</v>
      </c>
      <c r="KU318" s="439">
        <v>0</v>
      </c>
      <c r="KV318" s="439">
        <v>0</v>
      </c>
      <c r="KW318" s="439">
        <v>0</v>
      </c>
      <c r="KX318" s="439">
        <v>0</v>
      </c>
      <c r="KY318" s="439">
        <v>0</v>
      </c>
      <c r="KZ318" s="439">
        <v>0</v>
      </c>
      <c r="LA318" s="439">
        <v>0</v>
      </c>
      <c r="LB318" s="439">
        <v>0</v>
      </c>
      <c r="LC318" s="439">
        <v>0</v>
      </c>
      <c r="LD318" s="439">
        <v>0</v>
      </c>
      <c r="LE318" s="439">
        <v>0</v>
      </c>
      <c r="LF318" s="439">
        <v>0</v>
      </c>
      <c r="LG318" s="439">
        <v>0</v>
      </c>
      <c r="LH318" s="439">
        <v>0</v>
      </c>
      <c r="LI318" s="439">
        <v>0</v>
      </c>
      <c r="LJ318" s="439">
        <v>0</v>
      </c>
      <c r="LK318" s="439">
        <v>0</v>
      </c>
      <c r="LL318" s="439">
        <v>0</v>
      </c>
      <c r="LM318" s="439">
        <v>0</v>
      </c>
      <c r="LN318" s="439">
        <v>0</v>
      </c>
      <c r="LO318" s="439">
        <v>0</v>
      </c>
      <c r="LP318" s="439">
        <v>0</v>
      </c>
      <c r="LQ318" s="439">
        <v>0</v>
      </c>
      <c r="LR318" s="439">
        <v>0</v>
      </c>
      <c r="LS318" s="439">
        <v>0</v>
      </c>
      <c r="LT318" s="439">
        <v>0</v>
      </c>
      <c r="LU318" s="439">
        <v>0</v>
      </c>
      <c r="LV318" s="439">
        <v>0</v>
      </c>
      <c r="LW318" s="439">
        <v>0</v>
      </c>
      <c r="LX318" s="439">
        <v>0</v>
      </c>
      <c r="LY318" s="439">
        <v>0</v>
      </c>
      <c r="LZ318" s="439">
        <v>0</v>
      </c>
      <c r="MA318" s="439">
        <v>0</v>
      </c>
      <c r="MB318" s="439">
        <v>0</v>
      </c>
      <c r="MC318" s="439">
        <v>0</v>
      </c>
      <c r="MD318" s="439">
        <v>0</v>
      </c>
      <c r="ME318" s="439">
        <v>0</v>
      </c>
      <c r="MF318" s="439">
        <v>0</v>
      </c>
      <c r="MG318" s="439">
        <v>0</v>
      </c>
      <c r="MH318" s="439">
        <v>0</v>
      </c>
      <c r="MI318" s="439">
        <v>0</v>
      </c>
      <c r="MJ318" s="439">
        <v>0</v>
      </c>
      <c r="MK318" s="439">
        <v>0</v>
      </c>
      <c r="ML318" s="439">
        <v>0</v>
      </c>
      <c r="MM318" s="439">
        <v>0</v>
      </c>
      <c r="MN318" s="439">
        <v>0</v>
      </c>
      <c r="MO318" s="439">
        <v>0</v>
      </c>
      <c r="MP318" s="439">
        <v>0</v>
      </c>
      <c r="MQ318" s="439">
        <v>0</v>
      </c>
      <c r="MR318" s="439">
        <v>0</v>
      </c>
      <c r="MS318" s="439">
        <v>0</v>
      </c>
      <c r="MT318" s="439">
        <v>0</v>
      </c>
      <c r="MU318" s="439">
        <v>0</v>
      </c>
      <c r="MV318" s="439">
        <v>0</v>
      </c>
      <c r="MW318" s="439">
        <v>0</v>
      </c>
      <c r="MX318" s="439">
        <v>0</v>
      </c>
      <c r="MY318" s="439">
        <v>0</v>
      </c>
      <c r="MZ318" s="439">
        <v>0</v>
      </c>
      <c r="NA318" s="439">
        <v>0</v>
      </c>
      <c r="NB318" s="439">
        <v>0</v>
      </c>
      <c r="NC318" s="439">
        <v>0</v>
      </c>
      <c r="ND318" s="439">
        <v>0</v>
      </c>
      <c r="NE318" s="439">
        <v>0</v>
      </c>
      <c r="NF318" s="439">
        <v>0</v>
      </c>
      <c r="NG318" s="439">
        <v>0</v>
      </c>
      <c r="NH318" s="439">
        <v>0</v>
      </c>
      <c r="NI318" s="439">
        <v>0</v>
      </c>
      <c r="NJ318" s="439">
        <v>0</v>
      </c>
      <c r="NK318" s="442">
        <v>0</v>
      </c>
    </row>
    <row r="319" spans="1:375" x14ac:dyDescent="0.15">
      <c r="A319" s="443">
        <f t="shared" si="613"/>
        <v>821008.47220016771</v>
      </c>
      <c r="B319" s="444"/>
      <c r="C319" s="445" t="s">
        <v>755</v>
      </c>
      <c r="D319" s="446">
        <f>SUM(D312:D318)</f>
        <v>0</v>
      </c>
      <c r="E319" s="446">
        <f t="shared" ref="E319:BP319" si="638">SUM(E312:E318)</f>
        <v>0</v>
      </c>
      <c r="F319" s="446">
        <f t="shared" si="638"/>
        <v>0</v>
      </c>
      <c r="G319" s="446">
        <f t="shared" si="638"/>
        <v>0</v>
      </c>
      <c r="H319" s="446">
        <f t="shared" si="638"/>
        <v>0</v>
      </c>
      <c r="I319" s="446">
        <f t="shared" si="638"/>
        <v>0</v>
      </c>
      <c r="J319" s="446">
        <f t="shared" si="638"/>
        <v>0</v>
      </c>
      <c r="K319" s="446">
        <f t="shared" si="638"/>
        <v>0</v>
      </c>
      <c r="L319" s="446">
        <f t="shared" si="638"/>
        <v>0</v>
      </c>
      <c r="M319" s="446">
        <f t="shared" si="638"/>
        <v>0</v>
      </c>
      <c r="N319" s="446">
        <f t="shared" si="638"/>
        <v>0</v>
      </c>
      <c r="O319" s="446">
        <f t="shared" si="638"/>
        <v>0</v>
      </c>
      <c r="P319" s="446">
        <f t="shared" si="638"/>
        <v>0</v>
      </c>
      <c r="Q319" s="446">
        <f t="shared" si="638"/>
        <v>0</v>
      </c>
      <c r="R319" s="446">
        <f t="shared" si="638"/>
        <v>0</v>
      </c>
      <c r="S319" s="446">
        <f t="shared" si="638"/>
        <v>0</v>
      </c>
      <c r="T319" s="446">
        <f t="shared" si="638"/>
        <v>0</v>
      </c>
      <c r="U319" s="446">
        <f t="shared" si="638"/>
        <v>0</v>
      </c>
      <c r="V319" s="446">
        <f t="shared" si="638"/>
        <v>0</v>
      </c>
      <c r="W319" s="446">
        <f t="shared" si="638"/>
        <v>0</v>
      </c>
      <c r="X319" s="446">
        <f t="shared" si="638"/>
        <v>510.71542155620773</v>
      </c>
      <c r="Y319" s="446">
        <f t="shared" si="638"/>
        <v>525.86011794946444</v>
      </c>
      <c r="Z319" s="446">
        <f t="shared" si="638"/>
        <v>535.13858253589478</v>
      </c>
      <c r="AA319" s="446">
        <f t="shared" si="638"/>
        <v>535.49592422833211</v>
      </c>
      <c r="AB319" s="446">
        <f t="shared" si="638"/>
        <v>732.73954737770782</v>
      </c>
      <c r="AC319" s="446">
        <f t="shared" si="638"/>
        <v>5067.0805156298748</v>
      </c>
      <c r="AD319" s="446">
        <f t="shared" si="638"/>
        <v>5073.6969538986468</v>
      </c>
      <c r="AE319" s="446">
        <f t="shared" si="638"/>
        <v>5077.646670730508</v>
      </c>
      <c r="AF319" s="446">
        <f t="shared" si="638"/>
        <v>5109.6591651847411</v>
      </c>
      <c r="AG319" s="446">
        <f t="shared" si="638"/>
        <v>5180.4447527211796</v>
      </c>
      <c r="AH319" s="446">
        <f t="shared" si="638"/>
        <v>5200.5137457407855</v>
      </c>
      <c r="AI319" s="446">
        <f t="shared" si="638"/>
        <v>5201.2220829093003</v>
      </c>
      <c r="AJ319" s="446">
        <f t="shared" si="638"/>
        <v>5330.6647718317563</v>
      </c>
      <c r="AK319" s="446">
        <f t="shared" si="638"/>
        <v>5342.6245801365567</v>
      </c>
      <c r="AL319" s="446">
        <f t="shared" si="638"/>
        <v>5364.3052777663543</v>
      </c>
      <c r="AM319" s="446">
        <f t="shared" si="638"/>
        <v>5365.0206286302955</v>
      </c>
      <c r="AN319" s="446">
        <f t="shared" si="638"/>
        <v>5600.2109612864688</v>
      </c>
      <c r="AO319" s="446">
        <f t="shared" si="638"/>
        <v>5601.5107169530602</v>
      </c>
      <c r="AP319" s="446">
        <f t="shared" si="638"/>
        <v>5602.2313736257056</v>
      </c>
      <c r="AQ319" s="446">
        <f t="shared" si="638"/>
        <v>5602.9538076321196</v>
      </c>
      <c r="AR319" s="446">
        <f t="shared" si="638"/>
        <v>5604.0099501871791</v>
      </c>
      <c r="AS319" s="446">
        <f t="shared" si="638"/>
        <v>5605.3618711900517</v>
      </c>
      <c r="AT319" s="446">
        <f t="shared" si="638"/>
        <v>5606.0896635413455</v>
      </c>
      <c r="AU319" s="446">
        <f t="shared" si="638"/>
        <v>5606.8192508249158</v>
      </c>
      <c r="AV319" s="446">
        <f t="shared" si="638"/>
        <v>5740.1452204150446</v>
      </c>
      <c r="AW319" s="446">
        <f t="shared" si="638"/>
        <v>5741.0676684210466</v>
      </c>
      <c r="AX319" s="446">
        <f t="shared" si="638"/>
        <v>5741.9088955464758</v>
      </c>
      <c r="AY319" s="446">
        <f t="shared" si="638"/>
        <v>5742.645706936335</v>
      </c>
      <c r="AZ319" s="446">
        <f t="shared" si="638"/>
        <v>5761.302147802282</v>
      </c>
      <c r="BA319" s="446">
        <f t="shared" si="638"/>
        <v>5762.6408961388715</v>
      </c>
      <c r="BB319" s="446">
        <f t="shared" si="638"/>
        <v>5763.3831725116961</v>
      </c>
      <c r="BC319" s="446">
        <f t="shared" si="638"/>
        <v>5764.127279538302</v>
      </c>
      <c r="BD319" s="446">
        <f t="shared" si="638"/>
        <v>5765.215106370013</v>
      </c>
      <c r="BE319" s="446">
        <f t="shared" si="638"/>
        <v>5766.607585002972</v>
      </c>
      <c r="BF319" s="446">
        <f t="shared" si="638"/>
        <v>5767.357211124805</v>
      </c>
      <c r="BG319" s="446">
        <f t="shared" si="638"/>
        <v>5768.1086860268815</v>
      </c>
      <c r="BH319" s="446">
        <f t="shared" si="638"/>
        <v>0</v>
      </c>
      <c r="BI319" s="446">
        <f t="shared" si="638"/>
        <v>0</v>
      </c>
      <c r="BJ319" s="446">
        <f t="shared" si="638"/>
        <v>0</v>
      </c>
      <c r="BK319" s="446">
        <f t="shared" si="638"/>
        <v>1194.9257583943916</v>
      </c>
      <c r="BL319" s="446">
        <f t="shared" si="638"/>
        <v>1231.4085536869861</v>
      </c>
      <c r="BM319" s="446">
        <f t="shared" si="638"/>
        <v>6647.0728824456746</v>
      </c>
      <c r="BN319" s="446">
        <f t="shared" si="638"/>
        <v>6655.0415833233874</v>
      </c>
      <c r="BO319" s="446">
        <f t="shared" si="638"/>
        <v>6655.7104944903222</v>
      </c>
      <c r="BP319" s="446">
        <f t="shared" si="638"/>
        <v>6706.3161884490883</v>
      </c>
      <c r="BQ319" s="446">
        <f t="shared" ref="BQ319:EB319" si="639">SUM(BQ312:BQ318)</f>
        <v>6707.7504414410359</v>
      </c>
      <c r="BR319" s="446">
        <f t="shared" si="639"/>
        <v>6729.0449120966532</v>
      </c>
      <c r="BS319" s="446">
        <f t="shared" si="639"/>
        <v>6729.8189312457926</v>
      </c>
      <c r="BT319" s="446">
        <f t="shared" si="639"/>
        <v>6730.5948593349631</v>
      </c>
      <c r="BU319" s="446">
        <f t="shared" si="639"/>
        <v>6731.372701072125</v>
      </c>
      <c r="BV319" s="446">
        <f t="shared" si="639"/>
        <v>6732.2651589294919</v>
      </c>
      <c r="BW319" s="446">
        <f t="shared" si="639"/>
        <v>6733.0468421329942</v>
      </c>
      <c r="BX319" s="446">
        <f t="shared" si="639"/>
        <v>6752.555939412443</v>
      </c>
      <c r="BY319" s="446">
        <f t="shared" si="639"/>
        <v>6918.7182068183547</v>
      </c>
      <c r="BZ319" s="446">
        <f t="shared" si="639"/>
        <v>6919.5056878222849</v>
      </c>
      <c r="CA319" s="446">
        <f t="shared" si="639"/>
        <v>6920.2951109668111</v>
      </c>
      <c r="CB319" s="446">
        <f t="shared" si="639"/>
        <v>6921.4491864525735</v>
      </c>
      <c r="CC319" s="446">
        <f t="shared" si="639"/>
        <v>6922.9264670342791</v>
      </c>
      <c r="CD319" s="446">
        <f t="shared" si="639"/>
        <v>6923.7217453869316</v>
      </c>
      <c r="CE319" s="446">
        <f t="shared" si="639"/>
        <v>6924.5189851105451</v>
      </c>
      <c r="CF319" s="446">
        <f t="shared" si="639"/>
        <v>6925.31819104239</v>
      </c>
      <c r="CG319" s="446">
        <f t="shared" si="639"/>
        <v>6926.1193680316674</v>
      </c>
      <c r="CH319" s="446">
        <f t="shared" si="639"/>
        <v>6927.0385996247551</v>
      </c>
      <c r="CI319" s="446">
        <f t="shared" si="639"/>
        <v>6927.8437333243619</v>
      </c>
      <c r="CJ319" s="446">
        <f t="shared" si="639"/>
        <v>6947.7942132407434</v>
      </c>
      <c r="CK319" s="446">
        <f t="shared" si="639"/>
        <v>7118.9413486688327</v>
      </c>
      <c r="CL319" s="446">
        <f t="shared" si="639"/>
        <v>7119.7524541028806</v>
      </c>
      <c r="CM319" s="446">
        <f t="shared" si="639"/>
        <v>7120.5655599417423</v>
      </c>
      <c r="CN319" s="446">
        <f t="shared" si="639"/>
        <v>7121.7542576920778</v>
      </c>
      <c r="CO319" s="446">
        <f t="shared" si="639"/>
        <v>7123.2758566912353</v>
      </c>
      <c r="CP319" s="446">
        <f t="shared" si="639"/>
        <v>7124.0949933944667</v>
      </c>
      <c r="CQ319" s="446">
        <f t="shared" si="639"/>
        <v>7124.9161503097885</v>
      </c>
      <c r="CR319" s="446">
        <f t="shared" si="639"/>
        <v>7125.73933241959</v>
      </c>
      <c r="CS319" s="446">
        <f t="shared" si="639"/>
        <v>7126.5645447185452</v>
      </c>
      <c r="CT319" s="446">
        <f t="shared" si="639"/>
        <v>7111.9622479303371</v>
      </c>
      <c r="CU319" s="446">
        <f t="shared" si="639"/>
        <v>7112.7688568521289</v>
      </c>
      <c r="CV319" s="446">
        <f t="shared" si="639"/>
        <v>7056.4400748081689</v>
      </c>
      <c r="CW319" s="446">
        <f t="shared" si="639"/>
        <v>7244.0436614930204</v>
      </c>
      <c r="CX319" s="446">
        <f t="shared" si="639"/>
        <v>7244.7728005321596</v>
      </c>
      <c r="CY319" s="446">
        <f t="shared" si="639"/>
        <v>7304.2781369961385</v>
      </c>
      <c r="CZ319" s="446">
        <f t="shared" si="639"/>
        <v>7305.5024956789839</v>
      </c>
      <c r="DA319" s="446">
        <f t="shared" si="639"/>
        <v>7329.4950748798874</v>
      </c>
      <c r="DB319" s="446">
        <f t="shared" si="639"/>
        <v>7330.3387856842164</v>
      </c>
      <c r="DC319" s="446">
        <f t="shared" si="639"/>
        <v>7331.1845773069981</v>
      </c>
      <c r="DD319" s="446">
        <f t="shared" si="639"/>
        <v>7332.0324548800927</v>
      </c>
      <c r="DE319" s="446">
        <f t="shared" si="639"/>
        <v>7332.882423548017</v>
      </c>
      <c r="DF319" s="446">
        <f t="shared" si="639"/>
        <v>7333.7344884679742</v>
      </c>
      <c r="DG319" s="446">
        <f t="shared" si="639"/>
        <v>7334.588654809887</v>
      </c>
      <c r="DH319" s="446">
        <f t="shared" si="639"/>
        <v>7354.7596528826662</v>
      </c>
      <c r="DI319" s="446">
        <f t="shared" si="639"/>
        <v>7537.1465716753401</v>
      </c>
      <c r="DJ319" s="446">
        <f t="shared" si="639"/>
        <v>7538.0070734303208</v>
      </c>
      <c r="DK319" s="446">
        <f t="shared" si="639"/>
        <v>7538.8696974147697</v>
      </c>
      <c r="DL319" s="446">
        <f t="shared" si="639"/>
        <v>7540.1307868581007</v>
      </c>
      <c r="DM319" s="446">
        <f t="shared" si="639"/>
        <v>7541.7450512363066</v>
      </c>
      <c r="DN319" s="446">
        <f t="shared" si="639"/>
        <v>7542.6140733647653</v>
      </c>
      <c r="DO319" s="446">
        <f t="shared" si="639"/>
        <v>7543.4852387362307</v>
      </c>
      <c r="DP319" s="446">
        <f t="shared" si="639"/>
        <v>7544.3585526365187</v>
      </c>
      <c r="DQ319" s="446">
        <f t="shared" si="639"/>
        <v>7545.2340203644799</v>
      </c>
      <c r="DR319" s="446">
        <f t="shared" si="639"/>
        <v>7546.1116472320355</v>
      </c>
      <c r="DS319" s="446">
        <f t="shared" si="639"/>
        <v>7546.991438564206</v>
      </c>
      <c r="DT319" s="446">
        <f t="shared" si="639"/>
        <v>7567.6148690613682</v>
      </c>
      <c r="DU319" s="446">
        <f t="shared" si="639"/>
        <v>7755.4733954178228</v>
      </c>
      <c r="DV319" s="446">
        <f t="shared" si="639"/>
        <v>7756.3597122254532</v>
      </c>
      <c r="DW319" s="446">
        <f t="shared" si="639"/>
        <v>7757.2482149294356</v>
      </c>
      <c r="DX319" s="446">
        <f t="shared" si="639"/>
        <v>7758.5471370560663</v>
      </c>
      <c r="DY319" s="446">
        <f t="shared" si="639"/>
        <v>7668.1737363780285</v>
      </c>
      <c r="DZ319" s="446">
        <f t="shared" si="639"/>
        <v>7668.9387402914508</v>
      </c>
      <c r="EA319" s="446">
        <f t="shared" si="639"/>
        <v>7669.7056309109003</v>
      </c>
      <c r="EB319" s="446">
        <f t="shared" si="639"/>
        <v>7736.4718799632474</v>
      </c>
      <c r="EC319" s="446">
        <f t="shared" ref="EC319:GN319" si="640">SUM(EC312:EC318)</f>
        <v>7737.3736117230483</v>
      </c>
      <c r="ED319" s="446">
        <f t="shared" si="640"/>
        <v>7765.4673216419869</v>
      </c>
      <c r="EE319" s="446">
        <f t="shared" si="640"/>
        <v>7766.3735067141224</v>
      </c>
      <c r="EF319" s="446">
        <f t="shared" si="640"/>
        <v>7543.1959555158101</v>
      </c>
      <c r="EG319" s="446">
        <f t="shared" si="640"/>
        <v>7732.2275891903537</v>
      </c>
      <c r="EH319" s="446">
        <f t="shared" si="640"/>
        <v>7733.1131083128575</v>
      </c>
      <c r="EI319" s="446">
        <f t="shared" si="640"/>
        <v>7734.0008113644053</v>
      </c>
      <c r="EJ319" s="446">
        <f t="shared" si="640"/>
        <v>7734.8907037311565</v>
      </c>
      <c r="EK319" s="446">
        <f t="shared" si="640"/>
        <v>7735.7827908125528</v>
      </c>
      <c r="EL319" s="446">
        <f t="shared" si="640"/>
        <v>7736.6770780213519</v>
      </c>
      <c r="EM319" s="446">
        <f t="shared" si="640"/>
        <v>7737.573570783662</v>
      </c>
      <c r="EN319" s="446">
        <f t="shared" si="640"/>
        <v>7738.4722745389727</v>
      </c>
      <c r="EO319" s="446">
        <f t="shared" si="640"/>
        <v>7739.3731947401893</v>
      </c>
      <c r="EP319" s="446">
        <f t="shared" si="640"/>
        <v>7740.2763368536653</v>
      </c>
      <c r="EQ319" s="446">
        <f t="shared" si="640"/>
        <v>7741.1817063592362</v>
      </c>
      <c r="ER319" s="446">
        <f t="shared" si="640"/>
        <v>7746.3767587923185</v>
      </c>
      <c r="ES319" s="446">
        <f t="shared" si="640"/>
        <v>7941.0793414770969</v>
      </c>
      <c r="ET319" s="446">
        <f t="shared" si="640"/>
        <v>7941.9914261732765</v>
      </c>
      <c r="EU319" s="446">
        <f t="shared" si="640"/>
        <v>7942.905760316371</v>
      </c>
      <c r="EV319" s="446">
        <f t="shared" si="640"/>
        <v>7943.8223494541253</v>
      </c>
      <c r="EW319" s="446">
        <f t="shared" si="640"/>
        <v>0</v>
      </c>
      <c r="EX319" s="446">
        <f t="shared" si="640"/>
        <v>0</v>
      </c>
      <c r="EY319" s="446">
        <f t="shared" si="640"/>
        <v>0</v>
      </c>
      <c r="EZ319" s="446">
        <f t="shared" si="640"/>
        <v>0</v>
      </c>
      <c r="FA319" s="446">
        <f t="shared" si="640"/>
        <v>0</v>
      </c>
      <c r="FB319" s="446">
        <f t="shared" si="640"/>
        <v>0</v>
      </c>
      <c r="FC319" s="446">
        <f t="shared" si="640"/>
        <v>0</v>
      </c>
      <c r="FD319" s="446">
        <f t="shared" si="640"/>
        <v>0</v>
      </c>
      <c r="FE319" s="446">
        <f t="shared" si="640"/>
        <v>0</v>
      </c>
      <c r="FF319" s="446">
        <f t="shared" si="640"/>
        <v>0</v>
      </c>
      <c r="FG319" s="446">
        <f t="shared" si="640"/>
        <v>0</v>
      </c>
      <c r="FH319" s="446">
        <f t="shared" si="640"/>
        <v>0</v>
      </c>
      <c r="FI319" s="446">
        <f t="shared" si="640"/>
        <v>0</v>
      </c>
      <c r="FJ319" s="446">
        <f t="shared" si="640"/>
        <v>0</v>
      </c>
      <c r="FK319" s="446">
        <f t="shared" si="640"/>
        <v>0</v>
      </c>
      <c r="FL319" s="446">
        <f t="shared" si="640"/>
        <v>0</v>
      </c>
      <c r="FM319" s="446">
        <f t="shared" si="640"/>
        <v>0</v>
      </c>
      <c r="FN319" s="446">
        <f t="shared" si="640"/>
        <v>0</v>
      </c>
      <c r="FO319" s="446">
        <f t="shared" si="640"/>
        <v>0</v>
      </c>
      <c r="FP319" s="446">
        <f t="shared" si="640"/>
        <v>0</v>
      </c>
      <c r="FQ319" s="446">
        <f t="shared" si="640"/>
        <v>0</v>
      </c>
      <c r="FR319" s="446">
        <f t="shared" si="640"/>
        <v>0</v>
      </c>
      <c r="FS319" s="446">
        <f t="shared" si="640"/>
        <v>0</v>
      </c>
      <c r="FT319" s="446">
        <f t="shared" si="640"/>
        <v>0</v>
      </c>
      <c r="FU319" s="446">
        <f t="shared" si="640"/>
        <v>0</v>
      </c>
      <c r="FV319" s="446">
        <f t="shared" si="640"/>
        <v>0</v>
      </c>
      <c r="FW319" s="446">
        <f t="shared" si="640"/>
        <v>0</v>
      </c>
      <c r="FX319" s="446">
        <f t="shared" si="640"/>
        <v>0</v>
      </c>
      <c r="FY319" s="446">
        <f t="shared" si="640"/>
        <v>0</v>
      </c>
      <c r="FZ319" s="446">
        <f t="shared" si="640"/>
        <v>0</v>
      </c>
      <c r="GA319" s="446">
        <f t="shared" si="640"/>
        <v>0</v>
      </c>
      <c r="GB319" s="446">
        <f t="shared" si="640"/>
        <v>0</v>
      </c>
      <c r="GC319" s="446">
        <f t="shared" si="640"/>
        <v>0</v>
      </c>
      <c r="GD319" s="446">
        <f t="shared" si="640"/>
        <v>0</v>
      </c>
      <c r="GE319" s="446">
        <f t="shared" si="640"/>
        <v>0</v>
      </c>
      <c r="GF319" s="446">
        <f t="shared" si="640"/>
        <v>0</v>
      </c>
      <c r="GG319" s="446">
        <f t="shared" si="640"/>
        <v>0</v>
      </c>
      <c r="GH319" s="446">
        <f t="shared" si="640"/>
        <v>0</v>
      </c>
      <c r="GI319" s="446">
        <f t="shared" si="640"/>
        <v>0</v>
      </c>
      <c r="GJ319" s="446">
        <f t="shared" si="640"/>
        <v>0</v>
      </c>
      <c r="GK319" s="446">
        <f t="shared" si="640"/>
        <v>0</v>
      </c>
      <c r="GL319" s="446">
        <f t="shared" si="640"/>
        <v>0</v>
      </c>
      <c r="GM319" s="446">
        <f t="shared" si="640"/>
        <v>0</v>
      </c>
      <c r="GN319" s="446">
        <f t="shared" si="640"/>
        <v>0</v>
      </c>
      <c r="GO319" s="446">
        <f t="shared" ref="GO319:IZ319" si="641">SUM(GO312:GO318)</f>
        <v>0</v>
      </c>
      <c r="GP319" s="446">
        <f t="shared" si="641"/>
        <v>0</v>
      </c>
      <c r="GQ319" s="446">
        <f t="shared" si="641"/>
        <v>0</v>
      </c>
      <c r="GR319" s="446">
        <f t="shared" si="641"/>
        <v>0</v>
      </c>
      <c r="GS319" s="446">
        <f t="shared" si="641"/>
        <v>0</v>
      </c>
      <c r="GT319" s="446">
        <f t="shared" si="641"/>
        <v>0</v>
      </c>
      <c r="GU319" s="446">
        <f t="shared" si="641"/>
        <v>0</v>
      </c>
      <c r="GV319" s="446">
        <f t="shared" si="641"/>
        <v>0</v>
      </c>
      <c r="GW319" s="446">
        <f t="shared" si="641"/>
        <v>0</v>
      </c>
      <c r="GX319" s="446">
        <f t="shared" si="641"/>
        <v>0</v>
      </c>
      <c r="GY319" s="446">
        <f t="shared" si="641"/>
        <v>0</v>
      </c>
      <c r="GZ319" s="446">
        <f t="shared" si="641"/>
        <v>0</v>
      </c>
      <c r="HA319" s="446">
        <f t="shared" si="641"/>
        <v>0</v>
      </c>
      <c r="HB319" s="446">
        <f t="shared" si="641"/>
        <v>0</v>
      </c>
      <c r="HC319" s="446">
        <f t="shared" si="641"/>
        <v>0</v>
      </c>
      <c r="HD319" s="446">
        <f t="shared" si="641"/>
        <v>0</v>
      </c>
      <c r="HE319" s="446">
        <f t="shared" si="641"/>
        <v>0</v>
      </c>
      <c r="HF319" s="446">
        <f t="shared" si="641"/>
        <v>0</v>
      </c>
      <c r="HG319" s="446">
        <f t="shared" si="641"/>
        <v>0</v>
      </c>
      <c r="HH319" s="446">
        <f t="shared" si="641"/>
        <v>0</v>
      </c>
      <c r="HI319" s="446">
        <f t="shared" si="641"/>
        <v>0</v>
      </c>
      <c r="HJ319" s="446">
        <f t="shared" si="641"/>
        <v>0</v>
      </c>
      <c r="HK319" s="446">
        <f t="shared" si="641"/>
        <v>0</v>
      </c>
      <c r="HL319" s="446">
        <f t="shared" si="641"/>
        <v>0</v>
      </c>
      <c r="HM319" s="446">
        <f t="shared" si="641"/>
        <v>0</v>
      </c>
      <c r="HN319" s="446">
        <f t="shared" si="641"/>
        <v>0</v>
      </c>
      <c r="HO319" s="446">
        <f t="shared" si="641"/>
        <v>0</v>
      </c>
      <c r="HP319" s="446">
        <f t="shared" si="641"/>
        <v>0</v>
      </c>
      <c r="HQ319" s="446">
        <f t="shared" si="641"/>
        <v>0</v>
      </c>
      <c r="HR319" s="446">
        <f t="shared" si="641"/>
        <v>0</v>
      </c>
      <c r="HS319" s="446">
        <f t="shared" si="641"/>
        <v>0</v>
      </c>
      <c r="HT319" s="446">
        <f t="shared" si="641"/>
        <v>0</v>
      </c>
      <c r="HU319" s="446">
        <f t="shared" si="641"/>
        <v>0</v>
      </c>
      <c r="HV319" s="446">
        <f t="shared" si="641"/>
        <v>0</v>
      </c>
      <c r="HW319" s="446">
        <f t="shared" si="641"/>
        <v>0</v>
      </c>
      <c r="HX319" s="446">
        <f t="shared" si="641"/>
        <v>0</v>
      </c>
      <c r="HY319" s="446">
        <f t="shared" si="641"/>
        <v>0</v>
      </c>
      <c r="HZ319" s="446">
        <f t="shared" si="641"/>
        <v>0</v>
      </c>
      <c r="IA319" s="446">
        <f t="shared" si="641"/>
        <v>0</v>
      </c>
      <c r="IB319" s="446">
        <f t="shared" si="641"/>
        <v>0</v>
      </c>
      <c r="IC319" s="446">
        <f t="shared" si="641"/>
        <v>0</v>
      </c>
      <c r="ID319" s="446">
        <f t="shared" si="641"/>
        <v>0</v>
      </c>
      <c r="IE319" s="446">
        <f t="shared" si="641"/>
        <v>0</v>
      </c>
      <c r="IF319" s="446">
        <f t="shared" si="641"/>
        <v>0</v>
      </c>
      <c r="IG319" s="446">
        <f t="shared" si="641"/>
        <v>0</v>
      </c>
      <c r="IH319" s="446">
        <f t="shared" si="641"/>
        <v>0</v>
      </c>
      <c r="II319" s="446">
        <f t="shared" si="641"/>
        <v>0</v>
      </c>
      <c r="IJ319" s="446">
        <f t="shared" si="641"/>
        <v>0</v>
      </c>
      <c r="IK319" s="446">
        <f t="shared" si="641"/>
        <v>0</v>
      </c>
      <c r="IL319" s="446">
        <f t="shared" si="641"/>
        <v>0</v>
      </c>
      <c r="IM319" s="446">
        <f t="shared" si="641"/>
        <v>0</v>
      </c>
      <c r="IN319" s="446">
        <f t="shared" si="641"/>
        <v>0</v>
      </c>
      <c r="IO319" s="446">
        <f t="shared" si="641"/>
        <v>0</v>
      </c>
      <c r="IP319" s="446">
        <f t="shared" si="641"/>
        <v>0</v>
      </c>
      <c r="IQ319" s="446">
        <f t="shared" si="641"/>
        <v>0</v>
      </c>
      <c r="IR319" s="446">
        <f t="shared" si="641"/>
        <v>0</v>
      </c>
      <c r="IS319" s="446">
        <f t="shared" si="641"/>
        <v>0</v>
      </c>
      <c r="IT319" s="446">
        <f t="shared" si="641"/>
        <v>0</v>
      </c>
      <c r="IU319" s="446">
        <f t="shared" si="641"/>
        <v>0</v>
      </c>
      <c r="IV319" s="446">
        <f t="shared" si="641"/>
        <v>0</v>
      </c>
      <c r="IW319" s="446">
        <f t="shared" si="641"/>
        <v>0</v>
      </c>
      <c r="IX319" s="446">
        <f t="shared" si="641"/>
        <v>0</v>
      </c>
      <c r="IY319" s="446">
        <f t="shared" si="641"/>
        <v>0</v>
      </c>
      <c r="IZ319" s="446">
        <f t="shared" si="641"/>
        <v>0</v>
      </c>
      <c r="JA319" s="446">
        <f t="shared" ref="JA319:LL319" si="642">SUM(JA312:JA318)</f>
        <v>0</v>
      </c>
      <c r="JB319" s="446">
        <f t="shared" si="642"/>
        <v>0</v>
      </c>
      <c r="JC319" s="446">
        <f t="shared" si="642"/>
        <v>0</v>
      </c>
      <c r="JD319" s="446">
        <f t="shared" si="642"/>
        <v>0</v>
      </c>
      <c r="JE319" s="446">
        <f t="shared" si="642"/>
        <v>0</v>
      </c>
      <c r="JF319" s="446">
        <f t="shared" si="642"/>
        <v>0</v>
      </c>
      <c r="JG319" s="446">
        <f t="shared" si="642"/>
        <v>0</v>
      </c>
      <c r="JH319" s="446">
        <f t="shared" si="642"/>
        <v>0</v>
      </c>
      <c r="JI319" s="446">
        <f t="shared" si="642"/>
        <v>0</v>
      </c>
      <c r="JJ319" s="446">
        <f t="shared" si="642"/>
        <v>0</v>
      </c>
      <c r="JK319" s="446">
        <f t="shared" si="642"/>
        <v>0</v>
      </c>
      <c r="JL319" s="446">
        <f t="shared" si="642"/>
        <v>0</v>
      </c>
      <c r="JM319" s="446">
        <f t="shared" si="642"/>
        <v>0</v>
      </c>
      <c r="JN319" s="446">
        <f t="shared" si="642"/>
        <v>0</v>
      </c>
      <c r="JO319" s="446">
        <f t="shared" si="642"/>
        <v>0</v>
      </c>
      <c r="JP319" s="446">
        <f t="shared" si="642"/>
        <v>0</v>
      </c>
      <c r="JQ319" s="446">
        <f t="shared" si="642"/>
        <v>0</v>
      </c>
      <c r="JR319" s="446">
        <f t="shared" si="642"/>
        <v>0</v>
      </c>
      <c r="JS319" s="446">
        <f t="shared" si="642"/>
        <v>0</v>
      </c>
      <c r="JT319" s="446">
        <f t="shared" si="642"/>
        <v>0</v>
      </c>
      <c r="JU319" s="446">
        <f t="shared" si="642"/>
        <v>0</v>
      </c>
      <c r="JV319" s="446">
        <f t="shared" si="642"/>
        <v>0</v>
      </c>
      <c r="JW319" s="446">
        <f t="shared" si="642"/>
        <v>0</v>
      </c>
      <c r="JX319" s="446">
        <f t="shared" si="642"/>
        <v>0</v>
      </c>
      <c r="JY319" s="446">
        <f t="shared" si="642"/>
        <v>0</v>
      </c>
      <c r="JZ319" s="446">
        <f t="shared" si="642"/>
        <v>0</v>
      </c>
      <c r="KA319" s="446">
        <f t="shared" si="642"/>
        <v>0</v>
      </c>
      <c r="KB319" s="446">
        <f t="shared" si="642"/>
        <v>0</v>
      </c>
      <c r="KC319" s="446">
        <f t="shared" si="642"/>
        <v>0</v>
      </c>
      <c r="KD319" s="446">
        <f t="shared" si="642"/>
        <v>0</v>
      </c>
      <c r="KE319" s="446">
        <f t="shared" si="642"/>
        <v>0</v>
      </c>
      <c r="KF319" s="446">
        <f t="shared" si="642"/>
        <v>0</v>
      </c>
      <c r="KG319" s="446">
        <f t="shared" si="642"/>
        <v>0</v>
      </c>
      <c r="KH319" s="446">
        <f t="shared" si="642"/>
        <v>0</v>
      </c>
      <c r="KI319" s="446">
        <f t="shared" si="642"/>
        <v>0</v>
      </c>
      <c r="KJ319" s="446">
        <f t="shared" si="642"/>
        <v>0</v>
      </c>
      <c r="KK319" s="446">
        <f t="shared" si="642"/>
        <v>0</v>
      </c>
      <c r="KL319" s="446">
        <f t="shared" si="642"/>
        <v>0</v>
      </c>
      <c r="KM319" s="446">
        <f t="shared" si="642"/>
        <v>0</v>
      </c>
      <c r="KN319" s="446">
        <f t="shared" si="642"/>
        <v>0</v>
      </c>
      <c r="KO319" s="446">
        <f t="shared" si="642"/>
        <v>0</v>
      </c>
      <c r="KP319" s="446">
        <f t="shared" si="642"/>
        <v>0</v>
      </c>
      <c r="KQ319" s="446">
        <f t="shared" si="642"/>
        <v>0</v>
      </c>
      <c r="KR319" s="446">
        <f t="shared" si="642"/>
        <v>0</v>
      </c>
      <c r="KS319" s="446">
        <f t="shared" si="642"/>
        <v>0</v>
      </c>
      <c r="KT319" s="446">
        <f t="shared" si="642"/>
        <v>0</v>
      </c>
      <c r="KU319" s="446">
        <f t="shared" si="642"/>
        <v>0</v>
      </c>
      <c r="KV319" s="446">
        <f t="shared" si="642"/>
        <v>0</v>
      </c>
      <c r="KW319" s="446">
        <f t="shared" si="642"/>
        <v>0</v>
      </c>
      <c r="KX319" s="446">
        <f t="shared" si="642"/>
        <v>0</v>
      </c>
      <c r="KY319" s="446">
        <f t="shared" si="642"/>
        <v>0</v>
      </c>
      <c r="KZ319" s="446">
        <f t="shared" si="642"/>
        <v>0</v>
      </c>
      <c r="LA319" s="446">
        <f t="shared" si="642"/>
        <v>0</v>
      </c>
      <c r="LB319" s="446">
        <f t="shared" si="642"/>
        <v>0</v>
      </c>
      <c r="LC319" s="446">
        <f t="shared" si="642"/>
        <v>0</v>
      </c>
      <c r="LD319" s="446">
        <f t="shared" si="642"/>
        <v>0</v>
      </c>
      <c r="LE319" s="446">
        <f t="shared" si="642"/>
        <v>0</v>
      </c>
      <c r="LF319" s="446">
        <f t="shared" si="642"/>
        <v>0</v>
      </c>
      <c r="LG319" s="446">
        <f t="shared" si="642"/>
        <v>0</v>
      </c>
      <c r="LH319" s="446">
        <f t="shared" si="642"/>
        <v>0</v>
      </c>
      <c r="LI319" s="446">
        <f t="shared" si="642"/>
        <v>0</v>
      </c>
      <c r="LJ319" s="446">
        <f t="shared" si="642"/>
        <v>0</v>
      </c>
      <c r="LK319" s="446">
        <f t="shared" si="642"/>
        <v>0</v>
      </c>
      <c r="LL319" s="446">
        <f t="shared" si="642"/>
        <v>0</v>
      </c>
      <c r="LM319" s="446">
        <f t="shared" ref="LM319:NK319" si="643">SUM(LM312:LM318)</f>
        <v>0</v>
      </c>
      <c r="LN319" s="446">
        <f t="shared" si="643"/>
        <v>0</v>
      </c>
      <c r="LO319" s="446">
        <f t="shared" si="643"/>
        <v>0</v>
      </c>
      <c r="LP319" s="446">
        <f t="shared" si="643"/>
        <v>0</v>
      </c>
      <c r="LQ319" s="446">
        <f t="shared" si="643"/>
        <v>0</v>
      </c>
      <c r="LR319" s="446">
        <f t="shared" si="643"/>
        <v>0</v>
      </c>
      <c r="LS319" s="446">
        <f t="shared" si="643"/>
        <v>0</v>
      </c>
      <c r="LT319" s="446">
        <f t="shared" si="643"/>
        <v>0</v>
      </c>
      <c r="LU319" s="446">
        <f t="shared" si="643"/>
        <v>0</v>
      </c>
      <c r="LV319" s="446">
        <f t="shared" si="643"/>
        <v>0</v>
      </c>
      <c r="LW319" s="446">
        <f t="shared" si="643"/>
        <v>0</v>
      </c>
      <c r="LX319" s="446">
        <f t="shared" si="643"/>
        <v>0</v>
      </c>
      <c r="LY319" s="446">
        <f t="shared" si="643"/>
        <v>0</v>
      </c>
      <c r="LZ319" s="446">
        <f t="shared" si="643"/>
        <v>0</v>
      </c>
      <c r="MA319" s="446">
        <f t="shared" si="643"/>
        <v>0</v>
      </c>
      <c r="MB319" s="446">
        <f t="shared" si="643"/>
        <v>0</v>
      </c>
      <c r="MC319" s="446">
        <f t="shared" si="643"/>
        <v>0</v>
      </c>
      <c r="MD319" s="446">
        <f t="shared" si="643"/>
        <v>0</v>
      </c>
      <c r="ME319" s="446">
        <f t="shared" si="643"/>
        <v>0</v>
      </c>
      <c r="MF319" s="446">
        <f t="shared" si="643"/>
        <v>0</v>
      </c>
      <c r="MG319" s="446">
        <f t="shared" si="643"/>
        <v>0</v>
      </c>
      <c r="MH319" s="446">
        <f t="shared" si="643"/>
        <v>0</v>
      </c>
      <c r="MI319" s="446">
        <f t="shared" si="643"/>
        <v>0</v>
      </c>
      <c r="MJ319" s="446">
        <f t="shared" si="643"/>
        <v>0</v>
      </c>
      <c r="MK319" s="446">
        <f t="shared" si="643"/>
        <v>0</v>
      </c>
      <c r="ML319" s="446">
        <f t="shared" si="643"/>
        <v>0</v>
      </c>
      <c r="MM319" s="446">
        <f t="shared" si="643"/>
        <v>0</v>
      </c>
      <c r="MN319" s="446">
        <f t="shared" si="643"/>
        <v>0</v>
      </c>
      <c r="MO319" s="446">
        <f t="shared" si="643"/>
        <v>0</v>
      </c>
      <c r="MP319" s="446">
        <f t="shared" si="643"/>
        <v>0</v>
      </c>
      <c r="MQ319" s="446">
        <f t="shared" si="643"/>
        <v>0</v>
      </c>
      <c r="MR319" s="446">
        <f t="shared" si="643"/>
        <v>0</v>
      </c>
      <c r="MS319" s="446">
        <f t="shared" si="643"/>
        <v>0</v>
      </c>
      <c r="MT319" s="446">
        <f t="shared" si="643"/>
        <v>0</v>
      </c>
      <c r="MU319" s="446">
        <f t="shared" si="643"/>
        <v>0</v>
      </c>
      <c r="MV319" s="446">
        <f t="shared" si="643"/>
        <v>0</v>
      </c>
      <c r="MW319" s="446">
        <f t="shared" si="643"/>
        <v>0</v>
      </c>
      <c r="MX319" s="446">
        <f t="shared" si="643"/>
        <v>0</v>
      </c>
      <c r="MY319" s="446">
        <f t="shared" si="643"/>
        <v>0</v>
      </c>
      <c r="MZ319" s="446">
        <f t="shared" si="643"/>
        <v>0</v>
      </c>
      <c r="NA319" s="446">
        <f t="shared" si="643"/>
        <v>0</v>
      </c>
      <c r="NB319" s="446">
        <f t="shared" si="643"/>
        <v>0</v>
      </c>
      <c r="NC319" s="446">
        <f t="shared" si="643"/>
        <v>0</v>
      </c>
      <c r="ND319" s="446">
        <f t="shared" si="643"/>
        <v>0</v>
      </c>
      <c r="NE319" s="446">
        <f t="shared" si="643"/>
        <v>0</v>
      </c>
      <c r="NF319" s="446">
        <f t="shared" si="643"/>
        <v>0</v>
      </c>
      <c r="NG319" s="446">
        <f t="shared" si="643"/>
        <v>0</v>
      </c>
      <c r="NH319" s="446">
        <f t="shared" si="643"/>
        <v>0</v>
      </c>
      <c r="NI319" s="446">
        <f t="shared" si="643"/>
        <v>0</v>
      </c>
      <c r="NJ319" s="446">
        <f t="shared" si="643"/>
        <v>0</v>
      </c>
      <c r="NK319" s="447">
        <f t="shared" si="643"/>
        <v>0</v>
      </c>
    </row>
    <row r="320" spans="1:375" x14ac:dyDescent="0.15">
      <c r="A320" s="436">
        <f t="shared" ref="A320:A323" si="644">SUM(D320:NK320)</f>
        <v>-45062.5</v>
      </c>
      <c r="B320" s="441" t="s">
        <v>756</v>
      </c>
      <c r="C320" s="438" t="s">
        <v>757</v>
      </c>
      <c r="D320" s="439">
        <f t="shared" ref="D320:BO320" si="645">IF(D$165=EOMONTH($D147,-1),FV($AE147,ROUNDDOWN(YEARFRAC($D$165,D$165,1),0),0,$AC147*$B147,0),0)</f>
        <v>0</v>
      </c>
      <c r="E320" s="439">
        <f t="shared" si="645"/>
        <v>0</v>
      </c>
      <c r="F320" s="439">
        <f t="shared" si="645"/>
        <v>0</v>
      </c>
      <c r="G320" s="439">
        <f t="shared" si="645"/>
        <v>0</v>
      </c>
      <c r="H320" s="439">
        <f t="shared" si="645"/>
        <v>0</v>
      </c>
      <c r="I320" s="439">
        <f t="shared" si="645"/>
        <v>0</v>
      </c>
      <c r="J320" s="439">
        <f t="shared" si="645"/>
        <v>0</v>
      </c>
      <c r="K320" s="439">
        <f t="shared" si="645"/>
        <v>0</v>
      </c>
      <c r="L320" s="439">
        <f t="shared" si="645"/>
        <v>0</v>
      </c>
      <c r="M320" s="439">
        <f t="shared" si="645"/>
        <v>0</v>
      </c>
      <c r="N320" s="439">
        <f t="shared" si="645"/>
        <v>0</v>
      </c>
      <c r="O320" s="439">
        <f t="shared" si="645"/>
        <v>0</v>
      </c>
      <c r="P320" s="439">
        <f t="shared" si="645"/>
        <v>0</v>
      </c>
      <c r="Q320" s="439">
        <f t="shared" si="645"/>
        <v>0</v>
      </c>
      <c r="R320" s="439">
        <f t="shared" si="645"/>
        <v>0</v>
      </c>
      <c r="S320" s="439">
        <f t="shared" si="645"/>
        <v>0</v>
      </c>
      <c r="T320" s="439">
        <f t="shared" si="645"/>
        <v>0</v>
      </c>
      <c r="U320" s="439">
        <f t="shared" si="645"/>
        <v>0</v>
      </c>
      <c r="V320" s="439">
        <f t="shared" si="645"/>
        <v>0</v>
      </c>
      <c r="W320" s="439">
        <f t="shared" si="645"/>
        <v>-45062.5</v>
      </c>
      <c r="X320" s="439">
        <f t="shared" si="645"/>
        <v>0</v>
      </c>
      <c r="Y320" s="439">
        <f t="shared" si="645"/>
        <v>0</v>
      </c>
      <c r="Z320" s="439">
        <f t="shared" si="645"/>
        <v>0</v>
      </c>
      <c r="AA320" s="439">
        <f t="shared" si="645"/>
        <v>0</v>
      </c>
      <c r="AB320" s="439">
        <f t="shared" si="645"/>
        <v>0</v>
      </c>
      <c r="AC320" s="439">
        <f t="shared" si="645"/>
        <v>0</v>
      </c>
      <c r="AD320" s="439">
        <f t="shared" si="645"/>
        <v>0</v>
      </c>
      <c r="AE320" s="439">
        <f t="shared" si="645"/>
        <v>0</v>
      </c>
      <c r="AF320" s="439">
        <f t="shared" si="645"/>
        <v>0</v>
      </c>
      <c r="AG320" s="439">
        <f t="shared" si="645"/>
        <v>0</v>
      </c>
      <c r="AH320" s="439">
        <f t="shared" si="645"/>
        <v>0</v>
      </c>
      <c r="AI320" s="439">
        <f t="shared" si="645"/>
        <v>0</v>
      </c>
      <c r="AJ320" s="439">
        <f t="shared" si="645"/>
        <v>0</v>
      </c>
      <c r="AK320" s="439">
        <f t="shared" si="645"/>
        <v>0</v>
      </c>
      <c r="AL320" s="439">
        <f t="shared" si="645"/>
        <v>0</v>
      </c>
      <c r="AM320" s="439">
        <f t="shared" si="645"/>
        <v>0</v>
      </c>
      <c r="AN320" s="439">
        <f t="shared" si="645"/>
        <v>0</v>
      </c>
      <c r="AO320" s="439">
        <f t="shared" si="645"/>
        <v>0</v>
      </c>
      <c r="AP320" s="439">
        <f t="shared" si="645"/>
        <v>0</v>
      </c>
      <c r="AQ320" s="439">
        <f t="shared" si="645"/>
        <v>0</v>
      </c>
      <c r="AR320" s="439">
        <f t="shared" si="645"/>
        <v>0</v>
      </c>
      <c r="AS320" s="439">
        <f t="shared" si="645"/>
        <v>0</v>
      </c>
      <c r="AT320" s="439">
        <f t="shared" si="645"/>
        <v>0</v>
      </c>
      <c r="AU320" s="439">
        <f t="shared" si="645"/>
        <v>0</v>
      </c>
      <c r="AV320" s="439">
        <f t="shared" si="645"/>
        <v>0</v>
      </c>
      <c r="AW320" s="439">
        <f t="shared" si="645"/>
        <v>0</v>
      </c>
      <c r="AX320" s="439">
        <f t="shared" si="645"/>
        <v>0</v>
      </c>
      <c r="AY320" s="439">
        <f t="shared" si="645"/>
        <v>0</v>
      </c>
      <c r="AZ320" s="439">
        <f t="shared" si="645"/>
        <v>0</v>
      </c>
      <c r="BA320" s="439">
        <f t="shared" si="645"/>
        <v>0</v>
      </c>
      <c r="BB320" s="439">
        <f t="shared" si="645"/>
        <v>0</v>
      </c>
      <c r="BC320" s="439">
        <f t="shared" si="645"/>
        <v>0</v>
      </c>
      <c r="BD320" s="439">
        <f t="shared" si="645"/>
        <v>0</v>
      </c>
      <c r="BE320" s="439">
        <f t="shared" si="645"/>
        <v>0</v>
      </c>
      <c r="BF320" s="439">
        <f t="shared" si="645"/>
        <v>0</v>
      </c>
      <c r="BG320" s="439">
        <f t="shared" si="645"/>
        <v>0</v>
      </c>
      <c r="BH320" s="439">
        <f t="shared" si="645"/>
        <v>0</v>
      </c>
      <c r="BI320" s="439">
        <f t="shared" si="645"/>
        <v>0</v>
      </c>
      <c r="BJ320" s="439">
        <f t="shared" si="645"/>
        <v>0</v>
      </c>
      <c r="BK320" s="439">
        <f t="shared" si="645"/>
        <v>0</v>
      </c>
      <c r="BL320" s="439">
        <f t="shared" si="645"/>
        <v>0</v>
      </c>
      <c r="BM320" s="439">
        <f t="shared" si="645"/>
        <v>0</v>
      </c>
      <c r="BN320" s="439">
        <f t="shared" si="645"/>
        <v>0</v>
      </c>
      <c r="BO320" s="439">
        <f t="shared" si="645"/>
        <v>0</v>
      </c>
      <c r="BP320" s="439">
        <f t="shared" ref="BP320:EA320" si="646">IF(BP$165=EOMONTH($D147,-1),FV($AE147,ROUNDDOWN(YEARFRAC($D$165,BP$165,1),0),0,$AC147*$B147,0),0)</f>
        <v>0</v>
      </c>
      <c r="BQ320" s="439">
        <f t="shared" si="646"/>
        <v>0</v>
      </c>
      <c r="BR320" s="439">
        <f t="shared" si="646"/>
        <v>0</v>
      </c>
      <c r="BS320" s="439">
        <f t="shared" si="646"/>
        <v>0</v>
      </c>
      <c r="BT320" s="439">
        <f t="shared" si="646"/>
        <v>0</v>
      </c>
      <c r="BU320" s="439">
        <f t="shared" si="646"/>
        <v>0</v>
      </c>
      <c r="BV320" s="439">
        <f t="shared" si="646"/>
        <v>0</v>
      </c>
      <c r="BW320" s="439">
        <f t="shared" si="646"/>
        <v>0</v>
      </c>
      <c r="BX320" s="439">
        <f t="shared" si="646"/>
        <v>0</v>
      </c>
      <c r="BY320" s="439">
        <f t="shared" si="646"/>
        <v>0</v>
      </c>
      <c r="BZ320" s="439">
        <f t="shared" si="646"/>
        <v>0</v>
      </c>
      <c r="CA320" s="439">
        <f t="shared" si="646"/>
        <v>0</v>
      </c>
      <c r="CB320" s="439">
        <f t="shared" si="646"/>
        <v>0</v>
      </c>
      <c r="CC320" s="439">
        <f t="shared" si="646"/>
        <v>0</v>
      </c>
      <c r="CD320" s="439">
        <f t="shared" si="646"/>
        <v>0</v>
      </c>
      <c r="CE320" s="439">
        <f t="shared" si="646"/>
        <v>0</v>
      </c>
      <c r="CF320" s="439">
        <f t="shared" si="646"/>
        <v>0</v>
      </c>
      <c r="CG320" s="439">
        <f t="shared" si="646"/>
        <v>0</v>
      </c>
      <c r="CH320" s="439">
        <f t="shared" si="646"/>
        <v>0</v>
      </c>
      <c r="CI320" s="439">
        <f t="shared" si="646"/>
        <v>0</v>
      </c>
      <c r="CJ320" s="439">
        <f t="shared" si="646"/>
        <v>0</v>
      </c>
      <c r="CK320" s="439">
        <f t="shared" si="646"/>
        <v>0</v>
      </c>
      <c r="CL320" s="439">
        <f t="shared" si="646"/>
        <v>0</v>
      </c>
      <c r="CM320" s="439">
        <f t="shared" si="646"/>
        <v>0</v>
      </c>
      <c r="CN320" s="439">
        <f t="shared" si="646"/>
        <v>0</v>
      </c>
      <c r="CO320" s="439">
        <f t="shared" si="646"/>
        <v>0</v>
      </c>
      <c r="CP320" s="439">
        <f t="shared" si="646"/>
        <v>0</v>
      </c>
      <c r="CQ320" s="439">
        <f t="shared" si="646"/>
        <v>0</v>
      </c>
      <c r="CR320" s="439">
        <f t="shared" si="646"/>
        <v>0</v>
      </c>
      <c r="CS320" s="439">
        <f t="shared" si="646"/>
        <v>0</v>
      </c>
      <c r="CT320" s="439">
        <f t="shared" si="646"/>
        <v>0</v>
      </c>
      <c r="CU320" s="439">
        <f t="shared" si="646"/>
        <v>0</v>
      </c>
      <c r="CV320" s="439">
        <f t="shared" si="646"/>
        <v>0</v>
      </c>
      <c r="CW320" s="439">
        <f t="shared" si="646"/>
        <v>0</v>
      </c>
      <c r="CX320" s="439">
        <f t="shared" si="646"/>
        <v>0</v>
      </c>
      <c r="CY320" s="439">
        <f t="shared" si="646"/>
        <v>0</v>
      </c>
      <c r="CZ320" s="439">
        <f t="shared" si="646"/>
        <v>0</v>
      </c>
      <c r="DA320" s="439">
        <f t="shared" si="646"/>
        <v>0</v>
      </c>
      <c r="DB320" s="439">
        <f t="shared" si="646"/>
        <v>0</v>
      </c>
      <c r="DC320" s="439">
        <f t="shared" si="646"/>
        <v>0</v>
      </c>
      <c r="DD320" s="439">
        <f t="shared" si="646"/>
        <v>0</v>
      </c>
      <c r="DE320" s="439">
        <f t="shared" si="646"/>
        <v>0</v>
      </c>
      <c r="DF320" s="439">
        <f t="shared" si="646"/>
        <v>0</v>
      </c>
      <c r="DG320" s="439">
        <f t="shared" si="646"/>
        <v>0</v>
      </c>
      <c r="DH320" s="439">
        <f t="shared" si="646"/>
        <v>0</v>
      </c>
      <c r="DI320" s="439">
        <f t="shared" si="646"/>
        <v>0</v>
      </c>
      <c r="DJ320" s="439">
        <f t="shared" si="646"/>
        <v>0</v>
      </c>
      <c r="DK320" s="439">
        <f t="shared" si="646"/>
        <v>0</v>
      </c>
      <c r="DL320" s="439">
        <f t="shared" si="646"/>
        <v>0</v>
      </c>
      <c r="DM320" s="439">
        <f t="shared" si="646"/>
        <v>0</v>
      </c>
      <c r="DN320" s="439">
        <f t="shared" si="646"/>
        <v>0</v>
      </c>
      <c r="DO320" s="439">
        <f t="shared" si="646"/>
        <v>0</v>
      </c>
      <c r="DP320" s="439">
        <f t="shared" si="646"/>
        <v>0</v>
      </c>
      <c r="DQ320" s="439">
        <f t="shared" si="646"/>
        <v>0</v>
      </c>
      <c r="DR320" s="439">
        <f t="shared" si="646"/>
        <v>0</v>
      </c>
      <c r="DS320" s="439">
        <f t="shared" si="646"/>
        <v>0</v>
      </c>
      <c r="DT320" s="439">
        <f t="shared" si="646"/>
        <v>0</v>
      </c>
      <c r="DU320" s="439">
        <f t="shared" si="646"/>
        <v>0</v>
      </c>
      <c r="DV320" s="439">
        <f t="shared" si="646"/>
        <v>0</v>
      </c>
      <c r="DW320" s="439">
        <f t="shared" si="646"/>
        <v>0</v>
      </c>
      <c r="DX320" s="439">
        <f t="shared" si="646"/>
        <v>0</v>
      </c>
      <c r="DY320" s="439">
        <f t="shared" si="646"/>
        <v>0</v>
      </c>
      <c r="DZ320" s="439">
        <f t="shared" si="646"/>
        <v>0</v>
      </c>
      <c r="EA320" s="439">
        <f t="shared" si="646"/>
        <v>0</v>
      </c>
      <c r="EB320" s="439">
        <f t="shared" ref="EB320:GM320" si="647">IF(EB$165=EOMONTH($D147,-1),FV($AE147,ROUNDDOWN(YEARFRAC($D$165,EB$165,1),0),0,$AC147*$B147,0),0)</f>
        <v>0</v>
      </c>
      <c r="EC320" s="439">
        <f t="shared" si="647"/>
        <v>0</v>
      </c>
      <c r="ED320" s="439">
        <f t="shared" si="647"/>
        <v>0</v>
      </c>
      <c r="EE320" s="439">
        <f t="shared" si="647"/>
        <v>0</v>
      </c>
      <c r="EF320" s="439">
        <f t="shared" si="647"/>
        <v>0</v>
      </c>
      <c r="EG320" s="439">
        <f t="shared" si="647"/>
        <v>0</v>
      </c>
      <c r="EH320" s="439">
        <f t="shared" si="647"/>
        <v>0</v>
      </c>
      <c r="EI320" s="439">
        <f t="shared" si="647"/>
        <v>0</v>
      </c>
      <c r="EJ320" s="439">
        <f t="shared" si="647"/>
        <v>0</v>
      </c>
      <c r="EK320" s="439">
        <f t="shared" si="647"/>
        <v>0</v>
      </c>
      <c r="EL320" s="439">
        <f t="shared" si="647"/>
        <v>0</v>
      </c>
      <c r="EM320" s="439">
        <f t="shared" si="647"/>
        <v>0</v>
      </c>
      <c r="EN320" s="439">
        <f t="shared" si="647"/>
        <v>0</v>
      </c>
      <c r="EO320" s="439">
        <f t="shared" si="647"/>
        <v>0</v>
      </c>
      <c r="EP320" s="439">
        <f t="shared" si="647"/>
        <v>0</v>
      </c>
      <c r="EQ320" s="439">
        <f t="shared" si="647"/>
        <v>0</v>
      </c>
      <c r="ER320" s="439">
        <f t="shared" si="647"/>
        <v>0</v>
      </c>
      <c r="ES320" s="439">
        <f t="shared" si="647"/>
        <v>0</v>
      </c>
      <c r="ET320" s="439">
        <f t="shared" si="647"/>
        <v>0</v>
      </c>
      <c r="EU320" s="439">
        <f t="shared" si="647"/>
        <v>0</v>
      </c>
      <c r="EV320" s="439">
        <f t="shared" si="647"/>
        <v>0</v>
      </c>
      <c r="EW320" s="439">
        <f t="shared" si="647"/>
        <v>0</v>
      </c>
      <c r="EX320" s="439">
        <f t="shared" si="647"/>
        <v>0</v>
      </c>
      <c r="EY320" s="439">
        <f t="shared" si="647"/>
        <v>0</v>
      </c>
      <c r="EZ320" s="439">
        <f t="shared" si="647"/>
        <v>0</v>
      </c>
      <c r="FA320" s="439">
        <f t="shared" si="647"/>
        <v>0</v>
      </c>
      <c r="FB320" s="439">
        <f t="shared" si="647"/>
        <v>0</v>
      </c>
      <c r="FC320" s="439">
        <f t="shared" si="647"/>
        <v>0</v>
      </c>
      <c r="FD320" s="439">
        <f t="shared" si="647"/>
        <v>0</v>
      </c>
      <c r="FE320" s="439">
        <f t="shared" si="647"/>
        <v>0</v>
      </c>
      <c r="FF320" s="439">
        <f t="shared" si="647"/>
        <v>0</v>
      </c>
      <c r="FG320" s="439">
        <f t="shared" si="647"/>
        <v>0</v>
      </c>
      <c r="FH320" s="439">
        <f t="shared" si="647"/>
        <v>0</v>
      </c>
      <c r="FI320" s="439">
        <f t="shared" si="647"/>
        <v>0</v>
      </c>
      <c r="FJ320" s="439">
        <f t="shared" si="647"/>
        <v>0</v>
      </c>
      <c r="FK320" s="439">
        <f t="shared" si="647"/>
        <v>0</v>
      </c>
      <c r="FL320" s="439">
        <f t="shared" si="647"/>
        <v>0</v>
      </c>
      <c r="FM320" s="439">
        <f t="shared" si="647"/>
        <v>0</v>
      </c>
      <c r="FN320" s="439">
        <f t="shared" si="647"/>
        <v>0</v>
      </c>
      <c r="FO320" s="439">
        <f t="shared" si="647"/>
        <v>0</v>
      </c>
      <c r="FP320" s="439">
        <f t="shared" si="647"/>
        <v>0</v>
      </c>
      <c r="FQ320" s="439">
        <f t="shared" si="647"/>
        <v>0</v>
      </c>
      <c r="FR320" s="439">
        <f t="shared" si="647"/>
        <v>0</v>
      </c>
      <c r="FS320" s="439">
        <f t="shared" si="647"/>
        <v>0</v>
      </c>
      <c r="FT320" s="439">
        <f t="shared" si="647"/>
        <v>0</v>
      </c>
      <c r="FU320" s="439">
        <f t="shared" si="647"/>
        <v>0</v>
      </c>
      <c r="FV320" s="439">
        <f t="shared" si="647"/>
        <v>0</v>
      </c>
      <c r="FW320" s="439">
        <f t="shared" si="647"/>
        <v>0</v>
      </c>
      <c r="FX320" s="439">
        <f t="shared" si="647"/>
        <v>0</v>
      </c>
      <c r="FY320" s="439">
        <f t="shared" si="647"/>
        <v>0</v>
      </c>
      <c r="FZ320" s="439">
        <f t="shared" si="647"/>
        <v>0</v>
      </c>
      <c r="GA320" s="439">
        <f t="shared" si="647"/>
        <v>0</v>
      </c>
      <c r="GB320" s="439">
        <f t="shared" si="647"/>
        <v>0</v>
      </c>
      <c r="GC320" s="439">
        <f t="shared" si="647"/>
        <v>0</v>
      </c>
      <c r="GD320" s="439">
        <f t="shared" si="647"/>
        <v>0</v>
      </c>
      <c r="GE320" s="439">
        <f t="shared" si="647"/>
        <v>0</v>
      </c>
      <c r="GF320" s="439">
        <f t="shared" si="647"/>
        <v>0</v>
      </c>
      <c r="GG320" s="439">
        <f t="shared" si="647"/>
        <v>0</v>
      </c>
      <c r="GH320" s="439">
        <f t="shared" si="647"/>
        <v>0</v>
      </c>
      <c r="GI320" s="439">
        <f t="shared" si="647"/>
        <v>0</v>
      </c>
      <c r="GJ320" s="439">
        <f t="shared" si="647"/>
        <v>0</v>
      </c>
      <c r="GK320" s="439">
        <f t="shared" si="647"/>
        <v>0</v>
      </c>
      <c r="GL320" s="439">
        <f t="shared" si="647"/>
        <v>0</v>
      </c>
      <c r="GM320" s="439">
        <f t="shared" si="647"/>
        <v>0</v>
      </c>
      <c r="GN320" s="439">
        <f t="shared" ref="GN320:IY320" si="648">IF(GN$165=EOMONTH($D147,-1),FV($AE147,ROUNDDOWN(YEARFRAC($D$165,GN$165,1),0),0,$AC147*$B147,0),0)</f>
        <v>0</v>
      </c>
      <c r="GO320" s="439">
        <f t="shared" si="648"/>
        <v>0</v>
      </c>
      <c r="GP320" s="439">
        <f t="shared" si="648"/>
        <v>0</v>
      </c>
      <c r="GQ320" s="439">
        <f t="shared" si="648"/>
        <v>0</v>
      </c>
      <c r="GR320" s="439">
        <f t="shared" si="648"/>
        <v>0</v>
      </c>
      <c r="GS320" s="439">
        <f t="shared" si="648"/>
        <v>0</v>
      </c>
      <c r="GT320" s="439">
        <f t="shared" si="648"/>
        <v>0</v>
      </c>
      <c r="GU320" s="439">
        <f t="shared" si="648"/>
        <v>0</v>
      </c>
      <c r="GV320" s="439">
        <f t="shared" si="648"/>
        <v>0</v>
      </c>
      <c r="GW320" s="439">
        <f t="shared" si="648"/>
        <v>0</v>
      </c>
      <c r="GX320" s="439">
        <f t="shared" si="648"/>
        <v>0</v>
      </c>
      <c r="GY320" s="439">
        <f t="shared" si="648"/>
        <v>0</v>
      </c>
      <c r="GZ320" s="439">
        <f t="shared" si="648"/>
        <v>0</v>
      </c>
      <c r="HA320" s="439">
        <f t="shared" si="648"/>
        <v>0</v>
      </c>
      <c r="HB320" s="439">
        <f t="shared" si="648"/>
        <v>0</v>
      </c>
      <c r="HC320" s="439">
        <f t="shared" si="648"/>
        <v>0</v>
      </c>
      <c r="HD320" s="439">
        <f t="shared" si="648"/>
        <v>0</v>
      </c>
      <c r="HE320" s="439">
        <f t="shared" si="648"/>
        <v>0</v>
      </c>
      <c r="HF320" s="439">
        <f t="shared" si="648"/>
        <v>0</v>
      </c>
      <c r="HG320" s="439">
        <f t="shared" si="648"/>
        <v>0</v>
      </c>
      <c r="HH320" s="439">
        <f t="shared" si="648"/>
        <v>0</v>
      </c>
      <c r="HI320" s="439">
        <f t="shared" si="648"/>
        <v>0</v>
      </c>
      <c r="HJ320" s="439">
        <f t="shared" si="648"/>
        <v>0</v>
      </c>
      <c r="HK320" s="439">
        <f t="shared" si="648"/>
        <v>0</v>
      </c>
      <c r="HL320" s="439">
        <f t="shared" si="648"/>
        <v>0</v>
      </c>
      <c r="HM320" s="439">
        <f t="shared" si="648"/>
        <v>0</v>
      </c>
      <c r="HN320" s="439">
        <f t="shared" si="648"/>
        <v>0</v>
      </c>
      <c r="HO320" s="439">
        <f t="shared" si="648"/>
        <v>0</v>
      </c>
      <c r="HP320" s="439">
        <f t="shared" si="648"/>
        <v>0</v>
      </c>
      <c r="HQ320" s="439">
        <f t="shared" si="648"/>
        <v>0</v>
      </c>
      <c r="HR320" s="439">
        <f t="shared" si="648"/>
        <v>0</v>
      </c>
      <c r="HS320" s="439">
        <f t="shared" si="648"/>
        <v>0</v>
      </c>
      <c r="HT320" s="439">
        <f t="shared" si="648"/>
        <v>0</v>
      </c>
      <c r="HU320" s="439">
        <f t="shared" si="648"/>
        <v>0</v>
      </c>
      <c r="HV320" s="439">
        <f t="shared" si="648"/>
        <v>0</v>
      </c>
      <c r="HW320" s="439">
        <f t="shared" si="648"/>
        <v>0</v>
      </c>
      <c r="HX320" s="439">
        <f t="shared" si="648"/>
        <v>0</v>
      </c>
      <c r="HY320" s="439">
        <f t="shared" si="648"/>
        <v>0</v>
      </c>
      <c r="HZ320" s="439">
        <f t="shared" si="648"/>
        <v>0</v>
      </c>
      <c r="IA320" s="439">
        <f t="shared" si="648"/>
        <v>0</v>
      </c>
      <c r="IB320" s="439">
        <f t="shared" si="648"/>
        <v>0</v>
      </c>
      <c r="IC320" s="439">
        <f t="shared" si="648"/>
        <v>0</v>
      </c>
      <c r="ID320" s="439">
        <f t="shared" si="648"/>
        <v>0</v>
      </c>
      <c r="IE320" s="439">
        <f t="shared" si="648"/>
        <v>0</v>
      </c>
      <c r="IF320" s="439">
        <f t="shared" si="648"/>
        <v>0</v>
      </c>
      <c r="IG320" s="439">
        <f t="shared" si="648"/>
        <v>0</v>
      </c>
      <c r="IH320" s="439">
        <f t="shared" si="648"/>
        <v>0</v>
      </c>
      <c r="II320" s="439">
        <f t="shared" si="648"/>
        <v>0</v>
      </c>
      <c r="IJ320" s="439">
        <f t="shared" si="648"/>
        <v>0</v>
      </c>
      <c r="IK320" s="439">
        <f t="shared" si="648"/>
        <v>0</v>
      </c>
      <c r="IL320" s="439">
        <f t="shared" si="648"/>
        <v>0</v>
      </c>
      <c r="IM320" s="439">
        <f t="shared" si="648"/>
        <v>0</v>
      </c>
      <c r="IN320" s="439">
        <f t="shared" si="648"/>
        <v>0</v>
      </c>
      <c r="IO320" s="439">
        <f t="shared" si="648"/>
        <v>0</v>
      </c>
      <c r="IP320" s="439">
        <f t="shared" si="648"/>
        <v>0</v>
      </c>
      <c r="IQ320" s="439">
        <f t="shared" si="648"/>
        <v>0</v>
      </c>
      <c r="IR320" s="439">
        <f t="shared" si="648"/>
        <v>0</v>
      </c>
      <c r="IS320" s="439">
        <f t="shared" si="648"/>
        <v>0</v>
      </c>
      <c r="IT320" s="439">
        <f t="shared" si="648"/>
        <v>0</v>
      </c>
      <c r="IU320" s="439">
        <f t="shared" si="648"/>
        <v>0</v>
      </c>
      <c r="IV320" s="439">
        <f t="shared" si="648"/>
        <v>0</v>
      </c>
      <c r="IW320" s="439">
        <f t="shared" si="648"/>
        <v>0</v>
      </c>
      <c r="IX320" s="439">
        <f t="shared" si="648"/>
        <v>0</v>
      </c>
      <c r="IY320" s="439">
        <f t="shared" si="648"/>
        <v>0</v>
      </c>
      <c r="IZ320" s="439">
        <f t="shared" ref="IZ320:LK320" si="649">IF(IZ$165=EOMONTH($D147,-1),FV($AE147,ROUNDDOWN(YEARFRAC($D$165,IZ$165,1),0),0,$AC147*$B147,0),0)</f>
        <v>0</v>
      </c>
      <c r="JA320" s="439">
        <f t="shared" si="649"/>
        <v>0</v>
      </c>
      <c r="JB320" s="439">
        <f t="shared" si="649"/>
        <v>0</v>
      </c>
      <c r="JC320" s="439">
        <f t="shared" si="649"/>
        <v>0</v>
      </c>
      <c r="JD320" s="439">
        <f t="shared" si="649"/>
        <v>0</v>
      </c>
      <c r="JE320" s="439">
        <f t="shared" si="649"/>
        <v>0</v>
      </c>
      <c r="JF320" s="439">
        <f t="shared" si="649"/>
        <v>0</v>
      </c>
      <c r="JG320" s="439">
        <f t="shared" si="649"/>
        <v>0</v>
      </c>
      <c r="JH320" s="439">
        <f t="shared" si="649"/>
        <v>0</v>
      </c>
      <c r="JI320" s="439">
        <f t="shared" si="649"/>
        <v>0</v>
      </c>
      <c r="JJ320" s="439">
        <f t="shared" si="649"/>
        <v>0</v>
      </c>
      <c r="JK320" s="439">
        <f t="shared" si="649"/>
        <v>0</v>
      </c>
      <c r="JL320" s="439">
        <f t="shared" si="649"/>
        <v>0</v>
      </c>
      <c r="JM320" s="439">
        <f t="shared" si="649"/>
        <v>0</v>
      </c>
      <c r="JN320" s="439">
        <f t="shared" si="649"/>
        <v>0</v>
      </c>
      <c r="JO320" s="439">
        <f t="shared" si="649"/>
        <v>0</v>
      </c>
      <c r="JP320" s="439">
        <f t="shared" si="649"/>
        <v>0</v>
      </c>
      <c r="JQ320" s="439">
        <f t="shared" si="649"/>
        <v>0</v>
      </c>
      <c r="JR320" s="439">
        <f t="shared" si="649"/>
        <v>0</v>
      </c>
      <c r="JS320" s="439">
        <f t="shared" si="649"/>
        <v>0</v>
      </c>
      <c r="JT320" s="439">
        <f t="shared" si="649"/>
        <v>0</v>
      </c>
      <c r="JU320" s="439">
        <f t="shared" si="649"/>
        <v>0</v>
      </c>
      <c r="JV320" s="439">
        <f t="shared" si="649"/>
        <v>0</v>
      </c>
      <c r="JW320" s="439">
        <f t="shared" si="649"/>
        <v>0</v>
      </c>
      <c r="JX320" s="439">
        <f t="shared" si="649"/>
        <v>0</v>
      </c>
      <c r="JY320" s="439">
        <f t="shared" si="649"/>
        <v>0</v>
      </c>
      <c r="JZ320" s="439">
        <f t="shared" si="649"/>
        <v>0</v>
      </c>
      <c r="KA320" s="439">
        <f t="shared" si="649"/>
        <v>0</v>
      </c>
      <c r="KB320" s="439">
        <f t="shared" si="649"/>
        <v>0</v>
      </c>
      <c r="KC320" s="439">
        <f t="shared" si="649"/>
        <v>0</v>
      </c>
      <c r="KD320" s="439">
        <f t="shared" si="649"/>
        <v>0</v>
      </c>
      <c r="KE320" s="439">
        <f t="shared" si="649"/>
        <v>0</v>
      </c>
      <c r="KF320" s="439">
        <f t="shared" si="649"/>
        <v>0</v>
      </c>
      <c r="KG320" s="439">
        <f t="shared" si="649"/>
        <v>0</v>
      </c>
      <c r="KH320" s="439">
        <f t="shared" si="649"/>
        <v>0</v>
      </c>
      <c r="KI320" s="439">
        <f t="shared" si="649"/>
        <v>0</v>
      </c>
      <c r="KJ320" s="439">
        <f t="shared" si="649"/>
        <v>0</v>
      </c>
      <c r="KK320" s="439">
        <f t="shared" si="649"/>
        <v>0</v>
      </c>
      <c r="KL320" s="439">
        <f t="shared" si="649"/>
        <v>0</v>
      </c>
      <c r="KM320" s="439">
        <f t="shared" si="649"/>
        <v>0</v>
      </c>
      <c r="KN320" s="439">
        <f t="shared" si="649"/>
        <v>0</v>
      </c>
      <c r="KO320" s="439">
        <f t="shared" si="649"/>
        <v>0</v>
      </c>
      <c r="KP320" s="439">
        <f t="shared" si="649"/>
        <v>0</v>
      </c>
      <c r="KQ320" s="439">
        <f t="shared" si="649"/>
        <v>0</v>
      </c>
      <c r="KR320" s="439">
        <f t="shared" si="649"/>
        <v>0</v>
      </c>
      <c r="KS320" s="439">
        <f t="shared" si="649"/>
        <v>0</v>
      </c>
      <c r="KT320" s="439">
        <f t="shared" si="649"/>
        <v>0</v>
      </c>
      <c r="KU320" s="439">
        <f t="shared" si="649"/>
        <v>0</v>
      </c>
      <c r="KV320" s="439">
        <f t="shared" si="649"/>
        <v>0</v>
      </c>
      <c r="KW320" s="439">
        <f t="shared" si="649"/>
        <v>0</v>
      </c>
      <c r="KX320" s="439">
        <f t="shared" si="649"/>
        <v>0</v>
      </c>
      <c r="KY320" s="439">
        <f t="shared" si="649"/>
        <v>0</v>
      </c>
      <c r="KZ320" s="439">
        <f t="shared" si="649"/>
        <v>0</v>
      </c>
      <c r="LA320" s="439">
        <f t="shared" si="649"/>
        <v>0</v>
      </c>
      <c r="LB320" s="439">
        <f t="shared" si="649"/>
        <v>0</v>
      </c>
      <c r="LC320" s="439">
        <f t="shared" si="649"/>
        <v>0</v>
      </c>
      <c r="LD320" s="439">
        <f t="shared" si="649"/>
        <v>0</v>
      </c>
      <c r="LE320" s="439">
        <f t="shared" si="649"/>
        <v>0</v>
      </c>
      <c r="LF320" s="439">
        <f t="shared" si="649"/>
        <v>0</v>
      </c>
      <c r="LG320" s="439">
        <f t="shared" si="649"/>
        <v>0</v>
      </c>
      <c r="LH320" s="439">
        <f t="shared" si="649"/>
        <v>0</v>
      </c>
      <c r="LI320" s="439">
        <f t="shared" si="649"/>
        <v>0</v>
      </c>
      <c r="LJ320" s="439">
        <f t="shared" si="649"/>
        <v>0</v>
      </c>
      <c r="LK320" s="439">
        <f t="shared" si="649"/>
        <v>0</v>
      </c>
      <c r="LL320" s="439">
        <f t="shared" ref="LL320:NK320" si="650">IF(LL$165=EOMONTH($D147,-1),FV($AE147,ROUNDDOWN(YEARFRAC($D$165,LL$165,1),0),0,$AC147*$B147,0),0)</f>
        <v>0</v>
      </c>
      <c r="LM320" s="439">
        <f t="shared" si="650"/>
        <v>0</v>
      </c>
      <c r="LN320" s="439">
        <f t="shared" si="650"/>
        <v>0</v>
      </c>
      <c r="LO320" s="439">
        <f t="shared" si="650"/>
        <v>0</v>
      </c>
      <c r="LP320" s="439">
        <f t="shared" si="650"/>
        <v>0</v>
      </c>
      <c r="LQ320" s="439">
        <f t="shared" si="650"/>
        <v>0</v>
      </c>
      <c r="LR320" s="439">
        <f t="shared" si="650"/>
        <v>0</v>
      </c>
      <c r="LS320" s="439">
        <f t="shared" si="650"/>
        <v>0</v>
      </c>
      <c r="LT320" s="439">
        <f t="shared" si="650"/>
        <v>0</v>
      </c>
      <c r="LU320" s="439">
        <f t="shared" si="650"/>
        <v>0</v>
      </c>
      <c r="LV320" s="439">
        <f t="shared" si="650"/>
        <v>0</v>
      </c>
      <c r="LW320" s="439">
        <f t="shared" si="650"/>
        <v>0</v>
      </c>
      <c r="LX320" s="439">
        <f t="shared" si="650"/>
        <v>0</v>
      </c>
      <c r="LY320" s="439">
        <f t="shared" si="650"/>
        <v>0</v>
      </c>
      <c r="LZ320" s="439">
        <f t="shared" si="650"/>
        <v>0</v>
      </c>
      <c r="MA320" s="439">
        <f t="shared" si="650"/>
        <v>0</v>
      </c>
      <c r="MB320" s="439">
        <f t="shared" si="650"/>
        <v>0</v>
      </c>
      <c r="MC320" s="439">
        <f t="shared" si="650"/>
        <v>0</v>
      </c>
      <c r="MD320" s="439">
        <f t="shared" si="650"/>
        <v>0</v>
      </c>
      <c r="ME320" s="439">
        <f t="shared" si="650"/>
        <v>0</v>
      </c>
      <c r="MF320" s="439">
        <f t="shared" si="650"/>
        <v>0</v>
      </c>
      <c r="MG320" s="439">
        <f t="shared" si="650"/>
        <v>0</v>
      </c>
      <c r="MH320" s="439">
        <f t="shared" si="650"/>
        <v>0</v>
      </c>
      <c r="MI320" s="439">
        <f t="shared" si="650"/>
        <v>0</v>
      </c>
      <c r="MJ320" s="439">
        <f t="shared" si="650"/>
        <v>0</v>
      </c>
      <c r="MK320" s="439">
        <f t="shared" si="650"/>
        <v>0</v>
      </c>
      <c r="ML320" s="439">
        <f t="shared" si="650"/>
        <v>0</v>
      </c>
      <c r="MM320" s="439">
        <f t="shared" si="650"/>
        <v>0</v>
      </c>
      <c r="MN320" s="439">
        <f t="shared" si="650"/>
        <v>0</v>
      </c>
      <c r="MO320" s="439">
        <f t="shared" si="650"/>
        <v>0</v>
      </c>
      <c r="MP320" s="439">
        <f t="shared" si="650"/>
        <v>0</v>
      </c>
      <c r="MQ320" s="439">
        <f t="shared" si="650"/>
        <v>0</v>
      </c>
      <c r="MR320" s="439">
        <f t="shared" si="650"/>
        <v>0</v>
      </c>
      <c r="MS320" s="439">
        <f t="shared" si="650"/>
        <v>0</v>
      </c>
      <c r="MT320" s="439">
        <f t="shared" si="650"/>
        <v>0</v>
      </c>
      <c r="MU320" s="439">
        <f t="shared" si="650"/>
        <v>0</v>
      </c>
      <c r="MV320" s="439">
        <f t="shared" si="650"/>
        <v>0</v>
      </c>
      <c r="MW320" s="439">
        <f t="shared" si="650"/>
        <v>0</v>
      </c>
      <c r="MX320" s="439">
        <f t="shared" si="650"/>
        <v>0</v>
      </c>
      <c r="MY320" s="439">
        <f t="shared" si="650"/>
        <v>0</v>
      </c>
      <c r="MZ320" s="439">
        <f t="shared" si="650"/>
        <v>0</v>
      </c>
      <c r="NA320" s="439">
        <f t="shared" si="650"/>
        <v>0</v>
      </c>
      <c r="NB320" s="439">
        <f t="shared" si="650"/>
        <v>0</v>
      </c>
      <c r="NC320" s="439">
        <f t="shared" si="650"/>
        <v>0</v>
      </c>
      <c r="ND320" s="439">
        <f t="shared" si="650"/>
        <v>0</v>
      </c>
      <c r="NE320" s="439">
        <f t="shared" si="650"/>
        <v>0</v>
      </c>
      <c r="NF320" s="439">
        <f t="shared" si="650"/>
        <v>0</v>
      </c>
      <c r="NG320" s="439">
        <f t="shared" si="650"/>
        <v>0</v>
      </c>
      <c r="NH320" s="439">
        <f t="shared" si="650"/>
        <v>0</v>
      </c>
      <c r="NI320" s="439">
        <f t="shared" si="650"/>
        <v>0</v>
      </c>
      <c r="NJ320" s="439">
        <f t="shared" si="650"/>
        <v>0</v>
      </c>
      <c r="NK320" s="442">
        <f t="shared" si="650"/>
        <v>0</v>
      </c>
    </row>
    <row r="321" spans="1:375" x14ac:dyDescent="0.15">
      <c r="A321" s="436">
        <f t="shared" si="644"/>
        <v>-8143.0405000000001</v>
      </c>
      <c r="B321" s="441" t="s">
        <v>758</v>
      </c>
      <c r="C321" s="438" t="s">
        <v>759</v>
      </c>
      <c r="D321" s="439">
        <f>IF(D$165=EOMONTH($D147,-1),SUMIFS($D312:$NK312,$D$165:$NK$165,"&gt;="&amp;EOMONTH($D147,$S147),$D$165:$NK$165,"&lt;"&amp;EOMONTH($D147,60))*-$AF147+SUMIFS($D312:$NK312,$D$165:$NK$165,"&gt;="&amp;EOMONTH($D147,60),$D$165:$NK$165,"&lt;"&amp;EOMONTH($D147,372))*-$AG147,0)</f>
        <v>0</v>
      </c>
      <c r="E321" s="439">
        <f t="shared" ref="E321:BP321" si="651">IF(E$165=EOMONTH($D147,-1),SUMIFS($D312:$NK312,$D$165:$NK$165,"&gt;="&amp;EOMONTH($D147,$S147),$D$165:$NK$165,"&lt;"&amp;EOMONTH($D147,60))*-$AF147+SUMIFS($D312:$NK312,$D$165:$NK$165,"&gt;="&amp;EOMONTH($D147,60),$D$165:$NK$165,"&lt;"&amp;EOMONTH($D147,372))*-$AG147,0)</f>
        <v>0</v>
      </c>
      <c r="F321" s="439">
        <f t="shared" si="651"/>
        <v>0</v>
      </c>
      <c r="G321" s="439">
        <f t="shared" si="651"/>
        <v>0</v>
      </c>
      <c r="H321" s="439">
        <f t="shared" si="651"/>
        <v>0</v>
      </c>
      <c r="I321" s="439">
        <f t="shared" si="651"/>
        <v>0</v>
      </c>
      <c r="J321" s="439">
        <f t="shared" si="651"/>
        <v>0</v>
      </c>
      <c r="K321" s="439">
        <f t="shared" si="651"/>
        <v>0</v>
      </c>
      <c r="L321" s="439">
        <f t="shared" si="651"/>
        <v>0</v>
      </c>
      <c r="M321" s="439">
        <f t="shared" si="651"/>
        <v>0</v>
      </c>
      <c r="N321" s="439">
        <f t="shared" si="651"/>
        <v>0</v>
      </c>
      <c r="O321" s="439">
        <f t="shared" si="651"/>
        <v>0</v>
      </c>
      <c r="P321" s="439">
        <f t="shared" si="651"/>
        <v>0</v>
      </c>
      <c r="Q321" s="439">
        <f t="shared" si="651"/>
        <v>0</v>
      </c>
      <c r="R321" s="439">
        <f t="shared" si="651"/>
        <v>0</v>
      </c>
      <c r="S321" s="439">
        <f t="shared" si="651"/>
        <v>0</v>
      </c>
      <c r="T321" s="439">
        <f t="shared" si="651"/>
        <v>0</v>
      </c>
      <c r="U321" s="439">
        <f t="shared" si="651"/>
        <v>0</v>
      </c>
      <c r="V321" s="439">
        <f t="shared" si="651"/>
        <v>0</v>
      </c>
      <c r="W321" s="439">
        <f t="shared" si="651"/>
        <v>-8143.0405000000001</v>
      </c>
      <c r="X321" s="439">
        <f t="shared" si="651"/>
        <v>0</v>
      </c>
      <c r="Y321" s="439">
        <f t="shared" si="651"/>
        <v>0</v>
      </c>
      <c r="Z321" s="439">
        <f t="shared" si="651"/>
        <v>0</v>
      </c>
      <c r="AA321" s="439">
        <f t="shared" si="651"/>
        <v>0</v>
      </c>
      <c r="AB321" s="439">
        <f t="shared" si="651"/>
        <v>0</v>
      </c>
      <c r="AC321" s="439">
        <f t="shared" si="651"/>
        <v>0</v>
      </c>
      <c r="AD321" s="439">
        <f t="shared" si="651"/>
        <v>0</v>
      </c>
      <c r="AE321" s="439">
        <f t="shared" si="651"/>
        <v>0</v>
      </c>
      <c r="AF321" s="439">
        <f t="shared" si="651"/>
        <v>0</v>
      </c>
      <c r="AG321" s="439">
        <f t="shared" si="651"/>
        <v>0</v>
      </c>
      <c r="AH321" s="439">
        <f t="shared" si="651"/>
        <v>0</v>
      </c>
      <c r="AI321" s="439">
        <f t="shared" si="651"/>
        <v>0</v>
      </c>
      <c r="AJ321" s="439">
        <f t="shared" si="651"/>
        <v>0</v>
      </c>
      <c r="AK321" s="439">
        <f t="shared" si="651"/>
        <v>0</v>
      </c>
      <c r="AL321" s="439">
        <f t="shared" si="651"/>
        <v>0</v>
      </c>
      <c r="AM321" s="439">
        <f t="shared" si="651"/>
        <v>0</v>
      </c>
      <c r="AN321" s="439">
        <f t="shared" si="651"/>
        <v>0</v>
      </c>
      <c r="AO321" s="439">
        <f t="shared" si="651"/>
        <v>0</v>
      </c>
      <c r="AP321" s="439">
        <f t="shared" si="651"/>
        <v>0</v>
      </c>
      <c r="AQ321" s="439">
        <f t="shared" si="651"/>
        <v>0</v>
      </c>
      <c r="AR321" s="439">
        <f t="shared" si="651"/>
        <v>0</v>
      </c>
      <c r="AS321" s="439">
        <f t="shared" si="651"/>
        <v>0</v>
      </c>
      <c r="AT321" s="439">
        <f t="shared" si="651"/>
        <v>0</v>
      </c>
      <c r="AU321" s="439">
        <f t="shared" si="651"/>
        <v>0</v>
      </c>
      <c r="AV321" s="439">
        <f t="shared" si="651"/>
        <v>0</v>
      </c>
      <c r="AW321" s="439">
        <f t="shared" si="651"/>
        <v>0</v>
      </c>
      <c r="AX321" s="439">
        <f t="shared" si="651"/>
        <v>0</v>
      </c>
      <c r="AY321" s="439">
        <f t="shared" si="651"/>
        <v>0</v>
      </c>
      <c r="AZ321" s="439">
        <f t="shared" si="651"/>
        <v>0</v>
      </c>
      <c r="BA321" s="439">
        <f t="shared" si="651"/>
        <v>0</v>
      </c>
      <c r="BB321" s="439">
        <f t="shared" si="651"/>
        <v>0</v>
      </c>
      <c r="BC321" s="439">
        <f t="shared" si="651"/>
        <v>0</v>
      </c>
      <c r="BD321" s="439">
        <f t="shared" si="651"/>
        <v>0</v>
      </c>
      <c r="BE321" s="439">
        <f t="shared" si="651"/>
        <v>0</v>
      </c>
      <c r="BF321" s="439">
        <f t="shared" si="651"/>
        <v>0</v>
      </c>
      <c r="BG321" s="439">
        <f t="shared" si="651"/>
        <v>0</v>
      </c>
      <c r="BH321" s="439">
        <f t="shared" si="651"/>
        <v>0</v>
      </c>
      <c r="BI321" s="439">
        <f t="shared" si="651"/>
        <v>0</v>
      </c>
      <c r="BJ321" s="439">
        <f t="shared" si="651"/>
        <v>0</v>
      </c>
      <c r="BK321" s="439">
        <f t="shared" si="651"/>
        <v>0</v>
      </c>
      <c r="BL321" s="439">
        <f t="shared" si="651"/>
        <v>0</v>
      </c>
      <c r="BM321" s="439">
        <f t="shared" si="651"/>
        <v>0</v>
      </c>
      <c r="BN321" s="439">
        <f t="shared" si="651"/>
        <v>0</v>
      </c>
      <c r="BO321" s="439">
        <f t="shared" si="651"/>
        <v>0</v>
      </c>
      <c r="BP321" s="439">
        <f t="shared" si="651"/>
        <v>0</v>
      </c>
      <c r="BQ321" s="439">
        <f t="shared" ref="BQ321:EB321" si="652">IF(BQ$165=EOMONTH($D147,-1),SUMIFS($D312:$NK312,$D$165:$NK$165,"&gt;="&amp;EOMONTH($D147,$S147),$D$165:$NK$165,"&lt;"&amp;EOMONTH($D147,60))*-$AF147+SUMIFS($D312:$NK312,$D$165:$NK$165,"&gt;="&amp;EOMONTH($D147,60),$D$165:$NK$165,"&lt;"&amp;EOMONTH($D147,372))*-$AG147,0)</f>
        <v>0</v>
      </c>
      <c r="BR321" s="439">
        <f t="shared" si="652"/>
        <v>0</v>
      </c>
      <c r="BS321" s="439">
        <f t="shared" si="652"/>
        <v>0</v>
      </c>
      <c r="BT321" s="439">
        <f t="shared" si="652"/>
        <v>0</v>
      </c>
      <c r="BU321" s="439">
        <f t="shared" si="652"/>
        <v>0</v>
      </c>
      <c r="BV321" s="439">
        <f t="shared" si="652"/>
        <v>0</v>
      </c>
      <c r="BW321" s="439">
        <f t="shared" si="652"/>
        <v>0</v>
      </c>
      <c r="BX321" s="439">
        <f t="shared" si="652"/>
        <v>0</v>
      </c>
      <c r="BY321" s="439">
        <f t="shared" si="652"/>
        <v>0</v>
      </c>
      <c r="BZ321" s="439">
        <f t="shared" si="652"/>
        <v>0</v>
      </c>
      <c r="CA321" s="439">
        <f t="shared" si="652"/>
        <v>0</v>
      </c>
      <c r="CB321" s="439">
        <f t="shared" si="652"/>
        <v>0</v>
      </c>
      <c r="CC321" s="439">
        <f t="shared" si="652"/>
        <v>0</v>
      </c>
      <c r="CD321" s="439">
        <f t="shared" si="652"/>
        <v>0</v>
      </c>
      <c r="CE321" s="439">
        <f t="shared" si="652"/>
        <v>0</v>
      </c>
      <c r="CF321" s="439">
        <f t="shared" si="652"/>
        <v>0</v>
      </c>
      <c r="CG321" s="439">
        <f t="shared" si="652"/>
        <v>0</v>
      </c>
      <c r="CH321" s="439">
        <f t="shared" si="652"/>
        <v>0</v>
      </c>
      <c r="CI321" s="439">
        <f t="shared" si="652"/>
        <v>0</v>
      </c>
      <c r="CJ321" s="439">
        <f t="shared" si="652"/>
        <v>0</v>
      </c>
      <c r="CK321" s="439">
        <f t="shared" si="652"/>
        <v>0</v>
      </c>
      <c r="CL321" s="439">
        <f t="shared" si="652"/>
        <v>0</v>
      </c>
      <c r="CM321" s="439">
        <f t="shared" si="652"/>
        <v>0</v>
      </c>
      <c r="CN321" s="439">
        <f t="shared" si="652"/>
        <v>0</v>
      </c>
      <c r="CO321" s="439">
        <f t="shared" si="652"/>
        <v>0</v>
      </c>
      <c r="CP321" s="439">
        <f t="shared" si="652"/>
        <v>0</v>
      </c>
      <c r="CQ321" s="439">
        <f t="shared" si="652"/>
        <v>0</v>
      </c>
      <c r="CR321" s="439">
        <f t="shared" si="652"/>
        <v>0</v>
      </c>
      <c r="CS321" s="439">
        <f t="shared" si="652"/>
        <v>0</v>
      </c>
      <c r="CT321" s="439">
        <f t="shared" si="652"/>
        <v>0</v>
      </c>
      <c r="CU321" s="439">
        <f t="shared" si="652"/>
        <v>0</v>
      </c>
      <c r="CV321" s="439">
        <f t="shared" si="652"/>
        <v>0</v>
      </c>
      <c r="CW321" s="439">
        <f t="shared" si="652"/>
        <v>0</v>
      </c>
      <c r="CX321" s="439">
        <f t="shared" si="652"/>
        <v>0</v>
      </c>
      <c r="CY321" s="439">
        <f t="shared" si="652"/>
        <v>0</v>
      </c>
      <c r="CZ321" s="439">
        <f t="shared" si="652"/>
        <v>0</v>
      </c>
      <c r="DA321" s="439">
        <f t="shared" si="652"/>
        <v>0</v>
      </c>
      <c r="DB321" s="439">
        <f t="shared" si="652"/>
        <v>0</v>
      </c>
      <c r="DC321" s="439">
        <f t="shared" si="652"/>
        <v>0</v>
      </c>
      <c r="DD321" s="439">
        <f t="shared" si="652"/>
        <v>0</v>
      </c>
      <c r="DE321" s="439">
        <f t="shared" si="652"/>
        <v>0</v>
      </c>
      <c r="DF321" s="439">
        <f t="shared" si="652"/>
        <v>0</v>
      </c>
      <c r="DG321" s="439">
        <f t="shared" si="652"/>
        <v>0</v>
      </c>
      <c r="DH321" s="439">
        <f t="shared" si="652"/>
        <v>0</v>
      </c>
      <c r="DI321" s="439">
        <f t="shared" si="652"/>
        <v>0</v>
      </c>
      <c r="DJ321" s="439">
        <f t="shared" si="652"/>
        <v>0</v>
      </c>
      <c r="DK321" s="439">
        <f t="shared" si="652"/>
        <v>0</v>
      </c>
      <c r="DL321" s="439">
        <f t="shared" si="652"/>
        <v>0</v>
      </c>
      <c r="DM321" s="439">
        <f t="shared" si="652"/>
        <v>0</v>
      </c>
      <c r="DN321" s="439">
        <f t="shared" si="652"/>
        <v>0</v>
      </c>
      <c r="DO321" s="439">
        <f t="shared" si="652"/>
        <v>0</v>
      </c>
      <c r="DP321" s="439">
        <f t="shared" si="652"/>
        <v>0</v>
      </c>
      <c r="DQ321" s="439">
        <f t="shared" si="652"/>
        <v>0</v>
      </c>
      <c r="DR321" s="439">
        <f t="shared" si="652"/>
        <v>0</v>
      </c>
      <c r="DS321" s="439">
        <f t="shared" si="652"/>
        <v>0</v>
      </c>
      <c r="DT321" s="439">
        <f t="shared" si="652"/>
        <v>0</v>
      </c>
      <c r="DU321" s="439">
        <f t="shared" si="652"/>
        <v>0</v>
      </c>
      <c r="DV321" s="439">
        <f t="shared" si="652"/>
        <v>0</v>
      </c>
      <c r="DW321" s="439">
        <f t="shared" si="652"/>
        <v>0</v>
      </c>
      <c r="DX321" s="439">
        <f t="shared" si="652"/>
        <v>0</v>
      </c>
      <c r="DY321" s="439">
        <f t="shared" si="652"/>
        <v>0</v>
      </c>
      <c r="DZ321" s="439">
        <f t="shared" si="652"/>
        <v>0</v>
      </c>
      <c r="EA321" s="439">
        <f t="shared" si="652"/>
        <v>0</v>
      </c>
      <c r="EB321" s="439">
        <f t="shared" si="652"/>
        <v>0</v>
      </c>
      <c r="EC321" s="439">
        <f t="shared" ref="EC321:GN321" si="653">IF(EC$165=EOMONTH($D147,-1),SUMIFS($D312:$NK312,$D$165:$NK$165,"&gt;="&amp;EOMONTH($D147,$S147),$D$165:$NK$165,"&lt;"&amp;EOMONTH($D147,60))*-$AF147+SUMIFS($D312:$NK312,$D$165:$NK$165,"&gt;="&amp;EOMONTH($D147,60),$D$165:$NK$165,"&lt;"&amp;EOMONTH($D147,372))*-$AG147,0)</f>
        <v>0</v>
      </c>
      <c r="ED321" s="439">
        <f t="shared" si="653"/>
        <v>0</v>
      </c>
      <c r="EE321" s="439">
        <f t="shared" si="653"/>
        <v>0</v>
      </c>
      <c r="EF321" s="439">
        <f t="shared" si="653"/>
        <v>0</v>
      </c>
      <c r="EG321" s="439">
        <f t="shared" si="653"/>
        <v>0</v>
      </c>
      <c r="EH321" s="439">
        <f t="shared" si="653"/>
        <v>0</v>
      </c>
      <c r="EI321" s="439">
        <f t="shared" si="653"/>
        <v>0</v>
      </c>
      <c r="EJ321" s="439">
        <f t="shared" si="653"/>
        <v>0</v>
      </c>
      <c r="EK321" s="439">
        <f t="shared" si="653"/>
        <v>0</v>
      </c>
      <c r="EL321" s="439">
        <f t="shared" si="653"/>
        <v>0</v>
      </c>
      <c r="EM321" s="439">
        <f t="shared" si="653"/>
        <v>0</v>
      </c>
      <c r="EN321" s="439">
        <f t="shared" si="653"/>
        <v>0</v>
      </c>
      <c r="EO321" s="439">
        <f t="shared" si="653"/>
        <v>0</v>
      </c>
      <c r="EP321" s="439">
        <f t="shared" si="653"/>
        <v>0</v>
      </c>
      <c r="EQ321" s="439">
        <f t="shared" si="653"/>
        <v>0</v>
      </c>
      <c r="ER321" s="439">
        <f t="shared" si="653"/>
        <v>0</v>
      </c>
      <c r="ES321" s="439">
        <f t="shared" si="653"/>
        <v>0</v>
      </c>
      <c r="ET321" s="439">
        <f t="shared" si="653"/>
        <v>0</v>
      </c>
      <c r="EU321" s="439">
        <f t="shared" si="653"/>
        <v>0</v>
      </c>
      <c r="EV321" s="439">
        <f t="shared" si="653"/>
        <v>0</v>
      </c>
      <c r="EW321" s="439">
        <f t="shared" si="653"/>
        <v>0</v>
      </c>
      <c r="EX321" s="439">
        <f t="shared" si="653"/>
        <v>0</v>
      </c>
      <c r="EY321" s="439">
        <f t="shared" si="653"/>
        <v>0</v>
      </c>
      <c r="EZ321" s="439">
        <f t="shared" si="653"/>
        <v>0</v>
      </c>
      <c r="FA321" s="439">
        <f t="shared" si="653"/>
        <v>0</v>
      </c>
      <c r="FB321" s="439">
        <f t="shared" si="653"/>
        <v>0</v>
      </c>
      <c r="FC321" s="439">
        <f t="shared" si="653"/>
        <v>0</v>
      </c>
      <c r="FD321" s="439">
        <f t="shared" si="653"/>
        <v>0</v>
      </c>
      <c r="FE321" s="439">
        <f t="shared" si="653"/>
        <v>0</v>
      </c>
      <c r="FF321" s="439">
        <f t="shared" si="653"/>
        <v>0</v>
      </c>
      <c r="FG321" s="439">
        <f t="shared" si="653"/>
        <v>0</v>
      </c>
      <c r="FH321" s="439">
        <f t="shared" si="653"/>
        <v>0</v>
      </c>
      <c r="FI321" s="439">
        <f t="shared" si="653"/>
        <v>0</v>
      </c>
      <c r="FJ321" s="439">
        <f t="shared" si="653"/>
        <v>0</v>
      </c>
      <c r="FK321" s="439">
        <f t="shared" si="653"/>
        <v>0</v>
      </c>
      <c r="FL321" s="439">
        <f t="shared" si="653"/>
        <v>0</v>
      </c>
      <c r="FM321" s="439">
        <f t="shared" si="653"/>
        <v>0</v>
      </c>
      <c r="FN321" s="439">
        <f t="shared" si="653"/>
        <v>0</v>
      </c>
      <c r="FO321" s="439">
        <f t="shared" si="653"/>
        <v>0</v>
      </c>
      <c r="FP321" s="439">
        <f t="shared" si="653"/>
        <v>0</v>
      </c>
      <c r="FQ321" s="439">
        <f t="shared" si="653"/>
        <v>0</v>
      </c>
      <c r="FR321" s="439">
        <f t="shared" si="653"/>
        <v>0</v>
      </c>
      <c r="FS321" s="439">
        <f t="shared" si="653"/>
        <v>0</v>
      </c>
      <c r="FT321" s="439">
        <f t="shared" si="653"/>
        <v>0</v>
      </c>
      <c r="FU321" s="439">
        <f t="shared" si="653"/>
        <v>0</v>
      </c>
      <c r="FV321" s="439">
        <f t="shared" si="653"/>
        <v>0</v>
      </c>
      <c r="FW321" s="439">
        <f t="shared" si="653"/>
        <v>0</v>
      </c>
      <c r="FX321" s="439">
        <f t="shared" si="653"/>
        <v>0</v>
      </c>
      <c r="FY321" s="439">
        <f t="shared" si="653"/>
        <v>0</v>
      </c>
      <c r="FZ321" s="439">
        <f t="shared" si="653"/>
        <v>0</v>
      </c>
      <c r="GA321" s="439">
        <f t="shared" si="653"/>
        <v>0</v>
      </c>
      <c r="GB321" s="439">
        <f t="shared" si="653"/>
        <v>0</v>
      </c>
      <c r="GC321" s="439">
        <f t="shared" si="653"/>
        <v>0</v>
      </c>
      <c r="GD321" s="439">
        <f t="shared" si="653"/>
        <v>0</v>
      </c>
      <c r="GE321" s="439">
        <f t="shared" si="653"/>
        <v>0</v>
      </c>
      <c r="GF321" s="439">
        <f t="shared" si="653"/>
        <v>0</v>
      </c>
      <c r="GG321" s="439">
        <f t="shared" si="653"/>
        <v>0</v>
      </c>
      <c r="GH321" s="439">
        <f t="shared" si="653"/>
        <v>0</v>
      </c>
      <c r="GI321" s="439">
        <f t="shared" si="653"/>
        <v>0</v>
      </c>
      <c r="GJ321" s="439">
        <f t="shared" si="653"/>
        <v>0</v>
      </c>
      <c r="GK321" s="439">
        <f t="shared" si="653"/>
        <v>0</v>
      </c>
      <c r="GL321" s="439">
        <f t="shared" si="653"/>
        <v>0</v>
      </c>
      <c r="GM321" s="439">
        <f t="shared" si="653"/>
        <v>0</v>
      </c>
      <c r="GN321" s="439">
        <f t="shared" si="653"/>
        <v>0</v>
      </c>
      <c r="GO321" s="439">
        <f t="shared" ref="GO321:IZ321" si="654">IF(GO$165=EOMONTH($D147,-1),SUMIFS($D312:$NK312,$D$165:$NK$165,"&gt;="&amp;EOMONTH($D147,$S147),$D$165:$NK$165,"&lt;"&amp;EOMONTH($D147,60))*-$AF147+SUMIFS($D312:$NK312,$D$165:$NK$165,"&gt;="&amp;EOMONTH($D147,60),$D$165:$NK$165,"&lt;"&amp;EOMONTH($D147,372))*-$AG147,0)</f>
        <v>0</v>
      </c>
      <c r="GP321" s="439">
        <f t="shared" si="654"/>
        <v>0</v>
      </c>
      <c r="GQ321" s="439">
        <f t="shared" si="654"/>
        <v>0</v>
      </c>
      <c r="GR321" s="439">
        <f t="shared" si="654"/>
        <v>0</v>
      </c>
      <c r="GS321" s="439">
        <f t="shared" si="654"/>
        <v>0</v>
      </c>
      <c r="GT321" s="439">
        <f t="shared" si="654"/>
        <v>0</v>
      </c>
      <c r="GU321" s="439">
        <f t="shared" si="654"/>
        <v>0</v>
      </c>
      <c r="GV321" s="439">
        <f t="shared" si="654"/>
        <v>0</v>
      </c>
      <c r="GW321" s="439">
        <f t="shared" si="654"/>
        <v>0</v>
      </c>
      <c r="GX321" s="439">
        <f t="shared" si="654"/>
        <v>0</v>
      </c>
      <c r="GY321" s="439">
        <f t="shared" si="654"/>
        <v>0</v>
      </c>
      <c r="GZ321" s="439">
        <f t="shared" si="654"/>
        <v>0</v>
      </c>
      <c r="HA321" s="439">
        <f t="shared" si="654"/>
        <v>0</v>
      </c>
      <c r="HB321" s="439">
        <f t="shared" si="654"/>
        <v>0</v>
      </c>
      <c r="HC321" s="439">
        <f t="shared" si="654"/>
        <v>0</v>
      </c>
      <c r="HD321" s="439">
        <f t="shared" si="654"/>
        <v>0</v>
      </c>
      <c r="HE321" s="439">
        <f t="shared" si="654"/>
        <v>0</v>
      </c>
      <c r="HF321" s="439">
        <f t="shared" si="654"/>
        <v>0</v>
      </c>
      <c r="HG321" s="439">
        <f t="shared" si="654"/>
        <v>0</v>
      </c>
      <c r="HH321" s="439">
        <f t="shared" si="654"/>
        <v>0</v>
      </c>
      <c r="HI321" s="439">
        <f t="shared" si="654"/>
        <v>0</v>
      </c>
      <c r="HJ321" s="439">
        <f t="shared" si="654"/>
        <v>0</v>
      </c>
      <c r="HK321" s="439">
        <f t="shared" si="654"/>
        <v>0</v>
      </c>
      <c r="HL321" s="439">
        <f t="shared" si="654"/>
        <v>0</v>
      </c>
      <c r="HM321" s="439">
        <f t="shared" si="654"/>
        <v>0</v>
      </c>
      <c r="HN321" s="439">
        <f t="shared" si="654"/>
        <v>0</v>
      </c>
      <c r="HO321" s="439">
        <f t="shared" si="654"/>
        <v>0</v>
      </c>
      <c r="HP321" s="439">
        <f t="shared" si="654"/>
        <v>0</v>
      </c>
      <c r="HQ321" s="439">
        <f t="shared" si="654"/>
        <v>0</v>
      </c>
      <c r="HR321" s="439">
        <f t="shared" si="654"/>
        <v>0</v>
      </c>
      <c r="HS321" s="439">
        <f t="shared" si="654"/>
        <v>0</v>
      </c>
      <c r="HT321" s="439">
        <f t="shared" si="654"/>
        <v>0</v>
      </c>
      <c r="HU321" s="439">
        <f t="shared" si="654"/>
        <v>0</v>
      </c>
      <c r="HV321" s="439">
        <f t="shared" si="654"/>
        <v>0</v>
      </c>
      <c r="HW321" s="439">
        <f t="shared" si="654"/>
        <v>0</v>
      </c>
      <c r="HX321" s="439">
        <f t="shared" si="654"/>
        <v>0</v>
      </c>
      <c r="HY321" s="439">
        <f t="shared" si="654"/>
        <v>0</v>
      </c>
      <c r="HZ321" s="439">
        <f t="shared" si="654"/>
        <v>0</v>
      </c>
      <c r="IA321" s="439">
        <f t="shared" si="654"/>
        <v>0</v>
      </c>
      <c r="IB321" s="439">
        <f t="shared" si="654"/>
        <v>0</v>
      </c>
      <c r="IC321" s="439">
        <f t="shared" si="654"/>
        <v>0</v>
      </c>
      <c r="ID321" s="439">
        <f t="shared" si="654"/>
        <v>0</v>
      </c>
      <c r="IE321" s="439">
        <f t="shared" si="654"/>
        <v>0</v>
      </c>
      <c r="IF321" s="439">
        <f t="shared" si="654"/>
        <v>0</v>
      </c>
      <c r="IG321" s="439">
        <f t="shared" si="654"/>
        <v>0</v>
      </c>
      <c r="IH321" s="439">
        <f t="shared" si="654"/>
        <v>0</v>
      </c>
      <c r="II321" s="439">
        <f t="shared" si="654"/>
        <v>0</v>
      </c>
      <c r="IJ321" s="439">
        <f t="shared" si="654"/>
        <v>0</v>
      </c>
      <c r="IK321" s="439">
        <f t="shared" si="654"/>
        <v>0</v>
      </c>
      <c r="IL321" s="439">
        <f t="shared" si="654"/>
        <v>0</v>
      </c>
      <c r="IM321" s="439">
        <f t="shared" si="654"/>
        <v>0</v>
      </c>
      <c r="IN321" s="439">
        <f t="shared" si="654"/>
        <v>0</v>
      </c>
      <c r="IO321" s="439">
        <f t="shared" si="654"/>
        <v>0</v>
      </c>
      <c r="IP321" s="439">
        <f t="shared" si="654"/>
        <v>0</v>
      </c>
      <c r="IQ321" s="439">
        <f t="shared" si="654"/>
        <v>0</v>
      </c>
      <c r="IR321" s="439">
        <f t="shared" si="654"/>
        <v>0</v>
      </c>
      <c r="IS321" s="439">
        <f t="shared" si="654"/>
        <v>0</v>
      </c>
      <c r="IT321" s="439">
        <f t="shared" si="654"/>
        <v>0</v>
      </c>
      <c r="IU321" s="439">
        <f t="shared" si="654"/>
        <v>0</v>
      </c>
      <c r="IV321" s="439">
        <f t="shared" si="654"/>
        <v>0</v>
      </c>
      <c r="IW321" s="439">
        <f t="shared" si="654"/>
        <v>0</v>
      </c>
      <c r="IX321" s="439">
        <f t="shared" si="654"/>
        <v>0</v>
      </c>
      <c r="IY321" s="439">
        <f t="shared" si="654"/>
        <v>0</v>
      </c>
      <c r="IZ321" s="439">
        <f t="shared" si="654"/>
        <v>0</v>
      </c>
      <c r="JA321" s="439">
        <f t="shared" ref="JA321:LL321" si="655">IF(JA$165=EOMONTH($D147,-1),SUMIFS($D312:$NK312,$D$165:$NK$165,"&gt;="&amp;EOMONTH($D147,$S147),$D$165:$NK$165,"&lt;"&amp;EOMONTH($D147,60))*-$AF147+SUMIFS($D312:$NK312,$D$165:$NK$165,"&gt;="&amp;EOMONTH($D147,60),$D$165:$NK$165,"&lt;"&amp;EOMONTH($D147,372))*-$AG147,0)</f>
        <v>0</v>
      </c>
      <c r="JB321" s="439">
        <f t="shared" si="655"/>
        <v>0</v>
      </c>
      <c r="JC321" s="439">
        <f t="shared" si="655"/>
        <v>0</v>
      </c>
      <c r="JD321" s="439">
        <f t="shared" si="655"/>
        <v>0</v>
      </c>
      <c r="JE321" s="439">
        <f t="shared" si="655"/>
        <v>0</v>
      </c>
      <c r="JF321" s="439">
        <f t="shared" si="655"/>
        <v>0</v>
      </c>
      <c r="JG321" s="439">
        <f t="shared" si="655"/>
        <v>0</v>
      </c>
      <c r="JH321" s="439">
        <f t="shared" si="655"/>
        <v>0</v>
      </c>
      <c r="JI321" s="439">
        <f t="shared" si="655"/>
        <v>0</v>
      </c>
      <c r="JJ321" s="439">
        <f t="shared" si="655"/>
        <v>0</v>
      </c>
      <c r="JK321" s="439">
        <f t="shared" si="655"/>
        <v>0</v>
      </c>
      <c r="JL321" s="439">
        <f t="shared" si="655"/>
        <v>0</v>
      </c>
      <c r="JM321" s="439">
        <f t="shared" si="655"/>
        <v>0</v>
      </c>
      <c r="JN321" s="439">
        <f t="shared" si="655"/>
        <v>0</v>
      </c>
      <c r="JO321" s="439">
        <f t="shared" si="655"/>
        <v>0</v>
      </c>
      <c r="JP321" s="439">
        <f t="shared" si="655"/>
        <v>0</v>
      </c>
      <c r="JQ321" s="439">
        <f t="shared" si="655"/>
        <v>0</v>
      </c>
      <c r="JR321" s="439">
        <f t="shared" si="655"/>
        <v>0</v>
      </c>
      <c r="JS321" s="439">
        <f t="shared" si="655"/>
        <v>0</v>
      </c>
      <c r="JT321" s="439">
        <f t="shared" si="655"/>
        <v>0</v>
      </c>
      <c r="JU321" s="439">
        <f t="shared" si="655"/>
        <v>0</v>
      </c>
      <c r="JV321" s="439">
        <f t="shared" si="655"/>
        <v>0</v>
      </c>
      <c r="JW321" s="439">
        <f t="shared" si="655"/>
        <v>0</v>
      </c>
      <c r="JX321" s="439">
        <f t="shared" si="655"/>
        <v>0</v>
      </c>
      <c r="JY321" s="439">
        <f t="shared" si="655"/>
        <v>0</v>
      </c>
      <c r="JZ321" s="439">
        <f t="shared" si="655"/>
        <v>0</v>
      </c>
      <c r="KA321" s="439">
        <f t="shared" si="655"/>
        <v>0</v>
      </c>
      <c r="KB321" s="439">
        <f t="shared" si="655"/>
        <v>0</v>
      </c>
      <c r="KC321" s="439">
        <f t="shared" si="655"/>
        <v>0</v>
      </c>
      <c r="KD321" s="439">
        <f t="shared" si="655"/>
        <v>0</v>
      </c>
      <c r="KE321" s="439">
        <f t="shared" si="655"/>
        <v>0</v>
      </c>
      <c r="KF321" s="439">
        <f t="shared" si="655"/>
        <v>0</v>
      </c>
      <c r="KG321" s="439">
        <f t="shared" si="655"/>
        <v>0</v>
      </c>
      <c r="KH321" s="439">
        <f t="shared" si="655"/>
        <v>0</v>
      </c>
      <c r="KI321" s="439">
        <f t="shared" si="655"/>
        <v>0</v>
      </c>
      <c r="KJ321" s="439">
        <f t="shared" si="655"/>
        <v>0</v>
      </c>
      <c r="KK321" s="439">
        <f t="shared" si="655"/>
        <v>0</v>
      </c>
      <c r="KL321" s="439">
        <f t="shared" si="655"/>
        <v>0</v>
      </c>
      <c r="KM321" s="439">
        <f t="shared" si="655"/>
        <v>0</v>
      </c>
      <c r="KN321" s="439">
        <f t="shared" si="655"/>
        <v>0</v>
      </c>
      <c r="KO321" s="439">
        <f t="shared" si="655"/>
        <v>0</v>
      </c>
      <c r="KP321" s="439">
        <f t="shared" si="655"/>
        <v>0</v>
      </c>
      <c r="KQ321" s="439">
        <f t="shared" si="655"/>
        <v>0</v>
      </c>
      <c r="KR321" s="439">
        <f t="shared" si="655"/>
        <v>0</v>
      </c>
      <c r="KS321" s="439">
        <f t="shared" si="655"/>
        <v>0</v>
      </c>
      <c r="KT321" s="439">
        <f t="shared" si="655"/>
        <v>0</v>
      </c>
      <c r="KU321" s="439">
        <f t="shared" si="655"/>
        <v>0</v>
      </c>
      <c r="KV321" s="439">
        <f t="shared" si="655"/>
        <v>0</v>
      </c>
      <c r="KW321" s="439">
        <f t="shared" si="655"/>
        <v>0</v>
      </c>
      <c r="KX321" s="439">
        <f t="shared" si="655"/>
        <v>0</v>
      </c>
      <c r="KY321" s="439">
        <f t="shared" si="655"/>
        <v>0</v>
      </c>
      <c r="KZ321" s="439">
        <f t="shared" si="655"/>
        <v>0</v>
      </c>
      <c r="LA321" s="439">
        <f t="shared" si="655"/>
        <v>0</v>
      </c>
      <c r="LB321" s="439">
        <f t="shared" si="655"/>
        <v>0</v>
      </c>
      <c r="LC321" s="439">
        <f t="shared" si="655"/>
        <v>0</v>
      </c>
      <c r="LD321" s="439">
        <f t="shared" si="655"/>
        <v>0</v>
      </c>
      <c r="LE321" s="439">
        <f t="shared" si="655"/>
        <v>0</v>
      </c>
      <c r="LF321" s="439">
        <f t="shared" si="655"/>
        <v>0</v>
      </c>
      <c r="LG321" s="439">
        <f t="shared" si="655"/>
        <v>0</v>
      </c>
      <c r="LH321" s="439">
        <f t="shared" si="655"/>
        <v>0</v>
      </c>
      <c r="LI321" s="439">
        <f t="shared" si="655"/>
        <v>0</v>
      </c>
      <c r="LJ321" s="439">
        <f t="shared" si="655"/>
        <v>0</v>
      </c>
      <c r="LK321" s="439">
        <f t="shared" si="655"/>
        <v>0</v>
      </c>
      <c r="LL321" s="439">
        <f t="shared" si="655"/>
        <v>0</v>
      </c>
      <c r="LM321" s="439">
        <f t="shared" ref="LM321:NK321" si="656">IF(LM$165=EOMONTH($D147,-1),SUMIFS($D312:$NK312,$D$165:$NK$165,"&gt;="&amp;EOMONTH($D147,$S147),$D$165:$NK$165,"&lt;"&amp;EOMONTH($D147,60))*-$AF147+SUMIFS($D312:$NK312,$D$165:$NK$165,"&gt;="&amp;EOMONTH($D147,60),$D$165:$NK$165,"&lt;"&amp;EOMONTH($D147,372))*-$AG147,0)</f>
        <v>0</v>
      </c>
      <c r="LN321" s="439">
        <f t="shared" si="656"/>
        <v>0</v>
      </c>
      <c r="LO321" s="439">
        <f t="shared" si="656"/>
        <v>0</v>
      </c>
      <c r="LP321" s="439">
        <f t="shared" si="656"/>
        <v>0</v>
      </c>
      <c r="LQ321" s="439">
        <f t="shared" si="656"/>
        <v>0</v>
      </c>
      <c r="LR321" s="439">
        <f t="shared" si="656"/>
        <v>0</v>
      </c>
      <c r="LS321" s="439">
        <f t="shared" si="656"/>
        <v>0</v>
      </c>
      <c r="LT321" s="439">
        <f t="shared" si="656"/>
        <v>0</v>
      </c>
      <c r="LU321" s="439">
        <f t="shared" si="656"/>
        <v>0</v>
      </c>
      <c r="LV321" s="439">
        <f t="shared" si="656"/>
        <v>0</v>
      </c>
      <c r="LW321" s="439">
        <f t="shared" si="656"/>
        <v>0</v>
      </c>
      <c r="LX321" s="439">
        <f t="shared" si="656"/>
        <v>0</v>
      </c>
      <c r="LY321" s="439">
        <f t="shared" si="656"/>
        <v>0</v>
      </c>
      <c r="LZ321" s="439">
        <f t="shared" si="656"/>
        <v>0</v>
      </c>
      <c r="MA321" s="439">
        <f t="shared" si="656"/>
        <v>0</v>
      </c>
      <c r="MB321" s="439">
        <f t="shared" si="656"/>
        <v>0</v>
      </c>
      <c r="MC321" s="439">
        <f t="shared" si="656"/>
        <v>0</v>
      </c>
      <c r="MD321" s="439">
        <f t="shared" si="656"/>
        <v>0</v>
      </c>
      <c r="ME321" s="439">
        <f t="shared" si="656"/>
        <v>0</v>
      </c>
      <c r="MF321" s="439">
        <f t="shared" si="656"/>
        <v>0</v>
      </c>
      <c r="MG321" s="439">
        <f t="shared" si="656"/>
        <v>0</v>
      </c>
      <c r="MH321" s="439">
        <f t="shared" si="656"/>
        <v>0</v>
      </c>
      <c r="MI321" s="439">
        <f t="shared" si="656"/>
        <v>0</v>
      </c>
      <c r="MJ321" s="439">
        <f t="shared" si="656"/>
        <v>0</v>
      </c>
      <c r="MK321" s="439">
        <f t="shared" si="656"/>
        <v>0</v>
      </c>
      <c r="ML321" s="439">
        <f t="shared" si="656"/>
        <v>0</v>
      </c>
      <c r="MM321" s="439">
        <f t="shared" si="656"/>
        <v>0</v>
      </c>
      <c r="MN321" s="439">
        <f t="shared" si="656"/>
        <v>0</v>
      </c>
      <c r="MO321" s="439">
        <f t="shared" si="656"/>
        <v>0</v>
      </c>
      <c r="MP321" s="439">
        <f t="shared" si="656"/>
        <v>0</v>
      </c>
      <c r="MQ321" s="439">
        <f t="shared" si="656"/>
        <v>0</v>
      </c>
      <c r="MR321" s="439">
        <f t="shared" si="656"/>
        <v>0</v>
      </c>
      <c r="MS321" s="439">
        <f t="shared" si="656"/>
        <v>0</v>
      </c>
      <c r="MT321" s="439">
        <f t="shared" si="656"/>
        <v>0</v>
      </c>
      <c r="MU321" s="439">
        <f t="shared" si="656"/>
        <v>0</v>
      </c>
      <c r="MV321" s="439">
        <f t="shared" si="656"/>
        <v>0</v>
      </c>
      <c r="MW321" s="439">
        <f t="shared" si="656"/>
        <v>0</v>
      </c>
      <c r="MX321" s="439">
        <f t="shared" si="656"/>
        <v>0</v>
      </c>
      <c r="MY321" s="439">
        <f t="shared" si="656"/>
        <v>0</v>
      </c>
      <c r="MZ321" s="439">
        <f t="shared" si="656"/>
        <v>0</v>
      </c>
      <c r="NA321" s="439">
        <f t="shared" si="656"/>
        <v>0</v>
      </c>
      <c r="NB321" s="439">
        <f t="shared" si="656"/>
        <v>0</v>
      </c>
      <c r="NC321" s="439">
        <f t="shared" si="656"/>
        <v>0</v>
      </c>
      <c r="ND321" s="439">
        <f t="shared" si="656"/>
        <v>0</v>
      </c>
      <c r="NE321" s="439">
        <f t="shared" si="656"/>
        <v>0</v>
      </c>
      <c r="NF321" s="439">
        <f t="shared" si="656"/>
        <v>0</v>
      </c>
      <c r="NG321" s="439">
        <f t="shared" si="656"/>
        <v>0</v>
      </c>
      <c r="NH321" s="439">
        <f t="shared" si="656"/>
        <v>0</v>
      </c>
      <c r="NI321" s="439">
        <f t="shared" si="656"/>
        <v>0</v>
      </c>
      <c r="NJ321" s="439">
        <f t="shared" si="656"/>
        <v>0</v>
      </c>
      <c r="NK321" s="442">
        <f t="shared" si="656"/>
        <v>0</v>
      </c>
    </row>
    <row r="322" spans="1:375" x14ac:dyDescent="0.15">
      <c r="A322" s="436">
        <f t="shared" si="644"/>
        <v>-39392.808349999999</v>
      </c>
      <c r="B322" s="441" t="s">
        <v>756</v>
      </c>
      <c r="C322" s="438" t="s">
        <v>760</v>
      </c>
      <c r="D322" s="439">
        <f t="shared" ref="D322:BO322" si="657">IF(D$165=EOMONTH($E147,$R147*(1-$O147)),FV($AE147,ROUNDDOWN(YEARFRAC($D$165,D$165,1),0),0,($AC147*(1-$O147)+$AD147*$O147)*$B147,0),0)</f>
        <v>0</v>
      </c>
      <c r="E322" s="439">
        <f t="shared" si="657"/>
        <v>0</v>
      </c>
      <c r="F322" s="439">
        <f t="shared" si="657"/>
        <v>0</v>
      </c>
      <c r="G322" s="439">
        <f t="shared" si="657"/>
        <v>0</v>
      </c>
      <c r="H322" s="439">
        <f t="shared" si="657"/>
        <v>0</v>
      </c>
      <c r="I322" s="439">
        <f t="shared" si="657"/>
        <v>0</v>
      </c>
      <c r="J322" s="439">
        <f t="shared" si="657"/>
        <v>0</v>
      </c>
      <c r="K322" s="439">
        <f t="shared" si="657"/>
        <v>0</v>
      </c>
      <c r="L322" s="439">
        <f t="shared" si="657"/>
        <v>0</v>
      </c>
      <c r="M322" s="439">
        <f t="shared" si="657"/>
        <v>0</v>
      </c>
      <c r="N322" s="439">
        <f t="shared" si="657"/>
        <v>0</v>
      </c>
      <c r="O322" s="439">
        <f t="shared" si="657"/>
        <v>0</v>
      </c>
      <c r="P322" s="439">
        <f t="shared" si="657"/>
        <v>0</v>
      </c>
      <c r="Q322" s="439">
        <f t="shared" si="657"/>
        <v>0</v>
      </c>
      <c r="R322" s="439">
        <f t="shared" si="657"/>
        <v>0</v>
      </c>
      <c r="S322" s="439">
        <f t="shared" si="657"/>
        <v>0</v>
      </c>
      <c r="T322" s="439">
        <f t="shared" si="657"/>
        <v>0</v>
      </c>
      <c r="U322" s="439">
        <f t="shared" si="657"/>
        <v>0</v>
      </c>
      <c r="V322" s="439">
        <f t="shared" si="657"/>
        <v>0</v>
      </c>
      <c r="W322" s="439">
        <f t="shared" si="657"/>
        <v>0</v>
      </c>
      <c r="X322" s="439">
        <f t="shared" si="657"/>
        <v>0</v>
      </c>
      <c r="Y322" s="439">
        <f t="shared" si="657"/>
        <v>0</v>
      </c>
      <c r="Z322" s="439">
        <f t="shared" si="657"/>
        <v>0</v>
      </c>
      <c r="AA322" s="439">
        <f t="shared" si="657"/>
        <v>0</v>
      </c>
      <c r="AB322" s="439">
        <f t="shared" si="657"/>
        <v>0</v>
      </c>
      <c r="AC322" s="439">
        <f t="shared" si="657"/>
        <v>0</v>
      </c>
      <c r="AD322" s="439">
        <f t="shared" si="657"/>
        <v>0</v>
      </c>
      <c r="AE322" s="439">
        <f t="shared" si="657"/>
        <v>0</v>
      </c>
      <c r="AF322" s="439">
        <f t="shared" si="657"/>
        <v>0</v>
      </c>
      <c r="AG322" s="439">
        <f t="shared" si="657"/>
        <v>0</v>
      </c>
      <c r="AH322" s="439">
        <f t="shared" si="657"/>
        <v>0</v>
      </c>
      <c r="AI322" s="439">
        <f t="shared" si="657"/>
        <v>0</v>
      </c>
      <c r="AJ322" s="439">
        <f t="shared" si="657"/>
        <v>0</v>
      </c>
      <c r="AK322" s="439">
        <f t="shared" si="657"/>
        <v>0</v>
      </c>
      <c r="AL322" s="439">
        <f t="shared" si="657"/>
        <v>0</v>
      </c>
      <c r="AM322" s="439">
        <f t="shared" si="657"/>
        <v>0</v>
      </c>
      <c r="AN322" s="439">
        <f t="shared" si="657"/>
        <v>0</v>
      </c>
      <c r="AO322" s="439">
        <f t="shared" si="657"/>
        <v>0</v>
      </c>
      <c r="AP322" s="439">
        <f t="shared" si="657"/>
        <v>0</v>
      </c>
      <c r="AQ322" s="439">
        <f t="shared" si="657"/>
        <v>0</v>
      </c>
      <c r="AR322" s="439">
        <f t="shared" si="657"/>
        <v>0</v>
      </c>
      <c r="AS322" s="439">
        <f t="shared" si="657"/>
        <v>0</v>
      </c>
      <c r="AT322" s="439">
        <f t="shared" si="657"/>
        <v>0</v>
      </c>
      <c r="AU322" s="439">
        <f t="shared" si="657"/>
        <v>0</v>
      </c>
      <c r="AV322" s="439">
        <f t="shared" si="657"/>
        <v>0</v>
      </c>
      <c r="AW322" s="439">
        <f t="shared" si="657"/>
        <v>0</v>
      </c>
      <c r="AX322" s="439">
        <f t="shared" si="657"/>
        <v>0</v>
      </c>
      <c r="AY322" s="439">
        <f t="shared" si="657"/>
        <v>0</v>
      </c>
      <c r="AZ322" s="439">
        <f t="shared" si="657"/>
        <v>0</v>
      </c>
      <c r="BA322" s="439">
        <f t="shared" si="657"/>
        <v>0</v>
      </c>
      <c r="BB322" s="439">
        <f t="shared" si="657"/>
        <v>0</v>
      </c>
      <c r="BC322" s="439">
        <f t="shared" si="657"/>
        <v>0</v>
      </c>
      <c r="BD322" s="439">
        <f t="shared" si="657"/>
        <v>0</v>
      </c>
      <c r="BE322" s="439">
        <f t="shared" si="657"/>
        <v>0</v>
      </c>
      <c r="BF322" s="439">
        <f t="shared" si="657"/>
        <v>0</v>
      </c>
      <c r="BG322" s="439">
        <f t="shared" si="657"/>
        <v>0</v>
      </c>
      <c r="BH322" s="439">
        <f t="shared" si="657"/>
        <v>0</v>
      </c>
      <c r="BI322" s="439">
        <f t="shared" si="657"/>
        <v>0</v>
      </c>
      <c r="BJ322" s="439">
        <f t="shared" si="657"/>
        <v>-39392.808349999999</v>
      </c>
      <c r="BK322" s="439">
        <f t="shared" si="657"/>
        <v>0</v>
      </c>
      <c r="BL322" s="439">
        <f t="shared" si="657"/>
        <v>0</v>
      </c>
      <c r="BM322" s="439">
        <f t="shared" si="657"/>
        <v>0</v>
      </c>
      <c r="BN322" s="439">
        <f t="shared" si="657"/>
        <v>0</v>
      </c>
      <c r="BO322" s="439">
        <f t="shared" si="657"/>
        <v>0</v>
      </c>
      <c r="BP322" s="439">
        <f t="shared" ref="BP322:EA322" si="658">IF(BP$165=EOMONTH($E147,$R147*(1-$O147)),FV($AE147,ROUNDDOWN(YEARFRAC($D$165,BP$165,1),0),0,($AC147*(1-$O147)+$AD147*$O147)*$B147,0),0)</f>
        <v>0</v>
      </c>
      <c r="BQ322" s="439">
        <f t="shared" si="658"/>
        <v>0</v>
      </c>
      <c r="BR322" s="439">
        <f t="shared" si="658"/>
        <v>0</v>
      </c>
      <c r="BS322" s="439">
        <f t="shared" si="658"/>
        <v>0</v>
      </c>
      <c r="BT322" s="439">
        <f t="shared" si="658"/>
        <v>0</v>
      </c>
      <c r="BU322" s="439">
        <f t="shared" si="658"/>
        <v>0</v>
      </c>
      <c r="BV322" s="439">
        <f t="shared" si="658"/>
        <v>0</v>
      </c>
      <c r="BW322" s="439">
        <f t="shared" si="658"/>
        <v>0</v>
      </c>
      <c r="BX322" s="439">
        <f t="shared" si="658"/>
        <v>0</v>
      </c>
      <c r="BY322" s="439">
        <f t="shared" si="658"/>
        <v>0</v>
      </c>
      <c r="BZ322" s="439">
        <f t="shared" si="658"/>
        <v>0</v>
      </c>
      <c r="CA322" s="439">
        <f t="shared" si="658"/>
        <v>0</v>
      </c>
      <c r="CB322" s="439">
        <f t="shared" si="658"/>
        <v>0</v>
      </c>
      <c r="CC322" s="439">
        <f t="shared" si="658"/>
        <v>0</v>
      </c>
      <c r="CD322" s="439">
        <f t="shared" si="658"/>
        <v>0</v>
      </c>
      <c r="CE322" s="439">
        <f t="shared" si="658"/>
        <v>0</v>
      </c>
      <c r="CF322" s="439">
        <f t="shared" si="658"/>
        <v>0</v>
      </c>
      <c r="CG322" s="439">
        <f t="shared" si="658"/>
        <v>0</v>
      </c>
      <c r="CH322" s="439">
        <f t="shared" si="658"/>
        <v>0</v>
      </c>
      <c r="CI322" s="439">
        <f t="shared" si="658"/>
        <v>0</v>
      </c>
      <c r="CJ322" s="439">
        <f t="shared" si="658"/>
        <v>0</v>
      </c>
      <c r="CK322" s="439">
        <f t="shared" si="658"/>
        <v>0</v>
      </c>
      <c r="CL322" s="439">
        <f t="shared" si="658"/>
        <v>0</v>
      </c>
      <c r="CM322" s="439">
        <f t="shared" si="658"/>
        <v>0</v>
      </c>
      <c r="CN322" s="439">
        <f t="shared" si="658"/>
        <v>0</v>
      </c>
      <c r="CO322" s="439">
        <f t="shared" si="658"/>
        <v>0</v>
      </c>
      <c r="CP322" s="439">
        <f t="shared" si="658"/>
        <v>0</v>
      </c>
      <c r="CQ322" s="439">
        <f t="shared" si="658"/>
        <v>0</v>
      </c>
      <c r="CR322" s="439">
        <f t="shared" si="658"/>
        <v>0</v>
      </c>
      <c r="CS322" s="439">
        <f t="shared" si="658"/>
        <v>0</v>
      </c>
      <c r="CT322" s="439">
        <f t="shared" si="658"/>
        <v>0</v>
      </c>
      <c r="CU322" s="439">
        <f t="shared" si="658"/>
        <v>0</v>
      </c>
      <c r="CV322" s="439">
        <f t="shared" si="658"/>
        <v>0</v>
      </c>
      <c r="CW322" s="439">
        <f t="shared" si="658"/>
        <v>0</v>
      </c>
      <c r="CX322" s="439">
        <f t="shared" si="658"/>
        <v>0</v>
      </c>
      <c r="CY322" s="439">
        <f t="shared" si="658"/>
        <v>0</v>
      </c>
      <c r="CZ322" s="439">
        <f t="shared" si="658"/>
        <v>0</v>
      </c>
      <c r="DA322" s="439">
        <f t="shared" si="658"/>
        <v>0</v>
      </c>
      <c r="DB322" s="439">
        <f t="shared" si="658"/>
        <v>0</v>
      </c>
      <c r="DC322" s="439">
        <f t="shared" si="658"/>
        <v>0</v>
      </c>
      <c r="DD322" s="439">
        <f t="shared" si="658"/>
        <v>0</v>
      </c>
      <c r="DE322" s="439">
        <f t="shared" si="658"/>
        <v>0</v>
      </c>
      <c r="DF322" s="439">
        <f t="shared" si="658"/>
        <v>0</v>
      </c>
      <c r="DG322" s="439">
        <f t="shared" si="658"/>
        <v>0</v>
      </c>
      <c r="DH322" s="439">
        <f t="shared" si="658"/>
        <v>0</v>
      </c>
      <c r="DI322" s="439">
        <f t="shared" si="658"/>
        <v>0</v>
      </c>
      <c r="DJ322" s="439">
        <f t="shared" si="658"/>
        <v>0</v>
      </c>
      <c r="DK322" s="439">
        <f t="shared" si="658"/>
        <v>0</v>
      </c>
      <c r="DL322" s="439">
        <f t="shared" si="658"/>
        <v>0</v>
      </c>
      <c r="DM322" s="439">
        <f t="shared" si="658"/>
        <v>0</v>
      </c>
      <c r="DN322" s="439">
        <f t="shared" si="658"/>
        <v>0</v>
      </c>
      <c r="DO322" s="439">
        <f t="shared" si="658"/>
        <v>0</v>
      </c>
      <c r="DP322" s="439">
        <f t="shared" si="658"/>
        <v>0</v>
      </c>
      <c r="DQ322" s="439">
        <f t="shared" si="658"/>
        <v>0</v>
      </c>
      <c r="DR322" s="439">
        <f t="shared" si="658"/>
        <v>0</v>
      </c>
      <c r="DS322" s="439">
        <f t="shared" si="658"/>
        <v>0</v>
      </c>
      <c r="DT322" s="439">
        <f t="shared" si="658"/>
        <v>0</v>
      </c>
      <c r="DU322" s="439">
        <f t="shared" si="658"/>
        <v>0</v>
      </c>
      <c r="DV322" s="439">
        <f t="shared" si="658"/>
        <v>0</v>
      </c>
      <c r="DW322" s="439">
        <f t="shared" si="658"/>
        <v>0</v>
      </c>
      <c r="DX322" s="439">
        <f t="shared" si="658"/>
        <v>0</v>
      </c>
      <c r="DY322" s="439">
        <f t="shared" si="658"/>
        <v>0</v>
      </c>
      <c r="DZ322" s="439">
        <f t="shared" si="658"/>
        <v>0</v>
      </c>
      <c r="EA322" s="439">
        <f t="shared" si="658"/>
        <v>0</v>
      </c>
      <c r="EB322" s="439">
        <f t="shared" ref="EB322:GM322" si="659">IF(EB$165=EOMONTH($E147,$R147*(1-$O147)),FV($AE147,ROUNDDOWN(YEARFRAC($D$165,EB$165,1),0),0,($AC147*(1-$O147)+$AD147*$O147)*$B147,0),0)</f>
        <v>0</v>
      </c>
      <c r="EC322" s="439">
        <f t="shared" si="659"/>
        <v>0</v>
      </c>
      <c r="ED322" s="439">
        <f t="shared" si="659"/>
        <v>0</v>
      </c>
      <c r="EE322" s="439">
        <f t="shared" si="659"/>
        <v>0</v>
      </c>
      <c r="EF322" s="439">
        <f t="shared" si="659"/>
        <v>0</v>
      </c>
      <c r="EG322" s="439">
        <f t="shared" si="659"/>
        <v>0</v>
      </c>
      <c r="EH322" s="439">
        <f t="shared" si="659"/>
        <v>0</v>
      </c>
      <c r="EI322" s="439">
        <f t="shared" si="659"/>
        <v>0</v>
      </c>
      <c r="EJ322" s="439">
        <f t="shared" si="659"/>
        <v>0</v>
      </c>
      <c r="EK322" s="439">
        <f t="shared" si="659"/>
        <v>0</v>
      </c>
      <c r="EL322" s="439">
        <f t="shared" si="659"/>
        <v>0</v>
      </c>
      <c r="EM322" s="439">
        <f t="shared" si="659"/>
        <v>0</v>
      </c>
      <c r="EN322" s="439">
        <f t="shared" si="659"/>
        <v>0</v>
      </c>
      <c r="EO322" s="439">
        <f t="shared" si="659"/>
        <v>0</v>
      </c>
      <c r="EP322" s="439">
        <f t="shared" si="659"/>
        <v>0</v>
      </c>
      <c r="EQ322" s="439">
        <f t="shared" si="659"/>
        <v>0</v>
      </c>
      <c r="ER322" s="439">
        <f t="shared" si="659"/>
        <v>0</v>
      </c>
      <c r="ES322" s="439">
        <f t="shared" si="659"/>
        <v>0</v>
      </c>
      <c r="ET322" s="439">
        <f t="shared" si="659"/>
        <v>0</v>
      </c>
      <c r="EU322" s="439">
        <f t="shared" si="659"/>
        <v>0</v>
      </c>
      <c r="EV322" s="439">
        <f t="shared" si="659"/>
        <v>0</v>
      </c>
      <c r="EW322" s="439">
        <f t="shared" si="659"/>
        <v>0</v>
      </c>
      <c r="EX322" s="439">
        <f t="shared" si="659"/>
        <v>0</v>
      </c>
      <c r="EY322" s="439">
        <f t="shared" si="659"/>
        <v>0</v>
      </c>
      <c r="EZ322" s="439">
        <f t="shared" si="659"/>
        <v>0</v>
      </c>
      <c r="FA322" s="439">
        <f t="shared" si="659"/>
        <v>0</v>
      </c>
      <c r="FB322" s="439">
        <f t="shared" si="659"/>
        <v>0</v>
      </c>
      <c r="FC322" s="439">
        <f t="shared" si="659"/>
        <v>0</v>
      </c>
      <c r="FD322" s="439">
        <f t="shared" si="659"/>
        <v>0</v>
      </c>
      <c r="FE322" s="439">
        <f t="shared" si="659"/>
        <v>0</v>
      </c>
      <c r="FF322" s="439">
        <f t="shared" si="659"/>
        <v>0</v>
      </c>
      <c r="FG322" s="439">
        <f t="shared" si="659"/>
        <v>0</v>
      </c>
      <c r="FH322" s="439">
        <f t="shared" si="659"/>
        <v>0</v>
      </c>
      <c r="FI322" s="439">
        <f t="shared" si="659"/>
        <v>0</v>
      </c>
      <c r="FJ322" s="439">
        <f t="shared" si="659"/>
        <v>0</v>
      </c>
      <c r="FK322" s="439">
        <f t="shared" si="659"/>
        <v>0</v>
      </c>
      <c r="FL322" s="439">
        <f t="shared" si="659"/>
        <v>0</v>
      </c>
      <c r="FM322" s="439">
        <f t="shared" si="659"/>
        <v>0</v>
      </c>
      <c r="FN322" s="439">
        <f t="shared" si="659"/>
        <v>0</v>
      </c>
      <c r="FO322" s="439">
        <f t="shared" si="659"/>
        <v>0</v>
      </c>
      <c r="FP322" s="439">
        <f t="shared" si="659"/>
        <v>0</v>
      </c>
      <c r="FQ322" s="439">
        <f t="shared" si="659"/>
        <v>0</v>
      </c>
      <c r="FR322" s="439">
        <f t="shared" si="659"/>
        <v>0</v>
      </c>
      <c r="FS322" s="439">
        <f t="shared" si="659"/>
        <v>0</v>
      </c>
      <c r="FT322" s="439">
        <f t="shared" si="659"/>
        <v>0</v>
      </c>
      <c r="FU322" s="439">
        <f t="shared" si="659"/>
        <v>0</v>
      </c>
      <c r="FV322" s="439">
        <f t="shared" si="659"/>
        <v>0</v>
      </c>
      <c r="FW322" s="439">
        <f t="shared" si="659"/>
        <v>0</v>
      </c>
      <c r="FX322" s="439">
        <f t="shared" si="659"/>
        <v>0</v>
      </c>
      <c r="FY322" s="439">
        <f t="shared" si="659"/>
        <v>0</v>
      </c>
      <c r="FZ322" s="439">
        <f t="shared" si="659"/>
        <v>0</v>
      </c>
      <c r="GA322" s="439">
        <f t="shared" si="659"/>
        <v>0</v>
      </c>
      <c r="GB322" s="439">
        <f t="shared" si="659"/>
        <v>0</v>
      </c>
      <c r="GC322" s="439">
        <f t="shared" si="659"/>
        <v>0</v>
      </c>
      <c r="GD322" s="439">
        <f t="shared" si="659"/>
        <v>0</v>
      </c>
      <c r="GE322" s="439">
        <f t="shared" si="659"/>
        <v>0</v>
      </c>
      <c r="GF322" s="439">
        <f t="shared" si="659"/>
        <v>0</v>
      </c>
      <c r="GG322" s="439">
        <f t="shared" si="659"/>
        <v>0</v>
      </c>
      <c r="GH322" s="439">
        <f t="shared" si="659"/>
        <v>0</v>
      </c>
      <c r="GI322" s="439">
        <f t="shared" si="659"/>
        <v>0</v>
      </c>
      <c r="GJ322" s="439">
        <f t="shared" si="659"/>
        <v>0</v>
      </c>
      <c r="GK322" s="439">
        <f t="shared" si="659"/>
        <v>0</v>
      </c>
      <c r="GL322" s="439">
        <f t="shared" si="659"/>
        <v>0</v>
      </c>
      <c r="GM322" s="439">
        <f t="shared" si="659"/>
        <v>0</v>
      </c>
      <c r="GN322" s="439">
        <f t="shared" ref="GN322:IY322" si="660">IF(GN$165=EOMONTH($E147,$R147*(1-$O147)),FV($AE147,ROUNDDOWN(YEARFRAC($D$165,GN$165,1),0),0,($AC147*(1-$O147)+$AD147*$O147)*$B147,0),0)</f>
        <v>0</v>
      </c>
      <c r="GO322" s="439">
        <f t="shared" si="660"/>
        <v>0</v>
      </c>
      <c r="GP322" s="439">
        <f t="shared" si="660"/>
        <v>0</v>
      </c>
      <c r="GQ322" s="439">
        <f t="shared" si="660"/>
        <v>0</v>
      </c>
      <c r="GR322" s="439">
        <f t="shared" si="660"/>
        <v>0</v>
      </c>
      <c r="GS322" s="439">
        <f t="shared" si="660"/>
        <v>0</v>
      </c>
      <c r="GT322" s="439">
        <f t="shared" si="660"/>
        <v>0</v>
      </c>
      <c r="GU322" s="439">
        <f t="shared" si="660"/>
        <v>0</v>
      </c>
      <c r="GV322" s="439">
        <f t="shared" si="660"/>
        <v>0</v>
      </c>
      <c r="GW322" s="439">
        <f t="shared" si="660"/>
        <v>0</v>
      </c>
      <c r="GX322" s="439">
        <f t="shared" si="660"/>
        <v>0</v>
      </c>
      <c r="GY322" s="439">
        <f t="shared" si="660"/>
        <v>0</v>
      </c>
      <c r="GZ322" s="439">
        <f t="shared" si="660"/>
        <v>0</v>
      </c>
      <c r="HA322" s="439">
        <f t="shared" si="660"/>
        <v>0</v>
      </c>
      <c r="HB322" s="439">
        <f t="shared" si="660"/>
        <v>0</v>
      </c>
      <c r="HC322" s="439">
        <f t="shared" si="660"/>
        <v>0</v>
      </c>
      <c r="HD322" s="439">
        <f t="shared" si="660"/>
        <v>0</v>
      </c>
      <c r="HE322" s="439">
        <f t="shared" si="660"/>
        <v>0</v>
      </c>
      <c r="HF322" s="439">
        <f t="shared" si="660"/>
        <v>0</v>
      </c>
      <c r="HG322" s="439">
        <f t="shared" si="660"/>
        <v>0</v>
      </c>
      <c r="HH322" s="439">
        <f t="shared" si="660"/>
        <v>0</v>
      </c>
      <c r="HI322" s="439">
        <f t="shared" si="660"/>
        <v>0</v>
      </c>
      <c r="HJ322" s="439">
        <f t="shared" si="660"/>
        <v>0</v>
      </c>
      <c r="HK322" s="439">
        <f t="shared" si="660"/>
        <v>0</v>
      </c>
      <c r="HL322" s="439">
        <f t="shared" si="660"/>
        <v>0</v>
      </c>
      <c r="HM322" s="439">
        <f t="shared" si="660"/>
        <v>0</v>
      </c>
      <c r="HN322" s="439">
        <f t="shared" si="660"/>
        <v>0</v>
      </c>
      <c r="HO322" s="439">
        <f t="shared" si="660"/>
        <v>0</v>
      </c>
      <c r="HP322" s="439">
        <f t="shared" si="660"/>
        <v>0</v>
      </c>
      <c r="HQ322" s="439">
        <f t="shared" si="660"/>
        <v>0</v>
      </c>
      <c r="HR322" s="439">
        <f t="shared" si="660"/>
        <v>0</v>
      </c>
      <c r="HS322" s="439">
        <f t="shared" si="660"/>
        <v>0</v>
      </c>
      <c r="HT322" s="439">
        <f t="shared" si="660"/>
        <v>0</v>
      </c>
      <c r="HU322" s="439">
        <f t="shared" si="660"/>
        <v>0</v>
      </c>
      <c r="HV322" s="439">
        <f t="shared" si="660"/>
        <v>0</v>
      </c>
      <c r="HW322" s="439">
        <f t="shared" si="660"/>
        <v>0</v>
      </c>
      <c r="HX322" s="439">
        <f t="shared" si="660"/>
        <v>0</v>
      </c>
      <c r="HY322" s="439">
        <f t="shared" si="660"/>
        <v>0</v>
      </c>
      <c r="HZ322" s="439">
        <f t="shared" si="660"/>
        <v>0</v>
      </c>
      <c r="IA322" s="439">
        <f t="shared" si="660"/>
        <v>0</v>
      </c>
      <c r="IB322" s="439">
        <f t="shared" si="660"/>
        <v>0</v>
      </c>
      <c r="IC322" s="439">
        <f t="shared" si="660"/>
        <v>0</v>
      </c>
      <c r="ID322" s="439">
        <f t="shared" si="660"/>
        <v>0</v>
      </c>
      <c r="IE322" s="439">
        <f t="shared" si="660"/>
        <v>0</v>
      </c>
      <c r="IF322" s="439">
        <f t="shared" si="660"/>
        <v>0</v>
      </c>
      <c r="IG322" s="439">
        <f t="shared" si="660"/>
        <v>0</v>
      </c>
      <c r="IH322" s="439">
        <f t="shared" si="660"/>
        <v>0</v>
      </c>
      <c r="II322" s="439">
        <f t="shared" si="660"/>
        <v>0</v>
      </c>
      <c r="IJ322" s="439">
        <f t="shared" si="660"/>
        <v>0</v>
      </c>
      <c r="IK322" s="439">
        <f t="shared" si="660"/>
        <v>0</v>
      </c>
      <c r="IL322" s="439">
        <f t="shared" si="660"/>
        <v>0</v>
      </c>
      <c r="IM322" s="439">
        <f t="shared" si="660"/>
        <v>0</v>
      </c>
      <c r="IN322" s="439">
        <f t="shared" si="660"/>
        <v>0</v>
      </c>
      <c r="IO322" s="439">
        <f t="shared" si="660"/>
        <v>0</v>
      </c>
      <c r="IP322" s="439">
        <f t="shared" si="660"/>
        <v>0</v>
      </c>
      <c r="IQ322" s="439">
        <f t="shared" si="660"/>
        <v>0</v>
      </c>
      <c r="IR322" s="439">
        <f t="shared" si="660"/>
        <v>0</v>
      </c>
      <c r="IS322" s="439">
        <f t="shared" si="660"/>
        <v>0</v>
      </c>
      <c r="IT322" s="439">
        <f t="shared" si="660"/>
        <v>0</v>
      </c>
      <c r="IU322" s="439">
        <f t="shared" si="660"/>
        <v>0</v>
      </c>
      <c r="IV322" s="439">
        <f t="shared" si="660"/>
        <v>0</v>
      </c>
      <c r="IW322" s="439">
        <f t="shared" si="660"/>
        <v>0</v>
      </c>
      <c r="IX322" s="439">
        <f t="shared" si="660"/>
        <v>0</v>
      </c>
      <c r="IY322" s="439">
        <f t="shared" si="660"/>
        <v>0</v>
      </c>
      <c r="IZ322" s="439">
        <f t="shared" ref="IZ322:LK322" si="661">IF(IZ$165=EOMONTH($E147,$R147*(1-$O147)),FV($AE147,ROUNDDOWN(YEARFRAC($D$165,IZ$165,1),0),0,($AC147*(1-$O147)+$AD147*$O147)*$B147,0),0)</f>
        <v>0</v>
      </c>
      <c r="JA322" s="439">
        <f t="shared" si="661"/>
        <v>0</v>
      </c>
      <c r="JB322" s="439">
        <f t="shared" si="661"/>
        <v>0</v>
      </c>
      <c r="JC322" s="439">
        <f t="shared" si="661"/>
        <v>0</v>
      </c>
      <c r="JD322" s="439">
        <f t="shared" si="661"/>
        <v>0</v>
      </c>
      <c r="JE322" s="439">
        <f t="shared" si="661"/>
        <v>0</v>
      </c>
      <c r="JF322" s="439">
        <f t="shared" si="661"/>
        <v>0</v>
      </c>
      <c r="JG322" s="439">
        <f t="shared" si="661"/>
        <v>0</v>
      </c>
      <c r="JH322" s="439">
        <f t="shared" si="661"/>
        <v>0</v>
      </c>
      <c r="JI322" s="439">
        <f t="shared" si="661"/>
        <v>0</v>
      </c>
      <c r="JJ322" s="439">
        <f t="shared" si="661"/>
        <v>0</v>
      </c>
      <c r="JK322" s="439">
        <f t="shared" si="661"/>
        <v>0</v>
      </c>
      <c r="JL322" s="439">
        <f t="shared" si="661"/>
        <v>0</v>
      </c>
      <c r="JM322" s="439">
        <f t="shared" si="661"/>
        <v>0</v>
      </c>
      <c r="JN322" s="439">
        <f t="shared" si="661"/>
        <v>0</v>
      </c>
      <c r="JO322" s="439">
        <f t="shared" si="661"/>
        <v>0</v>
      </c>
      <c r="JP322" s="439">
        <f t="shared" si="661"/>
        <v>0</v>
      </c>
      <c r="JQ322" s="439">
        <f t="shared" si="661"/>
        <v>0</v>
      </c>
      <c r="JR322" s="439">
        <f t="shared" si="661"/>
        <v>0</v>
      </c>
      <c r="JS322" s="439">
        <f t="shared" si="661"/>
        <v>0</v>
      </c>
      <c r="JT322" s="439">
        <f t="shared" si="661"/>
        <v>0</v>
      </c>
      <c r="JU322" s="439">
        <f t="shared" si="661"/>
        <v>0</v>
      </c>
      <c r="JV322" s="439">
        <f t="shared" si="661"/>
        <v>0</v>
      </c>
      <c r="JW322" s="439">
        <f t="shared" si="661"/>
        <v>0</v>
      </c>
      <c r="JX322" s="439">
        <f t="shared" si="661"/>
        <v>0</v>
      </c>
      <c r="JY322" s="439">
        <f t="shared" si="661"/>
        <v>0</v>
      </c>
      <c r="JZ322" s="439">
        <f t="shared" si="661"/>
        <v>0</v>
      </c>
      <c r="KA322" s="439">
        <f t="shared" si="661"/>
        <v>0</v>
      </c>
      <c r="KB322" s="439">
        <f t="shared" si="661"/>
        <v>0</v>
      </c>
      <c r="KC322" s="439">
        <f t="shared" si="661"/>
        <v>0</v>
      </c>
      <c r="KD322" s="439">
        <f t="shared" si="661"/>
        <v>0</v>
      </c>
      <c r="KE322" s="439">
        <f t="shared" si="661"/>
        <v>0</v>
      </c>
      <c r="KF322" s="439">
        <f t="shared" si="661"/>
        <v>0</v>
      </c>
      <c r="KG322" s="439">
        <f t="shared" si="661"/>
        <v>0</v>
      </c>
      <c r="KH322" s="439">
        <f t="shared" si="661"/>
        <v>0</v>
      </c>
      <c r="KI322" s="439">
        <f t="shared" si="661"/>
        <v>0</v>
      </c>
      <c r="KJ322" s="439">
        <f t="shared" si="661"/>
        <v>0</v>
      </c>
      <c r="KK322" s="439">
        <f t="shared" si="661"/>
        <v>0</v>
      </c>
      <c r="KL322" s="439">
        <f t="shared" si="661"/>
        <v>0</v>
      </c>
      <c r="KM322" s="439">
        <f t="shared" si="661"/>
        <v>0</v>
      </c>
      <c r="KN322" s="439">
        <f t="shared" si="661"/>
        <v>0</v>
      </c>
      <c r="KO322" s="439">
        <f t="shared" si="661"/>
        <v>0</v>
      </c>
      <c r="KP322" s="439">
        <f t="shared" si="661"/>
        <v>0</v>
      </c>
      <c r="KQ322" s="439">
        <f t="shared" si="661"/>
        <v>0</v>
      </c>
      <c r="KR322" s="439">
        <f t="shared" si="661"/>
        <v>0</v>
      </c>
      <c r="KS322" s="439">
        <f t="shared" si="661"/>
        <v>0</v>
      </c>
      <c r="KT322" s="439">
        <f t="shared" si="661"/>
        <v>0</v>
      </c>
      <c r="KU322" s="439">
        <f t="shared" si="661"/>
        <v>0</v>
      </c>
      <c r="KV322" s="439">
        <f t="shared" si="661"/>
        <v>0</v>
      </c>
      <c r="KW322" s="439">
        <f t="shared" si="661"/>
        <v>0</v>
      </c>
      <c r="KX322" s="439">
        <f t="shared" si="661"/>
        <v>0</v>
      </c>
      <c r="KY322" s="439">
        <f t="shared" si="661"/>
        <v>0</v>
      </c>
      <c r="KZ322" s="439">
        <f t="shared" si="661"/>
        <v>0</v>
      </c>
      <c r="LA322" s="439">
        <f t="shared" si="661"/>
        <v>0</v>
      </c>
      <c r="LB322" s="439">
        <f t="shared" si="661"/>
        <v>0</v>
      </c>
      <c r="LC322" s="439">
        <f t="shared" si="661"/>
        <v>0</v>
      </c>
      <c r="LD322" s="439">
        <f t="shared" si="661"/>
        <v>0</v>
      </c>
      <c r="LE322" s="439">
        <f t="shared" si="661"/>
        <v>0</v>
      </c>
      <c r="LF322" s="439">
        <f t="shared" si="661"/>
        <v>0</v>
      </c>
      <c r="LG322" s="439">
        <f t="shared" si="661"/>
        <v>0</v>
      </c>
      <c r="LH322" s="439">
        <f t="shared" si="661"/>
        <v>0</v>
      </c>
      <c r="LI322" s="439">
        <f t="shared" si="661"/>
        <v>0</v>
      </c>
      <c r="LJ322" s="439">
        <f t="shared" si="661"/>
        <v>0</v>
      </c>
      <c r="LK322" s="439">
        <f t="shared" si="661"/>
        <v>0</v>
      </c>
      <c r="LL322" s="439">
        <f t="shared" ref="LL322:NK322" si="662">IF(LL$165=EOMONTH($E147,$R147*(1-$O147)),FV($AE147,ROUNDDOWN(YEARFRAC($D$165,LL$165,1),0),0,($AC147*(1-$O147)+$AD147*$O147)*$B147,0),0)</f>
        <v>0</v>
      </c>
      <c r="LM322" s="439">
        <f t="shared" si="662"/>
        <v>0</v>
      </c>
      <c r="LN322" s="439">
        <f t="shared" si="662"/>
        <v>0</v>
      </c>
      <c r="LO322" s="439">
        <f t="shared" si="662"/>
        <v>0</v>
      </c>
      <c r="LP322" s="439">
        <f t="shared" si="662"/>
        <v>0</v>
      </c>
      <c r="LQ322" s="439">
        <f t="shared" si="662"/>
        <v>0</v>
      </c>
      <c r="LR322" s="439">
        <f t="shared" si="662"/>
        <v>0</v>
      </c>
      <c r="LS322" s="439">
        <f t="shared" si="662"/>
        <v>0</v>
      </c>
      <c r="LT322" s="439">
        <f t="shared" si="662"/>
        <v>0</v>
      </c>
      <c r="LU322" s="439">
        <f t="shared" si="662"/>
        <v>0</v>
      </c>
      <c r="LV322" s="439">
        <f t="shared" si="662"/>
        <v>0</v>
      </c>
      <c r="LW322" s="439">
        <f t="shared" si="662"/>
        <v>0</v>
      </c>
      <c r="LX322" s="439">
        <f t="shared" si="662"/>
        <v>0</v>
      </c>
      <c r="LY322" s="439">
        <f t="shared" si="662"/>
        <v>0</v>
      </c>
      <c r="LZ322" s="439">
        <f t="shared" si="662"/>
        <v>0</v>
      </c>
      <c r="MA322" s="439">
        <f t="shared" si="662"/>
        <v>0</v>
      </c>
      <c r="MB322" s="439">
        <f t="shared" si="662"/>
        <v>0</v>
      </c>
      <c r="MC322" s="439">
        <f t="shared" si="662"/>
        <v>0</v>
      </c>
      <c r="MD322" s="439">
        <f t="shared" si="662"/>
        <v>0</v>
      </c>
      <c r="ME322" s="439">
        <f t="shared" si="662"/>
        <v>0</v>
      </c>
      <c r="MF322" s="439">
        <f t="shared" si="662"/>
        <v>0</v>
      </c>
      <c r="MG322" s="439">
        <f t="shared" si="662"/>
        <v>0</v>
      </c>
      <c r="MH322" s="439">
        <f t="shared" si="662"/>
        <v>0</v>
      </c>
      <c r="MI322" s="439">
        <f t="shared" si="662"/>
        <v>0</v>
      </c>
      <c r="MJ322" s="439">
        <f t="shared" si="662"/>
        <v>0</v>
      </c>
      <c r="MK322" s="439">
        <f t="shared" si="662"/>
        <v>0</v>
      </c>
      <c r="ML322" s="439">
        <f t="shared" si="662"/>
        <v>0</v>
      </c>
      <c r="MM322" s="439">
        <f t="shared" si="662"/>
        <v>0</v>
      </c>
      <c r="MN322" s="439">
        <f t="shared" si="662"/>
        <v>0</v>
      </c>
      <c r="MO322" s="439">
        <f t="shared" si="662"/>
        <v>0</v>
      </c>
      <c r="MP322" s="439">
        <f t="shared" si="662"/>
        <v>0</v>
      </c>
      <c r="MQ322" s="439">
        <f t="shared" si="662"/>
        <v>0</v>
      </c>
      <c r="MR322" s="439">
        <f t="shared" si="662"/>
        <v>0</v>
      </c>
      <c r="MS322" s="439">
        <f t="shared" si="662"/>
        <v>0</v>
      </c>
      <c r="MT322" s="439">
        <f t="shared" si="662"/>
        <v>0</v>
      </c>
      <c r="MU322" s="439">
        <f t="shared" si="662"/>
        <v>0</v>
      </c>
      <c r="MV322" s="439">
        <f t="shared" si="662"/>
        <v>0</v>
      </c>
      <c r="MW322" s="439">
        <f t="shared" si="662"/>
        <v>0</v>
      </c>
      <c r="MX322" s="439">
        <f t="shared" si="662"/>
        <v>0</v>
      </c>
      <c r="MY322" s="439">
        <f t="shared" si="662"/>
        <v>0</v>
      </c>
      <c r="MZ322" s="439">
        <f t="shared" si="662"/>
        <v>0</v>
      </c>
      <c r="NA322" s="439">
        <f t="shared" si="662"/>
        <v>0</v>
      </c>
      <c r="NB322" s="439">
        <f t="shared" si="662"/>
        <v>0</v>
      </c>
      <c r="NC322" s="439">
        <f t="shared" si="662"/>
        <v>0</v>
      </c>
      <c r="ND322" s="439">
        <f t="shared" si="662"/>
        <v>0</v>
      </c>
      <c r="NE322" s="439">
        <f t="shared" si="662"/>
        <v>0</v>
      </c>
      <c r="NF322" s="439">
        <f t="shared" si="662"/>
        <v>0</v>
      </c>
      <c r="NG322" s="439">
        <f t="shared" si="662"/>
        <v>0</v>
      </c>
      <c r="NH322" s="439">
        <f t="shared" si="662"/>
        <v>0</v>
      </c>
      <c r="NI322" s="439">
        <f t="shared" si="662"/>
        <v>0</v>
      </c>
      <c r="NJ322" s="439">
        <f t="shared" si="662"/>
        <v>0</v>
      </c>
      <c r="NK322" s="442">
        <f t="shared" si="662"/>
        <v>0</v>
      </c>
    </row>
    <row r="323" spans="1:375" x14ac:dyDescent="0.15">
      <c r="A323" s="436">
        <f t="shared" si="644"/>
        <v>-21413.600158515426</v>
      </c>
      <c r="B323" s="441" t="s">
        <v>758</v>
      </c>
      <c r="C323" s="438" t="s">
        <v>761</v>
      </c>
      <c r="D323" s="439">
        <f>IF(D$165=EOMONTH($E147,$R147*(1-$O147)),SUMIFS($D316:$NK316,$D$165:$NK$165,"&gt;"&amp;EOMONTH($E147,$R147*(1-$O147)+$S147*(1-$O147)+$T147*$O147),$D$165:$NK$165,"&lt;="&amp;EOMONTH($E147,$R147*(1-$O147)+60))*-($AF147*(1-$O147)+$AH147*$O147)+SUMIFS($D316:$NK316,$D$165:$NK$165,"&gt;"&amp;EOMONTH($E147,$R147*(1-$O147)+60),$D$165:$NK$165,"&lt;="&amp;EOMONTH($E147,$R147*(1-$O147)+372))*-($AG147*(1-$O147)+$AI147*$O147),0)</f>
        <v>0</v>
      </c>
      <c r="E323" s="439">
        <f t="shared" ref="E323:BP323" si="663">IF(E$165=EOMONTH($E147,$R147*(1-$O147)),SUMIFS($D316:$NK316,$D$165:$NK$165,"&gt;"&amp;EOMONTH($E147,$R147*(1-$O147)+$S147*(1-$O147)+$T147*$O147),$D$165:$NK$165,"&lt;="&amp;EOMONTH($E147,$R147*(1-$O147)+60))*-($AF147*(1-$O147)+$AH147*$O147)+SUMIFS($D316:$NK316,$D$165:$NK$165,"&gt;"&amp;EOMONTH($E147,$R147*(1-$O147)+60),$D$165:$NK$165,"&lt;="&amp;EOMONTH($E147,$R147*(1-$O147)+372))*-($AG147*(1-$O147)+$AI147*$O147),0)</f>
        <v>0</v>
      </c>
      <c r="F323" s="439">
        <f t="shared" si="663"/>
        <v>0</v>
      </c>
      <c r="G323" s="439">
        <f t="shared" si="663"/>
        <v>0</v>
      </c>
      <c r="H323" s="439">
        <f t="shared" si="663"/>
        <v>0</v>
      </c>
      <c r="I323" s="439">
        <f t="shared" si="663"/>
        <v>0</v>
      </c>
      <c r="J323" s="439">
        <f t="shared" si="663"/>
        <v>0</v>
      </c>
      <c r="K323" s="439">
        <f t="shared" si="663"/>
        <v>0</v>
      </c>
      <c r="L323" s="439">
        <f t="shared" si="663"/>
        <v>0</v>
      </c>
      <c r="M323" s="439">
        <f t="shared" si="663"/>
        <v>0</v>
      </c>
      <c r="N323" s="439">
        <f t="shared" si="663"/>
        <v>0</v>
      </c>
      <c r="O323" s="439">
        <f t="shared" si="663"/>
        <v>0</v>
      </c>
      <c r="P323" s="439">
        <f t="shared" si="663"/>
        <v>0</v>
      </c>
      <c r="Q323" s="439">
        <f t="shared" si="663"/>
        <v>0</v>
      </c>
      <c r="R323" s="439">
        <f t="shared" si="663"/>
        <v>0</v>
      </c>
      <c r="S323" s="439">
        <f t="shared" si="663"/>
        <v>0</v>
      </c>
      <c r="T323" s="439">
        <f t="shared" si="663"/>
        <v>0</v>
      </c>
      <c r="U323" s="439">
        <f t="shared" si="663"/>
        <v>0</v>
      </c>
      <c r="V323" s="439">
        <f t="shared" si="663"/>
        <v>0</v>
      </c>
      <c r="W323" s="439">
        <f t="shared" si="663"/>
        <v>0</v>
      </c>
      <c r="X323" s="439">
        <f t="shared" si="663"/>
        <v>0</v>
      </c>
      <c r="Y323" s="439">
        <f t="shared" si="663"/>
        <v>0</v>
      </c>
      <c r="Z323" s="439">
        <f t="shared" si="663"/>
        <v>0</v>
      </c>
      <c r="AA323" s="439">
        <f t="shared" si="663"/>
        <v>0</v>
      </c>
      <c r="AB323" s="439">
        <f t="shared" si="663"/>
        <v>0</v>
      </c>
      <c r="AC323" s="439">
        <f t="shared" si="663"/>
        <v>0</v>
      </c>
      <c r="AD323" s="439">
        <f t="shared" si="663"/>
        <v>0</v>
      </c>
      <c r="AE323" s="439">
        <f t="shared" si="663"/>
        <v>0</v>
      </c>
      <c r="AF323" s="439">
        <f t="shared" si="663"/>
        <v>0</v>
      </c>
      <c r="AG323" s="439">
        <f t="shared" si="663"/>
        <v>0</v>
      </c>
      <c r="AH323" s="439">
        <f t="shared" si="663"/>
        <v>0</v>
      </c>
      <c r="AI323" s="439">
        <f t="shared" si="663"/>
        <v>0</v>
      </c>
      <c r="AJ323" s="439">
        <f t="shared" si="663"/>
        <v>0</v>
      </c>
      <c r="AK323" s="439">
        <f t="shared" si="663"/>
        <v>0</v>
      </c>
      <c r="AL323" s="439">
        <f t="shared" si="663"/>
        <v>0</v>
      </c>
      <c r="AM323" s="439">
        <f t="shared" si="663"/>
        <v>0</v>
      </c>
      <c r="AN323" s="439">
        <f t="shared" si="663"/>
        <v>0</v>
      </c>
      <c r="AO323" s="439">
        <f t="shared" si="663"/>
        <v>0</v>
      </c>
      <c r="AP323" s="439">
        <f t="shared" si="663"/>
        <v>0</v>
      </c>
      <c r="AQ323" s="439">
        <f t="shared" si="663"/>
        <v>0</v>
      </c>
      <c r="AR323" s="439">
        <f t="shared" si="663"/>
        <v>0</v>
      </c>
      <c r="AS323" s="439">
        <f t="shared" si="663"/>
        <v>0</v>
      </c>
      <c r="AT323" s="439">
        <f t="shared" si="663"/>
        <v>0</v>
      </c>
      <c r="AU323" s="439">
        <f t="shared" si="663"/>
        <v>0</v>
      </c>
      <c r="AV323" s="439">
        <f t="shared" si="663"/>
        <v>0</v>
      </c>
      <c r="AW323" s="439">
        <f t="shared" si="663"/>
        <v>0</v>
      </c>
      <c r="AX323" s="439">
        <f t="shared" si="663"/>
        <v>0</v>
      </c>
      <c r="AY323" s="439">
        <f t="shared" si="663"/>
        <v>0</v>
      </c>
      <c r="AZ323" s="439">
        <f t="shared" si="663"/>
        <v>0</v>
      </c>
      <c r="BA323" s="439">
        <f t="shared" si="663"/>
        <v>0</v>
      </c>
      <c r="BB323" s="439">
        <f t="shared" si="663"/>
        <v>0</v>
      </c>
      <c r="BC323" s="439">
        <f t="shared" si="663"/>
        <v>0</v>
      </c>
      <c r="BD323" s="439">
        <f t="shared" si="663"/>
        <v>0</v>
      </c>
      <c r="BE323" s="439">
        <f t="shared" si="663"/>
        <v>0</v>
      </c>
      <c r="BF323" s="439">
        <f t="shared" si="663"/>
        <v>0</v>
      </c>
      <c r="BG323" s="439">
        <f t="shared" si="663"/>
        <v>0</v>
      </c>
      <c r="BH323" s="439">
        <f t="shared" si="663"/>
        <v>0</v>
      </c>
      <c r="BI323" s="439">
        <f t="shared" si="663"/>
        <v>0</v>
      </c>
      <c r="BJ323" s="439">
        <f t="shared" si="663"/>
        <v>-21413.600158515426</v>
      </c>
      <c r="BK323" s="439">
        <f t="shared" si="663"/>
        <v>0</v>
      </c>
      <c r="BL323" s="439">
        <f t="shared" si="663"/>
        <v>0</v>
      </c>
      <c r="BM323" s="439">
        <f t="shared" si="663"/>
        <v>0</v>
      </c>
      <c r="BN323" s="439">
        <f t="shared" si="663"/>
        <v>0</v>
      </c>
      <c r="BO323" s="439">
        <f t="shared" si="663"/>
        <v>0</v>
      </c>
      <c r="BP323" s="439">
        <f t="shared" si="663"/>
        <v>0</v>
      </c>
      <c r="BQ323" s="439">
        <f t="shared" ref="BQ323:EB323" si="664">IF(BQ$165=EOMONTH($E147,$R147*(1-$O147)),SUMIFS($D316:$NK316,$D$165:$NK$165,"&gt;"&amp;EOMONTH($E147,$R147*(1-$O147)+$S147*(1-$O147)+$T147*$O147),$D$165:$NK$165,"&lt;="&amp;EOMONTH($E147,$R147*(1-$O147)+60))*-($AF147*(1-$O147)+$AH147*$O147)+SUMIFS($D316:$NK316,$D$165:$NK$165,"&gt;"&amp;EOMONTH($E147,$R147*(1-$O147)+60),$D$165:$NK$165,"&lt;="&amp;EOMONTH($E147,$R147*(1-$O147)+372))*-($AG147*(1-$O147)+$AI147*$O147),0)</f>
        <v>0</v>
      </c>
      <c r="BR323" s="439">
        <f t="shared" si="664"/>
        <v>0</v>
      </c>
      <c r="BS323" s="439">
        <f t="shared" si="664"/>
        <v>0</v>
      </c>
      <c r="BT323" s="439">
        <f t="shared" si="664"/>
        <v>0</v>
      </c>
      <c r="BU323" s="439">
        <f t="shared" si="664"/>
        <v>0</v>
      </c>
      <c r="BV323" s="439">
        <f t="shared" si="664"/>
        <v>0</v>
      </c>
      <c r="BW323" s="439">
        <f t="shared" si="664"/>
        <v>0</v>
      </c>
      <c r="BX323" s="439">
        <f t="shared" si="664"/>
        <v>0</v>
      </c>
      <c r="BY323" s="439">
        <f t="shared" si="664"/>
        <v>0</v>
      </c>
      <c r="BZ323" s="439">
        <f t="shared" si="664"/>
        <v>0</v>
      </c>
      <c r="CA323" s="439">
        <f t="shared" si="664"/>
        <v>0</v>
      </c>
      <c r="CB323" s="439">
        <f t="shared" si="664"/>
        <v>0</v>
      </c>
      <c r="CC323" s="439">
        <f t="shared" si="664"/>
        <v>0</v>
      </c>
      <c r="CD323" s="439">
        <f t="shared" si="664"/>
        <v>0</v>
      </c>
      <c r="CE323" s="439">
        <f t="shared" si="664"/>
        <v>0</v>
      </c>
      <c r="CF323" s="439">
        <f t="shared" si="664"/>
        <v>0</v>
      </c>
      <c r="CG323" s="439">
        <f t="shared" si="664"/>
        <v>0</v>
      </c>
      <c r="CH323" s="439">
        <f t="shared" si="664"/>
        <v>0</v>
      </c>
      <c r="CI323" s="439">
        <f t="shared" si="664"/>
        <v>0</v>
      </c>
      <c r="CJ323" s="439">
        <f t="shared" si="664"/>
        <v>0</v>
      </c>
      <c r="CK323" s="439">
        <f t="shared" si="664"/>
        <v>0</v>
      </c>
      <c r="CL323" s="439">
        <f t="shared" si="664"/>
        <v>0</v>
      </c>
      <c r="CM323" s="439">
        <f t="shared" si="664"/>
        <v>0</v>
      </c>
      <c r="CN323" s="439">
        <f t="shared" si="664"/>
        <v>0</v>
      </c>
      <c r="CO323" s="439">
        <f t="shared" si="664"/>
        <v>0</v>
      </c>
      <c r="CP323" s="439">
        <f t="shared" si="664"/>
        <v>0</v>
      </c>
      <c r="CQ323" s="439">
        <f t="shared" si="664"/>
        <v>0</v>
      </c>
      <c r="CR323" s="439">
        <f t="shared" si="664"/>
        <v>0</v>
      </c>
      <c r="CS323" s="439">
        <f t="shared" si="664"/>
        <v>0</v>
      </c>
      <c r="CT323" s="439">
        <f t="shared" si="664"/>
        <v>0</v>
      </c>
      <c r="CU323" s="439">
        <f t="shared" si="664"/>
        <v>0</v>
      </c>
      <c r="CV323" s="439">
        <f t="shared" si="664"/>
        <v>0</v>
      </c>
      <c r="CW323" s="439">
        <f t="shared" si="664"/>
        <v>0</v>
      </c>
      <c r="CX323" s="439">
        <f t="shared" si="664"/>
        <v>0</v>
      </c>
      <c r="CY323" s="439">
        <f t="shared" si="664"/>
        <v>0</v>
      </c>
      <c r="CZ323" s="439">
        <f t="shared" si="664"/>
        <v>0</v>
      </c>
      <c r="DA323" s="439">
        <f t="shared" si="664"/>
        <v>0</v>
      </c>
      <c r="DB323" s="439">
        <f t="shared" si="664"/>
        <v>0</v>
      </c>
      <c r="DC323" s="439">
        <f t="shared" si="664"/>
        <v>0</v>
      </c>
      <c r="DD323" s="439">
        <f t="shared" si="664"/>
        <v>0</v>
      </c>
      <c r="DE323" s="439">
        <f t="shared" si="664"/>
        <v>0</v>
      </c>
      <c r="DF323" s="439">
        <f t="shared" si="664"/>
        <v>0</v>
      </c>
      <c r="DG323" s="439">
        <f t="shared" si="664"/>
        <v>0</v>
      </c>
      <c r="DH323" s="439">
        <f t="shared" si="664"/>
        <v>0</v>
      </c>
      <c r="DI323" s="439">
        <f t="shared" si="664"/>
        <v>0</v>
      </c>
      <c r="DJ323" s="439">
        <f t="shared" si="664"/>
        <v>0</v>
      </c>
      <c r="DK323" s="439">
        <f t="shared" si="664"/>
        <v>0</v>
      </c>
      <c r="DL323" s="439">
        <f t="shared" si="664"/>
        <v>0</v>
      </c>
      <c r="DM323" s="439">
        <f t="shared" si="664"/>
        <v>0</v>
      </c>
      <c r="DN323" s="439">
        <f t="shared" si="664"/>
        <v>0</v>
      </c>
      <c r="DO323" s="439">
        <f t="shared" si="664"/>
        <v>0</v>
      </c>
      <c r="DP323" s="439">
        <f t="shared" si="664"/>
        <v>0</v>
      </c>
      <c r="DQ323" s="439">
        <f t="shared" si="664"/>
        <v>0</v>
      </c>
      <c r="DR323" s="439">
        <f t="shared" si="664"/>
        <v>0</v>
      </c>
      <c r="DS323" s="439">
        <f t="shared" si="664"/>
        <v>0</v>
      </c>
      <c r="DT323" s="439">
        <f t="shared" si="664"/>
        <v>0</v>
      </c>
      <c r="DU323" s="439">
        <f t="shared" si="664"/>
        <v>0</v>
      </c>
      <c r="DV323" s="439">
        <f t="shared" si="664"/>
        <v>0</v>
      </c>
      <c r="DW323" s="439">
        <f t="shared" si="664"/>
        <v>0</v>
      </c>
      <c r="DX323" s="439">
        <f t="shared" si="664"/>
        <v>0</v>
      </c>
      <c r="DY323" s="439">
        <f t="shared" si="664"/>
        <v>0</v>
      </c>
      <c r="DZ323" s="439">
        <f t="shared" si="664"/>
        <v>0</v>
      </c>
      <c r="EA323" s="439">
        <f t="shared" si="664"/>
        <v>0</v>
      </c>
      <c r="EB323" s="439">
        <f t="shared" si="664"/>
        <v>0</v>
      </c>
      <c r="EC323" s="439">
        <f t="shared" ref="EC323:GN323" si="665">IF(EC$165=EOMONTH($E147,$R147*(1-$O147)),SUMIFS($D316:$NK316,$D$165:$NK$165,"&gt;"&amp;EOMONTH($E147,$R147*(1-$O147)+$S147*(1-$O147)+$T147*$O147),$D$165:$NK$165,"&lt;="&amp;EOMONTH($E147,$R147*(1-$O147)+60))*-($AF147*(1-$O147)+$AH147*$O147)+SUMIFS($D316:$NK316,$D$165:$NK$165,"&gt;"&amp;EOMONTH($E147,$R147*(1-$O147)+60),$D$165:$NK$165,"&lt;="&amp;EOMONTH($E147,$R147*(1-$O147)+372))*-($AG147*(1-$O147)+$AI147*$O147),0)</f>
        <v>0</v>
      </c>
      <c r="ED323" s="439">
        <f t="shared" si="665"/>
        <v>0</v>
      </c>
      <c r="EE323" s="439">
        <f t="shared" si="665"/>
        <v>0</v>
      </c>
      <c r="EF323" s="439">
        <f t="shared" si="665"/>
        <v>0</v>
      </c>
      <c r="EG323" s="439">
        <f t="shared" si="665"/>
        <v>0</v>
      </c>
      <c r="EH323" s="439">
        <f t="shared" si="665"/>
        <v>0</v>
      </c>
      <c r="EI323" s="439">
        <f t="shared" si="665"/>
        <v>0</v>
      </c>
      <c r="EJ323" s="439">
        <f t="shared" si="665"/>
        <v>0</v>
      </c>
      <c r="EK323" s="439">
        <f t="shared" si="665"/>
        <v>0</v>
      </c>
      <c r="EL323" s="439">
        <f t="shared" si="665"/>
        <v>0</v>
      </c>
      <c r="EM323" s="439">
        <f t="shared" si="665"/>
        <v>0</v>
      </c>
      <c r="EN323" s="439">
        <f t="shared" si="665"/>
        <v>0</v>
      </c>
      <c r="EO323" s="439">
        <f t="shared" si="665"/>
        <v>0</v>
      </c>
      <c r="EP323" s="439">
        <f t="shared" si="665"/>
        <v>0</v>
      </c>
      <c r="EQ323" s="439">
        <f t="shared" si="665"/>
        <v>0</v>
      </c>
      <c r="ER323" s="439">
        <f t="shared" si="665"/>
        <v>0</v>
      </c>
      <c r="ES323" s="439">
        <f t="shared" si="665"/>
        <v>0</v>
      </c>
      <c r="ET323" s="439">
        <f t="shared" si="665"/>
        <v>0</v>
      </c>
      <c r="EU323" s="439">
        <f t="shared" si="665"/>
        <v>0</v>
      </c>
      <c r="EV323" s="439">
        <f t="shared" si="665"/>
        <v>0</v>
      </c>
      <c r="EW323" s="439">
        <f t="shared" si="665"/>
        <v>0</v>
      </c>
      <c r="EX323" s="439">
        <f t="shared" si="665"/>
        <v>0</v>
      </c>
      <c r="EY323" s="439">
        <f t="shared" si="665"/>
        <v>0</v>
      </c>
      <c r="EZ323" s="439">
        <f t="shared" si="665"/>
        <v>0</v>
      </c>
      <c r="FA323" s="439">
        <f t="shared" si="665"/>
        <v>0</v>
      </c>
      <c r="FB323" s="439">
        <f t="shared" si="665"/>
        <v>0</v>
      </c>
      <c r="FC323" s="439">
        <f t="shared" si="665"/>
        <v>0</v>
      </c>
      <c r="FD323" s="439">
        <f t="shared" si="665"/>
        <v>0</v>
      </c>
      <c r="FE323" s="439">
        <f t="shared" si="665"/>
        <v>0</v>
      </c>
      <c r="FF323" s="439">
        <f t="shared" si="665"/>
        <v>0</v>
      </c>
      <c r="FG323" s="439">
        <f t="shared" si="665"/>
        <v>0</v>
      </c>
      <c r="FH323" s="439">
        <f t="shared" si="665"/>
        <v>0</v>
      </c>
      <c r="FI323" s="439">
        <f t="shared" si="665"/>
        <v>0</v>
      </c>
      <c r="FJ323" s="439">
        <f t="shared" si="665"/>
        <v>0</v>
      </c>
      <c r="FK323" s="439">
        <f t="shared" si="665"/>
        <v>0</v>
      </c>
      <c r="FL323" s="439">
        <f t="shared" si="665"/>
        <v>0</v>
      </c>
      <c r="FM323" s="439">
        <f t="shared" si="665"/>
        <v>0</v>
      </c>
      <c r="FN323" s="439">
        <f t="shared" si="665"/>
        <v>0</v>
      </c>
      <c r="FO323" s="439">
        <f t="shared" si="665"/>
        <v>0</v>
      </c>
      <c r="FP323" s="439">
        <f t="shared" si="665"/>
        <v>0</v>
      </c>
      <c r="FQ323" s="439">
        <f t="shared" si="665"/>
        <v>0</v>
      </c>
      <c r="FR323" s="439">
        <f t="shared" si="665"/>
        <v>0</v>
      </c>
      <c r="FS323" s="439">
        <f t="shared" si="665"/>
        <v>0</v>
      </c>
      <c r="FT323" s="439">
        <f t="shared" si="665"/>
        <v>0</v>
      </c>
      <c r="FU323" s="439">
        <f t="shared" si="665"/>
        <v>0</v>
      </c>
      <c r="FV323" s="439">
        <f t="shared" si="665"/>
        <v>0</v>
      </c>
      <c r="FW323" s="439">
        <f t="shared" si="665"/>
        <v>0</v>
      </c>
      <c r="FX323" s="439">
        <f t="shared" si="665"/>
        <v>0</v>
      </c>
      <c r="FY323" s="439">
        <f t="shared" si="665"/>
        <v>0</v>
      </c>
      <c r="FZ323" s="439">
        <f t="shared" si="665"/>
        <v>0</v>
      </c>
      <c r="GA323" s="439">
        <f t="shared" si="665"/>
        <v>0</v>
      </c>
      <c r="GB323" s="439">
        <f t="shared" si="665"/>
        <v>0</v>
      </c>
      <c r="GC323" s="439">
        <f t="shared" si="665"/>
        <v>0</v>
      </c>
      <c r="GD323" s="439">
        <f t="shared" si="665"/>
        <v>0</v>
      </c>
      <c r="GE323" s="439">
        <f t="shared" si="665"/>
        <v>0</v>
      </c>
      <c r="GF323" s="439">
        <f t="shared" si="665"/>
        <v>0</v>
      </c>
      <c r="GG323" s="439">
        <f t="shared" si="665"/>
        <v>0</v>
      </c>
      <c r="GH323" s="439">
        <f t="shared" si="665"/>
        <v>0</v>
      </c>
      <c r="GI323" s="439">
        <f t="shared" si="665"/>
        <v>0</v>
      </c>
      <c r="GJ323" s="439">
        <f t="shared" si="665"/>
        <v>0</v>
      </c>
      <c r="GK323" s="439">
        <f t="shared" si="665"/>
        <v>0</v>
      </c>
      <c r="GL323" s="439">
        <f t="shared" si="665"/>
        <v>0</v>
      </c>
      <c r="GM323" s="439">
        <f t="shared" si="665"/>
        <v>0</v>
      </c>
      <c r="GN323" s="439">
        <f t="shared" si="665"/>
        <v>0</v>
      </c>
      <c r="GO323" s="439">
        <f t="shared" ref="GO323:IZ323" si="666">IF(GO$165=EOMONTH($E147,$R147*(1-$O147)),SUMIFS($D316:$NK316,$D$165:$NK$165,"&gt;"&amp;EOMONTH($E147,$R147*(1-$O147)+$S147*(1-$O147)+$T147*$O147),$D$165:$NK$165,"&lt;="&amp;EOMONTH($E147,$R147*(1-$O147)+60))*-($AF147*(1-$O147)+$AH147*$O147)+SUMIFS($D316:$NK316,$D$165:$NK$165,"&gt;"&amp;EOMONTH($E147,$R147*(1-$O147)+60),$D$165:$NK$165,"&lt;="&amp;EOMONTH($E147,$R147*(1-$O147)+372))*-($AG147*(1-$O147)+$AI147*$O147),0)</f>
        <v>0</v>
      </c>
      <c r="GP323" s="439">
        <f t="shared" si="666"/>
        <v>0</v>
      </c>
      <c r="GQ323" s="439">
        <f t="shared" si="666"/>
        <v>0</v>
      </c>
      <c r="GR323" s="439">
        <f t="shared" si="666"/>
        <v>0</v>
      </c>
      <c r="GS323" s="439">
        <f t="shared" si="666"/>
        <v>0</v>
      </c>
      <c r="GT323" s="439">
        <f t="shared" si="666"/>
        <v>0</v>
      </c>
      <c r="GU323" s="439">
        <f t="shared" si="666"/>
        <v>0</v>
      </c>
      <c r="GV323" s="439">
        <f t="shared" si="666"/>
        <v>0</v>
      </c>
      <c r="GW323" s="439">
        <f t="shared" si="666"/>
        <v>0</v>
      </c>
      <c r="GX323" s="439">
        <f t="shared" si="666"/>
        <v>0</v>
      </c>
      <c r="GY323" s="439">
        <f t="shared" si="666"/>
        <v>0</v>
      </c>
      <c r="GZ323" s="439">
        <f t="shared" si="666"/>
        <v>0</v>
      </c>
      <c r="HA323" s="439">
        <f t="shared" si="666"/>
        <v>0</v>
      </c>
      <c r="HB323" s="439">
        <f t="shared" si="666"/>
        <v>0</v>
      </c>
      <c r="HC323" s="439">
        <f t="shared" si="666"/>
        <v>0</v>
      </c>
      <c r="HD323" s="439">
        <f t="shared" si="666"/>
        <v>0</v>
      </c>
      <c r="HE323" s="439">
        <f t="shared" si="666"/>
        <v>0</v>
      </c>
      <c r="HF323" s="439">
        <f t="shared" si="666"/>
        <v>0</v>
      </c>
      <c r="HG323" s="439">
        <f t="shared" si="666"/>
        <v>0</v>
      </c>
      <c r="HH323" s="439">
        <f t="shared" si="666"/>
        <v>0</v>
      </c>
      <c r="HI323" s="439">
        <f t="shared" si="666"/>
        <v>0</v>
      </c>
      <c r="HJ323" s="439">
        <f t="shared" si="666"/>
        <v>0</v>
      </c>
      <c r="HK323" s="439">
        <f t="shared" si="666"/>
        <v>0</v>
      </c>
      <c r="HL323" s="439">
        <f t="shared" si="666"/>
        <v>0</v>
      </c>
      <c r="HM323" s="439">
        <f t="shared" si="666"/>
        <v>0</v>
      </c>
      <c r="HN323" s="439">
        <f t="shared" si="666"/>
        <v>0</v>
      </c>
      <c r="HO323" s="439">
        <f t="shared" si="666"/>
        <v>0</v>
      </c>
      <c r="HP323" s="439">
        <f t="shared" si="666"/>
        <v>0</v>
      </c>
      <c r="HQ323" s="439">
        <f t="shared" si="666"/>
        <v>0</v>
      </c>
      <c r="HR323" s="439">
        <f t="shared" si="666"/>
        <v>0</v>
      </c>
      <c r="HS323" s="439">
        <f t="shared" si="666"/>
        <v>0</v>
      </c>
      <c r="HT323" s="439">
        <f t="shared" si="666"/>
        <v>0</v>
      </c>
      <c r="HU323" s="439">
        <f t="shared" si="666"/>
        <v>0</v>
      </c>
      <c r="HV323" s="439">
        <f t="shared" si="666"/>
        <v>0</v>
      </c>
      <c r="HW323" s="439">
        <f t="shared" si="666"/>
        <v>0</v>
      </c>
      <c r="HX323" s="439">
        <f t="shared" si="666"/>
        <v>0</v>
      </c>
      <c r="HY323" s="439">
        <f t="shared" si="666"/>
        <v>0</v>
      </c>
      <c r="HZ323" s="439">
        <f t="shared" si="666"/>
        <v>0</v>
      </c>
      <c r="IA323" s="439">
        <f t="shared" si="666"/>
        <v>0</v>
      </c>
      <c r="IB323" s="439">
        <f t="shared" si="666"/>
        <v>0</v>
      </c>
      <c r="IC323" s="439">
        <f t="shared" si="666"/>
        <v>0</v>
      </c>
      <c r="ID323" s="439">
        <f t="shared" si="666"/>
        <v>0</v>
      </c>
      <c r="IE323" s="439">
        <f t="shared" si="666"/>
        <v>0</v>
      </c>
      <c r="IF323" s="439">
        <f t="shared" si="666"/>
        <v>0</v>
      </c>
      <c r="IG323" s="439">
        <f t="shared" si="666"/>
        <v>0</v>
      </c>
      <c r="IH323" s="439">
        <f t="shared" si="666"/>
        <v>0</v>
      </c>
      <c r="II323" s="439">
        <f t="shared" si="666"/>
        <v>0</v>
      </c>
      <c r="IJ323" s="439">
        <f t="shared" si="666"/>
        <v>0</v>
      </c>
      <c r="IK323" s="439">
        <f t="shared" si="666"/>
        <v>0</v>
      </c>
      <c r="IL323" s="439">
        <f t="shared" si="666"/>
        <v>0</v>
      </c>
      <c r="IM323" s="439">
        <f t="shared" si="666"/>
        <v>0</v>
      </c>
      <c r="IN323" s="439">
        <f t="shared" si="666"/>
        <v>0</v>
      </c>
      <c r="IO323" s="439">
        <f t="shared" si="666"/>
        <v>0</v>
      </c>
      <c r="IP323" s="439">
        <f t="shared" si="666"/>
        <v>0</v>
      </c>
      <c r="IQ323" s="439">
        <f t="shared" si="666"/>
        <v>0</v>
      </c>
      <c r="IR323" s="439">
        <f t="shared" si="666"/>
        <v>0</v>
      </c>
      <c r="IS323" s="439">
        <f t="shared" si="666"/>
        <v>0</v>
      </c>
      <c r="IT323" s="439">
        <f t="shared" si="666"/>
        <v>0</v>
      </c>
      <c r="IU323" s="439">
        <f t="shared" si="666"/>
        <v>0</v>
      </c>
      <c r="IV323" s="439">
        <f t="shared" si="666"/>
        <v>0</v>
      </c>
      <c r="IW323" s="439">
        <f t="shared" si="666"/>
        <v>0</v>
      </c>
      <c r="IX323" s="439">
        <f t="shared" si="666"/>
        <v>0</v>
      </c>
      <c r="IY323" s="439">
        <f t="shared" si="666"/>
        <v>0</v>
      </c>
      <c r="IZ323" s="439">
        <f t="shared" si="666"/>
        <v>0</v>
      </c>
      <c r="JA323" s="439">
        <f t="shared" ref="JA323:LL323" si="667">IF(JA$165=EOMONTH($E147,$R147*(1-$O147)),SUMIFS($D316:$NK316,$D$165:$NK$165,"&gt;"&amp;EOMONTH($E147,$R147*(1-$O147)+$S147*(1-$O147)+$T147*$O147),$D$165:$NK$165,"&lt;="&amp;EOMONTH($E147,$R147*(1-$O147)+60))*-($AF147*(1-$O147)+$AH147*$O147)+SUMIFS($D316:$NK316,$D$165:$NK$165,"&gt;"&amp;EOMONTH($E147,$R147*(1-$O147)+60),$D$165:$NK$165,"&lt;="&amp;EOMONTH($E147,$R147*(1-$O147)+372))*-($AG147*(1-$O147)+$AI147*$O147),0)</f>
        <v>0</v>
      </c>
      <c r="JB323" s="439">
        <f t="shared" si="667"/>
        <v>0</v>
      </c>
      <c r="JC323" s="439">
        <f t="shared" si="667"/>
        <v>0</v>
      </c>
      <c r="JD323" s="439">
        <f t="shared" si="667"/>
        <v>0</v>
      </c>
      <c r="JE323" s="439">
        <f t="shared" si="667"/>
        <v>0</v>
      </c>
      <c r="JF323" s="439">
        <f t="shared" si="667"/>
        <v>0</v>
      </c>
      <c r="JG323" s="439">
        <f t="shared" si="667"/>
        <v>0</v>
      </c>
      <c r="JH323" s="439">
        <f t="shared" si="667"/>
        <v>0</v>
      </c>
      <c r="JI323" s="439">
        <f t="shared" si="667"/>
        <v>0</v>
      </c>
      <c r="JJ323" s="439">
        <f t="shared" si="667"/>
        <v>0</v>
      </c>
      <c r="JK323" s="439">
        <f t="shared" si="667"/>
        <v>0</v>
      </c>
      <c r="JL323" s="439">
        <f t="shared" si="667"/>
        <v>0</v>
      </c>
      <c r="JM323" s="439">
        <f t="shared" si="667"/>
        <v>0</v>
      </c>
      <c r="JN323" s="439">
        <f t="shared" si="667"/>
        <v>0</v>
      </c>
      <c r="JO323" s="439">
        <f t="shared" si="667"/>
        <v>0</v>
      </c>
      <c r="JP323" s="439">
        <f t="shared" si="667"/>
        <v>0</v>
      </c>
      <c r="JQ323" s="439">
        <f t="shared" si="667"/>
        <v>0</v>
      </c>
      <c r="JR323" s="439">
        <f t="shared" si="667"/>
        <v>0</v>
      </c>
      <c r="JS323" s="439">
        <f t="shared" si="667"/>
        <v>0</v>
      </c>
      <c r="JT323" s="439">
        <f t="shared" si="667"/>
        <v>0</v>
      </c>
      <c r="JU323" s="439">
        <f t="shared" si="667"/>
        <v>0</v>
      </c>
      <c r="JV323" s="439">
        <f t="shared" si="667"/>
        <v>0</v>
      </c>
      <c r="JW323" s="439">
        <f t="shared" si="667"/>
        <v>0</v>
      </c>
      <c r="JX323" s="439">
        <f t="shared" si="667"/>
        <v>0</v>
      </c>
      <c r="JY323" s="439">
        <f t="shared" si="667"/>
        <v>0</v>
      </c>
      <c r="JZ323" s="439">
        <f t="shared" si="667"/>
        <v>0</v>
      </c>
      <c r="KA323" s="439">
        <f t="shared" si="667"/>
        <v>0</v>
      </c>
      <c r="KB323" s="439">
        <f t="shared" si="667"/>
        <v>0</v>
      </c>
      <c r="KC323" s="439">
        <f t="shared" si="667"/>
        <v>0</v>
      </c>
      <c r="KD323" s="439">
        <f t="shared" si="667"/>
        <v>0</v>
      </c>
      <c r="KE323" s="439">
        <f t="shared" si="667"/>
        <v>0</v>
      </c>
      <c r="KF323" s="439">
        <f t="shared" si="667"/>
        <v>0</v>
      </c>
      <c r="KG323" s="439">
        <f t="shared" si="667"/>
        <v>0</v>
      </c>
      <c r="KH323" s="439">
        <f t="shared" si="667"/>
        <v>0</v>
      </c>
      <c r="KI323" s="439">
        <f t="shared" si="667"/>
        <v>0</v>
      </c>
      <c r="KJ323" s="439">
        <f t="shared" si="667"/>
        <v>0</v>
      </c>
      <c r="KK323" s="439">
        <f t="shared" si="667"/>
        <v>0</v>
      </c>
      <c r="KL323" s="439">
        <f t="shared" si="667"/>
        <v>0</v>
      </c>
      <c r="KM323" s="439">
        <f t="shared" si="667"/>
        <v>0</v>
      </c>
      <c r="KN323" s="439">
        <f t="shared" si="667"/>
        <v>0</v>
      </c>
      <c r="KO323" s="439">
        <f t="shared" si="667"/>
        <v>0</v>
      </c>
      <c r="KP323" s="439">
        <f t="shared" si="667"/>
        <v>0</v>
      </c>
      <c r="KQ323" s="439">
        <f t="shared" si="667"/>
        <v>0</v>
      </c>
      <c r="KR323" s="439">
        <f t="shared" si="667"/>
        <v>0</v>
      </c>
      <c r="KS323" s="439">
        <f t="shared" si="667"/>
        <v>0</v>
      </c>
      <c r="KT323" s="439">
        <f t="shared" si="667"/>
        <v>0</v>
      </c>
      <c r="KU323" s="439">
        <f t="shared" si="667"/>
        <v>0</v>
      </c>
      <c r="KV323" s="439">
        <f t="shared" si="667"/>
        <v>0</v>
      </c>
      <c r="KW323" s="439">
        <f t="shared" si="667"/>
        <v>0</v>
      </c>
      <c r="KX323" s="439">
        <f t="shared" si="667"/>
        <v>0</v>
      </c>
      <c r="KY323" s="439">
        <f t="shared" si="667"/>
        <v>0</v>
      </c>
      <c r="KZ323" s="439">
        <f t="shared" si="667"/>
        <v>0</v>
      </c>
      <c r="LA323" s="439">
        <f t="shared" si="667"/>
        <v>0</v>
      </c>
      <c r="LB323" s="439">
        <f t="shared" si="667"/>
        <v>0</v>
      </c>
      <c r="LC323" s="439">
        <f t="shared" si="667"/>
        <v>0</v>
      </c>
      <c r="LD323" s="439">
        <f t="shared" si="667"/>
        <v>0</v>
      </c>
      <c r="LE323" s="439">
        <f t="shared" si="667"/>
        <v>0</v>
      </c>
      <c r="LF323" s="439">
        <f t="shared" si="667"/>
        <v>0</v>
      </c>
      <c r="LG323" s="439">
        <f t="shared" si="667"/>
        <v>0</v>
      </c>
      <c r="LH323" s="439">
        <f t="shared" si="667"/>
        <v>0</v>
      </c>
      <c r="LI323" s="439">
        <f t="shared" si="667"/>
        <v>0</v>
      </c>
      <c r="LJ323" s="439">
        <f t="shared" si="667"/>
        <v>0</v>
      </c>
      <c r="LK323" s="439">
        <f t="shared" si="667"/>
        <v>0</v>
      </c>
      <c r="LL323" s="439">
        <f t="shared" si="667"/>
        <v>0</v>
      </c>
      <c r="LM323" s="439">
        <f t="shared" ref="LM323:NK323" si="668">IF(LM$165=EOMONTH($E147,$R147*(1-$O147)),SUMIFS($D316:$NK316,$D$165:$NK$165,"&gt;"&amp;EOMONTH($E147,$R147*(1-$O147)+$S147*(1-$O147)+$T147*$O147),$D$165:$NK$165,"&lt;="&amp;EOMONTH($E147,$R147*(1-$O147)+60))*-($AF147*(1-$O147)+$AH147*$O147)+SUMIFS($D316:$NK316,$D$165:$NK$165,"&gt;"&amp;EOMONTH($E147,$R147*(1-$O147)+60),$D$165:$NK$165,"&lt;="&amp;EOMONTH($E147,$R147*(1-$O147)+372))*-($AG147*(1-$O147)+$AI147*$O147),0)</f>
        <v>0</v>
      </c>
      <c r="LN323" s="439">
        <f t="shared" si="668"/>
        <v>0</v>
      </c>
      <c r="LO323" s="439">
        <f t="shared" si="668"/>
        <v>0</v>
      </c>
      <c r="LP323" s="439">
        <f t="shared" si="668"/>
        <v>0</v>
      </c>
      <c r="LQ323" s="439">
        <f t="shared" si="668"/>
        <v>0</v>
      </c>
      <c r="LR323" s="439">
        <f t="shared" si="668"/>
        <v>0</v>
      </c>
      <c r="LS323" s="439">
        <f t="shared" si="668"/>
        <v>0</v>
      </c>
      <c r="LT323" s="439">
        <f t="shared" si="668"/>
        <v>0</v>
      </c>
      <c r="LU323" s="439">
        <f t="shared" si="668"/>
        <v>0</v>
      </c>
      <c r="LV323" s="439">
        <f t="shared" si="668"/>
        <v>0</v>
      </c>
      <c r="LW323" s="439">
        <f t="shared" si="668"/>
        <v>0</v>
      </c>
      <c r="LX323" s="439">
        <f t="shared" si="668"/>
        <v>0</v>
      </c>
      <c r="LY323" s="439">
        <f t="shared" si="668"/>
        <v>0</v>
      </c>
      <c r="LZ323" s="439">
        <f t="shared" si="668"/>
        <v>0</v>
      </c>
      <c r="MA323" s="439">
        <f t="shared" si="668"/>
        <v>0</v>
      </c>
      <c r="MB323" s="439">
        <f t="shared" si="668"/>
        <v>0</v>
      </c>
      <c r="MC323" s="439">
        <f t="shared" si="668"/>
        <v>0</v>
      </c>
      <c r="MD323" s="439">
        <f t="shared" si="668"/>
        <v>0</v>
      </c>
      <c r="ME323" s="439">
        <f t="shared" si="668"/>
        <v>0</v>
      </c>
      <c r="MF323" s="439">
        <f t="shared" si="668"/>
        <v>0</v>
      </c>
      <c r="MG323" s="439">
        <f t="shared" si="668"/>
        <v>0</v>
      </c>
      <c r="MH323" s="439">
        <f t="shared" si="668"/>
        <v>0</v>
      </c>
      <c r="MI323" s="439">
        <f t="shared" si="668"/>
        <v>0</v>
      </c>
      <c r="MJ323" s="439">
        <f t="shared" si="668"/>
        <v>0</v>
      </c>
      <c r="MK323" s="439">
        <f t="shared" si="668"/>
        <v>0</v>
      </c>
      <c r="ML323" s="439">
        <f t="shared" si="668"/>
        <v>0</v>
      </c>
      <c r="MM323" s="439">
        <f t="shared" si="668"/>
        <v>0</v>
      </c>
      <c r="MN323" s="439">
        <f t="shared" si="668"/>
        <v>0</v>
      </c>
      <c r="MO323" s="439">
        <f t="shared" si="668"/>
        <v>0</v>
      </c>
      <c r="MP323" s="439">
        <f t="shared" si="668"/>
        <v>0</v>
      </c>
      <c r="MQ323" s="439">
        <f t="shared" si="668"/>
        <v>0</v>
      </c>
      <c r="MR323" s="439">
        <f t="shared" si="668"/>
        <v>0</v>
      </c>
      <c r="MS323" s="439">
        <f t="shared" si="668"/>
        <v>0</v>
      </c>
      <c r="MT323" s="439">
        <f t="shared" si="668"/>
        <v>0</v>
      </c>
      <c r="MU323" s="439">
        <f t="shared" si="668"/>
        <v>0</v>
      </c>
      <c r="MV323" s="439">
        <f t="shared" si="668"/>
        <v>0</v>
      </c>
      <c r="MW323" s="439">
        <f t="shared" si="668"/>
        <v>0</v>
      </c>
      <c r="MX323" s="439">
        <f t="shared" si="668"/>
        <v>0</v>
      </c>
      <c r="MY323" s="439">
        <f t="shared" si="668"/>
        <v>0</v>
      </c>
      <c r="MZ323" s="439">
        <f t="shared" si="668"/>
        <v>0</v>
      </c>
      <c r="NA323" s="439">
        <f t="shared" si="668"/>
        <v>0</v>
      </c>
      <c r="NB323" s="439">
        <f t="shared" si="668"/>
        <v>0</v>
      </c>
      <c r="NC323" s="439">
        <f t="shared" si="668"/>
        <v>0</v>
      </c>
      <c r="ND323" s="439">
        <f t="shared" si="668"/>
        <v>0</v>
      </c>
      <c r="NE323" s="439">
        <f t="shared" si="668"/>
        <v>0</v>
      </c>
      <c r="NF323" s="439">
        <f t="shared" si="668"/>
        <v>0</v>
      </c>
      <c r="NG323" s="439">
        <f t="shared" si="668"/>
        <v>0</v>
      </c>
      <c r="NH323" s="439">
        <f t="shared" si="668"/>
        <v>0</v>
      </c>
      <c r="NI323" s="439">
        <f t="shared" si="668"/>
        <v>0</v>
      </c>
      <c r="NJ323" s="439">
        <f t="shared" si="668"/>
        <v>0</v>
      </c>
      <c r="NK323" s="442">
        <f t="shared" si="668"/>
        <v>0</v>
      </c>
    </row>
    <row r="324" spans="1:375" x14ac:dyDescent="0.15">
      <c r="A324" s="443">
        <f t="shared" ref="A324" si="669">SUM(D324:NK324)</f>
        <v>706996.52319165191</v>
      </c>
      <c r="B324" s="448"/>
      <c r="C324" s="445" t="s">
        <v>762</v>
      </c>
      <c r="D324" s="446">
        <f>SUM(D319:D323)</f>
        <v>0</v>
      </c>
      <c r="E324" s="446">
        <f t="shared" ref="E324:BP324" si="670">SUM(E319:E323)</f>
        <v>0</v>
      </c>
      <c r="F324" s="446">
        <f t="shared" si="670"/>
        <v>0</v>
      </c>
      <c r="G324" s="446">
        <f t="shared" si="670"/>
        <v>0</v>
      </c>
      <c r="H324" s="446">
        <f t="shared" si="670"/>
        <v>0</v>
      </c>
      <c r="I324" s="446">
        <f t="shared" si="670"/>
        <v>0</v>
      </c>
      <c r="J324" s="446">
        <f t="shared" si="670"/>
        <v>0</v>
      </c>
      <c r="K324" s="446">
        <f t="shared" si="670"/>
        <v>0</v>
      </c>
      <c r="L324" s="446">
        <f t="shared" si="670"/>
        <v>0</v>
      </c>
      <c r="M324" s="446">
        <f t="shared" si="670"/>
        <v>0</v>
      </c>
      <c r="N324" s="446">
        <f t="shared" si="670"/>
        <v>0</v>
      </c>
      <c r="O324" s="446">
        <f t="shared" si="670"/>
        <v>0</v>
      </c>
      <c r="P324" s="446">
        <f t="shared" si="670"/>
        <v>0</v>
      </c>
      <c r="Q324" s="446">
        <f t="shared" si="670"/>
        <v>0</v>
      </c>
      <c r="R324" s="446">
        <f t="shared" si="670"/>
        <v>0</v>
      </c>
      <c r="S324" s="446">
        <f t="shared" si="670"/>
        <v>0</v>
      </c>
      <c r="T324" s="446">
        <f t="shared" si="670"/>
        <v>0</v>
      </c>
      <c r="U324" s="446">
        <f t="shared" si="670"/>
        <v>0</v>
      </c>
      <c r="V324" s="446">
        <f t="shared" si="670"/>
        <v>0</v>
      </c>
      <c r="W324" s="446">
        <f t="shared" si="670"/>
        <v>-53205.540500000003</v>
      </c>
      <c r="X324" s="446">
        <f t="shared" si="670"/>
        <v>510.71542155620773</v>
      </c>
      <c r="Y324" s="446">
        <f t="shared" si="670"/>
        <v>525.86011794946444</v>
      </c>
      <c r="Z324" s="446">
        <f t="shared" si="670"/>
        <v>535.13858253589478</v>
      </c>
      <c r="AA324" s="446">
        <f t="shared" si="670"/>
        <v>535.49592422833211</v>
      </c>
      <c r="AB324" s="446">
        <f t="shared" si="670"/>
        <v>732.73954737770782</v>
      </c>
      <c r="AC324" s="446">
        <f t="shared" si="670"/>
        <v>5067.0805156298748</v>
      </c>
      <c r="AD324" s="446">
        <f t="shared" si="670"/>
        <v>5073.6969538986468</v>
      </c>
      <c r="AE324" s="446">
        <f t="shared" si="670"/>
        <v>5077.646670730508</v>
      </c>
      <c r="AF324" s="446">
        <f t="shared" si="670"/>
        <v>5109.6591651847411</v>
      </c>
      <c r="AG324" s="446">
        <f t="shared" si="670"/>
        <v>5180.4447527211796</v>
      </c>
      <c r="AH324" s="446">
        <f t="shared" si="670"/>
        <v>5200.5137457407855</v>
      </c>
      <c r="AI324" s="446">
        <f t="shared" si="670"/>
        <v>5201.2220829093003</v>
      </c>
      <c r="AJ324" s="446">
        <f t="shared" si="670"/>
        <v>5330.6647718317563</v>
      </c>
      <c r="AK324" s="446">
        <f t="shared" si="670"/>
        <v>5342.6245801365567</v>
      </c>
      <c r="AL324" s="446">
        <f t="shared" si="670"/>
        <v>5364.3052777663543</v>
      </c>
      <c r="AM324" s="446">
        <f t="shared" si="670"/>
        <v>5365.0206286302955</v>
      </c>
      <c r="AN324" s="446">
        <f t="shared" si="670"/>
        <v>5600.2109612864688</v>
      </c>
      <c r="AO324" s="446">
        <f t="shared" si="670"/>
        <v>5601.5107169530602</v>
      </c>
      <c r="AP324" s="446">
        <f t="shared" si="670"/>
        <v>5602.2313736257056</v>
      </c>
      <c r="AQ324" s="446">
        <f t="shared" si="670"/>
        <v>5602.9538076321196</v>
      </c>
      <c r="AR324" s="446">
        <f t="shared" si="670"/>
        <v>5604.0099501871791</v>
      </c>
      <c r="AS324" s="446">
        <f t="shared" si="670"/>
        <v>5605.3618711900517</v>
      </c>
      <c r="AT324" s="446">
        <f t="shared" si="670"/>
        <v>5606.0896635413455</v>
      </c>
      <c r="AU324" s="446">
        <f t="shared" si="670"/>
        <v>5606.8192508249158</v>
      </c>
      <c r="AV324" s="446">
        <f t="shared" si="670"/>
        <v>5740.1452204150446</v>
      </c>
      <c r="AW324" s="446">
        <f t="shared" si="670"/>
        <v>5741.0676684210466</v>
      </c>
      <c r="AX324" s="446">
        <f t="shared" si="670"/>
        <v>5741.9088955464758</v>
      </c>
      <c r="AY324" s="446">
        <f t="shared" si="670"/>
        <v>5742.645706936335</v>
      </c>
      <c r="AZ324" s="446">
        <f t="shared" si="670"/>
        <v>5761.302147802282</v>
      </c>
      <c r="BA324" s="446">
        <f t="shared" si="670"/>
        <v>5762.6408961388715</v>
      </c>
      <c r="BB324" s="446">
        <f t="shared" si="670"/>
        <v>5763.3831725116961</v>
      </c>
      <c r="BC324" s="446">
        <f t="shared" si="670"/>
        <v>5764.127279538302</v>
      </c>
      <c r="BD324" s="446">
        <f t="shared" si="670"/>
        <v>5765.215106370013</v>
      </c>
      <c r="BE324" s="446">
        <f t="shared" si="670"/>
        <v>5766.607585002972</v>
      </c>
      <c r="BF324" s="446">
        <f t="shared" si="670"/>
        <v>5767.357211124805</v>
      </c>
      <c r="BG324" s="446">
        <f t="shared" si="670"/>
        <v>5768.1086860268815</v>
      </c>
      <c r="BH324" s="446">
        <f t="shared" si="670"/>
        <v>0</v>
      </c>
      <c r="BI324" s="446">
        <f t="shared" si="670"/>
        <v>0</v>
      </c>
      <c r="BJ324" s="446">
        <f t="shared" si="670"/>
        <v>-60806.408508515422</v>
      </c>
      <c r="BK324" s="446">
        <f t="shared" si="670"/>
        <v>1194.9257583943916</v>
      </c>
      <c r="BL324" s="446">
        <f t="shared" si="670"/>
        <v>1231.4085536869861</v>
      </c>
      <c r="BM324" s="446">
        <f t="shared" si="670"/>
        <v>6647.0728824456746</v>
      </c>
      <c r="BN324" s="446">
        <f t="shared" si="670"/>
        <v>6655.0415833233874</v>
      </c>
      <c r="BO324" s="446">
        <f t="shared" si="670"/>
        <v>6655.7104944903222</v>
      </c>
      <c r="BP324" s="446">
        <f t="shared" si="670"/>
        <v>6706.3161884490883</v>
      </c>
      <c r="BQ324" s="446">
        <f t="shared" ref="BQ324:EB324" si="671">SUM(BQ319:BQ323)</f>
        <v>6707.7504414410359</v>
      </c>
      <c r="BR324" s="446">
        <f t="shared" si="671"/>
        <v>6729.0449120966532</v>
      </c>
      <c r="BS324" s="446">
        <f t="shared" si="671"/>
        <v>6729.8189312457926</v>
      </c>
      <c r="BT324" s="446">
        <f t="shared" si="671"/>
        <v>6730.5948593349631</v>
      </c>
      <c r="BU324" s="446">
        <f t="shared" si="671"/>
        <v>6731.372701072125</v>
      </c>
      <c r="BV324" s="446">
        <f t="shared" si="671"/>
        <v>6732.2651589294919</v>
      </c>
      <c r="BW324" s="446">
        <f t="shared" si="671"/>
        <v>6733.0468421329942</v>
      </c>
      <c r="BX324" s="446">
        <f t="shared" si="671"/>
        <v>6752.555939412443</v>
      </c>
      <c r="BY324" s="446">
        <f t="shared" si="671"/>
        <v>6918.7182068183547</v>
      </c>
      <c r="BZ324" s="446">
        <f t="shared" si="671"/>
        <v>6919.5056878222849</v>
      </c>
      <c r="CA324" s="446">
        <f t="shared" si="671"/>
        <v>6920.2951109668111</v>
      </c>
      <c r="CB324" s="446">
        <f t="shared" si="671"/>
        <v>6921.4491864525735</v>
      </c>
      <c r="CC324" s="446">
        <f t="shared" si="671"/>
        <v>6922.9264670342791</v>
      </c>
      <c r="CD324" s="446">
        <f t="shared" si="671"/>
        <v>6923.7217453869316</v>
      </c>
      <c r="CE324" s="446">
        <f t="shared" si="671"/>
        <v>6924.5189851105451</v>
      </c>
      <c r="CF324" s="446">
        <f t="shared" si="671"/>
        <v>6925.31819104239</v>
      </c>
      <c r="CG324" s="446">
        <f t="shared" si="671"/>
        <v>6926.1193680316674</v>
      </c>
      <c r="CH324" s="446">
        <f t="shared" si="671"/>
        <v>6927.0385996247551</v>
      </c>
      <c r="CI324" s="446">
        <f t="shared" si="671"/>
        <v>6927.8437333243619</v>
      </c>
      <c r="CJ324" s="446">
        <f t="shared" si="671"/>
        <v>6947.7942132407434</v>
      </c>
      <c r="CK324" s="446">
        <f t="shared" si="671"/>
        <v>7118.9413486688327</v>
      </c>
      <c r="CL324" s="446">
        <f t="shared" si="671"/>
        <v>7119.7524541028806</v>
      </c>
      <c r="CM324" s="446">
        <f t="shared" si="671"/>
        <v>7120.5655599417423</v>
      </c>
      <c r="CN324" s="446">
        <f t="shared" si="671"/>
        <v>7121.7542576920778</v>
      </c>
      <c r="CO324" s="446">
        <f t="shared" si="671"/>
        <v>7123.2758566912353</v>
      </c>
      <c r="CP324" s="446">
        <f t="shared" si="671"/>
        <v>7124.0949933944667</v>
      </c>
      <c r="CQ324" s="446">
        <f t="shared" si="671"/>
        <v>7124.9161503097885</v>
      </c>
      <c r="CR324" s="446">
        <f t="shared" si="671"/>
        <v>7125.73933241959</v>
      </c>
      <c r="CS324" s="446">
        <f t="shared" si="671"/>
        <v>7126.5645447185452</v>
      </c>
      <c r="CT324" s="446">
        <f t="shared" si="671"/>
        <v>7111.9622479303371</v>
      </c>
      <c r="CU324" s="446">
        <f t="shared" si="671"/>
        <v>7112.7688568521289</v>
      </c>
      <c r="CV324" s="446">
        <f t="shared" si="671"/>
        <v>7056.4400748081689</v>
      </c>
      <c r="CW324" s="446">
        <f t="shared" si="671"/>
        <v>7244.0436614930204</v>
      </c>
      <c r="CX324" s="446">
        <f t="shared" si="671"/>
        <v>7244.7728005321596</v>
      </c>
      <c r="CY324" s="446">
        <f t="shared" si="671"/>
        <v>7304.2781369961385</v>
      </c>
      <c r="CZ324" s="446">
        <f t="shared" si="671"/>
        <v>7305.5024956789839</v>
      </c>
      <c r="DA324" s="446">
        <f t="shared" si="671"/>
        <v>7329.4950748798874</v>
      </c>
      <c r="DB324" s="446">
        <f t="shared" si="671"/>
        <v>7330.3387856842164</v>
      </c>
      <c r="DC324" s="446">
        <f t="shared" si="671"/>
        <v>7331.1845773069981</v>
      </c>
      <c r="DD324" s="446">
        <f t="shared" si="671"/>
        <v>7332.0324548800927</v>
      </c>
      <c r="DE324" s="446">
        <f t="shared" si="671"/>
        <v>7332.882423548017</v>
      </c>
      <c r="DF324" s="446">
        <f t="shared" si="671"/>
        <v>7333.7344884679742</v>
      </c>
      <c r="DG324" s="446">
        <f t="shared" si="671"/>
        <v>7334.588654809887</v>
      </c>
      <c r="DH324" s="446">
        <f t="shared" si="671"/>
        <v>7354.7596528826662</v>
      </c>
      <c r="DI324" s="446">
        <f t="shared" si="671"/>
        <v>7537.1465716753401</v>
      </c>
      <c r="DJ324" s="446">
        <f t="shared" si="671"/>
        <v>7538.0070734303208</v>
      </c>
      <c r="DK324" s="446">
        <f t="shared" si="671"/>
        <v>7538.8696974147697</v>
      </c>
      <c r="DL324" s="446">
        <f t="shared" si="671"/>
        <v>7540.1307868581007</v>
      </c>
      <c r="DM324" s="446">
        <f t="shared" si="671"/>
        <v>7541.7450512363066</v>
      </c>
      <c r="DN324" s="446">
        <f t="shared" si="671"/>
        <v>7542.6140733647653</v>
      </c>
      <c r="DO324" s="446">
        <f t="shared" si="671"/>
        <v>7543.4852387362307</v>
      </c>
      <c r="DP324" s="446">
        <f t="shared" si="671"/>
        <v>7544.3585526365187</v>
      </c>
      <c r="DQ324" s="446">
        <f t="shared" si="671"/>
        <v>7545.2340203644799</v>
      </c>
      <c r="DR324" s="446">
        <f t="shared" si="671"/>
        <v>7546.1116472320355</v>
      </c>
      <c r="DS324" s="446">
        <f t="shared" si="671"/>
        <v>7546.991438564206</v>
      </c>
      <c r="DT324" s="446">
        <f t="shared" si="671"/>
        <v>7567.6148690613682</v>
      </c>
      <c r="DU324" s="446">
        <f t="shared" si="671"/>
        <v>7755.4733954178228</v>
      </c>
      <c r="DV324" s="446">
        <f t="shared" si="671"/>
        <v>7756.3597122254532</v>
      </c>
      <c r="DW324" s="446">
        <f t="shared" si="671"/>
        <v>7757.2482149294356</v>
      </c>
      <c r="DX324" s="446">
        <f t="shared" si="671"/>
        <v>7758.5471370560663</v>
      </c>
      <c r="DY324" s="446">
        <f t="shared" si="671"/>
        <v>7668.1737363780285</v>
      </c>
      <c r="DZ324" s="446">
        <f t="shared" si="671"/>
        <v>7668.9387402914508</v>
      </c>
      <c r="EA324" s="446">
        <f t="shared" si="671"/>
        <v>7669.7056309109003</v>
      </c>
      <c r="EB324" s="446">
        <f t="shared" si="671"/>
        <v>7736.4718799632474</v>
      </c>
      <c r="EC324" s="446">
        <f t="shared" ref="EC324:GN324" si="672">SUM(EC319:EC323)</f>
        <v>7737.3736117230483</v>
      </c>
      <c r="ED324" s="446">
        <f t="shared" si="672"/>
        <v>7765.4673216419869</v>
      </c>
      <c r="EE324" s="446">
        <f t="shared" si="672"/>
        <v>7766.3735067141224</v>
      </c>
      <c r="EF324" s="446">
        <f t="shared" si="672"/>
        <v>7543.1959555158101</v>
      </c>
      <c r="EG324" s="446">
        <f t="shared" si="672"/>
        <v>7732.2275891903537</v>
      </c>
      <c r="EH324" s="446">
        <f t="shared" si="672"/>
        <v>7733.1131083128575</v>
      </c>
      <c r="EI324" s="446">
        <f t="shared" si="672"/>
        <v>7734.0008113644053</v>
      </c>
      <c r="EJ324" s="446">
        <f t="shared" si="672"/>
        <v>7734.8907037311565</v>
      </c>
      <c r="EK324" s="446">
        <f t="shared" si="672"/>
        <v>7735.7827908125528</v>
      </c>
      <c r="EL324" s="446">
        <f t="shared" si="672"/>
        <v>7736.6770780213519</v>
      </c>
      <c r="EM324" s="446">
        <f t="shared" si="672"/>
        <v>7737.573570783662</v>
      </c>
      <c r="EN324" s="446">
        <f t="shared" si="672"/>
        <v>7738.4722745389727</v>
      </c>
      <c r="EO324" s="446">
        <f t="shared" si="672"/>
        <v>7739.3731947401893</v>
      </c>
      <c r="EP324" s="446">
        <f t="shared" si="672"/>
        <v>7740.2763368536653</v>
      </c>
      <c r="EQ324" s="446">
        <f t="shared" si="672"/>
        <v>7741.1817063592362</v>
      </c>
      <c r="ER324" s="446">
        <f t="shared" si="672"/>
        <v>7746.3767587923185</v>
      </c>
      <c r="ES324" s="446">
        <f t="shared" si="672"/>
        <v>7941.0793414770969</v>
      </c>
      <c r="ET324" s="446">
        <f t="shared" si="672"/>
        <v>7941.9914261732765</v>
      </c>
      <c r="EU324" s="446">
        <f t="shared" si="672"/>
        <v>7942.905760316371</v>
      </c>
      <c r="EV324" s="446">
        <f t="shared" si="672"/>
        <v>7943.8223494541253</v>
      </c>
      <c r="EW324" s="446">
        <f t="shared" si="672"/>
        <v>0</v>
      </c>
      <c r="EX324" s="446">
        <f t="shared" si="672"/>
        <v>0</v>
      </c>
      <c r="EY324" s="446">
        <f t="shared" si="672"/>
        <v>0</v>
      </c>
      <c r="EZ324" s="446">
        <f t="shared" si="672"/>
        <v>0</v>
      </c>
      <c r="FA324" s="446">
        <f t="shared" si="672"/>
        <v>0</v>
      </c>
      <c r="FB324" s="446">
        <f t="shared" si="672"/>
        <v>0</v>
      </c>
      <c r="FC324" s="446">
        <f t="shared" si="672"/>
        <v>0</v>
      </c>
      <c r="FD324" s="446">
        <f t="shared" si="672"/>
        <v>0</v>
      </c>
      <c r="FE324" s="446">
        <f t="shared" si="672"/>
        <v>0</v>
      </c>
      <c r="FF324" s="446">
        <f t="shared" si="672"/>
        <v>0</v>
      </c>
      <c r="FG324" s="446">
        <f t="shared" si="672"/>
        <v>0</v>
      </c>
      <c r="FH324" s="446">
        <f t="shared" si="672"/>
        <v>0</v>
      </c>
      <c r="FI324" s="446">
        <f t="shared" si="672"/>
        <v>0</v>
      </c>
      <c r="FJ324" s="446">
        <f t="shared" si="672"/>
        <v>0</v>
      </c>
      <c r="FK324" s="446">
        <f t="shared" si="672"/>
        <v>0</v>
      </c>
      <c r="FL324" s="446">
        <f t="shared" si="672"/>
        <v>0</v>
      </c>
      <c r="FM324" s="446">
        <f t="shared" si="672"/>
        <v>0</v>
      </c>
      <c r="FN324" s="446">
        <f t="shared" si="672"/>
        <v>0</v>
      </c>
      <c r="FO324" s="446">
        <f t="shared" si="672"/>
        <v>0</v>
      </c>
      <c r="FP324" s="446">
        <f t="shared" si="672"/>
        <v>0</v>
      </c>
      <c r="FQ324" s="446">
        <f t="shared" si="672"/>
        <v>0</v>
      </c>
      <c r="FR324" s="446">
        <f t="shared" si="672"/>
        <v>0</v>
      </c>
      <c r="FS324" s="446">
        <f t="shared" si="672"/>
        <v>0</v>
      </c>
      <c r="FT324" s="446">
        <f t="shared" si="672"/>
        <v>0</v>
      </c>
      <c r="FU324" s="446">
        <f t="shared" si="672"/>
        <v>0</v>
      </c>
      <c r="FV324" s="446">
        <f t="shared" si="672"/>
        <v>0</v>
      </c>
      <c r="FW324" s="446">
        <f t="shared" si="672"/>
        <v>0</v>
      </c>
      <c r="FX324" s="446">
        <f t="shared" si="672"/>
        <v>0</v>
      </c>
      <c r="FY324" s="446">
        <f t="shared" si="672"/>
        <v>0</v>
      </c>
      <c r="FZ324" s="446">
        <f t="shared" si="672"/>
        <v>0</v>
      </c>
      <c r="GA324" s="446">
        <f t="shared" si="672"/>
        <v>0</v>
      </c>
      <c r="GB324" s="446">
        <f t="shared" si="672"/>
        <v>0</v>
      </c>
      <c r="GC324" s="446">
        <f t="shared" si="672"/>
        <v>0</v>
      </c>
      <c r="GD324" s="446">
        <f t="shared" si="672"/>
        <v>0</v>
      </c>
      <c r="GE324" s="446">
        <f t="shared" si="672"/>
        <v>0</v>
      </c>
      <c r="GF324" s="446">
        <f t="shared" si="672"/>
        <v>0</v>
      </c>
      <c r="GG324" s="446">
        <f t="shared" si="672"/>
        <v>0</v>
      </c>
      <c r="GH324" s="446">
        <f t="shared" si="672"/>
        <v>0</v>
      </c>
      <c r="GI324" s="446">
        <f t="shared" si="672"/>
        <v>0</v>
      </c>
      <c r="GJ324" s="446">
        <f t="shared" si="672"/>
        <v>0</v>
      </c>
      <c r="GK324" s="446">
        <f t="shared" si="672"/>
        <v>0</v>
      </c>
      <c r="GL324" s="446">
        <f t="shared" si="672"/>
        <v>0</v>
      </c>
      <c r="GM324" s="446">
        <f t="shared" si="672"/>
        <v>0</v>
      </c>
      <c r="GN324" s="446">
        <f t="shared" si="672"/>
        <v>0</v>
      </c>
      <c r="GO324" s="446">
        <f t="shared" ref="GO324:IZ324" si="673">SUM(GO319:GO323)</f>
        <v>0</v>
      </c>
      <c r="GP324" s="446">
        <f t="shared" si="673"/>
        <v>0</v>
      </c>
      <c r="GQ324" s="446">
        <f t="shared" si="673"/>
        <v>0</v>
      </c>
      <c r="GR324" s="446">
        <f t="shared" si="673"/>
        <v>0</v>
      </c>
      <c r="GS324" s="446">
        <f t="shared" si="673"/>
        <v>0</v>
      </c>
      <c r="GT324" s="446">
        <f t="shared" si="673"/>
        <v>0</v>
      </c>
      <c r="GU324" s="446">
        <f t="shared" si="673"/>
        <v>0</v>
      </c>
      <c r="GV324" s="446">
        <f t="shared" si="673"/>
        <v>0</v>
      </c>
      <c r="GW324" s="446">
        <f t="shared" si="673"/>
        <v>0</v>
      </c>
      <c r="GX324" s="446">
        <f t="shared" si="673"/>
        <v>0</v>
      </c>
      <c r="GY324" s="446">
        <f t="shared" si="673"/>
        <v>0</v>
      </c>
      <c r="GZ324" s="446">
        <f t="shared" si="673"/>
        <v>0</v>
      </c>
      <c r="HA324" s="446">
        <f t="shared" si="673"/>
        <v>0</v>
      </c>
      <c r="HB324" s="446">
        <f t="shared" si="673"/>
        <v>0</v>
      </c>
      <c r="HC324" s="446">
        <f t="shared" si="673"/>
        <v>0</v>
      </c>
      <c r="HD324" s="446">
        <f t="shared" si="673"/>
        <v>0</v>
      </c>
      <c r="HE324" s="446">
        <f t="shared" si="673"/>
        <v>0</v>
      </c>
      <c r="HF324" s="446">
        <f t="shared" si="673"/>
        <v>0</v>
      </c>
      <c r="HG324" s="446">
        <f t="shared" si="673"/>
        <v>0</v>
      </c>
      <c r="HH324" s="446">
        <f t="shared" si="673"/>
        <v>0</v>
      </c>
      <c r="HI324" s="446">
        <f t="shared" si="673"/>
        <v>0</v>
      </c>
      <c r="HJ324" s="446">
        <f t="shared" si="673"/>
        <v>0</v>
      </c>
      <c r="HK324" s="446">
        <f t="shared" si="673"/>
        <v>0</v>
      </c>
      <c r="HL324" s="446">
        <f t="shared" si="673"/>
        <v>0</v>
      </c>
      <c r="HM324" s="446">
        <f t="shared" si="673"/>
        <v>0</v>
      </c>
      <c r="HN324" s="446">
        <f t="shared" si="673"/>
        <v>0</v>
      </c>
      <c r="HO324" s="446">
        <f t="shared" si="673"/>
        <v>0</v>
      </c>
      <c r="HP324" s="446">
        <f t="shared" si="673"/>
        <v>0</v>
      </c>
      <c r="HQ324" s="446">
        <f t="shared" si="673"/>
        <v>0</v>
      </c>
      <c r="HR324" s="446">
        <f t="shared" si="673"/>
        <v>0</v>
      </c>
      <c r="HS324" s="446">
        <f t="shared" si="673"/>
        <v>0</v>
      </c>
      <c r="HT324" s="446">
        <f t="shared" si="673"/>
        <v>0</v>
      </c>
      <c r="HU324" s="446">
        <f t="shared" si="673"/>
        <v>0</v>
      </c>
      <c r="HV324" s="446">
        <f t="shared" si="673"/>
        <v>0</v>
      </c>
      <c r="HW324" s="446">
        <f t="shared" si="673"/>
        <v>0</v>
      </c>
      <c r="HX324" s="446">
        <f t="shared" si="673"/>
        <v>0</v>
      </c>
      <c r="HY324" s="446">
        <f t="shared" si="673"/>
        <v>0</v>
      </c>
      <c r="HZ324" s="446">
        <f t="shared" si="673"/>
        <v>0</v>
      </c>
      <c r="IA324" s="446">
        <f t="shared" si="673"/>
        <v>0</v>
      </c>
      <c r="IB324" s="446">
        <f t="shared" si="673"/>
        <v>0</v>
      </c>
      <c r="IC324" s="446">
        <f t="shared" si="673"/>
        <v>0</v>
      </c>
      <c r="ID324" s="446">
        <f t="shared" si="673"/>
        <v>0</v>
      </c>
      <c r="IE324" s="446">
        <f t="shared" si="673"/>
        <v>0</v>
      </c>
      <c r="IF324" s="446">
        <f t="shared" si="673"/>
        <v>0</v>
      </c>
      <c r="IG324" s="446">
        <f t="shared" si="673"/>
        <v>0</v>
      </c>
      <c r="IH324" s="446">
        <f t="shared" si="673"/>
        <v>0</v>
      </c>
      <c r="II324" s="446">
        <f t="shared" si="673"/>
        <v>0</v>
      </c>
      <c r="IJ324" s="446">
        <f t="shared" si="673"/>
        <v>0</v>
      </c>
      <c r="IK324" s="446">
        <f t="shared" si="673"/>
        <v>0</v>
      </c>
      <c r="IL324" s="446">
        <f t="shared" si="673"/>
        <v>0</v>
      </c>
      <c r="IM324" s="446">
        <f t="shared" si="673"/>
        <v>0</v>
      </c>
      <c r="IN324" s="446">
        <f t="shared" si="673"/>
        <v>0</v>
      </c>
      <c r="IO324" s="446">
        <f t="shared" si="673"/>
        <v>0</v>
      </c>
      <c r="IP324" s="446">
        <f t="shared" si="673"/>
        <v>0</v>
      </c>
      <c r="IQ324" s="446">
        <f t="shared" si="673"/>
        <v>0</v>
      </c>
      <c r="IR324" s="446">
        <f t="shared" si="673"/>
        <v>0</v>
      </c>
      <c r="IS324" s="446">
        <f t="shared" si="673"/>
        <v>0</v>
      </c>
      <c r="IT324" s="446">
        <f t="shared" si="673"/>
        <v>0</v>
      </c>
      <c r="IU324" s="446">
        <f t="shared" si="673"/>
        <v>0</v>
      </c>
      <c r="IV324" s="446">
        <f t="shared" si="673"/>
        <v>0</v>
      </c>
      <c r="IW324" s="446">
        <f t="shared" si="673"/>
        <v>0</v>
      </c>
      <c r="IX324" s="446">
        <f t="shared" si="673"/>
        <v>0</v>
      </c>
      <c r="IY324" s="446">
        <f t="shared" si="673"/>
        <v>0</v>
      </c>
      <c r="IZ324" s="446">
        <f t="shared" si="673"/>
        <v>0</v>
      </c>
      <c r="JA324" s="446">
        <f t="shared" ref="JA324:LL324" si="674">SUM(JA319:JA323)</f>
        <v>0</v>
      </c>
      <c r="JB324" s="446">
        <f t="shared" si="674"/>
        <v>0</v>
      </c>
      <c r="JC324" s="446">
        <f t="shared" si="674"/>
        <v>0</v>
      </c>
      <c r="JD324" s="446">
        <f t="shared" si="674"/>
        <v>0</v>
      </c>
      <c r="JE324" s="446">
        <f t="shared" si="674"/>
        <v>0</v>
      </c>
      <c r="JF324" s="446">
        <f t="shared" si="674"/>
        <v>0</v>
      </c>
      <c r="JG324" s="446">
        <f t="shared" si="674"/>
        <v>0</v>
      </c>
      <c r="JH324" s="446">
        <f t="shared" si="674"/>
        <v>0</v>
      </c>
      <c r="JI324" s="446">
        <f t="shared" si="674"/>
        <v>0</v>
      </c>
      <c r="JJ324" s="446">
        <f t="shared" si="674"/>
        <v>0</v>
      </c>
      <c r="JK324" s="446">
        <f t="shared" si="674"/>
        <v>0</v>
      </c>
      <c r="JL324" s="446">
        <f t="shared" si="674"/>
        <v>0</v>
      </c>
      <c r="JM324" s="446">
        <f t="shared" si="674"/>
        <v>0</v>
      </c>
      <c r="JN324" s="446">
        <f t="shared" si="674"/>
        <v>0</v>
      </c>
      <c r="JO324" s="446">
        <f t="shared" si="674"/>
        <v>0</v>
      </c>
      <c r="JP324" s="446">
        <f t="shared" si="674"/>
        <v>0</v>
      </c>
      <c r="JQ324" s="446">
        <f t="shared" si="674"/>
        <v>0</v>
      </c>
      <c r="JR324" s="446">
        <f t="shared" si="674"/>
        <v>0</v>
      </c>
      <c r="JS324" s="446">
        <f t="shared" si="674"/>
        <v>0</v>
      </c>
      <c r="JT324" s="446">
        <f t="shared" si="674"/>
        <v>0</v>
      </c>
      <c r="JU324" s="446">
        <f t="shared" si="674"/>
        <v>0</v>
      </c>
      <c r="JV324" s="446">
        <f t="shared" si="674"/>
        <v>0</v>
      </c>
      <c r="JW324" s="446">
        <f t="shared" si="674"/>
        <v>0</v>
      </c>
      <c r="JX324" s="446">
        <f t="shared" si="674"/>
        <v>0</v>
      </c>
      <c r="JY324" s="446">
        <f t="shared" si="674"/>
        <v>0</v>
      </c>
      <c r="JZ324" s="446">
        <f t="shared" si="674"/>
        <v>0</v>
      </c>
      <c r="KA324" s="446">
        <f t="shared" si="674"/>
        <v>0</v>
      </c>
      <c r="KB324" s="446">
        <f t="shared" si="674"/>
        <v>0</v>
      </c>
      <c r="KC324" s="446">
        <f t="shared" si="674"/>
        <v>0</v>
      </c>
      <c r="KD324" s="446">
        <f t="shared" si="674"/>
        <v>0</v>
      </c>
      <c r="KE324" s="446">
        <f t="shared" si="674"/>
        <v>0</v>
      </c>
      <c r="KF324" s="446">
        <f t="shared" si="674"/>
        <v>0</v>
      </c>
      <c r="KG324" s="446">
        <f t="shared" si="674"/>
        <v>0</v>
      </c>
      <c r="KH324" s="446">
        <f t="shared" si="674"/>
        <v>0</v>
      </c>
      <c r="KI324" s="446">
        <f t="shared" si="674"/>
        <v>0</v>
      </c>
      <c r="KJ324" s="446">
        <f t="shared" si="674"/>
        <v>0</v>
      </c>
      <c r="KK324" s="446">
        <f t="shared" si="674"/>
        <v>0</v>
      </c>
      <c r="KL324" s="446">
        <f t="shared" si="674"/>
        <v>0</v>
      </c>
      <c r="KM324" s="446">
        <f t="shared" si="674"/>
        <v>0</v>
      </c>
      <c r="KN324" s="446">
        <f t="shared" si="674"/>
        <v>0</v>
      </c>
      <c r="KO324" s="446">
        <f t="shared" si="674"/>
        <v>0</v>
      </c>
      <c r="KP324" s="446">
        <f t="shared" si="674"/>
        <v>0</v>
      </c>
      <c r="KQ324" s="446">
        <f t="shared" si="674"/>
        <v>0</v>
      </c>
      <c r="KR324" s="446">
        <f t="shared" si="674"/>
        <v>0</v>
      </c>
      <c r="KS324" s="446">
        <f t="shared" si="674"/>
        <v>0</v>
      </c>
      <c r="KT324" s="446">
        <f t="shared" si="674"/>
        <v>0</v>
      </c>
      <c r="KU324" s="446">
        <f t="shared" si="674"/>
        <v>0</v>
      </c>
      <c r="KV324" s="446">
        <f t="shared" si="674"/>
        <v>0</v>
      </c>
      <c r="KW324" s="446">
        <f t="shared" si="674"/>
        <v>0</v>
      </c>
      <c r="KX324" s="446">
        <f t="shared" si="674"/>
        <v>0</v>
      </c>
      <c r="KY324" s="446">
        <f t="shared" si="674"/>
        <v>0</v>
      </c>
      <c r="KZ324" s="446">
        <f t="shared" si="674"/>
        <v>0</v>
      </c>
      <c r="LA324" s="446">
        <f t="shared" si="674"/>
        <v>0</v>
      </c>
      <c r="LB324" s="446">
        <f t="shared" si="674"/>
        <v>0</v>
      </c>
      <c r="LC324" s="446">
        <f t="shared" si="674"/>
        <v>0</v>
      </c>
      <c r="LD324" s="446">
        <f t="shared" si="674"/>
        <v>0</v>
      </c>
      <c r="LE324" s="446">
        <f t="shared" si="674"/>
        <v>0</v>
      </c>
      <c r="LF324" s="446">
        <f t="shared" si="674"/>
        <v>0</v>
      </c>
      <c r="LG324" s="446">
        <f t="shared" si="674"/>
        <v>0</v>
      </c>
      <c r="LH324" s="446">
        <f t="shared" si="674"/>
        <v>0</v>
      </c>
      <c r="LI324" s="446">
        <f t="shared" si="674"/>
        <v>0</v>
      </c>
      <c r="LJ324" s="446">
        <f t="shared" si="674"/>
        <v>0</v>
      </c>
      <c r="LK324" s="446">
        <f t="shared" si="674"/>
        <v>0</v>
      </c>
      <c r="LL324" s="446">
        <f t="shared" si="674"/>
        <v>0</v>
      </c>
      <c r="LM324" s="446">
        <f t="shared" ref="LM324:NK324" si="675">SUM(LM319:LM323)</f>
        <v>0</v>
      </c>
      <c r="LN324" s="446">
        <f t="shared" si="675"/>
        <v>0</v>
      </c>
      <c r="LO324" s="446">
        <f t="shared" si="675"/>
        <v>0</v>
      </c>
      <c r="LP324" s="446">
        <f t="shared" si="675"/>
        <v>0</v>
      </c>
      <c r="LQ324" s="446">
        <f t="shared" si="675"/>
        <v>0</v>
      </c>
      <c r="LR324" s="446">
        <f t="shared" si="675"/>
        <v>0</v>
      </c>
      <c r="LS324" s="446">
        <f t="shared" si="675"/>
        <v>0</v>
      </c>
      <c r="LT324" s="446">
        <f t="shared" si="675"/>
        <v>0</v>
      </c>
      <c r="LU324" s="446">
        <f t="shared" si="675"/>
        <v>0</v>
      </c>
      <c r="LV324" s="446">
        <f t="shared" si="675"/>
        <v>0</v>
      </c>
      <c r="LW324" s="446">
        <f t="shared" si="675"/>
        <v>0</v>
      </c>
      <c r="LX324" s="446">
        <f t="shared" si="675"/>
        <v>0</v>
      </c>
      <c r="LY324" s="446">
        <f t="shared" si="675"/>
        <v>0</v>
      </c>
      <c r="LZ324" s="446">
        <f t="shared" si="675"/>
        <v>0</v>
      </c>
      <c r="MA324" s="446">
        <f t="shared" si="675"/>
        <v>0</v>
      </c>
      <c r="MB324" s="446">
        <f t="shared" si="675"/>
        <v>0</v>
      </c>
      <c r="MC324" s="446">
        <f t="shared" si="675"/>
        <v>0</v>
      </c>
      <c r="MD324" s="446">
        <f t="shared" si="675"/>
        <v>0</v>
      </c>
      <c r="ME324" s="446">
        <f t="shared" si="675"/>
        <v>0</v>
      </c>
      <c r="MF324" s="446">
        <f t="shared" si="675"/>
        <v>0</v>
      </c>
      <c r="MG324" s="446">
        <f t="shared" si="675"/>
        <v>0</v>
      </c>
      <c r="MH324" s="446">
        <f t="shared" si="675"/>
        <v>0</v>
      </c>
      <c r="MI324" s="446">
        <f t="shared" si="675"/>
        <v>0</v>
      </c>
      <c r="MJ324" s="446">
        <f t="shared" si="675"/>
        <v>0</v>
      </c>
      <c r="MK324" s="446">
        <f t="shared" si="675"/>
        <v>0</v>
      </c>
      <c r="ML324" s="446">
        <f t="shared" si="675"/>
        <v>0</v>
      </c>
      <c r="MM324" s="446">
        <f t="shared" si="675"/>
        <v>0</v>
      </c>
      <c r="MN324" s="446">
        <f t="shared" si="675"/>
        <v>0</v>
      </c>
      <c r="MO324" s="446">
        <f t="shared" si="675"/>
        <v>0</v>
      </c>
      <c r="MP324" s="446">
        <f t="shared" si="675"/>
        <v>0</v>
      </c>
      <c r="MQ324" s="446">
        <f t="shared" si="675"/>
        <v>0</v>
      </c>
      <c r="MR324" s="446">
        <f t="shared" si="675"/>
        <v>0</v>
      </c>
      <c r="MS324" s="446">
        <f t="shared" si="675"/>
        <v>0</v>
      </c>
      <c r="MT324" s="446">
        <f t="shared" si="675"/>
        <v>0</v>
      </c>
      <c r="MU324" s="446">
        <f t="shared" si="675"/>
        <v>0</v>
      </c>
      <c r="MV324" s="446">
        <f t="shared" si="675"/>
        <v>0</v>
      </c>
      <c r="MW324" s="446">
        <f t="shared" si="675"/>
        <v>0</v>
      </c>
      <c r="MX324" s="446">
        <f t="shared" si="675"/>
        <v>0</v>
      </c>
      <c r="MY324" s="446">
        <f t="shared" si="675"/>
        <v>0</v>
      </c>
      <c r="MZ324" s="446">
        <f t="shared" si="675"/>
        <v>0</v>
      </c>
      <c r="NA324" s="446">
        <f t="shared" si="675"/>
        <v>0</v>
      </c>
      <c r="NB324" s="446">
        <f t="shared" si="675"/>
        <v>0</v>
      </c>
      <c r="NC324" s="446">
        <f t="shared" si="675"/>
        <v>0</v>
      </c>
      <c r="ND324" s="446">
        <f t="shared" si="675"/>
        <v>0</v>
      </c>
      <c r="NE324" s="446">
        <f t="shared" si="675"/>
        <v>0</v>
      </c>
      <c r="NF324" s="446">
        <f t="shared" si="675"/>
        <v>0</v>
      </c>
      <c r="NG324" s="446">
        <f t="shared" si="675"/>
        <v>0</v>
      </c>
      <c r="NH324" s="446">
        <f t="shared" si="675"/>
        <v>0</v>
      </c>
      <c r="NI324" s="446">
        <f t="shared" si="675"/>
        <v>0</v>
      </c>
      <c r="NJ324" s="446">
        <f t="shared" si="675"/>
        <v>0</v>
      </c>
      <c r="NK324" s="447">
        <f t="shared" si="675"/>
        <v>0</v>
      </c>
    </row>
    <row r="325" spans="1:375" x14ac:dyDescent="0.15">
      <c r="C325" s="438"/>
    </row>
    <row r="326" spans="1:375" x14ac:dyDescent="0.15">
      <c r="C326" s="438"/>
    </row>
    <row r="327" spans="1:375" x14ac:dyDescent="0.15">
      <c r="C327" s="438"/>
    </row>
    <row r="328" spans="1:375" x14ac:dyDescent="0.15">
      <c r="C328" s="438"/>
    </row>
    <row r="329" spans="1:375" x14ac:dyDescent="0.15">
      <c r="C329" s="438"/>
    </row>
    <row r="330" spans="1:375" x14ac:dyDescent="0.15">
      <c r="C330" s="438"/>
    </row>
    <row r="331" spans="1:375" x14ac:dyDescent="0.15">
      <c r="C331" s="438"/>
    </row>
    <row r="332" spans="1:375" x14ac:dyDescent="0.15">
      <c r="C332" s="438"/>
    </row>
    <row r="333" spans="1:375" x14ac:dyDescent="0.15">
      <c r="C333" s="438"/>
    </row>
    <row r="334" spans="1:375" x14ac:dyDescent="0.15">
      <c r="NK334" s="391">
        <v>0</v>
      </c>
    </row>
    <row r="342" spans="1:3" x14ac:dyDescent="0.15">
      <c r="C342" s="450" t="s">
        <v>697</v>
      </c>
    </row>
    <row r="343" spans="1:3" x14ac:dyDescent="0.15">
      <c r="C343" s="451" t="s">
        <v>725</v>
      </c>
    </row>
    <row r="344" spans="1:3" x14ac:dyDescent="0.15">
      <c r="C344" s="452" t="s">
        <v>763</v>
      </c>
    </row>
    <row r="345" spans="1:3" x14ac:dyDescent="0.15">
      <c r="C345" s="452" t="s">
        <v>764</v>
      </c>
    </row>
    <row r="346" spans="1:3" x14ac:dyDescent="0.15">
      <c r="C346" s="453" t="s">
        <v>765</v>
      </c>
    </row>
    <row r="347" spans="1:3" x14ac:dyDescent="0.15">
      <c r="C347" s="454"/>
    </row>
    <row r="348" spans="1:3" x14ac:dyDescent="0.15">
      <c r="C348" s="450" t="s">
        <v>766</v>
      </c>
    </row>
    <row r="349" spans="1:3" x14ac:dyDescent="0.15">
      <c r="C349" s="451">
        <v>1</v>
      </c>
    </row>
    <row r="350" spans="1:3" x14ac:dyDescent="0.15">
      <c r="C350" s="453">
        <v>0</v>
      </c>
    </row>
    <row r="352" spans="1:3" x14ac:dyDescent="0.15">
      <c r="A352" s="455" t="s">
        <v>767</v>
      </c>
    </row>
    <row r="353" spans="1:375" x14ac:dyDescent="0.15">
      <c r="A353" s="456"/>
      <c r="B353" s="457" t="s">
        <v>126</v>
      </c>
      <c r="C353" s="457" t="s">
        <v>743</v>
      </c>
      <c r="D353" s="457"/>
      <c r="E353" s="457"/>
      <c r="F353" s="457"/>
      <c r="G353" s="457"/>
      <c r="H353" s="457"/>
      <c r="I353" s="457"/>
      <c r="J353" s="457"/>
      <c r="K353" s="457"/>
      <c r="L353" s="457"/>
      <c r="M353" s="457"/>
      <c r="N353" s="457"/>
      <c r="O353" s="457"/>
      <c r="P353" s="457"/>
      <c r="Q353" s="457"/>
      <c r="R353" s="457"/>
      <c r="S353" s="457"/>
      <c r="T353" s="457"/>
      <c r="U353" s="457"/>
      <c r="V353" s="457"/>
      <c r="W353" s="457"/>
      <c r="X353" s="457"/>
      <c r="Y353" s="457"/>
      <c r="Z353" s="457"/>
      <c r="AA353" s="457"/>
      <c r="AB353" s="457"/>
      <c r="AC353" s="457"/>
      <c r="AD353" s="457"/>
      <c r="AE353" s="457"/>
      <c r="AF353" s="457"/>
      <c r="AG353" s="457"/>
      <c r="AH353" s="457"/>
      <c r="AI353" s="457"/>
      <c r="AJ353" s="457"/>
      <c r="AK353" s="457"/>
      <c r="AL353" s="457"/>
      <c r="AM353" s="457"/>
      <c r="AN353" s="457"/>
      <c r="AO353" s="457"/>
      <c r="AP353" s="457"/>
      <c r="AQ353" s="457"/>
      <c r="AR353" s="457"/>
      <c r="AS353" s="457"/>
      <c r="AT353" s="457"/>
      <c r="AU353" s="457"/>
      <c r="AV353" s="457"/>
      <c r="AW353" s="457"/>
      <c r="AX353" s="457"/>
      <c r="AY353" s="457"/>
      <c r="AZ353" s="457"/>
      <c r="BA353" s="457"/>
      <c r="BB353" s="457"/>
      <c r="BC353" s="457"/>
      <c r="BD353" s="457"/>
      <c r="BE353" s="457"/>
      <c r="BF353" s="457"/>
      <c r="BG353" s="457"/>
      <c r="BH353" s="457"/>
      <c r="BI353" s="457"/>
      <c r="BJ353" s="457"/>
      <c r="BK353" s="457"/>
      <c r="BL353" s="457"/>
      <c r="BM353" s="457"/>
      <c r="BN353" s="457"/>
      <c r="BO353" s="457"/>
      <c r="BP353" s="457"/>
      <c r="BQ353" s="457"/>
      <c r="BR353" s="457"/>
      <c r="BS353" s="457"/>
      <c r="BT353" s="457"/>
      <c r="BU353" s="457"/>
      <c r="BV353" s="457"/>
      <c r="BW353" s="457"/>
      <c r="BX353" s="457"/>
      <c r="BY353" s="457"/>
      <c r="BZ353" s="457"/>
      <c r="CA353" s="457"/>
      <c r="CB353" s="457"/>
      <c r="CC353" s="457"/>
      <c r="CD353" s="457"/>
      <c r="CE353" s="457"/>
      <c r="CF353" s="457"/>
      <c r="CG353" s="457"/>
      <c r="CH353" s="457"/>
      <c r="CI353" s="457"/>
      <c r="CJ353" s="457"/>
      <c r="CK353" s="457"/>
      <c r="CL353" s="457"/>
      <c r="CM353" s="457"/>
      <c r="CN353" s="457"/>
      <c r="CO353" s="457"/>
      <c r="CP353" s="457"/>
      <c r="CQ353" s="457"/>
      <c r="CR353" s="457"/>
      <c r="CS353" s="457"/>
      <c r="CT353" s="457"/>
      <c r="CU353" s="457"/>
      <c r="CV353" s="457"/>
      <c r="CW353" s="457"/>
      <c r="CX353" s="457"/>
      <c r="CY353" s="457"/>
      <c r="CZ353" s="457"/>
      <c r="DA353" s="457"/>
      <c r="DB353" s="457"/>
      <c r="DC353" s="457"/>
      <c r="DD353" s="457"/>
      <c r="DE353" s="457"/>
      <c r="DF353" s="457"/>
      <c r="DG353" s="457"/>
      <c r="DH353" s="457"/>
      <c r="DI353" s="457"/>
      <c r="DJ353" s="457"/>
      <c r="DK353" s="457"/>
      <c r="DL353" s="457"/>
      <c r="DM353" s="457"/>
      <c r="DN353" s="457"/>
      <c r="DO353" s="457"/>
      <c r="DP353" s="457"/>
      <c r="DQ353" s="457"/>
      <c r="DR353" s="457"/>
      <c r="DS353" s="457"/>
      <c r="DT353" s="457"/>
      <c r="DU353" s="457"/>
      <c r="DV353" s="457"/>
      <c r="DW353" s="457"/>
      <c r="DX353" s="457"/>
      <c r="DY353" s="457"/>
      <c r="DZ353" s="457"/>
      <c r="EA353" s="457"/>
      <c r="EB353" s="457"/>
      <c r="EC353" s="457"/>
      <c r="ED353" s="457"/>
      <c r="EE353" s="457"/>
      <c r="EF353" s="457"/>
      <c r="EG353" s="457"/>
      <c r="EH353" s="457"/>
      <c r="EI353" s="457"/>
      <c r="EJ353" s="457"/>
      <c r="EK353" s="457"/>
      <c r="EL353" s="457"/>
      <c r="EM353" s="457"/>
      <c r="EN353" s="457"/>
      <c r="EO353" s="457"/>
      <c r="EP353" s="457"/>
      <c r="EQ353" s="457"/>
      <c r="ER353" s="457"/>
      <c r="ES353" s="457"/>
      <c r="ET353" s="457"/>
      <c r="EU353" s="457"/>
      <c r="EV353" s="457"/>
      <c r="EW353" s="457"/>
      <c r="EX353" s="457"/>
      <c r="EY353" s="457"/>
      <c r="EZ353" s="457"/>
      <c r="FA353" s="457"/>
      <c r="FB353" s="457"/>
      <c r="FC353" s="457"/>
      <c r="FD353" s="457"/>
      <c r="FE353" s="457"/>
      <c r="FF353" s="457"/>
      <c r="FG353" s="457"/>
      <c r="FH353" s="457"/>
      <c r="FI353" s="457"/>
      <c r="FJ353" s="457"/>
      <c r="FK353" s="457"/>
      <c r="FL353" s="457"/>
      <c r="FM353" s="457"/>
      <c r="FN353" s="457"/>
      <c r="FO353" s="457"/>
      <c r="FP353" s="457"/>
      <c r="FQ353" s="457"/>
      <c r="FR353" s="457"/>
      <c r="FS353" s="457"/>
      <c r="FT353" s="457"/>
      <c r="FU353" s="457"/>
      <c r="FV353" s="457"/>
      <c r="FW353" s="457"/>
      <c r="FX353" s="457"/>
      <c r="FY353" s="457"/>
      <c r="FZ353" s="457"/>
      <c r="GA353" s="457"/>
      <c r="GB353" s="457"/>
      <c r="GC353" s="457"/>
      <c r="GD353" s="457"/>
      <c r="GE353" s="457"/>
      <c r="GF353" s="457"/>
      <c r="GG353" s="457"/>
      <c r="GH353" s="457"/>
      <c r="GI353" s="457"/>
      <c r="GJ353" s="457"/>
      <c r="GK353" s="457"/>
      <c r="GL353" s="457"/>
      <c r="GM353" s="457"/>
      <c r="GN353" s="457"/>
      <c r="GO353" s="457"/>
      <c r="GP353" s="457"/>
      <c r="GQ353" s="457"/>
      <c r="GR353" s="457"/>
      <c r="GS353" s="457"/>
      <c r="GT353" s="457"/>
      <c r="GU353" s="457"/>
      <c r="GV353" s="457"/>
      <c r="GW353" s="457"/>
      <c r="GX353" s="457"/>
      <c r="GY353" s="457"/>
      <c r="GZ353" s="457"/>
      <c r="HA353" s="457"/>
      <c r="HB353" s="457"/>
      <c r="HC353" s="457"/>
      <c r="HD353" s="457"/>
      <c r="HE353" s="457"/>
      <c r="HF353" s="457"/>
      <c r="HG353" s="457"/>
      <c r="HH353" s="457"/>
      <c r="HI353" s="457"/>
      <c r="HJ353" s="457"/>
      <c r="HK353" s="457"/>
      <c r="HL353" s="457"/>
      <c r="HM353" s="457"/>
      <c r="HN353" s="457"/>
      <c r="HO353" s="457"/>
      <c r="HP353" s="457"/>
      <c r="HQ353" s="457"/>
      <c r="HR353" s="457"/>
      <c r="HS353" s="457"/>
      <c r="HT353" s="457"/>
      <c r="HU353" s="457"/>
      <c r="HV353" s="457"/>
      <c r="HW353" s="457"/>
      <c r="HX353" s="457"/>
      <c r="HY353" s="457"/>
      <c r="HZ353" s="457"/>
      <c r="IA353" s="457"/>
      <c r="IB353" s="457"/>
      <c r="IC353" s="457"/>
      <c r="ID353" s="457"/>
      <c r="IE353" s="457"/>
      <c r="IF353" s="457"/>
      <c r="IG353" s="457"/>
      <c r="IH353" s="457"/>
      <c r="II353" s="457"/>
      <c r="IJ353" s="457"/>
      <c r="IK353" s="457"/>
      <c r="IL353" s="457"/>
      <c r="IM353" s="457"/>
      <c r="IN353" s="457"/>
      <c r="IO353" s="457"/>
      <c r="IP353" s="457"/>
      <c r="IQ353" s="457"/>
      <c r="IR353" s="457"/>
      <c r="IS353" s="457"/>
      <c r="IT353" s="457"/>
      <c r="IU353" s="457"/>
      <c r="IV353" s="457"/>
      <c r="IW353" s="457"/>
      <c r="IX353" s="457"/>
      <c r="IY353" s="457"/>
      <c r="IZ353" s="457"/>
      <c r="JA353" s="457"/>
      <c r="JB353" s="457"/>
      <c r="JC353" s="457"/>
      <c r="JD353" s="457"/>
      <c r="JE353" s="457"/>
      <c r="JF353" s="457"/>
      <c r="JG353" s="457"/>
      <c r="JH353" s="457"/>
      <c r="JI353" s="457"/>
      <c r="JJ353" s="457"/>
      <c r="JK353" s="457"/>
      <c r="JL353" s="457"/>
      <c r="JM353" s="457"/>
      <c r="JN353" s="457"/>
      <c r="JO353" s="457"/>
      <c r="JP353" s="457"/>
      <c r="JQ353" s="457"/>
      <c r="JR353" s="457"/>
      <c r="JS353" s="457"/>
      <c r="JT353" s="457"/>
      <c r="JU353" s="457"/>
      <c r="JV353" s="457"/>
      <c r="JW353" s="457"/>
      <c r="JX353" s="457"/>
      <c r="JY353" s="457"/>
      <c r="JZ353" s="457"/>
      <c r="KA353" s="457"/>
      <c r="KB353" s="457"/>
      <c r="KC353" s="457"/>
      <c r="KD353" s="457"/>
      <c r="KE353" s="457"/>
      <c r="KF353" s="457"/>
      <c r="KG353" s="457"/>
      <c r="KH353" s="457"/>
      <c r="KI353" s="457"/>
      <c r="KJ353" s="457"/>
      <c r="KK353" s="457"/>
      <c r="KL353" s="457"/>
      <c r="KM353" s="457"/>
      <c r="KN353" s="457"/>
      <c r="KO353" s="457"/>
      <c r="KP353" s="457"/>
      <c r="KQ353" s="457"/>
      <c r="KR353" s="457"/>
      <c r="KS353" s="457"/>
      <c r="KT353" s="457"/>
      <c r="KU353" s="457"/>
      <c r="KV353" s="457"/>
      <c r="KW353" s="457"/>
      <c r="KX353" s="457"/>
      <c r="KY353" s="457"/>
      <c r="KZ353" s="457"/>
      <c r="LA353" s="457"/>
      <c r="LB353" s="457"/>
      <c r="LC353" s="457"/>
      <c r="LD353" s="457"/>
      <c r="LE353" s="457"/>
      <c r="LF353" s="457"/>
      <c r="LG353" s="457"/>
      <c r="LH353" s="457"/>
      <c r="LI353" s="457"/>
      <c r="LJ353" s="457"/>
      <c r="LK353" s="457"/>
      <c r="LL353" s="457"/>
      <c r="LM353" s="457"/>
      <c r="LN353" s="457"/>
      <c r="LO353" s="457"/>
      <c r="LP353" s="457"/>
      <c r="LQ353" s="457"/>
      <c r="LR353" s="457"/>
      <c r="LS353" s="457"/>
      <c r="LT353" s="457"/>
      <c r="LU353" s="457"/>
      <c r="LV353" s="457"/>
      <c r="LW353" s="457"/>
      <c r="LX353" s="457"/>
      <c r="LY353" s="457"/>
      <c r="LZ353" s="457"/>
      <c r="MA353" s="457"/>
      <c r="MB353" s="457"/>
      <c r="MC353" s="457"/>
      <c r="MD353" s="457"/>
      <c r="ME353" s="457"/>
      <c r="MF353" s="457"/>
      <c r="MG353" s="457"/>
      <c r="MH353" s="457"/>
      <c r="MI353" s="457"/>
      <c r="MJ353" s="457"/>
      <c r="MK353" s="457"/>
      <c r="ML353" s="457"/>
      <c r="MM353" s="457"/>
      <c r="MN353" s="457"/>
      <c r="MO353" s="457"/>
      <c r="MP353" s="457"/>
      <c r="MQ353" s="457"/>
      <c r="MR353" s="457"/>
      <c r="MS353" s="457"/>
      <c r="MT353" s="457"/>
      <c r="MU353" s="457"/>
      <c r="MV353" s="457"/>
      <c r="MW353" s="457"/>
      <c r="MX353" s="457"/>
      <c r="MY353" s="457"/>
      <c r="MZ353" s="457"/>
      <c r="NA353" s="457"/>
      <c r="NB353" s="457"/>
      <c r="NC353" s="457"/>
      <c r="ND353" s="457"/>
      <c r="NE353" s="457"/>
      <c r="NF353" s="457"/>
      <c r="NG353" s="457"/>
      <c r="NH353" s="457"/>
      <c r="NI353" s="457"/>
      <c r="NJ353" s="457"/>
      <c r="NK353" s="458"/>
    </row>
    <row r="354" spans="1:375" x14ac:dyDescent="0.15">
      <c r="A354" s="459"/>
      <c r="B354" s="460">
        <f>B3</f>
        <v>3000</v>
      </c>
      <c r="C354" s="461" t="str">
        <f>C167</f>
        <v>100 / YouTube</v>
      </c>
      <c r="D354" s="461">
        <f>(COUNTIF(INDEX($C$167:$NK$324,MATCH($C354,$C$167:$C$324,0)+1,D$164+1),"&gt;"&amp;0)+COUNTIF(INDEX($C$167:$NK$324,MATCH($C354,$C$167:$C$324,0)+5,D$164+1),"&gt;"&amp;0))*$B354</f>
        <v>0</v>
      </c>
      <c r="E354" s="461">
        <f t="shared" ref="E354:BP358" si="676">(COUNTIF(INDEX($C$167:$NK$324,MATCH($C354,$C$167:$C$324,0)+1,E$164+1),"&gt;"&amp;0)+COUNTIF(INDEX($C$167:$NK$324,MATCH($C354,$C$167:$C$324,0)+5,E$164+1),"&gt;"&amp;0))*$B354</f>
        <v>0</v>
      </c>
      <c r="F354" s="461">
        <f t="shared" si="676"/>
        <v>0</v>
      </c>
      <c r="G354" s="461">
        <f t="shared" si="676"/>
        <v>0</v>
      </c>
      <c r="H354" s="461">
        <f t="shared" si="676"/>
        <v>0</v>
      </c>
      <c r="I354" s="461">
        <f t="shared" si="676"/>
        <v>0</v>
      </c>
      <c r="J354" s="461">
        <f t="shared" si="676"/>
        <v>0</v>
      </c>
      <c r="K354" s="461">
        <f t="shared" si="676"/>
        <v>0</v>
      </c>
      <c r="L354" s="461">
        <f t="shared" si="676"/>
        <v>0</v>
      </c>
      <c r="M354" s="461">
        <f t="shared" si="676"/>
        <v>0</v>
      </c>
      <c r="N354" s="461">
        <f t="shared" si="676"/>
        <v>0</v>
      </c>
      <c r="O354" s="461">
        <f t="shared" si="676"/>
        <v>0</v>
      </c>
      <c r="P354" s="461">
        <f t="shared" si="676"/>
        <v>0</v>
      </c>
      <c r="Q354" s="461">
        <f t="shared" si="676"/>
        <v>0</v>
      </c>
      <c r="R354" s="461">
        <f t="shared" si="676"/>
        <v>0</v>
      </c>
      <c r="S354" s="461">
        <f t="shared" si="676"/>
        <v>0</v>
      </c>
      <c r="T354" s="461">
        <f t="shared" si="676"/>
        <v>0</v>
      </c>
      <c r="U354" s="461">
        <f t="shared" si="676"/>
        <v>0</v>
      </c>
      <c r="V354" s="461">
        <f t="shared" si="676"/>
        <v>0</v>
      </c>
      <c r="W354" s="461">
        <f t="shared" si="676"/>
        <v>0</v>
      </c>
      <c r="X354" s="461">
        <f t="shared" si="676"/>
        <v>3000</v>
      </c>
      <c r="Y354" s="461">
        <f t="shared" si="676"/>
        <v>3000</v>
      </c>
      <c r="Z354" s="461">
        <f t="shared" si="676"/>
        <v>3000</v>
      </c>
      <c r="AA354" s="461">
        <f t="shared" si="676"/>
        <v>3000</v>
      </c>
      <c r="AB354" s="461">
        <f t="shared" si="676"/>
        <v>3000</v>
      </c>
      <c r="AC354" s="461">
        <f t="shared" si="676"/>
        <v>3000</v>
      </c>
      <c r="AD354" s="461">
        <f t="shared" si="676"/>
        <v>3000</v>
      </c>
      <c r="AE354" s="461">
        <f t="shared" si="676"/>
        <v>3000</v>
      </c>
      <c r="AF354" s="461">
        <f t="shared" si="676"/>
        <v>3000</v>
      </c>
      <c r="AG354" s="461">
        <f t="shared" si="676"/>
        <v>3000</v>
      </c>
      <c r="AH354" s="461">
        <f t="shared" si="676"/>
        <v>3000</v>
      </c>
      <c r="AI354" s="461">
        <f t="shared" si="676"/>
        <v>3000</v>
      </c>
      <c r="AJ354" s="461">
        <f t="shared" si="676"/>
        <v>3000</v>
      </c>
      <c r="AK354" s="461">
        <f t="shared" si="676"/>
        <v>3000</v>
      </c>
      <c r="AL354" s="461">
        <f t="shared" si="676"/>
        <v>3000</v>
      </c>
      <c r="AM354" s="461">
        <f t="shared" si="676"/>
        <v>3000</v>
      </c>
      <c r="AN354" s="461">
        <f t="shared" si="676"/>
        <v>3000</v>
      </c>
      <c r="AO354" s="461">
        <f t="shared" si="676"/>
        <v>3000</v>
      </c>
      <c r="AP354" s="461">
        <f t="shared" si="676"/>
        <v>3000</v>
      </c>
      <c r="AQ354" s="461">
        <f t="shared" si="676"/>
        <v>3000</v>
      </c>
      <c r="AR354" s="461">
        <f t="shared" si="676"/>
        <v>3000</v>
      </c>
      <c r="AS354" s="461">
        <f t="shared" si="676"/>
        <v>3000</v>
      </c>
      <c r="AT354" s="461">
        <f t="shared" si="676"/>
        <v>3000</v>
      </c>
      <c r="AU354" s="461">
        <f t="shared" si="676"/>
        <v>3000</v>
      </c>
      <c r="AV354" s="461">
        <f t="shared" si="676"/>
        <v>3000</v>
      </c>
      <c r="AW354" s="461">
        <f t="shared" si="676"/>
        <v>3000</v>
      </c>
      <c r="AX354" s="461">
        <f t="shared" si="676"/>
        <v>3000</v>
      </c>
      <c r="AY354" s="461">
        <f t="shared" si="676"/>
        <v>3000</v>
      </c>
      <c r="AZ354" s="461">
        <f t="shared" si="676"/>
        <v>3000</v>
      </c>
      <c r="BA354" s="461">
        <f t="shared" si="676"/>
        <v>3000</v>
      </c>
      <c r="BB354" s="461">
        <f t="shared" si="676"/>
        <v>3000</v>
      </c>
      <c r="BC354" s="461">
        <f t="shared" si="676"/>
        <v>3000</v>
      </c>
      <c r="BD354" s="461">
        <f t="shared" si="676"/>
        <v>3000</v>
      </c>
      <c r="BE354" s="461">
        <f t="shared" si="676"/>
        <v>3000</v>
      </c>
      <c r="BF354" s="461">
        <f t="shared" si="676"/>
        <v>3000</v>
      </c>
      <c r="BG354" s="461">
        <f t="shared" si="676"/>
        <v>3000</v>
      </c>
      <c r="BH354" s="461">
        <f t="shared" si="676"/>
        <v>0</v>
      </c>
      <c r="BI354" s="461">
        <f t="shared" si="676"/>
        <v>0</v>
      </c>
      <c r="BJ354" s="461">
        <f t="shared" si="676"/>
        <v>0</v>
      </c>
      <c r="BK354" s="461">
        <f t="shared" si="676"/>
        <v>3000</v>
      </c>
      <c r="BL354" s="461">
        <f t="shared" si="676"/>
        <v>3000</v>
      </c>
      <c r="BM354" s="461">
        <f t="shared" si="676"/>
        <v>3000</v>
      </c>
      <c r="BN354" s="461">
        <f t="shared" si="676"/>
        <v>3000</v>
      </c>
      <c r="BO354" s="461">
        <f t="shared" si="676"/>
        <v>3000</v>
      </c>
      <c r="BP354" s="461">
        <f t="shared" si="676"/>
        <v>3000</v>
      </c>
      <c r="BQ354" s="461">
        <f t="shared" ref="BQ354:EB357" si="677">(COUNTIF(INDEX($C$167:$NK$324,MATCH($C354,$C$167:$C$324,0)+1,BQ$164+1),"&gt;"&amp;0)+COUNTIF(INDEX($C$167:$NK$324,MATCH($C354,$C$167:$C$324,0)+5,BQ$164+1),"&gt;"&amp;0))*$B354</f>
        <v>3000</v>
      </c>
      <c r="BR354" s="461">
        <f t="shared" si="677"/>
        <v>3000</v>
      </c>
      <c r="BS354" s="461">
        <f t="shared" si="677"/>
        <v>3000</v>
      </c>
      <c r="BT354" s="461">
        <f t="shared" si="677"/>
        <v>3000</v>
      </c>
      <c r="BU354" s="461">
        <f t="shared" si="677"/>
        <v>3000</v>
      </c>
      <c r="BV354" s="461">
        <f t="shared" si="677"/>
        <v>3000</v>
      </c>
      <c r="BW354" s="461">
        <f t="shared" si="677"/>
        <v>3000</v>
      </c>
      <c r="BX354" s="461">
        <f t="shared" si="677"/>
        <v>3000</v>
      </c>
      <c r="BY354" s="461">
        <f t="shared" si="677"/>
        <v>3000</v>
      </c>
      <c r="BZ354" s="461">
        <f t="shared" si="677"/>
        <v>3000</v>
      </c>
      <c r="CA354" s="461">
        <f t="shared" si="677"/>
        <v>3000</v>
      </c>
      <c r="CB354" s="461">
        <f t="shared" si="677"/>
        <v>3000</v>
      </c>
      <c r="CC354" s="461">
        <f t="shared" si="677"/>
        <v>3000</v>
      </c>
      <c r="CD354" s="461">
        <f t="shared" si="677"/>
        <v>3000</v>
      </c>
      <c r="CE354" s="461">
        <f t="shared" si="677"/>
        <v>3000</v>
      </c>
      <c r="CF354" s="461">
        <f t="shared" si="677"/>
        <v>3000</v>
      </c>
      <c r="CG354" s="461">
        <f t="shared" si="677"/>
        <v>3000</v>
      </c>
      <c r="CH354" s="461">
        <f t="shared" si="677"/>
        <v>3000</v>
      </c>
      <c r="CI354" s="461">
        <f t="shared" si="677"/>
        <v>3000</v>
      </c>
      <c r="CJ354" s="461">
        <f t="shared" si="677"/>
        <v>3000</v>
      </c>
      <c r="CK354" s="461">
        <f t="shared" si="677"/>
        <v>3000</v>
      </c>
      <c r="CL354" s="461">
        <f t="shared" si="677"/>
        <v>3000</v>
      </c>
      <c r="CM354" s="461">
        <f t="shared" si="677"/>
        <v>3000</v>
      </c>
      <c r="CN354" s="461">
        <f t="shared" si="677"/>
        <v>3000</v>
      </c>
      <c r="CO354" s="461">
        <f t="shared" si="677"/>
        <v>3000</v>
      </c>
      <c r="CP354" s="461">
        <f t="shared" si="677"/>
        <v>3000</v>
      </c>
      <c r="CQ354" s="461">
        <f t="shared" si="677"/>
        <v>3000</v>
      </c>
      <c r="CR354" s="461">
        <f t="shared" si="677"/>
        <v>3000</v>
      </c>
      <c r="CS354" s="461">
        <f t="shared" si="677"/>
        <v>3000</v>
      </c>
      <c r="CT354" s="461">
        <f t="shared" si="677"/>
        <v>3000</v>
      </c>
      <c r="CU354" s="461">
        <f t="shared" si="677"/>
        <v>3000</v>
      </c>
      <c r="CV354" s="461">
        <f t="shared" si="677"/>
        <v>3000</v>
      </c>
      <c r="CW354" s="461">
        <f t="shared" si="677"/>
        <v>3000</v>
      </c>
      <c r="CX354" s="461">
        <f t="shared" si="677"/>
        <v>3000</v>
      </c>
      <c r="CY354" s="461">
        <f t="shared" si="677"/>
        <v>3000</v>
      </c>
      <c r="CZ354" s="461">
        <f t="shared" si="677"/>
        <v>3000</v>
      </c>
      <c r="DA354" s="461">
        <f t="shared" si="677"/>
        <v>3000</v>
      </c>
      <c r="DB354" s="461">
        <f t="shared" si="677"/>
        <v>3000</v>
      </c>
      <c r="DC354" s="461">
        <f t="shared" si="677"/>
        <v>3000</v>
      </c>
      <c r="DD354" s="461">
        <f t="shared" si="677"/>
        <v>3000</v>
      </c>
      <c r="DE354" s="461">
        <f t="shared" si="677"/>
        <v>3000</v>
      </c>
      <c r="DF354" s="461">
        <f t="shared" si="677"/>
        <v>3000</v>
      </c>
      <c r="DG354" s="461">
        <f t="shared" si="677"/>
        <v>3000</v>
      </c>
      <c r="DH354" s="461">
        <f t="shared" si="677"/>
        <v>3000</v>
      </c>
      <c r="DI354" s="461">
        <f t="shared" si="677"/>
        <v>3000</v>
      </c>
      <c r="DJ354" s="461">
        <f t="shared" si="677"/>
        <v>3000</v>
      </c>
      <c r="DK354" s="461">
        <f t="shared" si="677"/>
        <v>3000</v>
      </c>
      <c r="DL354" s="461">
        <f t="shared" si="677"/>
        <v>3000</v>
      </c>
      <c r="DM354" s="461">
        <f t="shared" si="677"/>
        <v>3000</v>
      </c>
      <c r="DN354" s="461">
        <f t="shared" si="677"/>
        <v>3000</v>
      </c>
      <c r="DO354" s="461">
        <f t="shared" si="677"/>
        <v>3000</v>
      </c>
      <c r="DP354" s="461">
        <f t="shared" si="677"/>
        <v>3000</v>
      </c>
      <c r="DQ354" s="461">
        <f t="shared" si="677"/>
        <v>3000</v>
      </c>
      <c r="DR354" s="461">
        <f t="shared" si="677"/>
        <v>3000</v>
      </c>
      <c r="DS354" s="461">
        <f t="shared" si="677"/>
        <v>3000</v>
      </c>
      <c r="DT354" s="461">
        <f t="shared" si="677"/>
        <v>3000</v>
      </c>
      <c r="DU354" s="461">
        <f t="shared" si="677"/>
        <v>3000</v>
      </c>
      <c r="DV354" s="461">
        <f t="shared" si="677"/>
        <v>3000</v>
      </c>
      <c r="DW354" s="461">
        <f t="shared" si="677"/>
        <v>3000</v>
      </c>
      <c r="DX354" s="461">
        <f t="shared" si="677"/>
        <v>3000</v>
      </c>
      <c r="DY354" s="461">
        <f t="shared" si="677"/>
        <v>3000</v>
      </c>
      <c r="DZ354" s="461">
        <f t="shared" si="677"/>
        <v>3000</v>
      </c>
      <c r="EA354" s="461">
        <f t="shared" si="677"/>
        <v>3000</v>
      </c>
      <c r="EB354" s="461">
        <f t="shared" si="677"/>
        <v>3000</v>
      </c>
      <c r="EC354" s="461">
        <f t="shared" ref="EC354:GN358" si="678">(COUNTIF(INDEX($C$167:$NK$324,MATCH($C354,$C$167:$C$324,0)+1,EC$164+1),"&gt;"&amp;0)+COUNTIF(INDEX($C$167:$NK$324,MATCH($C354,$C$167:$C$324,0)+5,EC$164+1),"&gt;"&amp;0))*$B354</f>
        <v>3000</v>
      </c>
      <c r="ED354" s="461">
        <f t="shared" si="678"/>
        <v>3000</v>
      </c>
      <c r="EE354" s="461">
        <f t="shared" si="678"/>
        <v>3000</v>
      </c>
      <c r="EF354" s="461">
        <f t="shared" si="678"/>
        <v>3000</v>
      </c>
      <c r="EG354" s="461">
        <f t="shared" si="678"/>
        <v>3000</v>
      </c>
      <c r="EH354" s="461">
        <f t="shared" si="678"/>
        <v>3000</v>
      </c>
      <c r="EI354" s="461">
        <f t="shared" si="678"/>
        <v>3000</v>
      </c>
      <c r="EJ354" s="461">
        <f t="shared" si="678"/>
        <v>3000</v>
      </c>
      <c r="EK354" s="461">
        <f t="shared" si="678"/>
        <v>3000</v>
      </c>
      <c r="EL354" s="461">
        <f t="shared" si="678"/>
        <v>3000</v>
      </c>
      <c r="EM354" s="461">
        <f t="shared" si="678"/>
        <v>3000</v>
      </c>
      <c r="EN354" s="461">
        <f t="shared" si="678"/>
        <v>3000</v>
      </c>
      <c r="EO354" s="461">
        <f t="shared" si="678"/>
        <v>3000</v>
      </c>
      <c r="EP354" s="461">
        <f t="shared" si="678"/>
        <v>3000</v>
      </c>
      <c r="EQ354" s="461">
        <f t="shared" si="678"/>
        <v>3000</v>
      </c>
      <c r="ER354" s="461">
        <f t="shared" si="678"/>
        <v>3000</v>
      </c>
      <c r="ES354" s="461">
        <f t="shared" si="678"/>
        <v>3000</v>
      </c>
      <c r="ET354" s="461">
        <f t="shared" si="678"/>
        <v>3000</v>
      </c>
      <c r="EU354" s="461">
        <f t="shared" si="678"/>
        <v>3000</v>
      </c>
      <c r="EV354" s="461">
        <f t="shared" si="678"/>
        <v>3000</v>
      </c>
      <c r="EW354" s="461">
        <f t="shared" si="678"/>
        <v>0</v>
      </c>
      <c r="EX354" s="461">
        <f t="shared" si="678"/>
        <v>0</v>
      </c>
      <c r="EY354" s="461">
        <f t="shared" si="678"/>
        <v>0</v>
      </c>
      <c r="EZ354" s="461">
        <f t="shared" si="678"/>
        <v>0</v>
      </c>
      <c r="FA354" s="461">
        <f t="shared" si="678"/>
        <v>0</v>
      </c>
      <c r="FB354" s="461">
        <f t="shared" si="678"/>
        <v>0</v>
      </c>
      <c r="FC354" s="461">
        <f t="shared" si="678"/>
        <v>0</v>
      </c>
      <c r="FD354" s="461">
        <f t="shared" si="678"/>
        <v>0</v>
      </c>
      <c r="FE354" s="461">
        <f t="shared" si="678"/>
        <v>0</v>
      </c>
      <c r="FF354" s="461">
        <f t="shared" si="678"/>
        <v>0</v>
      </c>
      <c r="FG354" s="461">
        <f t="shared" si="678"/>
        <v>0</v>
      </c>
      <c r="FH354" s="461">
        <f t="shared" si="678"/>
        <v>0</v>
      </c>
      <c r="FI354" s="461">
        <f t="shared" si="678"/>
        <v>0</v>
      </c>
      <c r="FJ354" s="461">
        <f t="shared" si="678"/>
        <v>0</v>
      </c>
      <c r="FK354" s="461">
        <f t="shared" si="678"/>
        <v>0</v>
      </c>
      <c r="FL354" s="461">
        <f t="shared" si="678"/>
        <v>0</v>
      </c>
      <c r="FM354" s="461">
        <f t="shared" si="678"/>
        <v>0</v>
      </c>
      <c r="FN354" s="461">
        <f t="shared" si="678"/>
        <v>0</v>
      </c>
      <c r="FO354" s="461">
        <f t="shared" si="678"/>
        <v>0</v>
      </c>
      <c r="FP354" s="461">
        <f t="shared" si="678"/>
        <v>0</v>
      </c>
      <c r="FQ354" s="461">
        <f t="shared" si="678"/>
        <v>0</v>
      </c>
      <c r="FR354" s="461">
        <f t="shared" si="678"/>
        <v>0</v>
      </c>
      <c r="FS354" s="461">
        <f t="shared" si="678"/>
        <v>0</v>
      </c>
      <c r="FT354" s="461">
        <f t="shared" si="678"/>
        <v>0</v>
      </c>
      <c r="FU354" s="461">
        <f t="shared" si="678"/>
        <v>0</v>
      </c>
      <c r="FV354" s="461">
        <f t="shared" si="678"/>
        <v>0</v>
      </c>
      <c r="FW354" s="461">
        <f t="shared" si="678"/>
        <v>0</v>
      </c>
      <c r="FX354" s="461">
        <f t="shared" si="678"/>
        <v>0</v>
      </c>
      <c r="FY354" s="461">
        <f t="shared" si="678"/>
        <v>0</v>
      </c>
      <c r="FZ354" s="461">
        <f t="shared" si="678"/>
        <v>0</v>
      </c>
      <c r="GA354" s="461">
        <f t="shared" si="678"/>
        <v>0</v>
      </c>
      <c r="GB354" s="461">
        <f t="shared" si="678"/>
        <v>0</v>
      </c>
      <c r="GC354" s="461">
        <f t="shared" si="678"/>
        <v>0</v>
      </c>
      <c r="GD354" s="461">
        <f t="shared" si="678"/>
        <v>0</v>
      </c>
      <c r="GE354" s="461">
        <f t="shared" si="678"/>
        <v>0</v>
      </c>
      <c r="GF354" s="461">
        <f t="shared" si="678"/>
        <v>0</v>
      </c>
      <c r="GG354" s="461">
        <f t="shared" si="678"/>
        <v>0</v>
      </c>
      <c r="GH354" s="461">
        <f t="shared" si="678"/>
        <v>0</v>
      </c>
      <c r="GI354" s="461">
        <f t="shared" si="678"/>
        <v>0</v>
      </c>
      <c r="GJ354" s="461">
        <f t="shared" si="678"/>
        <v>0</v>
      </c>
      <c r="GK354" s="461">
        <f t="shared" si="678"/>
        <v>0</v>
      </c>
      <c r="GL354" s="461">
        <f t="shared" si="678"/>
        <v>0</v>
      </c>
      <c r="GM354" s="461">
        <f t="shared" si="678"/>
        <v>0</v>
      </c>
      <c r="GN354" s="461">
        <f t="shared" si="678"/>
        <v>0</v>
      </c>
      <c r="GO354" s="461">
        <f t="shared" ref="GO354:IZ357" si="679">(COUNTIF(INDEX($C$167:$NK$324,MATCH($C354,$C$167:$C$324,0)+1,GO$164+1),"&gt;"&amp;0)+COUNTIF(INDEX($C$167:$NK$324,MATCH($C354,$C$167:$C$324,0)+5,GO$164+1),"&gt;"&amp;0))*$B354</f>
        <v>0</v>
      </c>
      <c r="GP354" s="461">
        <f t="shared" si="679"/>
        <v>0</v>
      </c>
      <c r="GQ354" s="461">
        <f t="shared" si="679"/>
        <v>0</v>
      </c>
      <c r="GR354" s="461">
        <f t="shared" si="679"/>
        <v>0</v>
      </c>
      <c r="GS354" s="461">
        <f t="shared" si="679"/>
        <v>0</v>
      </c>
      <c r="GT354" s="461">
        <f t="shared" si="679"/>
        <v>0</v>
      </c>
      <c r="GU354" s="461">
        <f t="shared" si="679"/>
        <v>0</v>
      </c>
      <c r="GV354" s="461">
        <f t="shared" si="679"/>
        <v>0</v>
      </c>
      <c r="GW354" s="461">
        <f t="shared" si="679"/>
        <v>0</v>
      </c>
      <c r="GX354" s="461">
        <f t="shared" si="679"/>
        <v>0</v>
      </c>
      <c r="GY354" s="461">
        <f t="shared" si="679"/>
        <v>0</v>
      </c>
      <c r="GZ354" s="461">
        <f t="shared" si="679"/>
        <v>0</v>
      </c>
      <c r="HA354" s="461">
        <f t="shared" si="679"/>
        <v>0</v>
      </c>
      <c r="HB354" s="461">
        <f t="shared" si="679"/>
        <v>0</v>
      </c>
      <c r="HC354" s="461">
        <f t="shared" si="679"/>
        <v>0</v>
      </c>
      <c r="HD354" s="461">
        <f t="shared" si="679"/>
        <v>0</v>
      </c>
      <c r="HE354" s="461">
        <f t="shared" si="679"/>
        <v>0</v>
      </c>
      <c r="HF354" s="461">
        <f t="shared" si="679"/>
        <v>0</v>
      </c>
      <c r="HG354" s="461">
        <f t="shared" si="679"/>
        <v>0</v>
      </c>
      <c r="HH354" s="461">
        <f t="shared" si="679"/>
        <v>0</v>
      </c>
      <c r="HI354" s="461">
        <f t="shared" si="679"/>
        <v>0</v>
      </c>
      <c r="HJ354" s="461">
        <f t="shared" si="679"/>
        <v>0</v>
      </c>
      <c r="HK354" s="461">
        <f t="shared" si="679"/>
        <v>0</v>
      </c>
      <c r="HL354" s="461">
        <f t="shared" si="679"/>
        <v>0</v>
      </c>
      <c r="HM354" s="461">
        <f t="shared" si="679"/>
        <v>0</v>
      </c>
      <c r="HN354" s="461">
        <f t="shared" si="679"/>
        <v>0</v>
      </c>
      <c r="HO354" s="461">
        <f t="shared" si="679"/>
        <v>0</v>
      </c>
      <c r="HP354" s="461">
        <f t="shared" si="679"/>
        <v>0</v>
      </c>
      <c r="HQ354" s="461">
        <f t="shared" si="679"/>
        <v>0</v>
      </c>
      <c r="HR354" s="461">
        <f t="shared" si="679"/>
        <v>0</v>
      </c>
      <c r="HS354" s="461">
        <f t="shared" si="679"/>
        <v>0</v>
      </c>
      <c r="HT354" s="461">
        <f t="shared" si="679"/>
        <v>0</v>
      </c>
      <c r="HU354" s="461">
        <f t="shared" si="679"/>
        <v>0</v>
      </c>
      <c r="HV354" s="461">
        <f t="shared" si="679"/>
        <v>0</v>
      </c>
      <c r="HW354" s="461">
        <f t="shared" si="679"/>
        <v>0</v>
      </c>
      <c r="HX354" s="461">
        <f t="shared" si="679"/>
        <v>0</v>
      </c>
      <c r="HY354" s="461">
        <f t="shared" si="679"/>
        <v>0</v>
      </c>
      <c r="HZ354" s="461">
        <f t="shared" si="679"/>
        <v>0</v>
      </c>
      <c r="IA354" s="461">
        <f t="shared" si="679"/>
        <v>0</v>
      </c>
      <c r="IB354" s="461">
        <f t="shared" si="679"/>
        <v>0</v>
      </c>
      <c r="IC354" s="461">
        <f t="shared" si="679"/>
        <v>0</v>
      </c>
      <c r="ID354" s="461">
        <f t="shared" si="679"/>
        <v>0</v>
      </c>
      <c r="IE354" s="461">
        <f t="shared" si="679"/>
        <v>0</v>
      </c>
      <c r="IF354" s="461">
        <f t="shared" si="679"/>
        <v>0</v>
      </c>
      <c r="IG354" s="461">
        <f t="shared" si="679"/>
        <v>0</v>
      </c>
      <c r="IH354" s="461">
        <f t="shared" si="679"/>
        <v>0</v>
      </c>
      <c r="II354" s="461">
        <f t="shared" si="679"/>
        <v>0</v>
      </c>
      <c r="IJ354" s="461">
        <f t="shared" si="679"/>
        <v>0</v>
      </c>
      <c r="IK354" s="461">
        <f t="shared" si="679"/>
        <v>0</v>
      </c>
      <c r="IL354" s="461">
        <f t="shared" si="679"/>
        <v>0</v>
      </c>
      <c r="IM354" s="461">
        <f t="shared" si="679"/>
        <v>0</v>
      </c>
      <c r="IN354" s="461">
        <f t="shared" si="679"/>
        <v>0</v>
      </c>
      <c r="IO354" s="461">
        <f t="shared" si="679"/>
        <v>0</v>
      </c>
      <c r="IP354" s="461">
        <f t="shared" si="679"/>
        <v>0</v>
      </c>
      <c r="IQ354" s="461">
        <f t="shared" si="679"/>
        <v>0</v>
      </c>
      <c r="IR354" s="461">
        <f t="shared" si="679"/>
        <v>0</v>
      </c>
      <c r="IS354" s="461">
        <f t="shared" si="679"/>
        <v>0</v>
      </c>
      <c r="IT354" s="461">
        <f t="shared" si="679"/>
        <v>0</v>
      </c>
      <c r="IU354" s="461">
        <f t="shared" si="679"/>
        <v>0</v>
      </c>
      <c r="IV354" s="461">
        <f t="shared" si="679"/>
        <v>0</v>
      </c>
      <c r="IW354" s="461">
        <f t="shared" si="679"/>
        <v>0</v>
      </c>
      <c r="IX354" s="461">
        <f t="shared" si="679"/>
        <v>0</v>
      </c>
      <c r="IY354" s="461">
        <f t="shared" si="679"/>
        <v>0</v>
      </c>
      <c r="IZ354" s="461">
        <f t="shared" si="679"/>
        <v>0</v>
      </c>
      <c r="JA354" s="461">
        <f t="shared" ref="JA354:LL358" si="680">(COUNTIF(INDEX($C$167:$NK$324,MATCH($C354,$C$167:$C$324,0)+1,JA$164+1),"&gt;"&amp;0)+COUNTIF(INDEX($C$167:$NK$324,MATCH($C354,$C$167:$C$324,0)+5,JA$164+1),"&gt;"&amp;0))*$B354</f>
        <v>0</v>
      </c>
      <c r="JB354" s="461">
        <f t="shared" si="680"/>
        <v>0</v>
      </c>
      <c r="JC354" s="461">
        <f t="shared" si="680"/>
        <v>0</v>
      </c>
      <c r="JD354" s="461">
        <f t="shared" si="680"/>
        <v>0</v>
      </c>
      <c r="JE354" s="461">
        <f t="shared" si="680"/>
        <v>0</v>
      </c>
      <c r="JF354" s="461">
        <f t="shared" si="680"/>
        <v>0</v>
      </c>
      <c r="JG354" s="461">
        <f t="shared" si="680"/>
        <v>0</v>
      </c>
      <c r="JH354" s="461">
        <f t="shared" si="680"/>
        <v>0</v>
      </c>
      <c r="JI354" s="461">
        <f t="shared" si="680"/>
        <v>0</v>
      </c>
      <c r="JJ354" s="461">
        <f t="shared" si="680"/>
        <v>0</v>
      </c>
      <c r="JK354" s="461">
        <f t="shared" si="680"/>
        <v>0</v>
      </c>
      <c r="JL354" s="461">
        <f t="shared" si="680"/>
        <v>0</v>
      </c>
      <c r="JM354" s="461">
        <f t="shared" si="680"/>
        <v>0</v>
      </c>
      <c r="JN354" s="461">
        <f t="shared" si="680"/>
        <v>0</v>
      </c>
      <c r="JO354" s="461">
        <f t="shared" si="680"/>
        <v>0</v>
      </c>
      <c r="JP354" s="461">
        <f t="shared" si="680"/>
        <v>0</v>
      </c>
      <c r="JQ354" s="461">
        <f t="shared" si="680"/>
        <v>0</v>
      </c>
      <c r="JR354" s="461">
        <f t="shared" si="680"/>
        <v>0</v>
      </c>
      <c r="JS354" s="461">
        <f t="shared" si="680"/>
        <v>0</v>
      </c>
      <c r="JT354" s="461">
        <f t="shared" si="680"/>
        <v>0</v>
      </c>
      <c r="JU354" s="461">
        <f t="shared" si="680"/>
        <v>0</v>
      </c>
      <c r="JV354" s="461">
        <f t="shared" si="680"/>
        <v>0</v>
      </c>
      <c r="JW354" s="461">
        <f t="shared" si="680"/>
        <v>0</v>
      </c>
      <c r="JX354" s="461">
        <f t="shared" si="680"/>
        <v>0</v>
      </c>
      <c r="JY354" s="461">
        <f t="shared" si="680"/>
        <v>0</v>
      </c>
      <c r="JZ354" s="461">
        <f t="shared" si="680"/>
        <v>0</v>
      </c>
      <c r="KA354" s="461">
        <f t="shared" si="680"/>
        <v>0</v>
      </c>
      <c r="KB354" s="461">
        <f t="shared" si="680"/>
        <v>0</v>
      </c>
      <c r="KC354" s="461">
        <f t="shared" si="680"/>
        <v>0</v>
      </c>
      <c r="KD354" s="461">
        <f t="shared" si="680"/>
        <v>0</v>
      </c>
      <c r="KE354" s="461">
        <f t="shared" si="680"/>
        <v>0</v>
      </c>
      <c r="KF354" s="461">
        <f t="shared" si="680"/>
        <v>0</v>
      </c>
      <c r="KG354" s="461">
        <f t="shared" si="680"/>
        <v>0</v>
      </c>
      <c r="KH354" s="461">
        <f t="shared" si="680"/>
        <v>0</v>
      </c>
      <c r="KI354" s="461">
        <f t="shared" si="680"/>
        <v>0</v>
      </c>
      <c r="KJ354" s="461">
        <f t="shared" si="680"/>
        <v>0</v>
      </c>
      <c r="KK354" s="461">
        <f t="shared" si="680"/>
        <v>0</v>
      </c>
      <c r="KL354" s="461">
        <f t="shared" si="680"/>
        <v>0</v>
      </c>
      <c r="KM354" s="461">
        <f t="shared" si="680"/>
        <v>0</v>
      </c>
      <c r="KN354" s="461">
        <f t="shared" si="680"/>
        <v>0</v>
      </c>
      <c r="KO354" s="461">
        <f t="shared" si="680"/>
        <v>0</v>
      </c>
      <c r="KP354" s="461">
        <f t="shared" si="680"/>
        <v>0</v>
      </c>
      <c r="KQ354" s="461">
        <f t="shared" si="680"/>
        <v>0</v>
      </c>
      <c r="KR354" s="461">
        <f t="shared" si="680"/>
        <v>0</v>
      </c>
      <c r="KS354" s="461">
        <f t="shared" si="680"/>
        <v>0</v>
      </c>
      <c r="KT354" s="461">
        <f t="shared" si="680"/>
        <v>0</v>
      </c>
      <c r="KU354" s="461">
        <f t="shared" si="680"/>
        <v>0</v>
      </c>
      <c r="KV354" s="461">
        <f t="shared" si="680"/>
        <v>0</v>
      </c>
      <c r="KW354" s="461">
        <f t="shared" si="680"/>
        <v>0</v>
      </c>
      <c r="KX354" s="461">
        <f t="shared" si="680"/>
        <v>0</v>
      </c>
      <c r="KY354" s="461">
        <f t="shared" si="680"/>
        <v>0</v>
      </c>
      <c r="KZ354" s="461">
        <f t="shared" si="680"/>
        <v>0</v>
      </c>
      <c r="LA354" s="461">
        <f t="shared" si="680"/>
        <v>0</v>
      </c>
      <c r="LB354" s="461">
        <f t="shared" si="680"/>
        <v>0</v>
      </c>
      <c r="LC354" s="461">
        <f t="shared" si="680"/>
        <v>0</v>
      </c>
      <c r="LD354" s="461">
        <f t="shared" si="680"/>
        <v>0</v>
      </c>
      <c r="LE354" s="461">
        <f t="shared" si="680"/>
        <v>0</v>
      </c>
      <c r="LF354" s="461">
        <f t="shared" si="680"/>
        <v>0</v>
      </c>
      <c r="LG354" s="461">
        <f t="shared" si="680"/>
        <v>0</v>
      </c>
      <c r="LH354" s="461">
        <f t="shared" si="680"/>
        <v>0</v>
      </c>
      <c r="LI354" s="461">
        <f t="shared" si="680"/>
        <v>0</v>
      </c>
      <c r="LJ354" s="461">
        <f t="shared" si="680"/>
        <v>0</v>
      </c>
      <c r="LK354" s="461">
        <f t="shared" si="680"/>
        <v>0</v>
      </c>
      <c r="LL354" s="461">
        <f t="shared" si="680"/>
        <v>0</v>
      </c>
      <c r="LM354" s="461">
        <f t="shared" ref="LM354:NK359" si="681">(COUNTIF(INDEX($C$167:$NK$324,MATCH($C354,$C$167:$C$324,0)+1,LM$164+1),"&gt;"&amp;0)+COUNTIF(INDEX($C$167:$NK$324,MATCH($C354,$C$167:$C$324,0)+5,LM$164+1),"&gt;"&amp;0))*$B354</f>
        <v>0</v>
      </c>
      <c r="LN354" s="461">
        <f t="shared" si="681"/>
        <v>0</v>
      </c>
      <c r="LO354" s="461">
        <f t="shared" si="681"/>
        <v>0</v>
      </c>
      <c r="LP354" s="461">
        <f t="shared" si="681"/>
        <v>0</v>
      </c>
      <c r="LQ354" s="461">
        <f t="shared" si="681"/>
        <v>0</v>
      </c>
      <c r="LR354" s="461">
        <f t="shared" si="681"/>
        <v>0</v>
      </c>
      <c r="LS354" s="461">
        <f t="shared" si="681"/>
        <v>0</v>
      </c>
      <c r="LT354" s="461">
        <f t="shared" si="681"/>
        <v>0</v>
      </c>
      <c r="LU354" s="461">
        <f t="shared" si="681"/>
        <v>0</v>
      </c>
      <c r="LV354" s="461">
        <f t="shared" si="681"/>
        <v>0</v>
      </c>
      <c r="LW354" s="461">
        <f t="shared" si="681"/>
        <v>0</v>
      </c>
      <c r="LX354" s="461">
        <f t="shared" si="681"/>
        <v>0</v>
      </c>
      <c r="LY354" s="461">
        <f t="shared" si="681"/>
        <v>0</v>
      </c>
      <c r="LZ354" s="461">
        <f t="shared" si="681"/>
        <v>0</v>
      </c>
      <c r="MA354" s="461">
        <f t="shared" si="681"/>
        <v>0</v>
      </c>
      <c r="MB354" s="461">
        <f t="shared" si="681"/>
        <v>0</v>
      </c>
      <c r="MC354" s="461">
        <f t="shared" si="681"/>
        <v>0</v>
      </c>
      <c r="MD354" s="461">
        <f t="shared" si="681"/>
        <v>0</v>
      </c>
      <c r="ME354" s="461">
        <f t="shared" si="681"/>
        <v>0</v>
      </c>
      <c r="MF354" s="461">
        <f t="shared" si="681"/>
        <v>0</v>
      </c>
      <c r="MG354" s="461">
        <f t="shared" si="681"/>
        <v>0</v>
      </c>
      <c r="MH354" s="461">
        <f t="shared" si="681"/>
        <v>0</v>
      </c>
      <c r="MI354" s="461">
        <f t="shared" si="681"/>
        <v>0</v>
      </c>
      <c r="MJ354" s="461">
        <f t="shared" si="681"/>
        <v>0</v>
      </c>
      <c r="MK354" s="461">
        <f t="shared" si="681"/>
        <v>0</v>
      </c>
      <c r="ML354" s="461">
        <f t="shared" si="681"/>
        <v>0</v>
      </c>
      <c r="MM354" s="461">
        <f t="shared" si="681"/>
        <v>0</v>
      </c>
      <c r="MN354" s="461">
        <f t="shared" si="681"/>
        <v>0</v>
      </c>
      <c r="MO354" s="461">
        <f t="shared" si="681"/>
        <v>0</v>
      </c>
      <c r="MP354" s="461">
        <f t="shared" si="681"/>
        <v>0</v>
      </c>
      <c r="MQ354" s="461">
        <f t="shared" si="681"/>
        <v>0</v>
      </c>
      <c r="MR354" s="461">
        <f t="shared" si="681"/>
        <v>0</v>
      </c>
      <c r="MS354" s="461">
        <f t="shared" si="681"/>
        <v>0</v>
      </c>
      <c r="MT354" s="461">
        <f t="shared" si="681"/>
        <v>0</v>
      </c>
      <c r="MU354" s="461">
        <f t="shared" si="681"/>
        <v>0</v>
      </c>
      <c r="MV354" s="461">
        <f t="shared" si="681"/>
        <v>0</v>
      </c>
      <c r="MW354" s="461">
        <f t="shared" si="681"/>
        <v>0</v>
      </c>
      <c r="MX354" s="461">
        <f t="shared" si="681"/>
        <v>0</v>
      </c>
      <c r="MY354" s="461">
        <f t="shared" si="681"/>
        <v>0</v>
      </c>
      <c r="MZ354" s="461">
        <f t="shared" si="681"/>
        <v>0</v>
      </c>
      <c r="NA354" s="461">
        <f t="shared" si="681"/>
        <v>0</v>
      </c>
      <c r="NB354" s="461">
        <f t="shared" si="681"/>
        <v>0</v>
      </c>
      <c r="NC354" s="461">
        <f t="shared" si="681"/>
        <v>0</v>
      </c>
      <c r="ND354" s="461">
        <f t="shared" si="681"/>
        <v>0</v>
      </c>
      <c r="NE354" s="461">
        <f t="shared" si="681"/>
        <v>0</v>
      </c>
      <c r="NF354" s="461">
        <f t="shared" si="681"/>
        <v>0</v>
      </c>
      <c r="NG354" s="461">
        <f t="shared" si="681"/>
        <v>0</v>
      </c>
      <c r="NH354" s="461">
        <f t="shared" si="681"/>
        <v>0</v>
      </c>
      <c r="NI354" s="461">
        <f t="shared" si="681"/>
        <v>0</v>
      </c>
      <c r="NJ354" s="461">
        <f t="shared" si="681"/>
        <v>0</v>
      </c>
      <c r="NK354" s="462">
        <f t="shared" si="681"/>
        <v>0</v>
      </c>
    </row>
    <row r="355" spans="1:375" x14ac:dyDescent="0.15">
      <c r="A355" s="463"/>
      <c r="B355" s="464">
        <f>B19</f>
        <v>2500</v>
      </c>
      <c r="C355" s="454" t="str">
        <f>C183</f>
        <v>200 / Google</v>
      </c>
      <c r="D355" s="454">
        <f t="shared" ref="D355:S363" si="682">(COUNTIF(INDEX($C$167:$NK$324,MATCH($C355,$C$167:$C$324,0)+1,D$164+1),"&gt;"&amp;0)+COUNTIF(INDEX($C$167:$NK$324,MATCH($C355,$C$167:$C$324,0)+5,D$164+1),"&gt;"&amp;0))*$B355</f>
        <v>0</v>
      </c>
      <c r="E355" s="454">
        <f t="shared" si="682"/>
        <v>0</v>
      </c>
      <c r="F355" s="454">
        <f t="shared" si="682"/>
        <v>0</v>
      </c>
      <c r="G355" s="454">
        <f t="shared" si="682"/>
        <v>0</v>
      </c>
      <c r="H355" s="454">
        <f t="shared" si="682"/>
        <v>0</v>
      </c>
      <c r="I355" s="454">
        <f t="shared" si="682"/>
        <v>0</v>
      </c>
      <c r="J355" s="454">
        <f t="shared" si="682"/>
        <v>0</v>
      </c>
      <c r="K355" s="454">
        <f t="shared" si="682"/>
        <v>0</v>
      </c>
      <c r="L355" s="454">
        <f t="shared" si="682"/>
        <v>0</v>
      </c>
      <c r="M355" s="454">
        <f t="shared" si="682"/>
        <v>0</v>
      </c>
      <c r="N355" s="454">
        <f t="shared" si="682"/>
        <v>0</v>
      </c>
      <c r="O355" s="454">
        <f t="shared" si="682"/>
        <v>0</v>
      </c>
      <c r="P355" s="454">
        <f t="shared" si="682"/>
        <v>0</v>
      </c>
      <c r="Q355" s="454">
        <f t="shared" si="682"/>
        <v>0</v>
      </c>
      <c r="R355" s="454">
        <f t="shared" si="682"/>
        <v>0</v>
      </c>
      <c r="S355" s="454">
        <f t="shared" si="682"/>
        <v>0</v>
      </c>
      <c r="T355" s="454">
        <f t="shared" si="676"/>
        <v>0</v>
      </c>
      <c r="U355" s="454">
        <f t="shared" si="676"/>
        <v>0</v>
      </c>
      <c r="V355" s="454">
        <f t="shared" si="676"/>
        <v>0</v>
      </c>
      <c r="W355" s="454">
        <f t="shared" si="676"/>
        <v>0</v>
      </c>
      <c r="X355" s="454">
        <f t="shared" si="676"/>
        <v>0</v>
      </c>
      <c r="Y355" s="454">
        <f t="shared" si="676"/>
        <v>0</v>
      </c>
      <c r="Z355" s="454">
        <f t="shared" si="676"/>
        <v>0</v>
      </c>
      <c r="AA355" s="454">
        <f t="shared" si="676"/>
        <v>0</v>
      </c>
      <c r="AB355" s="454">
        <f t="shared" si="676"/>
        <v>0</v>
      </c>
      <c r="AC355" s="454">
        <f t="shared" si="676"/>
        <v>0</v>
      </c>
      <c r="AD355" s="454">
        <f t="shared" si="676"/>
        <v>0</v>
      </c>
      <c r="AE355" s="454">
        <f t="shared" si="676"/>
        <v>0</v>
      </c>
      <c r="AF355" s="454">
        <f t="shared" si="676"/>
        <v>2500</v>
      </c>
      <c r="AG355" s="454">
        <f t="shared" si="676"/>
        <v>2500</v>
      </c>
      <c r="AH355" s="454">
        <f t="shared" si="676"/>
        <v>2500</v>
      </c>
      <c r="AI355" s="454">
        <f t="shared" si="676"/>
        <v>2500</v>
      </c>
      <c r="AJ355" s="454">
        <f t="shared" si="676"/>
        <v>2500</v>
      </c>
      <c r="AK355" s="454">
        <f t="shared" si="676"/>
        <v>2500</v>
      </c>
      <c r="AL355" s="454">
        <f t="shared" si="676"/>
        <v>2500</v>
      </c>
      <c r="AM355" s="454">
        <f t="shared" si="676"/>
        <v>2500</v>
      </c>
      <c r="AN355" s="454">
        <f t="shared" si="676"/>
        <v>2500</v>
      </c>
      <c r="AO355" s="454">
        <f t="shared" si="676"/>
        <v>2500</v>
      </c>
      <c r="AP355" s="454">
        <f t="shared" si="676"/>
        <v>2500</v>
      </c>
      <c r="AQ355" s="454">
        <f t="shared" si="676"/>
        <v>2500</v>
      </c>
      <c r="AR355" s="454">
        <f t="shared" si="676"/>
        <v>2500</v>
      </c>
      <c r="AS355" s="454">
        <f t="shared" si="676"/>
        <v>2500</v>
      </c>
      <c r="AT355" s="454">
        <f t="shared" si="676"/>
        <v>2500</v>
      </c>
      <c r="AU355" s="454">
        <f t="shared" si="676"/>
        <v>2500</v>
      </c>
      <c r="AV355" s="454">
        <f t="shared" si="676"/>
        <v>2500</v>
      </c>
      <c r="AW355" s="454">
        <f t="shared" si="676"/>
        <v>2500</v>
      </c>
      <c r="AX355" s="454">
        <f t="shared" si="676"/>
        <v>2500</v>
      </c>
      <c r="AY355" s="454">
        <f t="shared" si="676"/>
        <v>2500</v>
      </c>
      <c r="AZ355" s="454">
        <f t="shared" si="676"/>
        <v>2500</v>
      </c>
      <c r="BA355" s="454">
        <f t="shared" si="676"/>
        <v>2500</v>
      </c>
      <c r="BB355" s="454">
        <f t="shared" si="676"/>
        <v>2500</v>
      </c>
      <c r="BC355" s="454">
        <f t="shared" si="676"/>
        <v>2500</v>
      </c>
      <c r="BD355" s="454">
        <f t="shared" si="676"/>
        <v>2500</v>
      </c>
      <c r="BE355" s="454">
        <f t="shared" si="676"/>
        <v>2500</v>
      </c>
      <c r="BF355" s="454">
        <f t="shared" si="676"/>
        <v>2500</v>
      </c>
      <c r="BG355" s="454">
        <f t="shared" si="676"/>
        <v>2500</v>
      </c>
      <c r="BH355" s="454">
        <f t="shared" si="676"/>
        <v>2500</v>
      </c>
      <c r="BI355" s="454">
        <f t="shared" si="676"/>
        <v>2500</v>
      </c>
      <c r="BJ355" s="454">
        <f t="shared" si="676"/>
        <v>2500</v>
      </c>
      <c r="BK355" s="454">
        <f t="shared" si="676"/>
        <v>2500</v>
      </c>
      <c r="BL355" s="454">
        <f t="shared" si="676"/>
        <v>2500</v>
      </c>
      <c r="BM355" s="454">
        <f t="shared" si="676"/>
        <v>2500</v>
      </c>
      <c r="BN355" s="454">
        <f t="shared" si="676"/>
        <v>2500</v>
      </c>
      <c r="BO355" s="454">
        <f t="shared" si="676"/>
        <v>2500</v>
      </c>
      <c r="BP355" s="454">
        <f t="shared" si="676"/>
        <v>2500</v>
      </c>
      <c r="BQ355" s="454">
        <f t="shared" si="677"/>
        <v>2500</v>
      </c>
      <c r="BR355" s="454">
        <f t="shared" si="677"/>
        <v>2500</v>
      </c>
      <c r="BS355" s="454">
        <f t="shared" si="677"/>
        <v>2500</v>
      </c>
      <c r="BT355" s="454">
        <f t="shared" si="677"/>
        <v>2500</v>
      </c>
      <c r="BU355" s="454">
        <f t="shared" si="677"/>
        <v>2500</v>
      </c>
      <c r="BV355" s="454">
        <f t="shared" si="677"/>
        <v>2500</v>
      </c>
      <c r="BW355" s="454">
        <f t="shared" si="677"/>
        <v>2500</v>
      </c>
      <c r="BX355" s="454">
        <f t="shared" si="677"/>
        <v>2500</v>
      </c>
      <c r="BY355" s="454">
        <f t="shared" si="677"/>
        <v>2500</v>
      </c>
      <c r="BZ355" s="454">
        <f t="shared" si="677"/>
        <v>2500</v>
      </c>
      <c r="CA355" s="454">
        <f t="shared" si="677"/>
        <v>2500</v>
      </c>
      <c r="CB355" s="454">
        <f t="shared" si="677"/>
        <v>2500</v>
      </c>
      <c r="CC355" s="454">
        <f t="shared" si="677"/>
        <v>2500</v>
      </c>
      <c r="CD355" s="454">
        <f t="shared" si="677"/>
        <v>2500</v>
      </c>
      <c r="CE355" s="454">
        <f t="shared" si="677"/>
        <v>2500</v>
      </c>
      <c r="CF355" s="454">
        <f t="shared" si="677"/>
        <v>2500</v>
      </c>
      <c r="CG355" s="454">
        <f t="shared" si="677"/>
        <v>2500</v>
      </c>
      <c r="CH355" s="454">
        <f t="shared" si="677"/>
        <v>2500</v>
      </c>
      <c r="CI355" s="454">
        <f t="shared" si="677"/>
        <v>2500</v>
      </c>
      <c r="CJ355" s="454">
        <f t="shared" si="677"/>
        <v>2500</v>
      </c>
      <c r="CK355" s="454">
        <f t="shared" si="677"/>
        <v>2500</v>
      </c>
      <c r="CL355" s="454">
        <f t="shared" si="677"/>
        <v>2500</v>
      </c>
      <c r="CM355" s="454">
        <f t="shared" si="677"/>
        <v>2500</v>
      </c>
      <c r="CN355" s="454">
        <f t="shared" si="677"/>
        <v>2500</v>
      </c>
      <c r="CO355" s="454">
        <f t="shared" si="677"/>
        <v>2500</v>
      </c>
      <c r="CP355" s="454">
        <f t="shared" si="677"/>
        <v>2500</v>
      </c>
      <c r="CQ355" s="454">
        <f t="shared" si="677"/>
        <v>2500</v>
      </c>
      <c r="CR355" s="454">
        <f t="shared" si="677"/>
        <v>2500</v>
      </c>
      <c r="CS355" s="454">
        <f t="shared" si="677"/>
        <v>2500</v>
      </c>
      <c r="CT355" s="454">
        <f t="shared" si="677"/>
        <v>2500</v>
      </c>
      <c r="CU355" s="454">
        <f t="shared" si="677"/>
        <v>2500</v>
      </c>
      <c r="CV355" s="454">
        <f t="shared" si="677"/>
        <v>2500</v>
      </c>
      <c r="CW355" s="454">
        <f t="shared" si="677"/>
        <v>2500</v>
      </c>
      <c r="CX355" s="454">
        <f t="shared" si="677"/>
        <v>2500</v>
      </c>
      <c r="CY355" s="454">
        <f t="shared" si="677"/>
        <v>2500</v>
      </c>
      <c r="CZ355" s="454">
        <f t="shared" si="677"/>
        <v>2500</v>
      </c>
      <c r="DA355" s="454">
        <f t="shared" si="677"/>
        <v>2500</v>
      </c>
      <c r="DB355" s="454">
        <f t="shared" si="677"/>
        <v>2500</v>
      </c>
      <c r="DC355" s="454">
        <f t="shared" si="677"/>
        <v>2500</v>
      </c>
      <c r="DD355" s="454">
        <f t="shared" si="677"/>
        <v>2500</v>
      </c>
      <c r="DE355" s="454">
        <f t="shared" si="677"/>
        <v>2500</v>
      </c>
      <c r="DF355" s="454">
        <f t="shared" si="677"/>
        <v>2500</v>
      </c>
      <c r="DG355" s="454">
        <f t="shared" si="677"/>
        <v>2500</v>
      </c>
      <c r="DH355" s="454">
        <f t="shared" si="677"/>
        <v>2500</v>
      </c>
      <c r="DI355" s="454">
        <f t="shared" si="677"/>
        <v>2500</v>
      </c>
      <c r="DJ355" s="454">
        <f t="shared" si="677"/>
        <v>2500</v>
      </c>
      <c r="DK355" s="454">
        <f t="shared" si="677"/>
        <v>2500</v>
      </c>
      <c r="DL355" s="454">
        <f t="shared" si="677"/>
        <v>2500</v>
      </c>
      <c r="DM355" s="454">
        <f t="shared" si="677"/>
        <v>2500</v>
      </c>
      <c r="DN355" s="454">
        <f t="shared" si="677"/>
        <v>2500</v>
      </c>
      <c r="DO355" s="454">
        <f t="shared" si="677"/>
        <v>2500</v>
      </c>
      <c r="DP355" s="454">
        <f t="shared" si="677"/>
        <v>2500</v>
      </c>
      <c r="DQ355" s="454">
        <f t="shared" si="677"/>
        <v>2500</v>
      </c>
      <c r="DR355" s="454">
        <f t="shared" si="677"/>
        <v>2500</v>
      </c>
      <c r="DS355" s="454">
        <f t="shared" si="677"/>
        <v>2500</v>
      </c>
      <c r="DT355" s="454">
        <f t="shared" si="677"/>
        <v>2500</v>
      </c>
      <c r="DU355" s="454">
        <f t="shared" si="677"/>
        <v>2500</v>
      </c>
      <c r="DV355" s="454">
        <f t="shared" si="677"/>
        <v>2500</v>
      </c>
      <c r="DW355" s="454">
        <f t="shared" si="677"/>
        <v>2500</v>
      </c>
      <c r="DX355" s="454">
        <f t="shared" si="677"/>
        <v>2500</v>
      </c>
      <c r="DY355" s="454">
        <f t="shared" si="677"/>
        <v>2500</v>
      </c>
      <c r="DZ355" s="454">
        <f t="shared" si="677"/>
        <v>2500</v>
      </c>
      <c r="EA355" s="454">
        <f t="shared" si="677"/>
        <v>2500</v>
      </c>
      <c r="EB355" s="454">
        <f t="shared" si="677"/>
        <v>2500</v>
      </c>
      <c r="EC355" s="454">
        <f t="shared" si="678"/>
        <v>2500</v>
      </c>
      <c r="ED355" s="454">
        <f t="shared" si="678"/>
        <v>2500</v>
      </c>
      <c r="EE355" s="454">
        <f t="shared" si="678"/>
        <v>2500</v>
      </c>
      <c r="EF355" s="454">
        <f t="shared" si="678"/>
        <v>2500</v>
      </c>
      <c r="EG355" s="454">
        <f t="shared" si="678"/>
        <v>2500</v>
      </c>
      <c r="EH355" s="454">
        <f t="shared" si="678"/>
        <v>2500</v>
      </c>
      <c r="EI355" s="454">
        <f t="shared" si="678"/>
        <v>2500</v>
      </c>
      <c r="EJ355" s="454">
        <f t="shared" si="678"/>
        <v>2500</v>
      </c>
      <c r="EK355" s="454">
        <f t="shared" si="678"/>
        <v>2500</v>
      </c>
      <c r="EL355" s="454">
        <f t="shared" si="678"/>
        <v>2500</v>
      </c>
      <c r="EM355" s="454">
        <f t="shared" si="678"/>
        <v>2500</v>
      </c>
      <c r="EN355" s="454">
        <f t="shared" si="678"/>
        <v>2500</v>
      </c>
      <c r="EO355" s="454">
        <f t="shared" si="678"/>
        <v>2500</v>
      </c>
      <c r="EP355" s="454">
        <f t="shared" si="678"/>
        <v>2500</v>
      </c>
      <c r="EQ355" s="454">
        <f t="shared" si="678"/>
        <v>2500</v>
      </c>
      <c r="ER355" s="454">
        <f t="shared" si="678"/>
        <v>2500</v>
      </c>
      <c r="ES355" s="454">
        <f t="shared" si="678"/>
        <v>2500</v>
      </c>
      <c r="ET355" s="454">
        <f t="shared" si="678"/>
        <v>2500</v>
      </c>
      <c r="EU355" s="454">
        <f t="shared" si="678"/>
        <v>2500</v>
      </c>
      <c r="EV355" s="454">
        <f t="shared" si="678"/>
        <v>2500</v>
      </c>
      <c r="EW355" s="454">
        <f t="shared" si="678"/>
        <v>2500</v>
      </c>
      <c r="EX355" s="454">
        <f t="shared" si="678"/>
        <v>2500</v>
      </c>
      <c r="EY355" s="454">
        <f t="shared" si="678"/>
        <v>2500</v>
      </c>
      <c r="EZ355" s="454">
        <f t="shared" si="678"/>
        <v>2500</v>
      </c>
      <c r="FA355" s="454">
        <f t="shared" si="678"/>
        <v>2500</v>
      </c>
      <c r="FB355" s="454">
        <f t="shared" si="678"/>
        <v>2500</v>
      </c>
      <c r="FC355" s="454">
        <f t="shared" si="678"/>
        <v>2500</v>
      </c>
      <c r="FD355" s="454">
        <f t="shared" si="678"/>
        <v>2500</v>
      </c>
      <c r="FE355" s="454">
        <f t="shared" si="678"/>
        <v>2500</v>
      </c>
      <c r="FF355" s="454">
        <f t="shared" si="678"/>
        <v>2500</v>
      </c>
      <c r="FG355" s="454">
        <f t="shared" si="678"/>
        <v>2500</v>
      </c>
      <c r="FH355" s="454">
        <f t="shared" si="678"/>
        <v>2500</v>
      </c>
      <c r="FI355" s="454">
        <f t="shared" si="678"/>
        <v>2500</v>
      </c>
      <c r="FJ355" s="454">
        <f t="shared" si="678"/>
        <v>2500</v>
      </c>
      <c r="FK355" s="454">
        <f t="shared" si="678"/>
        <v>2500</v>
      </c>
      <c r="FL355" s="454">
        <f t="shared" si="678"/>
        <v>2500</v>
      </c>
      <c r="FM355" s="454">
        <f t="shared" si="678"/>
        <v>2500</v>
      </c>
      <c r="FN355" s="454">
        <f t="shared" si="678"/>
        <v>2500</v>
      </c>
      <c r="FO355" s="454">
        <f t="shared" si="678"/>
        <v>2500</v>
      </c>
      <c r="FP355" s="454">
        <f t="shared" si="678"/>
        <v>2500</v>
      </c>
      <c r="FQ355" s="454">
        <f t="shared" si="678"/>
        <v>2500</v>
      </c>
      <c r="FR355" s="454">
        <f t="shared" si="678"/>
        <v>2500</v>
      </c>
      <c r="FS355" s="454">
        <f t="shared" si="678"/>
        <v>2500</v>
      </c>
      <c r="FT355" s="454">
        <f t="shared" si="678"/>
        <v>0</v>
      </c>
      <c r="FU355" s="454">
        <f t="shared" si="678"/>
        <v>0</v>
      </c>
      <c r="FV355" s="454">
        <f t="shared" si="678"/>
        <v>0</v>
      </c>
      <c r="FW355" s="454">
        <f t="shared" si="678"/>
        <v>2500</v>
      </c>
      <c r="FX355" s="454">
        <f t="shared" si="678"/>
        <v>2500</v>
      </c>
      <c r="FY355" s="454">
        <f t="shared" si="678"/>
        <v>2500</v>
      </c>
      <c r="FZ355" s="454">
        <f t="shared" si="678"/>
        <v>2500</v>
      </c>
      <c r="GA355" s="454">
        <f t="shared" si="678"/>
        <v>2500</v>
      </c>
      <c r="GB355" s="454">
        <f t="shared" si="678"/>
        <v>2500</v>
      </c>
      <c r="GC355" s="454">
        <f t="shared" si="678"/>
        <v>2500</v>
      </c>
      <c r="GD355" s="454">
        <f t="shared" si="678"/>
        <v>2500</v>
      </c>
      <c r="GE355" s="454">
        <f t="shared" si="678"/>
        <v>2500</v>
      </c>
      <c r="GF355" s="454">
        <f t="shared" si="678"/>
        <v>2500</v>
      </c>
      <c r="GG355" s="454">
        <f t="shared" si="678"/>
        <v>2500</v>
      </c>
      <c r="GH355" s="454">
        <f t="shared" si="678"/>
        <v>2500</v>
      </c>
      <c r="GI355" s="454">
        <f t="shared" si="678"/>
        <v>2500</v>
      </c>
      <c r="GJ355" s="454">
        <f t="shared" si="678"/>
        <v>2500</v>
      </c>
      <c r="GK355" s="454">
        <f t="shared" si="678"/>
        <v>2500</v>
      </c>
      <c r="GL355" s="454">
        <f t="shared" si="678"/>
        <v>2500</v>
      </c>
      <c r="GM355" s="454">
        <f t="shared" si="678"/>
        <v>2500</v>
      </c>
      <c r="GN355" s="454">
        <f t="shared" si="678"/>
        <v>2500</v>
      </c>
      <c r="GO355" s="454">
        <f t="shared" si="679"/>
        <v>2500</v>
      </c>
      <c r="GP355" s="454">
        <f t="shared" si="679"/>
        <v>2500</v>
      </c>
      <c r="GQ355" s="454">
        <f t="shared" si="679"/>
        <v>2500</v>
      </c>
      <c r="GR355" s="454">
        <f t="shared" si="679"/>
        <v>2500</v>
      </c>
      <c r="GS355" s="454">
        <f t="shared" si="679"/>
        <v>2500</v>
      </c>
      <c r="GT355" s="454">
        <f t="shared" si="679"/>
        <v>2500</v>
      </c>
      <c r="GU355" s="454">
        <f t="shared" si="679"/>
        <v>2500</v>
      </c>
      <c r="GV355" s="454">
        <f t="shared" si="679"/>
        <v>2500</v>
      </c>
      <c r="GW355" s="454">
        <f t="shared" si="679"/>
        <v>2500</v>
      </c>
      <c r="GX355" s="454">
        <f t="shared" si="679"/>
        <v>2500</v>
      </c>
      <c r="GY355" s="454">
        <f t="shared" si="679"/>
        <v>2500</v>
      </c>
      <c r="GZ355" s="454">
        <f t="shared" si="679"/>
        <v>2500</v>
      </c>
      <c r="HA355" s="454">
        <f t="shared" si="679"/>
        <v>2500</v>
      </c>
      <c r="HB355" s="454">
        <f t="shared" si="679"/>
        <v>2500</v>
      </c>
      <c r="HC355" s="454">
        <f t="shared" si="679"/>
        <v>2500</v>
      </c>
      <c r="HD355" s="454">
        <f t="shared" si="679"/>
        <v>2500</v>
      </c>
      <c r="HE355" s="454">
        <f t="shared" si="679"/>
        <v>2500</v>
      </c>
      <c r="HF355" s="454">
        <f t="shared" si="679"/>
        <v>2500</v>
      </c>
      <c r="HG355" s="454">
        <f t="shared" si="679"/>
        <v>2500</v>
      </c>
      <c r="HH355" s="454">
        <f t="shared" si="679"/>
        <v>2500</v>
      </c>
      <c r="HI355" s="454">
        <f t="shared" si="679"/>
        <v>2500</v>
      </c>
      <c r="HJ355" s="454">
        <f t="shared" si="679"/>
        <v>2500</v>
      </c>
      <c r="HK355" s="454">
        <f t="shared" si="679"/>
        <v>2500</v>
      </c>
      <c r="HL355" s="454">
        <f t="shared" si="679"/>
        <v>2500</v>
      </c>
      <c r="HM355" s="454">
        <f t="shared" si="679"/>
        <v>2500</v>
      </c>
      <c r="HN355" s="454">
        <f t="shared" si="679"/>
        <v>2500</v>
      </c>
      <c r="HO355" s="454">
        <f t="shared" si="679"/>
        <v>2500</v>
      </c>
      <c r="HP355" s="454">
        <f t="shared" si="679"/>
        <v>2500</v>
      </c>
      <c r="HQ355" s="454">
        <f t="shared" si="679"/>
        <v>2500</v>
      </c>
      <c r="HR355" s="454">
        <f t="shared" si="679"/>
        <v>2500</v>
      </c>
      <c r="HS355" s="454">
        <f t="shared" si="679"/>
        <v>2500</v>
      </c>
      <c r="HT355" s="454">
        <f t="shared" si="679"/>
        <v>2500</v>
      </c>
      <c r="HU355" s="454">
        <f t="shared" si="679"/>
        <v>2500</v>
      </c>
      <c r="HV355" s="454">
        <f t="shared" si="679"/>
        <v>2500</v>
      </c>
      <c r="HW355" s="454">
        <f t="shared" si="679"/>
        <v>2500</v>
      </c>
      <c r="HX355" s="454">
        <f t="shared" si="679"/>
        <v>2500</v>
      </c>
      <c r="HY355" s="454">
        <f t="shared" si="679"/>
        <v>2500</v>
      </c>
      <c r="HZ355" s="454">
        <f t="shared" si="679"/>
        <v>2500</v>
      </c>
      <c r="IA355" s="454">
        <f t="shared" si="679"/>
        <v>2500</v>
      </c>
      <c r="IB355" s="454">
        <f t="shared" si="679"/>
        <v>2500</v>
      </c>
      <c r="IC355" s="454">
        <f t="shared" si="679"/>
        <v>2500</v>
      </c>
      <c r="ID355" s="454">
        <f t="shared" si="679"/>
        <v>2500</v>
      </c>
      <c r="IE355" s="454">
        <f t="shared" si="679"/>
        <v>2500</v>
      </c>
      <c r="IF355" s="454">
        <f t="shared" si="679"/>
        <v>2500</v>
      </c>
      <c r="IG355" s="454">
        <f t="shared" si="679"/>
        <v>2500</v>
      </c>
      <c r="IH355" s="454">
        <f t="shared" si="679"/>
        <v>2500</v>
      </c>
      <c r="II355" s="454">
        <f t="shared" si="679"/>
        <v>2500</v>
      </c>
      <c r="IJ355" s="454">
        <f t="shared" si="679"/>
        <v>2500</v>
      </c>
      <c r="IK355" s="454">
        <f t="shared" si="679"/>
        <v>2500</v>
      </c>
      <c r="IL355" s="454">
        <f t="shared" si="679"/>
        <v>2500</v>
      </c>
      <c r="IM355" s="454">
        <f t="shared" si="679"/>
        <v>2500</v>
      </c>
      <c r="IN355" s="454">
        <f t="shared" si="679"/>
        <v>2500</v>
      </c>
      <c r="IO355" s="454">
        <f t="shared" si="679"/>
        <v>2500</v>
      </c>
      <c r="IP355" s="454">
        <f t="shared" si="679"/>
        <v>2500</v>
      </c>
      <c r="IQ355" s="454">
        <f t="shared" si="679"/>
        <v>2500</v>
      </c>
      <c r="IR355" s="454">
        <f t="shared" si="679"/>
        <v>2500</v>
      </c>
      <c r="IS355" s="454">
        <f t="shared" si="679"/>
        <v>2500</v>
      </c>
      <c r="IT355" s="454">
        <f t="shared" si="679"/>
        <v>2500</v>
      </c>
      <c r="IU355" s="454">
        <f t="shared" si="679"/>
        <v>2500</v>
      </c>
      <c r="IV355" s="454">
        <f t="shared" si="679"/>
        <v>2500</v>
      </c>
      <c r="IW355" s="454">
        <f t="shared" si="679"/>
        <v>2500</v>
      </c>
      <c r="IX355" s="454">
        <f t="shared" si="679"/>
        <v>2500</v>
      </c>
      <c r="IY355" s="454">
        <f t="shared" si="679"/>
        <v>2500</v>
      </c>
      <c r="IZ355" s="454">
        <f t="shared" si="679"/>
        <v>2500</v>
      </c>
      <c r="JA355" s="454">
        <f t="shared" si="680"/>
        <v>2500</v>
      </c>
      <c r="JB355" s="454">
        <f t="shared" si="680"/>
        <v>2500</v>
      </c>
      <c r="JC355" s="454">
        <f t="shared" si="680"/>
        <v>2500</v>
      </c>
      <c r="JD355" s="454">
        <f t="shared" si="680"/>
        <v>2500</v>
      </c>
      <c r="JE355" s="454">
        <f t="shared" si="680"/>
        <v>2500</v>
      </c>
      <c r="JF355" s="454">
        <f t="shared" si="680"/>
        <v>2500</v>
      </c>
      <c r="JG355" s="454">
        <f t="shared" si="680"/>
        <v>2500</v>
      </c>
      <c r="JH355" s="454">
        <f t="shared" si="680"/>
        <v>2500</v>
      </c>
      <c r="JI355" s="454">
        <f t="shared" si="680"/>
        <v>0</v>
      </c>
      <c r="JJ355" s="454">
        <f t="shared" si="680"/>
        <v>0</v>
      </c>
      <c r="JK355" s="454">
        <f t="shared" si="680"/>
        <v>0</v>
      </c>
      <c r="JL355" s="454">
        <f t="shared" si="680"/>
        <v>0</v>
      </c>
      <c r="JM355" s="454">
        <f t="shared" si="680"/>
        <v>0</v>
      </c>
      <c r="JN355" s="454">
        <f t="shared" si="680"/>
        <v>0</v>
      </c>
      <c r="JO355" s="454">
        <f t="shared" si="680"/>
        <v>0</v>
      </c>
      <c r="JP355" s="454">
        <f t="shared" si="680"/>
        <v>0</v>
      </c>
      <c r="JQ355" s="454">
        <f t="shared" si="680"/>
        <v>0</v>
      </c>
      <c r="JR355" s="454">
        <f t="shared" si="680"/>
        <v>0</v>
      </c>
      <c r="JS355" s="454">
        <f t="shared" si="680"/>
        <v>0</v>
      </c>
      <c r="JT355" s="454">
        <f t="shared" si="680"/>
        <v>0</v>
      </c>
      <c r="JU355" s="454">
        <f t="shared" si="680"/>
        <v>0</v>
      </c>
      <c r="JV355" s="454">
        <f t="shared" si="680"/>
        <v>0</v>
      </c>
      <c r="JW355" s="454">
        <f t="shared" si="680"/>
        <v>0</v>
      </c>
      <c r="JX355" s="454">
        <f t="shared" si="680"/>
        <v>0</v>
      </c>
      <c r="JY355" s="454">
        <f t="shared" si="680"/>
        <v>0</v>
      </c>
      <c r="JZ355" s="454">
        <f t="shared" si="680"/>
        <v>0</v>
      </c>
      <c r="KA355" s="454">
        <f t="shared" si="680"/>
        <v>0</v>
      </c>
      <c r="KB355" s="454">
        <f t="shared" si="680"/>
        <v>0</v>
      </c>
      <c r="KC355" s="454">
        <f t="shared" si="680"/>
        <v>0</v>
      </c>
      <c r="KD355" s="454">
        <f t="shared" si="680"/>
        <v>0</v>
      </c>
      <c r="KE355" s="454">
        <f t="shared" si="680"/>
        <v>0</v>
      </c>
      <c r="KF355" s="454">
        <f t="shared" si="680"/>
        <v>0</v>
      </c>
      <c r="KG355" s="454">
        <f t="shared" si="680"/>
        <v>0</v>
      </c>
      <c r="KH355" s="454">
        <f t="shared" si="680"/>
        <v>0</v>
      </c>
      <c r="KI355" s="454">
        <f t="shared" si="680"/>
        <v>0</v>
      </c>
      <c r="KJ355" s="454">
        <f t="shared" si="680"/>
        <v>0</v>
      </c>
      <c r="KK355" s="454">
        <f t="shared" si="680"/>
        <v>0</v>
      </c>
      <c r="KL355" s="454">
        <f t="shared" si="680"/>
        <v>0</v>
      </c>
      <c r="KM355" s="454">
        <f t="shared" si="680"/>
        <v>0</v>
      </c>
      <c r="KN355" s="454">
        <f t="shared" si="680"/>
        <v>0</v>
      </c>
      <c r="KO355" s="454">
        <f t="shared" si="680"/>
        <v>0</v>
      </c>
      <c r="KP355" s="454">
        <f t="shared" si="680"/>
        <v>0</v>
      </c>
      <c r="KQ355" s="454">
        <f t="shared" si="680"/>
        <v>0</v>
      </c>
      <c r="KR355" s="454">
        <f t="shared" si="680"/>
        <v>0</v>
      </c>
      <c r="KS355" s="454">
        <f t="shared" si="680"/>
        <v>0</v>
      </c>
      <c r="KT355" s="454">
        <f t="shared" si="680"/>
        <v>0</v>
      </c>
      <c r="KU355" s="454">
        <f t="shared" si="680"/>
        <v>0</v>
      </c>
      <c r="KV355" s="454">
        <f t="shared" si="680"/>
        <v>0</v>
      </c>
      <c r="KW355" s="454">
        <f t="shared" si="680"/>
        <v>0</v>
      </c>
      <c r="KX355" s="454">
        <f t="shared" si="680"/>
        <v>0</v>
      </c>
      <c r="KY355" s="454">
        <f t="shared" si="680"/>
        <v>0</v>
      </c>
      <c r="KZ355" s="454">
        <f t="shared" si="680"/>
        <v>0</v>
      </c>
      <c r="LA355" s="454">
        <f t="shared" si="680"/>
        <v>0</v>
      </c>
      <c r="LB355" s="454">
        <f t="shared" si="680"/>
        <v>0</v>
      </c>
      <c r="LC355" s="454">
        <f t="shared" si="680"/>
        <v>0</v>
      </c>
      <c r="LD355" s="454">
        <f t="shared" si="680"/>
        <v>0</v>
      </c>
      <c r="LE355" s="454">
        <f t="shared" si="680"/>
        <v>0</v>
      </c>
      <c r="LF355" s="454">
        <f t="shared" si="680"/>
        <v>0</v>
      </c>
      <c r="LG355" s="454">
        <f t="shared" si="680"/>
        <v>0</v>
      </c>
      <c r="LH355" s="454">
        <f t="shared" si="680"/>
        <v>0</v>
      </c>
      <c r="LI355" s="454">
        <f t="shared" si="680"/>
        <v>0</v>
      </c>
      <c r="LJ355" s="454">
        <f t="shared" si="680"/>
        <v>0</v>
      </c>
      <c r="LK355" s="454">
        <f t="shared" si="680"/>
        <v>0</v>
      </c>
      <c r="LL355" s="454">
        <f t="shared" si="680"/>
        <v>0</v>
      </c>
      <c r="LM355" s="454">
        <f t="shared" si="681"/>
        <v>0</v>
      </c>
      <c r="LN355" s="454">
        <f t="shared" si="681"/>
        <v>0</v>
      </c>
      <c r="LO355" s="454">
        <f t="shared" si="681"/>
        <v>0</v>
      </c>
      <c r="LP355" s="454">
        <f t="shared" si="681"/>
        <v>0</v>
      </c>
      <c r="LQ355" s="454">
        <f t="shared" si="681"/>
        <v>0</v>
      </c>
      <c r="LR355" s="454">
        <f t="shared" si="681"/>
        <v>0</v>
      </c>
      <c r="LS355" s="454">
        <f t="shared" si="681"/>
        <v>0</v>
      </c>
      <c r="LT355" s="454">
        <f t="shared" si="681"/>
        <v>0</v>
      </c>
      <c r="LU355" s="454">
        <f t="shared" si="681"/>
        <v>0</v>
      </c>
      <c r="LV355" s="454">
        <f t="shared" si="681"/>
        <v>0</v>
      </c>
      <c r="LW355" s="454">
        <f t="shared" si="681"/>
        <v>0</v>
      </c>
      <c r="LX355" s="454">
        <f t="shared" si="681"/>
        <v>0</v>
      </c>
      <c r="LY355" s="454">
        <f t="shared" si="681"/>
        <v>0</v>
      </c>
      <c r="LZ355" s="454">
        <f t="shared" si="681"/>
        <v>0</v>
      </c>
      <c r="MA355" s="454">
        <f t="shared" si="681"/>
        <v>0</v>
      </c>
      <c r="MB355" s="454">
        <f t="shared" si="681"/>
        <v>0</v>
      </c>
      <c r="MC355" s="454">
        <f t="shared" si="681"/>
        <v>0</v>
      </c>
      <c r="MD355" s="454">
        <f t="shared" si="681"/>
        <v>0</v>
      </c>
      <c r="ME355" s="454">
        <f t="shared" si="681"/>
        <v>0</v>
      </c>
      <c r="MF355" s="454">
        <f t="shared" si="681"/>
        <v>0</v>
      </c>
      <c r="MG355" s="454">
        <f t="shared" si="681"/>
        <v>0</v>
      </c>
      <c r="MH355" s="454">
        <f t="shared" si="681"/>
        <v>0</v>
      </c>
      <c r="MI355" s="454">
        <f t="shared" si="681"/>
        <v>0</v>
      </c>
      <c r="MJ355" s="454">
        <f t="shared" si="681"/>
        <v>0</v>
      </c>
      <c r="MK355" s="454">
        <f t="shared" si="681"/>
        <v>0</v>
      </c>
      <c r="ML355" s="454">
        <f t="shared" si="681"/>
        <v>0</v>
      </c>
      <c r="MM355" s="454">
        <f t="shared" si="681"/>
        <v>0</v>
      </c>
      <c r="MN355" s="454">
        <f t="shared" si="681"/>
        <v>0</v>
      </c>
      <c r="MO355" s="454">
        <f t="shared" si="681"/>
        <v>0</v>
      </c>
      <c r="MP355" s="454">
        <f t="shared" si="681"/>
        <v>0</v>
      </c>
      <c r="MQ355" s="454">
        <f t="shared" si="681"/>
        <v>0</v>
      </c>
      <c r="MR355" s="454">
        <f t="shared" si="681"/>
        <v>0</v>
      </c>
      <c r="MS355" s="454">
        <f t="shared" si="681"/>
        <v>0</v>
      </c>
      <c r="MT355" s="454">
        <f t="shared" si="681"/>
        <v>0</v>
      </c>
      <c r="MU355" s="454">
        <f t="shared" si="681"/>
        <v>0</v>
      </c>
      <c r="MV355" s="454">
        <f t="shared" si="681"/>
        <v>0</v>
      </c>
      <c r="MW355" s="454">
        <f t="shared" si="681"/>
        <v>0</v>
      </c>
      <c r="MX355" s="454">
        <f t="shared" si="681"/>
        <v>0</v>
      </c>
      <c r="MY355" s="454">
        <f t="shared" si="681"/>
        <v>0</v>
      </c>
      <c r="MZ355" s="454">
        <f t="shared" si="681"/>
        <v>0</v>
      </c>
      <c r="NA355" s="454">
        <f t="shared" si="681"/>
        <v>0</v>
      </c>
      <c r="NB355" s="454">
        <f t="shared" si="681"/>
        <v>0</v>
      </c>
      <c r="NC355" s="454">
        <f t="shared" si="681"/>
        <v>0</v>
      </c>
      <c r="ND355" s="454">
        <f t="shared" si="681"/>
        <v>0</v>
      </c>
      <c r="NE355" s="454">
        <f t="shared" si="681"/>
        <v>0</v>
      </c>
      <c r="NF355" s="454">
        <f t="shared" si="681"/>
        <v>0</v>
      </c>
      <c r="NG355" s="454">
        <f t="shared" si="681"/>
        <v>0</v>
      </c>
      <c r="NH355" s="454">
        <f t="shared" si="681"/>
        <v>0</v>
      </c>
      <c r="NI355" s="454">
        <f t="shared" si="681"/>
        <v>0</v>
      </c>
      <c r="NJ355" s="454">
        <f t="shared" si="681"/>
        <v>0</v>
      </c>
      <c r="NK355" s="465">
        <f t="shared" si="681"/>
        <v>0</v>
      </c>
    </row>
    <row r="356" spans="1:375" x14ac:dyDescent="0.15">
      <c r="A356" s="463"/>
      <c r="B356" s="464">
        <f>B35</f>
        <v>4000</v>
      </c>
      <c r="C356" s="454" t="str">
        <f>C199</f>
        <v>300 / Twitter</v>
      </c>
      <c r="D356" s="454">
        <f t="shared" si="682"/>
        <v>0</v>
      </c>
      <c r="E356" s="454">
        <f t="shared" si="682"/>
        <v>0</v>
      </c>
      <c r="F356" s="454">
        <f t="shared" si="682"/>
        <v>0</v>
      </c>
      <c r="G356" s="454">
        <f t="shared" si="682"/>
        <v>0</v>
      </c>
      <c r="H356" s="454">
        <f t="shared" si="682"/>
        <v>0</v>
      </c>
      <c r="I356" s="454">
        <f t="shared" si="682"/>
        <v>0</v>
      </c>
      <c r="J356" s="454">
        <f t="shared" si="682"/>
        <v>0</v>
      </c>
      <c r="K356" s="454">
        <f t="shared" si="682"/>
        <v>0</v>
      </c>
      <c r="L356" s="454">
        <f t="shared" si="682"/>
        <v>0</v>
      </c>
      <c r="M356" s="454">
        <f t="shared" si="682"/>
        <v>0</v>
      </c>
      <c r="N356" s="454">
        <f t="shared" si="682"/>
        <v>0</v>
      </c>
      <c r="O356" s="454">
        <f t="shared" si="682"/>
        <v>0</v>
      </c>
      <c r="P356" s="454">
        <f t="shared" si="682"/>
        <v>0</v>
      </c>
      <c r="Q356" s="454">
        <f t="shared" si="682"/>
        <v>0</v>
      </c>
      <c r="R356" s="454">
        <f t="shared" si="682"/>
        <v>0</v>
      </c>
      <c r="S356" s="454">
        <f t="shared" si="682"/>
        <v>0</v>
      </c>
      <c r="T356" s="454">
        <f t="shared" si="676"/>
        <v>0</v>
      </c>
      <c r="U356" s="454">
        <f t="shared" si="676"/>
        <v>0</v>
      </c>
      <c r="V356" s="454">
        <f t="shared" si="676"/>
        <v>0</v>
      </c>
      <c r="W356" s="454">
        <f t="shared" si="676"/>
        <v>0</v>
      </c>
      <c r="X356" s="454">
        <f t="shared" si="676"/>
        <v>0</v>
      </c>
      <c r="Y356" s="454">
        <f t="shared" si="676"/>
        <v>0</v>
      </c>
      <c r="Z356" s="454">
        <f t="shared" si="676"/>
        <v>0</v>
      </c>
      <c r="AA356" s="454">
        <f t="shared" si="676"/>
        <v>0</v>
      </c>
      <c r="AB356" s="454">
        <f t="shared" si="676"/>
        <v>0</v>
      </c>
      <c r="AC356" s="454">
        <f t="shared" si="676"/>
        <v>0</v>
      </c>
      <c r="AD356" s="454">
        <f t="shared" si="676"/>
        <v>0</v>
      </c>
      <c r="AE356" s="454">
        <f t="shared" si="676"/>
        <v>0</v>
      </c>
      <c r="AF356" s="454">
        <f t="shared" si="676"/>
        <v>0</v>
      </c>
      <c r="AG356" s="454">
        <f t="shared" si="676"/>
        <v>4000</v>
      </c>
      <c r="AH356" s="454">
        <f t="shared" si="676"/>
        <v>4000</v>
      </c>
      <c r="AI356" s="454">
        <f t="shared" si="676"/>
        <v>4000</v>
      </c>
      <c r="AJ356" s="454">
        <f t="shared" si="676"/>
        <v>4000</v>
      </c>
      <c r="AK356" s="454">
        <f t="shared" si="676"/>
        <v>4000</v>
      </c>
      <c r="AL356" s="454">
        <f t="shared" si="676"/>
        <v>4000</v>
      </c>
      <c r="AM356" s="454">
        <f t="shared" si="676"/>
        <v>4000</v>
      </c>
      <c r="AN356" s="454">
        <f t="shared" si="676"/>
        <v>4000</v>
      </c>
      <c r="AO356" s="454">
        <f t="shared" si="676"/>
        <v>4000</v>
      </c>
      <c r="AP356" s="454">
        <f t="shared" si="676"/>
        <v>4000</v>
      </c>
      <c r="AQ356" s="454">
        <f t="shared" si="676"/>
        <v>4000</v>
      </c>
      <c r="AR356" s="454">
        <f t="shared" si="676"/>
        <v>4000</v>
      </c>
      <c r="AS356" s="454">
        <f t="shared" si="676"/>
        <v>4000</v>
      </c>
      <c r="AT356" s="454">
        <f t="shared" si="676"/>
        <v>4000</v>
      </c>
      <c r="AU356" s="454">
        <f t="shared" si="676"/>
        <v>4000</v>
      </c>
      <c r="AV356" s="454">
        <f t="shared" si="676"/>
        <v>4000</v>
      </c>
      <c r="AW356" s="454">
        <f t="shared" si="676"/>
        <v>4000</v>
      </c>
      <c r="AX356" s="454">
        <f t="shared" si="676"/>
        <v>4000</v>
      </c>
      <c r="AY356" s="454">
        <f t="shared" si="676"/>
        <v>4000</v>
      </c>
      <c r="AZ356" s="454">
        <f t="shared" si="676"/>
        <v>4000</v>
      </c>
      <c r="BA356" s="454">
        <f t="shared" si="676"/>
        <v>4000</v>
      </c>
      <c r="BB356" s="454">
        <f t="shared" si="676"/>
        <v>4000</v>
      </c>
      <c r="BC356" s="454">
        <f t="shared" si="676"/>
        <v>4000</v>
      </c>
      <c r="BD356" s="454">
        <f t="shared" si="676"/>
        <v>4000</v>
      </c>
      <c r="BE356" s="454">
        <f t="shared" si="676"/>
        <v>4000</v>
      </c>
      <c r="BF356" s="454">
        <f t="shared" si="676"/>
        <v>4000</v>
      </c>
      <c r="BG356" s="454">
        <f t="shared" si="676"/>
        <v>4000</v>
      </c>
      <c r="BH356" s="454">
        <f t="shared" si="676"/>
        <v>4000</v>
      </c>
      <c r="BI356" s="454">
        <f t="shared" si="676"/>
        <v>4000</v>
      </c>
      <c r="BJ356" s="454">
        <f t="shared" si="676"/>
        <v>4000</v>
      </c>
      <c r="BK356" s="454">
        <f t="shared" si="676"/>
        <v>4000</v>
      </c>
      <c r="BL356" s="454">
        <f t="shared" si="676"/>
        <v>4000</v>
      </c>
      <c r="BM356" s="454">
        <f t="shared" si="676"/>
        <v>4000</v>
      </c>
      <c r="BN356" s="454">
        <f t="shared" si="676"/>
        <v>4000</v>
      </c>
      <c r="BO356" s="454">
        <f t="shared" si="676"/>
        <v>4000</v>
      </c>
      <c r="BP356" s="454">
        <f t="shared" si="676"/>
        <v>4000</v>
      </c>
      <c r="BQ356" s="454">
        <f t="shared" si="677"/>
        <v>4000</v>
      </c>
      <c r="BR356" s="454">
        <f t="shared" si="677"/>
        <v>4000</v>
      </c>
      <c r="BS356" s="454">
        <f t="shared" si="677"/>
        <v>4000</v>
      </c>
      <c r="BT356" s="454">
        <f t="shared" si="677"/>
        <v>4000</v>
      </c>
      <c r="BU356" s="454">
        <f t="shared" si="677"/>
        <v>4000</v>
      </c>
      <c r="BV356" s="454">
        <f t="shared" si="677"/>
        <v>4000</v>
      </c>
      <c r="BW356" s="454">
        <f t="shared" si="677"/>
        <v>4000</v>
      </c>
      <c r="BX356" s="454">
        <f t="shared" si="677"/>
        <v>4000</v>
      </c>
      <c r="BY356" s="454">
        <f t="shared" si="677"/>
        <v>4000</v>
      </c>
      <c r="BZ356" s="454">
        <f t="shared" si="677"/>
        <v>4000</v>
      </c>
      <c r="CA356" s="454">
        <f t="shared" si="677"/>
        <v>4000</v>
      </c>
      <c r="CB356" s="454">
        <f t="shared" si="677"/>
        <v>4000</v>
      </c>
      <c r="CC356" s="454">
        <f t="shared" si="677"/>
        <v>4000</v>
      </c>
      <c r="CD356" s="454">
        <f t="shared" si="677"/>
        <v>4000</v>
      </c>
      <c r="CE356" s="454">
        <f t="shared" si="677"/>
        <v>4000</v>
      </c>
      <c r="CF356" s="454">
        <f t="shared" si="677"/>
        <v>4000</v>
      </c>
      <c r="CG356" s="454">
        <f t="shared" si="677"/>
        <v>4000</v>
      </c>
      <c r="CH356" s="454">
        <f t="shared" si="677"/>
        <v>4000</v>
      </c>
      <c r="CI356" s="454">
        <f t="shared" si="677"/>
        <v>4000</v>
      </c>
      <c r="CJ356" s="454">
        <f t="shared" si="677"/>
        <v>4000</v>
      </c>
      <c r="CK356" s="454">
        <f t="shared" si="677"/>
        <v>4000</v>
      </c>
      <c r="CL356" s="454">
        <f t="shared" si="677"/>
        <v>4000</v>
      </c>
      <c r="CM356" s="454">
        <f t="shared" si="677"/>
        <v>4000</v>
      </c>
      <c r="CN356" s="454">
        <f t="shared" si="677"/>
        <v>4000</v>
      </c>
      <c r="CO356" s="454">
        <f t="shared" si="677"/>
        <v>4000</v>
      </c>
      <c r="CP356" s="454">
        <f t="shared" si="677"/>
        <v>4000</v>
      </c>
      <c r="CQ356" s="454">
        <f t="shared" si="677"/>
        <v>4000</v>
      </c>
      <c r="CR356" s="454">
        <f t="shared" si="677"/>
        <v>4000</v>
      </c>
      <c r="CS356" s="454">
        <f t="shared" si="677"/>
        <v>4000</v>
      </c>
      <c r="CT356" s="454">
        <f t="shared" si="677"/>
        <v>4000</v>
      </c>
      <c r="CU356" s="454">
        <f t="shared" si="677"/>
        <v>4000</v>
      </c>
      <c r="CV356" s="454">
        <f t="shared" si="677"/>
        <v>4000</v>
      </c>
      <c r="CW356" s="454">
        <f t="shared" si="677"/>
        <v>4000</v>
      </c>
      <c r="CX356" s="454">
        <f t="shared" si="677"/>
        <v>4000</v>
      </c>
      <c r="CY356" s="454">
        <f t="shared" si="677"/>
        <v>4000</v>
      </c>
      <c r="CZ356" s="454">
        <f t="shared" si="677"/>
        <v>4000</v>
      </c>
      <c r="DA356" s="454">
        <f t="shared" si="677"/>
        <v>4000</v>
      </c>
      <c r="DB356" s="454">
        <f t="shared" si="677"/>
        <v>4000</v>
      </c>
      <c r="DC356" s="454">
        <f t="shared" si="677"/>
        <v>4000</v>
      </c>
      <c r="DD356" s="454">
        <f t="shared" si="677"/>
        <v>4000</v>
      </c>
      <c r="DE356" s="454">
        <f t="shared" si="677"/>
        <v>4000</v>
      </c>
      <c r="DF356" s="454">
        <f t="shared" si="677"/>
        <v>4000</v>
      </c>
      <c r="DG356" s="454">
        <f t="shared" si="677"/>
        <v>4000</v>
      </c>
      <c r="DH356" s="454">
        <f t="shared" si="677"/>
        <v>4000</v>
      </c>
      <c r="DI356" s="454">
        <f t="shared" si="677"/>
        <v>4000</v>
      </c>
      <c r="DJ356" s="454">
        <f t="shared" si="677"/>
        <v>4000</v>
      </c>
      <c r="DK356" s="454">
        <f t="shared" si="677"/>
        <v>4000</v>
      </c>
      <c r="DL356" s="454">
        <f t="shared" si="677"/>
        <v>4000</v>
      </c>
      <c r="DM356" s="454">
        <f t="shared" si="677"/>
        <v>4000</v>
      </c>
      <c r="DN356" s="454">
        <f t="shared" si="677"/>
        <v>4000</v>
      </c>
      <c r="DO356" s="454">
        <f t="shared" si="677"/>
        <v>4000</v>
      </c>
      <c r="DP356" s="454">
        <f t="shared" si="677"/>
        <v>4000</v>
      </c>
      <c r="DQ356" s="454">
        <f t="shared" si="677"/>
        <v>4000</v>
      </c>
      <c r="DR356" s="454">
        <f t="shared" si="677"/>
        <v>4000</v>
      </c>
      <c r="DS356" s="454">
        <f t="shared" si="677"/>
        <v>4000</v>
      </c>
      <c r="DT356" s="454">
        <f t="shared" si="677"/>
        <v>4000</v>
      </c>
      <c r="DU356" s="454">
        <f t="shared" si="677"/>
        <v>4000</v>
      </c>
      <c r="DV356" s="454">
        <f t="shared" si="677"/>
        <v>4000</v>
      </c>
      <c r="DW356" s="454">
        <f t="shared" si="677"/>
        <v>4000</v>
      </c>
      <c r="DX356" s="454">
        <f t="shared" si="677"/>
        <v>4000</v>
      </c>
      <c r="DY356" s="454">
        <f t="shared" si="677"/>
        <v>0</v>
      </c>
      <c r="DZ356" s="454">
        <f t="shared" si="677"/>
        <v>0</v>
      </c>
      <c r="EA356" s="454">
        <f t="shared" si="677"/>
        <v>0</v>
      </c>
      <c r="EB356" s="454">
        <f t="shared" si="677"/>
        <v>4000</v>
      </c>
      <c r="EC356" s="454">
        <f t="shared" si="678"/>
        <v>4000</v>
      </c>
      <c r="ED356" s="454">
        <f t="shared" si="678"/>
        <v>4000</v>
      </c>
      <c r="EE356" s="454">
        <f t="shared" si="678"/>
        <v>4000</v>
      </c>
      <c r="EF356" s="454">
        <f t="shared" si="678"/>
        <v>4000</v>
      </c>
      <c r="EG356" s="454">
        <f t="shared" si="678"/>
        <v>4000</v>
      </c>
      <c r="EH356" s="454">
        <f t="shared" si="678"/>
        <v>4000</v>
      </c>
      <c r="EI356" s="454">
        <f t="shared" si="678"/>
        <v>4000</v>
      </c>
      <c r="EJ356" s="454">
        <f t="shared" si="678"/>
        <v>4000</v>
      </c>
      <c r="EK356" s="454">
        <f t="shared" si="678"/>
        <v>4000</v>
      </c>
      <c r="EL356" s="454">
        <f t="shared" si="678"/>
        <v>4000</v>
      </c>
      <c r="EM356" s="454">
        <f t="shared" si="678"/>
        <v>4000</v>
      </c>
      <c r="EN356" s="454">
        <f t="shared" si="678"/>
        <v>4000</v>
      </c>
      <c r="EO356" s="454">
        <f t="shared" si="678"/>
        <v>4000</v>
      </c>
      <c r="EP356" s="454">
        <f t="shared" si="678"/>
        <v>4000</v>
      </c>
      <c r="EQ356" s="454">
        <f t="shared" si="678"/>
        <v>4000</v>
      </c>
      <c r="ER356" s="454">
        <f t="shared" si="678"/>
        <v>4000</v>
      </c>
      <c r="ES356" s="454">
        <f t="shared" si="678"/>
        <v>4000</v>
      </c>
      <c r="ET356" s="454">
        <f t="shared" si="678"/>
        <v>4000</v>
      </c>
      <c r="EU356" s="454">
        <f t="shared" si="678"/>
        <v>4000</v>
      </c>
      <c r="EV356" s="454">
        <f t="shared" si="678"/>
        <v>4000</v>
      </c>
      <c r="EW356" s="454">
        <f t="shared" si="678"/>
        <v>4000</v>
      </c>
      <c r="EX356" s="454">
        <f t="shared" si="678"/>
        <v>4000</v>
      </c>
      <c r="EY356" s="454">
        <f t="shared" si="678"/>
        <v>4000</v>
      </c>
      <c r="EZ356" s="454">
        <f t="shared" si="678"/>
        <v>4000</v>
      </c>
      <c r="FA356" s="454">
        <f t="shared" si="678"/>
        <v>4000</v>
      </c>
      <c r="FB356" s="454">
        <f t="shared" si="678"/>
        <v>4000</v>
      </c>
      <c r="FC356" s="454">
        <f t="shared" si="678"/>
        <v>4000</v>
      </c>
      <c r="FD356" s="454">
        <f t="shared" si="678"/>
        <v>4000</v>
      </c>
      <c r="FE356" s="454">
        <f t="shared" si="678"/>
        <v>4000</v>
      </c>
      <c r="FF356" s="454">
        <f t="shared" si="678"/>
        <v>4000</v>
      </c>
      <c r="FG356" s="454">
        <f t="shared" si="678"/>
        <v>4000</v>
      </c>
      <c r="FH356" s="454">
        <f t="shared" si="678"/>
        <v>4000</v>
      </c>
      <c r="FI356" s="454">
        <f t="shared" si="678"/>
        <v>4000</v>
      </c>
      <c r="FJ356" s="454">
        <f t="shared" si="678"/>
        <v>4000</v>
      </c>
      <c r="FK356" s="454">
        <f t="shared" si="678"/>
        <v>4000</v>
      </c>
      <c r="FL356" s="454">
        <f t="shared" si="678"/>
        <v>4000</v>
      </c>
      <c r="FM356" s="454">
        <f t="shared" si="678"/>
        <v>4000</v>
      </c>
      <c r="FN356" s="454">
        <f t="shared" si="678"/>
        <v>4000</v>
      </c>
      <c r="FO356" s="454">
        <f t="shared" si="678"/>
        <v>4000</v>
      </c>
      <c r="FP356" s="454">
        <f t="shared" si="678"/>
        <v>4000</v>
      </c>
      <c r="FQ356" s="454">
        <f t="shared" si="678"/>
        <v>4000</v>
      </c>
      <c r="FR356" s="454">
        <f t="shared" si="678"/>
        <v>4000</v>
      </c>
      <c r="FS356" s="454">
        <f t="shared" si="678"/>
        <v>4000</v>
      </c>
      <c r="FT356" s="454">
        <f t="shared" si="678"/>
        <v>4000</v>
      </c>
      <c r="FU356" s="454">
        <f t="shared" si="678"/>
        <v>4000</v>
      </c>
      <c r="FV356" s="454">
        <f t="shared" si="678"/>
        <v>4000</v>
      </c>
      <c r="FW356" s="454">
        <f t="shared" si="678"/>
        <v>4000</v>
      </c>
      <c r="FX356" s="454">
        <f t="shared" si="678"/>
        <v>4000</v>
      </c>
      <c r="FY356" s="454">
        <f t="shared" si="678"/>
        <v>4000</v>
      </c>
      <c r="FZ356" s="454">
        <f t="shared" si="678"/>
        <v>4000</v>
      </c>
      <c r="GA356" s="454">
        <f t="shared" si="678"/>
        <v>4000</v>
      </c>
      <c r="GB356" s="454">
        <f t="shared" si="678"/>
        <v>4000</v>
      </c>
      <c r="GC356" s="454">
        <f t="shared" si="678"/>
        <v>4000</v>
      </c>
      <c r="GD356" s="454">
        <f t="shared" si="678"/>
        <v>4000</v>
      </c>
      <c r="GE356" s="454">
        <f t="shared" si="678"/>
        <v>4000</v>
      </c>
      <c r="GF356" s="454">
        <f t="shared" si="678"/>
        <v>4000</v>
      </c>
      <c r="GG356" s="454">
        <f t="shared" si="678"/>
        <v>4000</v>
      </c>
      <c r="GH356" s="454">
        <f t="shared" si="678"/>
        <v>4000</v>
      </c>
      <c r="GI356" s="454">
        <f t="shared" si="678"/>
        <v>4000</v>
      </c>
      <c r="GJ356" s="454">
        <f t="shared" si="678"/>
        <v>4000</v>
      </c>
      <c r="GK356" s="454">
        <f t="shared" si="678"/>
        <v>4000</v>
      </c>
      <c r="GL356" s="454">
        <f t="shared" si="678"/>
        <v>4000</v>
      </c>
      <c r="GM356" s="454">
        <f t="shared" si="678"/>
        <v>4000</v>
      </c>
      <c r="GN356" s="454">
        <f t="shared" si="678"/>
        <v>4000</v>
      </c>
      <c r="GO356" s="454">
        <f t="shared" si="679"/>
        <v>4000</v>
      </c>
      <c r="GP356" s="454">
        <f t="shared" si="679"/>
        <v>4000</v>
      </c>
      <c r="GQ356" s="454">
        <f t="shared" si="679"/>
        <v>4000</v>
      </c>
      <c r="GR356" s="454">
        <f t="shared" si="679"/>
        <v>4000</v>
      </c>
      <c r="GS356" s="454">
        <f t="shared" si="679"/>
        <v>4000</v>
      </c>
      <c r="GT356" s="454">
        <f t="shared" si="679"/>
        <v>4000</v>
      </c>
      <c r="GU356" s="454">
        <f t="shared" si="679"/>
        <v>4000</v>
      </c>
      <c r="GV356" s="454">
        <f t="shared" si="679"/>
        <v>4000</v>
      </c>
      <c r="GW356" s="454">
        <f t="shared" si="679"/>
        <v>4000</v>
      </c>
      <c r="GX356" s="454">
        <f t="shared" si="679"/>
        <v>4000</v>
      </c>
      <c r="GY356" s="454">
        <f t="shared" si="679"/>
        <v>4000</v>
      </c>
      <c r="GZ356" s="454">
        <f t="shared" si="679"/>
        <v>4000</v>
      </c>
      <c r="HA356" s="454">
        <f t="shared" si="679"/>
        <v>4000</v>
      </c>
      <c r="HB356" s="454">
        <f t="shared" si="679"/>
        <v>4000</v>
      </c>
      <c r="HC356" s="454">
        <f t="shared" si="679"/>
        <v>4000</v>
      </c>
      <c r="HD356" s="454">
        <f t="shared" si="679"/>
        <v>4000</v>
      </c>
      <c r="HE356" s="454">
        <f t="shared" si="679"/>
        <v>4000</v>
      </c>
      <c r="HF356" s="454">
        <f t="shared" si="679"/>
        <v>4000</v>
      </c>
      <c r="HG356" s="454">
        <f t="shared" si="679"/>
        <v>4000</v>
      </c>
      <c r="HH356" s="454">
        <f t="shared" si="679"/>
        <v>4000</v>
      </c>
      <c r="HI356" s="454">
        <f t="shared" si="679"/>
        <v>4000</v>
      </c>
      <c r="HJ356" s="454">
        <f t="shared" si="679"/>
        <v>4000</v>
      </c>
      <c r="HK356" s="454">
        <f t="shared" si="679"/>
        <v>4000</v>
      </c>
      <c r="HL356" s="454">
        <f t="shared" si="679"/>
        <v>4000</v>
      </c>
      <c r="HM356" s="454">
        <f t="shared" si="679"/>
        <v>4000</v>
      </c>
      <c r="HN356" s="454">
        <f t="shared" si="679"/>
        <v>0</v>
      </c>
      <c r="HO356" s="454">
        <f t="shared" si="679"/>
        <v>0</v>
      </c>
      <c r="HP356" s="454">
        <f t="shared" si="679"/>
        <v>0</v>
      </c>
      <c r="HQ356" s="454">
        <f t="shared" si="679"/>
        <v>0</v>
      </c>
      <c r="HR356" s="454">
        <f t="shared" si="679"/>
        <v>0</v>
      </c>
      <c r="HS356" s="454">
        <f t="shared" si="679"/>
        <v>0</v>
      </c>
      <c r="HT356" s="454">
        <f t="shared" si="679"/>
        <v>0</v>
      </c>
      <c r="HU356" s="454">
        <f t="shared" si="679"/>
        <v>0</v>
      </c>
      <c r="HV356" s="454">
        <f t="shared" si="679"/>
        <v>0</v>
      </c>
      <c r="HW356" s="454">
        <f t="shared" si="679"/>
        <v>0</v>
      </c>
      <c r="HX356" s="454">
        <f t="shared" si="679"/>
        <v>0</v>
      </c>
      <c r="HY356" s="454">
        <f t="shared" si="679"/>
        <v>0</v>
      </c>
      <c r="HZ356" s="454">
        <f t="shared" si="679"/>
        <v>0</v>
      </c>
      <c r="IA356" s="454">
        <f t="shared" si="679"/>
        <v>0</v>
      </c>
      <c r="IB356" s="454">
        <f t="shared" si="679"/>
        <v>0</v>
      </c>
      <c r="IC356" s="454">
        <f t="shared" si="679"/>
        <v>0</v>
      </c>
      <c r="ID356" s="454">
        <f t="shared" si="679"/>
        <v>0</v>
      </c>
      <c r="IE356" s="454">
        <f t="shared" si="679"/>
        <v>0</v>
      </c>
      <c r="IF356" s="454">
        <f t="shared" si="679"/>
        <v>0</v>
      </c>
      <c r="IG356" s="454">
        <f t="shared" si="679"/>
        <v>0</v>
      </c>
      <c r="IH356" s="454">
        <f t="shared" si="679"/>
        <v>0</v>
      </c>
      <c r="II356" s="454">
        <f t="shared" si="679"/>
        <v>0</v>
      </c>
      <c r="IJ356" s="454">
        <f t="shared" si="679"/>
        <v>0</v>
      </c>
      <c r="IK356" s="454">
        <f t="shared" si="679"/>
        <v>0</v>
      </c>
      <c r="IL356" s="454">
        <f t="shared" si="679"/>
        <v>0</v>
      </c>
      <c r="IM356" s="454">
        <f t="shared" si="679"/>
        <v>0</v>
      </c>
      <c r="IN356" s="454">
        <f t="shared" si="679"/>
        <v>0</v>
      </c>
      <c r="IO356" s="454">
        <f t="shared" si="679"/>
        <v>0</v>
      </c>
      <c r="IP356" s="454">
        <f t="shared" si="679"/>
        <v>0</v>
      </c>
      <c r="IQ356" s="454">
        <f t="shared" si="679"/>
        <v>0</v>
      </c>
      <c r="IR356" s="454">
        <f t="shared" si="679"/>
        <v>0</v>
      </c>
      <c r="IS356" s="454">
        <f t="shared" si="679"/>
        <v>0</v>
      </c>
      <c r="IT356" s="454">
        <f t="shared" si="679"/>
        <v>0</v>
      </c>
      <c r="IU356" s="454">
        <f t="shared" si="679"/>
        <v>0</v>
      </c>
      <c r="IV356" s="454">
        <f t="shared" si="679"/>
        <v>0</v>
      </c>
      <c r="IW356" s="454">
        <f t="shared" si="679"/>
        <v>0</v>
      </c>
      <c r="IX356" s="454">
        <f t="shared" si="679"/>
        <v>0</v>
      </c>
      <c r="IY356" s="454">
        <f t="shared" si="679"/>
        <v>0</v>
      </c>
      <c r="IZ356" s="454">
        <f t="shared" si="679"/>
        <v>0</v>
      </c>
      <c r="JA356" s="454">
        <f t="shared" si="680"/>
        <v>0</v>
      </c>
      <c r="JB356" s="454">
        <f t="shared" si="680"/>
        <v>0</v>
      </c>
      <c r="JC356" s="454">
        <f t="shared" si="680"/>
        <v>0</v>
      </c>
      <c r="JD356" s="454">
        <f t="shared" si="680"/>
        <v>0</v>
      </c>
      <c r="JE356" s="454">
        <f t="shared" si="680"/>
        <v>0</v>
      </c>
      <c r="JF356" s="454">
        <f t="shared" si="680"/>
        <v>0</v>
      </c>
      <c r="JG356" s="454">
        <f t="shared" si="680"/>
        <v>0</v>
      </c>
      <c r="JH356" s="454">
        <f t="shared" si="680"/>
        <v>0</v>
      </c>
      <c r="JI356" s="454">
        <f t="shared" si="680"/>
        <v>0</v>
      </c>
      <c r="JJ356" s="454">
        <f t="shared" si="680"/>
        <v>0</v>
      </c>
      <c r="JK356" s="454">
        <f t="shared" si="680"/>
        <v>0</v>
      </c>
      <c r="JL356" s="454">
        <f t="shared" si="680"/>
        <v>0</v>
      </c>
      <c r="JM356" s="454">
        <f t="shared" si="680"/>
        <v>0</v>
      </c>
      <c r="JN356" s="454">
        <f t="shared" si="680"/>
        <v>0</v>
      </c>
      <c r="JO356" s="454">
        <f t="shared" si="680"/>
        <v>0</v>
      </c>
      <c r="JP356" s="454">
        <f t="shared" si="680"/>
        <v>0</v>
      </c>
      <c r="JQ356" s="454">
        <f t="shared" si="680"/>
        <v>0</v>
      </c>
      <c r="JR356" s="454">
        <f t="shared" si="680"/>
        <v>0</v>
      </c>
      <c r="JS356" s="454">
        <f t="shared" si="680"/>
        <v>0</v>
      </c>
      <c r="JT356" s="454">
        <f t="shared" si="680"/>
        <v>0</v>
      </c>
      <c r="JU356" s="454">
        <f t="shared" si="680"/>
        <v>0</v>
      </c>
      <c r="JV356" s="454">
        <f t="shared" si="680"/>
        <v>0</v>
      </c>
      <c r="JW356" s="454">
        <f t="shared" si="680"/>
        <v>0</v>
      </c>
      <c r="JX356" s="454">
        <f t="shared" si="680"/>
        <v>0</v>
      </c>
      <c r="JY356" s="454">
        <f t="shared" si="680"/>
        <v>0</v>
      </c>
      <c r="JZ356" s="454">
        <f t="shared" si="680"/>
        <v>0</v>
      </c>
      <c r="KA356" s="454">
        <f t="shared" si="680"/>
        <v>0</v>
      </c>
      <c r="KB356" s="454">
        <f t="shared" si="680"/>
        <v>0</v>
      </c>
      <c r="KC356" s="454">
        <f t="shared" si="680"/>
        <v>0</v>
      </c>
      <c r="KD356" s="454">
        <f t="shared" si="680"/>
        <v>0</v>
      </c>
      <c r="KE356" s="454">
        <f t="shared" si="680"/>
        <v>0</v>
      </c>
      <c r="KF356" s="454">
        <f t="shared" si="680"/>
        <v>0</v>
      </c>
      <c r="KG356" s="454">
        <f t="shared" si="680"/>
        <v>0</v>
      </c>
      <c r="KH356" s="454">
        <f t="shared" si="680"/>
        <v>0</v>
      </c>
      <c r="KI356" s="454">
        <f t="shared" si="680"/>
        <v>0</v>
      </c>
      <c r="KJ356" s="454">
        <f t="shared" si="680"/>
        <v>0</v>
      </c>
      <c r="KK356" s="454">
        <f t="shared" si="680"/>
        <v>0</v>
      </c>
      <c r="KL356" s="454">
        <f t="shared" si="680"/>
        <v>0</v>
      </c>
      <c r="KM356" s="454">
        <f t="shared" si="680"/>
        <v>0</v>
      </c>
      <c r="KN356" s="454">
        <f t="shared" si="680"/>
        <v>0</v>
      </c>
      <c r="KO356" s="454">
        <f t="shared" si="680"/>
        <v>0</v>
      </c>
      <c r="KP356" s="454">
        <f t="shared" si="680"/>
        <v>0</v>
      </c>
      <c r="KQ356" s="454">
        <f t="shared" si="680"/>
        <v>0</v>
      </c>
      <c r="KR356" s="454">
        <f t="shared" si="680"/>
        <v>0</v>
      </c>
      <c r="KS356" s="454">
        <f t="shared" si="680"/>
        <v>0</v>
      </c>
      <c r="KT356" s="454">
        <f t="shared" si="680"/>
        <v>0</v>
      </c>
      <c r="KU356" s="454">
        <f t="shared" si="680"/>
        <v>0</v>
      </c>
      <c r="KV356" s="454">
        <f t="shared" si="680"/>
        <v>0</v>
      </c>
      <c r="KW356" s="454">
        <f t="shared" si="680"/>
        <v>0</v>
      </c>
      <c r="KX356" s="454">
        <f t="shared" si="680"/>
        <v>0</v>
      </c>
      <c r="KY356" s="454">
        <f t="shared" si="680"/>
        <v>0</v>
      </c>
      <c r="KZ356" s="454">
        <f t="shared" si="680"/>
        <v>0</v>
      </c>
      <c r="LA356" s="454">
        <f t="shared" si="680"/>
        <v>0</v>
      </c>
      <c r="LB356" s="454">
        <f t="shared" si="680"/>
        <v>0</v>
      </c>
      <c r="LC356" s="454">
        <f t="shared" si="680"/>
        <v>0</v>
      </c>
      <c r="LD356" s="454">
        <f t="shared" si="680"/>
        <v>0</v>
      </c>
      <c r="LE356" s="454">
        <f t="shared" si="680"/>
        <v>0</v>
      </c>
      <c r="LF356" s="454">
        <f t="shared" si="680"/>
        <v>0</v>
      </c>
      <c r="LG356" s="454">
        <f t="shared" si="680"/>
        <v>0</v>
      </c>
      <c r="LH356" s="454">
        <f t="shared" si="680"/>
        <v>0</v>
      </c>
      <c r="LI356" s="454">
        <f t="shared" si="680"/>
        <v>0</v>
      </c>
      <c r="LJ356" s="454">
        <f t="shared" si="680"/>
        <v>0</v>
      </c>
      <c r="LK356" s="454">
        <f t="shared" si="680"/>
        <v>0</v>
      </c>
      <c r="LL356" s="454">
        <f t="shared" si="680"/>
        <v>0</v>
      </c>
      <c r="LM356" s="454">
        <f t="shared" si="681"/>
        <v>0</v>
      </c>
      <c r="LN356" s="454">
        <f t="shared" si="681"/>
        <v>0</v>
      </c>
      <c r="LO356" s="454">
        <f t="shared" si="681"/>
        <v>0</v>
      </c>
      <c r="LP356" s="454">
        <f t="shared" si="681"/>
        <v>0</v>
      </c>
      <c r="LQ356" s="454">
        <f t="shared" si="681"/>
        <v>0</v>
      </c>
      <c r="LR356" s="454">
        <f t="shared" si="681"/>
        <v>0</v>
      </c>
      <c r="LS356" s="454">
        <f t="shared" si="681"/>
        <v>0</v>
      </c>
      <c r="LT356" s="454">
        <f t="shared" si="681"/>
        <v>0</v>
      </c>
      <c r="LU356" s="454">
        <f t="shared" si="681"/>
        <v>0</v>
      </c>
      <c r="LV356" s="454">
        <f t="shared" si="681"/>
        <v>0</v>
      </c>
      <c r="LW356" s="454">
        <f t="shared" si="681"/>
        <v>0</v>
      </c>
      <c r="LX356" s="454">
        <f t="shared" si="681"/>
        <v>0</v>
      </c>
      <c r="LY356" s="454">
        <f t="shared" si="681"/>
        <v>0</v>
      </c>
      <c r="LZ356" s="454">
        <f t="shared" si="681"/>
        <v>0</v>
      </c>
      <c r="MA356" s="454">
        <f t="shared" si="681"/>
        <v>0</v>
      </c>
      <c r="MB356" s="454">
        <f t="shared" si="681"/>
        <v>0</v>
      </c>
      <c r="MC356" s="454">
        <f t="shared" si="681"/>
        <v>0</v>
      </c>
      <c r="MD356" s="454">
        <f t="shared" si="681"/>
        <v>0</v>
      </c>
      <c r="ME356" s="454">
        <f t="shared" si="681"/>
        <v>0</v>
      </c>
      <c r="MF356" s="454">
        <f t="shared" si="681"/>
        <v>0</v>
      </c>
      <c r="MG356" s="454">
        <f t="shared" si="681"/>
        <v>0</v>
      </c>
      <c r="MH356" s="454">
        <f t="shared" si="681"/>
        <v>0</v>
      </c>
      <c r="MI356" s="454">
        <f t="shared" si="681"/>
        <v>0</v>
      </c>
      <c r="MJ356" s="454">
        <f t="shared" si="681"/>
        <v>0</v>
      </c>
      <c r="MK356" s="454">
        <f t="shared" si="681"/>
        <v>0</v>
      </c>
      <c r="ML356" s="454">
        <f t="shared" si="681"/>
        <v>0</v>
      </c>
      <c r="MM356" s="454">
        <f t="shared" si="681"/>
        <v>0</v>
      </c>
      <c r="MN356" s="454">
        <f t="shared" si="681"/>
        <v>0</v>
      </c>
      <c r="MO356" s="454">
        <f t="shared" si="681"/>
        <v>0</v>
      </c>
      <c r="MP356" s="454">
        <f t="shared" si="681"/>
        <v>0</v>
      </c>
      <c r="MQ356" s="454">
        <f t="shared" si="681"/>
        <v>0</v>
      </c>
      <c r="MR356" s="454">
        <f t="shared" si="681"/>
        <v>0</v>
      </c>
      <c r="MS356" s="454">
        <f t="shared" si="681"/>
        <v>0</v>
      </c>
      <c r="MT356" s="454">
        <f t="shared" si="681"/>
        <v>0</v>
      </c>
      <c r="MU356" s="454">
        <f t="shared" si="681"/>
        <v>0</v>
      </c>
      <c r="MV356" s="454">
        <f t="shared" si="681"/>
        <v>0</v>
      </c>
      <c r="MW356" s="454">
        <f t="shared" si="681"/>
        <v>0</v>
      </c>
      <c r="MX356" s="454">
        <f t="shared" si="681"/>
        <v>0</v>
      </c>
      <c r="MY356" s="454">
        <f t="shared" si="681"/>
        <v>0</v>
      </c>
      <c r="MZ356" s="454">
        <f t="shared" si="681"/>
        <v>0</v>
      </c>
      <c r="NA356" s="454">
        <f t="shared" si="681"/>
        <v>0</v>
      </c>
      <c r="NB356" s="454">
        <f t="shared" si="681"/>
        <v>0</v>
      </c>
      <c r="NC356" s="454">
        <f t="shared" si="681"/>
        <v>0</v>
      </c>
      <c r="ND356" s="454">
        <f t="shared" si="681"/>
        <v>0</v>
      </c>
      <c r="NE356" s="454">
        <f t="shared" si="681"/>
        <v>0</v>
      </c>
      <c r="NF356" s="454">
        <f t="shared" si="681"/>
        <v>0</v>
      </c>
      <c r="NG356" s="454">
        <f t="shared" si="681"/>
        <v>0</v>
      </c>
      <c r="NH356" s="454">
        <f t="shared" si="681"/>
        <v>0</v>
      </c>
      <c r="NI356" s="454">
        <f t="shared" si="681"/>
        <v>0</v>
      </c>
      <c r="NJ356" s="454">
        <f t="shared" si="681"/>
        <v>0</v>
      </c>
      <c r="NK356" s="465">
        <f t="shared" si="681"/>
        <v>0</v>
      </c>
    </row>
    <row r="357" spans="1:375" x14ac:dyDescent="0.15">
      <c r="A357" s="463"/>
      <c r="B357" s="464">
        <f>B51</f>
        <v>3500</v>
      </c>
      <c r="C357" s="454" t="str">
        <f>C215</f>
        <v>400 / Uber</v>
      </c>
      <c r="D357" s="454">
        <f t="shared" si="682"/>
        <v>0</v>
      </c>
      <c r="E357" s="454">
        <f t="shared" si="682"/>
        <v>0</v>
      </c>
      <c r="F357" s="454">
        <f t="shared" si="682"/>
        <v>0</v>
      </c>
      <c r="G357" s="454">
        <f t="shared" si="682"/>
        <v>0</v>
      </c>
      <c r="H357" s="454">
        <f t="shared" si="682"/>
        <v>0</v>
      </c>
      <c r="I357" s="454">
        <f t="shared" si="682"/>
        <v>0</v>
      </c>
      <c r="J357" s="454">
        <f t="shared" si="682"/>
        <v>0</v>
      </c>
      <c r="K357" s="454">
        <f t="shared" si="682"/>
        <v>0</v>
      </c>
      <c r="L357" s="454">
        <f t="shared" si="682"/>
        <v>0</v>
      </c>
      <c r="M357" s="454">
        <f t="shared" si="682"/>
        <v>0</v>
      </c>
      <c r="N357" s="454">
        <f t="shared" si="682"/>
        <v>0</v>
      </c>
      <c r="O357" s="454">
        <f t="shared" si="682"/>
        <v>0</v>
      </c>
      <c r="P357" s="454">
        <f t="shared" si="682"/>
        <v>0</v>
      </c>
      <c r="Q357" s="454">
        <f t="shared" si="682"/>
        <v>0</v>
      </c>
      <c r="R357" s="454">
        <f t="shared" si="682"/>
        <v>0</v>
      </c>
      <c r="S357" s="454">
        <f t="shared" si="682"/>
        <v>0</v>
      </c>
      <c r="T357" s="454">
        <f t="shared" si="676"/>
        <v>0</v>
      </c>
      <c r="U357" s="454">
        <f t="shared" si="676"/>
        <v>0</v>
      </c>
      <c r="V357" s="454">
        <f t="shared" si="676"/>
        <v>0</v>
      </c>
      <c r="W357" s="454">
        <f t="shared" si="676"/>
        <v>0</v>
      </c>
      <c r="X357" s="454">
        <f t="shared" si="676"/>
        <v>0</v>
      </c>
      <c r="Y357" s="454">
        <f t="shared" si="676"/>
        <v>0</v>
      </c>
      <c r="Z357" s="454">
        <f t="shared" si="676"/>
        <v>0</v>
      </c>
      <c r="AA357" s="454">
        <f t="shared" si="676"/>
        <v>0</v>
      </c>
      <c r="AB357" s="454">
        <f t="shared" si="676"/>
        <v>3500</v>
      </c>
      <c r="AC357" s="454">
        <f t="shared" si="676"/>
        <v>3500</v>
      </c>
      <c r="AD357" s="454">
        <f t="shared" si="676"/>
        <v>3500</v>
      </c>
      <c r="AE357" s="454">
        <f t="shared" si="676"/>
        <v>3500</v>
      </c>
      <c r="AF357" s="454">
        <f t="shared" si="676"/>
        <v>3500</v>
      </c>
      <c r="AG357" s="454">
        <f t="shared" si="676"/>
        <v>3500</v>
      </c>
      <c r="AH357" s="454">
        <f t="shared" si="676"/>
        <v>3500</v>
      </c>
      <c r="AI357" s="454">
        <f t="shared" si="676"/>
        <v>3500</v>
      </c>
      <c r="AJ357" s="454">
        <f t="shared" si="676"/>
        <v>3500</v>
      </c>
      <c r="AK357" s="454">
        <f t="shared" si="676"/>
        <v>3500</v>
      </c>
      <c r="AL357" s="454">
        <f t="shared" si="676"/>
        <v>3500</v>
      </c>
      <c r="AM357" s="454">
        <f t="shared" si="676"/>
        <v>3500</v>
      </c>
      <c r="AN357" s="454">
        <f t="shared" si="676"/>
        <v>3500</v>
      </c>
      <c r="AO357" s="454">
        <f t="shared" si="676"/>
        <v>3500</v>
      </c>
      <c r="AP357" s="454">
        <f t="shared" si="676"/>
        <v>3500</v>
      </c>
      <c r="AQ357" s="454">
        <f t="shared" si="676"/>
        <v>3500</v>
      </c>
      <c r="AR357" s="454">
        <f t="shared" si="676"/>
        <v>3500</v>
      </c>
      <c r="AS357" s="454">
        <f t="shared" si="676"/>
        <v>3500</v>
      </c>
      <c r="AT357" s="454">
        <f t="shared" si="676"/>
        <v>3500</v>
      </c>
      <c r="AU357" s="454">
        <f t="shared" si="676"/>
        <v>3500</v>
      </c>
      <c r="AV357" s="454">
        <f t="shared" si="676"/>
        <v>3500</v>
      </c>
      <c r="AW357" s="454">
        <f t="shared" si="676"/>
        <v>3500</v>
      </c>
      <c r="AX357" s="454">
        <f t="shared" si="676"/>
        <v>3500</v>
      </c>
      <c r="AY357" s="454">
        <f t="shared" si="676"/>
        <v>3500</v>
      </c>
      <c r="AZ357" s="454">
        <f t="shared" si="676"/>
        <v>3500</v>
      </c>
      <c r="BA357" s="454">
        <f t="shared" si="676"/>
        <v>3500</v>
      </c>
      <c r="BB357" s="454">
        <f t="shared" si="676"/>
        <v>3500</v>
      </c>
      <c r="BC357" s="454">
        <f t="shared" si="676"/>
        <v>3500</v>
      </c>
      <c r="BD357" s="454">
        <f t="shared" si="676"/>
        <v>3500</v>
      </c>
      <c r="BE357" s="454">
        <f t="shared" si="676"/>
        <v>3500</v>
      </c>
      <c r="BF357" s="454">
        <f t="shared" si="676"/>
        <v>3500</v>
      </c>
      <c r="BG357" s="454">
        <f t="shared" si="676"/>
        <v>3500</v>
      </c>
      <c r="BH357" s="454">
        <f t="shared" si="676"/>
        <v>3500</v>
      </c>
      <c r="BI357" s="454">
        <f t="shared" si="676"/>
        <v>3500</v>
      </c>
      <c r="BJ357" s="454">
        <f t="shared" si="676"/>
        <v>3500</v>
      </c>
      <c r="BK357" s="454">
        <f t="shared" si="676"/>
        <v>3500</v>
      </c>
      <c r="BL357" s="454">
        <f t="shared" si="676"/>
        <v>3500</v>
      </c>
      <c r="BM357" s="454">
        <f t="shared" si="676"/>
        <v>3500</v>
      </c>
      <c r="BN357" s="454">
        <f t="shared" si="676"/>
        <v>3500</v>
      </c>
      <c r="BO357" s="454">
        <f t="shared" si="676"/>
        <v>3500</v>
      </c>
      <c r="BP357" s="454">
        <f t="shared" si="676"/>
        <v>3500</v>
      </c>
      <c r="BQ357" s="454">
        <f t="shared" si="677"/>
        <v>3500</v>
      </c>
      <c r="BR357" s="454">
        <f t="shared" si="677"/>
        <v>3500</v>
      </c>
      <c r="BS357" s="454">
        <f t="shared" si="677"/>
        <v>3500</v>
      </c>
      <c r="BT357" s="454">
        <f t="shared" si="677"/>
        <v>3500</v>
      </c>
      <c r="BU357" s="454">
        <f t="shared" si="677"/>
        <v>3500</v>
      </c>
      <c r="BV357" s="454">
        <f t="shared" si="677"/>
        <v>3500</v>
      </c>
      <c r="BW357" s="454">
        <f t="shared" si="677"/>
        <v>3500</v>
      </c>
      <c r="BX357" s="454">
        <f t="shared" si="677"/>
        <v>3500</v>
      </c>
      <c r="BY357" s="454">
        <f t="shared" si="677"/>
        <v>3500</v>
      </c>
      <c r="BZ357" s="454">
        <f t="shared" si="677"/>
        <v>3500</v>
      </c>
      <c r="CA357" s="454">
        <f t="shared" si="677"/>
        <v>3500</v>
      </c>
      <c r="CB357" s="454">
        <f t="shared" si="677"/>
        <v>3500</v>
      </c>
      <c r="CC357" s="454">
        <f t="shared" si="677"/>
        <v>3500</v>
      </c>
      <c r="CD357" s="454">
        <f t="shared" si="677"/>
        <v>3500</v>
      </c>
      <c r="CE357" s="454">
        <f t="shared" si="677"/>
        <v>3500</v>
      </c>
      <c r="CF357" s="454">
        <f t="shared" si="677"/>
        <v>3500</v>
      </c>
      <c r="CG357" s="454">
        <f t="shared" si="677"/>
        <v>3500</v>
      </c>
      <c r="CH357" s="454">
        <f t="shared" si="677"/>
        <v>3500</v>
      </c>
      <c r="CI357" s="454">
        <f t="shared" si="677"/>
        <v>3500</v>
      </c>
      <c r="CJ357" s="454">
        <f t="shared" si="677"/>
        <v>3500</v>
      </c>
      <c r="CK357" s="454">
        <f t="shared" si="677"/>
        <v>3500</v>
      </c>
      <c r="CL357" s="454">
        <f t="shared" si="677"/>
        <v>3500</v>
      </c>
      <c r="CM357" s="454">
        <f t="shared" si="677"/>
        <v>3500</v>
      </c>
      <c r="CN357" s="454">
        <f t="shared" si="677"/>
        <v>3500</v>
      </c>
      <c r="CO357" s="454">
        <f t="shared" si="677"/>
        <v>3500</v>
      </c>
      <c r="CP357" s="454">
        <f t="shared" si="677"/>
        <v>3500</v>
      </c>
      <c r="CQ357" s="454">
        <f t="shared" si="677"/>
        <v>3500</v>
      </c>
      <c r="CR357" s="454">
        <f t="shared" si="677"/>
        <v>3500</v>
      </c>
      <c r="CS357" s="454">
        <f t="shared" si="677"/>
        <v>3500</v>
      </c>
      <c r="CT357" s="454">
        <f t="shared" si="677"/>
        <v>3500</v>
      </c>
      <c r="CU357" s="454">
        <f t="shared" si="677"/>
        <v>3500</v>
      </c>
      <c r="CV357" s="454">
        <f t="shared" si="677"/>
        <v>0</v>
      </c>
      <c r="CW357" s="454">
        <f t="shared" si="677"/>
        <v>0</v>
      </c>
      <c r="CX357" s="454">
        <f t="shared" si="677"/>
        <v>0</v>
      </c>
      <c r="CY357" s="454">
        <f t="shared" si="677"/>
        <v>3500</v>
      </c>
      <c r="CZ357" s="454">
        <f t="shared" si="677"/>
        <v>3500</v>
      </c>
      <c r="DA357" s="454">
        <f t="shared" si="677"/>
        <v>3500</v>
      </c>
      <c r="DB357" s="454">
        <f t="shared" si="677"/>
        <v>3500</v>
      </c>
      <c r="DC357" s="454">
        <f t="shared" si="677"/>
        <v>3500</v>
      </c>
      <c r="DD357" s="454">
        <f t="shared" si="677"/>
        <v>3500</v>
      </c>
      <c r="DE357" s="454">
        <f t="shared" si="677"/>
        <v>3500</v>
      </c>
      <c r="DF357" s="454">
        <f t="shared" si="677"/>
        <v>3500</v>
      </c>
      <c r="DG357" s="454">
        <f t="shared" si="677"/>
        <v>3500</v>
      </c>
      <c r="DH357" s="454">
        <f t="shared" si="677"/>
        <v>3500</v>
      </c>
      <c r="DI357" s="454">
        <f t="shared" si="677"/>
        <v>3500</v>
      </c>
      <c r="DJ357" s="454">
        <f t="shared" si="677"/>
        <v>3500</v>
      </c>
      <c r="DK357" s="454">
        <f t="shared" si="677"/>
        <v>3500</v>
      </c>
      <c r="DL357" s="454">
        <f t="shared" si="677"/>
        <v>3500</v>
      </c>
      <c r="DM357" s="454">
        <f t="shared" si="677"/>
        <v>3500</v>
      </c>
      <c r="DN357" s="454">
        <f t="shared" si="677"/>
        <v>3500</v>
      </c>
      <c r="DO357" s="454">
        <f t="shared" si="677"/>
        <v>3500</v>
      </c>
      <c r="DP357" s="454">
        <f t="shared" si="677"/>
        <v>3500</v>
      </c>
      <c r="DQ357" s="454">
        <f t="shared" si="677"/>
        <v>3500</v>
      </c>
      <c r="DR357" s="454">
        <f t="shared" si="677"/>
        <v>3500</v>
      </c>
      <c r="DS357" s="454">
        <f t="shared" si="677"/>
        <v>3500</v>
      </c>
      <c r="DT357" s="454">
        <f t="shared" si="677"/>
        <v>3500</v>
      </c>
      <c r="DU357" s="454">
        <f t="shared" si="677"/>
        <v>3500</v>
      </c>
      <c r="DV357" s="454">
        <f t="shared" si="677"/>
        <v>3500</v>
      </c>
      <c r="DW357" s="454">
        <f t="shared" si="677"/>
        <v>3500</v>
      </c>
      <c r="DX357" s="454">
        <f t="shared" si="677"/>
        <v>3500</v>
      </c>
      <c r="DY357" s="454">
        <f t="shared" si="677"/>
        <v>3500</v>
      </c>
      <c r="DZ357" s="454">
        <f t="shared" si="677"/>
        <v>3500</v>
      </c>
      <c r="EA357" s="454">
        <f t="shared" si="677"/>
        <v>3500</v>
      </c>
      <c r="EB357" s="454">
        <f t="shared" ref="EB357:EQ363" si="683">(COUNTIF(INDEX($C$167:$NK$324,MATCH($C357,$C$167:$C$324,0)+1,EB$164+1),"&gt;"&amp;0)+COUNTIF(INDEX($C$167:$NK$324,MATCH($C357,$C$167:$C$324,0)+5,EB$164+1),"&gt;"&amp;0))*$B357</f>
        <v>3500</v>
      </c>
      <c r="EC357" s="454">
        <f t="shared" si="683"/>
        <v>3500</v>
      </c>
      <c r="ED357" s="454">
        <f t="shared" si="683"/>
        <v>3500</v>
      </c>
      <c r="EE357" s="454">
        <f t="shared" si="683"/>
        <v>3500</v>
      </c>
      <c r="EF357" s="454">
        <f t="shared" si="683"/>
        <v>3500</v>
      </c>
      <c r="EG357" s="454">
        <f t="shared" si="683"/>
        <v>3500</v>
      </c>
      <c r="EH357" s="454">
        <f t="shared" si="683"/>
        <v>3500</v>
      </c>
      <c r="EI357" s="454">
        <f t="shared" si="683"/>
        <v>3500</v>
      </c>
      <c r="EJ357" s="454">
        <f t="shared" si="683"/>
        <v>3500</v>
      </c>
      <c r="EK357" s="454">
        <f t="shared" si="683"/>
        <v>3500</v>
      </c>
      <c r="EL357" s="454">
        <f t="shared" si="683"/>
        <v>3500</v>
      </c>
      <c r="EM357" s="454">
        <f t="shared" si="683"/>
        <v>3500</v>
      </c>
      <c r="EN357" s="454">
        <f t="shared" si="683"/>
        <v>3500</v>
      </c>
      <c r="EO357" s="454">
        <f t="shared" si="683"/>
        <v>3500</v>
      </c>
      <c r="EP357" s="454">
        <f t="shared" si="683"/>
        <v>3500</v>
      </c>
      <c r="EQ357" s="454">
        <f t="shared" si="683"/>
        <v>3500</v>
      </c>
      <c r="ER357" s="454">
        <f t="shared" si="678"/>
        <v>3500</v>
      </c>
      <c r="ES357" s="454">
        <f t="shared" si="678"/>
        <v>3500</v>
      </c>
      <c r="ET357" s="454">
        <f t="shared" si="678"/>
        <v>3500</v>
      </c>
      <c r="EU357" s="454">
        <f t="shared" si="678"/>
        <v>3500</v>
      </c>
      <c r="EV357" s="454">
        <f t="shared" si="678"/>
        <v>3500</v>
      </c>
      <c r="EW357" s="454">
        <f t="shared" si="678"/>
        <v>3500</v>
      </c>
      <c r="EX357" s="454">
        <f t="shared" si="678"/>
        <v>3500</v>
      </c>
      <c r="EY357" s="454">
        <f t="shared" si="678"/>
        <v>3500</v>
      </c>
      <c r="EZ357" s="454">
        <f t="shared" si="678"/>
        <v>3500</v>
      </c>
      <c r="FA357" s="454">
        <f t="shared" si="678"/>
        <v>3500</v>
      </c>
      <c r="FB357" s="454">
        <f t="shared" si="678"/>
        <v>3500</v>
      </c>
      <c r="FC357" s="454">
        <f t="shared" si="678"/>
        <v>3500</v>
      </c>
      <c r="FD357" s="454">
        <f t="shared" si="678"/>
        <v>3500</v>
      </c>
      <c r="FE357" s="454">
        <f t="shared" si="678"/>
        <v>3500</v>
      </c>
      <c r="FF357" s="454">
        <f t="shared" si="678"/>
        <v>3500</v>
      </c>
      <c r="FG357" s="454">
        <f t="shared" si="678"/>
        <v>3500</v>
      </c>
      <c r="FH357" s="454">
        <f t="shared" si="678"/>
        <v>3500</v>
      </c>
      <c r="FI357" s="454">
        <f t="shared" si="678"/>
        <v>3500</v>
      </c>
      <c r="FJ357" s="454">
        <f t="shared" si="678"/>
        <v>3500</v>
      </c>
      <c r="FK357" s="454">
        <f t="shared" si="678"/>
        <v>3500</v>
      </c>
      <c r="FL357" s="454">
        <f t="shared" si="678"/>
        <v>3500</v>
      </c>
      <c r="FM357" s="454">
        <f t="shared" si="678"/>
        <v>3500</v>
      </c>
      <c r="FN357" s="454">
        <f t="shared" si="678"/>
        <v>3500</v>
      </c>
      <c r="FO357" s="454">
        <f t="shared" si="678"/>
        <v>3500</v>
      </c>
      <c r="FP357" s="454">
        <f t="shared" si="678"/>
        <v>3500</v>
      </c>
      <c r="FQ357" s="454">
        <f t="shared" si="678"/>
        <v>3500</v>
      </c>
      <c r="FR357" s="454">
        <f t="shared" si="678"/>
        <v>3500</v>
      </c>
      <c r="FS357" s="454">
        <f t="shared" si="678"/>
        <v>3500</v>
      </c>
      <c r="FT357" s="454">
        <f t="shared" si="678"/>
        <v>3500</v>
      </c>
      <c r="FU357" s="454">
        <f t="shared" si="678"/>
        <v>3500</v>
      </c>
      <c r="FV357" s="454">
        <f t="shared" si="678"/>
        <v>3500</v>
      </c>
      <c r="FW357" s="454">
        <f t="shared" si="678"/>
        <v>3500</v>
      </c>
      <c r="FX357" s="454">
        <f t="shared" si="678"/>
        <v>3500</v>
      </c>
      <c r="FY357" s="454">
        <f t="shared" si="678"/>
        <v>3500</v>
      </c>
      <c r="FZ357" s="454">
        <f t="shared" si="678"/>
        <v>3500</v>
      </c>
      <c r="GA357" s="454">
        <f t="shared" si="678"/>
        <v>3500</v>
      </c>
      <c r="GB357" s="454">
        <f t="shared" si="678"/>
        <v>3500</v>
      </c>
      <c r="GC357" s="454">
        <f t="shared" si="678"/>
        <v>3500</v>
      </c>
      <c r="GD357" s="454">
        <f t="shared" si="678"/>
        <v>3500</v>
      </c>
      <c r="GE357" s="454">
        <f t="shared" si="678"/>
        <v>3500</v>
      </c>
      <c r="GF357" s="454">
        <f t="shared" si="678"/>
        <v>3500</v>
      </c>
      <c r="GG357" s="454">
        <f t="shared" si="678"/>
        <v>3500</v>
      </c>
      <c r="GH357" s="454">
        <f t="shared" si="678"/>
        <v>3500</v>
      </c>
      <c r="GI357" s="454">
        <f t="shared" si="678"/>
        <v>3500</v>
      </c>
      <c r="GJ357" s="454">
        <f t="shared" si="678"/>
        <v>3500</v>
      </c>
      <c r="GK357" s="454">
        <f t="shared" si="678"/>
        <v>0</v>
      </c>
      <c r="GL357" s="454">
        <f t="shared" si="678"/>
        <v>0</v>
      </c>
      <c r="GM357" s="454">
        <f t="shared" si="678"/>
        <v>0</v>
      </c>
      <c r="GN357" s="454">
        <f t="shared" si="678"/>
        <v>0</v>
      </c>
      <c r="GO357" s="454">
        <f t="shared" si="679"/>
        <v>0</v>
      </c>
      <c r="GP357" s="454">
        <f t="shared" si="679"/>
        <v>0</v>
      </c>
      <c r="GQ357" s="454">
        <f t="shared" si="679"/>
        <v>0</v>
      </c>
      <c r="GR357" s="454">
        <f t="shared" si="679"/>
        <v>0</v>
      </c>
      <c r="GS357" s="454">
        <f t="shared" si="679"/>
        <v>0</v>
      </c>
      <c r="GT357" s="454">
        <f t="shared" si="679"/>
        <v>0</v>
      </c>
      <c r="GU357" s="454">
        <f t="shared" si="679"/>
        <v>0</v>
      </c>
      <c r="GV357" s="454">
        <f t="shared" si="679"/>
        <v>0</v>
      </c>
      <c r="GW357" s="454">
        <f t="shared" si="679"/>
        <v>0</v>
      </c>
      <c r="GX357" s="454">
        <f t="shared" si="679"/>
        <v>0</v>
      </c>
      <c r="GY357" s="454">
        <f t="shared" si="679"/>
        <v>0</v>
      </c>
      <c r="GZ357" s="454">
        <f t="shared" si="679"/>
        <v>0</v>
      </c>
      <c r="HA357" s="454">
        <f t="shared" si="679"/>
        <v>0</v>
      </c>
      <c r="HB357" s="454">
        <f t="shared" si="679"/>
        <v>0</v>
      </c>
      <c r="HC357" s="454">
        <f t="shared" si="679"/>
        <v>0</v>
      </c>
      <c r="HD357" s="454">
        <f t="shared" si="679"/>
        <v>0</v>
      </c>
      <c r="HE357" s="454">
        <f t="shared" si="679"/>
        <v>0</v>
      </c>
      <c r="HF357" s="454">
        <f t="shared" si="679"/>
        <v>0</v>
      </c>
      <c r="HG357" s="454">
        <f t="shared" si="679"/>
        <v>0</v>
      </c>
      <c r="HH357" s="454">
        <f t="shared" si="679"/>
        <v>0</v>
      </c>
      <c r="HI357" s="454">
        <f t="shared" si="679"/>
        <v>0</v>
      </c>
      <c r="HJ357" s="454">
        <f t="shared" si="679"/>
        <v>0</v>
      </c>
      <c r="HK357" s="454">
        <f t="shared" si="679"/>
        <v>0</v>
      </c>
      <c r="HL357" s="454">
        <f t="shared" si="679"/>
        <v>0</v>
      </c>
      <c r="HM357" s="454">
        <f t="shared" si="679"/>
        <v>0</v>
      </c>
      <c r="HN357" s="454">
        <f t="shared" si="679"/>
        <v>0</v>
      </c>
      <c r="HO357" s="454">
        <f t="shared" si="679"/>
        <v>0</v>
      </c>
      <c r="HP357" s="454">
        <f t="shared" si="679"/>
        <v>0</v>
      </c>
      <c r="HQ357" s="454">
        <f t="shared" si="679"/>
        <v>0</v>
      </c>
      <c r="HR357" s="454">
        <f t="shared" si="679"/>
        <v>0</v>
      </c>
      <c r="HS357" s="454">
        <f t="shared" si="679"/>
        <v>0</v>
      </c>
      <c r="HT357" s="454">
        <f t="shared" si="679"/>
        <v>0</v>
      </c>
      <c r="HU357" s="454">
        <f t="shared" si="679"/>
        <v>0</v>
      </c>
      <c r="HV357" s="454">
        <f t="shared" si="679"/>
        <v>0</v>
      </c>
      <c r="HW357" s="454">
        <f t="shared" si="679"/>
        <v>0</v>
      </c>
      <c r="HX357" s="454">
        <f t="shared" si="679"/>
        <v>0</v>
      </c>
      <c r="HY357" s="454">
        <f t="shared" si="679"/>
        <v>0</v>
      </c>
      <c r="HZ357" s="454">
        <f t="shared" si="679"/>
        <v>0</v>
      </c>
      <c r="IA357" s="454">
        <f t="shared" si="679"/>
        <v>0</v>
      </c>
      <c r="IB357" s="454">
        <f t="shared" si="679"/>
        <v>0</v>
      </c>
      <c r="IC357" s="454">
        <f t="shared" si="679"/>
        <v>0</v>
      </c>
      <c r="ID357" s="454">
        <f t="shared" si="679"/>
        <v>0</v>
      </c>
      <c r="IE357" s="454">
        <f t="shared" si="679"/>
        <v>0</v>
      </c>
      <c r="IF357" s="454">
        <f t="shared" si="679"/>
        <v>0</v>
      </c>
      <c r="IG357" s="454">
        <f t="shared" si="679"/>
        <v>0</v>
      </c>
      <c r="IH357" s="454">
        <f t="shared" si="679"/>
        <v>0</v>
      </c>
      <c r="II357" s="454">
        <f t="shared" si="679"/>
        <v>0</v>
      </c>
      <c r="IJ357" s="454">
        <f t="shared" si="679"/>
        <v>0</v>
      </c>
      <c r="IK357" s="454">
        <f t="shared" si="679"/>
        <v>0</v>
      </c>
      <c r="IL357" s="454">
        <f t="shared" si="679"/>
        <v>0</v>
      </c>
      <c r="IM357" s="454">
        <f t="shared" si="679"/>
        <v>0</v>
      </c>
      <c r="IN357" s="454">
        <f t="shared" si="679"/>
        <v>0</v>
      </c>
      <c r="IO357" s="454">
        <f t="shared" si="679"/>
        <v>0</v>
      </c>
      <c r="IP357" s="454">
        <f t="shared" si="679"/>
        <v>0</v>
      </c>
      <c r="IQ357" s="454">
        <f t="shared" si="679"/>
        <v>0</v>
      </c>
      <c r="IR357" s="454">
        <f t="shared" si="679"/>
        <v>0</v>
      </c>
      <c r="IS357" s="454">
        <f t="shared" si="679"/>
        <v>0</v>
      </c>
      <c r="IT357" s="454">
        <f t="shared" si="679"/>
        <v>0</v>
      </c>
      <c r="IU357" s="454">
        <f t="shared" si="679"/>
        <v>0</v>
      </c>
      <c r="IV357" s="454">
        <f t="shared" si="679"/>
        <v>0</v>
      </c>
      <c r="IW357" s="454">
        <f t="shared" si="679"/>
        <v>0</v>
      </c>
      <c r="IX357" s="454">
        <f t="shared" si="679"/>
        <v>0</v>
      </c>
      <c r="IY357" s="454">
        <f t="shared" si="679"/>
        <v>0</v>
      </c>
      <c r="IZ357" s="454">
        <f t="shared" ref="IZ357:JO363" si="684">(COUNTIF(INDEX($C$167:$NK$324,MATCH($C357,$C$167:$C$324,0)+1,IZ$164+1),"&gt;"&amp;0)+COUNTIF(INDEX($C$167:$NK$324,MATCH($C357,$C$167:$C$324,0)+5,IZ$164+1),"&gt;"&amp;0))*$B357</f>
        <v>0</v>
      </c>
      <c r="JA357" s="454">
        <f t="shared" si="684"/>
        <v>0</v>
      </c>
      <c r="JB357" s="454">
        <f t="shared" si="684"/>
        <v>0</v>
      </c>
      <c r="JC357" s="454">
        <f t="shared" si="684"/>
        <v>0</v>
      </c>
      <c r="JD357" s="454">
        <f t="shared" si="684"/>
        <v>0</v>
      </c>
      <c r="JE357" s="454">
        <f t="shared" si="684"/>
        <v>0</v>
      </c>
      <c r="JF357" s="454">
        <f t="shared" si="684"/>
        <v>0</v>
      </c>
      <c r="JG357" s="454">
        <f t="shared" si="684"/>
        <v>0</v>
      </c>
      <c r="JH357" s="454">
        <f t="shared" si="684"/>
        <v>0</v>
      </c>
      <c r="JI357" s="454">
        <f t="shared" si="684"/>
        <v>0</v>
      </c>
      <c r="JJ357" s="454">
        <f t="shared" si="684"/>
        <v>0</v>
      </c>
      <c r="JK357" s="454">
        <f t="shared" si="684"/>
        <v>0</v>
      </c>
      <c r="JL357" s="454">
        <f t="shared" si="684"/>
        <v>0</v>
      </c>
      <c r="JM357" s="454">
        <f t="shared" si="684"/>
        <v>0</v>
      </c>
      <c r="JN357" s="454">
        <f t="shared" si="684"/>
        <v>0</v>
      </c>
      <c r="JO357" s="454">
        <f t="shared" si="684"/>
        <v>0</v>
      </c>
      <c r="JP357" s="454">
        <f t="shared" si="680"/>
        <v>0</v>
      </c>
      <c r="JQ357" s="454">
        <f t="shared" si="680"/>
        <v>0</v>
      </c>
      <c r="JR357" s="454">
        <f t="shared" si="680"/>
        <v>0</v>
      </c>
      <c r="JS357" s="454">
        <f t="shared" si="680"/>
        <v>0</v>
      </c>
      <c r="JT357" s="454">
        <f t="shared" si="680"/>
        <v>0</v>
      </c>
      <c r="JU357" s="454">
        <f t="shared" si="680"/>
        <v>0</v>
      </c>
      <c r="JV357" s="454">
        <f t="shared" si="680"/>
        <v>0</v>
      </c>
      <c r="JW357" s="454">
        <f t="shared" si="680"/>
        <v>0</v>
      </c>
      <c r="JX357" s="454">
        <f t="shared" si="680"/>
        <v>0</v>
      </c>
      <c r="JY357" s="454">
        <f t="shared" si="680"/>
        <v>0</v>
      </c>
      <c r="JZ357" s="454">
        <f t="shared" si="680"/>
        <v>0</v>
      </c>
      <c r="KA357" s="454">
        <f t="shared" si="680"/>
        <v>0</v>
      </c>
      <c r="KB357" s="454">
        <f t="shared" si="680"/>
        <v>0</v>
      </c>
      <c r="KC357" s="454">
        <f t="shared" si="680"/>
        <v>0</v>
      </c>
      <c r="KD357" s="454">
        <f t="shared" si="680"/>
        <v>0</v>
      </c>
      <c r="KE357" s="454">
        <f t="shared" si="680"/>
        <v>0</v>
      </c>
      <c r="KF357" s="454">
        <f t="shared" si="680"/>
        <v>0</v>
      </c>
      <c r="KG357" s="454">
        <f t="shared" si="680"/>
        <v>0</v>
      </c>
      <c r="KH357" s="454">
        <f t="shared" si="680"/>
        <v>0</v>
      </c>
      <c r="KI357" s="454">
        <f t="shared" si="680"/>
        <v>0</v>
      </c>
      <c r="KJ357" s="454">
        <f t="shared" si="680"/>
        <v>0</v>
      </c>
      <c r="KK357" s="454">
        <f t="shared" si="680"/>
        <v>0</v>
      </c>
      <c r="KL357" s="454">
        <f t="shared" si="680"/>
        <v>0</v>
      </c>
      <c r="KM357" s="454">
        <f t="shared" si="680"/>
        <v>0</v>
      </c>
      <c r="KN357" s="454">
        <f t="shared" si="680"/>
        <v>0</v>
      </c>
      <c r="KO357" s="454">
        <f t="shared" si="680"/>
        <v>0</v>
      </c>
      <c r="KP357" s="454">
        <f t="shared" si="680"/>
        <v>0</v>
      </c>
      <c r="KQ357" s="454">
        <f t="shared" si="680"/>
        <v>0</v>
      </c>
      <c r="KR357" s="454">
        <f t="shared" si="680"/>
        <v>0</v>
      </c>
      <c r="KS357" s="454">
        <f t="shared" si="680"/>
        <v>0</v>
      </c>
      <c r="KT357" s="454">
        <f t="shared" si="680"/>
        <v>0</v>
      </c>
      <c r="KU357" s="454">
        <f t="shared" si="680"/>
        <v>0</v>
      </c>
      <c r="KV357" s="454">
        <f t="shared" si="680"/>
        <v>0</v>
      </c>
      <c r="KW357" s="454">
        <f t="shared" si="680"/>
        <v>0</v>
      </c>
      <c r="KX357" s="454">
        <f t="shared" si="680"/>
        <v>0</v>
      </c>
      <c r="KY357" s="454">
        <f t="shared" si="680"/>
        <v>0</v>
      </c>
      <c r="KZ357" s="454">
        <f t="shared" si="680"/>
        <v>0</v>
      </c>
      <c r="LA357" s="454">
        <f t="shared" si="680"/>
        <v>0</v>
      </c>
      <c r="LB357" s="454">
        <f t="shared" si="680"/>
        <v>0</v>
      </c>
      <c r="LC357" s="454">
        <f t="shared" si="680"/>
        <v>0</v>
      </c>
      <c r="LD357" s="454">
        <f t="shared" si="680"/>
        <v>0</v>
      </c>
      <c r="LE357" s="454">
        <f t="shared" si="680"/>
        <v>0</v>
      </c>
      <c r="LF357" s="454">
        <f t="shared" si="680"/>
        <v>0</v>
      </c>
      <c r="LG357" s="454">
        <f t="shared" si="680"/>
        <v>0</v>
      </c>
      <c r="LH357" s="454">
        <f t="shared" si="680"/>
        <v>0</v>
      </c>
      <c r="LI357" s="454">
        <f t="shared" si="680"/>
        <v>0</v>
      </c>
      <c r="LJ357" s="454">
        <f t="shared" si="680"/>
        <v>0</v>
      </c>
      <c r="LK357" s="454">
        <f t="shared" si="680"/>
        <v>0</v>
      </c>
      <c r="LL357" s="454">
        <f t="shared" si="680"/>
        <v>0</v>
      </c>
      <c r="LM357" s="454">
        <f t="shared" si="681"/>
        <v>0</v>
      </c>
      <c r="LN357" s="454">
        <f t="shared" si="681"/>
        <v>0</v>
      </c>
      <c r="LO357" s="454">
        <f t="shared" si="681"/>
        <v>0</v>
      </c>
      <c r="LP357" s="454">
        <f t="shared" si="681"/>
        <v>0</v>
      </c>
      <c r="LQ357" s="454">
        <f t="shared" si="681"/>
        <v>0</v>
      </c>
      <c r="LR357" s="454">
        <f t="shared" si="681"/>
        <v>0</v>
      </c>
      <c r="LS357" s="454">
        <f t="shared" si="681"/>
        <v>0</v>
      </c>
      <c r="LT357" s="454">
        <f t="shared" si="681"/>
        <v>0</v>
      </c>
      <c r="LU357" s="454">
        <f t="shared" si="681"/>
        <v>0</v>
      </c>
      <c r="LV357" s="454">
        <f t="shared" si="681"/>
        <v>0</v>
      </c>
      <c r="LW357" s="454">
        <f t="shared" si="681"/>
        <v>0</v>
      </c>
      <c r="LX357" s="454">
        <f t="shared" si="681"/>
        <v>0</v>
      </c>
      <c r="LY357" s="454">
        <f t="shared" si="681"/>
        <v>0</v>
      </c>
      <c r="LZ357" s="454">
        <f t="shared" si="681"/>
        <v>0</v>
      </c>
      <c r="MA357" s="454">
        <f t="shared" si="681"/>
        <v>0</v>
      </c>
      <c r="MB357" s="454">
        <f t="shared" si="681"/>
        <v>0</v>
      </c>
      <c r="MC357" s="454">
        <f t="shared" si="681"/>
        <v>0</v>
      </c>
      <c r="MD357" s="454">
        <f t="shared" si="681"/>
        <v>0</v>
      </c>
      <c r="ME357" s="454">
        <f t="shared" si="681"/>
        <v>0</v>
      </c>
      <c r="MF357" s="454">
        <f t="shared" si="681"/>
        <v>0</v>
      </c>
      <c r="MG357" s="454">
        <f t="shared" si="681"/>
        <v>0</v>
      </c>
      <c r="MH357" s="454">
        <f t="shared" si="681"/>
        <v>0</v>
      </c>
      <c r="MI357" s="454">
        <f t="shared" si="681"/>
        <v>0</v>
      </c>
      <c r="MJ357" s="454">
        <f t="shared" si="681"/>
        <v>0</v>
      </c>
      <c r="MK357" s="454">
        <f t="shared" si="681"/>
        <v>0</v>
      </c>
      <c r="ML357" s="454">
        <f t="shared" si="681"/>
        <v>0</v>
      </c>
      <c r="MM357" s="454">
        <f t="shared" si="681"/>
        <v>0</v>
      </c>
      <c r="MN357" s="454">
        <f t="shared" si="681"/>
        <v>0</v>
      </c>
      <c r="MO357" s="454">
        <f t="shared" si="681"/>
        <v>0</v>
      </c>
      <c r="MP357" s="454">
        <f t="shared" si="681"/>
        <v>0</v>
      </c>
      <c r="MQ357" s="454">
        <f t="shared" si="681"/>
        <v>0</v>
      </c>
      <c r="MR357" s="454">
        <f t="shared" si="681"/>
        <v>0</v>
      </c>
      <c r="MS357" s="454">
        <f t="shared" si="681"/>
        <v>0</v>
      </c>
      <c r="MT357" s="454">
        <f t="shared" si="681"/>
        <v>0</v>
      </c>
      <c r="MU357" s="454">
        <f t="shared" si="681"/>
        <v>0</v>
      </c>
      <c r="MV357" s="454">
        <f t="shared" si="681"/>
        <v>0</v>
      </c>
      <c r="MW357" s="454">
        <f t="shared" si="681"/>
        <v>0</v>
      </c>
      <c r="MX357" s="454">
        <f t="shared" si="681"/>
        <v>0</v>
      </c>
      <c r="MY357" s="454">
        <f t="shared" si="681"/>
        <v>0</v>
      </c>
      <c r="MZ357" s="454">
        <f t="shared" si="681"/>
        <v>0</v>
      </c>
      <c r="NA357" s="454">
        <f t="shared" si="681"/>
        <v>0</v>
      </c>
      <c r="NB357" s="454">
        <f t="shared" si="681"/>
        <v>0</v>
      </c>
      <c r="NC357" s="454">
        <f t="shared" si="681"/>
        <v>0</v>
      </c>
      <c r="ND357" s="454">
        <f t="shared" si="681"/>
        <v>0</v>
      </c>
      <c r="NE357" s="454">
        <f t="shared" si="681"/>
        <v>0</v>
      </c>
      <c r="NF357" s="454">
        <f t="shared" si="681"/>
        <v>0</v>
      </c>
      <c r="NG357" s="454">
        <f t="shared" si="681"/>
        <v>0</v>
      </c>
      <c r="NH357" s="454">
        <f t="shared" si="681"/>
        <v>0</v>
      </c>
      <c r="NI357" s="454">
        <f t="shared" si="681"/>
        <v>0</v>
      </c>
      <c r="NJ357" s="454">
        <f t="shared" si="681"/>
        <v>0</v>
      </c>
      <c r="NK357" s="465">
        <f t="shared" si="681"/>
        <v>0</v>
      </c>
    </row>
    <row r="358" spans="1:375" x14ac:dyDescent="0.15">
      <c r="A358" s="463"/>
      <c r="B358" s="464">
        <f>B67</f>
        <v>750</v>
      </c>
      <c r="C358" s="454" t="str">
        <f>C231</f>
        <v>500 / Airbnb</v>
      </c>
      <c r="D358" s="454">
        <f t="shared" si="682"/>
        <v>0</v>
      </c>
      <c r="E358" s="454">
        <f t="shared" si="682"/>
        <v>0</v>
      </c>
      <c r="F358" s="454">
        <f t="shared" si="682"/>
        <v>0</v>
      </c>
      <c r="G358" s="454">
        <f t="shared" si="682"/>
        <v>0</v>
      </c>
      <c r="H358" s="454">
        <f t="shared" si="682"/>
        <v>0</v>
      </c>
      <c r="I358" s="454">
        <f t="shared" si="682"/>
        <v>0</v>
      </c>
      <c r="J358" s="454">
        <f t="shared" si="682"/>
        <v>0</v>
      </c>
      <c r="K358" s="454">
        <f t="shared" si="682"/>
        <v>0</v>
      </c>
      <c r="L358" s="454">
        <f t="shared" si="682"/>
        <v>0</v>
      </c>
      <c r="M358" s="454">
        <f t="shared" si="682"/>
        <v>0</v>
      </c>
      <c r="N358" s="454">
        <f t="shared" si="682"/>
        <v>0</v>
      </c>
      <c r="O358" s="454">
        <f t="shared" si="682"/>
        <v>0</v>
      </c>
      <c r="P358" s="454">
        <f t="shared" si="682"/>
        <v>0</v>
      </c>
      <c r="Q358" s="454">
        <f t="shared" si="682"/>
        <v>0</v>
      </c>
      <c r="R358" s="454">
        <f t="shared" si="682"/>
        <v>0</v>
      </c>
      <c r="S358" s="454">
        <f t="shared" si="682"/>
        <v>0</v>
      </c>
      <c r="T358" s="454">
        <f t="shared" si="676"/>
        <v>0</v>
      </c>
      <c r="U358" s="454">
        <f t="shared" si="676"/>
        <v>0</v>
      </c>
      <c r="V358" s="454">
        <f t="shared" si="676"/>
        <v>0</v>
      </c>
      <c r="W358" s="454">
        <f t="shared" si="676"/>
        <v>0</v>
      </c>
      <c r="X358" s="454">
        <f t="shared" si="676"/>
        <v>0</v>
      </c>
      <c r="Y358" s="454">
        <f t="shared" si="676"/>
        <v>0</v>
      </c>
      <c r="Z358" s="454">
        <f t="shared" si="676"/>
        <v>750</v>
      </c>
      <c r="AA358" s="454">
        <f t="shared" si="676"/>
        <v>750</v>
      </c>
      <c r="AB358" s="454">
        <f t="shared" si="676"/>
        <v>750</v>
      </c>
      <c r="AC358" s="454">
        <f t="shared" si="676"/>
        <v>750</v>
      </c>
      <c r="AD358" s="454">
        <f t="shared" si="676"/>
        <v>750</v>
      </c>
      <c r="AE358" s="454">
        <f t="shared" si="676"/>
        <v>750</v>
      </c>
      <c r="AF358" s="454">
        <f t="shared" si="676"/>
        <v>750</v>
      </c>
      <c r="AG358" s="454">
        <f t="shared" si="676"/>
        <v>750</v>
      </c>
      <c r="AH358" s="454">
        <f t="shared" si="676"/>
        <v>750</v>
      </c>
      <c r="AI358" s="454">
        <f t="shared" si="676"/>
        <v>750</v>
      </c>
      <c r="AJ358" s="454">
        <f t="shared" si="676"/>
        <v>750</v>
      </c>
      <c r="AK358" s="454">
        <f t="shared" si="676"/>
        <v>750</v>
      </c>
      <c r="AL358" s="454">
        <f t="shared" si="676"/>
        <v>750</v>
      </c>
      <c r="AM358" s="454">
        <f t="shared" si="676"/>
        <v>750</v>
      </c>
      <c r="AN358" s="454">
        <f t="shared" si="676"/>
        <v>750</v>
      </c>
      <c r="AO358" s="454">
        <f t="shared" si="676"/>
        <v>750</v>
      </c>
      <c r="AP358" s="454">
        <f t="shared" si="676"/>
        <v>750</v>
      </c>
      <c r="AQ358" s="454">
        <f t="shared" si="676"/>
        <v>750</v>
      </c>
      <c r="AR358" s="454">
        <f t="shared" si="676"/>
        <v>750</v>
      </c>
      <c r="AS358" s="454">
        <f t="shared" si="676"/>
        <v>750</v>
      </c>
      <c r="AT358" s="454">
        <f t="shared" si="676"/>
        <v>750</v>
      </c>
      <c r="AU358" s="454">
        <f t="shared" si="676"/>
        <v>750</v>
      </c>
      <c r="AV358" s="454">
        <f t="shared" si="676"/>
        <v>750</v>
      </c>
      <c r="AW358" s="454">
        <f t="shared" si="676"/>
        <v>750</v>
      </c>
      <c r="AX358" s="454">
        <f t="shared" si="676"/>
        <v>750</v>
      </c>
      <c r="AY358" s="454">
        <f t="shared" si="676"/>
        <v>750</v>
      </c>
      <c r="AZ358" s="454">
        <f t="shared" si="676"/>
        <v>750</v>
      </c>
      <c r="BA358" s="454">
        <f t="shared" si="676"/>
        <v>750</v>
      </c>
      <c r="BB358" s="454">
        <f t="shared" si="676"/>
        <v>750</v>
      </c>
      <c r="BC358" s="454">
        <f t="shared" si="676"/>
        <v>750</v>
      </c>
      <c r="BD358" s="454">
        <f t="shared" si="676"/>
        <v>750</v>
      </c>
      <c r="BE358" s="454">
        <f t="shared" si="676"/>
        <v>750</v>
      </c>
      <c r="BF358" s="454">
        <f t="shared" si="676"/>
        <v>750</v>
      </c>
      <c r="BG358" s="454">
        <f t="shared" si="676"/>
        <v>750</v>
      </c>
      <c r="BH358" s="454">
        <f t="shared" si="676"/>
        <v>750</v>
      </c>
      <c r="BI358" s="454">
        <f t="shared" si="676"/>
        <v>750</v>
      </c>
      <c r="BJ358" s="454">
        <f t="shared" si="676"/>
        <v>750</v>
      </c>
      <c r="BK358" s="454">
        <f t="shared" si="676"/>
        <v>750</v>
      </c>
      <c r="BL358" s="454">
        <f t="shared" ref="BL358:CA363" si="685">(COUNTIF(INDEX($C$167:$NK$324,MATCH($C358,$C$167:$C$324,0)+1,BL$164+1),"&gt;"&amp;0)+COUNTIF(INDEX($C$167:$NK$324,MATCH($C358,$C$167:$C$324,0)+5,BL$164+1),"&gt;"&amp;0))*$B358</f>
        <v>750</v>
      </c>
      <c r="BM358" s="454">
        <f t="shared" si="685"/>
        <v>750</v>
      </c>
      <c r="BN358" s="454">
        <f t="shared" si="685"/>
        <v>750</v>
      </c>
      <c r="BO358" s="454">
        <f t="shared" si="685"/>
        <v>750</v>
      </c>
      <c r="BP358" s="454">
        <f t="shared" si="685"/>
        <v>750</v>
      </c>
      <c r="BQ358" s="454">
        <f t="shared" si="685"/>
        <v>750</v>
      </c>
      <c r="BR358" s="454">
        <f t="shared" si="685"/>
        <v>750</v>
      </c>
      <c r="BS358" s="454">
        <f t="shared" si="685"/>
        <v>750</v>
      </c>
      <c r="BT358" s="454">
        <f t="shared" si="685"/>
        <v>750</v>
      </c>
      <c r="BU358" s="454">
        <f t="shared" si="685"/>
        <v>750</v>
      </c>
      <c r="BV358" s="454">
        <f t="shared" si="685"/>
        <v>750</v>
      </c>
      <c r="BW358" s="454">
        <f t="shared" si="685"/>
        <v>750</v>
      </c>
      <c r="BX358" s="454">
        <f t="shared" si="685"/>
        <v>750</v>
      </c>
      <c r="BY358" s="454">
        <f t="shared" si="685"/>
        <v>750</v>
      </c>
      <c r="BZ358" s="454">
        <f t="shared" si="685"/>
        <v>750</v>
      </c>
      <c r="CA358" s="454">
        <f t="shared" si="685"/>
        <v>750</v>
      </c>
      <c r="CB358" s="454">
        <f t="shared" ref="CB358:CQ363" si="686">(COUNTIF(INDEX($C$167:$NK$324,MATCH($C358,$C$167:$C$324,0)+1,CB$164+1),"&gt;"&amp;0)+COUNTIF(INDEX($C$167:$NK$324,MATCH($C358,$C$167:$C$324,0)+5,CB$164+1),"&gt;"&amp;0))*$B358</f>
        <v>750</v>
      </c>
      <c r="CC358" s="454">
        <f t="shared" si="686"/>
        <v>750</v>
      </c>
      <c r="CD358" s="454">
        <f t="shared" si="686"/>
        <v>750</v>
      </c>
      <c r="CE358" s="454">
        <f t="shared" si="686"/>
        <v>750</v>
      </c>
      <c r="CF358" s="454">
        <f t="shared" si="686"/>
        <v>750</v>
      </c>
      <c r="CG358" s="454">
        <f t="shared" si="686"/>
        <v>750</v>
      </c>
      <c r="CH358" s="454">
        <f t="shared" si="686"/>
        <v>750</v>
      </c>
      <c r="CI358" s="454">
        <f t="shared" si="686"/>
        <v>750</v>
      </c>
      <c r="CJ358" s="454">
        <f t="shared" si="686"/>
        <v>750</v>
      </c>
      <c r="CK358" s="454">
        <f t="shared" si="686"/>
        <v>750</v>
      </c>
      <c r="CL358" s="454">
        <f t="shared" si="686"/>
        <v>750</v>
      </c>
      <c r="CM358" s="454">
        <f t="shared" si="686"/>
        <v>750</v>
      </c>
      <c r="CN358" s="454">
        <f t="shared" si="686"/>
        <v>750</v>
      </c>
      <c r="CO358" s="454">
        <f t="shared" si="686"/>
        <v>750</v>
      </c>
      <c r="CP358" s="454">
        <f t="shared" si="686"/>
        <v>750</v>
      </c>
      <c r="CQ358" s="454">
        <f t="shared" si="686"/>
        <v>750</v>
      </c>
      <c r="CR358" s="454">
        <f t="shared" ref="CR358:DG363" si="687">(COUNTIF(INDEX($C$167:$NK$324,MATCH($C358,$C$167:$C$324,0)+1,CR$164+1),"&gt;"&amp;0)+COUNTIF(INDEX($C$167:$NK$324,MATCH($C358,$C$167:$C$324,0)+5,CR$164+1),"&gt;"&amp;0))*$B358</f>
        <v>750</v>
      </c>
      <c r="CS358" s="454">
        <f t="shared" si="687"/>
        <v>750</v>
      </c>
      <c r="CT358" s="454">
        <f t="shared" si="687"/>
        <v>0</v>
      </c>
      <c r="CU358" s="454">
        <f t="shared" si="687"/>
        <v>0</v>
      </c>
      <c r="CV358" s="454">
        <f t="shared" si="687"/>
        <v>0</v>
      </c>
      <c r="CW358" s="454">
        <f t="shared" si="687"/>
        <v>750</v>
      </c>
      <c r="CX358" s="454">
        <f t="shared" si="687"/>
        <v>750</v>
      </c>
      <c r="CY358" s="454">
        <f t="shared" si="687"/>
        <v>750</v>
      </c>
      <c r="CZ358" s="454">
        <f t="shared" si="687"/>
        <v>750</v>
      </c>
      <c r="DA358" s="454">
        <f t="shared" si="687"/>
        <v>750</v>
      </c>
      <c r="DB358" s="454">
        <f t="shared" si="687"/>
        <v>750</v>
      </c>
      <c r="DC358" s="454">
        <f t="shared" si="687"/>
        <v>750</v>
      </c>
      <c r="DD358" s="454">
        <f t="shared" si="687"/>
        <v>750</v>
      </c>
      <c r="DE358" s="454">
        <f t="shared" si="687"/>
        <v>750</v>
      </c>
      <c r="DF358" s="454">
        <f t="shared" si="687"/>
        <v>750</v>
      </c>
      <c r="DG358" s="454">
        <f t="shared" si="687"/>
        <v>750</v>
      </c>
      <c r="DH358" s="454">
        <f t="shared" ref="DH358:DW363" si="688">(COUNTIF(INDEX($C$167:$NK$324,MATCH($C358,$C$167:$C$324,0)+1,DH$164+1),"&gt;"&amp;0)+COUNTIF(INDEX($C$167:$NK$324,MATCH($C358,$C$167:$C$324,0)+5,DH$164+1),"&gt;"&amp;0))*$B358</f>
        <v>750</v>
      </c>
      <c r="DI358" s="454">
        <f t="shared" si="688"/>
        <v>750</v>
      </c>
      <c r="DJ358" s="454">
        <f t="shared" si="688"/>
        <v>750</v>
      </c>
      <c r="DK358" s="454">
        <f t="shared" si="688"/>
        <v>750</v>
      </c>
      <c r="DL358" s="454">
        <f t="shared" si="688"/>
        <v>750</v>
      </c>
      <c r="DM358" s="454">
        <f t="shared" si="688"/>
        <v>750</v>
      </c>
      <c r="DN358" s="454">
        <f t="shared" si="688"/>
        <v>750</v>
      </c>
      <c r="DO358" s="454">
        <f t="shared" si="688"/>
        <v>750</v>
      </c>
      <c r="DP358" s="454">
        <f t="shared" si="688"/>
        <v>750</v>
      </c>
      <c r="DQ358" s="454">
        <f t="shared" si="688"/>
        <v>750</v>
      </c>
      <c r="DR358" s="454">
        <f t="shared" si="688"/>
        <v>750</v>
      </c>
      <c r="DS358" s="454">
        <f t="shared" si="688"/>
        <v>750</v>
      </c>
      <c r="DT358" s="454">
        <f t="shared" si="688"/>
        <v>750</v>
      </c>
      <c r="DU358" s="454">
        <f t="shared" si="688"/>
        <v>750</v>
      </c>
      <c r="DV358" s="454">
        <f t="shared" si="688"/>
        <v>750</v>
      </c>
      <c r="DW358" s="454">
        <f t="shared" si="688"/>
        <v>750</v>
      </c>
      <c r="DX358" s="454">
        <f t="shared" ref="DX358:EA363" si="689">(COUNTIF(INDEX($C$167:$NK$324,MATCH($C358,$C$167:$C$324,0)+1,DX$164+1),"&gt;"&amp;0)+COUNTIF(INDEX($C$167:$NK$324,MATCH($C358,$C$167:$C$324,0)+5,DX$164+1),"&gt;"&amp;0))*$B358</f>
        <v>750</v>
      </c>
      <c r="DY358" s="454">
        <f t="shared" si="689"/>
        <v>750</v>
      </c>
      <c r="DZ358" s="454">
        <f t="shared" si="689"/>
        <v>750</v>
      </c>
      <c r="EA358" s="454">
        <f t="shared" si="689"/>
        <v>750</v>
      </c>
      <c r="EB358" s="454">
        <f t="shared" si="683"/>
        <v>750</v>
      </c>
      <c r="EC358" s="454">
        <f t="shared" si="683"/>
        <v>750</v>
      </c>
      <c r="ED358" s="454">
        <f t="shared" si="683"/>
        <v>750</v>
      </c>
      <c r="EE358" s="454">
        <f t="shared" si="683"/>
        <v>750</v>
      </c>
      <c r="EF358" s="454">
        <f t="shared" si="683"/>
        <v>750</v>
      </c>
      <c r="EG358" s="454">
        <f t="shared" si="683"/>
        <v>750</v>
      </c>
      <c r="EH358" s="454">
        <f t="shared" si="683"/>
        <v>750</v>
      </c>
      <c r="EI358" s="454">
        <f t="shared" si="683"/>
        <v>750</v>
      </c>
      <c r="EJ358" s="454">
        <f t="shared" si="683"/>
        <v>750</v>
      </c>
      <c r="EK358" s="454">
        <f t="shared" si="683"/>
        <v>750</v>
      </c>
      <c r="EL358" s="454">
        <f t="shared" si="683"/>
        <v>750</v>
      </c>
      <c r="EM358" s="454">
        <f t="shared" si="683"/>
        <v>750</v>
      </c>
      <c r="EN358" s="454">
        <f t="shared" si="683"/>
        <v>750</v>
      </c>
      <c r="EO358" s="454">
        <f t="shared" si="683"/>
        <v>750</v>
      </c>
      <c r="EP358" s="454">
        <f t="shared" si="683"/>
        <v>750</v>
      </c>
      <c r="EQ358" s="454">
        <f t="shared" si="683"/>
        <v>750</v>
      </c>
      <c r="ER358" s="454">
        <f t="shared" si="678"/>
        <v>750</v>
      </c>
      <c r="ES358" s="454">
        <f t="shared" si="678"/>
        <v>750</v>
      </c>
      <c r="ET358" s="454">
        <f t="shared" si="678"/>
        <v>750</v>
      </c>
      <c r="EU358" s="454">
        <f t="shared" si="678"/>
        <v>750</v>
      </c>
      <c r="EV358" s="454">
        <f t="shared" si="678"/>
        <v>750</v>
      </c>
      <c r="EW358" s="454">
        <f t="shared" si="678"/>
        <v>750</v>
      </c>
      <c r="EX358" s="454">
        <f t="shared" si="678"/>
        <v>750</v>
      </c>
      <c r="EY358" s="454">
        <f t="shared" si="678"/>
        <v>750</v>
      </c>
      <c r="EZ358" s="454">
        <f t="shared" si="678"/>
        <v>750</v>
      </c>
      <c r="FA358" s="454">
        <f t="shared" si="678"/>
        <v>750</v>
      </c>
      <c r="FB358" s="454">
        <f t="shared" si="678"/>
        <v>750</v>
      </c>
      <c r="FC358" s="454">
        <f t="shared" si="678"/>
        <v>750</v>
      </c>
      <c r="FD358" s="454">
        <f t="shared" si="678"/>
        <v>750</v>
      </c>
      <c r="FE358" s="454">
        <f t="shared" si="678"/>
        <v>750</v>
      </c>
      <c r="FF358" s="454">
        <f t="shared" ref="FF358:FU363" si="690">(COUNTIF(INDEX($C$167:$NK$324,MATCH($C358,$C$167:$C$324,0)+1,FF$164+1),"&gt;"&amp;0)+COUNTIF(INDEX($C$167:$NK$324,MATCH($C358,$C$167:$C$324,0)+5,FF$164+1),"&gt;"&amp;0))*$B358</f>
        <v>750</v>
      </c>
      <c r="FG358" s="454">
        <f t="shared" si="690"/>
        <v>750</v>
      </c>
      <c r="FH358" s="454">
        <f t="shared" si="690"/>
        <v>750</v>
      </c>
      <c r="FI358" s="454">
        <f t="shared" si="690"/>
        <v>750</v>
      </c>
      <c r="FJ358" s="454">
        <f t="shared" si="690"/>
        <v>750</v>
      </c>
      <c r="FK358" s="454">
        <f t="shared" si="690"/>
        <v>750</v>
      </c>
      <c r="FL358" s="454">
        <f t="shared" si="690"/>
        <v>750</v>
      </c>
      <c r="FM358" s="454">
        <f t="shared" si="690"/>
        <v>750</v>
      </c>
      <c r="FN358" s="454">
        <f t="shared" si="690"/>
        <v>750</v>
      </c>
      <c r="FO358" s="454">
        <f t="shared" si="690"/>
        <v>750</v>
      </c>
      <c r="FP358" s="454">
        <f t="shared" si="690"/>
        <v>750</v>
      </c>
      <c r="FQ358" s="454">
        <f t="shared" si="690"/>
        <v>750</v>
      </c>
      <c r="FR358" s="454">
        <f t="shared" si="690"/>
        <v>750</v>
      </c>
      <c r="FS358" s="454">
        <f t="shared" si="690"/>
        <v>750</v>
      </c>
      <c r="FT358" s="454">
        <f t="shared" si="690"/>
        <v>750</v>
      </c>
      <c r="FU358" s="454">
        <f t="shared" si="690"/>
        <v>750</v>
      </c>
      <c r="FV358" s="454">
        <f t="shared" ref="FV358:GK363" si="691">(COUNTIF(INDEX($C$167:$NK$324,MATCH($C358,$C$167:$C$324,0)+1,FV$164+1),"&gt;"&amp;0)+COUNTIF(INDEX($C$167:$NK$324,MATCH($C358,$C$167:$C$324,0)+5,FV$164+1),"&gt;"&amp;0))*$B358</f>
        <v>750</v>
      </c>
      <c r="FW358" s="454">
        <f t="shared" si="691"/>
        <v>750</v>
      </c>
      <c r="FX358" s="454">
        <f t="shared" si="691"/>
        <v>750</v>
      </c>
      <c r="FY358" s="454">
        <f t="shared" si="691"/>
        <v>750</v>
      </c>
      <c r="FZ358" s="454">
        <f t="shared" si="691"/>
        <v>750</v>
      </c>
      <c r="GA358" s="454">
        <f t="shared" si="691"/>
        <v>750</v>
      </c>
      <c r="GB358" s="454">
        <f t="shared" si="691"/>
        <v>750</v>
      </c>
      <c r="GC358" s="454">
        <f t="shared" si="691"/>
        <v>750</v>
      </c>
      <c r="GD358" s="454">
        <f t="shared" si="691"/>
        <v>750</v>
      </c>
      <c r="GE358" s="454">
        <f t="shared" si="691"/>
        <v>750</v>
      </c>
      <c r="GF358" s="454">
        <f t="shared" si="691"/>
        <v>750</v>
      </c>
      <c r="GG358" s="454">
        <f t="shared" si="691"/>
        <v>750</v>
      </c>
      <c r="GH358" s="454">
        <f t="shared" si="691"/>
        <v>750</v>
      </c>
      <c r="GI358" s="454">
        <f t="shared" si="691"/>
        <v>0</v>
      </c>
      <c r="GJ358" s="454">
        <f t="shared" si="691"/>
        <v>0</v>
      </c>
      <c r="GK358" s="454">
        <f t="shared" si="691"/>
        <v>0</v>
      </c>
      <c r="GL358" s="454">
        <f t="shared" ref="GL358:HA363" si="692">(COUNTIF(INDEX($C$167:$NK$324,MATCH($C358,$C$167:$C$324,0)+1,GL$164+1),"&gt;"&amp;0)+COUNTIF(INDEX($C$167:$NK$324,MATCH($C358,$C$167:$C$324,0)+5,GL$164+1),"&gt;"&amp;0))*$B358</f>
        <v>0</v>
      </c>
      <c r="GM358" s="454">
        <f t="shared" si="692"/>
        <v>0</v>
      </c>
      <c r="GN358" s="454">
        <f t="shared" si="692"/>
        <v>0</v>
      </c>
      <c r="GO358" s="454">
        <f t="shared" si="692"/>
        <v>0</v>
      </c>
      <c r="GP358" s="454">
        <f t="shared" si="692"/>
        <v>0</v>
      </c>
      <c r="GQ358" s="454">
        <f t="shared" si="692"/>
        <v>0</v>
      </c>
      <c r="GR358" s="454">
        <f t="shared" si="692"/>
        <v>0</v>
      </c>
      <c r="GS358" s="454">
        <f t="shared" si="692"/>
        <v>0</v>
      </c>
      <c r="GT358" s="454">
        <f t="shared" si="692"/>
        <v>0</v>
      </c>
      <c r="GU358" s="454">
        <f t="shared" si="692"/>
        <v>0</v>
      </c>
      <c r="GV358" s="454">
        <f t="shared" si="692"/>
        <v>0</v>
      </c>
      <c r="GW358" s="454">
        <f t="shared" si="692"/>
        <v>0</v>
      </c>
      <c r="GX358" s="454">
        <f t="shared" si="692"/>
        <v>0</v>
      </c>
      <c r="GY358" s="454">
        <f t="shared" si="692"/>
        <v>0</v>
      </c>
      <c r="GZ358" s="454">
        <f t="shared" si="692"/>
        <v>0</v>
      </c>
      <c r="HA358" s="454">
        <f t="shared" si="692"/>
        <v>0</v>
      </c>
      <c r="HB358" s="454">
        <f t="shared" ref="HB358:HQ363" si="693">(COUNTIF(INDEX($C$167:$NK$324,MATCH($C358,$C$167:$C$324,0)+1,HB$164+1),"&gt;"&amp;0)+COUNTIF(INDEX($C$167:$NK$324,MATCH($C358,$C$167:$C$324,0)+5,HB$164+1),"&gt;"&amp;0))*$B358</f>
        <v>0</v>
      </c>
      <c r="HC358" s="454">
        <f t="shared" si="693"/>
        <v>0</v>
      </c>
      <c r="HD358" s="454">
        <f t="shared" si="693"/>
        <v>0</v>
      </c>
      <c r="HE358" s="454">
        <f t="shared" si="693"/>
        <v>0</v>
      </c>
      <c r="HF358" s="454">
        <f t="shared" si="693"/>
        <v>0</v>
      </c>
      <c r="HG358" s="454">
        <f t="shared" si="693"/>
        <v>0</v>
      </c>
      <c r="HH358" s="454">
        <f t="shared" si="693"/>
        <v>0</v>
      </c>
      <c r="HI358" s="454">
        <f t="shared" si="693"/>
        <v>0</v>
      </c>
      <c r="HJ358" s="454">
        <f t="shared" si="693"/>
        <v>0</v>
      </c>
      <c r="HK358" s="454">
        <f t="shared" si="693"/>
        <v>0</v>
      </c>
      <c r="HL358" s="454">
        <f t="shared" si="693"/>
        <v>0</v>
      </c>
      <c r="HM358" s="454">
        <f t="shared" si="693"/>
        <v>0</v>
      </c>
      <c r="HN358" s="454">
        <f t="shared" si="693"/>
        <v>0</v>
      </c>
      <c r="HO358" s="454">
        <f t="shared" si="693"/>
        <v>0</v>
      </c>
      <c r="HP358" s="454">
        <f t="shared" si="693"/>
        <v>0</v>
      </c>
      <c r="HQ358" s="454">
        <f t="shared" si="693"/>
        <v>0</v>
      </c>
      <c r="HR358" s="454">
        <f t="shared" ref="HR358:IG363" si="694">(COUNTIF(INDEX($C$167:$NK$324,MATCH($C358,$C$167:$C$324,0)+1,HR$164+1),"&gt;"&amp;0)+COUNTIF(INDEX($C$167:$NK$324,MATCH($C358,$C$167:$C$324,0)+5,HR$164+1),"&gt;"&amp;0))*$B358</f>
        <v>0</v>
      </c>
      <c r="HS358" s="454">
        <f t="shared" si="694"/>
        <v>0</v>
      </c>
      <c r="HT358" s="454">
        <f t="shared" si="694"/>
        <v>0</v>
      </c>
      <c r="HU358" s="454">
        <f t="shared" si="694"/>
        <v>0</v>
      </c>
      <c r="HV358" s="454">
        <f t="shared" si="694"/>
        <v>0</v>
      </c>
      <c r="HW358" s="454">
        <f t="shared" si="694"/>
        <v>0</v>
      </c>
      <c r="HX358" s="454">
        <f t="shared" si="694"/>
        <v>0</v>
      </c>
      <c r="HY358" s="454">
        <f t="shared" si="694"/>
        <v>0</v>
      </c>
      <c r="HZ358" s="454">
        <f t="shared" si="694"/>
        <v>0</v>
      </c>
      <c r="IA358" s="454">
        <f t="shared" si="694"/>
        <v>0</v>
      </c>
      <c r="IB358" s="454">
        <f t="shared" si="694"/>
        <v>0</v>
      </c>
      <c r="IC358" s="454">
        <f t="shared" si="694"/>
        <v>0</v>
      </c>
      <c r="ID358" s="454">
        <f t="shared" si="694"/>
        <v>0</v>
      </c>
      <c r="IE358" s="454">
        <f t="shared" si="694"/>
        <v>0</v>
      </c>
      <c r="IF358" s="454">
        <f t="shared" si="694"/>
        <v>0</v>
      </c>
      <c r="IG358" s="454">
        <f t="shared" si="694"/>
        <v>0</v>
      </c>
      <c r="IH358" s="454">
        <f t="shared" ref="IH358:IW363" si="695">(COUNTIF(INDEX($C$167:$NK$324,MATCH($C358,$C$167:$C$324,0)+1,IH$164+1),"&gt;"&amp;0)+COUNTIF(INDEX($C$167:$NK$324,MATCH($C358,$C$167:$C$324,0)+5,IH$164+1),"&gt;"&amp;0))*$B358</f>
        <v>0</v>
      </c>
      <c r="II358" s="454">
        <f t="shared" si="695"/>
        <v>0</v>
      </c>
      <c r="IJ358" s="454">
        <f t="shared" si="695"/>
        <v>0</v>
      </c>
      <c r="IK358" s="454">
        <f t="shared" si="695"/>
        <v>0</v>
      </c>
      <c r="IL358" s="454">
        <f t="shared" si="695"/>
        <v>0</v>
      </c>
      <c r="IM358" s="454">
        <f t="shared" si="695"/>
        <v>0</v>
      </c>
      <c r="IN358" s="454">
        <f t="shared" si="695"/>
        <v>0</v>
      </c>
      <c r="IO358" s="454">
        <f t="shared" si="695"/>
        <v>0</v>
      </c>
      <c r="IP358" s="454">
        <f t="shared" si="695"/>
        <v>0</v>
      </c>
      <c r="IQ358" s="454">
        <f t="shared" si="695"/>
        <v>0</v>
      </c>
      <c r="IR358" s="454">
        <f t="shared" si="695"/>
        <v>0</v>
      </c>
      <c r="IS358" s="454">
        <f t="shared" si="695"/>
        <v>0</v>
      </c>
      <c r="IT358" s="454">
        <f t="shared" si="695"/>
        <v>0</v>
      </c>
      <c r="IU358" s="454">
        <f t="shared" si="695"/>
        <v>0</v>
      </c>
      <c r="IV358" s="454">
        <f t="shared" si="695"/>
        <v>0</v>
      </c>
      <c r="IW358" s="454">
        <f t="shared" si="695"/>
        <v>0</v>
      </c>
      <c r="IX358" s="454">
        <f t="shared" ref="IX358:IY363" si="696">(COUNTIF(INDEX($C$167:$NK$324,MATCH($C358,$C$167:$C$324,0)+1,IX$164+1),"&gt;"&amp;0)+COUNTIF(INDEX($C$167:$NK$324,MATCH($C358,$C$167:$C$324,0)+5,IX$164+1),"&gt;"&amp;0))*$B358</f>
        <v>0</v>
      </c>
      <c r="IY358" s="454">
        <f t="shared" si="696"/>
        <v>0</v>
      </c>
      <c r="IZ358" s="454">
        <f t="shared" si="684"/>
        <v>0</v>
      </c>
      <c r="JA358" s="454">
        <f t="shared" si="684"/>
        <v>0</v>
      </c>
      <c r="JB358" s="454">
        <f t="shared" si="684"/>
        <v>0</v>
      </c>
      <c r="JC358" s="454">
        <f t="shared" si="684"/>
        <v>0</v>
      </c>
      <c r="JD358" s="454">
        <f t="shared" si="684"/>
        <v>0</v>
      </c>
      <c r="JE358" s="454">
        <f t="shared" si="684"/>
        <v>0</v>
      </c>
      <c r="JF358" s="454">
        <f t="shared" si="684"/>
        <v>0</v>
      </c>
      <c r="JG358" s="454">
        <f t="shared" si="684"/>
        <v>0</v>
      </c>
      <c r="JH358" s="454">
        <f t="shared" si="684"/>
        <v>0</v>
      </c>
      <c r="JI358" s="454">
        <f t="shared" si="684"/>
        <v>0</v>
      </c>
      <c r="JJ358" s="454">
        <f t="shared" si="684"/>
        <v>0</v>
      </c>
      <c r="JK358" s="454">
        <f t="shared" si="684"/>
        <v>0</v>
      </c>
      <c r="JL358" s="454">
        <f t="shared" si="684"/>
        <v>0</v>
      </c>
      <c r="JM358" s="454">
        <f t="shared" si="684"/>
        <v>0</v>
      </c>
      <c r="JN358" s="454">
        <f t="shared" si="684"/>
        <v>0</v>
      </c>
      <c r="JO358" s="454">
        <f t="shared" si="684"/>
        <v>0</v>
      </c>
      <c r="JP358" s="454">
        <f t="shared" si="680"/>
        <v>0</v>
      </c>
      <c r="JQ358" s="454">
        <f t="shared" si="680"/>
        <v>0</v>
      </c>
      <c r="JR358" s="454">
        <f t="shared" si="680"/>
        <v>0</v>
      </c>
      <c r="JS358" s="454">
        <f t="shared" si="680"/>
        <v>0</v>
      </c>
      <c r="JT358" s="454">
        <f t="shared" si="680"/>
        <v>0</v>
      </c>
      <c r="JU358" s="454">
        <f t="shared" si="680"/>
        <v>0</v>
      </c>
      <c r="JV358" s="454">
        <f t="shared" si="680"/>
        <v>0</v>
      </c>
      <c r="JW358" s="454">
        <f t="shared" si="680"/>
        <v>0</v>
      </c>
      <c r="JX358" s="454">
        <f t="shared" si="680"/>
        <v>0</v>
      </c>
      <c r="JY358" s="454">
        <f t="shared" si="680"/>
        <v>0</v>
      </c>
      <c r="JZ358" s="454">
        <f t="shared" si="680"/>
        <v>0</v>
      </c>
      <c r="KA358" s="454">
        <f t="shared" si="680"/>
        <v>0</v>
      </c>
      <c r="KB358" s="454">
        <f t="shared" si="680"/>
        <v>0</v>
      </c>
      <c r="KC358" s="454">
        <f t="shared" si="680"/>
        <v>0</v>
      </c>
      <c r="KD358" s="454">
        <f t="shared" ref="KD358:KS363" si="697">(COUNTIF(INDEX($C$167:$NK$324,MATCH($C358,$C$167:$C$324,0)+1,KD$164+1),"&gt;"&amp;0)+COUNTIF(INDEX($C$167:$NK$324,MATCH($C358,$C$167:$C$324,0)+5,KD$164+1),"&gt;"&amp;0))*$B358</f>
        <v>0</v>
      </c>
      <c r="KE358" s="454">
        <f t="shared" si="697"/>
        <v>0</v>
      </c>
      <c r="KF358" s="454">
        <f t="shared" si="697"/>
        <v>0</v>
      </c>
      <c r="KG358" s="454">
        <f t="shared" si="697"/>
        <v>0</v>
      </c>
      <c r="KH358" s="454">
        <f t="shared" si="697"/>
        <v>0</v>
      </c>
      <c r="KI358" s="454">
        <f t="shared" si="697"/>
        <v>0</v>
      </c>
      <c r="KJ358" s="454">
        <f t="shared" si="697"/>
        <v>0</v>
      </c>
      <c r="KK358" s="454">
        <f t="shared" si="697"/>
        <v>0</v>
      </c>
      <c r="KL358" s="454">
        <f t="shared" si="697"/>
        <v>0</v>
      </c>
      <c r="KM358" s="454">
        <f t="shared" si="697"/>
        <v>0</v>
      </c>
      <c r="KN358" s="454">
        <f t="shared" si="697"/>
        <v>0</v>
      </c>
      <c r="KO358" s="454">
        <f t="shared" si="697"/>
        <v>0</v>
      </c>
      <c r="KP358" s="454">
        <f t="shared" si="697"/>
        <v>0</v>
      </c>
      <c r="KQ358" s="454">
        <f t="shared" si="697"/>
        <v>0</v>
      </c>
      <c r="KR358" s="454">
        <f t="shared" si="697"/>
        <v>0</v>
      </c>
      <c r="KS358" s="454">
        <f t="shared" si="697"/>
        <v>0</v>
      </c>
      <c r="KT358" s="454">
        <f t="shared" ref="KT358:LI363" si="698">(COUNTIF(INDEX($C$167:$NK$324,MATCH($C358,$C$167:$C$324,0)+1,KT$164+1),"&gt;"&amp;0)+COUNTIF(INDEX($C$167:$NK$324,MATCH($C358,$C$167:$C$324,0)+5,KT$164+1),"&gt;"&amp;0))*$B358</f>
        <v>0</v>
      </c>
      <c r="KU358" s="454">
        <f t="shared" si="698"/>
        <v>0</v>
      </c>
      <c r="KV358" s="454">
        <f t="shared" si="698"/>
        <v>0</v>
      </c>
      <c r="KW358" s="454">
        <f t="shared" si="698"/>
        <v>0</v>
      </c>
      <c r="KX358" s="454">
        <f t="shared" si="698"/>
        <v>0</v>
      </c>
      <c r="KY358" s="454">
        <f t="shared" si="698"/>
        <v>0</v>
      </c>
      <c r="KZ358" s="454">
        <f t="shared" si="698"/>
        <v>0</v>
      </c>
      <c r="LA358" s="454">
        <f t="shared" si="698"/>
        <v>0</v>
      </c>
      <c r="LB358" s="454">
        <f t="shared" si="698"/>
        <v>0</v>
      </c>
      <c r="LC358" s="454">
        <f t="shared" si="698"/>
        <v>0</v>
      </c>
      <c r="LD358" s="454">
        <f t="shared" si="698"/>
        <v>0</v>
      </c>
      <c r="LE358" s="454">
        <f t="shared" si="698"/>
        <v>0</v>
      </c>
      <c r="LF358" s="454">
        <f t="shared" si="698"/>
        <v>0</v>
      </c>
      <c r="LG358" s="454">
        <f t="shared" si="698"/>
        <v>0</v>
      </c>
      <c r="LH358" s="454">
        <f t="shared" si="698"/>
        <v>0</v>
      </c>
      <c r="LI358" s="454">
        <f t="shared" si="698"/>
        <v>0</v>
      </c>
      <c r="LJ358" s="454">
        <f t="shared" ref="LJ358:LY363" si="699">(COUNTIF(INDEX($C$167:$NK$324,MATCH($C358,$C$167:$C$324,0)+1,LJ$164+1),"&gt;"&amp;0)+COUNTIF(INDEX($C$167:$NK$324,MATCH($C358,$C$167:$C$324,0)+5,LJ$164+1),"&gt;"&amp;0))*$B358</f>
        <v>0</v>
      </c>
      <c r="LK358" s="454">
        <f t="shared" si="699"/>
        <v>0</v>
      </c>
      <c r="LL358" s="454">
        <f t="shared" si="699"/>
        <v>0</v>
      </c>
      <c r="LM358" s="454">
        <f t="shared" si="699"/>
        <v>0</v>
      </c>
      <c r="LN358" s="454">
        <f t="shared" si="699"/>
        <v>0</v>
      </c>
      <c r="LO358" s="454">
        <f t="shared" si="699"/>
        <v>0</v>
      </c>
      <c r="LP358" s="454">
        <f t="shared" si="699"/>
        <v>0</v>
      </c>
      <c r="LQ358" s="454">
        <f t="shared" si="699"/>
        <v>0</v>
      </c>
      <c r="LR358" s="454">
        <f t="shared" si="699"/>
        <v>0</v>
      </c>
      <c r="LS358" s="454">
        <f t="shared" si="699"/>
        <v>0</v>
      </c>
      <c r="LT358" s="454">
        <f t="shared" si="699"/>
        <v>0</v>
      </c>
      <c r="LU358" s="454">
        <f t="shared" si="699"/>
        <v>0</v>
      </c>
      <c r="LV358" s="454">
        <f t="shared" si="699"/>
        <v>0</v>
      </c>
      <c r="LW358" s="454">
        <f t="shared" si="699"/>
        <v>0</v>
      </c>
      <c r="LX358" s="454">
        <f t="shared" si="699"/>
        <v>0</v>
      </c>
      <c r="LY358" s="454">
        <f t="shared" si="699"/>
        <v>0</v>
      </c>
      <c r="LZ358" s="454">
        <f t="shared" si="681"/>
        <v>0</v>
      </c>
      <c r="MA358" s="454">
        <f t="shared" si="681"/>
        <v>0</v>
      </c>
      <c r="MB358" s="454">
        <f t="shared" si="681"/>
        <v>0</v>
      </c>
      <c r="MC358" s="454">
        <f t="shared" si="681"/>
        <v>0</v>
      </c>
      <c r="MD358" s="454">
        <f t="shared" si="681"/>
        <v>0</v>
      </c>
      <c r="ME358" s="454">
        <f t="shared" si="681"/>
        <v>0</v>
      </c>
      <c r="MF358" s="454">
        <f t="shared" si="681"/>
        <v>0</v>
      </c>
      <c r="MG358" s="454">
        <f t="shared" si="681"/>
        <v>0</v>
      </c>
      <c r="MH358" s="454">
        <f t="shared" si="681"/>
        <v>0</v>
      </c>
      <c r="MI358" s="454">
        <f t="shared" si="681"/>
        <v>0</v>
      </c>
      <c r="MJ358" s="454">
        <f t="shared" si="681"/>
        <v>0</v>
      </c>
      <c r="MK358" s="454">
        <f t="shared" si="681"/>
        <v>0</v>
      </c>
      <c r="ML358" s="454">
        <f t="shared" si="681"/>
        <v>0</v>
      </c>
      <c r="MM358" s="454">
        <f t="shared" si="681"/>
        <v>0</v>
      </c>
      <c r="MN358" s="454">
        <f t="shared" si="681"/>
        <v>0</v>
      </c>
      <c r="MO358" s="454">
        <f t="shared" si="681"/>
        <v>0</v>
      </c>
      <c r="MP358" s="454">
        <f t="shared" si="681"/>
        <v>0</v>
      </c>
      <c r="MQ358" s="454">
        <f t="shared" si="681"/>
        <v>0</v>
      </c>
      <c r="MR358" s="454">
        <f t="shared" si="681"/>
        <v>0</v>
      </c>
      <c r="MS358" s="454">
        <f t="shared" si="681"/>
        <v>0</v>
      </c>
      <c r="MT358" s="454">
        <f t="shared" si="681"/>
        <v>0</v>
      </c>
      <c r="MU358" s="454">
        <f t="shared" si="681"/>
        <v>0</v>
      </c>
      <c r="MV358" s="454">
        <f t="shared" si="681"/>
        <v>0</v>
      </c>
      <c r="MW358" s="454">
        <f t="shared" si="681"/>
        <v>0</v>
      </c>
      <c r="MX358" s="454">
        <f t="shared" si="681"/>
        <v>0</v>
      </c>
      <c r="MY358" s="454">
        <f t="shared" si="681"/>
        <v>0</v>
      </c>
      <c r="MZ358" s="454">
        <f t="shared" si="681"/>
        <v>0</v>
      </c>
      <c r="NA358" s="454">
        <f t="shared" si="681"/>
        <v>0</v>
      </c>
      <c r="NB358" s="454">
        <f t="shared" si="681"/>
        <v>0</v>
      </c>
      <c r="NC358" s="454">
        <f t="shared" si="681"/>
        <v>0</v>
      </c>
      <c r="ND358" s="454">
        <f t="shared" si="681"/>
        <v>0</v>
      </c>
      <c r="NE358" s="454">
        <f t="shared" si="681"/>
        <v>0</v>
      </c>
      <c r="NF358" s="454">
        <f t="shared" si="681"/>
        <v>0</v>
      </c>
      <c r="NG358" s="454">
        <f t="shared" si="681"/>
        <v>0</v>
      </c>
      <c r="NH358" s="454">
        <f t="shared" si="681"/>
        <v>0</v>
      </c>
      <c r="NI358" s="454">
        <f t="shared" si="681"/>
        <v>0</v>
      </c>
      <c r="NJ358" s="454">
        <f t="shared" si="681"/>
        <v>0</v>
      </c>
      <c r="NK358" s="465">
        <f t="shared" si="681"/>
        <v>0</v>
      </c>
    </row>
    <row r="359" spans="1:375" x14ac:dyDescent="0.15">
      <c r="A359" s="463"/>
      <c r="B359" s="464">
        <f>B83</f>
        <v>1250</v>
      </c>
      <c r="C359" s="454" t="str">
        <f>C247</f>
        <v>600 / Lyft</v>
      </c>
      <c r="D359" s="454">
        <f t="shared" si="682"/>
        <v>0</v>
      </c>
      <c r="E359" s="454">
        <f t="shared" si="682"/>
        <v>0</v>
      </c>
      <c r="F359" s="454">
        <f t="shared" si="682"/>
        <v>0</v>
      </c>
      <c r="G359" s="454">
        <f t="shared" si="682"/>
        <v>0</v>
      </c>
      <c r="H359" s="454">
        <f t="shared" si="682"/>
        <v>0</v>
      </c>
      <c r="I359" s="454">
        <f t="shared" si="682"/>
        <v>0</v>
      </c>
      <c r="J359" s="454">
        <f t="shared" si="682"/>
        <v>0</v>
      </c>
      <c r="K359" s="454">
        <f t="shared" si="682"/>
        <v>0</v>
      </c>
      <c r="L359" s="454">
        <f t="shared" si="682"/>
        <v>0</v>
      </c>
      <c r="M359" s="454">
        <f t="shared" si="682"/>
        <v>0</v>
      </c>
      <c r="N359" s="454">
        <f t="shared" si="682"/>
        <v>0</v>
      </c>
      <c r="O359" s="454">
        <f t="shared" si="682"/>
        <v>0</v>
      </c>
      <c r="P359" s="454">
        <f t="shared" si="682"/>
        <v>0</v>
      </c>
      <c r="Q359" s="454">
        <f t="shared" si="682"/>
        <v>0</v>
      </c>
      <c r="R359" s="454">
        <f t="shared" si="682"/>
        <v>0</v>
      </c>
      <c r="S359" s="454">
        <f t="shared" si="682"/>
        <v>0</v>
      </c>
      <c r="T359" s="454">
        <f t="shared" ref="T359:AI363" si="700">(COUNTIF(INDEX($C$167:$NK$324,MATCH($C359,$C$167:$C$324,0)+1,T$164+1),"&gt;"&amp;0)+COUNTIF(INDEX($C$167:$NK$324,MATCH($C359,$C$167:$C$324,0)+5,T$164+1),"&gt;"&amp;0))*$B359</f>
        <v>0</v>
      </c>
      <c r="U359" s="454">
        <f t="shared" si="700"/>
        <v>0</v>
      </c>
      <c r="V359" s="454">
        <f t="shared" si="700"/>
        <v>0</v>
      </c>
      <c r="W359" s="454">
        <f t="shared" si="700"/>
        <v>0</v>
      </c>
      <c r="X359" s="454">
        <f t="shared" si="700"/>
        <v>0</v>
      </c>
      <c r="Y359" s="454">
        <f t="shared" si="700"/>
        <v>1250</v>
      </c>
      <c r="Z359" s="454">
        <f t="shared" si="700"/>
        <v>1250</v>
      </c>
      <c r="AA359" s="454">
        <f t="shared" si="700"/>
        <v>1250</v>
      </c>
      <c r="AB359" s="454">
        <f t="shared" si="700"/>
        <v>1250</v>
      </c>
      <c r="AC359" s="454">
        <f t="shared" si="700"/>
        <v>1250</v>
      </c>
      <c r="AD359" s="454">
        <f t="shared" si="700"/>
        <v>1250</v>
      </c>
      <c r="AE359" s="454">
        <f t="shared" si="700"/>
        <v>1250</v>
      </c>
      <c r="AF359" s="454">
        <f t="shared" si="700"/>
        <v>1250</v>
      </c>
      <c r="AG359" s="454">
        <f t="shared" si="700"/>
        <v>1250</v>
      </c>
      <c r="AH359" s="454">
        <f t="shared" si="700"/>
        <v>1250</v>
      </c>
      <c r="AI359" s="454">
        <f t="shared" si="700"/>
        <v>1250</v>
      </c>
      <c r="AJ359" s="454">
        <f t="shared" ref="AJ359:AY363" si="701">(COUNTIF(INDEX($C$167:$NK$324,MATCH($C359,$C$167:$C$324,0)+1,AJ$164+1),"&gt;"&amp;0)+COUNTIF(INDEX($C$167:$NK$324,MATCH($C359,$C$167:$C$324,0)+5,AJ$164+1),"&gt;"&amp;0))*$B359</f>
        <v>1250</v>
      </c>
      <c r="AK359" s="454">
        <f t="shared" si="701"/>
        <v>1250</v>
      </c>
      <c r="AL359" s="454">
        <f t="shared" si="701"/>
        <v>1250</v>
      </c>
      <c r="AM359" s="454">
        <f t="shared" si="701"/>
        <v>1250</v>
      </c>
      <c r="AN359" s="454">
        <f t="shared" si="701"/>
        <v>1250</v>
      </c>
      <c r="AO359" s="454">
        <f t="shared" si="701"/>
        <v>1250</v>
      </c>
      <c r="AP359" s="454">
        <f t="shared" si="701"/>
        <v>1250</v>
      </c>
      <c r="AQ359" s="454">
        <f t="shared" si="701"/>
        <v>1250</v>
      </c>
      <c r="AR359" s="454">
        <f t="shared" si="701"/>
        <v>1250</v>
      </c>
      <c r="AS359" s="454">
        <f t="shared" si="701"/>
        <v>1250</v>
      </c>
      <c r="AT359" s="454">
        <f t="shared" si="701"/>
        <v>1250</v>
      </c>
      <c r="AU359" s="454">
        <f t="shared" si="701"/>
        <v>1250</v>
      </c>
      <c r="AV359" s="454">
        <f t="shared" si="701"/>
        <v>1250</v>
      </c>
      <c r="AW359" s="454">
        <f t="shared" si="701"/>
        <v>1250</v>
      </c>
      <c r="AX359" s="454">
        <f t="shared" si="701"/>
        <v>1250</v>
      </c>
      <c r="AY359" s="454">
        <f t="shared" si="701"/>
        <v>1250</v>
      </c>
      <c r="AZ359" s="454">
        <f t="shared" ref="AZ359:BO363" si="702">(COUNTIF(INDEX($C$167:$NK$324,MATCH($C359,$C$167:$C$324,0)+1,AZ$164+1),"&gt;"&amp;0)+COUNTIF(INDEX($C$167:$NK$324,MATCH($C359,$C$167:$C$324,0)+5,AZ$164+1),"&gt;"&amp;0))*$B359</f>
        <v>1250</v>
      </c>
      <c r="BA359" s="454">
        <f t="shared" si="702"/>
        <v>1250</v>
      </c>
      <c r="BB359" s="454">
        <f t="shared" si="702"/>
        <v>1250</v>
      </c>
      <c r="BC359" s="454">
        <f t="shared" si="702"/>
        <v>1250</v>
      </c>
      <c r="BD359" s="454">
        <f t="shared" si="702"/>
        <v>1250</v>
      </c>
      <c r="BE359" s="454">
        <f t="shared" si="702"/>
        <v>1250</v>
      </c>
      <c r="BF359" s="454">
        <f t="shared" si="702"/>
        <v>1250</v>
      </c>
      <c r="BG359" s="454">
        <f t="shared" si="702"/>
        <v>1250</v>
      </c>
      <c r="BH359" s="454">
        <f t="shared" si="702"/>
        <v>1250</v>
      </c>
      <c r="BI359" s="454">
        <f t="shared" si="702"/>
        <v>0</v>
      </c>
      <c r="BJ359" s="454">
        <f t="shared" si="702"/>
        <v>0</v>
      </c>
      <c r="BK359" s="454">
        <f t="shared" si="702"/>
        <v>0</v>
      </c>
      <c r="BL359" s="454">
        <f t="shared" si="702"/>
        <v>1250</v>
      </c>
      <c r="BM359" s="454">
        <f t="shared" si="702"/>
        <v>1250</v>
      </c>
      <c r="BN359" s="454">
        <f t="shared" si="702"/>
        <v>1250</v>
      </c>
      <c r="BO359" s="454">
        <f t="shared" si="702"/>
        <v>1250</v>
      </c>
      <c r="BP359" s="454">
        <f t="shared" si="685"/>
        <v>1250</v>
      </c>
      <c r="BQ359" s="454">
        <f t="shared" si="685"/>
        <v>1250</v>
      </c>
      <c r="BR359" s="454">
        <f t="shared" si="685"/>
        <v>1250</v>
      </c>
      <c r="BS359" s="454">
        <f t="shared" si="685"/>
        <v>1250</v>
      </c>
      <c r="BT359" s="454">
        <f t="shared" si="685"/>
        <v>1250</v>
      </c>
      <c r="BU359" s="454">
        <f t="shared" si="685"/>
        <v>1250</v>
      </c>
      <c r="BV359" s="454">
        <f t="shared" si="685"/>
        <v>1250</v>
      </c>
      <c r="BW359" s="454">
        <f t="shared" si="685"/>
        <v>1250</v>
      </c>
      <c r="BX359" s="454">
        <f t="shared" si="685"/>
        <v>1250</v>
      </c>
      <c r="BY359" s="454">
        <f t="shared" si="685"/>
        <v>1250</v>
      </c>
      <c r="BZ359" s="454">
        <f t="shared" si="685"/>
        <v>1250</v>
      </c>
      <c r="CA359" s="454">
        <f t="shared" si="685"/>
        <v>1250</v>
      </c>
      <c r="CB359" s="454">
        <f t="shared" si="686"/>
        <v>1250</v>
      </c>
      <c r="CC359" s="454">
        <f t="shared" si="686"/>
        <v>1250</v>
      </c>
      <c r="CD359" s="454">
        <f t="shared" si="686"/>
        <v>1250</v>
      </c>
      <c r="CE359" s="454">
        <f t="shared" si="686"/>
        <v>1250</v>
      </c>
      <c r="CF359" s="454">
        <f t="shared" si="686"/>
        <v>1250</v>
      </c>
      <c r="CG359" s="454">
        <f t="shared" si="686"/>
        <v>1250</v>
      </c>
      <c r="CH359" s="454">
        <f t="shared" si="686"/>
        <v>1250</v>
      </c>
      <c r="CI359" s="454">
        <f t="shared" si="686"/>
        <v>1250</v>
      </c>
      <c r="CJ359" s="454">
        <f t="shared" si="686"/>
        <v>1250</v>
      </c>
      <c r="CK359" s="454">
        <f t="shared" si="686"/>
        <v>1250</v>
      </c>
      <c r="CL359" s="454">
        <f t="shared" si="686"/>
        <v>1250</v>
      </c>
      <c r="CM359" s="454">
        <f t="shared" si="686"/>
        <v>1250</v>
      </c>
      <c r="CN359" s="454">
        <f t="shared" si="686"/>
        <v>1250</v>
      </c>
      <c r="CO359" s="454">
        <f t="shared" si="686"/>
        <v>1250</v>
      </c>
      <c r="CP359" s="454">
        <f t="shared" si="686"/>
        <v>1250</v>
      </c>
      <c r="CQ359" s="454">
        <f t="shared" si="686"/>
        <v>1250</v>
      </c>
      <c r="CR359" s="454">
        <f t="shared" si="687"/>
        <v>1250</v>
      </c>
      <c r="CS359" s="454">
        <f t="shared" si="687"/>
        <v>1250</v>
      </c>
      <c r="CT359" s="454">
        <f t="shared" si="687"/>
        <v>1250</v>
      </c>
      <c r="CU359" s="454">
        <f t="shared" si="687"/>
        <v>1250</v>
      </c>
      <c r="CV359" s="454">
        <f t="shared" si="687"/>
        <v>1250</v>
      </c>
      <c r="CW359" s="454">
        <f t="shared" si="687"/>
        <v>1250</v>
      </c>
      <c r="CX359" s="454">
        <f t="shared" si="687"/>
        <v>1250</v>
      </c>
      <c r="CY359" s="454">
        <f t="shared" si="687"/>
        <v>1250</v>
      </c>
      <c r="CZ359" s="454">
        <f t="shared" si="687"/>
        <v>1250</v>
      </c>
      <c r="DA359" s="454">
        <f t="shared" si="687"/>
        <v>1250</v>
      </c>
      <c r="DB359" s="454">
        <f t="shared" si="687"/>
        <v>1250</v>
      </c>
      <c r="DC359" s="454">
        <f t="shared" si="687"/>
        <v>1250</v>
      </c>
      <c r="DD359" s="454">
        <f t="shared" si="687"/>
        <v>1250</v>
      </c>
      <c r="DE359" s="454">
        <f t="shared" si="687"/>
        <v>1250</v>
      </c>
      <c r="DF359" s="454">
        <f t="shared" si="687"/>
        <v>1250</v>
      </c>
      <c r="DG359" s="454">
        <f t="shared" si="687"/>
        <v>1250</v>
      </c>
      <c r="DH359" s="454">
        <f t="shared" si="688"/>
        <v>1250</v>
      </c>
      <c r="DI359" s="454">
        <f t="shared" si="688"/>
        <v>1250</v>
      </c>
      <c r="DJ359" s="454">
        <f t="shared" si="688"/>
        <v>1250</v>
      </c>
      <c r="DK359" s="454">
        <f t="shared" si="688"/>
        <v>1250</v>
      </c>
      <c r="DL359" s="454">
        <f t="shared" si="688"/>
        <v>1250</v>
      </c>
      <c r="DM359" s="454">
        <f t="shared" si="688"/>
        <v>1250</v>
      </c>
      <c r="DN359" s="454">
        <f t="shared" si="688"/>
        <v>1250</v>
      </c>
      <c r="DO359" s="454">
        <f t="shared" si="688"/>
        <v>1250</v>
      </c>
      <c r="DP359" s="454">
        <f t="shared" si="688"/>
        <v>1250</v>
      </c>
      <c r="DQ359" s="454">
        <f t="shared" si="688"/>
        <v>1250</v>
      </c>
      <c r="DR359" s="454">
        <f t="shared" si="688"/>
        <v>1250</v>
      </c>
      <c r="DS359" s="454">
        <f t="shared" si="688"/>
        <v>1250</v>
      </c>
      <c r="DT359" s="454">
        <f t="shared" si="688"/>
        <v>1250</v>
      </c>
      <c r="DU359" s="454">
        <f t="shared" si="688"/>
        <v>1250</v>
      </c>
      <c r="DV359" s="454">
        <f t="shared" si="688"/>
        <v>1250</v>
      </c>
      <c r="DW359" s="454">
        <f t="shared" si="688"/>
        <v>1250</v>
      </c>
      <c r="DX359" s="454">
        <f t="shared" si="689"/>
        <v>1250</v>
      </c>
      <c r="DY359" s="454">
        <f t="shared" si="689"/>
        <v>1250</v>
      </c>
      <c r="DZ359" s="454">
        <f t="shared" si="689"/>
        <v>1250</v>
      </c>
      <c r="EA359" s="454">
        <f t="shared" si="689"/>
        <v>1250</v>
      </c>
      <c r="EB359" s="454">
        <f t="shared" si="683"/>
        <v>1250</v>
      </c>
      <c r="EC359" s="454">
        <f t="shared" si="683"/>
        <v>1250</v>
      </c>
      <c r="ED359" s="454">
        <f t="shared" si="683"/>
        <v>1250</v>
      </c>
      <c r="EE359" s="454">
        <f t="shared" si="683"/>
        <v>1250</v>
      </c>
      <c r="EF359" s="454">
        <f t="shared" si="683"/>
        <v>1250</v>
      </c>
      <c r="EG359" s="454">
        <f t="shared" si="683"/>
        <v>1250</v>
      </c>
      <c r="EH359" s="454">
        <f t="shared" si="683"/>
        <v>1250</v>
      </c>
      <c r="EI359" s="454">
        <f t="shared" si="683"/>
        <v>1250</v>
      </c>
      <c r="EJ359" s="454">
        <f t="shared" si="683"/>
        <v>1250</v>
      </c>
      <c r="EK359" s="454">
        <f t="shared" si="683"/>
        <v>1250</v>
      </c>
      <c r="EL359" s="454">
        <f t="shared" si="683"/>
        <v>1250</v>
      </c>
      <c r="EM359" s="454">
        <f t="shared" si="683"/>
        <v>1250</v>
      </c>
      <c r="EN359" s="454">
        <f t="shared" si="683"/>
        <v>1250</v>
      </c>
      <c r="EO359" s="454">
        <f t="shared" si="683"/>
        <v>1250</v>
      </c>
      <c r="EP359" s="454">
        <f t="shared" si="683"/>
        <v>1250</v>
      </c>
      <c r="EQ359" s="454">
        <f t="shared" si="683"/>
        <v>1250</v>
      </c>
      <c r="ER359" s="454">
        <f t="shared" ref="ER359:FG363" si="703">(COUNTIF(INDEX($C$167:$NK$324,MATCH($C359,$C$167:$C$324,0)+1,ER$164+1),"&gt;"&amp;0)+COUNTIF(INDEX($C$167:$NK$324,MATCH($C359,$C$167:$C$324,0)+5,ER$164+1),"&gt;"&amp;0))*$B359</f>
        <v>1250</v>
      </c>
      <c r="ES359" s="454">
        <f t="shared" si="703"/>
        <v>1250</v>
      </c>
      <c r="ET359" s="454">
        <f t="shared" si="703"/>
        <v>1250</v>
      </c>
      <c r="EU359" s="454">
        <f t="shared" si="703"/>
        <v>1250</v>
      </c>
      <c r="EV359" s="454">
        <f t="shared" si="703"/>
        <v>1250</v>
      </c>
      <c r="EW359" s="454">
        <f t="shared" si="703"/>
        <v>1250</v>
      </c>
      <c r="EX359" s="454">
        <f t="shared" si="703"/>
        <v>0</v>
      </c>
      <c r="EY359" s="454">
        <f t="shared" si="703"/>
        <v>0</v>
      </c>
      <c r="EZ359" s="454">
        <f t="shared" si="703"/>
        <v>0</v>
      </c>
      <c r="FA359" s="454">
        <f t="shared" si="703"/>
        <v>0</v>
      </c>
      <c r="FB359" s="454">
        <f t="shared" si="703"/>
        <v>0</v>
      </c>
      <c r="FC359" s="454">
        <f t="shared" si="703"/>
        <v>0</v>
      </c>
      <c r="FD359" s="454">
        <f t="shared" si="703"/>
        <v>0</v>
      </c>
      <c r="FE359" s="454">
        <f t="shared" si="703"/>
        <v>0</v>
      </c>
      <c r="FF359" s="454">
        <f t="shared" si="703"/>
        <v>0</v>
      </c>
      <c r="FG359" s="454">
        <f t="shared" si="703"/>
        <v>0</v>
      </c>
      <c r="FH359" s="454">
        <f t="shared" si="690"/>
        <v>0</v>
      </c>
      <c r="FI359" s="454">
        <f t="shared" si="690"/>
        <v>0</v>
      </c>
      <c r="FJ359" s="454">
        <f t="shared" si="690"/>
        <v>0</v>
      </c>
      <c r="FK359" s="454">
        <f t="shared" si="690"/>
        <v>0</v>
      </c>
      <c r="FL359" s="454">
        <f t="shared" si="690"/>
        <v>0</v>
      </c>
      <c r="FM359" s="454">
        <f t="shared" si="690"/>
        <v>0</v>
      </c>
      <c r="FN359" s="454">
        <f t="shared" si="690"/>
        <v>0</v>
      </c>
      <c r="FO359" s="454">
        <f t="shared" si="690"/>
        <v>0</v>
      </c>
      <c r="FP359" s="454">
        <f t="shared" si="690"/>
        <v>0</v>
      </c>
      <c r="FQ359" s="454">
        <f t="shared" si="690"/>
        <v>0</v>
      </c>
      <c r="FR359" s="454">
        <f t="shared" si="690"/>
        <v>0</v>
      </c>
      <c r="FS359" s="454">
        <f t="shared" si="690"/>
        <v>0</v>
      </c>
      <c r="FT359" s="454">
        <f t="shared" si="690"/>
        <v>0</v>
      </c>
      <c r="FU359" s="454">
        <f t="shared" si="690"/>
        <v>0</v>
      </c>
      <c r="FV359" s="454">
        <f t="shared" si="691"/>
        <v>0</v>
      </c>
      <c r="FW359" s="454">
        <f t="shared" si="691"/>
        <v>0</v>
      </c>
      <c r="FX359" s="454">
        <f t="shared" si="691"/>
        <v>0</v>
      </c>
      <c r="FY359" s="454">
        <f t="shared" si="691"/>
        <v>0</v>
      </c>
      <c r="FZ359" s="454">
        <f t="shared" si="691"/>
        <v>0</v>
      </c>
      <c r="GA359" s="454">
        <f t="shared" si="691"/>
        <v>0</v>
      </c>
      <c r="GB359" s="454">
        <f t="shared" si="691"/>
        <v>0</v>
      </c>
      <c r="GC359" s="454">
        <f t="shared" si="691"/>
        <v>0</v>
      </c>
      <c r="GD359" s="454">
        <f t="shared" si="691"/>
        <v>0</v>
      </c>
      <c r="GE359" s="454">
        <f t="shared" si="691"/>
        <v>0</v>
      </c>
      <c r="GF359" s="454">
        <f t="shared" si="691"/>
        <v>0</v>
      </c>
      <c r="GG359" s="454">
        <f t="shared" si="691"/>
        <v>0</v>
      </c>
      <c r="GH359" s="454">
        <f t="shared" si="691"/>
        <v>0</v>
      </c>
      <c r="GI359" s="454">
        <f t="shared" si="691"/>
        <v>0</v>
      </c>
      <c r="GJ359" s="454">
        <f t="shared" si="691"/>
        <v>0</v>
      </c>
      <c r="GK359" s="454">
        <f t="shared" si="691"/>
        <v>0</v>
      </c>
      <c r="GL359" s="454">
        <f t="shared" si="692"/>
        <v>0</v>
      </c>
      <c r="GM359" s="454">
        <f t="shared" si="692"/>
        <v>0</v>
      </c>
      <c r="GN359" s="454">
        <f t="shared" si="692"/>
        <v>0</v>
      </c>
      <c r="GO359" s="454">
        <f t="shared" si="692"/>
        <v>0</v>
      </c>
      <c r="GP359" s="454">
        <f t="shared" si="692"/>
        <v>0</v>
      </c>
      <c r="GQ359" s="454">
        <f t="shared" si="692"/>
        <v>0</v>
      </c>
      <c r="GR359" s="454">
        <f t="shared" si="692"/>
        <v>0</v>
      </c>
      <c r="GS359" s="454">
        <f t="shared" si="692"/>
        <v>0</v>
      </c>
      <c r="GT359" s="454">
        <f t="shared" si="692"/>
        <v>0</v>
      </c>
      <c r="GU359" s="454">
        <f t="shared" si="692"/>
        <v>0</v>
      </c>
      <c r="GV359" s="454">
        <f t="shared" si="692"/>
        <v>0</v>
      </c>
      <c r="GW359" s="454">
        <f t="shared" si="692"/>
        <v>0</v>
      </c>
      <c r="GX359" s="454">
        <f t="shared" si="692"/>
        <v>0</v>
      </c>
      <c r="GY359" s="454">
        <f t="shared" si="692"/>
        <v>0</v>
      </c>
      <c r="GZ359" s="454">
        <f t="shared" si="692"/>
        <v>0</v>
      </c>
      <c r="HA359" s="454">
        <f t="shared" si="692"/>
        <v>0</v>
      </c>
      <c r="HB359" s="454">
        <f t="shared" si="693"/>
        <v>0</v>
      </c>
      <c r="HC359" s="454">
        <f t="shared" si="693"/>
        <v>0</v>
      </c>
      <c r="HD359" s="454">
        <f t="shared" si="693"/>
        <v>0</v>
      </c>
      <c r="HE359" s="454">
        <f t="shared" si="693"/>
        <v>0</v>
      </c>
      <c r="HF359" s="454">
        <f t="shared" si="693"/>
        <v>0</v>
      </c>
      <c r="HG359" s="454">
        <f t="shared" si="693"/>
        <v>0</v>
      </c>
      <c r="HH359" s="454">
        <f t="shared" si="693"/>
        <v>0</v>
      </c>
      <c r="HI359" s="454">
        <f t="shared" si="693"/>
        <v>0</v>
      </c>
      <c r="HJ359" s="454">
        <f t="shared" si="693"/>
        <v>0</v>
      </c>
      <c r="HK359" s="454">
        <f t="shared" si="693"/>
        <v>0</v>
      </c>
      <c r="HL359" s="454">
        <f t="shared" si="693"/>
        <v>0</v>
      </c>
      <c r="HM359" s="454">
        <f t="shared" si="693"/>
        <v>0</v>
      </c>
      <c r="HN359" s="454">
        <f t="shared" si="693"/>
        <v>0</v>
      </c>
      <c r="HO359" s="454">
        <f t="shared" si="693"/>
        <v>0</v>
      </c>
      <c r="HP359" s="454">
        <f t="shared" si="693"/>
        <v>0</v>
      </c>
      <c r="HQ359" s="454">
        <f t="shared" si="693"/>
        <v>0</v>
      </c>
      <c r="HR359" s="454">
        <f t="shared" si="694"/>
        <v>0</v>
      </c>
      <c r="HS359" s="454">
        <f t="shared" si="694"/>
        <v>0</v>
      </c>
      <c r="HT359" s="454">
        <f t="shared" si="694"/>
        <v>0</v>
      </c>
      <c r="HU359" s="454">
        <f t="shared" si="694"/>
        <v>0</v>
      </c>
      <c r="HV359" s="454">
        <f t="shared" si="694"/>
        <v>0</v>
      </c>
      <c r="HW359" s="454">
        <f t="shared" si="694"/>
        <v>0</v>
      </c>
      <c r="HX359" s="454">
        <f t="shared" si="694"/>
        <v>0</v>
      </c>
      <c r="HY359" s="454">
        <f t="shared" si="694"/>
        <v>0</v>
      </c>
      <c r="HZ359" s="454">
        <f t="shared" si="694"/>
        <v>0</v>
      </c>
      <c r="IA359" s="454">
        <f t="shared" si="694"/>
        <v>0</v>
      </c>
      <c r="IB359" s="454">
        <f t="shared" si="694"/>
        <v>0</v>
      </c>
      <c r="IC359" s="454">
        <f t="shared" si="694"/>
        <v>0</v>
      </c>
      <c r="ID359" s="454">
        <f t="shared" si="694"/>
        <v>0</v>
      </c>
      <c r="IE359" s="454">
        <f t="shared" si="694"/>
        <v>0</v>
      </c>
      <c r="IF359" s="454">
        <f t="shared" si="694"/>
        <v>0</v>
      </c>
      <c r="IG359" s="454">
        <f t="shared" si="694"/>
        <v>0</v>
      </c>
      <c r="IH359" s="454">
        <f t="shared" si="695"/>
        <v>0</v>
      </c>
      <c r="II359" s="454">
        <f t="shared" si="695"/>
        <v>0</v>
      </c>
      <c r="IJ359" s="454">
        <f t="shared" si="695"/>
        <v>0</v>
      </c>
      <c r="IK359" s="454">
        <f t="shared" si="695"/>
        <v>0</v>
      </c>
      <c r="IL359" s="454">
        <f t="shared" si="695"/>
        <v>0</v>
      </c>
      <c r="IM359" s="454">
        <f t="shared" si="695"/>
        <v>0</v>
      </c>
      <c r="IN359" s="454">
        <f t="shared" si="695"/>
        <v>0</v>
      </c>
      <c r="IO359" s="454">
        <f t="shared" si="695"/>
        <v>0</v>
      </c>
      <c r="IP359" s="454">
        <f t="shared" si="695"/>
        <v>0</v>
      </c>
      <c r="IQ359" s="454">
        <f t="shared" si="695"/>
        <v>0</v>
      </c>
      <c r="IR359" s="454">
        <f t="shared" si="695"/>
        <v>0</v>
      </c>
      <c r="IS359" s="454">
        <f t="shared" si="695"/>
        <v>0</v>
      </c>
      <c r="IT359" s="454">
        <f t="shared" si="695"/>
        <v>0</v>
      </c>
      <c r="IU359" s="454">
        <f t="shared" si="695"/>
        <v>0</v>
      </c>
      <c r="IV359" s="454">
        <f t="shared" si="695"/>
        <v>0</v>
      </c>
      <c r="IW359" s="454">
        <f t="shared" si="695"/>
        <v>0</v>
      </c>
      <c r="IX359" s="454">
        <f t="shared" si="696"/>
        <v>0</v>
      </c>
      <c r="IY359" s="454">
        <f t="shared" si="696"/>
        <v>0</v>
      </c>
      <c r="IZ359" s="454">
        <f t="shared" si="684"/>
        <v>0</v>
      </c>
      <c r="JA359" s="454">
        <f t="shared" si="684"/>
        <v>0</v>
      </c>
      <c r="JB359" s="454">
        <f t="shared" si="684"/>
        <v>0</v>
      </c>
      <c r="JC359" s="454">
        <f t="shared" si="684"/>
        <v>0</v>
      </c>
      <c r="JD359" s="454">
        <f t="shared" si="684"/>
        <v>0</v>
      </c>
      <c r="JE359" s="454">
        <f t="shared" si="684"/>
        <v>0</v>
      </c>
      <c r="JF359" s="454">
        <f t="shared" si="684"/>
        <v>0</v>
      </c>
      <c r="JG359" s="454">
        <f t="shared" si="684"/>
        <v>0</v>
      </c>
      <c r="JH359" s="454">
        <f t="shared" si="684"/>
        <v>0</v>
      </c>
      <c r="JI359" s="454">
        <f t="shared" si="684"/>
        <v>0</v>
      </c>
      <c r="JJ359" s="454">
        <f t="shared" si="684"/>
        <v>0</v>
      </c>
      <c r="JK359" s="454">
        <f t="shared" si="684"/>
        <v>0</v>
      </c>
      <c r="JL359" s="454">
        <f t="shared" si="684"/>
        <v>0</v>
      </c>
      <c r="JM359" s="454">
        <f t="shared" si="684"/>
        <v>0</v>
      </c>
      <c r="JN359" s="454">
        <f t="shared" si="684"/>
        <v>0</v>
      </c>
      <c r="JO359" s="454">
        <f t="shared" si="684"/>
        <v>0</v>
      </c>
      <c r="JP359" s="454">
        <f t="shared" ref="JP359:KE363" si="704">(COUNTIF(INDEX($C$167:$NK$324,MATCH($C359,$C$167:$C$324,0)+1,JP$164+1),"&gt;"&amp;0)+COUNTIF(INDEX($C$167:$NK$324,MATCH($C359,$C$167:$C$324,0)+5,JP$164+1),"&gt;"&amp;0))*$B359</f>
        <v>0</v>
      </c>
      <c r="JQ359" s="454">
        <f t="shared" si="704"/>
        <v>0</v>
      </c>
      <c r="JR359" s="454">
        <f t="shared" si="704"/>
        <v>0</v>
      </c>
      <c r="JS359" s="454">
        <f t="shared" si="704"/>
        <v>0</v>
      </c>
      <c r="JT359" s="454">
        <f t="shared" si="704"/>
        <v>0</v>
      </c>
      <c r="JU359" s="454">
        <f t="shared" si="704"/>
        <v>0</v>
      </c>
      <c r="JV359" s="454">
        <f t="shared" si="704"/>
        <v>0</v>
      </c>
      <c r="JW359" s="454">
        <f t="shared" si="704"/>
        <v>0</v>
      </c>
      <c r="JX359" s="454">
        <f t="shared" si="704"/>
        <v>0</v>
      </c>
      <c r="JY359" s="454">
        <f t="shared" si="704"/>
        <v>0</v>
      </c>
      <c r="JZ359" s="454">
        <f t="shared" si="704"/>
        <v>0</v>
      </c>
      <c r="KA359" s="454">
        <f t="shared" si="704"/>
        <v>0</v>
      </c>
      <c r="KB359" s="454">
        <f t="shared" si="704"/>
        <v>0</v>
      </c>
      <c r="KC359" s="454">
        <f t="shared" si="704"/>
        <v>0</v>
      </c>
      <c r="KD359" s="454">
        <f t="shared" si="704"/>
        <v>0</v>
      </c>
      <c r="KE359" s="454">
        <f t="shared" si="704"/>
        <v>0</v>
      </c>
      <c r="KF359" s="454">
        <f t="shared" si="697"/>
        <v>0</v>
      </c>
      <c r="KG359" s="454">
        <f t="shared" si="697"/>
        <v>0</v>
      </c>
      <c r="KH359" s="454">
        <f t="shared" si="697"/>
        <v>0</v>
      </c>
      <c r="KI359" s="454">
        <f t="shared" si="697"/>
        <v>0</v>
      </c>
      <c r="KJ359" s="454">
        <f t="shared" si="697"/>
        <v>0</v>
      </c>
      <c r="KK359" s="454">
        <f t="shared" si="697"/>
        <v>0</v>
      </c>
      <c r="KL359" s="454">
        <f t="shared" si="697"/>
        <v>0</v>
      </c>
      <c r="KM359" s="454">
        <f t="shared" si="697"/>
        <v>0</v>
      </c>
      <c r="KN359" s="454">
        <f t="shared" si="697"/>
        <v>0</v>
      </c>
      <c r="KO359" s="454">
        <f t="shared" si="697"/>
        <v>0</v>
      </c>
      <c r="KP359" s="454">
        <f t="shared" si="697"/>
        <v>0</v>
      </c>
      <c r="KQ359" s="454">
        <f t="shared" si="697"/>
        <v>0</v>
      </c>
      <c r="KR359" s="454">
        <f t="shared" si="697"/>
        <v>0</v>
      </c>
      <c r="KS359" s="454">
        <f t="shared" si="697"/>
        <v>0</v>
      </c>
      <c r="KT359" s="454">
        <f t="shared" si="698"/>
        <v>0</v>
      </c>
      <c r="KU359" s="454">
        <f t="shared" si="698"/>
        <v>0</v>
      </c>
      <c r="KV359" s="454">
        <f t="shared" si="698"/>
        <v>0</v>
      </c>
      <c r="KW359" s="454">
        <f t="shared" si="698"/>
        <v>0</v>
      </c>
      <c r="KX359" s="454">
        <f t="shared" si="698"/>
        <v>0</v>
      </c>
      <c r="KY359" s="454">
        <f t="shared" si="698"/>
        <v>0</v>
      </c>
      <c r="KZ359" s="454">
        <f t="shared" si="698"/>
        <v>0</v>
      </c>
      <c r="LA359" s="454">
        <f t="shared" si="698"/>
        <v>0</v>
      </c>
      <c r="LB359" s="454">
        <f t="shared" si="698"/>
        <v>0</v>
      </c>
      <c r="LC359" s="454">
        <f t="shared" si="698"/>
        <v>0</v>
      </c>
      <c r="LD359" s="454">
        <f t="shared" si="698"/>
        <v>0</v>
      </c>
      <c r="LE359" s="454">
        <f t="shared" si="698"/>
        <v>0</v>
      </c>
      <c r="LF359" s="454">
        <f t="shared" si="698"/>
        <v>0</v>
      </c>
      <c r="LG359" s="454">
        <f t="shared" si="698"/>
        <v>0</v>
      </c>
      <c r="LH359" s="454">
        <f t="shared" si="698"/>
        <v>0</v>
      </c>
      <c r="LI359" s="454">
        <f t="shared" si="698"/>
        <v>0</v>
      </c>
      <c r="LJ359" s="454">
        <f t="shared" si="699"/>
        <v>0</v>
      </c>
      <c r="LK359" s="454">
        <f t="shared" si="699"/>
        <v>0</v>
      </c>
      <c r="LL359" s="454">
        <f t="shared" si="699"/>
        <v>0</v>
      </c>
      <c r="LM359" s="454">
        <f t="shared" si="699"/>
        <v>0</v>
      </c>
      <c r="LN359" s="454">
        <f t="shared" si="699"/>
        <v>0</v>
      </c>
      <c r="LO359" s="454">
        <f t="shared" si="699"/>
        <v>0</v>
      </c>
      <c r="LP359" s="454">
        <f t="shared" si="699"/>
        <v>0</v>
      </c>
      <c r="LQ359" s="454">
        <f t="shared" si="699"/>
        <v>0</v>
      </c>
      <c r="LR359" s="454">
        <f t="shared" si="699"/>
        <v>0</v>
      </c>
      <c r="LS359" s="454">
        <f t="shared" si="699"/>
        <v>0</v>
      </c>
      <c r="LT359" s="454">
        <f t="shared" si="699"/>
        <v>0</v>
      </c>
      <c r="LU359" s="454">
        <f t="shared" si="699"/>
        <v>0</v>
      </c>
      <c r="LV359" s="454">
        <f t="shared" si="699"/>
        <v>0</v>
      </c>
      <c r="LW359" s="454">
        <f t="shared" si="699"/>
        <v>0</v>
      </c>
      <c r="LX359" s="454">
        <f t="shared" si="699"/>
        <v>0</v>
      </c>
      <c r="LY359" s="454">
        <f t="shared" si="699"/>
        <v>0</v>
      </c>
      <c r="LZ359" s="454">
        <f t="shared" si="681"/>
        <v>0</v>
      </c>
      <c r="MA359" s="454">
        <f t="shared" si="681"/>
        <v>0</v>
      </c>
      <c r="MB359" s="454">
        <f t="shared" si="681"/>
        <v>0</v>
      </c>
      <c r="MC359" s="454">
        <f t="shared" si="681"/>
        <v>0</v>
      </c>
      <c r="MD359" s="454">
        <f t="shared" si="681"/>
        <v>0</v>
      </c>
      <c r="ME359" s="454">
        <f t="shared" si="681"/>
        <v>0</v>
      </c>
      <c r="MF359" s="454">
        <f t="shared" si="681"/>
        <v>0</v>
      </c>
      <c r="MG359" s="454">
        <f t="shared" si="681"/>
        <v>0</v>
      </c>
      <c r="MH359" s="454">
        <f t="shared" si="681"/>
        <v>0</v>
      </c>
      <c r="MI359" s="454">
        <f t="shared" si="681"/>
        <v>0</v>
      </c>
      <c r="MJ359" s="454">
        <f t="shared" si="681"/>
        <v>0</v>
      </c>
      <c r="MK359" s="454">
        <f t="shared" si="681"/>
        <v>0</v>
      </c>
      <c r="ML359" s="454">
        <f t="shared" si="681"/>
        <v>0</v>
      </c>
      <c r="MM359" s="454">
        <f t="shared" ref="MM359:NB363" si="705">(COUNTIF(INDEX($C$167:$NK$324,MATCH($C359,$C$167:$C$324,0)+1,MM$164+1),"&gt;"&amp;0)+COUNTIF(INDEX($C$167:$NK$324,MATCH($C359,$C$167:$C$324,0)+5,MM$164+1),"&gt;"&amp;0))*$B359</f>
        <v>0</v>
      </c>
      <c r="MN359" s="454">
        <f t="shared" si="705"/>
        <v>0</v>
      </c>
      <c r="MO359" s="454">
        <f t="shared" si="705"/>
        <v>0</v>
      </c>
      <c r="MP359" s="454">
        <f t="shared" si="705"/>
        <v>0</v>
      </c>
      <c r="MQ359" s="454">
        <f t="shared" si="705"/>
        <v>0</v>
      </c>
      <c r="MR359" s="454">
        <f t="shared" si="705"/>
        <v>0</v>
      </c>
      <c r="MS359" s="454">
        <f t="shared" si="705"/>
        <v>0</v>
      </c>
      <c r="MT359" s="454">
        <f t="shared" si="705"/>
        <v>0</v>
      </c>
      <c r="MU359" s="454">
        <f t="shared" si="705"/>
        <v>0</v>
      </c>
      <c r="MV359" s="454">
        <f t="shared" si="705"/>
        <v>0</v>
      </c>
      <c r="MW359" s="454">
        <f t="shared" si="705"/>
        <v>0</v>
      </c>
      <c r="MX359" s="454">
        <f t="shared" si="705"/>
        <v>0</v>
      </c>
      <c r="MY359" s="454">
        <f t="shared" si="705"/>
        <v>0</v>
      </c>
      <c r="MZ359" s="454">
        <f t="shared" si="705"/>
        <v>0</v>
      </c>
      <c r="NA359" s="454">
        <f t="shared" si="705"/>
        <v>0</v>
      </c>
      <c r="NB359" s="454">
        <f t="shared" si="705"/>
        <v>0</v>
      </c>
      <c r="NC359" s="454">
        <f t="shared" ref="NC359:NK363" si="706">(COUNTIF(INDEX($C$167:$NK$324,MATCH($C359,$C$167:$C$324,0)+1,NC$164+1),"&gt;"&amp;0)+COUNTIF(INDEX($C$167:$NK$324,MATCH($C359,$C$167:$C$324,0)+5,NC$164+1),"&gt;"&amp;0))*$B359</f>
        <v>0</v>
      </c>
      <c r="ND359" s="454">
        <f t="shared" si="706"/>
        <v>0</v>
      </c>
      <c r="NE359" s="454">
        <f t="shared" si="706"/>
        <v>0</v>
      </c>
      <c r="NF359" s="454">
        <f t="shared" si="706"/>
        <v>0</v>
      </c>
      <c r="NG359" s="454">
        <f t="shared" si="706"/>
        <v>0</v>
      </c>
      <c r="NH359" s="454">
        <f t="shared" si="706"/>
        <v>0</v>
      </c>
      <c r="NI359" s="454">
        <f t="shared" si="706"/>
        <v>0</v>
      </c>
      <c r="NJ359" s="454">
        <f t="shared" si="706"/>
        <v>0</v>
      </c>
      <c r="NK359" s="465">
        <f t="shared" si="706"/>
        <v>0</v>
      </c>
    </row>
    <row r="360" spans="1:375" x14ac:dyDescent="0.15">
      <c r="A360" s="463"/>
      <c r="B360" s="464">
        <f>B99</f>
        <v>3500</v>
      </c>
      <c r="C360" s="454" t="str">
        <f>C263</f>
        <v>700 / Facebook</v>
      </c>
      <c r="D360" s="454">
        <f t="shared" si="682"/>
        <v>0</v>
      </c>
      <c r="E360" s="454">
        <f t="shared" si="682"/>
        <v>0</v>
      </c>
      <c r="F360" s="454">
        <f t="shared" si="682"/>
        <v>0</v>
      </c>
      <c r="G360" s="454">
        <f t="shared" si="682"/>
        <v>0</v>
      </c>
      <c r="H360" s="454">
        <f t="shared" si="682"/>
        <v>0</v>
      </c>
      <c r="I360" s="454">
        <f t="shared" si="682"/>
        <v>0</v>
      </c>
      <c r="J360" s="454">
        <f t="shared" si="682"/>
        <v>0</v>
      </c>
      <c r="K360" s="454">
        <f t="shared" si="682"/>
        <v>0</v>
      </c>
      <c r="L360" s="454">
        <f t="shared" si="682"/>
        <v>0</v>
      </c>
      <c r="M360" s="454">
        <f t="shared" si="682"/>
        <v>0</v>
      </c>
      <c r="N360" s="454">
        <f t="shared" si="682"/>
        <v>0</v>
      </c>
      <c r="O360" s="454">
        <f t="shared" si="682"/>
        <v>0</v>
      </c>
      <c r="P360" s="454">
        <f t="shared" si="682"/>
        <v>0</v>
      </c>
      <c r="Q360" s="454">
        <f t="shared" si="682"/>
        <v>0</v>
      </c>
      <c r="R360" s="454">
        <f t="shared" si="682"/>
        <v>0</v>
      </c>
      <c r="S360" s="454">
        <f t="shared" si="682"/>
        <v>0</v>
      </c>
      <c r="T360" s="454">
        <f t="shared" si="700"/>
        <v>0</v>
      </c>
      <c r="U360" s="454">
        <f t="shared" si="700"/>
        <v>0</v>
      </c>
      <c r="V360" s="454">
        <f t="shared" si="700"/>
        <v>0</v>
      </c>
      <c r="W360" s="454">
        <f t="shared" si="700"/>
        <v>0</v>
      </c>
      <c r="X360" s="454">
        <f t="shared" si="700"/>
        <v>0</v>
      </c>
      <c r="Y360" s="454">
        <f t="shared" si="700"/>
        <v>0</v>
      </c>
      <c r="Z360" s="454">
        <f t="shared" si="700"/>
        <v>0</v>
      </c>
      <c r="AA360" s="454">
        <f t="shared" si="700"/>
        <v>0</v>
      </c>
      <c r="AB360" s="454">
        <f t="shared" si="700"/>
        <v>0</v>
      </c>
      <c r="AC360" s="454">
        <f t="shared" si="700"/>
        <v>3500</v>
      </c>
      <c r="AD360" s="454">
        <f t="shared" si="700"/>
        <v>3500</v>
      </c>
      <c r="AE360" s="454">
        <f t="shared" si="700"/>
        <v>3500</v>
      </c>
      <c r="AF360" s="454">
        <f t="shared" si="700"/>
        <v>3500</v>
      </c>
      <c r="AG360" s="454">
        <f t="shared" si="700"/>
        <v>3500</v>
      </c>
      <c r="AH360" s="454">
        <f t="shared" si="700"/>
        <v>3500</v>
      </c>
      <c r="AI360" s="454">
        <f t="shared" si="700"/>
        <v>3500</v>
      </c>
      <c r="AJ360" s="454">
        <f t="shared" si="701"/>
        <v>3500</v>
      </c>
      <c r="AK360" s="454">
        <f t="shared" si="701"/>
        <v>3500</v>
      </c>
      <c r="AL360" s="454">
        <f t="shared" si="701"/>
        <v>3500</v>
      </c>
      <c r="AM360" s="454">
        <f t="shared" si="701"/>
        <v>3500</v>
      </c>
      <c r="AN360" s="454">
        <f t="shared" si="701"/>
        <v>3500</v>
      </c>
      <c r="AO360" s="454">
        <f t="shared" si="701"/>
        <v>3500</v>
      </c>
      <c r="AP360" s="454">
        <f t="shared" si="701"/>
        <v>3500</v>
      </c>
      <c r="AQ360" s="454">
        <f t="shared" si="701"/>
        <v>3500</v>
      </c>
      <c r="AR360" s="454">
        <f t="shared" si="701"/>
        <v>3500</v>
      </c>
      <c r="AS360" s="454">
        <f t="shared" si="701"/>
        <v>3500</v>
      </c>
      <c r="AT360" s="454">
        <f t="shared" si="701"/>
        <v>3500</v>
      </c>
      <c r="AU360" s="454">
        <f t="shared" si="701"/>
        <v>3500</v>
      </c>
      <c r="AV360" s="454">
        <f t="shared" si="701"/>
        <v>3500</v>
      </c>
      <c r="AW360" s="454">
        <f t="shared" si="701"/>
        <v>3500</v>
      </c>
      <c r="AX360" s="454">
        <f t="shared" si="701"/>
        <v>3500</v>
      </c>
      <c r="AY360" s="454">
        <f t="shared" si="701"/>
        <v>3500</v>
      </c>
      <c r="AZ360" s="454">
        <f t="shared" si="702"/>
        <v>3500</v>
      </c>
      <c r="BA360" s="454">
        <f t="shared" si="702"/>
        <v>3500</v>
      </c>
      <c r="BB360" s="454">
        <f t="shared" si="702"/>
        <v>3500</v>
      </c>
      <c r="BC360" s="454">
        <f t="shared" si="702"/>
        <v>3500</v>
      </c>
      <c r="BD360" s="454">
        <f t="shared" si="702"/>
        <v>3500</v>
      </c>
      <c r="BE360" s="454">
        <f t="shared" si="702"/>
        <v>3500</v>
      </c>
      <c r="BF360" s="454">
        <f t="shared" si="702"/>
        <v>3500</v>
      </c>
      <c r="BG360" s="454">
        <f t="shared" si="702"/>
        <v>3500</v>
      </c>
      <c r="BH360" s="454">
        <f t="shared" si="702"/>
        <v>3500</v>
      </c>
      <c r="BI360" s="454">
        <f t="shared" si="702"/>
        <v>3500</v>
      </c>
      <c r="BJ360" s="454">
        <f t="shared" si="702"/>
        <v>3500</v>
      </c>
      <c r="BK360" s="454">
        <f t="shared" si="702"/>
        <v>3500</v>
      </c>
      <c r="BL360" s="454">
        <f t="shared" si="702"/>
        <v>3500</v>
      </c>
      <c r="BM360" s="454">
        <f t="shared" si="702"/>
        <v>0</v>
      </c>
      <c r="BN360" s="454">
        <f t="shared" si="702"/>
        <v>0</v>
      </c>
      <c r="BO360" s="454">
        <f t="shared" si="702"/>
        <v>0</v>
      </c>
      <c r="BP360" s="454">
        <f t="shared" si="685"/>
        <v>3500</v>
      </c>
      <c r="BQ360" s="454">
        <f t="shared" si="685"/>
        <v>3500</v>
      </c>
      <c r="BR360" s="454">
        <f t="shared" si="685"/>
        <v>3500</v>
      </c>
      <c r="BS360" s="454">
        <f t="shared" si="685"/>
        <v>3500</v>
      </c>
      <c r="BT360" s="454">
        <f t="shared" si="685"/>
        <v>3500</v>
      </c>
      <c r="BU360" s="454">
        <f t="shared" si="685"/>
        <v>3500</v>
      </c>
      <c r="BV360" s="454">
        <f t="shared" si="685"/>
        <v>3500</v>
      </c>
      <c r="BW360" s="454">
        <f t="shared" si="685"/>
        <v>3500</v>
      </c>
      <c r="BX360" s="454">
        <f t="shared" si="685"/>
        <v>3500</v>
      </c>
      <c r="BY360" s="454">
        <f t="shared" si="685"/>
        <v>3500</v>
      </c>
      <c r="BZ360" s="454">
        <f t="shared" si="685"/>
        <v>3500</v>
      </c>
      <c r="CA360" s="454">
        <f t="shared" si="685"/>
        <v>3500</v>
      </c>
      <c r="CB360" s="454">
        <f t="shared" si="686"/>
        <v>3500</v>
      </c>
      <c r="CC360" s="454">
        <f t="shared" si="686"/>
        <v>3500</v>
      </c>
      <c r="CD360" s="454">
        <f t="shared" si="686"/>
        <v>3500</v>
      </c>
      <c r="CE360" s="454">
        <f t="shared" si="686"/>
        <v>3500</v>
      </c>
      <c r="CF360" s="454">
        <f t="shared" si="686"/>
        <v>3500</v>
      </c>
      <c r="CG360" s="454">
        <f t="shared" si="686"/>
        <v>3500</v>
      </c>
      <c r="CH360" s="454">
        <f t="shared" si="686"/>
        <v>3500</v>
      </c>
      <c r="CI360" s="454">
        <f t="shared" si="686"/>
        <v>3500</v>
      </c>
      <c r="CJ360" s="454">
        <f t="shared" si="686"/>
        <v>3500</v>
      </c>
      <c r="CK360" s="454">
        <f t="shared" si="686"/>
        <v>3500</v>
      </c>
      <c r="CL360" s="454">
        <f t="shared" si="686"/>
        <v>3500</v>
      </c>
      <c r="CM360" s="454">
        <f t="shared" si="686"/>
        <v>3500</v>
      </c>
      <c r="CN360" s="454">
        <f t="shared" si="686"/>
        <v>3500</v>
      </c>
      <c r="CO360" s="454">
        <f t="shared" si="686"/>
        <v>3500</v>
      </c>
      <c r="CP360" s="454">
        <f t="shared" si="686"/>
        <v>3500</v>
      </c>
      <c r="CQ360" s="454">
        <f t="shared" si="686"/>
        <v>3500</v>
      </c>
      <c r="CR360" s="454">
        <f t="shared" si="687"/>
        <v>3500</v>
      </c>
      <c r="CS360" s="454">
        <f t="shared" si="687"/>
        <v>3500</v>
      </c>
      <c r="CT360" s="454">
        <f t="shared" si="687"/>
        <v>3500</v>
      </c>
      <c r="CU360" s="454">
        <f t="shared" si="687"/>
        <v>3500</v>
      </c>
      <c r="CV360" s="454">
        <f t="shared" si="687"/>
        <v>3500</v>
      </c>
      <c r="CW360" s="454">
        <f t="shared" si="687"/>
        <v>3500</v>
      </c>
      <c r="CX360" s="454">
        <f t="shared" si="687"/>
        <v>3500</v>
      </c>
      <c r="CY360" s="454">
        <f t="shared" si="687"/>
        <v>3500</v>
      </c>
      <c r="CZ360" s="454">
        <f t="shared" si="687"/>
        <v>3500</v>
      </c>
      <c r="DA360" s="454">
        <f t="shared" si="687"/>
        <v>3500</v>
      </c>
      <c r="DB360" s="454">
        <f t="shared" si="687"/>
        <v>3500</v>
      </c>
      <c r="DC360" s="454">
        <f t="shared" si="687"/>
        <v>3500</v>
      </c>
      <c r="DD360" s="454">
        <f t="shared" si="687"/>
        <v>3500</v>
      </c>
      <c r="DE360" s="454">
        <f t="shared" si="687"/>
        <v>3500</v>
      </c>
      <c r="DF360" s="454">
        <f t="shared" si="687"/>
        <v>3500</v>
      </c>
      <c r="DG360" s="454">
        <f t="shared" si="687"/>
        <v>3500</v>
      </c>
      <c r="DH360" s="454">
        <f t="shared" si="688"/>
        <v>3500</v>
      </c>
      <c r="DI360" s="454">
        <f t="shared" si="688"/>
        <v>3500</v>
      </c>
      <c r="DJ360" s="454">
        <f t="shared" si="688"/>
        <v>3500</v>
      </c>
      <c r="DK360" s="454">
        <f t="shared" si="688"/>
        <v>3500</v>
      </c>
      <c r="DL360" s="454">
        <f t="shared" si="688"/>
        <v>3500</v>
      </c>
      <c r="DM360" s="454">
        <f t="shared" si="688"/>
        <v>3500</v>
      </c>
      <c r="DN360" s="454">
        <f t="shared" si="688"/>
        <v>3500</v>
      </c>
      <c r="DO360" s="454">
        <f t="shared" si="688"/>
        <v>3500</v>
      </c>
      <c r="DP360" s="454">
        <f t="shared" si="688"/>
        <v>3500</v>
      </c>
      <c r="DQ360" s="454">
        <f t="shared" si="688"/>
        <v>3500</v>
      </c>
      <c r="DR360" s="454">
        <f t="shared" si="688"/>
        <v>3500</v>
      </c>
      <c r="DS360" s="454">
        <f t="shared" si="688"/>
        <v>3500</v>
      </c>
      <c r="DT360" s="454">
        <f t="shared" si="688"/>
        <v>3500</v>
      </c>
      <c r="DU360" s="454">
        <f t="shared" si="688"/>
        <v>3500</v>
      </c>
      <c r="DV360" s="454">
        <f t="shared" si="688"/>
        <v>3500</v>
      </c>
      <c r="DW360" s="454">
        <f t="shared" si="688"/>
        <v>3500</v>
      </c>
      <c r="DX360" s="454">
        <f t="shared" si="689"/>
        <v>3500</v>
      </c>
      <c r="DY360" s="454">
        <f t="shared" si="689"/>
        <v>3500</v>
      </c>
      <c r="DZ360" s="454">
        <f t="shared" si="689"/>
        <v>3500</v>
      </c>
      <c r="EA360" s="454">
        <f t="shared" si="689"/>
        <v>3500</v>
      </c>
      <c r="EB360" s="454">
        <f t="shared" si="683"/>
        <v>3500</v>
      </c>
      <c r="EC360" s="454">
        <f t="shared" si="683"/>
        <v>3500</v>
      </c>
      <c r="ED360" s="454">
        <f t="shared" si="683"/>
        <v>3500</v>
      </c>
      <c r="EE360" s="454">
        <f t="shared" si="683"/>
        <v>3500</v>
      </c>
      <c r="EF360" s="454">
        <f t="shared" si="683"/>
        <v>3500</v>
      </c>
      <c r="EG360" s="454">
        <f t="shared" si="683"/>
        <v>3500</v>
      </c>
      <c r="EH360" s="454">
        <f t="shared" si="683"/>
        <v>3500</v>
      </c>
      <c r="EI360" s="454">
        <f t="shared" si="683"/>
        <v>3500</v>
      </c>
      <c r="EJ360" s="454">
        <f t="shared" si="683"/>
        <v>3500</v>
      </c>
      <c r="EK360" s="454">
        <f t="shared" si="683"/>
        <v>3500</v>
      </c>
      <c r="EL360" s="454">
        <f t="shared" si="683"/>
        <v>3500</v>
      </c>
      <c r="EM360" s="454">
        <f t="shared" si="683"/>
        <v>3500</v>
      </c>
      <c r="EN360" s="454">
        <f t="shared" si="683"/>
        <v>3500</v>
      </c>
      <c r="EO360" s="454">
        <f t="shared" si="683"/>
        <v>3500</v>
      </c>
      <c r="EP360" s="454">
        <f t="shared" si="683"/>
        <v>3500</v>
      </c>
      <c r="EQ360" s="454">
        <f t="shared" si="683"/>
        <v>3500</v>
      </c>
      <c r="ER360" s="454">
        <f t="shared" si="703"/>
        <v>3500</v>
      </c>
      <c r="ES360" s="454">
        <f t="shared" si="703"/>
        <v>3500</v>
      </c>
      <c r="ET360" s="454">
        <f t="shared" si="703"/>
        <v>3500</v>
      </c>
      <c r="EU360" s="454">
        <f t="shared" si="703"/>
        <v>3500</v>
      </c>
      <c r="EV360" s="454">
        <f t="shared" si="703"/>
        <v>3500</v>
      </c>
      <c r="EW360" s="454">
        <f t="shared" si="703"/>
        <v>3500</v>
      </c>
      <c r="EX360" s="454">
        <f t="shared" si="703"/>
        <v>3500</v>
      </c>
      <c r="EY360" s="454">
        <f t="shared" si="703"/>
        <v>3500</v>
      </c>
      <c r="EZ360" s="454">
        <f t="shared" si="703"/>
        <v>3500</v>
      </c>
      <c r="FA360" s="454">
        <f t="shared" si="703"/>
        <v>3500</v>
      </c>
      <c r="FB360" s="454">
        <f t="shared" si="703"/>
        <v>0</v>
      </c>
      <c r="FC360" s="454">
        <f t="shared" si="703"/>
        <v>0</v>
      </c>
      <c r="FD360" s="454">
        <f t="shared" si="703"/>
        <v>0</v>
      </c>
      <c r="FE360" s="454">
        <f t="shared" si="703"/>
        <v>0</v>
      </c>
      <c r="FF360" s="454">
        <f t="shared" si="703"/>
        <v>0</v>
      </c>
      <c r="FG360" s="454">
        <f t="shared" si="703"/>
        <v>0</v>
      </c>
      <c r="FH360" s="454">
        <f t="shared" si="690"/>
        <v>0</v>
      </c>
      <c r="FI360" s="454">
        <f t="shared" si="690"/>
        <v>0</v>
      </c>
      <c r="FJ360" s="454">
        <f t="shared" si="690"/>
        <v>0</v>
      </c>
      <c r="FK360" s="454">
        <f t="shared" si="690"/>
        <v>0</v>
      </c>
      <c r="FL360" s="454">
        <f t="shared" si="690"/>
        <v>0</v>
      </c>
      <c r="FM360" s="454">
        <f t="shared" si="690"/>
        <v>0</v>
      </c>
      <c r="FN360" s="454">
        <f t="shared" si="690"/>
        <v>0</v>
      </c>
      <c r="FO360" s="454">
        <f t="shared" si="690"/>
        <v>0</v>
      </c>
      <c r="FP360" s="454">
        <f t="shared" si="690"/>
        <v>0</v>
      </c>
      <c r="FQ360" s="454">
        <f t="shared" si="690"/>
        <v>0</v>
      </c>
      <c r="FR360" s="454">
        <f t="shared" si="690"/>
        <v>0</v>
      </c>
      <c r="FS360" s="454">
        <f t="shared" si="690"/>
        <v>0</v>
      </c>
      <c r="FT360" s="454">
        <f t="shared" si="690"/>
        <v>0</v>
      </c>
      <c r="FU360" s="454">
        <f t="shared" si="690"/>
        <v>0</v>
      </c>
      <c r="FV360" s="454">
        <f t="shared" si="691"/>
        <v>0</v>
      </c>
      <c r="FW360" s="454">
        <f t="shared" si="691"/>
        <v>0</v>
      </c>
      <c r="FX360" s="454">
        <f t="shared" si="691"/>
        <v>0</v>
      </c>
      <c r="FY360" s="454">
        <f t="shared" si="691"/>
        <v>0</v>
      </c>
      <c r="FZ360" s="454">
        <f t="shared" si="691"/>
        <v>0</v>
      </c>
      <c r="GA360" s="454">
        <f t="shared" si="691"/>
        <v>0</v>
      </c>
      <c r="GB360" s="454">
        <f t="shared" si="691"/>
        <v>0</v>
      </c>
      <c r="GC360" s="454">
        <f t="shared" si="691"/>
        <v>0</v>
      </c>
      <c r="GD360" s="454">
        <f t="shared" si="691"/>
        <v>0</v>
      </c>
      <c r="GE360" s="454">
        <f t="shared" si="691"/>
        <v>0</v>
      </c>
      <c r="GF360" s="454">
        <f t="shared" si="691"/>
        <v>0</v>
      </c>
      <c r="GG360" s="454">
        <f t="shared" si="691"/>
        <v>0</v>
      </c>
      <c r="GH360" s="454">
        <f t="shared" si="691"/>
        <v>0</v>
      </c>
      <c r="GI360" s="454">
        <f t="shared" si="691"/>
        <v>0</v>
      </c>
      <c r="GJ360" s="454">
        <f t="shared" si="691"/>
        <v>0</v>
      </c>
      <c r="GK360" s="454">
        <f t="shared" si="691"/>
        <v>0</v>
      </c>
      <c r="GL360" s="454">
        <f t="shared" si="692"/>
        <v>0</v>
      </c>
      <c r="GM360" s="454">
        <f t="shared" si="692"/>
        <v>0</v>
      </c>
      <c r="GN360" s="454">
        <f t="shared" si="692"/>
        <v>0</v>
      </c>
      <c r="GO360" s="454">
        <f t="shared" si="692"/>
        <v>0</v>
      </c>
      <c r="GP360" s="454">
        <f t="shared" si="692"/>
        <v>0</v>
      </c>
      <c r="GQ360" s="454">
        <f t="shared" si="692"/>
        <v>0</v>
      </c>
      <c r="GR360" s="454">
        <f t="shared" si="692"/>
        <v>0</v>
      </c>
      <c r="GS360" s="454">
        <f t="shared" si="692"/>
        <v>0</v>
      </c>
      <c r="GT360" s="454">
        <f t="shared" si="692"/>
        <v>0</v>
      </c>
      <c r="GU360" s="454">
        <f t="shared" si="692"/>
        <v>0</v>
      </c>
      <c r="GV360" s="454">
        <f t="shared" si="692"/>
        <v>0</v>
      </c>
      <c r="GW360" s="454">
        <f t="shared" si="692"/>
        <v>0</v>
      </c>
      <c r="GX360" s="454">
        <f t="shared" si="692"/>
        <v>0</v>
      </c>
      <c r="GY360" s="454">
        <f t="shared" si="692"/>
        <v>0</v>
      </c>
      <c r="GZ360" s="454">
        <f t="shared" si="692"/>
        <v>0</v>
      </c>
      <c r="HA360" s="454">
        <f t="shared" si="692"/>
        <v>0</v>
      </c>
      <c r="HB360" s="454">
        <f t="shared" si="693"/>
        <v>0</v>
      </c>
      <c r="HC360" s="454">
        <f t="shared" si="693"/>
        <v>0</v>
      </c>
      <c r="HD360" s="454">
        <f t="shared" si="693"/>
        <v>0</v>
      </c>
      <c r="HE360" s="454">
        <f t="shared" si="693"/>
        <v>0</v>
      </c>
      <c r="HF360" s="454">
        <f t="shared" si="693"/>
        <v>0</v>
      </c>
      <c r="HG360" s="454">
        <f t="shared" si="693"/>
        <v>0</v>
      </c>
      <c r="HH360" s="454">
        <f t="shared" si="693"/>
        <v>0</v>
      </c>
      <c r="HI360" s="454">
        <f t="shared" si="693"/>
        <v>0</v>
      </c>
      <c r="HJ360" s="454">
        <f t="shared" si="693"/>
        <v>0</v>
      </c>
      <c r="HK360" s="454">
        <f t="shared" si="693"/>
        <v>0</v>
      </c>
      <c r="HL360" s="454">
        <f t="shared" si="693"/>
        <v>0</v>
      </c>
      <c r="HM360" s="454">
        <f t="shared" si="693"/>
        <v>0</v>
      </c>
      <c r="HN360" s="454">
        <f t="shared" si="693"/>
        <v>0</v>
      </c>
      <c r="HO360" s="454">
        <f t="shared" si="693"/>
        <v>0</v>
      </c>
      <c r="HP360" s="454">
        <f t="shared" si="693"/>
        <v>0</v>
      </c>
      <c r="HQ360" s="454">
        <f t="shared" si="693"/>
        <v>0</v>
      </c>
      <c r="HR360" s="454">
        <f t="shared" si="694"/>
        <v>0</v>
      </c>
      <c r="HS360" s="454">
        <f t="shared" si="694"/>
        <v>0</v>
      </c>
      <c r="HT360" s="454">
        <f t="shared" si="694"/>
        <v>0</v>
      </c>
      <c r="HU360" s="454">
        <f t="shared" si="694"/>
        <v>0</v>
      </c>
      <c r="HV360" s="454">
        <f t="shared" si="694"/>
        <v>0</v>
      </c>
      <c r="HW360" s="454">
        <f t="shared" si="694"/>
        <v>0</v>
      </c>
      <c r="HX360" s="454">
        <f t="shared" si="694"/>
        <v>0</v>
      </c>
      <c r="HY360" s="454">
        <f t="shared" si="694"/>
        <v>0</v>
      </c>
      <c r="HZ360" s="454">
        <f t="shared" si="694"/>
        <v>0</v>
      </c>
      <c r="IA360" s="454">
        <f t="shared" si="694"/>
        <v>0</v>
      </c>
      <c r="IB360" s="454">
        <f t="shared" si="694"/>
        <v>0</v>
      </c>
      <c r="IC360" s="454">
        <f t="shared" si="694"/>
        <v>0</v>
      </c>
      <c r="ID360" s="454">
        <f t="shared" si="694"/>
        <v>0</v>
      </c>
      <c r="IE360" s="454">
        <f t="shared" si="694"/>
        <v>0</v>
      </c>
      <c r="IF360" s="454">
        <f t="shared" si="694"/>
        <v>0</v>
      </c>
      <c r="IG360" s="454">
        <f t="shared" si="694"/>
        <v>0</v>
      </c>
      <c r="IH360" s="454">
        <f t="shared" si="695"/>
        <v>0</v>
      </c>
      <c r="II360" s="454">
        <f t="shared" si="695"/>
        <v>0</v>
      </c>
      <c r="IJ360" s="454">
        <f t="shared" si="695"/>
        <v>0</v>
      </c>
      <c r="IK360" s="454">
        <f t="shared" si="695"/>
        <v>0</v>
      </c>
      <c r="IL360" s="454">
        <f t="shared" si="695"/>
        <v>0</v>
      </c>
      <c r="IM360" s="454">
        <f t="shared" si="695"/>
        <v>0</v>
      </c>
      <c r="IN360" s="454">
        <f t="shared" si="695"/>
        <v>0</v>
      </c>
      <c r="IO360" s="454">
        <f t="shared" si="695"/>
        <v>0</v>
      </c>
      <c r="IP360" s="454">
        <f t="shared" si="695"/>
        <v>0</v>
      </c>
      <c r="IQ360" s="454">
        <f t="shared" si="695"/>
        <v>0</v>
      </c>
      <c r="IR360" s="454">
        <f t="shared" si="695"/>
        <v>0</v>
      </c>
      <c r="IS360" s="454">
        <f t="shared" si="695"/>
        <v>0</v>
      </c>
      <c r="IT360" s="454">
        <f t="shared" si="695"/>
        <v>0</v>
      </c>
      <c r="IU360" s="454">
        <f t="shared" si="695"/>
        <v>0</v>
      </c>
      <c r="IV360" s="454">
        <f t="shared" si="695"/>
        <v>0</v>
      </c>
      <c r="IW360" s="454">
        <f t="shared" si="695"/>
        <v>0</v>
      </c>
      <c r="IX360" s="454">
        <f t="shared" si="696"/>
        <v>0</v>
      </c>
      <c r="IY360" s="454">
        <f t="shared" si="696"/>
        <v>0</v>
      </c>
      <c r="IZ360" s="454">
        <f t="shared" si="684"/>
        <v>0</v>
      </c>
      <c r="JA360" s="454">
        <f t="shared" si="684"/>
        <v>0</v>
      </c>
      <c r="JB360" s="454">
        <f t="shared" si="684"/>
        <v>0</v>
      </c>
      <c r="JC360" s="454">
        <f t="shared" si="684"/>
        <v>0</v>
      </c>
      <c r="JD360" s="454">
        <f t="shared" si="684"/>
        <v>0</v>
      </c>
      <c r="JE360" s="454">
        <f t="shared" si="684"/>
        <v>0</v>
      </c>
      <c r="JF360" s="454">
        <f t="shared" si="684"/>
        <v>0</v>
      </c>
      <c r="JG360" s="454">
        <f t="shared" si="684"/>
        <v>0</v>
      </c>
      <c r="JH360" s="454">
        <f t="shared" si="684"/>
        <v>0</v>
      </c>
      <c r="JI360" s="454">
        <f t="shared" si="684"/>
        <v>0</v>
      </c>
      <c r="JJ360" s="454">
        <f t="shared" si="684"/>
        <v>0</v>
      </c>
      <c r="JK360" s="454">
        <f t="shared" si="684"/>
        <v>0</v>
      </c>
      <c r="JL360" s="454">
        <f t="shared" si="684"/>
        <v>0</v>
      </c>
      <c r="JM360" s="454">
        <f t="shared" si="684"/>
        <v>0</v>
      </c>
      <c r="JN360" s="454">
        <f t="shared" si="684"/>
        <v>0</v>
      </c>
      <c r="JO360" s="454">
        <f t="shared" si="684"/>
        <v>0</v>
      </c>
      <c r="JP360" s="454">
        <f t="shared" si="704"/>
        <v>0</v>
      </c>
      <c r="JQ360" s="454">
        <f t="shared" si="704"/>
        <v>0</v>
      </c>
      <c r="JR360" s="454">
        <f t="shared" si="704"/>
        <v>0</v>
      </c>
      <c r="JS360" s="454">
        <f t="shared" si="704"/>
        <v>0</v>
      </c>
      <c r="JT360" s="454">
        <f t="shared" si="704"/>
        <v>0</v>
      </c>
      <c r="JU360" s="454">
        <f t="shared" si="704"/>
        <v>0</v>
      </c>
      <c r="JV360" s="454">
        <f t="shared" si="704"/>
        <v>0</v>
      </c>
      <c r="JW360" s="454">
        <f t="shared" si="704"/>
        <v>0</v>
      </c>
      <c r="JX360" s="454">
        <f t="shared" si="704"/>
        <v>0</v>
      </c>
      <c r="JY360" s="454">
        <f t="shared" si="704"/>
        <v>0</v>
      </c>
      <c r="JZ360" s="454">
        <f t="shared" si="704"/>
        <v>0</v>
      </c>
      <c r="KA360" s="454">
        <f t="shared" si="704"/>
        <v>0</v>
      </c>
      <c r="KB360" s="454">
        <f t="shared" si="704"/>
        <v>0</v>
      </c>
      <c r="KC360" s="454">
        <f t="shared" si="704"/>
        <v>0</v>
      </c>
      <c r="KD360" s="454">
        <f t="shared" si="704"/>
        <v>0</v>
      </c>
      <c r="KE360" s="454">
        <f t="shared" si="704"/>
        <v>0</v>
      </c>
      <c r="KF360" s="454">
        <f t="shared" si="697"/>
        <v>0</v>
      </c>
      <c r="KG360" s="454">
        <f t="shared" si="697"/>
        <v>0</v>
      </c>
      <c r="KH360" s="454">
        <f t="shared" si="697"/>
        <v>0</v>
      </c>
      <c r="KI360" s="454">
        <f t="shared" si="697"/>
        <v>0</v>
      </c>
      <c r="KJ360" s="454">
        <f t="shared" si="697"/>
        <v>0</v>
      </c>
      <c r="KK360" s="454">
        <f t="shared" si="697"/>
        <v>0</v>
      </c>
      <c r="KL360" s="454">
        <f t="shared" si="697"/>
        <v>0</v>
      </c>
      <c r="KM360" s="454">
        <f t="shared" si="697"/>
        <v>0</v>
      </c>
      <c r="KN360" s="454">
        <f t="shared" si="697"/>
        <v>0</v>
      </c>
      <c r="KO360" s="454">
        <f t="shared" si="697"/>
        <v>0</v>
      </c>
      <c r="KP360" s="454">
        <f t="shared" si="697"/>
        <v>0</v>
      </c>
      <c r="KQ360" s="454">
        <f t="shared" si="697"/>
        <v>0</v>
      </c>
      <c r="KR360" s="454">
        <f t="shared" si="697"/>
        <v>0</v>
      </c>
      <c r="KS360" s="454">
        <f t="shared" si="697"/>
        <v>0</v>
      </c>
      <c r="KT360" s="454">
        <f t="shared" si="698"/>
        <v>0</v>
      </c>
      <c r="KU360" s="454">
        <f t="shared" si="698"/>
        <v>0</v>
      </c>
      <c r="KV360" s="454">
        <f t="shared" si="698"/>
        <v>0</v>
      </c>
      <c r="KW360" s="454">
        <f t="shared" si="698"/>
        <v>0</v>
      </c>
      <c r="KX360" s="454">
        <f t="shared" si="698"/>
        <v>0</v>
      </c>
      <c r="KY360" s="454">
        <f t="shared" si="698"/>
        <v>0</v>
      </c>
      <c r="KZ360" s="454">
        <f t="shared" si="698"/>
        <v>0</v>
      </c>
      <c r="LA360" s="454">
        <f t="shared" si="698"/>
        <v>0</v>
      </c>
      <c r="LB360" s="454">
        <f t="shared" si="698"/>
        <v>0</v>
      </c>
      <c r="LC360" s="454">
        <f t="shared" si="698"/>
        <v>0</v>
      </c>
      <c r="LD360" s="454">
        <f t="shared" si="698"/>
        <v>0</v>
      </c>
      <c r="LE360" s="454">
        <f t="shared" si="698"/>
        <v>0</v>
      </c>
      <c r="LF360" s="454">
        <f t="shared" si="698"/>
        <v>0</v>
      </c>
      <c r="LG360" s="454">
        <f t="shared" si="698"/>
        <v>0</v>
      </c>
      <c r="LH360" s="454">
        <f t="shared" si="698"/>
        <v>0</v>
      </c>
      <c r="LI360" s="454">
        <f t="shared" si="698"/>
        <v>0</v>
      </c>
      <c r="LJ360" s="454">
        <f t="shared" si="699"/>
        <v>0</v>
      </c>
      <c r="LK360" s="454">
        <f t="shared" si="699"/>
        <v>0</v>
      </c>
      <c r="LL360" s="454">
        <f t="shared" si="699"/>
        <v>0</v>
      </c>
      <c r="LM360" s="454">
        <f t="shared" si="699"/>
        <v>0</v>
      </c>
      <c r="LN360" s="454">
        <f t="shared" si="699"/>
        <v>0</v>
      </c>
      <c r="LO360" s="454">
        <f t="shared" si="699"/>
        <v>0</v>
      </c>
      <c r="LP360" s="454">
        <f t="shared" si="699"/>
        <v>0</v>
      </c>
      <c r="LQ360" s="454">
        <f t="shared" si="699"/>
        <v>0</v>
      </c>
      <c r="LR360" s="454">
        <f t="shared" si="699"/>
        <v>0</v>
      </c>
      <c r="LS360" s="454">
        <f t="shared" si="699"/>
        <v>0</v>
      </c>
      <c r="LT360" s="454">
        <f t="shared" si="699"/>
        <v>0</v>
      </c>
      <c r="LU360" s="454">
        <f t="shared" si="699"/>
        <v>0</v>
      </c>
      <c r="LV360" s="454">
        <f t="shared" si="699"/>
        <v>0</v>
      </c>
      <c r="LW360" s="454">
        <f t="shared" si="699"/>
        <v>0</v>
      </c>
      <c r="LX360" s="454">
        <f t="shared" si="699"/>
        <v>0</v>
      </c>
      <c r="LY360" s="454">
        <f t="shared" si="699"/>
        <v>0</v>
      </c>
      <c r="LZ360" s="454">
        <f t="shared" ref="LZ360:MO363" si="707">(COUNTIF(INDEX($C$167:$NK$324,MATCH($C360,$C$167:$C$324,0)+1,LZ$164+1),"&gt;"&amp;0)+COUNTIF(INDEX($C$167:$NK$324,MATCH($C360,$C$167:$C$324,0)+5,LZ$164+1),"&gt;"&amp;0))*$B360</f>
        <v>0</v>
      </c>
      <c r="MA360" s="454">
        <f t="shared" si="707"/>
        <v>0</v>
      </c>
      <c r="MB360" s="454">
        <f t="shared" si="707"/>
        <v>0</v>
      </c>
      <c r="MC360" s="454">
        <f t="shared" si="707"/>
        <v>0</v>
      </c>
      <c r="MD360" s="454">
        <f t="shared" si="707"/>
        <v>0</v>
      </c>
      <c r="ME360" s="454">
        <f t="shared" si="707"/>
        <v>0</v>
      </c>
      <c r="MF360" s="454">
        <f t="shared" si="707"/>
        <v>0</v>
      </c>
      <c r="MG360" s="454">
        <f t="shared" si="707"/>
        <v>0</v>
      </c>
      <c r="MH360" s="454">
        <f t="shared" si="707"/>
        <v>0</v>
      </c>
      <c r="MI360" s="454">
        <f t="shared" si="707"/>
        <v>0</v>
      </c>
      <c r="MJ360" s="454">
        <f t="shared" si="707"/>
        <v>0</v>
      </c>
      <c r="MK360" s="454">
        <f t="shared" si="707"/>
        <v>0</v>
      </c>
      <c r="ML360" s="454">
        <f t="shared" si="707"/>
        <v>0</v>
      </c>
      <c r="MM360" s="454">
        <f t="shared" si="707"/>
        <v>0</v>
      </c>
      <c r="MN360" s="454">
        <f t="shared" si="707"/>
        <v>0</v>
      </c>
      <c r="MO360" s="454">
        <f t="shared" si="707"/>
        <v>0</v>
      </c>
      <c r="MP360" s="454">
        <f t="shared" si="705"/>
        <v>0</v>
      </c>
      <c r="MQ360" s="454">
        <f t="shared" si="705"/>
        <v>0</v>
      </c>
      <c r="MR360" s="454">
        <f t="shared" si="705"/>
        <v>0</v>
      </c>
      <c r="MS360" s="454">
        <f t="shared" si="705"/>
        <v>0</v>
      </c>
      <c r="MT360" s="454">
        <f t="shared" si="705"/>
        <v>0</v>
      </c>
      <c r="MU360" s="454">
        <f t="shared" si="705"/>
        <v>0</v>
      </c>
      <c r="MV360" s="454">
        <f t="shared" si="705"/>
        <v>0</v>
      </c>
      <c r="MW360" s="454">
        <f t="shared" si="705"/>
        <v>0</v>
      </c>
      <c r="MX360" s="454">
        <f t="shared" si="705"/>
        <v>0</v>
      </c>
      <c r="MY360" s="454">
        <f t="shared" si="705"/>
        <v>0</v>
      </c>
      <c r="MZ360" s="454">
        <f t="shared" si="705"/>
        <v>0</v>
      </c>
      <c r="NA360" s="454">
        <f t="shared" si="705"/>
        <v>0</v>
      </c>
      <c r="NB360" s="454">
        <f t="shared" si="705"/>
        <v>0</v>
      </c>
      <c r="NC360" s="454">
        <f t="shared" si="706"/>
        <v>0</v>
      </c>
      <c r="ND360" s="454">
        <f t="shared" si="706"/>
        <v>0</v>
      </c>
      <c r="NE360" s="454">
        <f t="shared" si="706"/>
        <v>0</v>
      </c>
      <c r="NF360" s="454">
        <f t="shared" si="706"/>
        <v>0</v>
      </c>
      <c r="NG360" s="454">
        <f t="shared" si="706"/>
        <v>0</v>
      </c>
      <c r="NH360" s="454">
        <f t="shared" si="706"/>
        <v>0</v>
      </c>
      <c r="NI360" s="454">
        <f t="shared" si="706"/>
        <v>0</v>
      </c>
      <c r="NJ360" s="454">
        <f t="shared" si="706"/>
        <v>0</v>
      </c>
      <c r="NK360" s="465">
        <f t="shared" si="706"/>
        <v>0</v>
      </c>
    </row>
    <row r="361" spans="1:375" x14ac:dyDescent="0.15">
      <c r="A361" s="463"/>
      <c r="B361" s="464">
        <f>B115</f>
        <v>7000</v>
      </c>
      <c r="C361" s="454" t="str">
        <f>C279</f>
        <v>800 / Snap Inc.</v>
      </c>
      <c r="D361" s="454">
        <f t="shared" si="682"/>
        <v>0</v>
      </c>
      <c r="E361" s="454">
        <f t="shared" si="682"/>
        <v>0</v>
      </c>
      <c r="F361" s="454">
        <f t="shared" si="682"/>
        <v>0</v>
      </c>
      <c r="G361" s="454">
        <f t="shared" si="682"/>
        <v>0</v>
      </c>
      <c r="H361" s="454">
        <f t="shared" si="682"/>
        <v>0</v>
      </c>
      <c r="I361" s="454">
        <f t="shared" si="682"/>
        <v>0</v>
      </c>
      <c r="J361" s="454">
        <f t="shared" si="682"/>
        <v>0</v>
      </c>
      <c r="K361" s="454">
        <f t="shared" si="682"/>
        <v>0</v>
      </c>
      <c r="L361" s="454">
        <f t="shared" si="682"/>
        <v>0</v>
      </c>
      <c r="M361" s="454">
        <f t="shared" si="682"/>
        <v>0</v>
      </c>
      <c r="N361" s="454">
        <f t="shared" si="682"/>
        <v>0</v>
      </c>
      <c r="O361" s="454">
        <f t="shared" si="682"/>
        <v>0</v>
      </c>
      <c r="P361" s="454">
        <f t="shared" si="682"/>
        <v>0</v>
      </c>
      <c r="Q361" s="454">
        <f t="shared" si="682"/>
        <v>0</v>
      </c>
      <c r="R361" s="454">
        <f t="shared" si="682"/>
        <v>0</v>
      </c>
      <c r="S361" s="454">
        <f t="shared" si="682"/>
        <v>0</v>
      </c>
      <c r="T361" s="454">
        <f t="shared" si="700"/>
        <v>0</v>
      </c>
      <c r="U361" s="454">
        <f t="shared" si="700"/>
        <v>0</v>
      </c>
      <c r="V361" s="454">
        <f t="shared" si="700"/>
        <v>0</v>
      </c>
      <c r="W361" s="454">
        <f t="shared" si="700"/>
        <v>0</v>
      </c>
      <c r="X361" s="454">
        <f t="shared" si="700"/>
        <v>7000</v>
      </c>
      <c r="Y361" s="454">
        <f t="shared" si="700"/>
        <v>7000</v>
      </c>
      <c r="Z361" s="454">
        <f t="shared" si="700"/>
        <v>7000</v>
      </c>
      <c r="AA361" s="454">
        <f t="shared" si="700"/>
        <v>7000</v>
      </c>
      <c r="AB361" s="454">
        <f t="shared" si="700"/>
        <v>7000</v>
      </c>
      <c r="AC361" s="454">
        <f t="shared" si="700"/>
        <v>7000</v>
      </c>
      <c r="AD361" s="454">
        <f t="shared" si="700"/>
        <v>7000</v>
      </c>
      <c r="AE361" s="454">
        <f t="shared" si="700"/>
        <v>7000</v>
      </c>
      <c r="AF361" s="454">
        <f t="shared" si="700"/>
        <v>7000</v>
      </c>
      <c r="AG361" s="454">
        <f t="shared" si="700"/>
        <v>7000</v>
      </c>
      <c r="AH361" s="454">
        <f t="shared" si="700"/>
        <v>7000</v>
      </c>
      <c r="AI361" s="454">
        <f t="shared" si="700"/>
        <v>7000</v>
      </c>
      <c r="AJ361" s="454">
        <f t="shared" si="701"/>
        <v>7000</v>
      </c>
      <c r="AK361" s="454">
        <f t="shared" si="701"/>
        <v>7000</v>
      </c>
      <c r="AL361" s="454">
        <f t="shared" si="701"/>
        <v>7000</v>
      </c>
      <c r="AM361" s="454">
        <f t="shared" si="701"/>
        <v>7000</v>
      </c>
      <c r="AN361" s="454">
        <f t="shared" si="701"/>
        <v>7000</v>
      </c>
      <c r="AO361" s="454">
        <f t="shared" si="701"/>
        <v>7000</v>
      </c>
      <c r="AP361" s="454">
        <f t="shared" si="701"/>
        <v>7000</v>
      </c>
      <c r="AQ361" s="454">
        <f t="shared" si="701"/>
        <v>7000</v>
      </c>
      <c r="AR361" s="454">
        <f t="shared" si="701"/>
        <v>7000</v>
      </c>
      <c r="AS361" s="454">
        <f t="shared" si="701"/>
        <v>7000</v>
      </c>
      <c r="AT361" s="454">
        <f t="shared" si="701"/>
        <v>7000</v>
      </c>
      <c r="AU361" s="454">
        <f t="shared" si="701"/>
        <v>7000</v>
      </c>
      <c r="AV361" s="454">
        <f t="shared" si="701"/>
        <v>7000</v>
      </c>
      <c r="AW361" s="454">
        <f t="shared" si="701"/>
        <v>7000</v>
      </c>
      <c r="AX361" s="454">
        <f t="shared" si="701"/>
        <v>7000</v>
      </c>
      <c r="AY361" s="454">
        <f t="shared" si="701"/>
        <v>7000</v>
      </c>
      <c r="AZ361" s="454">
        <f t="shared" si="702"/>
        <v>7000</v>
      </c>
      <c r="BA361" s="454">
        <f t="shared" si="702"/>
        <v>7000</v>
      </c>
      <c r="BB361" s="454">
        <f t="shared" si="702"/>
        <v>7000</v>
      </c>
      <c r="BC361" s="454">
        <f t="shared" si="702"/>
        <v>7000</v>
      </c>
      <c r="BD361" s="454">
        <f t="shared" si="702"/>
        <v>7000</v>
      </c>
      <c r="BE361" s="454">
        <f t="shared" si="702"/>
        <v>7000</v>
      </c>
      <c r="BF361" s="454">
        <f t="shared" si="702"/>
        <v>7000</v>
      </c>
      <c r="BG361" s="454">
        <f t="shared" si="702"/>
        <v>7000</v>
      </c>
      <c r="BH361" s="454">
        <f t="shared" si="702"/>
        <v>0</v>
      </c>
      <c r="BI361" s="454">
        <f t="shared" si="702"/>
        <v>0</v>
      </c>
      <c r="BJ361" s="454">
        <f t="shared" si="702"/>
        <v>0</v>
      </c>
      <c r="BK361" s="454">
        <f t="shared" si="702"/>
        <v>7000</v>
      </c>
      <c r="BL361" s="454">
        <f t="shared" si="702"/>
        <v>7000</v>
      </c>
      <c r="BM361" s="454">
        <f t="shared" si="702"/>
        <v>7000</v>
      </c>
      <c r="BN361" s="454">
        <f t="shared" si="702"/>
        <v>7000</v>
      </c>
      <c r="BO361" s="454">
        <f t="shared" si="702"/>
        <v>7000</v>
      </c>
      <c r="BP361" s="454">
        <f t="shared" si="685"/>
        <v>7000</v>
      </c>
      <c r="BQ361" s="454">
        <f t="shared" si="685"/>
        <v>7000</v>
      </c>
      <c r="BR361" s="454">
        <f t="shared" si="685"/>
        <v>7000</v>
      </c>
      <c r="BS361" s="454">
        <f t="shared" si="685"/>
        <v>7000</v>
      </c>
      <c r="BT361" s="454">
        <f t="shared" si="685"/>
        <v>7000</v>
      </c>
      <c r="BU361" s="454">
        <f t="shared" si="685"/>
        <v>7000</v>
      </c>
      <c r="BV361" s="454">
        <f t="shared" si="685"/>
        <v>7000</v>
      </c>
      <c r="BW361" s="454">
        <f t="shared" si="685"/>
        <v>7000</v>
      </c>
      <c r="BX361" s="454">
        <f t="shared" si="685"/>
        <v>7000</v>
      </c>
      <c r="BY361" s="454">
        <f t="shared" si="685"/>
        <v>7000</v>
      </c>
      <c r="BZ361" s="454">
        <f t="shared" si="685"/>
        <v>7000</v>
      </c>
      <c r="CA361" s="454">
        <f t="shared" si="685"/>
        <v>7000</v>
      </c>
      <c r="CB361" s="454">
        <f t="shared" si="686"/>
        <v>7000</v>
      </c>
      <c r="CC361" s="454">
        <f t="shared" si="686"/>
        <v>7000</v>
      </c>
      <c r="CD361" s="454">
        <f t="shared" si="686"/>
        <v>7000</v>
      </c>
      <c r="CE361" s="454">
        <f t="shared" si="686"/>
        <v>7000</v>
      </c>
      <c r="CF361" s="454">
        <f t="shared" si="686"/>
        <v>7000</v>
      </c>
      <c r="CG361" s="454">
        <f t="shared" si="686"/>
        <v>7000</v>
      </c>
      <c r="CH361" s="454">
        <f t="shared" si="686"/>
        <v>7000</v>
      </c>
      <c r="CI361" s="454">
        <f t="shared" si="686"/>
        <v>7000</v>
      </c>
      <c r="CJ361" s="454">
        <f t="shared" si="686"/>
        <v>7000</v>
      </c>
      <c r="CK361" s="454">
        <f t="shared" si="686"/>
        <v>7000</v>
      </c>
      <c r="CL361" s="454">
        <f t="shared" si="686"/>
        <v>7000</v>
      </c>
      <c r="CM361" s="454">
        <f t="shared" si="686"/>
        <v>7000</v>
      </c>
      <c r="CN361" s="454">
        <f t="shared" si="686"/>
        <v>7000</v>
      </c>
      <c r="CO361" s="454">
        <f t="shared" si="686"/>
        <v>7000</v>
      </c>
      <c r="CP361" s="454">
        <f t="shared" si="686"/>
        <v>7000</v>
      </c>
      <c r="CQ361" s="454">
        <f t="shared" si="686"/>
        <v>7000</v>
      </c>
      <c r="CR361" s="454">
        <f t="shared" si="687"/>
        <v>7000</v>
      </c>
      <c r="CS361" s="454">
        <f t="shared" si="687"/>
        <v>7000</v>
      </c>
      <c r="CT361" s="454">
        <f t="shared" si="687"/>
        <v>7000</v>
      </c>
      <c r="CU361" s="454">
        <f t="shared" si="687"/>
        <v>7000</v>
      </c>
      <c r="CV361" s="454">
        <f t="shared" si="687"/>
        <v>7000</v>
      </c>
      <c r="CW361" s="454">
        <f t="shared" si="687"/>
        <v>7000</v>
      </c>
      <c r="CX361" s="454">
        <f t="shared" si="687"/>
        <v>7000</v>
      </c>
      <c r="CY361" s="454">
        <f t="shared" si="687"/>
        <v>7000</v>
      </c>
      <c r="CZ361" s="454">
        <f t="shared" si="687"/>
        <v>7000</v>
      </c>
      <c r="DA361" s="454">
        <f t="shared" si="687"/>
        <v>7000</v>
      </c>
      <c r="DB361" s="454">
        <f t="shared" si="687"/>
        <v>7000</v>
      </c>
      <c r="DC361" s="454">
        <f t="shared" si="687"/>
        <v>7000</v>
      </c>
      <c r="DD361" s="454">
        <f t="shared" si="687"/>
        <v>7000</v>
      </c>
      <c r="DE361" s="454">
        <f t="shared" si="687"/>
        <v>7000</v>
      </c>
      <c r="DF361" s="454">
        <f t="shared" si="687"/>
        <v>7000</v>
      </c>
      <c r="DG361" s="454">
        <f t="shared" si="687"/>
        <v>7000</v>
      </c>
      <c r="DH361" s="454">
        <f t="shared" si="688"/>
        <v>7000</v>
      </c>
      <c r="DI361" s="454">
        <f t="shared" si="688"/>
        <v>7000</v>
      </c>
      <c r="DJ361" s="454">
        <f t="shared" si="688"/>
        <v>7000</v>
      </c>
      <c r="DK361" s="454">
        <f t="shared" si="688"/>
        <v>7000</v>
      </c>
      <c r="DL361" s="454">
        <f t="shared" si="688"/>
        <v>7000</v>
      </c>
      <c r="DM361" s="454">
        <f t="shared" si="688"/>
        <v>7000</v>
      </c>
      <c r="DN361" s="454">
        <f t="shared" si="688"/>
        <v>7000</v>
      </c>
      <c r="DO361" s="454">
        <f t="shared" si="688"/>
        <v>7000</v>
      </c>
      <c r="DP361" s="454">
        <f t="shared" si="688"/>
        <v>7000</v>
      </c>
      <c r="DQ361" s="454">
        <f t="shared" si="688"/>
        <v>7000</v>
      </c>
      <c r="DR361" s="454">
        <f t="shared" si="688"/>
        <v>7000</v>
      </c>
      <c r="DS361" s="454">
        <f t="shared" si="688"/>
        <v>7000</v>
      </c>
      <c r="DT361" s="454">
        <f t="shared" si="688"/>
        <v>7000</v>
      </c>
      <c r="DU361" s="454">
        <f t="shared" si="688"/>
        <v>7000</v>
      </c>
      <c r="DV361" s="454">
        <f t="shared" si="688"/>
        <v>7000</v>
      </c>
      <c r="DW361" s="454">
        <f t="shared" si="688"/>
        <v>7000</v>
      </c>
      <c r="DX361" s="454">
        <f t="shared" si="689"/>
        <v>7000</v>
      </c>
      <c r="DY361" s="454">
        <f t="shared" si="689"/>
        <v>7000</v>
      </c>
      <c r="DZ361" s="454">
        <f t="shared" si="689"/>
        <v>7000</v>
      </c>
      <c r="EA361" s="454">
        <f t="shared" si="689"/>
        <v>7000</v>
      </c>
      <c r="EB361" s="454">
        <f t="shared" si="683"/>
        <v>7000</v>
      </c>
      <c r="EC361" s="454">
        <f t="shared" si="683"/>
        <v>7000</v>
      </c>
      <c r="ED361" s="454">
        <f t="shared" si="683"/>
        <v>7000</v>
      </c>
      <c r="EE361" s="454">
        <f t="shared" si="683"/>
        <v>7000</v>
      </c>
      <c r="EF361" s="454">
        <f t="shared" si="683"/>
        <v>7000</v>
      </c>
      <c r="EG361" s="454">
        <f t="shared" si="683"/>
        <v>7000</v>
      </c>
      <c r="EH361" s="454">
        <f t="shared" si="683"/>
        <v>7000</v>
      </c>
      <c r="EI361" s="454">
        <f t="shared" si="683"/>
        <v>7000</v>
      </c>
      <c r="EJ361" s="454">
        <f t="shared" si="683"/>
        <v>7000</v>
      </c>
      <c r="EK361" s="454">
        <f t="shared" si="683"/>
        <v>7000</v>
      </c>
      <c r="EL361" s="454">
        <f t="shared" si="683"/>
        <v>7000</v>
      </c>
      <c r="EM361" s="454">
        <f t="shared" si="683"/>
        <v>7000</v>
      </c>
      <c r="EN361" s="454">
        <f t="shared" si="683"/>
        <v>7000</v>
      </c>
      <c r="EO361" s="454">
        <f t="shared" si="683"/>
        <v>7000</v>
      </c>
      <c r="EP361" s="454">
        <f t="shared" si="683"/>
        <v>7000</v>
      </c>
      <c r="EQ361" s="454">
        <f t="shared" si="683"/>
        <v>7000</v>
      </c>
      <c r="ER361" s="454">
        <f t="shared" si="703"/>
        <v>7000</v>
      </c>
      <c r="ES361" s="454">
        <f t="shared" si="703"/>
        <v>7000</v>
      </c>
      <c r="ET361" s="454">
        <f t="shared" si="703"/>
        <v>7000</v>
      </c>
      <c r="EU361" s="454">
        <f t="shared" si="703"/>
        <v>7000</v>
      </c>
      <c r="EV361" s="454">
        <f t="shared" si="703"/>
        <v>7000</v>
      </c>
      <c r="EW361" s="454">
        <f t="shared" si="703"/>
        <v>0</v>
      </c>
      <c r="EX361" s="454">
        <f t="shared" si="703"/>
        <v>0</v>
      </c>
      <c r="EY361" s="454">
        <f t="shared" si="703"/>
        <v>0</v>
      </c>
      <c r="EZ361" s="454">
        <f t="shared" si="703"/>
        <v>0</v>
      </c>
      <c r="FA361" s="454">
        <f t="shared" si="703"/>
        <v>0</v>
      </c>
      <c r="FB361" s="454">
        <f t="shared" si="703"/>
        <v>0</v>
      </c>
      <c r="FC361" s="454">
        <f t="shared" si="703"/>
        <v>0</v>
      </c>
      <c r="FD361" s="454">
        <f t="shared" si="703"/>
        <v>0</v>
      </c>
      <c r="FE361" s="454">
        <f t="shared" si="703"/>
        <v>0</v>
      </c>
      <c r="FF361" s="454">
        <f t="shared" si="703"/>
        <v>0</v>
      </c>
      <c r="FG361" s="454">
        <f t="shared" si="703"/>
        <v>0</v>
      </c>
      <c r="FH361" s="454">
        <f t="shared" si="690"/>
        <v>0</v>
      </c>
      <c r="FI361" s="454">
        <f t="shared" si="690"/>
        <v>0</v>
      </c>
      <c r="FJ361" s="454">
        <f t="shared" si="690"/>
        <v>0</v>
      </c>
      <c r="FK361" s="454">
        <f t="shared" si="690"/>
        <v>0</v>
      </c>
      <c r="FL361" s="454">
        <f t="shared" si="690"/>
        <v>0</v>
      </c>
      <c r="FM361" s="454">
        <f t="shared" si="690"/>
        <v>0</v>
      </c>
      <c r="FN361" s="454">
        <f t="shared" si="690"/>
        <v>0</v>
      </c>
      <c r="FO361" s="454">
        <f t="shared" si="690"/>
        <v>0</v>
      </c>
      <c r="FP361" s="454">
        <f t="shared" si="690"/>
        <v>0</v>
      </c>
      <c r="FQ361" s="454">
        <f t="shared" si="690"/>
        <v>0</v>
      </c>
      <c r="FR361" s="454">
        <f t="shared" si="690"/>
        <v>0</v>
      </c>
      <c r="FS361" s="454">
        <f t="shared" si="690"/>
        <v>0</v>
      </c>
      <c r="FT361" s="454">
        <f t="shared" si="690"/>
        <v>0</v>
      </c>
      <c r="FU361" s="454">
        <f t="shared" si="690"/>
        <v>0</v>
      </c>
      <c r="FV361" s="454">
        <f t="shared" si="691"/>
        <v>0</v>
      </c>
      <c r="FW361" s="454">
        <f t="shared" si="691"/>
        <v>0</v>
      </c>
      <c r="FX361" s="454">
        <f t="shared" si="691"/>
        <v>0</v>
      </c>
      <c r="FY361" s="454">
        <f t="shared" si="691"/>
        <v>0</v>
      </c>
      <c r="FZ361" s="454">
        <f t="shared" si="691"/>
        <v>0</v>
      </c>
      <c r="GA361" s="454">
        <f t="shared" si="691"/>
        <v>0</v>
      </c>
      <c r="GB361" s="454">
        <f t="shared" si="691"/>
        <v>0</v>
      </c>
      <c r="GC361" s="454">
        <f t="shared" si="691"/>
        <v>0</v>
      </c>
      <c r="GD361" s="454">
        <f t="shared" si="691"/>
        <v>0</v>
      </c>
      <c r="GE361" s="454">
        <f t="shared" si="691"/>
        <v>0</v>
      </c>
      <c r="GF361" s="454">
        <f t="shared" si="691"/>
        <v>0</v>
      </c>
      <c r="GG361" s="454">
        <f t="shared" si="691"/>
        <v>0</v>
      </c>
      <c r="GH361" s="454">
        <f t="shared" si="691"/>
        <v>0</v>
      </c>
      <c r="GI361" s="454">
        <f t="shared" si="691"/>
        <v>0</v>
      </c>
      <c r="GJ361" s="454">
        <f t="shared" si="691"/>
        <v>0</v>
      </c>
      <c r="GK361" s="454">
        <f t="shared" si="691"/>
        <v>0</v>
      </c>
      <c r="GL361" s="454">
        <f t="shared" si="692"/>
        <v>0</v>
      </c>
      <c r="GM361" s="454">
        <f t="shared" si="692"/>
        <v>0</v>
      </c>
      <c r="GN361" s="454">
        <f t="shared" si="692"/>
        <v>0</v>
      </c>
      <c r="GO361" s="454">
        <f t="shared" si="692"/>
        <v>0</v>
      </c>
      <c r="GP361" s="454">
        <f t="shared" si="692"/>
        <v>0</v>
      </c>
      <c r="GQ361" s="454">
        <f t="shared" si="692"/>
        <v>0</v>
      </c>
      <c r="GR361" s="454">
        <f t="shared" si="692"/>
        <v>0</v>
      </c>
      <c r="GS361" s="454">
        <f t="shared" si="692"/>
        <v>0</v>
      </c>
      <c r="GT361" s="454">
        <f t="shared" si="692"/>
        <v>0</v>
      </c>
      <c r="GU361" s="454">
        <f t="shared" si="692"/>
        <v>0</v>
      </c>
      <c r="GV361" s="454">
        <f t="shared" si="692"/>
        <v>0</v>
      </c>
      <c r="GW361" s="454">
        <f t="shared" si="692"/>
        <v>0</v>
      </c>
      <c r="GX361" s="454">
        <f t="shared" si="692"/>
        <v>0</v>
      </c>
      <c r="GY361" s="454">
        <f t="shared" si="692"/>
        <v>0</v>
      </c>
      <c r="GZ361" s="454">
        <f t="shared" si="692"/>
        <v>0</v>
      </c>
      <c r="HA361" s="454">
        <f t="shared" si="692"/>
        <v>0</v>
      </c>
      <c r="HB361" s="454">
        <f t="shared" si="693"/>
        <v>0</v>
      </c>
      <c r="HC361" s="454">
        <f t="shared" si="693"/>
        <v>0</v>
      </c>
      <c r="HD361" s="454">
        <f t="shared" si="693"/>
        <v>0</v>
      </c>
      <c r="HE361" s="454">
        <f t="shared" si="693"/>
        <v>0</v>
      </c>
      <c r="HF361" s="454">
        <f t="shared" si="693"/>
        <v>0</v>
      </c>
      <c r="HG361" s="454">
        <f t="shared" si="693"/>
        <v>0</v>
      </c>
      <c r="HH361" s="454">
        <f t="shared" si="693"/>
        <v>0</v>
      </c>
      <c r="HI361" s="454">
        <f t="shared" si="693"/>
        <v>0</v>
      </c>
      <c r="HJ361" s="454">
        <f t="shared" si="693"/>
        <v>0</v>
      </c>
      <c r="HK361" s="454">
        <f t="shared" si="693"/>
        <v>0</v>
      </c>
      <c r="HL361" s="454">
        <f t="shared" si="693"/>
        <v>0</v>
      </c>
      <c r="HM361" s="454">
        <f t="shared" si="693"/>
        <v>0</v>
      </c>
      <c r="HN361" s="454">
        <f t="shared" si="693"/>
        <v>0</v>
      </c>
      <c r="HO361" s="454">
        <f t="shared" si="693"/>
        <v>0</v>
      </c>
      <c r="HP361" s="454">
        <f t="shared" si="693"/>
        <v>0</v>
      </c>
      <c r="HQ361" s="454">
        <f t="shared" si="693"/>
        <v>0</v>
      </c>
      <c r="HR361" s="454">
        <f t="shared" si="694"/>
        <v>0</v>
      </c>
      <c r="HS361" s="454">
        <f t="shared" si="694"/>
        <v>0</v>
      </c>
      <c r="HT361" s="454">
        <f t="shared" si="694"/>
        <v>0</v>
      </c>
      <c r="HU361" s="454">
        <f t="shared" si="694"/>
        <v>0</v>
      </c>
      <c r="HV361" s="454">
        <f t="shared" si="694"/>
        <v>0</v>
      </c>
      <c r="HW361" s="454">
        <f t="shared" si="694"/>
        <v>0</v>
      </c>
      <c r="HX361" s="454">
        <f t="shared" si="694"/>
        <v>0</v>
      </c>
      <c r="HY361" s="454">
        <f t="shared" si="694"/>
        <v>0</v>
      </c>
      <c r="HZ361" s="454">
        <f t="shared" si="694"/>
        <v>0</v>
      </c>
      <c r="IA361" s="454">
        <f t="shared" si="694"/>
        <v>0</v>
      </c>
      <c r="IB361" s="454">
        <f t="shared" si="694"/>
        <v>0</v>
      </c>
      <c r="IC361" s="454">
        <f t="shared" si="694"/>
        <v>0</v>
      </c>
      <c r="ID361" s="454">
        <f t="shared" si="694"/>
        <v>0</v>
      </c>
      <c r="IE361" s="454">
        <f t="shared" si="694"/>
        <v>0</v>
      </c>
      <c r="IF361" s="454">
        <f t="shared" si="694"/>
        <v>0</v>
      </c>
      <c r="IG361" s="454">
        <f t="shared" si="694"/>
        <v>0</v>
      </c>
      <c r="IH361" s="454">
        <f t="shared" si="695"/>
        <v>0</v>
      </c>
      <c r="II361" s="454">
        <f t="shared" si="695"/>
        <v>0</v>
      </c>
      <c r="IJ361" s="454">
        <f t="shared" si="695"/>
        <v>0</v>
      </c>
      <c r="IK361" s="454">
        <f t="shared" si="695"/>
        <v>0</v>
      </c>
      <c r="IL361" s="454">
        <f t="shared" si="695"/>
        <v>0</v>
      </c>
      <c r="IM361" s="454">
        <f t="shared" si="695"/>
        <v>0</v>
      </c>
      <c r="IN361" s="454">
        <f t="shared" si="695"/>
        <v>0</v>
      </c>
      <c r="IO361" s="454">
        <f t="shared" si="695"/>
        <v>0</v>
      </c>
      <c r="IP361" s="454">
        <f t="shared" si="695"/>
        <v>0</v>
      </c>
      <c r="IQ361" s="454">
        <f t="shared" si="695"/>
        <v>0</v>
      </c>
      <c r="IR361" s="454">
        <f t="shared" si="695"/>
        <v>0</v>
      </c>
      <c r="IS361" s="454">
        <f t="shared" si="695"/>
        <v>0</v>
      </c>
      <c r="IT361" s="454">
        <f t="shared" si="695"/>
        <v>0</v>
      </c>
      <c r="IU361" s="454">
        <f t="shared" si="695"/>
        <v>0</v>
      </c>
      <c r="IV361" s="454">
        <f t="shared" si="695"/>
        <v>0</v>
      </c>
      <c r="IW361" s="454">
        <f t="shared" si="695"/>
        <v>0</v>
      </c>
      <c r="IX361" s="454">
        <f t="shared" si="696"/>
        <v>0</v>
      </c>
      <c r="IY361" s="454">
        <f t="shared" si="696"/>
        <v>0</v>
      </c>
      <c r="IZ361" s="454">
        <f t="shared" si="684"/>
        <v>0</v>
      </c>
      <c r="JA361" s="454">
        <f t="shared" si="684"/>
        <v>0</v>
      </c>
      <c r="JB361" s="454">
        <f t="shared" si="684"/>
        <v>0</v>
      </c>
      <c r="JC361" s="454">
        <f t="shared" si="684"/>
        <v>0</v>
      </c>
      <c r="JD361" s="454">
        <f t="shared" si="684"/>
        <v>0</v>
      </c>
      <c r="JE361" s="454">
        <f t="shared" si="684"/>
        <v>0</v>
      </c>
      <c r="JF361" s="454">
        <f t="shared" si="684"/>
        <v>0</v>
      </c>
      <c r="JG361" s="454">
        <f t="shared" si="684"/>
        <v>0</v>
      </c>
      <c r="JH361" s="454">
        <f t="shared" si="684"/>
        <v>0</v>
      </c>
      <c r="JI361" s="454">
        <f t="shared" si="684"/>
        <v>0</v>
      </c>
      <c r="JJ361" s="454">
        <f t="shared" si="684"/>
        <v>0</v>
      </c>
      <c r="JK361" s="454">
        <f t="shared" si="684"/>
        <v>0</v>
      </c>
      <c r="JL361" s="454">
        <f t="shared" si="684"/>
        <v>0</v>
      </c>
      <c r="JM361" s="454">
        <f t="shared" si="684"/>
        <v>0</v>
      </c>
      <c r="JN361" s="454">
        <f t="shared" si="684"/>
        <v>0</v>
      </c>
      <c r="JO361" s="454">
        <f t="shared" si="684"/>
        <v>0</v>
      </c>
      <c r="JP361" s="454">
        <f t="shared" si="704"/>
        <v>0</v>
      </c>
      <c r="JQ361" s="454">
        <f t="shared" si="704"/>
        <v>0</v>
      </c>
      <c r="JR361" s="454">
        <f t="shared" si="704"/>
        <v>0</v>
      </c>
      <c r="JS361" s="454">
        <f t="shared" si="704"/>
        <v>0</v>
      </c>
      <c r="JT361" s="454">
        <f t="shared" si="704"/>
        <v>0</v>
      </c>
      <c r="JU361" s="454">
        <f t="shared" si="704"/>
        <v>0</v>
      </c>
      <c r="JV361" s="454">
        <f t="shared" si="704"/>
        <v>0</v>
      </c>
      <c r="JW361" s="454">
        <f t="shared" si="704"/>
        <v>0</v>
      </c>
      <c r="JX361" s="454">
        <f t="shared" si="704"/>
        <v>0</v>
      </c>
      <c r="JY361" s="454">
        <f t="shared" si="704"/>
        <v>0</v>
      </c>
      <c r="JZ361" s="454">
        <f t="shared" si="704"/>
        <v>0</v>
      </c>
      <c r="KA361" s="454">
        <f t="shared" si="704"/>
        <v>0</v>
      </c>
      <c r="KB361" s="454">
        <f t="shared" si="704"/>
        <v>0</v>
      </c>
      <c r="KC361" s="454">
        <f t="shared" si="704"/>
        <v>0</v>
      </c>
      <c r="KD361" s="454">
        <f t="shared" si="704"/>
        <v>0</v>
      </c>
      <c r="KE361" s="454">
        <f t="shared" si="704"/>
        <v>0</v>
      </c>
      <c r="KF361" s="454">
        <f t="shared" si="697"/>
        <v>0</v>
      </c>
      <c r="KG361" s="454">
        <f t="shared" si="697"/>
        <v>0</v>
      </c>
      <c r="KH361" s="454">
        <f t="shared" si="697"/>
        <v>0</v>
      </c>
      <c r="KI361" s="454">
        <f t="shared" si="697"/>
        <v>0</v>
      </c>
      <c r="KJ361" s="454">
        <f t="shared" si="697"/>
        <v>0</v>
      </c>
      <c r="KK361" s="454">
        <f t="shared" si="697"/>
        <v>0</v>
      </c>
      <c r="KL361" s="454">
        <f t="shared" si="697"/>
        <v>0</v>
      </c>
      <c r="KM361" s="454">
        <f t="shared" si="697"/>
        <v>0</v>
      </c>
      <c r="KN361" s="454">
        <f t="shared" si="697"/>
        <v>0</v>
      </c>
      <c r="KO361" s="454">
        <f t="shared" si="697"/>
        <v>0</v>
      </c>
      <c r="KP361" s="454">
        <f t="shared" si="697"/>
        <v>0</v>
      </c>
      <c r="KQ361" s="454">
        <f t="shared" si="697"/>
        <v>0</v>
      </c>
      <c r="KR361" s="454">
        <f t="shared" si="697"/>
        <v>0</v>
      </c>
      <c r="KS361" s="454">
        <f t="shared" si="697"/>
        <v>0</v>
      </c>
      <c r="KT361" s="454">
        <f t="shared" si="698"/>
        <v>0</v>
      </c>
      <c r="KU361" s="454">
        <f t="shared" si="698"/>
        <v>0</v>
      </c>
      <c r="KV361" s="454">
        <f t="shared" si="698"/>
        <v>0</v>
      </c>
      <c r="KW361" s="454">
        <f t="shared" si="698"/>
        <v>0</v>
      </c>
      <c r="KX361" s="454">
        <f t="shared" si="698"/>
        <v>0</v>
      </c>
      <c r="KY361" s="454">
        <f t="shared" si="698"/>
        <v>0</v>
      </c>
      <c r="KZ361" s="454">
        <f t="shared" si="698"/>
        <v>0</v>
      </c>
      <c r="LA361" s="454">
        <f t="shared" si="698"/>
        <v>0</v>
      </c>
      <c r="LB361" s="454">
        <f t="shared" si="698"/>
        <v>0</v>
      </c>
      <c r="LC361" s="454">
        <f t="shared" si="698"/>
        <v>0</v>
      </c>
      <c r="LD361" s="454">
        <f t="shared" si="698"/>
        <v>0</v>
      </c>
      <c r="LE361" s="454">
        <f t="shared" si="698"/>
        <v>0</v>
      </c>
      <c r="LF361" s="454">
        <f t="shared" si="698"/>
        <v>0</v>
      </c>
      <c r="LG361" s="454">
        <f t="shared" si="698"/>
        <v>0</v>
      </c>
      <c r="LH361" s="454">
        <f t="shared" si="698"/>
        <v>0</v>
      </c>
      <c r="LI361" s="454">
        <f t="shared" si="698"/>
        <v>0</v>
      </c>
      <c r="LJ361" s="454">
        <f t="shared" si="699"/>
        <v>0</v>
      </c>
      <c r="LK361" s="454">
        <f t="shared" si="699"/>
        <v>0</v>
      </c>
      <c r="LL361" s="454">
        <f t="shared" si="699"/>
        <v>0</v>
      </c>
      <c r="LM361" s="454">
        <f t="shared" si="699"/>
        <v>0</v>
      </c>
      <c r="LN361" s="454">
        <f t="shared" si="699"/>
        <v>0</v>
      </c>
      <c r="LO361" s="454">
        <f t="shared" si="699"/>
        <v>0</v>
      </c>
      <c r="LP361" s="454">
        <f t="shared" si="699"/>
        <v>0</v>
      </c>
      <c r="LQ361" s="454">
        <f t="shared" si="699"/>
        <v>0</v>
      </c>
      <c r="LR361" s="454">
        <f t="shared" si="699"/>
        <v>0</v>
      </c>
      <c r="LS361" s="454">
        <f t="shared" si="699"/>
        <v>0</v>
      </c>
      <c r="LT361" s="454">
        <f t="shared" si="699"/>
        <v>0</v>
      </c>
      <c r="LU361" s="454">
        <f t="shared" si="699"/>
        <v>0</v>
      </c>
      <c r="LV361" s="454">
        <f t="shared" si="699"/>
        <v>0</v>
      </c>
      <c r="LW361" s="454">
        <f t="shared" si="699"/>
        <v>0</v>
      </c>
      <c r="LX361" s="454">
        <f t="shared" si="699"/>
        <v>0</v>
      </c>
      <c r="LY361" s="454">
        <f t="shared" si="699"/>
        <v>0</v>
      </c>
      <c r="LZ361" s="454">
        <f t="shared" si="707"/>
        <v>0</v>
      </c>
      <c r="MA361" s="454">
        <f t="shared" si="707"/>
        <v>0</v>
      </c>
      <c r="MB361" s="454">
        <f t="shared" si="707"/>
        <v>0</v>
      </c>
      <c r="MC361" s="454">
        <f t="shared" si="707"/>
        <v>0</v>
      </c>
      <c r="MD361" s="454">
        <f t="shared" si="707"/>
        <v>0</v>
      </c>
      <c r="ME361" s="454">
        <f t="shared" si="707"/>
        <v>0</v>
      </c>
      <c r="MF361" s="454">
        <f t="shared" si="707"/>
        <v>0</v>
      </c>
      <c r="MG361" s="454">
        <f t="shared" si="707"/>
        <v>0</v>
      </c>
      <c r="MH361" s="454">
        <f t="shared" si="707"/>
        <v>0</v>
      </c>
      <c r="MI361" s="454">
        <f t="shared" si="707"/>
        <v>0</v>
      </c>
      <c r="MJ361" s="454">
        <f t="shared" si="707"/>
        <v>0</v>
      </c>
      <c r="MK361" s="454">
        <f t="shared" si="707"/>
        <v>0</v>
      </c>
      <c r="ML361" s="454">
        <f t="shared" si="707"/>
        <v>0</v>
      </c>
      <c r="MM361" s="454">
        <f t="shared" si="707"/>
        <v>0</v>
      </c>
      <c r="MN361" s="454">
        <f t="shared" si="707"/>
        <v>0</v>
      </c>
      <c r="MO361" s="454">
        <f t="shared" si="707"/>
        <v>0</v>
      </c>
      <c r="MP361" s="454">
        <f t="shared" si="705"/>
        <v>0</v>
      </c>
      <c r="MQ361" s="454">
        <f t="shared" si="705"/>
        <v>0</v>
      </c>
      <c r="MR361" s="454">
        <f t="shared" si="705"/>
        <v>0</v>
      </c>
      <c r="MS361" s="454">
        <f t="shared" si="705"/>
        <v>0</v>
      </c>
      <c r="MT361" s="454">
        <f t="shared" si="705"/>
        <v>0</v>
      </c>
      <c r="MU361" s="454">
        <f t="shared" si="705"/>
        <v>0</v>
      </c>
      <c r="MV361" s="454">
        <f t="shared" si="705"/>
        <v>0</v>
      </c>
      <c r="MW361" s="454">
        <f t="shared" si="705"/>
        <v>0</v>
      </c>
      <c r="MX361" s="454">
        <f t="shared" si="705"/>
        <v>0</v>
      </c>
      <c r="MY361" s="454">
        <f t="shared" si="705"/>
        <v>0</v>
      </c>
      <c r="MZ361" s="454">
        <f t="shared" si="705"/>
        <v>0</v>
      </c>
      <c r="NA361" s="454">
        <f t="shared" si="705"/>
        <v>0</v>
      </c>
      <c r="NB361" s="454">
        <f t="shared" si="705"/>
        <v>0</v>
      </c>
      <c r="NC361" s="454">
        <f t="shared" si="706"/>
        <v>0</v>
      </c>
      <c r="ND361" s="454">
        <f t="shared" si="706"/>
        <v>0</v>
      </c>
      <c r="NE361" s="454">
        <f t="shared" si="706"/>
        <v>0</v>
      </c>
      <c r="NF361" s="454">
        <f t="shared" si="706"/>
        <v>0</v>
      </c>
      <c r="NG361" s="454">
        <f t="shared" si="706"/>
        <v>0</v>
      </c>
      <c r="NH361" s="454">
        <f t="shared" si="706"/>
        <v>0</v>
      </c>
      <c r="NI361" s="454">
        <f t="shared" si="706"/>
        <v>0</v>
      </c>
      <c r="NJ361" s="454">
        <f t="shared" si="706"/>
        <v>0</v>
      </c>
      <c r="NK361" s="465">
        <f t="shared" si="706"/>
        <v>0</v>
      </c>
    </row>
    <row r="362" spans="1:375" x14ac:dyDescent="0.15">
      <c r="A362" s="463"/>
      <c r="B362" s="464">
        <f>B131</f>
        <v>1000</v>
      </c>
      <c r="C362" s="454" t="str">
        <f>C295</f>
        <v>900 / Drobpox</v>
      </c>
      <c r="D362" s="454">
        <f t="shared" si="682"/>
        <v>0</v>
      </c>
      <c r="E362" s="454">
        <f t="shared" si="682"/>
        <v>0</v>
      </c>
      <c r="F362" s="454">
        <f t="shared" si="682"/>
        <v>0</v>
      </c>
      <c r="G362" s="454">
        <f t="shared" si="682"/>
        <v>0</v>
      </c>
      <c r="H362" s="454">
        <f t="shared" si="682"/>
        <v>0</v>
      </c>
      <c r="I362" s="454">
        <f t="shared" si="682"/>
        <v>0</v>
      </c>
      <c r="J362" s="454">
        <f t="shared" si="682"/>
        <v>0</v>
      </c>
      <c r="K362" s="454">
        <f t="shared" si="682"/>
        <v>0</v>
      </c>
      <c r="L362" s="454">
        <f t="shared" si="682"/>
        <v>0</v>
      </c>
      <c r="M362" s="454">
        <f t="shared" si="682"/>
        <v>0</v>
      </c>
      <c r="N362" s="454">
        <f t="shared" si="682"/>
        <v>0</v>
      </c>
      <c r="O362" s="454">
        <f t="shared" si="682"/>
        <v>0</v>
      </c>
      <c r="P362" s="454">
        <f t="shared" si="682"/>
        <v>0</v>
      </c>
      <c r="Q362" s="454">
        <f t="shared" si="682"/>
        <v>0</v>
      </c>
      <c r="R362" s="454">
        <f t="shared" si="682"/>
        <v>0</v>
      </c>
      <c r="S362" s="454">
        <f t="shared" si="682"/>
        <v>0</v>
      </c>
      <c r="T362" s="454">
        <f t="shared" si="700"/>
        <v>0</v>
      </c>
      <c r="U362" s="454">
        <f t="shared" si="700"/>
        <v>0</v>
      </c>
      <c r="V362" s="454">
        <f t="shared" si="700"/>
        <v>0</v>
      </c>
      <c r="W362" s="454">
        <f t="shared" si="700"/>
        <v>0</v>
      </c>
      <c r="X362" s="454">
        <f t="shared" si="700"/>
        <v>1000</v>
      </c>
      <c r="Y362" s="454">
        <f t="shared" si="700"/>
        <v>1000</v>
      </c>
      <c r="Z362" s="454">
        <f t="shared" si="700"/>
        <v>1000</v>
      </c>
      <c r="AA362" s="454">
        <f t="shared" si="700"/>
        <v>1000</v>
      </c>
      <c r="AB362" s="454">
        <f t="shared" si="700"/>
        <v>1000</v>
      </c>
      <c r="AC362" s="454">
        <f t="shared" si="700"/>
        <v>1000</v>
      </c>
      <c r="AD362" s="454">
        <f t="shared" si="700"/>
        <v>1000</v>
      </c>
      <c r="AE362" s="454">
        <f t="shared" si="700"/>
        <v>1000</v>
      </c>
      <c r="AF362" s="454">
        <f t="shared" si="700"/>
        <v>1000</v>
      </c>
      <c r="AG362" s="454">
        <f t="shared" si="700"/>
        <v>1000</v>
      </c>
      <c r="AH362" s="454">
        <f t="shared" si="700"/>
        <v>1000</v>
      </c>
      <c r="AI362" s="454">
        <f t="shared" si="700"/>
        <v>1000</v>
      </c>
      <c r="AJ362" s="454">
        <f t="shared" si="701"/>
        <v>1000</v>
      </c>
      <c r="AK362" s="454">
        <f t="shared" si="701"/>
        <v>1000</v>
      </c>
      <c r="AL362" s="454">
        <f t="shared" si="701"/>
        <v>1000</v>
      </c>
      <c r="AM362" s="454">
        <f t="shared" si="701"/>
        <v>1000</v>
      </c>
      <c r="AN362" s="454">
        <f t="shared" si="701"/>
        <v>1000</v>
      </c>
      <c r="AO362" s="454">
        <f t="shared" si="701"/>
        <v>1000</v>
      </c>
      <c r="AP362" s="454">
        <f t="shared" si="701"/>
        <v>1000</v>
      </c>
      <c r="AQ362" s="454">
        <f t="shared" si="701"/>
        <v>1000</v>
      </c>
      <c r="AR362" s="454">
        <f t="shared" si="701"/>
        <v>1000</v>
      </c>
      <c r="AS362" s="454">
        <f t="shared" si="701"/>
        <v>1000</v>
      </c>
      <c r="AT362" s="454">
        <f t="shared" si="701"/>
        <v>1000</v>
      </c>
      <c r="AU362" s="454">
        <f t="shared" si="701"/>
        <v>1000</v>
      </c>
      <c r="AV362" s="454">
        <f t="shared" si="701"/>
        <v>1000</v>
      </c>
      <c r="AW362" s="454">
        <f t="shared" si="701"/>
        <v>1000</v>
      </c>
      <c r="AX362" s="454">
        <f t="shared" si="701"/>
        <v>1000</v>
      </c>
      <c r="AY362" s="454">
        <f t="shared" si="701"/>
        <v>1000</v>
      </c>
      <c r="AZ362" s="454">
        <f t="shared" si="702"/>
        <v>1000</v>
      </c>
      <c r="BA362" s="454">
        <f t="shared" si="702"/>
        <v>1000</v>
      </c>
      <c r="BB362" s="454">
        <f t="shared" si="702"/>
        <v>1000</v>
      </c>
      <c r="BC362" s="454">
        <f t="shared" si="702"/>
        <v>1000</v>
      </c>
      <c r="BD362" s="454">
        <f t="shared" si="702"/>
        <v>1000</v>
      </c>
      <c r="BE362" s="454">
        <f t="shared" si="702"/>
        <v>1000</v>
      </c>
      <c r="BF362" s="454">
        <f t="shared" si="702"/>
        <v>1000</v>
      </c>
      <c r="BG362" s="454">
        <f t="shared" si="702"/>
        <v>1000</v>
      </c>
      <c r="BH362" s="454">
        <f t="shared" si="702"/>
        <v>0</v>
      </c>
      <c r="BI362" s="454">
        <f t="shared" si="702"/>
        <v>0</v>
      </c>
      <c r="BJ362" s="454">
        <f t="shared" si="702"/>
        <v>0</v>
      </c>
      <c r="BK362" s="454">
        <f t="shared" si="702"/>
        <v>1000</v>
      </c>
      <c r="BL362" s="454">
        <f t="shared" si="702"/>
        <v>1000</v>
      </c>
      <c r="BM362" s="454">
        <f t="shared" si="702"/>
        <v>1000</v>
      </c>
      <c r="BN362" s="454">
        <f t="shared" si="702"/>
        <v>1000</v>
      </c>
      <c r="BO362" s="454">
        <f t="shared" si="702"/>
        <v>1000</v>
      </c>
      <c r="BP362" s="454">
        <f t="shared" si="685"/>
        <v>1000</v>
      </c>
      <c r="BQ362" s="454">
        <f t="shared" si="685"/>
        <v>1000</v>
      </c>
      <c r="BR362" s="454">
        <f t="shared" si="685"/>
        <v>1000</v>
      </c>
      <c r="BS362" s="454">
        <f t="shared" si="685"/>
        <v>1000</v>
      </c>
      <c r="BT362" s="454">
        <f t="shared" si="685"/>
        <v>1000</v>
      </c>
      <c r="BU362" s="454">
        <f t="shared" si="685"/>
        <v>1000</v>
      </c>
      <c r="BV362" s="454">
        <f t="shared" si="685"/>
        <v>1000</v>
      </c>
      <c r="BW362" s="454">
        <f t="shared" si="685"/>
        <v>1000</v>
      </c>
      <c r="BX362" s="454">
        <f t="shared" si="685"/>
        <v>1000</v>
      </c>
      <c r="BY362" s="454">
        <f t="shared" si="685"/>
        <v>1000</v>
      </c>
      <c r="BZ362" s="454">
        <f t="shared" si="685"/>
        <v>1000</v>
      </c>
      <c r="CA362" s="454">
        <f t="shared" si="685"/>
        <v>1000</v>
      </c>
      <c r="CB362" s="454">
        <f t="shared" si="686"/>
        <v>1000</v>
      </c>
      <c r="CC362" s="454">
        <f t="shared" si="686"/>
        <v>1000</v>
      </c>
      <c r="CD362" s="454">
        <f t="shared" si="686"/>
        <v>1000</v>
      </c>
      <c r="CE362" s="454">
        <f t="shared" si="686"/>
        <v>1000</v>
      </c>
      <c r="CF362" s="454">
        <f t="shared" si="686"/>
        <v>1000</v>
      </c>
      <c r="CG362" s="454">
        <f t="shared" si="686"/>
        <v>1000</v>
      </c>
      <c r="CH362" s="454">
        <f t="shared" si="686"/>
        <v>1000</v>
      </c>
      <c r="CI362" s="454">
        <f t="shared" si="686"/>
        <v>1000</v>
      </c>
      <c r="CJ362" s="454">
        <f t="shared" si="686"/>
        <v>1000</v>
      </c>
      <c r="CK362" s="454">
        <f t="shared" si="686"/>
        <v>1000</v>
      </c>
      <c r="CL362" s="454">
        <f t="shared" si="686"/>
        <v>1000</v>
      </c>
      <c r="CM362" s="454">
        <f t="shared" si="686"/>
        <v>1000</v>
      </c>
      <c r="CN362" s="454">
        <f t="shared" si="686"/>
        <v>1000</v>
      </c>
      <c r="CO362" s="454">
        <f t="shared" si="686"/>
        <v>1000</v>
      </c>
      <c r="CP362" s="454">
        <f t="shared" si="686"/>
        <v>1000</v>
      </c>
      <c r="CQ362" s="454">
        <f t="shared" si="686"/>
        <v>1000</v>
      </c>
      <c r="CR362" s="454">
        <f t="shared" si="687"/>
        <v>1000</v>
      </c>
      <c r="CS362" s="454">
        <f t="shared" si="687"/>
        <v>1000</v>
      </c>
      <c r="CT362" s="454">
        <f t="shared" si="687"/>
        <v>1000</v>
      </c>
      <c r="CU362" s="454">
        <f t="shared" si="687"/>
        <v>1000</v>
      </c>
      <c r="CV362" s="454">
        <f t="shared" si="687"/>
        <v>1000</v>
      </c>
      <c r="CW362" s="454">
        <f t="shared" si="687"/>
        <v>1000</v>
      </c>
      <c r="CX362" s="454">
        <f t="shared" si="687"/>
        <v>1000</v>
      </c>
      <c r="CY362" s="454">
        <f t="shared" si="687"/>
        <v>1000</v>
      </c>
      <c r="CZ362" s="454">
        <f t="shared" si="687"/>
        <v>1000</v>
      </c>
      <c r="DA362" s="454">
        <f t="shared" si="687"/>
        <v>1000</v>
      </c>
      <c r="DB362" s="454">
        <f t="shared" si="687"/>
        <v>1000</v>
      </c>
      <c r="DC362" s="454">
        <f t="shared" si="687"/>
        <v>1000</v>
      </c>
      <c r="DD362" s="454">
        <f t="shared" si="687"/>
        <v>1000</v>
      </c>
      <c r="DE362" s="454">
        <f t="shared" si="687"/>
        <v>1000</v>
      </c>
      <c r="DF362" s="454">
        <f t="shared" si="687"/>
        <v>1000</v>
      </c>
      <c r="DG362" s="454">
        <f t="shared" si="687"/>
        <v>1000</v>
      </c>
      <c r="DH362" s="454">
        <f t="shared" si="688"/>
        <v>1000</v>
      </c>
      <c r="DI362" s="454">
        <f t="shared" si="688"/>
        <v>1000</v>
      </c>
      <c r="DJ362" s="454">
        <f t="shared" si="688"/>
        <v>1000</v>
      </c>
      <c r="DK362" s="454">
        <f t="shared" si="688"/>
        <v>1000</v>
      </c>
      <c r="DL362" s="454">
        <f t="shared" si="688"/>
        <v>1000</v>
      </c>
      <c r="DM362" s="454">
        <f t="shared" si="688"/>
        <v>1000</v>
      </c>
      <c r="DN362" s="454">
        <f t="shared" si="688"/>
        <v>1000</v>
      </c>
      <c r="DO362" s="454">
        <f t="shared" si="688"/>
        <v>1000</v>
      </c>
      <c r="DP362" s="454">
        <f t="shared" si="688"/>
        <v>1000</v>
      </c>
      <c r="DQ362" s="454">
        <f t="shared" si="688"/>
        <v>1000</v>
      </c>
      <c r="DR362" s="454">
        <f t="shared" si="688"/>
        <v>1000</v>
      </c>
      <c r="DS362" s="454">
        <f t="shared" si="688"/>
        <v>1000</v>
      </c>
      <c r="DT362" s="454">
        <f t="shared" si="688"/>
        <v>1000</v>
      </c>
      <c r="DU362" s="454">
        <f t="shared" si="688"/>
        <v>1000</v>
      </c>
      <c r="DV362" s="454">
        <f t="shared" si="688"/>
        <v>1000</v>
      </c>
      <c r="DW362" s="454">
        <f t="shared" si="688"/>
        <v>1000</v>
      </c>
      <c r="DX362" s="454">
        <f t="shared" si="689"/>
        <v>1000</v>
      </c>
      <c r="DY362" s="454">
        <f t="shared" si="689"/>
        <v>1000</v>
      </c>
      <c r="DZ362" s="454">
        <f t="shared" si="689"/>
        <v>1000</v>
      </c>
      <c r="EA362" s="454">
        <f t="shared" si="689"/>
        <v>1000</v>
      </c>
      <c r="EB362" s="454">
        <f t="shared" si="683"/>
        <v>1000</v>
      </c>
      <c r="EC362" s="454">
        <f t="shared" si="683"/>
        <v>1000</v>
      </c>
      <c r="ED362" s="454">
        <f t="shared" si="683"/>
        <v>1000</v>
      </c>
      <c r="EE362" s="454">
        <f t="shared" si="683"/>
        <v>1000</v>
      </c>
      <c r="EF362" s="454">
        <f t="shared" si="683"/>
        <v>1000</v>
      </c>
      <c r="EG362" s="454">
        <f t="shared" si="683"/>
        <v>1000</v>
      </c>
      <c r="EH362" s="454">
        <f t="shared" si="683"/>
        <v>1000</v>
      </c>
      <c r="EI362" s="454">
        <f t="shared" si="683"/>
        <v>1000</v>
      </c>
      <c r="EJ362" s="454">
        <f t="shared" si="683"/>
        <v>1000</v>
      </c>
      <c r="EK362" s="454">
        <f t="shared" si="683"/>
        <v>1000</v>
      </c>
      <c r="EL362" s="454">
        <f t="shared" si="683"/>
        <v>1000</v>
      </c>
      <c r="EM362" s="454">
        <f t="shared" si="683"/>
        <v>1000</v>
      </c>
      <c r="EN362" s="454">
        <f t="shared" si="683"/>
        <v>1000</v>
      </c>
      <c r="EO362" s="454">
        <f t="shared" si="683"/>
        <v>1000</v>
      </c>
      <c r="EP362" s="454">
        <f t="shared" si="683"/>
        <v>1000</v>
      </c>
      <c r="EQ362" s="454">
        <f t="shared" si="683"/>
        <v>1000</v>
      </c>
      <c r="ER362" s="454">
        <f t="shared" si="703"/>
        <v>1000</v>
      </c>
      <c r="ES362" s="454">
        <f t="shared" si="703"/>
        <v>1000</v>
      </c>
      <c r="ET362" s="454">
        <f t="shared" si="703"/>
        <v>1000</v>
      </c>
      <c r="EU362" s="454">
        <f t="shared" si="703"/>
        <v>1000</v>
      </c>
      <c r="EV362" s="454">
        <f t="shared" si="703"/>
        <v>1000</v>
      </c>
      <c r="EW362" s="454">
        <f t="shared" si="703"/>
        <v>0</v>
      </c>
      <c r="EX362" s="454">
        <f t="shared" si="703"/>
        <v>0</v>
      </c>
      <c r="EY362" s="454">
        <f t="shared" si="703"/>
        <v>0</v>
      </c>
      <c r="EZ362" s="454">
        <f t="shared" si="703"/>
        <v>0</v>
      </c>
      <c r="FA362" s="454">
        <f t="shared" si="703"/>
        <v>0</v>
      </c>
      <c r="FB362" s="454">
        <f t="shared" si="703"/>
        <v>0</v>
      </c>
      <c r="FC362" s="454">
        <f t="shared" si="703"/>
        <v>0</v>
      </c>
      <c r="FD362" s="454">
        <f t="shared" si="703"/>
        <v>0</v>
      </c>
      <c r="FE362" s="454">
        <f t="shared" si="703"/>
        <v>0</v>
      </c>
      <c r="FF362" s="454">
        <f t="shared" si="703"/>
        <v>0</v>
      </c>
      <c r="FG362" s="454">
        <f t="shared" si="703"/>
        <v>0</v>
      </c>
      <c r="FH362" s="454">
        <f t="shared" si="690"/>
        <v>0</v>
      </c>
      <c r="FI362" s="454">
        <f t="shared" si="690"/>
        <v>0</v>
      </c>
      <c r="FJ362" s="454">
        <f t="shared" si="690"/>
        <v>0</v>
      </c>
      <c r="FK362" s="454">
        <f t="shared" si="690"/>
        <v>0</v>
      </c>
      <c r="FL362" s="454">
        <f t="shared" si="690"/>
        <v>0</v>
      </c>
      <c r="FM362" s="454">
        <f t="shared" si="690"/>
        <v>0</v>
      </c>
      <c r="FN362" s="454">
        <f t="shared" si="690"/>
        <v>0</v>
      </c>
      <c r="FO362" s="454">
        <f t="shared" si="690"/>
        <v>0</v>
      </c>
      <c r="FP362" s="454">
        <f t="shared" si="690"/>
        <v>0</v>
      </c>
      <c r="FQ362" s="454">
        <f t="shared" si="690"/>
        <v>0</v>
      </c>
      <c r="FR362" s="454">
        <f t="shared" si="690"/>
        <v>0</v>
      </c>
      <c r="FS362" s="454">
        <f t="shared" si="690"/>
        <v>0</v>
      </c>
      <c r="FT362" s="454">
        <f t="shared" si="690"/>
        <v>0</v>
      </c>
      <c r="FU362" s="454">
        <f t="shared" si="690"/>
        <v>0</v>
      </c>
      <c r="FV362" s="454">
        <f t="shared" si="691"/>
        <v>0</v>
      </c>
      <c r="FW362" s="454">
        <f t="shared" si="691"/>
        <v>0</v>
      </c>
      <c r="FX362" s="454">
        <f t="shared" si="691"/>
        <v>0</v>
      </c>
      <c r="FY362" s="454">
        <f t="shared" si="691"/>
        <v>0</v>
      </c>
      <c r="FZ362" s="454">
        <f t="shared" si="691"/>
        <v>0</v>
      </c>
      <c r="GA362" s="454">
        <f t="shared" si="691"/>
        <v>0</v>
      </c>
      <c r="GB362" s="454">
        <f t="shared" si="691"/>
        <v>0</v>
      </c>
      <c r="GC362" s="454">
        <f t="shared" si="691"/>
        <v>0</v>
      </c>
      <c r="GD362" s="454">
        <f t="shared" si="691"/>
        <v>0</v>
      </c>
      <c r="GE362" s="454">
        <f t="shared" si="691"/>
        <v>0</v>
      </c>
      <c r="GF362" s="454">
        <f t="shared" si="691"/>
        <v>0</v>
      </c>
      <c r="GG362" s="454">
        <f t="shared" si="691"/>
        <v>0</v>
      </c>
      <c r="GH362" s="454">
        <f t="shared" si="691"/>
        <v>0</v>
      </c>
      <c r="GI362" s="454">
        <f t="shared" si="691"/>
        <v>0</v>
      </c>
      <c r="GJ362" s="454">
        <f t="shared" si="691"/>
        <v>0</v>
      </c>
      <c r="GK362" s="454">
        <f t="shared" si="691"/>
        <v>0</v>
      </c>
      <c r="GL362" s="454">
        <f t="shared" si="692"/>
        <v>0</v>
      </c>
      <c r="GM362" s="454">
        <f t="shared" si="692"/>
        <v>0</v>
      </c>
      <c r="GN362" s="454">
        <f t="shared" si="692"/>
        <v>0</v>
      </c>
      <c r="GO362" s="454">
        <f t="shared" si="692"/>
        <v>0</v>
      </c>
      <c r="GP362" s="454">
        <f t="shared" si="692"/>
        <v>0</v>
      </c>
      <c r="GQ362" s="454">
        <f t="shared" si="692"/>
        <v>0</v>
      </c>
      <c r="GR362" s="454">
        <f t="shared" si="692"/>
        <v>0</v>
      </c>
      <c r="GS362" s="454">
        <f t="shared" si="692"/>
        <v>0</v>
      </c>
      <c r="GT362" s="454">
        <f t="shared" si="692"/>
        <v>0</v>
      </c>
      <c r="GU362" s="454">
        <f t="shared" si="692"/>
        <v>0</v>
      </c>
      <c r="GV362" s="454">
        <f t="shared" si="692"/>
        <v>0</v>
      </c>
      <c r="GW362" s="454">
        <f t="shared" si="692"/>
        <v>0</v>
      </c>
      <c r="GX362" s="454">
        <f t="shared" si="692"/>
        <v>0</v>
      </c>
      <c r="GY362" s="454">
        <f t="shared" si="692"/>
        <v>0</v>
      </c>
      <c r="GZ362" s="454">
        <f t="shared" si="692"/>
        <v>0</v>
      </c>
      <c r="HA362" s="454">
        <f t="shared" si="692"/>
        <v>0</v>
      </c>
      <c r="HB362" s="454">
        <f t="shared" si="693"/>
        <v>0</v>
      </c>
      <c r="HC362" s="454">
        <f t="shared" si="693"/>
        <v>0</v>
      </c>
      <c r="HD362" s="454">
        <f t="shared" si="693"/>
        <v>0</v>
      </c>
      <c r="HE362" s="454">
        <f t="shared" si="693"/>
        <v>0</v>
      </c>
      <c r="HF362" s="454">
        <f t="shared" si="693"/>
        <v>0</v>
      </c>
      <c r="HG362" s="454">
        <f t="shared" si="693"/>
        <v>0</v>
      </c>
      <c r="HH362" s="454">
        <f t="shared" si="693"/>
        <v>0</v>
      </c>
      <c r="HI362" s="454">
        <f t="shared" si="693"/>
        <v>0</v>
      </c>
      <c r="HJ362" s="454">
        <f t="shared" si="693"/>
        <v>0</v>
      </c>
      <c r="HK362" s="454">
        <f t="shared" si="693"/>
        <v>0</v>
      </c>
      <c r="HL362" s="454">
        <f t="shared" si="693"/>
        <v>0</v>
      </c>
      <c r="HM362" s="454">
        <f t="shared" si="693"/>
        <v>0</v>
      </c>
      <c r="HN362" s="454">
        <f t="shared" si="693"/>
        <v>0</v>
      </c>
      <c r="HO362" s="454">
        <f t="shared" si="693"/>
        <v>0</v>
      </c>
      <c r="HP362" s="454">
        <f t="shared" si="693"/>
        <v>0</v>
      </c>
      <c r="HQ362" s="454">
        <f t="shared" si="693"/>
        <v>0</v>
      </c>
      <c r="HR362" s="454">
        <f t="shared" si="694"/>
        <v>0</v>
      </c>
      <c r="HS362" s="454">
        <f t="shared" si="694"/>
        <v>0</v>
      </c>
      <c r="HT362" s="454">
        <f t="shared" si="694"/>
        <v>0</v>
      </c>
      <c r="HU362" s="454">
        <f t="shared" si="694"/>
        <v>0</v>
      </c>
      <c r="HV362" s="454">
        <f t="shared" si="694"/>
        <v>0</v>
      </c>
      <c r="HW362" s="454">
        <f t="shared" si="694"/>
        <v>0</v>
      </c>
      <c r="HX362" s="454">
        <f t="shared" si="694"/>
        <v>0</v>
      </c>
      <c r="HY362" s="454">
        <f t="shared" si="694"/>
        <v>0</v>
      </c>
      <c r="HZ362" s="454">
        <f t="shared" si="694"/>
        <v>0</v>
      </c>
      <c r="IA362" s="454">
        <f t="shared" si="694"/>
        <v>0</v>
      </c>
      <c r="IB362" s="454">
        <f t="shared" si="694"/>
        <v>0</v>
      </c>
      <c r="IC362" s="454">
        <f t="shared" si="694"/>
        <v>0</v>
      </c>
      <c r="ID362" s="454">
        <f t="shared" si="694"/>
        <v>0</v>
      </c>
      <c r="IE362" s="454">
        <f t="shared" si="694"/>
        <v>0</v>
      </c>
      <c r="IF362" s="454">
        <f t="shared" si="694"/>
        <v>0</v>
      </c>
      <c r="IG362" s="454">
        <f t="shared" si="694"/>
        <v>0</v>
      </c>
      <c r="IH362" s="454">
        <f t="shared" si="695"/>
        <v>0</v>
      </c>
      <c r="II362" s="454">
        <f t="shared" si="695"/>
        <v>0</v>
      </c>
      <c r="IJ362" s="454">
        <f t="shared" si="695"/>
        <v>0</v>
      </c>
      <c r="IK362" s="454">
        <f t="shared" si="695"/>
        <v>0</v>
      </c>
      <c r="IL362" s="454">
        <f t="shared" si="695"/>
        <v>0</v>
      </c>
      <c r="IM362" s="454">
        <f t="shared" si="695"/>
        <v>0</v>
      </c>
      <c r="IN362" s="454">
        <f t="shared" si="695"/>
        <v>0</v>
      </c>
      <c r="IO362" s="454">
        <f t="shared" si="695"/>
        <v>0</v>
      </c>
      <c r="IP362" s="454">
        <f t="shared" si="695"/>
        <v>0</v>
      </c>
      <c r="IQ362" s="454">
        <f t="shared" si="695"/>
        <v>0</v>
      </c>
      <c r="IR362" s="454">
        <f t="shared" si="695"/>
        <v>0</v>
      </c>
      <c r="IS362" s="454">
        <f t="shared" si="695"/>
        <v>0</v>
      </c>
      <c r="IT362" s="454">
        <f t="shared" si="695"/>
        <v>0</v>
      </c>
      <c r="IU362" s="454">
        <f t="shared" si="695"/>
        <v>0</v>
      </c>
      <c r="IV362" s="454">
        <f t="shared" si="695"/>
        <v>0</v>
      </c>
      <c r="IW362" s="454">
        <f t="shared" si="695"/>
        <v>0</v>
      </c>
      <c r="IX362" s="454">
        <f t="shared" si="696"/>
        <v>0</v>
      </c>
      <c r="IY362" s="454">
        <f t="shared" si="696"/>
        <v>0</v>
      </c>
      <c r="IZ362" s="454">
        <f t="shared" si="684"/>
        <v>0</v>
      </c>
      <c r="JA362" s="454">
        <f t="shared" si="684"/>
        <v>0</v>
      </c>
      <c r="JB362" s="454">
        <f t="shared" si="684"/>
        <v>0</v>
      </c>
      <c r="JC362" s="454">
        <f t="shared" si="684"/>
        <v>0</v>
      </c>
      <c r="JD362" s="454">
        <f t="shared" si="684"/>
        <v>0</v>
      </c>
      <c r="JE362" s="454">
        <f t="shared" si="684"/>
        <v>0</v>
      </c>
      <c r="JF362" s="454">
        <f t="shared" si="684"/>
        <v>0</v>
      </c>
      <c r="JG362" s="454">
        <f t="shared" si="684"/>
        <v>0</v>
      </c>
      <c r="JH362" s="454">
        <f t="shared" si="684"/>
        <v>0</v>
      </c>
      <c r="JI362" s="454">
        <f t="shared" si="684"/>
        <v>0</v>
      </c>
      <c r="JJ362" s="454">
        <f t="shared" si="684"/>
        <v>0</v>
      </c>
      <c r="JK362" s="454">
        <f t="shared" si="684"/>
        <v>0</v>
      </c>
      <c r="JL362" s="454">
        <f t="shared" si="684"/>
        <v>0</v>
      </c>
      <c r="JM362" s="454">
        <f t="shared" si="684"/>
        <v>0</v>
      </c>
      <c r="JN362" s="454">
        <f t="shared" si="684"/>
        <v>0</v>
      </c>
      <c r="JO362" s="454">
        <f t="shared" si="684"/>
        <v>0</v>
      </c>
      <c r="JP362" s="454">
        <f t="shared" si="704"/>
        <v>0</v>
      </c>
      <c r="JQ362" s="454">
        <f t="shared" si="704"/>
        <v>0</v>
      </c>
      <c r="JR362" s="454">
        <f t="shared" si="704"/>
        <v>0</v>
      </c>
      <c r="JS362" s="454">
        <f t="shared" si="704"/>
        <v>0</v>
      </c>
      <c r="JT362" s="454">
        <f t="shared" si="704"/>
        <v>0</v>
      </c>
      <c r="JU362" s="454">
        <f t="shared" si="704"/>
        <v>0</v>
      </c>
      <c r="JV362" s="454">
        <f t="shared" si="704"/>
        <v>0</v>
      </c>
      <c r="JW362" s="454">
        <f t="shared" si="704"/>
        <v>0</v>
      </c>
      <c r="JX362" s="454">
        <f t="shared" si="704"/>
        <v>0</v>
      </c>
      <c r="JY362" s="454">
        <f t="shared" si="704"/>
        <v>0</v>
      </c>
      <c r="JZ362" s="454">
        <f t="shared" si="704"/>
        <v>0</v>
      </c>
      <c r="KA362" s="454">
        <f t="shared" si="704"/>
        <v>0</v>
      </c>
      <c r="KB362" s="454">
        <f t="shared" si="704"/>
        <v>0</v>
      </c>
      <c r="KC362" s="454">
        <f t="shared" si="704"/>
        <v>0</v>
      </c>
      <c r="KD362" s="454">
        <f t="shared" si="704"/>
        <v>0</v>
      </c>
      <c r="KE362" s="454">
        <f t="shared" si="704"/>
        <v>0</v>
      </c>
      <c r="KF362" s="454">
        <f t="shared" si="697"/>
        <v>0</v>
      </c>
      <c r="KG362" s="454">
        <f t="shared" si="697"/>
        <v>0</v>
      </c>
      <c r="KH362" s="454">
        <f t="shared" si="697"/>
        <v>0</v>
      </c>
      <c r="KI362" s="454">
        <f t="shared" si="697"/>
        <v>0</v>
      </c>
      <c r="KJ362" s="454">
        <f t="shared" si="697"/>
        <v>0</v>
      </c>
      <c r="KK362" s="454">
        <f t="shared" si="697"/>
        <v>0</v>
      </c>
      <c r="KL362" s="454">
        <f t="shared" si="697"/>
        <v>0</v>
      </c>
      <c r="KM362" s="454">
        <f t="shared" si="697"/>
        <v>0</v>
      </c>
      <c r="KN362" s="454">
        <f t="shared" si="697"/>
        <v>0</v>
      </c>
      <c r="KO362" s="454">
        <f t="shared" si="697"/>
        <v>0</v>
      </c>
      <c r="KP362" s="454">
        <f t="shared" si="697"/>
        <v>0</v>
      </c>
      <c r="KQ362" s="454">
        <f t="shared" si="697"/>
        <v>0</v>
      </c>
      <c r="KR362" s="454">
        <f t="shared" si="697"/>
        <v>0</v>
      </c>
      <c r="KS362" s="454">
        <f t="shared" si="697"/>
        <v>0</v>
      </c>
      <c r="KT362" s="454">
        <f t="shared" si="698"/>
        <v>0</v>
      </c>
      <c r="KU362" s="454">
        <f t="shared" si="698"/>
        <v>0</v>
      </c>
      <c r="KV362" s="454">
        <f t="shared" si="698"/>
        <v>0</v>
      </c>
      <c r="KW362" s="454">
        <f t="shared" si="698"/>
        <v>0</v>
      </c>
      <c r="KX362" s="454">
        <f t="shared" si="698"/>
        <v>0</v>
      </c>
      <c r="KY362" s="454">
        <f t="shared" si="698"/>
        <v>0</v>
      </c>
      <c r="KZ362" s="454">
        <f t="shared" si="698"/>
        <v>0</v>
      </c>
      <c r="LA362" s="454">
        <f t="shared" si="698"/>
        <v>0</v>
      </c>
      <c r="LB362" s="454">
        <f t="shared" si="698"/>
        <v>0</v>
      </c>
      <c r="LC362" s="454">
        <f t="shared" si="698"/>
        <v>0</v>
      </c>
      <c r="LD362" s="454">
        <f t="shared" si="698"/>
        <v>0</v>
      </c>
      <c r="LE362" s="454">
        <f t="shared" si="698"/>
        <v>0</v>
      </c>
      <c r="LF362" s="454">
        <f t="shared" si="698"/>
        <v>0</v>
      </c>
      <c r="LG362" s="454">
        <f t="shared" si="698"/>
        <v>0</v>
      </c>
      <c r="LH362" s="454">
        <f t="shared" si="698"/>
        <v>0</v>
      </c>
      <c r="LI362" s="454">
        <f t="shared" si="698"/>
        <v>0</v>
      </c>
      <c r="LJ362" s="454">
        <f t="shared" si="699"/>
        <v>0</v>
      </c>
      <c r="LK362" s="454">
        <f t="shared" si="699"/>
        <v>0</v>
      </c>
      <c r="LL362" s="454">
        <f t="shared" si="699"/>
        <v>0</v>
      </c>
      <c r="LM362" s="454">
        <f t="shared" si="699"/>
        <v>0</v>
      </c>
      <c r="LN362" s="454">
        <f t="shared" si="699"/>
        <v>0</v>
      </c>
      <c r="LO362" s="454">
        <f t="shared" si="699"/>
        <v>0</v>
      </c>
      <c r="LP362" s="454">
        <f t="shared" si="699"/>
        <v>0</v>
      </c>
      <c r="LQ362" s="454">
        <f t="shared" si="699"/>
        <v>0</v>
      </c>
      <c r="LR362" s="454">
        <f t="shared" si="699"/>
        <v>0</v>
      </c>
      <c r="LS362" s="454">
        <f t="shared" si="699"/>
        <v>0</v>
      </c>
      <c r="LT362" s="454">
        <f t="shared" si="699"/>
        <v>0</v>
      </c>
      <c r="LU362" s="454">
        <f t="shared" si="699"/>
        <v>0</v>
      </c>
      <c r="LV362" s="454">
        <f t="shared" si="699"/>
        <v>0</v>
      </c>
      <c r="LW362" s="454">
        <f t="shared" si="699"/>
        <v>0</v>
      </c>
      <c r="LX362" s="454">
        <f t="shared" si="699"/>
        <v>0</v>
      </c>
      <c r="LY362" s="454">
        <f t="shared" si="699"/>
        <v>0</v>
      </c>
      <c r="LZ362" s="454">
        <f t="shared" si="707"/>
        <v>0</v>
      </c>
      <c r="MA362" s="454">
        <f t="shared" si="707"/>
        <v>0</v>
      </c>
      <c r="MB362" s="454">
        <f t="shared" si="707"/>
        <v>0</v>
      </c>
      <c r="MC362" s="454">
        <f t="shared" si="707"/>
        <v>0</v>
      </c>
      <c r="MD362" s="454">
        <f t="shared" si="707"/>
        <v>0</v>
      </c>
      <c r="ME362" s="454">
        <f t="shared" si="707"/>
        <v>0</v>
      </c>
      <c r="MF362" s="454">
        <f t="shared" si="707"/>
        <v>0</v>
      </c>
      <c r="MG362" s="454">
        <f t="shared" si="707"/>
        <v>0</v>
      </c>
      <c r="MH362" s="454">
        <f t="shared" si="707"/>
        <v>0</v>
      </c>
      <c r="MI362" s="454">
        <f t="shared" si="707"/>
        <v>0</v>
      </c>
      <c r="MJ362" s="454">
        <f t="shared" si="707"/>
        <v>0</v>
      </c>
      <c r="MK362" s="454">
        <f t="shared" si="707"/>
        <v>0</v>
      </c>
      <c r="ML362" s="454">
        <f t="shared" si="707"/>
        <v>0</v>
      </c>
      <c r="MM362" s="454">
        <f t="shared" si="707"/>
        <v>0</v>
      </c>
      <c r="MN362" s="454">
        <f t="shared" si="707"/>
        <v>0</v>
      </c>
      <c r="MO362" s="454">
        <f t="shared" si="707"/>
        <v>0</v>
      </c>
      <c r="MP362" s="454">
        <f t="shared" si="705"/>
        <v>0</v>
      </c>
      <c r="MQ362" s="454">
        <f t="shared" si="705"/>
        <v>0</v>
      </c>
      <c r="MR362" s="454">
        <f t="shared" si="705"/>
        <v>0</v>
      </c>
      <c r="MS362" s="454">
        <f t="shared" si="705"/>
        <v>0</v>
      </c>
      <c r="MT362" s="454">
        <f t="shared" si="705"/>
        <v>0</v>
      </c>
      <c r="MU362" s="454">
        <f t="shared" si="705"/>
        <v>0</v>
      </c>
      <c r="MV362" s="454">
        <f t="shared" si="705"/>
        <v>0</v>
      </c>
      <c r="MW362" s="454">
        <f t="shared" si="705"/>
        <v>0</v>
      </c>
      <c r="MX362" s="454">
        <f t="shared" si="705"/>
        <v>0</v>
      </c>
      <c r="MY362" s="454">
        <f t="shared" si="705"/>
        <v>0</v>
      </c>
      <c r="MZ362" s="454">
        <f t="shared" si="705"/>
        <v>0</v>
      </c>
      <c r="NA362" s="454">
        <f t="shared" si="705"/>
        <v>0</v>
      </c>
      <c r="NB362" s="454">
        <f t="shared" si="705"/>
        <v>0</v>
      </c>
      <c r="NC362" s="454">
        <f t="shared" si="706"/>
        <v>0</v>
      </c>
      <c r="ND362" s="454">
        <f t="shared" si="706"/>
        <v>0</v>
      </c>
      <c r="NE362" s="454">
        <f t="shared" si="706"/>
        <v>0</v>
      </c>
      <c r="NF362" s="454">
        <f t="shared" si="706"/>
        <v>0</v>
      </c>
      <c r="NG362" s="454">
        <f t="shared" si="706"/>
        <v>0</v>
      </c>
      <c r="NH362" s="454">
        <f t="shared" si="706"/>
        <v>0</v>
      </c>
      <c r="NI362" s="454">
        <f t="shared" si="706"/>
        <v>0</v>
      </c>
      <c r="NJ362" s="454">
        <f t="shared" si="706"/>
        <v>0</v>
      </c>
      <c r="NK362" s="465">
        <f t="shared" si="706"/>
        <v>0</v>
      </c>
    </row>
    <row r="363" spans="1:375" x14ac:dyDescent="0.15">
      <c r="A363" s="463"/>
      <c r="B363" s="464">
        <f>B147</f>
        <v>1750</v>
      </c>
      <c r="C363" s="454" t="str">
        <f>C311</f>
        <v>1000 / Box</v>
      </c>
      <c r="D363" s="454">
        <f t="shared" si="682"/>
        <v>0</v>
      </c>
      <c r="E363" s="454">
        <f t="shared" si="682"/>
        <v>0</v>
      </c>
      <c r="F363" s="454">
        <f t="shared" si="682"/>
        <v>0</v>
      </c>
      <c r="G363" s="454">
        <f t="shared" si="682"/>
        <v>0</v>
      </c>
      <c r="H363" s="454">
        <f t="shared" si="682"/>
        <v>0</v>
      </c>
      <c r="I363" s="454">
        <f t="shared" si="682"/>
        <v>0</v>
      </c>
      <c r="J363" s="454">
        <f t="shared" si="682"/>
        <v>0</v>
      </c>
      <c r="K363" s="454">
        <f t="shared" si="682"/>
        <v>0</v>
      </c>
      <c r="L363" s="454">
        <f t="shared" si="682"/>
        <v>0</v>
      </c>
      <c r="M363" s="454">
        <f t="shared" si="682"/>
        <v>0</v>
      </c>
      <c r="N363" s="454">
        <f t="shared" si="682"/>
        <v>0</v>
      </c>
      <c r="O363" s="454">
        <f t="shared" si="682"/>
        <v>0</v>
      </c>
      <c r="P363" s="454">
        <f t="shared" si="682"/>
        <v>0</v>
      </c>
      <c r="Q363" s="454">
        <f t="shared" si="682"/>
        <v>0</v>
      </c>
      <c r="R363" s="454">
        <f t="shared" si="682"/>
        <v>0</v>
      </c>
      <c r="S363" s="454">
        <f t="shared" si="682"/>
        <v>0</v>
      </c>
      <c r="T363" s="454">
        <f t="shared" si="700"/>
        <v>0</v>
      </c>
      <c r="U363" s="454">
        <f t="shared" si="700"/>
        <v>0</v>
      </c>
      <c r="V363" s="454">
        <f t="shared" si="700"/>
        <v>0</v>
      </c>
      <c r="W363" s="454">
        <f t="shared" si="700"/>
        <v>0</v>
      </c>
      <c r="X363" s="454">
        <f t="shared" si="700"/>
        <v>1750</v>
      </c>
      <c r="Y363" s="454">
        <f t="shared" si="700"/>
        <v>1750</v>
      </c>
      <c r="Z363" s="454">
        <f t="shared" si="700"/>
        <v>1750</v>
      </c>
      <c r="AA363" s="454">
        <f t="shared" si="700"/>
        <v>1750</v>
      </c>
      <c r="AB363" s="454">
        <f t="shared" si="700"/>
        <v>1750</v>
      </c>
      <c r="AC363" s="454">
        <f t="shared" si="700"/>
        <v>1750</v>
      </c>
      <c r="AD363" s="454">
        <f t="shared" si="700"/>
        <v>1750</v>
      </c>
      <c r="AE363" s="454">
        <f t="shared" si="700"/>
        <v>1750</v>
      </c>
      <c r="AF363" s="454">
        <f t="shared" si="700"/>
        <v>1750</v>
      </c>
      <c r="AG363" s="454">
        <f t="shared" si="700"/>
        <v>1750</v>
      </c>
      <c r="AH363" s="454">
        <f t="shared" si="700"/>
        <v>1750</v>
      </c>
      <c r="AI363" s="454">
        <f t="shared" si="700"/>
        <v>1750</v>
      </c>
      <c r="AJ363" s="454">
        <f t="shared" si="701"/>
        <v>1750</v>
      </c>
      <c r="AK363" s="454">
        <f t="shared" si="701"/>
        <v>1750</v>
      </c>
      <c r="AL363" s="454">
        <f t="shared" si="701"/>
        <v>1750</v>
      </c>
      <c r="AM363" s="454">
        <f t="shared" si="701"/>
        <v>1750</v>
      </c>
      <c r="AN363" s="454">
        <f t="shared" si="701"/>
        <v>1750</v>
      </c>
      <c r="AO363" s="454">
        <f t="shared" si="701"/>
        <v>1750</v>
      </c>
      <c r="AP363" s="454">
        <f t="shared" si="701"/>
        <v>1750</v>
      </c>
      <c r="AQ363" s="454">
        <f t="shared" si="701"/>
        <v>1750</v>
      </c>
      <c r="AR363" s="454">
        <f t="shared" si="701"/>
        <v>1750</v>
      </c>
      <c r="AS363" s="454">
        <f t="shared" si="701"/>
        <v>1750</v>
      </c>
      <c r="AT363" s="454">
        <f t="shared" si="701"/>
        <v>1750</v>
      </c>
      <c r="AU363" s="454">
        <f t="shared" si="701"/>
        <v>1750</v>
      </c>
      <c r="AV363" s="454">
        <f t="shared" si="701"/>
        <v>1750</v>
      </c>
      <c r="AW363" s="454">
        <f t="shared" si="701"/>
        <v>1750</v>
      </c>
      <c r="AX363" s="454">
        <f t="shared" si="701"/>
        <v>1750</v>
      </c>
      <c r="AY363" s="454">
        <f t="shared" si="701"/>
        <v>1750</v>
      </c>
      <c r="AZ363" s="454">
        <f t="shared" si="702"/>
        <v>1750</v>
      </c>
      <c r="BA363" s="454">
        <f t="shared" si="702"/>
        <v>1750</v>
      </c>
      <c r="BB363" s="454">
        <f t="shared" si="702"/>
        <v>1750</v>
      </c>
      <c r="BC363" s="454">
        <f t="shared" si="702"/>
        <v>1750</v>
      </c>
      <c r="BD363" s="454">
        <f t="shared" si="702"/>
        <v>1750</v>
      </c>
      <c r="BE363" s="454">
        <f t="shared" si="702"/>
        <v>1750</v>
      </c>
      <c r="BF363" s="454">
        <f t="shared" si="702"/>
        <v>1750</v>
      </c>
      <c r="BG363" s="454">
        <f t="shared" si="702"/>
        <v>1750</v>
      </c>
      <c r="BH363" s="454">
        <f t="shared" si="702"/>
        <v>0</v>
      </c>
      <c r="BI363" s="454">
        <f t="shared" si="702"/>
        <v>0</v>
      </c>
      <c r="BJ363" s="454">
        <f t="shared" si="702"/>
        <v>0</v>
      </c>
      <c r="BK363" s="454">
        <f t="shared" si="702"/>
        <v>1750</v>
      </c>
      <c r="BL363" s="454">
        <f t="shared" si="702"/>
        <v>1750</v>
      </c>
      <c r="BM363" s="454">
        <f t="shared" si="702"/>
        <v>1750</v>
      </c>
      <c r="BN363" s="454">
        <f t="shared" si="702"/>
        <v>1750</v>
      </c>
      <c r="BO363" s="454">
        <f t="shared" si="702"/>
        <v>1750</v>
      </c>
      <c r="BP363" s="454">
        <f t="shared" si="685"/>
        <v>1750</v>
      </c>
      <c r="BQ363" s="454">
        <f t="shared" si="685"/>
        <v>1750</v>
      </c>
      <c r="BR363" s="454">
        <f t="shared" si="685"/>
        <v>1750</v>
      </c>
      <c r="BS363" s="454">
        <f t="shared" si="685"/>
        <v>1750</v>
      </c>
      <c r="BT363" s="454">
        <f t="shared" si="685"/>
        <v>1750</v>
      </c>
      <c r="BU363" s="454">
        <f t="shared" si="685"/>
        <v>1750</v>
      </c>
      <c r="BV363" s="454">
        <f t="shared" si="685"/>
        <v>1750</v>
      </c>
      <c r="BW363" s="454">
        <f t="shared" si="685"/>
        <v>1750</v>
      </c>
      <c r="BX363" s="454">
        <f t="shared" si="685"/>
        <v>1750</v>
      </c>
      <c r="BY363" s="454">
        <f t="shared" si="685"/>
        <v>1750</v>
      </c>
      <c r="BZ363" s="454">
        <f t="shared" si="685"/>
        <v>1750</v>
      </c>
      <c r="CA363" s="454">
        <f t="shared" si="685"/>
        <v>1750</v>
      </c>
      <c r="CB363" s="454">
        <f t="shared" si="686"/>
        <v>1750</v>
      </c>
      <c r="CC363" s="454">
        <f t="shared" si="686"/>
        <v>1750</v>
      </c>
      <c r="CD363" s="454">
        <f t="shared" si="686"/>
        <v>1750</v>
      </c>
      <c r="CE363" s="454">
        <f t="shared" si="686"/>
        <v>1750</v>
      </c>
      <c r="CF363" s="454">
        <f t="shared" si="686"/>
        <v>1750</v>
      </c>
      <c r="CG363" s="454">
        <f t="shared" si="686"/>
        <v>1750</v>
      </c>
      <c r="CH363" s="454">
        <f t="shared" si="686"/>
        <v>1750</v>
      </c>
      <c r="CI363" s="454">
        <f t="shared" si="686"/>
        <v>1750</v>
      </c>
      <c r="CJ363" s="454">
        <f t="shared" si="686"/>
        <v>1750</v>
      </c>
      <c r="CK363" s="454">
        <f t="shared" si="686"/>
        <v>1750</v>
      </c>
      <c r="CL363" s="454">
        <f t="shared" si="686"/>
        <v>1750</v>
      </c>
      <c r="CM363" s="454">
        <f t="shared" si="686"/>
        <v>1750</v>
      </c>
      <c r="CN363" s="454">
        <f t="shared" si="686"/>
        <v>1750</v>
      </c>
      <c r="CO363" s="454">
        <f t="shared" si="686"/>
        <v>1750</v>
      </c>
      <c r="CP363" s="454">
        <f t="shared" si="686"/>
        <v>1750</v>
      </c>
      <c r="CQ363" s="454">
        <f t="shared" si="686"/>
        <v>1750</v>
      </c>
      <c r="CR363" s="454">
        <f t="shared" si="687"/>
        <v>1750</v>
      </c>
      <c r="CS363" s="454">
        <f t="shared" si="687"/>
        <v>1750</v>
      </c>
      <c r="CT363" s="454">
        <f t="shared" si="687"/>
        <v>1750</v>
      </c>
      <c r="CU363" s="454">
        <f t="shared" si="687"/>
        <v>1750</v>
      </c>
      <c r="CV363" s="454">
        <f t="shared" si="687"/>
        <v>1750</v>
      </c>
      <c r="CW363" s="454">
        <f t="shared" si="687"/>
        <v>1750</v>
      </c>
      <c r="CX363" s="454">
        <f t="shared" si="687"/>
        <v>1750</v>
      </c>
      <c r="CY363" s="454">
        <f t="shared" si="687"/>
        <v>1750</v>
      </c>
      <c r="CZ363" s="454">
        <f t="shared" si="687"/>
        <v>1750</v>
      </c>
      <c r="DA363" s="454">
        <f t="shared" si="687"/>
        <v>1750</v>
      </c>
      <c r="DB363" s="454">
        <f t="shared" si="687"/>
        <v>1750</v>
      </c>
      <c r="DC363" s="454">
        <f t="shared" si="687"/>
        <v>1750</v>
      </c>
      <c r="DD363" s="454">
        <f t="shared" si="687"/>
        <v>1750</v>
      </c>
      <c r="DE363" s="454">
        <f t="shared" si="687"/>
        <v>1750</v>
      </c>
      <c r="DF363" s="454">
        <f t="shared" si="687"/>
        <v>1750</v>
      </c>
      <c r="DG363" s="454">
        <f t="shared" si="687"/>
        <v>1750</v>
      </c>
      <c r="DH363" s="454">
        <f t="shared" si="688"/>
        <v>1750</v>
      </c>
      <c r="DI363" s="454">
        <f t="shared" si="688"/>
        <v>1750</v>
      </c>
      <c r="DJ363" s="454">
        <f t="shared" si="688"/>
        <v>1750</v>
      </c>
      <c r="DK363" s="454">
        <f t="shared" si="688"/>
        <v>1750</v>
      </c>
      <c r="DL363" s="454">
        <f t="shared" si="688"/>
        <v>1750</v>
      </c>
      <c r="DM363" s="454">
        <f t="shared" si="688"/>
        <v>1750</v>
      </c>
      <c r="DN363" s="454">
        <f t="shared" si="688"/>
        <v>1750</v>
      </c>
      <c r="DO363" s="454">
        <f t="shared" si="688"/>
        <v>1750</v>
      </c>
      <c r="DP363" s="454">
        <f t="shared" si="688"/>
        <v>1750</v>
      </c>
      <c r="DQ363" s="454">
        <f t="shared" si="688"/>
        <v>1750</v>
      </c>
      <c r="DR363" s="454">
        <f t="shared" si="688"/>
        <v>1750</v>
      </c>
      <c r="DS363" s="454">
        <f t="shared" si="688"/>
        <v>1750</v>
      </c>
      <c r="DT363" s="454">
        <f t="shared" si="688"/>
        <v>1750</v>
      </c>
      <c r="DU363" s="454">
        <f t="shared" si="688"/>
        <v>1750</v>
      </c>
      <c r="DV363" s="454">
        <f t="shared" si="688"/>
        <v>1750</v>
      </c>
      <c r="DW363" s="454">
        <f t="shared" si="688"/>
        <v>1750</v>
      </c>
      <c r="DX363" s="454">
        <f t="shared" si="689"/>
        <v>1750</v>
      </c>
      <c r="DY363" s="454">
        <f t="shared" si="689"/>
        <v>1750</v>
      </c>
      <c r="DZ363" s="454">
        <f t="shared" si="689"/>
        <v>1750</v>
      </c>
      <c r="EA363" s="454">
        <f t="shared" si="689"/>
        <v>1750</v>
      </c>
      <c r="EB363" s="454">
        <f t="shared" si="683"/>
        <v>1750</v>
      </c>
      <c r="EC363" s="454">
        <f t="shared" si="683"/>
        <v>1750</v>
      </c>
      <c r="ED363" s="454">
        <f t="shared" si="683"/>
        <v>1750</v>
      </c>
      <c r="EE363" s="454">
        <f t="shared" si="683"/>
        <v>1750</v>
      </c>
      <c r="EF363" s="454">
        <f t="shared" si="683"/>
        <v>1750</v>
      </c>
      <c r="EG363" s="454">
        <f t="shared" si="683"/>
        <v>1750</v>
      </c>
      <c r="EH363" s="454">
        <f t="shared" si="683"/>
        <v>1750</v>
      </c>
      <c r="EI363" s="454">
        <f t="shared" si="683"/>
        <v>1750</v>
      </c>
      <c r="EJ363" s="454">
        <f t="shared" si="683"/>
        <v>1750</v>
      </c>
      <c r="EK363" s="454">
        <f t="shared" si="683"/>
        <v>1750</v>
      </c>
      <c r="EL363" s="454">
        <f t="shared" si="683"/>
        <v>1750</v>
      </c>
      <c r="EM363" s="454">
        <f t="shared" si="683"/>
        <v>1750</v>
      </c>
      <c r="EN363" s="454">
        <f t="shared" si="683"/>
        <v>1750</v>
      </c>
      <c r="EO363" s="454">
        <f t="shared" si="683"/>
        <v>1750</v>
      </c>
      <c r="EP363" s="454">
        <f t="shared" si="683"/>
        <v>1750</v>
      </c>
      <c r="EQ363" s="454">
        <f t="shared" si="683"/>
        <v>1750</v>
      </c>
      <c r="ER363" s="454">
        <f t="shared" si="703"/>
        <v>1750</v>
      </c>
      <c r="ES363" s="454">
        <f t="shared" si="703"/>
        <v>1750</v>
      </c>
      <c r="ET363" s="454">
        <f t="shared" si="703"/>
        <v>1750</v>
      </c>
      <c r="EU363" s="454">
        <f t="shared" si="703"/>
        <v>1750</v>
      </c>
      <c r="EV363" s="454">
        <f t="shared" si="703"/>
        <v>1750</v>
      </c>
      <c r="EW363" s="454">
        <f t="shared" si="703"/>
        <v>0</v>
      </c>
      <c r="EX363" s="454">
        <f t="shared" si="703"/>
        <v>0</v>
      </c>
      <c r="EY363" s="454">
        <f t="shared" si="703"/>
        <v>0</v>
      </c>
      <c r="EZ363" s="454">
        <f t="shared" si="703"/>
        <v>0</v>
      </c>
      <c r="FA363" s="454">
        <f t="shared" si="703"/>
        <v>0</v>
      </c>
      <c r="FB363" s="454">
        <f t="shared" si="703"/>
        <v>0</v>
      </c>
      <c r="FC363" s="454">
        <f t="shared" si="703"/>
        <v>0</v>
      </c>
      <c r="FD363" s="454">
        <f t="shared" si="703"/>
        <v>0</v>
      </c>
      <c r="FE363" s="454">
        <f t="shared" si="703"/>
        <v>0</v>
      </c>
      <c r="FF363" s="454">
        <f t="shared" si="703"/>
        <v>0</v>
      </c>
      <c r="FG363" s="454">
        <f t="shared" si="703"/>
        <v>0</v>
      </c>
      <c r="FH363" s="454">
        <f t="shared" si="690"/>
        <v>0</v>
      </c>
      <c r="FI363" s="454">
        <f t="shared" si="690"/>
        <v>0</v>
      </c>
      <c r="FJ363" s="454">
        <f t="shared" si="690"/>
        <v>0</v>
      </c>
      <c r="FK363" s="454">
        <f t="shared" si="690"/>
        <v>0</v>
      </c>
      <c r="FL363" s="454">
        <f t="shared" si="690"/>
        <v>0</v>
      </c>
      <c r="FM363" s="454">
        <f t="shared" si="690"/>
        <v>0</v>
      </c>
      <c r="FN363" s="454">
        <f t="shared" si="690"/>
        <v>0</v>
      </c>
      <c r="FO363" s="454">
        <f t="shared" si="690"/>
        <v>0</v>
      </c>
      <c r="FP363" s="454">
        <f t="shared" si="690"/>
        <v>0</v>
      </c>
      <c r="FQ363" s="454">
        <f t="shared" si="690"/>
        <v>0</v>
      </c>
      <c r="FR363" s="454">
        <f t="shared" si="690"/>
        <v>0</v>
      </c>
      <c r="FS363" s="454">
        <f t="shared" si="690"/>
        <v>0</v>
      </c>
      <c r="FT363" s="454">
        <f t="shared" si="690"/>
        <v>0</v>
      </c>
      <c r="FU363" s="454">
        <f t="shared" si="690"/>
        <v>0</v>
      </c>
      <c r="FV363" s="454">
        <f t="shared" si="691"/>
        <v>0</v>
      </c>
      <c r="FW363" s="454">
        <f t="shared" si="691"/>
        <v>0</v>
      </c>
      <c r="FX363" s="454">
        <f t="shared" si="691"/>
        <v>0</v>
      </c>
      <c r="FY363" s="454">
        <f t="shared" si="691"/>
        <v>0</v>
      </c>
      <c r="FZ363" s="454">
        <f t="shared" si="691"/>
        <v>0</v>
      </c>
      <c r="GA363" s="454">
        <f t="shared" si="691"/>
        <v>0</v>
      </c>
      <c r="GB363" s="454">
        <f t="shared" si="691"/>
        <v>0</v>
      </c>
      <c r="GC363" s="454">
        <f t="shared" si="691"/>
        <v>0</v>
      </c>
      <c r="GD363" s="454">
        <f t="shared" si="691"/>
        <v>0</v>
      </c>
      <c r="GE363" s="454">
        <f t="shared" si="691"/>
        <v>0</v>
      </c>
      <c r="GF363" s="454">
        <f t="shared" si="691"/>
        <v>0</v>
      </c>
      <c r="GG363" s="454">
        <f t="shared" si="691"/>
        <v>0</v>
      </c>
      <c r="GH363" s="454">
        <f t="shared" si="691"/>
        <v>0</v>
      </c>
      <c r="GI363" s="454">
        <f t="shared" si="691"/>
        <v>0</v>
      </c>
      <c r="GJ363" s="454">
        <f t="shared" si="691"/>
        <v>0</v>
      </c>
      <c r="GK363" s="454">
        <f t="shared" si="691"/>
        <v>0</v>
      </c>
      <c r="GL363" s="454">
        <f t="shared" si="692"/>
        <v>0</v>
      </c>
      <c r="GM363" s="454">
        <f t="shared" si="692"/>
        <v>0</v>
      </c>
      <c r="GN363" s="454">
        <f t="shared" si="692"/>
        <v>0</v>
      </c>
      <c r="GO363" s="454">
        <f t="shared" si="692"/>
        <v>0</v>
      </c>
      <c r="GP363" s="454">
        <f t="shared" si="692"/>
        <v>0</v>
      </c>
      <c r="GQ363" s="454">
        <f t="shared" si="692"/>
        <v>0</v>
      </c>
      <c r="GR363" s="454">
        <f t="shared" si="692"/>
        <v>0</v>
      </c>
      <c r="GS363" s="454">
        <f t="shared" si="692"/>
        <v>0</v>
      </c>
      <c r="GT363" s="454">
        <f t="shared" si="692"/>
        <v>0</v>
      </c>
      <c r="GU363" s="454">
        <f t="shared" si="692"/>
        <v>0</v>
      </c>
      <c r="GV363" s="454">
        <f t="shared" si="692"/>
        <v>0</v>
      </c>
      <c r="GW363" s="454">
        <f t="shared" si="692"/>
        <v>0</v>
      </c>
      <c r="GX363" s="454">
        <f t="shared" si="692"/>
        <v>0</v>
      </c>
      <c r="GY363" s="454">
        <f t="shared" si="692"/>
        <v>0</v>
      </c>
      <c r="GZ363" s="454">
        <f t="shared" si="692"/>
        <v>0</v>
      </c>
      <c r="HA363" s="454">
        <f t="shared" si="692"/>
        <v>0</v>
      </c>
      <c r="HB363" s="454">
        <f t="shared" si="693"/>
        <v>0</v>
      </c>
      <c r="HC363" s="454">
        <f t="shared" si="693"/>
        <v>0</v>
      </c>
      <c r="HD363" s="454">
        <f t="shared" si="693"/>
        <v>0</v>
      </c>
      <c r="HE363" s="454">
        <f t="shared" si="693"/>
        <v>0</v>
      </c>
      <c r="HF363" s="454">
        <f t="shared" si="693"/>
        <v>0</v>
      </c>
      <c r="HG363" s="454">
        <f t="shared" si="693"/>
        <v>0</v>
      </c>
      <c r="HH363" s="454">
        <f t="shared" si="693"/>
        <v>0</v>
      </c>
      <c r="HI363" s="454">
        <f t="shared" si="693"/>
        <v>0</v>
      </c>
      <c r="HJ363" s="454">
        <f t="shared" si="693"/>
        <v>0</v>
      </c>
      <c r="HK363" s="454">
        <f t="shared" si="693"/>
        <v>0</v>
      </c>
      <c r="HL363" s="454">
        <f t="shared" si="693"/>
        <v>0</v>
      </c>
      <c r="HM363" s="454">
        <f t="shared" si="693"/>
        <v>0</v>
      </c>
      <c r="HN363" s="454">
        <f t="shared" si="693"/>
        <v>0</v>
      </c>
      <c r="HO363" s="454">
        <f t="shared" si="693"/>
        <v>0</v>
      </c>
      <c r="HP363" s="454">
        <f t="shared" si="693"/>
        <v>0</v>
      </c>
      <c r="HQ363" s="454">
        <f t="shared" si="693"/>
        <v>0</v>
      </c>
      <c r="HR363" s="454">
        <f t="shared" si="694"/>
        <v>0</v>
      </c>
      <c r="HS363" s="454">
        <f t="shared" si="694"/>
        <v>0</v>
      </c>
      <c r="HT363" s="454">
        <f t="shared" si="694"/>
        <v>0</v>
      </c>
      <c r="HU363" s="454">
        <f t="shared" si="694"/>
        <v>0</v>
      </c>
      <c r="HV363" s="454">
        <f t="shared" si="694"/>
        <v>0</v>
      </c>
      <c r="HW363" s="454">
        <f t="shared" si="694"/>
        <v>0</v>
      </c>
      <c r="HX363" s="454">
        <f t="shared" si="694"/>
        <v>0</v>
      </c>
      <c r="HY363" s="454">
        <f t="shared" si="694"/>
        <v>0</v>
      </c>
      <c r="HZ363" s="454">
        <f t="shared" si="694"/>
        <v>0</v>
      </c>
      <c r="IA363" s="454">
        <f t="shared" si="694"/>
        <v>0</v>
      </c>
      <c r="IB363" s="454">
        <f t="shared" si="694"/>
        <v>0</v>
      </c>
      <c r="IC363" s="454">
        <f t="shared" si="694"/>
        <v>0</v>
      </c>
      <c r="ID363" s="454">
        <f t="shared" si="694"/>
        <v>0</v>
      </c>
      <c r="IE363" s="454">
        <f t="shared" si="694"/>
        <v>0</v>
      </c>
      <c r="IF363" s="454">
        <f t="shared" si="694"/>
        <v>0</v>
      </c>
      <c r="IG363" s="454">
        <f t="shared" si="694"/>
        <v>0</v>
      </c>
      <c r="IH363" s="454">
        <f t="shared" si="695"/>
        <v>0</v>
      </c>
      <c r="II363" s="454">
        <f t="shared" si="695"/>
        <v>0</v>
      </c>
      <c r="IJ363" s="454">
        <f t="shared" si="695"/>
        <v>0</v>
      </c>
      <c r="IK363" s="454">
        <f t="shared" si="695"/>
        <v>0</v>
      </c>
      <c r="IL363" s="454">
        <f t="shared" si="695"/>
        <v>0</v>
      </c>
      <c r="IM363" s="454">
        <f t="shared" si="695"/>
        <v>0</v>
      </c>
      <c r="IN363" s="454">
        <f t="shared" si="695"/>
        <v>0</v>
      </c>
      <c r="IO363" s="454">
        <f t="shared" si="695"/>
        <v>0</v>
      </c>
      <c r="IP363" s="454">
        <f t="shared" si="695"/>
        <v>0</v>
      </c>
      <c r="IQ363" s="454">
        <f t="shared" si="695"/>
        <v>0</v>
      </c>
      <c r="IR363" s="454">
        <f t="shared" si="695"/>
        <v>0</v>
      </c>
      <c r="IS363" s="454">
        <f t="shared" si="695"/>
        <v>0</v>
      </c>
      <c r="IT363" s="454">
        <f t="shared" si="695"/>
        <v>0</v>
      </c>
      <c r="IU363" s="454">
        <f t="shared" si="695"/>
        <v>0</v>
      </c>
      <c r="IV363" s="454">
        <f t="shared" si="695"/>
        <v>0</v>
      </c>
      <c r="IW363" s="454">
        <f t="shared" si="695"/>
        <v>0</v>
      </c>
      <c r="IX363" s="454">
        <f t="shared" si="696"/>
        <v>0</v>
      </c>
      <c r="IY363" s="454">
        <f t="shared" si="696"/>
        <v>0</v>
      </c>
      <c r="IZ363" s="454">
        <f t="shared" si="684"/>
        <v>0</v>
      </c>
      <c r="JA363" s="454">
        <f t="shared" si="684"/>
        <v>0</v>
      </c>
      <c r="JB363" s="454">
        <f t="shared" si="684"/>
        <v>0</v>
      </c>
      <c r="JC363" s="454">
        <f t="shared" si="684"/>
        <v>0</v>
      </c>
      <c r="JD363" s="454">
        <f t="shared" si="684"/>
        <v>0</v>
      </c>
      <c r="JE363" s="454">
        <f t="shared" si="684"/>
        <v>0</v>
      </c>
      <c r="JF363" s="454">
        <f t="shared" si="684"/>
        <v>0</v>
      </c>
      <c r="JG363" s="454">
        <f t="shared" si="684"/>
        <v>0</v>
      </c>
      <c r="JH363" s="454">
        <f t="shared" si="684"/>
        <v>0</v>
      </c>
      <c r="JI363" s="454">
        <f t="shared" si="684"/>
        <v>0</v>
      </c>
      <c r="JJ363" s="454">
        <f t="shared" si="684"/>
        <v>0</v>
      </c>
      <c r="JK363" s="454">
        <f t="shared" si="684"/>
        <v>0</v>
      </c>
      <c r="JL363" s="454">
        <f t="shared" si="684"/>
        <v>0</v>
      </c>
      <c r="JM363" s="454">
        <f t="shared" si="684"/>
        <v>0</v>
      </c>
      <c r="JN363" s="454">
        <f t="shared" si="684"/>
        <v>0</v>
      </c>
      <c r="JO363" s="454">
        <f t="shared" si="684"/>
        <v>0</v>
      </c>
      <c r="JP363" s="454">
        <f t="shared" si="704"/>
        <v>0</v>
      </c>
      <c r="JQ363" s="454">
        <f t="shared" si="704"/>
        <v>0</v>
      </c>
      <c r="JR363" s="454">
        <f t="shared" si="704"/>
        <v>0</v>
      </c>
      <c r="JS363" s="454">
        <f t="shared" si="704"/>
        <v>0</v>
      </c>
      <c r="JT363" s="454">
        <f t="shared" si="704"/>
        <v>0</v>
      </c>
      <c r="JU363" s="454">
        <f t="shared" si="704"/>
        <v>0</v>
      </c>
      <c r="JV363" s="454">
        <f t="shared" si="704"/>
        <v>0</v>
      </c>
      <c r="JW363" s="454">
        <f t="shared" si="704"/>
        <v>0</v>
      </c>
      <c r="JX363" s="454">
        <f t="shared" si="704"/>
        <v>0</v>
      </c>
      <c r="JY363" s="454">
        <f t="shared" si="704"/>
        <v>0</v>
      </c>
      <c r="JZ363" s="454">
        <f t="shared" si="704"/>
        <v>0</v>
      </c>
      <c r="KA363" s="454">
        <f t="shared" si="704"/>
        <v>0</v>
      </c>
      <c r="KB363" s="454">
        <f t="shared" si="704"/>
        <v>0</v>
      </c>
      <c r="KC363" s="454">
        <f t="shared" si="704"/>
        <v>0</v>
      </c>
      <c r="KD363" s="454">
        <f t="shared" si="704"/>
        <v>0</v>
      </c>
      <c r="KE363" s="454">
        <f t="shared" si="704"/>
        <v>0</v>
      </c>
      <c r="KF363" s="454">
        <f t="shared" si="697"/>
        <v>0</v>
      </c>
      <c r="KG363" s="454">
        <f t="shared" si="697"/>
        <v>0</v>
      </c>
      <c r="KH363" s="454">
        <f t="shared" si="697"/>
        <v>0</v>
      </c>
      <c r="KI363" s="454">
        <f t="shared" si="697"/>
        <v>0</v>
      </c>
      <c r="KJ363" s="454">
        <f t="shared" si="697"/>
        <v>0</v>
      </c>
      <c r="KK363" s="454">
        <f t="shared" si="697"/>
        <v>0</v>
      </c>
      <c r="KL363" s="454">
        <f t="shared" si="697"/>
        <v>0</v>
      </c>
      <c r="KM363" s="454">
        <f t="shared" si="697"/>
        <v>0</v>
      </c>
      <c r="KN363" s="454">
        <f t="shared" si="697"/>
        <v>0</v>
      </c>
      <c r="KO363" s="454">
        <f t="shared" si="697"/>
        <v>0</v>
      </c>
      <c r="KP363" s="454">
        <f t="shared" si="697"/>
        <v>0</v>
      </c>
      <c r="KQ363" s="454">
        <f t="shared" si="697"/>
        <v>0</v>
      </c>
      <c r="KR363" s="454">
        <f t="shared" si="697"/>
        <v>0</v>
      </c>
      <c r="KS363" s="454">
        <f t="shared" si="697"/>
        <v>0</v>
      </c>
      <c r="KT363" s="454">
        <f t="shared" si="698"/>
        <v>0</v>
      </c>
      <c r="KU363" s="454">
        <f t="shared" si="698"/>
        <v>0</v>
      </c>
      <c r="KV363" s="454">
        <f t="shared" si="698"/>
        <v>0</v>
      </c>
      <c r="KW363" s="454">
        <f t="shared" si="698"/>
        <v>0</v>
      </c>
      <c r="KX363" s="454">
        <f t="shared" si="698"/>
        <v>0</v>
      </c>
      <c r="KY363" s="454">
        <f t="shared" si="698"/>
        <v>0</v>
      </c>
      <c r="KZ363" s="454">
        <f t="shared" si="698"/>
        <v>0</v>
      </c>
      <c r="LA363" s="454">
        <f t="shared" si="698"/>
        <v>0</v>
      </c>
      <c r="LB363" s="454">
        <f t="shared" si="698"/>
        <v>0</v>
      </c>
      <c r="LC363" s="454">
        <f t="shared" si="698"/>
        <v>0</v>
      </c>
      <c r="LD363" s="454">
        <f t="shared" si="698"/>
        <v>0</v>
      </c>
      <c r="LE363" s="454">
        <f t="shared" si="698"/>
        <v>0</v>
      </c>
      <c r="LF363" s="454">
        <f t="shared" si="698"/>
        <v>0</v>
      </c>
      <c r="LG363" s="454">
        <f t="shared" si="698"/>
        <v>0</v>
      </c>
      <c r="LH363" s="454">
        <f t="shared" si="698"/>
        <v>0</v>
      </c>
      <c r="LI363" s="454">
        <f t="shared" si="698"/>
        <v>0</v>
      </c>
      <c r="LJ363" s="454">
        <f t="shared" si="699"/>
        <v>0</v>
      </c>
      <c r="LK363" s="454">
        <f t="shared" si="699"/>
        <v>0</v>
      </c>
      <c r="LL363" s="454">
        <f t="shared" si="699"/>
        <v>0</v>
      </c>
      <c r="LM363" s="454">
        <f t="shared" si="699"/>
        <v>0</v>
      </c>
      <c r="LN363" s="454">
        <f t="shared" si="699"/>
        <v>0</v>
      </c>
      <c r="LO363" s="454">
        <f t="shared" si="699"/>
        <v>0</v>
      </c>
      <c r="LP363" s="454">
        <f t="shared" si="699"/>
        <v>0</v>
      </c>
      <c r="LQ363" s="454">
        <f t="shared" si="699"/>
        <v>0</v>
      </c>
      <c r="LR363" s="454">
        <f t="shared" si="699"/>
        <v>0</v>
      </c>
      <c r="LS363" s="454">
        <f t="shared" si="699"/>
        <v>0</v>
      </c>
      <c r="LT363" s="454">
        <f t="shared" si="699"/>
        <v>0</v>
      </c>
      <c r="LU363" s="454">
        <f t="shared" si="699"/>
        <v>0</v>
      </c>
      <c r="LV363" s="454">
        <f t="shared" si="699"/>
        <v>0</v>
      </c>
      <c r="LW363" s="454">
        <f t="shared" si="699"/>
        <v>0</v>
      </c>
      <c r="LX363" s="454">
        <f t="shared" si="699"/>
        <v>0</v>
      </c>
      <c r="LY363" s="454">
        <f t="shared" si="699"/>
        <v>0</v>
      </c>
      <c r="LZ363" s="454">
        <f t="shared" si="707"/>
        <v>0</v>
      </c>
      <c r="MA363" s="454">
        <f t="shared" si="707"/>
        <v>0</v>
      </c>
      <c r="MB363" s="454">
        <f t="shared" si="707"/>
        <v>0</v>
      </c>
      <c r="MC363" s="454">
        <f t="shared" si="707"/>
        <v>0</v>
      </c>
      <c r="MD363" s="454">
        <f t="shared" si="707"/>
        <v>0</v>
      </c>
      <c r="ME363" s="454">
        <f t="shared" si="707"/>
        <v>0</v>
      </c>
      <c r="MF363" s="454">
        <f t="shared" si="707"/>
        <v>0</v>
      </c>
      <c r="MG363" s="454">
        <f t="shared" si="707"/>
        <v>0</v>
      </c>
      <c r="MH363" s="454">
        <f t="shared" si="707"/>
        <v>0</v>
      </c>
      <c r="MI363" s="454">
        <f t="shared" si="707"/>
        <v>0</v>
      </c>
      <c r="MJ363" s="454">
        <f t="shared" si="707"/>
        <v>0</v>
      </c>
      <c r="MK363" s="454">
        <f t="shared" si="707"/>
        <v>0</v>
      </c>
      <c r="ML363" s="454">
        <f t="shared" si="707"/>
        <v>0</v>
      </c>
      <c r="MM363" s="454">
        <f t="shared" si="707"/>
        <v>0</v>
      </c>
      <c r="MN363" s="454">
        <f t="shared" si="707"/>
        <v>0</v>
      </c>
      <c r="MO363" s="454">
        <f t="shared" si="707"/>
        <v>0</v>
      </c>
      <c r="MP363" s="454">
        <f t="shared" si="705"/>
        <v>0</v>
      </c>
      <c r="MQ363" s="454">
        <f t="shared" si="705"/>
        <v>0</v>
      </c>
      <c r="MR363" s="454">
        <f t="shared" si="705"/>
        <v>0</v>
      </c>
      <c r="MS363" s="454">
        <f t="shared" si="705"/>
        <v>0</v>
      </c>
      <c r="MT363" s="454">
        <f t="shared" si="705"/>
        <v>0</v>
      </c>
      <c r="MU363" s="454">
        <f t="shared" si="705"/>
        <v>0</v>
      </c>
      <c r="MV363" s="454">
        <f t="shared" si="705"/>
        <v>0</v>
      </c>
      <c r="MW363" s="454">
        <f t="shared" si="705"/>
        <v>0</v>
      </c>
      <c r="MX363" s="454">
        <f t="shared" si="705"/>
        <v>0</v>
      </c>
      <c r="MY363" s="454">
        <f t="shared" si="705"/>
        <v>0</v>
      </c>
      <c r="MZ363" s="454">
        <f t="shared" si="705"/>
        <v>0</v>
      </c>
      <c r="NA363" s="454">
        <f t="shared" si="705"/>
        <v>0</v>
      </c>
      <c r="NB363" s="454">
        <f t="shared" si="705"/>
        <v>0</v>
      </c>
      <c r="NC363" s="454">
        <f t="shared" si="706"/>
        <v>0</v>
      </c>
      <c r="ND363" s="454">
        <f t="shared" si="706"/>
        <v>0</v>
      </c>
      <c r="NE363" s="454">
        <f t="shared" si="706"/>
        <v>0</v>
      </c>
      <c r="NF363" s="454">
        <f t="shared" si="706"/>
        <v>0</v>
      </c>
      <c r="NG363" s="454">
        <f t="shared" si="706"/>
        <v>0</v>
      </c>
      <c r="NH363" s="454">
        <f t="shared" si="706"/>
        <v>0</v>
      </c>
      <c r="NI363" s="454">
        <f t="shared" si="706"/>
        <v>0</v>
      </c>
      <c r="NJ363" s="454">
        <f t="shared" si="706"/>
        <v>0</v>
      </c>
      <c r="NK363" s="465">
        <f t="shared" si="706"/>
        <v>0</v>
      </c>
    </row>
    <row r="364" spans="1:375" x14ac:dyDescent="0.15">
      <c r="A364" s="466"/>
      <c r="B364" s="467">
        <f>SUM(B354:B363)</f>
        <v>28250</v>
      </c>
      <c r="C364" s="468" t="s">
        <v>768</v>
      </c>
      <c r="D364" s="468">
        <f>SUM(D354:D363)</f>
        <v>0</v>
      </c>
      <c r="E364" s="468">
        <f t="shared" ref="E364:BP364" si="708">SUM(E354:E363)</f>
        <v>0</v>
      </c>
      <c r="F364" s="468">
        <f t="shared" si="708"/>
        <v>0</v>
      </c>
      <c r="G364" s="468">
        <f t="shared" si="708"/>
        <v>0</v>
      </c>
      <c r="H364" s="468">
        <f t="shared" si="708"/>
        <v>0</v>
      </c>
      <c r="I364" s="468">
        <f t="shared" si="708"/>
        <v>0</v>
      </c>
      <c r="J364" s="468">
        <f t="shared" si="708"/>
        <v>0</v>
      </c>
      <c r="K364" s="468">
        <f t="shared" si="708"/>
        <v>0</v>
      </c>
      <c r="L364" s="468">
        <f t="shared" si="708"/>
        <v>0</v>
      </c>
      <c r="M364" s="468">
        <f t="shared" si="708"/>
        <v>0</v>
      </c>
      <c r="N364" s="468">
        <f t="shared" si="708"/>
        <v>0</v>
      </c>
      <c r="O364" s="468">
        <f t="shared" si="708"/>
        <v>0</v>
      </c>
      <c r="P364" s="468">
        <f t="shared" si="708"/>
        <v>0</v>
      </c>
      <c r="Q364" s="468">
        <f t="shared" si="708"/>
        <v>0</v>
      </c>
      <c r="R364" s="468">
        <f t="shared" si="708"/>
        <v>0</v>
      </c>
      <c r="S364" s="468">
        <f t="shared" si="708"/>
        <v>0</v>
      </c>
      <c r="T364" s="468">
        <f t="shared" si="708"/>
        <v>0</v>
      </c>
      <c r="U364" s="468">
        <f t="shared" si="708"/>
        <v>0</v>
      </c>
      <c r="V364" s="468">
        <f t="shared" si="708"/>
        <v>0</v>
      </c>
      <c r="W364" s="468">
        <f t="shared" si="708"/>
        <v>0</v>
      </c>
      <c r="X364" s="468">
        <f t="shared" si="708"/>
        <v>12750</v>
      </c>
      <c r="Y364" s="468">
        <f t="shared" si="708"/>
        <v>14000</v>
      </c>
      <c r="Z364" s="468">
        <f t="shared" si="708"/>
        <v>14750</v>
      </c>
      <c r="AA364" s="468">
        <f t="shared" si="708"/>
        <v>14750</v>
      </c>
      <c r="AB364" s="468">
        <f t="shared" si="708"/>
        <v>18250</v>
      </c>
      <c r="AC364" s="468">
        <f t="shared" si="708"/>
        <v>21750</v>
      </c>
      <c r="AD364" s="468">
        <f t="shared" si="708"/>
        <v>21750</v>
      </c>
      <c r="AE364" s="468">
        <f t="shared" si="708"/>
        <v>21750</v>
      </c>
      <c r="AF364" s="468">
        <f t="shared" si="708"/>
        <v>24250</v>
      </c>
      <c r="AG364" s="468">
        <f t="shared" si="708"/>
        <v>28250</v>
      </c>
      <c r="AH364" s="468">
        <f t="shared" si="708"/>
        <v>28250</v>
      </c>
      <c r="AI364" s="468">
        <f t="shared" si="708"/>
        <v>28250</v>
      </c>
      <c r="AJ364" s="468">
        <f t="shared" si="708"/>
        <v>28250</v>
      </c>
      <c r="AK364" s="468">
        <f t="shared" si="708"/>
        <v>28250</v>
      </c>
      <c r="AL364" s="468">
        <f t="shared" si="708"/>
        <v>28250</v>
      </c>
      <c r="AM364" s="468">
        <f t="shared" si="708"/>
        <v>28250</v>
      </c>
      <c r="AN364" s="468">
        <f t="shared" si="708"/>
        <v>28250</v>
      </c>
      <c r="AO364" s="468">
        <f t="shared" si="708"/>
        <v>28250</v>
      </c>
      <c r="AP364" s="468">
        <f t="shared" si="708"/>
        <v>28250</v>
      </c>
      <c r="AQ364" s="468">
        <f t="shared" si="708"/>
        <v>28250</v>
      </c>
      <c r="AR364" s="468">
        <f t="shared" si="708"/>
        <v>28250</v>
      </c>
      <c r="AS364" s="468">
        <f t="shared" si="708"/>
        <v>28250</v>
      </c>
      <c r="AT364" s="468">
        <f t="shared" si="708"/>
        <v>28250</v>
      </c>
      <c r="AU364" s="468">
        <f t="shared" si="708"/>
        <v>28250</v>
      </c>
      <c r="AV364" s="468">
        <f t="shared" si="708"/>
        <v>28250</v>
      </c>
      <c r="AW364" s="468">
        <f t="shared" si="708"/>
        <v>28250</v>
      </c>
      <c r="AX364" s="468">
        <f t="shared" si="708"/>
        <v>28250</v>
      </c>
      <c r="AY364" s="468">
        <f t="shared" si="708"/>
        <v>28250</v>
      </c>
      <c r="AZ364" s="468">
        <f t="shared" si="708"/>
        <v>28250</v>
      </c>
      <c r="BA364" s="468">
        <f t="shared" si="708"/>
        <v>28250</v>
      </c>
      <c r="BB364" s="468">
        <f t="shared" si="708"/>
        <v>28250</v>
      </c>
      <c r="BC364" s="468">
        <f t="shared" si="708"/>
        <v>28250</v>
      </c>
      <c r="BD364" s="468">
        <f t="shared" si="708"/>
        <v>28250</v>
      </c>
      <c r="BE364" s="468">
        <f t="shared" si="708"/>
        <v>28250</v>
      </c>
      <c r="BF364" s="468">
        <f t="shared" si="708"/>
        <v>28250</v>
      </c>
      <c r="BG364" s="468">
        <f t="shared" si="708"/>
        <v>28250</v>
      </c>
      <c r="BH364" s="468">
        <f t="shared" si="708"/>
        <v>15500</v>
      </c>
      <c r="BI364" s="468">
        <f t="shared" si="708"/>
        <v>14250</v>
      </c>
      <c r="BJ364" s="468">
        <f t="shared" si="708"/>
        <v>14250</v>
      </c>
      <c r="BK364" s="468">
        <f t="shared" si="708"/>
        <v>27000</v>
      </c>
      <c r="BL364" s="468">
        <f t="shared" si="708"/>
        <v>28250</v>
      </c>
      <c r="BM364" s="468">
        <f t="shared" si="708"/>
        <v>24750</v>
      </c>
      <c r="BN364" s="468">
        <f t="shared" si="708"/>
        <v>24750</v>
      </c>
      <c r="BO364" s="468">
        <f t="shared" si="708"/>
        <v>24750</v>
      </c>
      <c r="BP364" s="468">
        <f t="shared" si="708"/>
        <v>28250</v>
      </c>
      <c r="BQ364" s="468">
        <f t="shared" ref="BQ364:EB364" si="709">SUM(BQ354:BQ363)</f>
        <v>28250</v>
      </c>
      <c r="BR364" s="468">
        <f t="shared" si="709"/>
        <v>28250</v>
      </c>
      <c r="BS364" s="468">
        <f t="shared" si="709"/>
        <v>28250</v>
      </c>
      <c r="BT364" s="468">
        <f t="shared" si="709"/>
        <v>28250</v>
      </c>
      <c r="BU364" s="468">
        <f t="shared" si="709"/>
        <v>28250</v>
      </c>
      <c r="BV364" s="468">
        <f t="shared" si="709"/>
        <v>28250</v>
      </c>
      <c r="BW364" s="468">
        <f t="shared" si="709"/>
        <v>28250</v>
      </c>
      <c r="BX364" s="468">
        <f t="shared" si="709"/>
        <v>28250</v>
      </c>
      <c r="BY364" s="468">
        <f t="shared" si="709"/>
        <v>28250</v>
      </c>
      <c r="BZ364" s="468">
        <f t="shared" si="709"/>
        <v>28250</v>
      </c>
      <c r="CA364" s="468">
        <f t="shared" si="709"/>
        <v>28250</v>
      </c>
      <c r="CB364" s="468">
        <f t="shared" si="709"/>
        <v>28250</v>
      </c>
      <c r="CC364" s="468">
        <f t="shared" si="709"/>
        <v>28250</v>
      </c>
      <c r="CD364" s="468">
        <f t="shared" si="709"/>
        <v>28250</v>
      </c>
      <c r="CE364" s="468">
        <f t="shared" si="709"/>
        <v>28250</v>
      </c>
      <c r="CF364" s="468">
        <f t="shared" si="709"/>
        <v>28250</v>
      </c>
      <c r="CG364" s="468">
        <f t="shared" si="709"/>
        <v>28250</v>
      </c>
      <c r="CH364" s="468">
        <f t="shared" si="709"/>
        <v>28250</v>
      </c>
      <c r="CI364" s="468">
        <f t="shared" si="709"/>
        <v>28250</v>
      </c>
      <c r="CJ364" s="468">
        <f t="shared" si="709"/>
        <v>28250</v>
      </c>
      <c r="CK364" s="468">
        <f t="shared" si="709"/>
        <v>28250</v>
      </c>
      <c r="CL364" s="468">
        <f t="shared" si="709"/>
        <v>28250</v>
      </c>
      <c r="CM364" s="468">
        <f t="shared" si="709"/>
        <v>28250</v>
      </c>
      <c r="CN364" s="468">
        <f t="shared" si="709"/>
        <v>28250</v>
      </c>
      <c r="CO364" s="468">
        <f t="shared" si="709"/>
        <v>28250</v>
      </c>
      <c r="CP364" s="468">
        <f t="shared" si="709"/>
        <v>28250</v>
      </c>
      <c r="CQ364" s="468">
        <f t="shared" si="709"/>
        <v>28250</v>
      </c>
      <c r="CR364" s="468">
        <f t="shared" si="709"/>
        <v>28250</v>
      </c>
      <c r="CS364" s="468">
        <f t="shared" si="709"/>
        <v>28250</v>
      </c>
      <c r="CT364" s="468">
        <f t="shared" si="709"/>
        <v>27500</v>
      </c>
      <c r="CU364" s="468">
        <f t="shared" si="709"/>
        <v>27500</v>
      </c>
      <c r="CV364" s="468">
        <f t="shared" si="709"/>
        <v>24000</v>
      </c>
      <c r="CW364" s="468">
        <f t="shared" si="709"/>
        <v>24750</v>
      </c>
      <c r="CX364" s="468">
        <f t="shared" si="709"/>
        <v>24750</v>
      </c>
      <c r="CY364" s="468">
        <f t="shared" si="709"/>
        <v>28250</v>
      </c>
      <c r="CZ364" s="468">
        <f t="shared" si="709"/>
        <v>28250</v>
      </c>
      <c r="DA364" s="468">
        <f t="shared" si="709"/>
        <v>28250</v>
      </c>
      <c r="DB364" s="468">
        <f t="shared" si="709"/>
        <v>28250</v>
      </c>
      <c r="DC364" s="468">
        <f t="shared" si="709"/>
        <v>28250</v>
      </c>
      <c r="DD364" s="468">
        <f t="shared" si="709"/>
        <v>28250</v>
      </c>
      <c r="DE364" s="468">
        <f t="shared" si="709"/>
        <v>28250</v>
      </c>
      <c r="DF364" s="468">
        <f t="shared" si="709"/>
        <v>28250</v>
      </c>
      <c r="DG364" s="468">
        <f t="shared" si="709"/>
        <v>28250</v>
      </c>
      <c r="DH364" s="468">
        <f t="shared" si="709"/>
        <v>28250</v>
      </c>
      <c r="DI364" s="468">
        <f t="shared" si="709"/>
        <v>28250</v>
      </c>
      <c r="DJ364" s="468">
        <f t="shared" si="709"/>
        <v>28250</v>
      </c>
      <c r="DK364" s="468">
        <f t="shared" si="709"/>
        <v>28250</v>
      </c>
      <c r="DL364" s="468">
        <f t="shared" si="709"/>
        <v>28250</v>
      </c>
      <c r="DM364" s="468">
        <f t="shared" si="709"/>
        <v>28250</v>
      </c>
      <c r="DN364" s="468">
        <f t="shared" si="709"/>
        <v>28250</v>
      </c>
      <c r="DO364" s="468">
        <f t="shared" si="709"/>
        <v>28250</v>
      </c>
      <c r="DP364" s="468">
        <f t="shared" si="709"/>
        <v>28250</v>
      </c>
      <c r="DQ364" s="468">
        <f t="shared" si="709"/>
        <v>28250</v>
      </c>
      <c r="DR364" s="468">
        <f t="shared" si="709"/>
        <v>28250</v>
      </c>
      <c r="DS364" s="468">
        <f t="shared" si="709"/>
        <v>28250</v>
      </c>
      <c r="DT364" s="468">
        <f t="shared" si="709"/>
        <v>28250</v>
      </c>
      <c r="DU364" s="468">
        <f t="shared" si="709"/>
        <v>28250</v>
      </c>
      <c r="DV364" s="468">
        <f t="shared" si="709"/>
        <v>28250</v>
      </c>
      <c r="DW364" s="468">
        <f t="shared" si="709"/>
        <v>28250</v>
      </c>
      <c r="DX364" s="468">
        <f t="shared" si="709"/>
        <v>28250</v>
      </c>
      <c r="DY364" s="468">
        <f t="shared" si="709"/>
        <v>24250</v>
      </c>
      <c r="DZ364" s="468">
        <f t="shared" si="709"/>
        <v>24250</v>
      </c>
      <c r="EA364" s="468">
        <f t="shared" si="709"/>
        <v>24250</v>
      </c>
      <c r="EB364" s="468">
        <f t="shared" si="709"/>
        <v>28250</v>
      </c>
      <c r="EC364" s="468">
        <f t="shared" ref="EC364:GN364" si="710">SUM(EC354:EC363)</f>
        <v>28250</v>
      </c>
      <c r="ED364" s="468">
        <f t="shared" si="710"/>
        <v>28250</v>
      </c>
      <c r="EE364" s="468">
        <f t="shared" si="710"/>
        <v>28250</v>
      </c>
      <c r="EF364" s="468">
        <f t="shared" si="710"/>
        <v>28250</v>
      </c>
      <c r="EG364" s="468">
        <f t="shared" si="710"/>
        <v>28250</v>
      </c>
      <c r="EH364" s="468">
        <f t="shared" si="710"/>
        <v>28250</v>
      </c>
      <c r="EI364" s="468">
        <f t="shared" si="710"/>
        <v>28250</v>
      </c>
      <c r="EJ364" s="468">
        <f t="shared" si="710"/>
        <v>28250</v>
      </c>
      <c r="EK364" s="468">
        <f t="shared" si="710"/>
        <v>28250</v>
      </c>
      <c r="EL364" s="468">
        <f t="shared" si="710"/>
        <v>28250</v>
      </c>
      <c r="EM364" s="468">
        <f t="shared" si="710"/>
        <v>28250</v>
      </c>
      <c r="EN364" s="468">
        <f t="shared" si="710"/>
        <v>28250</v>
      </c>
      <c r="EO364" s="468">
        <f t="shared" si="710"/>
        <v>28250</v>
      </c>
      <c r="EP364" s="468">
        <f t="shared" si="710"/>
        <v>28250</v>
      </c>
      <c r="EQ364" s="468">
        <f t="shared" si="710"/>
        <v>28250</v>
      </c>
      <c r="ER364" s="468">
        <f t="shared" si="710"/>
        <v>28250</v>
      </c>
      <c r="ES364" s="468">
        <f t="shared" si="710"/>
        <v>28250</v>
      </c>
      <c r="ET364" s="468">
        <f t="shared" si="710"/>
        <v>28250</v>
      </c>
      <c r="EU364" s="468">
        <f t="shared" si="710"/>
        <v>28250</v>
      </c>
      <c r="EV364" s="468">
        <f t="shared" si="710"/>
        <v>28250</v>
      </c>
      <c r="EW364" s="468">
        <f t="shared" si="710"/>
        <v>15500</v>
      </c>
      <c r="EX364" s="468">
        <f t="shared" si="710"/>
        <v>14250</v>
      </c>
      <c r="EY364" s="468">
        <f t="shared" si="710"/>
        <v>14250</v>
      </c>
      <c r="EZ364" s="468">
        <f t="shared" si="710"/>
        <v>14250</v>
      </c>
      <c r="FA364" s="468">
        <f t="shared" si="710"/>
        <v>14250</v>
      </c>
      <c r="FB364" s="468">
        <f t="shared" si="710"/>
        <v>10750</v>
      </c>
      <c r="FC364" s="468">
        <f t="shared" si="710"/>
        <v>10750</v>
      </c>
      <c r="FD364" s="468">
        <f t="shared" si="710"/>
        <v>10750</v>
      </c>
      <c r="FE364" s="468">
        <f t="shared" si="710"/>
        <v>10750</v>
      </c>
      <c r="FF364" s="468">
        <f t="shared" si="710"/>
        <v>10750</v>
      </c>
      <c r="FG364" s="468">
        <f t="shared" si="710"/>
        <v>10750</v>
      </c>
      <c r="FH364" s="468">
        <f t="shared" si="710"/>
        <v>10750</v>
      </c>
      <c r="FI364" s="468">
        <f t="shared" si="710"/>
        <v>10750</v>
      </c>
      <c r="FJ364" s="468">
        <f t="shared" si="710"/>
        <v>10750</v>
      </c>
      <c r="FK364" s="468">
        <f t="shared" si="710"/>
        <v>10750</v>
      </c>
      <c r="FL364" s="468">
        <f t="shared" si="710"/>
        <v>10750</v>
      </c>
      <c r="FM364" s="468">
        <f t="shared" si="710"/>
        <v>10750</v>
      </c>
      <c r="FN364" s="468">
        <f t="shared" si="710"/>
        <v>10750</v>
      </c>
      <c r="FO364" s="468">
        <f t="shared" si="710"/>
        <v>10750</v>
      </c>
      <c r="FP364" s="468">
        <f t="shared" si="710"/>
        <v>10750</v>
      </c>
      <c r="FQ364" s="468">
        <f t="shared" si="710"/>
        <v>10750</v>
      </c>
      <c r="FR364" s="468">
        <f t="shared" si="710"/>
        <v>10750</v>
      </c>
      <c r="FS364" s="468">
        <f t="shared" si="710"/>
        <v>10750</v>
      </c>
      <c r="FT364" s="468">
        <f t="shared" si="710"/>
        <v>8250</v>
      </c>
      <c r="FU364" s="468">
        <f t="shared" si="710"/>
        <v>8250</v>
      </c>
      <c r="FV364" s="468">
        <f t="shared" si="710"/>
        <v>8250</v>
      </c>
      <c r="FW364" s="468">
        <f t="shared" si="710"/>
        <v>10750</v>
      </c>
      <c r="FX364" s="468">
        <f t="shared" si="710"/>
        <v>10750</v>
      </c>
      <c r="FY364" s="468">
        <f t="shared" si="710"/>
        <v>10750</v>
      </c>
      <c r="FZ364" s="468">
        <f t="shared" si="710"/>
        <v>10750</v>
      </c>
      <c r="GA364" s="468">
        <f t="shared" si="710"/>
        <v>10750</v>
      </c>
      <c r="GB364" s="468">
        <f t="shared" si="710"/>
        <v>10750</v>
      </c>
      <c r="GC364" s="468">
        <f t="shared" si="710"/>
        <v>10750</v>
      </c>
      <c r="GD364" s="468">
        <f t="shared" si="710"/>
        <v>10750</v>
      </c>
      <c r="GE364" s="468">
        <f t="shared" si="710"/>
        <v>10750</v>
      </c>
      <c r="GF364" s="468">
        <f t="shared" si="710"/>
        <v>10750</v>
      </c>
      <c r="GG364" s="468">
        <f t="shared" si="710"/>
        <v>10750</v>
      </c>
      <c r="GH364" s="468">
        <f t="shared" si="710"/>
        <v>10750</v>
      </c>
      <c r="GI364" s="468">
        <f t="shared" si="710"/>
        <v>10000</v>
      </c>
      <c r="GJ364" s="468">
        <f t="shared" si="710"/>
        <v>10000</v>
      </c>
      <c r="GK364" s="468">
        <f t="shared" si="710"/>
        <v>6500</v>
      </c>
      <c r="GL364" s="468">
        <f t="shared" si="710"/>
        <v>6500</v>
      </c>
      <c r="GM364" s="468">
        <f t="shared" si="710"/>
        <v>6500</v>
      </c>
      <c r="GN364" s="468">
        <f t="shared" si="710"/>
        <v>6500</v>
      </c>
      <c r="GO364" s="468">
        <f t="shared" ref="GO364:IZ364" si="711">SUM(GO354:GO363)</f>
        <v>6500</v>
      </c>
      <c r="GP364" s="468">
        <f t="shared" si="711"/>
        <v>6500</v>
      </c>
      <c r="GQ364" s="468">
        <f t="shared" si="711"/>
        <v>6500</v>
      </c>
      <c r="GR364" s="468">
        <f t="shared" si="711"/>
        <v>6500</v>
      </c>
      <c r="GS364" s="468">
        <f t="shared" si="711"/>
        <v>6500</v>
      </c>
      <c r="GT364" s="468">
        <f t="shared" si="711"/>
        <v>6500</v>
      </c>
      <c r="GU364" s="468">
        <f t="shared" si="711"/>
        <v>6500</v>
      </c>
      <c r="GV364" s="468">
        <f t="shared" si="711"/>
        <v>6500</v>
      </c>
      <c r="GW364" s="468">
        <f t="shared" si="711"/>
        <v>6500</v>
      </c>
      <c r="GX364" s="468">
        <f t="shared" si="711"/>
        <v>6500</v>
      </c>
      <c r="GY364" s="468">
        <f t="shared" si="711"/>
        <v>6500</v>
      </c>
      <c r="GZ364" s="468">
        <f t="shared" si="711"/>
        <v>6500</v>
      </c>
      <c r="HA364" s="468">
        <f t="shared" si="711"/>
        <v>6500</v>
      </c>
      <c r="HB364" s="468">
        <f t="shared" si="711"/>
        <v>6500</v>
      </c>
      <c r="HC364" s="468">
        <f t="shared" si="711"/>
        <v>6500</v>
      </c>
      <c r="HD364" s="468">
        <f t="shared" si="711"/>
        <v>6500</v>
      </c>
      <c r="HE364" s="468">
        <f t="shared" si="711"/>
        <v>6500</v>
      </c>
      <c r="HF364" s="468">
        <f t="shared" si="711"/>
        <v>6500</v>
      </c>
      <c r="HG364" s="468">
        <f t="shared" si="711"/>
        <v>6500</v>
      </c>
      <c r="HH364" s="468">
        <f t="shared" si="711"/>
        <v>6500</v>
      </c>
      <c r="HI364" s="468">
        <f t="shared" si="711"/>
        <v>6500</v>
      </c>
      <c r="HJ364" s="468">
        <f t="shared" si="711"/>
        <v>6500</v>
      </c>
      <c r="HK364" s="468">
        <f t="shared" si="711"/>
        <v>6500</v>
      </c>
      <c r="HL364" s="468">
        <f t="shared" si="711"/>
        <v>6500</v>
      </c>
      <c r="HM364" s="468">
        <f t="shared" si="711"/>
        <v>6500</v>
      </c>
      <c r="HN364" s="468">
        <f t="shared" si="711"/>
        <v>2500</v>
      </c>
      <c r="HO364" s="468">
        <f t="shared" si="711"/>
        <v>2500</v>
      </c>
      <c r="HP364" s="468">
        <f t="shared" si="711"/>
        <v>2500</v>
      </c>
      <c r="HQ364" s="468">
        <f t="shared" si="711"/>
        <v>2500</v>
      </c>
      <c r="HR364" s="468">
        <f t="shared" si="711"/>
        <v>2500</v>
      </c>
      <c r="HS364" s="468">
        <f t="shared" si="711"/>
        <v>2500</v>
      </c>
      <c r="HT364" s="468">
        <f t="shared" si="711"/>
        <v>2500</v>
      </c>
      <c r="HU364" s="468">
        <f t="shared" si="711"/>
        <v>2500</v>
      </c>
      <c r="HV364" s="468">
        <f t="shared" si="711"/>
        <v>2500</v>
      </c>
      <c r="HW364" s="468">
        <f t="shared" si="711"/>
        <v>2500</v>
      </c>
      <c r="HX364" s="468">
        <f t="shared" si="711"/>
        <v>2500</v>
      </c>
      <c r="HY364" s="468">
        <f t="shared" si="711"/>
        <v>2500</v>
      </c>
      <c r="HZ364" s="468">
        <f t="shared" si="711"/>
        <v>2500</v>
      </c>
      <c r="IA364" s="468">
        <f t="shared" si="711"/>
        <v>2500</v>
      </c>
      <c r="IB364" s="468">
        <f t="shared" si="711"/>
        <v>2500</v>
      </c>
      <c r="IC364" s="468">
        <f t="shared" si="711"/>
        <v>2500</v>
      </c>
      <c r="ID364" s="468">
        <f t="shared" si="711"/>
        <v>2500</v>
      </c>
      <c r="IE364" s="468">
        <f t="shared" si="711"/>
        <v>2500</v>
      </c>
      <c r="IF364" s="468">
        <f t="shared" si="711"/>
        <v>2500</v>
      </c>
      <c r="IG364" s="468">
        <f t="shared" si="711"/>
        <v>2500</v>
      </c>
      <c r="IH364" s="468">
        <f t="shared" si="711"/>
        <v>2500</v>
      </c>
      <c r="II364" s="468">
        <f t="shared" si="711"/>
        <v>2500</v>
      </c>
      <c r="IJ364" s="468">
        <f t="shared" si="711"/>
        <v>2500</v>
      </c>
      <c r="IK364" s="468">
        <f t="shared" si="711"/>
        <v>2500</v>
      </c>
      <c r="IL364" s="468">
        <f t="shared" si="711"/>
        <v>2500</v>
      </c>
      <c r="IM364" s="468">
        <f t="shared" si="711"/>
        <v>2500</v>
      </c>
      <c r="IN364" s="468">
        <f t="shared" si="711"/>
        <v>2500</v>
      </c>
      <c r="IO364" s="468">
        <f t="shared" si="711"/>
        <v>2500</v>
      </c>
      <c r="IP364" s="468">
        <f t="shared" si="711"/>
        <v>2500</v>
      </c>
      <c r="IQ364" s="468">
        <f t="shared" si="711"/>
        <v>2500</v>
      </c>
      <c r="IR364" s="468">
        <f t="shared" si="711"/>
        <v>2500</v>
      </c>
      <c r="IS364" s="468">
        <f t="shared" si="711"/>
        <v>2500</v>
      </c>
      <c r="IT364" s="468">
        <f t="shared" si="711"/>
        <v>2500</v>
      </c>
      <c r="IU364" s="468">
        <f t="shared" si="711"/>
        <v>2500</v>
      </c>
      <c r="IV364" s="468">
        <f t="shared" si="711"/>
        <v>2500</v>
      </c>
      <c r="IW364" s="468">
        <f t="shared" si="711"/>
        <v>2500</v>
      </c>
      <c r="IX364" s="468">
        <f t="shared" si="711"/>
        <v>2500</v>
      </c>
      <c r="IY364" s="468">
        <f t="shared" si="711"/>
        <v>2500</v>
      </c>
      <c r="IZ364" s="468">
        <f t="shared" si="711"/>
        <v>2500</v>
      </c>
      <c r="JA364" s="468">
        <f t="shared" ref="JA364:LL364" si="712">SUM(JA354:JA363)</f>
        <v>2500</v>
      </c>
      <c r="JB364" s="468">
        <f t="shared" si="712"/>
        <v>2500</v>
      </c>
      <c r="JC364" s="468">
        <f t="shared" si="712"/>
        <v>2500</v>
      </c>
      <c r="JD364" s="468">
        <f t="shared" si="712"/>
        <v>2500</v>
      </c>
      <c r="JE364" s="468">
        <f t="shared" si="712"/>
        <v>2500</v>
      </c>
      <c r="JF364" s="468">
        <f t="shared" si="712"/>
        <v>2500</v>
      </c>
      <c r="JG364" s="468">
        <f t="shared" si="712"/>
        <v>2500</v>
      </c>
      <c r="JH364" s="468">
        <f t="shared" si="712"/>
        <v>2500</v>
      </c>
      <c r="JI364" s="468">
        <f t="shared" si="712"/>
        <v>0</v>
      </c>
      <c r="JJ364" s="468">
        <f t="shared" si="712"/>
        <v>0</v>
      </c>
      <c r="JK364" s="468">
        <f t="shared" si="712"/>
        <v>0</v>
      </c>
      <c r="JL364" s="468">
        <f t="shared" si="712"/>
        <v>0</v>
      </c>
      <c r="JM364" s="468">
        <f t="shared" si="712"/>
        <v>0</v>
      </c>
      <c r="JN364" s="468">
        <f t="shared" si="712"/>
        <v>0</v>
      </c>
      <c r="JO364" s="468">
        <f t="shared" si="712"/>
        <v>0</v>
      </c>
      <c r="JP364" s="468">
        <f t="shared" si="712"/>
        <v>0</v>
      </c>
      <c r="JQ364" s="468">
        <f t="shared" si="712"/>
        <v>0</v>
      </c>
      <c r="JR364" s="468">
        <f t="shared" si="712"/>
        <v>0</v>
      </c>
      <c r="JS364" s="468">
        <f t="shared" si="712"/>
        <v>0</v>
      </c>
      <c r="JT364" s="468">
        <f t="shared" si="712"/>
        <v>0</v>
      </c>
      <c r="JU364" s="468">
        <f t="shared" si="712"/>
        <v>0</v>
      </c>
      <c r="JV364" s="468">
        <f t="shared" si="712"/>
        <v>0</v>
      </c>
      <c r="JW364" s="468">
        <f t="shared" si="712"/>
        <v>0</v>
      </c>
      <c r="JX364" s="468">
        <f t="shared" si="712"/>
        <v>0</v>
      </c>
      <c r="JY364" s="468">
        <f t="shared" si="712"/>
        <v>0</v>
      </c>
      <c r="JZ364" s="468">
        <f t="shared" si="712"/>
        <v>0</v>
      </c>
      <c r="KA364" s="468">
        <f t="shared" si="712"/>
        <v>0</v>
      </c>
      <c r="KB364" s="468">
        <f t="shared" si="712"/>
        <v>0</v>
      </c>
      <c r="KC364" s="468">
        <f t="shared" si="712"/>
        <v>0</v>
      </c>
      <c r="KD364" s="468">
        <f t="shared" si="712"/>
        <v>0</v>
      </c>
      <c r="KE364" s="468">
        <f t="shared" si="712"/>
        <v>0</v>
      </c>
      <c r="KF364" s="468">
        <f t="shared" si="712"/>
        <v>0</v>
      </c>
      <c r="KG364" s="468">
        <f t="shared" si="712"/>
        <v>0</v>
      </c>
      <c r="KH364" s="468">
        <f t="shared" si="712"/>
        <v>0</v>
      </c>
      <c r="KI364" s="468">
        <f t="shared" si="712"/>
        <v>0</v>
      </c>
      <c r="KJ364" s="468">
        <f t="shared" si="712"/>
        <v>0</v>
      </c>
      <c r="KK364" s="468">
        <f t="shared" si="712"/>
        <v>0</v>
      </c>
      <c r="KL364" s="468">
        <f t="shared" si="712"/>
        <v>0</v>
      </c>
      <c r="KM364" s="468">
        <f t="shared" si="712"/>
        <v>0</v>
      </c>
      <c r="KN364" s="468">
        <f t="shared" si="712"/>
        <v>0</v>
      </c>
      <c r="KO364" s="468">
        <f t="shared" si="712"/>
        <v>0</v>
      </c>
      <c r="KP364" s="468">
        <f t="shared" si="712"/>
        <v>0</v>
      </c>
      <c r="KQ364" s="468">
        <f t="shared" si="712"/>
        <v>0</v>
      </c>
      <c r="KR364" s="468">
        <f t="shared" si="712"/>
        <v>0</v>
      </c>
      <c r="KS364" s="468">
        <f t="shared" si="712"/>
        <v>0</v>
      </c>
      <c r="KT364" s="468">
        <f t="shared" si="712"/>
        <v>0</v>
      </c>
      <c r="KU364" s="468">
        <f t="shared" si="712"/>
        <v>0</v>
      </c>
      <c r="KV364" s="468">
        <f t="shared" si="712"/>
        <v>0</v>
      </c>
      <c r="KW364" s="468">
        <f t="shared" si="712"/>
        <v>0</v>
      </c>
      <c r="KX364" s="468">
        <f t="shared" si="712"/>
        <v>0</v>
      </c>
      <c r="KY364" s="468">
        <f t="shared" si="712"/>
        <v>0</v>
      </c>
      <c r="KZ364" s="468">
        <f t="shared" si="712"/>
        <v>0</v>
      </c>
      <c r="LA364" s="468">
        <f t="shared" si="712"/>
        <v>0</v>
      </c>
      <c r="LB364" s="468">
        <f t="shared" si="712"/>
        <v>0</v>
      </c>
      <c r="LC364" s="468">
        <f t="shared" si="712"/>
        <v>0</v>
      </c>
      <c r="LD364" s="468">
        <f t="shared" si="712"/>
        <v>0</v>
      </c>
      <c r="LE364" s="468">
        <f t="shared" si="712"/>
        <v>0</v>
      </c>
      <c r="LF364" s="468">
        <f t="shared" si="712"/>
        <v>0</v>
      </c>
      <c r="LG364" s="468">
        <f t="shared" si="712"/>
        <v>0</v>
      </c>
      <c r="LH364" s="468">
        <f t="shared" si="712"/>
        <v>0</v>
      </c>
      <c r="LI364" s="468">
        <f t="shared" si="712"/>
        <v>0</v>
      </c>
      <c r="LJ364" s="468">
        <f t="shared" si="712"/>
        <v>0</v>
      </c>
      <c r="LK364" s="468">
        <f t="shared" si="712"/>
        <v>0</v>
      </c>
      <c r="LL364" s="468">
        <f t="shared" si="712"/>
        <v>0</v>
      </c>
      <c r="LM364" s="468">
        <f t="shared" ref="LM364:NK364" si="713">SUM(LM354:LM363)</f>
        <v>0</v>
      </c>
      <c r="LN364" s="468">
        <f t="shared" si="713"/>
        <v>0</v>
      </c>
      <c r="LO364" s="468">
        <f t="shared" si="713"/>
        <v>0</v>
      </c>
      <c r="LP364" s="468">
        <f t="shared" si="713"/>
        <v>0</v>
      </c>
      <c r="LQ364" s="468">
        <f t="shared" si="713"/>
        <v>0</v>
      </c>
      <c r="LR364" s="468">
        <f t="shared" si="713"/>
        <v>0</v>
      </c>
      <c r="LS364" s="468">
        <f t="shared" si="713"/>
        <v>0</v>
      </c>
      <c r="LT364" s="468">
        <f t="shared" si="713"/>
        <v>0</v>
      </c>
      <c r="LU364" s="468">
        <f t="shared" si="713"/>
        <v>0</v>
      </c>
      <c r="LV364" s="468">
        <f t="shared" si="713"/>
        <v>0</v>
      </c>
      <c r="LW364" s="468">
        <f t="shared" si="713"/>
        <v>0</v>
      </c>
      <c r="LX364" s="468">
        <f t="shared" si="713"/>
        <v>0</v>
      </c>
      <c r="LY364" s="468">
        <f t="shared" si="713"/>
        <v>0</v>
      </c>
      <c r="LZ364" s="468">
        <f t="shared" si="713"/>
        <v>0</v>
      </c>
      <c r="MA364" s="468">
        <f t="shared" si="713"/>
        <v>0</v>
      </c>
      <c r="MB364" s="468">
        <f t="shared" si="713"/>
        <v>0</v>
      </c>
      <c r="MC364" s="468">
        <f t="shared" si="713"/>
        <v>0</v>
      </c>
      <c r="MD364" s="468">
        <f t="shared" si="713"/>
        <v>0</v>
      </c>
      <c r="ME364" s="468">
        <f t="shared" si="713"/>
        <v>0</v>
      </c>
      <c r="MF364" s="468">
        <f t="shared" si="713"/>
        <v>0</v>
      </c>
      <c r="MG364" s="468">
        <f t="shared" si="713"/>
        <v>0</v>
      </c>
      <c r="MH364" s="468">
        <f t="shared" si="713"/>
        <v>0</v>
      </c>
      <c r="MI364" s="468">
        <f t="shared" si="713"/>
        <v>0</v>
      </c>
      <c r="MJ364" s="468">
        <f t="shared" si="713"/>
        <v>0</v>
      </c>
      <c r="MK364" s="468">
        <f t="shared" si="713"/>
        <v>0</v>
      </c>
      <c r="ML364" s="468">
        <f t="shared" si="713"/>
        <v>0</v>
      </c>
      <c r="MM364" s="468">
        <f t="shared" si="713"/>
        <v>0</v>
      </c>
      <c r="MN364" s="468">
        <f t="shared" si="713"/>
        <v>0</v>
      </c>
      <c r="MO364" s="468">
        <f t="shared" si="713"/>
        <v>0</v>
      </c>
      <c r="MP364" s="468">
        <f t="shared" si="713"/>
        <v>0</v>
      </c>
      <c r="MQ364" s="468">
        <f t="shared" si="713"/>
        <v>0</v>
      </c>
      <c r="MR364" s="468">
        <f t="shared" si="713"/>
        <v>0</v>
      </c>
      <c r="MS364" s="468">
        <f t="shared" si="713"/>
        <v>0</v>
      </c>
      <c r="MT364" s="468">
        <f t="shared" si="713"/>
        <v>0</v>
      </c>
      <c r="MU364" s="468">
        <f t="shared" si="713"/>
        <v>0</v>
      </c>
      <c r="MV364" s="468">
        <f t="shared" si="713"/>
        <v>0</v>
      </c>
      <c r="MW364" s="468">
        <f t="shared" si="713"/>
        <v>0</v>
      </c>
      <c r="MX364" s="468">
        <f t="shared" si="713"/>
        <v>0</v>
      </c>
      <c r="MY364" s="468">
        <f t="shared" si="713"/>
        <v>0</v>
      </c>
      <c r="MZ364" s="468">
        <f t="shared" si="713"/>
        <v>0</v>
      </c>
      <c r="NA364" s="468">
        <f t="shared" si="713"/>
        <v>0</v>
      </c>
      <c r="NB364" s="468">
        <f t="shared" si="713"/>
        <v>0</v>
      </c>
      <c r="NC364" s="468">
        <f t="shared" si="713"/>
        <v>0</v>
      </c>
      <c r="ND364" s="468">
        <f t="shared" si="713"/>
        <v>0</v>
      </c>
      <c r="NE364" s="468">
        <f t="shared" si="713"/>
        <v>0</v>
      </c>
      <c r="NF364" s="468">
        <f t="shared" si="713"/>
        <v>0</v>
      </c>
      <c r="NG364" s="468">
        <f t="shared" si="713"/>
        <v>0</v>
      </c>
      <c r="NH364" s="468">
        <f t="shared" si="713"/>
        <v>0</v>
      </c>
      <c r="NI364" s="468">
        <f t="shared" si="713"/>
        <v>0</v>
      </c>
      <c r="NJ364" s="468">
        <f t="shared" si="713"/>
        <v>0</v>
      </c>
      <c r="NK364" s="469">
        <f t="shared" si="713"/>
        <v>0</v>
      </c>
    </row>
    <row r="365" spans="1:375" x14ac:dyDescent="0.15">
      <c r="B365" s="454"/>
      <c r="C365" s="470" t="s">
        <v>769</v>
      </c>
      <c r="D365" s="471">
        <f>D364/$B$364</f>
        <v>0</v>
      </c>
      <c r="E365" s="471">
        <f t="shared" ref="E365:BP365" si="714">E364/$B$364</f>
        <v>0</v>
      </c>
      <c r="F365" s="471">
        <f t="shared" si="714"/>
        <v>0</v>
      </c>
      <c r="G365" s="471">
        <f t="shared" si="714"/>
        <v>0</v>
      </c>
      <c r="H365" s="471">
        <f t="shared" si="714"/>
        <v>0</v>
      </c>
      <c r="I365" s="471">
        <f t="shared" si="714"/>
        <v>0</v>
      </c>
      <c r="J365" s="471">
        <f t="shared" si="714"/>
        <v>0</v>
      </c>
      <c r="K365" s="471">
        <f t="shared" si="714"/>
        <v>0</v>
      </c>
      <c r="L365" s="471">
        <f t="shared" si="714"/>
        <v>0</v>
      </c>
      <c r="M365" s="471">
        <f t="shared" si="714"/>
        <v>0</v>
      </c>
      <c r="N365" s="471">
        <f t="shared" si="714"/>
        <v>0</v>
      </c>
      <c r="O365" s="471">
        <f t="shared" si="714"/>
        <v>0</v>
      </c>
      <c r="P365" s="471">
        <f t="shared" si="714"/>
        <v>0</v>
      </c>
      <c r="Q365" s="471">
        <f t="shared" si="714"/>
        <v>0</v>
      </c>
      <c r="R365" s="471">
        <f t="shared" si="714"/>
        <v>0</v>
      </c>
      <c r="S365" s="471">
        <f t="shared" si="714"/>
        <v>0</v>
      </c>
      <c r="T365" s="471">
        <f t="shared" si="714"/>
        <v>0</v>
      </c>
      <c r="U365" s="471">
        <f t="shared" si="714"/>
        <v>0</v>
      </c>
      <c r="V365" s="471">
        <f t="shared" si="714"/>
        <v>0</v>
      </c>
      <c r="W365" s="471">
        <f t="shared" si="714"/>
        <v>0</v>
      </c>
      <c r="X365" s="471">
        <f t="shared" si="714"/>
        <v>0.45132743362831856</v>
      </c>
      <c r="Y365" s="471">
        <f t="shared" si="714"/>
        <v>0.49557522123893805</v>
      </c>
      <c r="Z365" s="471">
        <f t="shared" si="714"/>
        <v>0.52212389380530977</v>
      </c>
      <c r="AA365" s="471">
        <f t="shared" si="714"/>
        <v>0.52212389380530977</v>
      </c>
      <c r="AB365" s="471">
        <f t="shared" si="714"/>
        <v>0.64601769911504425</v>
      </c>
      <c r="AC365" s="471">
        <f t="shared" si="714"/>
        <v>0.76991150442477874</v>
      </c>
      <c r="AD365" s="471">
        <f t="shared" si="714"/>
        <v>0.76991150442477874</v>
      </c>
      <c r="AE365" s="471">
        <f t="shared" si="714"/>
        <v>0.76991150442477874</v>
      </c>
      <c r="AF365" s="471">
        <f t="shared" si="714"/>
        <v>0.8584070796460177</v>
      </c>
      <c r="AG365" s="471">
        <f t="shared" si="714"/>
        <v>1</v>
      </c>
      <c r="AH365" s="471">
        <f t="shared" si="714"/>
        <v>1</v>
      </c>
      <c r="AI365" s="471">
        <f t="shared" si="714"/>
        <v>1</v>
      </c>
      <c r="AJ365" s="471">
        <f t="shared" si="714"/>
        <v>1</v>
      </c>
      <c r="AK365" s="471">
        <f t="shared" si="714"/>
        <v>1</v>
      </c>
      <c r="AL365" s="471">
        <f t="shared" si="714"/>
        <v>1</v>
      </c>
      <c r="AM365" s="471">
        <f t="shared" si="714"/>
        <v>1</v>
      </c>
      <c r="AN365" s="471">
        <f t="shared" si="714"/>
        <v>1</v>
      </c>
      <c r="AO365" s="471">
        <f t="shared" si="714"/>
        <v>1</v>
      </c>
      <c r="AP365" s="471">
        <f t="shared" si="714"/>
        <v>1</v>
      </c>
      <c r="AQ365" s="471">
        <f t="shared" si="714"/>
        <v>1</v>
      </c>
      <c r="AR365" s="471">
        <f t="shared" si="714"/>
        <v>1</v>
      </c>
      <c r="AS365" s="471">
        <f t="shared" si="714"/>
        <v>1</v>
      </c>
      <c r="AT365" s="471">
        <f t="shared" si="714"/>
        <v>1</v>
      </c>
      <c r="AU365" s="471">
        <f t="shared" si="714"/>
        <v>1</v>
      </c>
      <c r="AV365" s="471">
        <f t="shared" si="714"/>
        <v>1</v>
      </c>
      <c r="AW365" s="471">
        <f t="shared" si="714"/>
        <v>1</v>
      </c>
      <c r="AX365" s="471">
        <f t="shared" si="714"/>
        <v>1</v>
      </c>
      <c r="AY365" s="471">
        <f t="shared" si="714"/>
        <v>1</v>
      </c>
      <c r="AZ365" s="471">
        <f t="shared" si="714"/>
        <v>1</v>
      </c>
      <c r="BA365" s="471">
        <f t="shared" si="714"/>
        <v>1</v>
      </c>
      <c r="BB365" s="471">
        <f t="shared" si="714"/>
        <v>1</v>
      </c>
      <c r="BC365" s="471">
        <f t="shared" si="714"/>
        <v>1</v>
      </c>
      <c r="BD365" s="471">
        <f t="shared" si="714"/>
        <v>1</v>
      </c>
      <c r="BE365" s="471">
        <f t="shared" si="714"/>
        <v>1</v>
      </c>
      <c r="BF365" s="471">
        <f t="shared" si="714"/>
        <v>1</v>
      </c>
      <c r="BG365" s="471">
        <f t="shared" si="714"/>
        <v>1</v>
      </c>
      <c r="BH365" s="471">
        <f t="shared" si="714"/>
        <v>0.54867256637168138</v>
      </c>
      <c r="BI365" s="471">
        <f t="shared" si="714"/>
        <v>0.50442477876106195</v>
      </c>
      <c r="BJ365" s="471">
        <f t="shared" si="714"/>
        <v>0.50442477876106195</v>
      </c>
      <c r="BK365" s="471">
        <f t="shared" si="714"/>
        <v>0.95575221238938057</v>
      </c>
      <c r="BL365" s="471">
        <f t="shared" si="714"/>
        <v>1</v>
      </c>
      <c r="BM365" s="471">
        <f t="shared" si="714"/>
        <v>0.87610619469026552</v>
      </c>
      <c r="BN365" s="471">
        <f t="shared" si="714"/>
        <v>0.87610619469026552</v>
      </c>
      <c r="BO365" s="471">
        <f t="shared" si="714"/>
        <v>0.87610619469026552</v>
      </c>
      <c r="BP365" s="471">
        <f t="shared" si="714"/>
        <v>1</v>
      </c>
      <c r="BQ365" s="471">
        <f t="shared" ref="BQ365:EB365" si="715">BQ364/$B$364</f>
        <v>1</v>
      </c>
      <c r="BR365" s="471">
        <f t="shared" si="715"/>
        <v>1</v>
      </c>
      <c r="BS365" s="471">
        <f t="shared" si="715"/>
        <v>1</v>
      </c>
      <c r="BT365" s="471">
        <f t="shared" si="715"/>
        <v>1</v>
      </c>
      <c r="BU365" s="471">
        <f t="shared" si="715"/>
        <v>1</v>
      </c>
      <c r="BV365" s="471">
        <f t="shared" si="715"/>
        <v>1</v>
      </c>
      <c r="BW365" s="471">
        <f t="shared" si="715"/>
        <v>1</v>
      </c>
      <c r="BX365" s="471">
        <f t="shared" si="715"/>
        <v>1</v>
      </c>
      <c r="BY365" s="471">
        <f t="shared" si="715"/>
        <v>1</v>
      </c>
      <c r="BZ365" s="471">
        <f t="shared" si="715"/>
        <v>1</v>
      </c>
      <c r="CA365" s="471">
        <f t="shared" si="715"/>
        <v>1</v>
      </c>
      <c r="CB365" s="471">
        <f t="shared" si="715"/>
        <v>1</v>
      </c>
      <c r="CC365" s="471">
        <f t="shared" si="715"/>
        <v>1</v>
      </c>
      <c r="CD365" s="471">
        <f t="shared" si="715"/>
        <v>1</v>
      </c>
      <c r="CE365" s="471">
        <f t="shared" si="715"/>
        <v>1</v>
      </c>
      <c r="CF365" s="471">
        <f t="shared" si="715"/>
        <v>1</v>
      </c>
      <c r="CG365" s="471">
        <f t="shared" si="715"/>
        <v>1</v>
      </c>
      <c r="CH365" s="471">
        <f t="shared" si="715"/>
        <v>1</v>
      </c>
      <c r="CI365" s="471">
        <f t="shared" si="715"/>
        <v>1</v>
      </c>
      <c r="CJ365" s="471">
        <f t="shared" si="715"/>
        <v>1</v>
      </c>
      <c r="CK365" s="471">
        <f t="shared" si="715"/>
        <v>1</v>
      </c>
      <c r="CL365" s="471">
        <f t="shared" si="715"/>
        <v>1</v>
      </c>
      <c r="CM365" s="471">
        <f t="shared" si="715"/>
        <v>1</v>
      </c>
      <c r="CN365" s="471">
        <f t="shared" si="715"/>
        <v>1</v>
      </c>
      <c r="CO365" s="471">
        <f t="shared" si="715"/>
        <v>1</v>
      </c>
      <c r="CP365" s="471">
        <f t="shared" si="715"/>
        <v>1</v>
      </c>
      <c r="CQ365" s="471">
        <f t="shared" si="715"/>
        <v>1</v>
      </c>
      <c r="CR365" s="471">
        <f t="shared" si="715"/>
        <v>1</v>
      </c>
      <c r="CS365" s="471">
        <f t="shared" si="715"/>
        <v>1</v>
      </c>
      <c r="CT365" s="471">
        <f t="shared" si="715"/>
        <v>0.97345132743362828</v>
      </c>
      <c r="CU365" s="471">
        <f t="shared" si="715"/>
        <v>0.97345132743362828</v>
      </c>
      <c r="CV365" s="471">
        <f t="shared" si="715"/>
        <v>0.84955752212389379</v>
      </c>
      <c r="CW365" s="471">
        <f t="shared" si="715"/>
        <v>0.87610619469026552</v>
      </c>
      <c r="CX365" s="471">
        <f t="shared" si="715"/>
        <v>0.87610619469026552</v>
      </c>
      <c r="CY365" s="471">
        <f t="shared" si="715"/>
        <v>1</v>
      </c>
      <c r="CZ365" s="471">
        <f t="shared" si="715"/>
        <v>1</v>
      </c>
      <c r="DA365" s="471">
        <f t="shared" si="715"/>
        <v>1</v>
      </c>
      <c r="DB365" s="471">
        <f t="shared" si="715"/>
        <v>1</v>
      </c>
      <c r="DC365" s="471">
        <f t="shared" si="715"/>
        <v>1</v>
      </c>
      <c r="DD365" s="471">
        <f t="shared" si="715"/>
        <v>1</v>
      </c>
      <c r="DE365" s="471">
        <f t="shared" si="715"/>
        <v>1</v>
      </c>
      <c r="DF365" s="471">
        <f t="shared" si="715"/>
        <v>1</v>
      </c>
      <c r="DG365" s="471">
        <f t="shared" si="715"/>
        <v>1</v>
      </c>
      <c r="DH365" s="471">
        <f t="shared" si="715"/>
        <v>1</v>
      </c>
      <c r="DI365" s="471">
        <f t="shared" si="715"/>
        <v>1</v>
      </c>
      <c r="DJ365" s="471">
        <f t="shared" si="715"/>
        <v>1</v>
      </c>
      <c r="DK365" s="471">
        <f t="shared" si="715"/>
        <v>1</v>
      </c>
      <c r="DL365" s="471">
        <f t="shared" si="715"/>
        <v>1</v>
      </c>
      <c r="DM365" s="471">
        <f t="shared" si="715"/>
        <v>1</v>
      </c>
      <c r="DN365" s="471">
        <f t="shared" si="715"/>
        <v>1</v>
      </c>
      <c r="DO365" s="471">
        <f t="shared" si="715"/>
        <v>1</v>
      </c>
      <c r="DP365" s="471">
        <f t="shared" si="715"/>
        <v>1</v>
      </c>
      <c r="DQ365" s="471">
        <f t="shared" si="715"/>
        <v>1</v>
      </c>
      <c r="DR365" s="471">
        <f t="shared" si="715"/>
        <v>1</v>
      </c>
      <c r="DS365" s="471">
        <f t="shared" si="715"/>
        <v>1</v>
      </c>
      <c r="DT365" s="471">
        <f t="shared" si="715"/>
        <v>1</v>
      </c>
      <c r="DU365" s="471">
        <f t="shared" si="715"/>
        <v>1</v>
      </c>
      <c r="DV365" s="471">
        <f t="shared" si="715"/>
        <v>1</v>
      </c>
      <c r="DW365" s="471">
        <f t="shared" si="715"/>
        <v>1</v>
      </c>
      <c r="DX365" s="471">
        <f t="shared" si="715"/>
        <v>1</v>
      </c>
      <c r="DY365" s="471">
        <f t="shared" si="715"/>
        <v>0.8584070796460177</v>
      </c>
      <c r="DZ365" s="471">
        <f t="shared" si="715"/>
        <v>0.8584070796460177</v>
      </c>
      <c r="EA365" s="471">
        <f t="shared" si="715"/>
        <v>0.8584070796460177</v>
      </c>
      <c r="EB365" s="471">
        <f t="shared" si="715"/>
        <v>1</v>
      </c>
      <c r="EC365" s="471">
        <f t="shared" ref="EC365:GN365" si="716">EC364/$B$364</f>
        <v>1</v>
      </c>
      <c r="ED365" s="471">
        <f t="shared" si="716"/>
        <v>1</v>
      </c>
      <c r="EE365" s="471">
        <f t="shared" si="716"/>
        <v>1</v>
      </c>
      <c r="EF365" s="471">
        <f t="shared" si="716"/>
        <v>1</v>
      </c>
      <c r="EG365" s="471">
        <f t="shared" si="716"/>
        <v>1</v>
      </c>
      <c r="EH365" s="471">
        <f t="shared" si="716"/>
        <v>1</v>
      </c>
      <c r="EI365" s="471">
        <f t="shared" si="716"/>
        <v>1</v>
      </c>
      <c r="EJ365" s="471">
        <f t="shared" si="716"/>
        <v>1</v>
      </c>
      <c r="EK365" s="471">
        <f t="shared" si="716"/>
        <v>1</v>
      </c>
      <c r="EL365" s="471">
        <f t="shared" si="716"/>
        <v>1</v>
      </c>
      <c r="EM365" s="471">
        <f t="shared" si="716"/>
        <v>1</v>
      </c>
      <c r="EN365" s="471">
        <f t="shared" si="716"/>
        <v>1</v>
      </c>
      <c r="EO365" s="471">
        <f t="shared" si="716"/>
        <v>1</v>
      </c>
      <c r="EP365" s="471">
        <f t="shared" si="716"/>
        <v>1</v>
      </c>
      <c r="EQ365" s="471">
        <f t="shared" si="716"/>
        <v>1</v>
      </c>
      <c r="ER365" s="471">
        <f t="shared" si="716"/>
        <v>1</v>
      </c>
      <c r="ES365" s="471">
        <f t="shared" si="716"/>
        <v>1</v>
      </c>
      <c r="ET365" s="471">
        <f t="shared" si="716"/>
        <v>1</v>
      </c>
      <c r="EU365" s="471">
        <f t="shared" si="716"/>
        <v>1</v>
      </c>
      <c r="EV365" s="471">
        <f t="shared" si="716"/>
        <v>1</v>
      </c>
      <c r="EW365" s="471">
        <f t="shared" si="716"/>
        <v>0.54867256637168138</v>
      </c>
      <c r="EX365" s="471">
        <f t="shared" si="716"/>
        <v>0.50442477876106195</v>
      </c>
      <c r="EY365" s="471">
        <f t="shared" si="716"/>
        <v>0.50442477876106195</v>
      </c>
      <c r="EZ365" s="471">
        <f t="shared" si="716"/>
        <v>0.50442477876106195</v>
      </c>
      <c r="FA365" s="471">
        <f t="shared" si="716"/>
        <v>0.50442477876106195</v>
      </c>
      <c r="FB365" s="471">
        <f t="shared" si="716"/>
        <v>0.38053097345132741</v>
      </c>
      <c r="FC365" s="471">
        <f t="shared" si="716"/>
        <v>0.38053097345132741</v>
      </c>
      <c r="FD365" s="471">
        <f t="shared" si="716"/>
        <v>0.38053097345132741</v>
      </c>
      <c r="FE365" s="471">
        <f t="shared" si="716"/>
        <v>0.38053097345132741</v>
      </c>
      <c r="FF365" s="471">
        <f t="shared" si="716"/>
        <v>0.38053097345132741</v>
      </c>
      <c r="FG365" s="471">
        <f t="shared" si="716"/>
        <v>0.38053097345132741</v>
      </c>
      <c r="FH365" s="471">
        <f t="shared" si="716"/>
        <v>0.38053097345132741</v>
      </c>
      <c r="FI365" s="471">
        <f t="shared" si="716"/>
        <v>0.38053097345132741</v>
      </c>
      <c r="FJ365" s="471">
        <f t="shared" si="716"/>
        <v>0.38053097345132741</v>
      </c>
      <c r="FK365" s="471">
        <f t="shared" si="716"/>
        <v>0.38053097345132741</v>
      </c>
      <c r="FL365" s="471">
        <f t="shared" si="716"/>
        <v>0.38053097345132741</v>
      </c>
      <c r="FM365" s="471">
        <f t="shared" si="716"/>
        <v>0.38053097345132741</v>
      </c>
      <c r="FN365" s="471">
        <f t="shared" si="716"/>
        <v>0.38053097345132741</v>
      </c>
      <c r="FO365" s="471">
        <f t="shared" si="716"/>
        <v>0.38053097345132741</v>
      </c>
      <c r="FP365" s="471">
        <f t="shared" si="716"/>
        <v>0.38053097345132741</v>
      </c>
      <c r="FQ365" s="471">
        <f t="shared" si="716"/>
        <v>0.38053097345132741</v>
      </c>
      <c r="FR365" s="471">
        <f t="shared" si="716"/>
        <v>0.38053097345132741</v>
      </c>
      <c r="FS365" s="471">
        <f t="shared" si="716"/>
        <v>0.38053097345132741</v>
      </c>
      <c r="FT365" s="471">
        <f t="shared" si="716"/>
        <v>0.29203539823008851</v>
      </c>
      <c r="FU365" s="471">
        <f t="shared" si="716"/>
        <v>0.29203539823008851</v>
      </c>
      <c r="FV365" s="471">
        <f t="shared" si="716"/>
        <v>0.29203539823008851</v>
      </c>
      <c r="FW365" s="471">
        <f t="shared" si="716"/>
        <v>0.38053097345132741</v>
      </c>
      <c r="FX365" s="471">
        <f t="shared" si="716"/>
        <v>0.38053097345132741</v>
      </c>
      <c r="FY365" s="471">
        <f t="shared" si="716"/>
        <v>0.38053097345132741</v>
      </c>
      <c r="FZ365" s="471">
        <f t="shared" si="716"/>
        <v>0.38053097345132741</v>
      </c>
      <c r="GA365" s="471">
        <f t="shared" si="716"/>
        <v>0.38053097345132741</v>
      </c>
      <c r="GB365" s="471">
        <f t="shared" si="716"/>
        <v>0.38053097345132741</v>
      </c>
      <c r="GC365" s="471">
        <f t="shared" si="716"/>
        <v>0.38053097345132741</v>
      </c>
      <c r="GD365" s="471">
        <f t="shared" si="716"/>
        <v>0.38053097345132741</v>
      </c>
      <c r="GE365" s="471">
        <f t="shared" si="716"/>
        <v>0.38053097345132741</v>
      </c>
      <c r="GF365" s="471">
        <f t="shared" si="716"/>
        <v>0.38053097345132741</v>
      </c>
      <c r="GG365" s="471">
        <f t="shared" si="716"/>
        <v>0.38053097345132741</v>
      </c>
      <c r="GH365" s="471">
        <f t="shared" si="716"/>
        <v>0.38053097345132741</v>
      </c>
      <c r="GI365" s="471">
        <f t="shared" si="716"/>
        <v>0.35398230088495575</v>
      </c>
      <c r="GJ365" s="471">
        <f t="shared" si="716"/>
        <v>0.35398230088495575</v>
      </c>
      <c r="GK365" s="471">
        <f t="shared" si="716"/>
        <v>0.23008849557522124</v>
      </c>
      <c r="GL365" s="471">
        <f t="shared" si="716"/>
        <v>0.23008849557522124</v>
      </c>
      <c r="GM365" s="471">
        <f t="shared" si="716"/>
        <v>0.23008849557522124</v>
      </c>
      <c r="GN365" s="471">
        <f t="shared" si="716"/>
        <v>0.23008849557522124</v>
      </c>
      <c r="GO365" s="471">
        <f t="shared" ref="GO365:IZ365" si="717">GO364/$B$364</f>
        <v>0.23008849557522124</v>
      </c>
      <c r="GP365" s="471">
        <f t="shared" si="717"/>
        <v>0.23008849557522124</v>
      </c>
      <c r="GQ365" s="471">
        <f t="shared" si="717"/>
        <v>0.23008849557522124</v>
      </c>
      <c r="GR365" s="471">
        <f t="shared" si="717"/>
        <v>0.23008849557522124</v>
      </c>
      <c r="GS365" s="471">
        <f t="shared" si="717"/>
        <v>0.23008849557522124</v>
      </c>
      <c r="GT365" s="471">
        <f t="shared" si="717"/>
        <v>0.23008849557522124</v>
      </c>
      <c r="GU365" s="471">
        <f t="shared" si="717"/>
        <v>0.23008849557522124</v>
      </c>
      <c r="GV365" s="471">
        <f t="shared" si="717"/>
        <v>0.23008849557522124</v>
      </c>
      <c r="GW365" s="471">
        <f t="shared" si="717"/>
        <v>0.23008849557522124</v>
      </c>
      <c r="GX365" s="471">
        <f t="shared" si="717"/>
        <v>0.23008849557522124</v>
      </c>
      <c r="GY365" s="471">
        <f t="shared" si="717"/>
        <v>0.23008849557522124</v>
      </c>
      <c r="GZ365" s="471">
        <f t="shared" si="717"/>
        <v>0.23008849557522124</v>
      </c>
      <c r="HA365" s="471">
        <f t="shared" si="717"/>
        <v>0.23008849557522124</v>
      </c>
      <c r="HB365" s="471">
        <f t="shared" si="717"/>
        <v>0.23008849557522124</v>
      </c>
      <c r="HC365" s="471">
        <f t="shared" si="717"/>
        <v>0.23008849557522124</v>
      </c>
      <c r="HD365" s="471">
        <f t="shared" si="717"/>
        <v>0.23008849557522124</v>
      </c>
      <c r="HE365" s="471">
        <f t="shared" si="717"/>
        <v>0.23008849557522124</v>
      </c>
      <c r="HF365" s="471">
        <f t="shared" si="717"/>
        <v>0.23008849557522124</v>
      </c>
      <c r="HG365" s="471">
        <f t="shared" si="717"/>
        <v>0.23008849557522124</v>
      </c>
      <c r="HH365" s="471">
        <f t="shared" si="717"/>
        <v>0.23008849557522124</v>
      </c>
      <c r="HI365" s="471">
        <f t="shared" si="717"/>
        <v>0.23008849557522124</v>
      </c>
      <c r="HJ365" s="471">
        <f t="shared" si="717"/>
        <v>0.23008849557522124</v>
      </c>
      <c r="HK365" s="471">
        <f t="shared" si="717"/>
        <v>0.23008849557522124</v>
      </c>
      <c r="HL365" s="471">
        <f t="shared" si="717"/>
        <v>0.23008849557522124</v>
      </c>
      <c r="HM365" s="471">
        <f t="shared" si="717"/>
        <v>0.23008849557522124</v>
      </c>
      <c r="HN365" s="471">
        <f t="shared" si="717"/>
        <v>8.8495575221238937E-2</v>
      </c>
      <c r="HO365" s="471">
        <f t="shared" si="717"/>
        <v>8.8495575221238937E-2</v>
      </c>
      <c r="HP365" s="471">
        <f t="shared" si="717"/>
        <v>8.8495575221238937E-2</v>
      </c>
      <c r="HQ365" s="471">
        <f t="shared" si="717"/>
        <v>8.8495575221238937E-2</v>
      </c>
      <c r="HR365" s="471">
        <f t="shared" si="717"/>
        <v>8.8495575221238937E-2</v>
      </c>
      <c r="HS365" s="471">
        <f t="shared" si="717"/>
        <v>8.8495575221238937E-2</v>
      </c>
      <c r="HT365" s="471">
        <f t="shared" si="717"/>
        <v>8.8495575221238937E-2</v>
      </c>
      <c r="HU365" s="471">
        <f t="shared" si="717"/>
        <v>8.8495575221238937E-2</v>
      </c>
      <c r="HV365" s="471">
        <f t="shared" si="717"/>
        <v>8.8495575221238937E-2</v>
      </c>
      <c r="HW365" s="471">
        <f t="shared" si="717"/>
        <v>8.8495575221238937E-2</v>
      </c>
      <c r="HX365" s="471">
        <f t="shared" si="717"/>
        <v>8.8495575221238937E-2</v>
      </c>
      <c r="HY365" s="471">
        <f t="shared" si="717"/>
        <v>8.8495575221238937E-2</v>
      </c>
      <c r="HZ365" s="471">
        <f t="shared" si="717"/>
        <v>8.8495575221238937E-2</v>
      </c>
      <c r="IA365" s="471">
        <f t="shared" si="717"/>
        <v>8.8495575221238937E-2</v>
      </c>
      <c r="IB365" s="471">
        <f t="shared" si="717"/>
        <v>8.8495575221238937E-2</v>
      </c>
      <c r="IC365" s="471">
        <f t="shared" si="717"/>
        <v>8.8495575221238937E-2</v>
      </c>
      <c r="ID365" s="471">
        <f t="shared" si="717"/>
        <v>8.8495575221238937E-2</v>
      </c>
      <c r="IE365" s="471">
        <f t="shared" si="717"/>
        <v>8.8495575221238937E-2</v>
      </c>
      <c r="IF365" s="471">
        <f t="shared" si="717"/>
        <v>8.8495575221238937E-2</v>
      </c>
      <c r="IG365" s="471">
        <f t="shared" si="717"/>
        <v>8.8495575221238937E-2</v>
      </c>
      <c r="IH365" s="471">
        <f t="shared" si="717"/>
        <v>8.8495575221238937E-2</v>
      </c>
      <c r="II365" s="471">
        <f t="shared" si="717"/>
        <v>8.8495575221238937E-2</v>
      </c>
      <c r="IJ365" s="471">
        <f t="shared" si="717"/>
        <v>8.8495575221238937E-2</v>
      </c>
      <c r="IK365" s="471">
        <f t="shared" si="717"/>
        <v>8.8495575221238937E-2</v>
      </c>
      <c r="IL365" s="471">
        <f t="shared" si="717"/>
        <v>8.8495575221238937E-2</v>
      </c>
      <c r="IM365" s="471">
        <f t="shared" si="717"/>
        <v>8.8495575221238937E-2</v>
      </c>
      <c r="IN365" s="471">
        <f t="shared" si="717"/>
        <v>8.8495575221238937E-2</v>
      </c>
      <c r="IO365" s="471">
        <f t="shared" si="717"/>
        <v>8.8495575221238937E-2</v>
      </c>
      <c r="IP365" s="471">
        <f t="shared" si="717"/>
        <v>8.8495575221238937E-2</v>
      </c>
      <c r="IQ365" s="471">
        <f t="shared" si="717"/>
        <v>8.8495575221238937E-2</v>
      </c>
      <c r="IR365" s="471">
        <f t="shared" si="717"/>
        <v>8.8495575221238937E-2</v>
      </c>
      <c r="IS365" s="471">
        <f t="shared" si="717"/>
        <v>8.8495575221238937E-2</v>
      </c>
      <c r="IT365" s="471">
        <f t="shared" si="717"/>
        <v>8.8495575221238937E-2</v>
      </c>
      <c r="IU365" s="471">
        <f t="shared" si="717"/>
        <v>8.8495575221238937E-2</v>
      </c>
      <c r="IV365" s="471">
        <f t="shared" si="717"/>
        <v>8.8495575221238937E-2</v>
      </c>
      <c r="IW365" s="471">
        <f t="shared" si="717"/>
        <v>8.8495575221238937E-2</v>
      </c>
      <c r="IX365" s="471">
        <f t="shared" si="717"/>
        <v>8.8495575221238937E-2</v>
      </c>
      <c r="IY365" s="471">
        <f t="shared" si="717"/>
        <v>8.8495575221238937E-2</v>
      </c>
      <c r="IZ365" s="471">
        <f t="shared" si="717"/>
        <v>8.8495575221238937E-2</v>
      </c>
      <c r="JA365" s="471">
        <f t="shared" ref="JA365:LL365" si="718">JA364/$B$364</f>
        <v>8.8495575221238937E-2</v>
      </c>
      <c r="JB365" s="471">
        <f t="shared" si="718"/>
        <v>8.8495575221238937E-2</v>
      </c>
      <c r="JC365" s="471">
        <f t="shared" si="718"/>
        <v>8.8495575221238937E-2</v>
      </c>
      <c r="JD365" s="471">
        <f t="shared" si="718"/>
        <v>8.8495575221238937E-2</v>
      </c>
      <c r="JE365" s="471">
        <f t="shared" si="718"/>
        <v>8.8495575221238937E-2</v>
      </c>
      <c r="JF365" s="471">
        <f t="shared" si="718"/>
        <v>8.8495575221238937E-2</v>
      </c>
      <c r="JG365" s="471">
        <f t="shared" si="718"/>
        <v>8.8495575221238937E-2</v>
      </c>
      <c r="JH365" s="471">
        <f t="shared" si="718"/>
        <v>8.8495575221238937E-2</v>
      </c>
      <c r="JI365" s="471">
        <f t="shared" si="718"/>
        <v>0</v>
      </c>
      <c r="JJ365" s="471">
        <f t="shared" si="718"/>
        <v>0</v>
      </c>
      <c r="JK365" s="471">
        <f t="shared" si="718"/>
        <v>0</v>
      </c>
      <c r="JL365" s="471">
        <f t="shared" si="718"/>
        <v>0</v>
      </c>
      <c r="JM365" s="471">
        <f t="shared" si="718"/>
        <v>0</v>
      </c>
      <c r="JN365" s="471">
        <f t="shared" si="718"/>
        <v>0</v>
      </c>
      <c r="JO365" s="471">
        <f t="shared" si="718"/>
        <v>0</v>
      </c>
      <c r="JP365" s="471">
        <f t="shared" si="718"/>
        <v>0</v>
      </c>
      <c r="JQ365" s="471">
        <f t="shared" si="718"/>
        <v>0</v>
      </c>
      <c r="JR365" s="471">
        <f t="shared" si="718"/>
        <v>0</v>
      </c>
      <c r="JS365" s="471">
        <f t="shared" si="718"/>
        <v>0</v>
      </c>
      <c r="JT365" s="471">
        <f t="shared" si="718"/>
        <v>0</v>
      </c>
      <c r="JU365" s="471">
        <f t="shared" si="718"/>
        <v>0</v>
      </c>
      <c r="JV365" s="471">
        <f t="shared" si="718"/>
        <v>0</v>
      </c>
      <c r="JW365" s="471">
        <f t="shared" si="718"/>
        <v>0</v>
      </c>
      <c r="JX365" s="471">
        <f t="shared" si="718"/>
        <v>0</v>
      </c>
      <c r="JY365" s="471">
        <f t="shared" si="718"/>
        <v>0</v>
      </c>
      <c r="JZ365" s="471">
        <f t="shared" si="718"/>
        <v>0</v>
      </c>
      <c r="KA365" s="471">
        <f t="shared" si="718"/>
        <v>0</v>
      </c>
      <c r="KB365" s="471">
        <f t="shared" si="718"/>
        <v>0</v>
      </c>
      <c r="KC365" s="471">
        <f t="shared" si="718"/>
        <v>0</v>
      </c>
      <c r="KD365" s="471">
        <f t="shared" si="718"/>
        <v>0</v>
      </c>
      <c r="KE365" s="471">
        <f t="shared" si="718"/>
        <v>0</v>
      </c>
      <c r="KF365" s="471">
        <f t="shared" si="718"/>
        <v>0</v>
      </c>
      <c r="KG365" s="471">
        <f t="shared" si="718"/>
        <v>0</v>
      </c>
      <c r="KH365" s="471">
        <f t="shared" si="718"/>
        <v>0</v>
      </c>
      <c r="KI365" s="471">
        <f t="shared" si="718"/>
        <v>0</v>
      </c>
      <c r="KJ365" s="471">
        <f t="shared" si="718"/>
        <v>0</v>
      </c>
      <c r="KK365" s="471">
        <f t="shared" si="718"/>
        <v>0</v>
      </c>
      <c r="KL365" s="471">
        <f t="shared" si="718"/>
        <v>0</v>
      </c>
      <c r="KM365" s="471">
        <f t="shared" si="718"/>
        <v>0</v>
      </c>
      <c r="KN365" s="471">
        <f t="shared" si="718"/>
        <v>0</v>
      </c>
      <c r="KO365" s="471">
        <f t="shared" si="718"/>
        <v>0</v>
      </c>
      <c r="KP365" s="471">
        <f t="shared" si="718"/>
        <v>0</v>
      </c>
      <c r="KQ365" s="471">
        <f t="shared" si="718"/>
        <v>0</v>
      </c>
      <c r="KR365" s="471">
        <f t="shared" si="718"/>
        <v>0</v>
      </c>
      <c r="KS365" s="471">
        <f t="shared" si="718"/>
        <v>0</v>
      </c>
      <c r="KT365" s="471">
        <f t="shared" si="718"/>
        <v>0</v>
      </c>
      <c r="KU365" s="471">
        <f t="shared" si="718"/>
        <v>0</v>
      </c>
      <c r="KV365" s="471">
        <f t="shared" si="718"/>
        <v>0</v>
      </c>
      <c r="KW365" s="471">
        <f t="shared" si="718"/>
        <v>0</v>
      </c>
      <c r="KX365" s="471">
        <f t="shared" si="718"/>
        <v>0</v>
      </c>
      <c r="KY365" s="471">
        <f t="shared" si="718"/>
        <v>0</v>
      </c>
      <c r="KZ365" s="471">
        <f t="shared" si="718"/>
        <v>0</v>
      </c>
      <c r="LA365" s="471">
        <f t="shared" si="718"/>
        <v>0</v>
      </c>
      <c r="LB365" s="471">
        <f t="shared" si="718"/>
        <v>0</v>
      </c>
      <c r="LC365" s="471">
        <f t="shared" si="718"/>
        <v>0</v>
      </c>
      <c r="LD365" s="471">
        <f t="shared" si="718"/>
        <v>0</v>
      </c>
      <c r="LE365" s="471">
        <f t="shared" si="718"/>
        <v>0</v>
      </c>
      <c r="LF365" s="471">
        <f t="shared" si="718"/>
        <v>0</v>
      </c>
      <c r="LG365" s="471">
        <f t="shared" si="718"/>
        <v>0</v>
      </c>
      <c r="LH365" s="471">
        <f t="shared" si="718"/>
        <v>0</v>
      </c>
      <c r="LI365" s="471">
        <f t="shared" si="718"/>
        <v>0</v>
      </c>
      <c r="LJ365" s="471">
        <f t="shared" si="718"/>
        <v>0</v>
      </c>
      <c r="LK365" s="471">
        <f t="shared" si="718"/>
        <v>0</v>
      </c>
      <c r="LL365" s="471">
        <f t="shared" si="718"/>
        <v>0</v>
      </c>
      <c r="LM365" s="471">
        <f t="shared" ref="LM365:NK365" si="719">LM364/$B$364</f>
        <v>0</v>
      </c>
      <c r="LN365" s="471">
        <f t="shared" si="719"/>
        <v>0</v>
      </c>
      <c r="LO365" s="471">
        <f t="shared" si="719"/>
        <v>0</v>
      </c>
      <c r="LP365" s="471">
        <f t="shared" si="719"/>
        <v>0</v>
      </c>
      <c r="LQ365" s="471">
        <f t="shared" si="719"/>
        <v>0</v>
      </c>
      <c r="LR365" s="471">
        <f t="shared" si="719"/>
        <v>0</v>
      </c>
      <c r="LS365" s="471">
        <f t="shared" si="719"/>
        <v>0</v>
      </c>
      <c r="LT365" s="471">
        <f t="shared" si="719"/>
        <v>0</v>
      </c>
      <c r="LU365" s="471">
        <f t="shared" si="719"/>
        <v>0</v>
      </c>
      <c r="LV365" s="471">
        <f t="shared" si="719"/>
        <v>0</v>
      </c>
      <c r="LW365" s="471">
        <f t="shared" si="719"/>
        <v>0</v>
      </c>
      <c r="LX365" s="471">
        <f t="shared" si="719"/>
        <v>0</v>
      </c>
      <c r="LY365" s="471">
        <f t="shared" si="719"/>
        <v>0</v>
      </c>
      <c r="LZ365" s="471">
        <f t="shared" si="719"/>
        <v>0</v>
      </c>
      <c r="MA365" s="471">
        <f t="shared" si="719"/>
        <v>0</v>
      </c>
      <c r="MB365" s="471">
        <f t="shared" si="719"/>
        <v>0</v>
      </c>
      <c r="MC365" s="471">
        <f t="shared" si="719"/>
        <v>0</v>
      </c>
      <c r="MD365" s="471">
        <f t="shared" si="719"/>
        <v>0</v>
      </c>
      <c r="ME365" s="471">
        <f t="shared" si="719"/>
        <v>0</v>
      </c>
      <c r="MF365" s="471">
        <f t="shared" si="719"/>
        <v>0</v>
      </c>
      <c r="MG365" s="471">
        <f t="shared" si="719"/>
        <v>0</v>
      </c>
      <c r="MH365" s="471">
        <f t="shared" si="719"/>
        <v>0</v>
      </c>
      <c r="MI365" s="471">
        <f t="shared" si="719"/>
        <v>0</v>
      </c>
      <c r="MJ365" s="471">
        <f t="shared" si="719"/>
        <v>0</v>
      </c>
      <c r="MK365" s="471">
        <f t="shared" si="719"/>
        <v>0</v>
      </c>
      <c r="ML365" s="471">
        <f t="shared" si="719"/>
        <v>0</v>
      </c>
      <c r="MM365" s="471">
        <f t="shared" si="719"/>
        <v>0</v>
      </c>
      <c r="MN365" s="471">
        <f t="shared" si="719"/>
        <v>0</v>
      </c>
      <c r="MO365" s="471">
        <f t="shared" si="719"/>
        <v>0</v>
      </c>
      <c r="MP365" s="471">
        <f t="shared" si="719"/>
        <v>0</v>
      </c>
      <c r="MQ365" s="471">
        <f t="shared" si="719"/>
        <v>0</v>
      </c>
      <c r="MR365" s="471">
        <f t="shared" si="719"/>
        <v>0</v>
      </c>
      <c r="MS365" s="471">
        <f t="shared" si="719"/>
        <v>0</v>
      </c>
      <c r="MT365" s="471">
        <f t="shared" si="719"/>
        <v>0</v>
      </c>
      <c r="MU365" s="471">
        <f t="shared" si="719"/>
        <v>0</v>
      </c>
      <c r="MV365" s="471">
        <f t="shared" si="719"/>
        <v>0</v>
      </c>
      <c r="MW365" s="471">
        <f t="shared" si="719"/>
        <v>0</v>
      </c>
      <c r="MX365" s="471">
        <f t="shared" si="719"/>
        <v>0</v>
      </c>
      <c r="MY365" s="471">
        <f t="shared" si="719"/>
        <v>0</v>
      </c>
      <c r="MZ365" s="471">
        <f t="shared" si="719"/>
        <v>0</v>
      </c>
      <c r="NA365" s="471">
        <f t="shared" si="719"/>
        <v>0</v>
      </c>
      <c r="NB365" s="471">
        <f t="shared" si="719"/>
        <v>0</v>
      </c>
      <c r="NC365" s="471">
        <f t="shared" si="719"/>
        <v>0</v>
      </c>
      <c r="ND365" s="471">
        <f t="shared" si="719"/>
        <v>0</v>
      </c>
      <c r="NE365" s="471">
        <f t="shared" si="719"/>
        <v>0</v>
      </c>
      <c r="NF365" s="471">
        <f t="shared" si="719"/>
        <v>0</v>
      </c>
      <c r="NG365" s="471">
        <f t="shared" si="719"/>
        <v>0</v>
      </c>
      <c r="NH365" s="471">
        <f t="shared" si="719"/>
        <v>0</v>
      </c>
      <c r="NI365" s="471">
        <f t="shared" si="719"/>
        <v>0</v>
      </c>
      <c r="NJ365" s="471">
        <f t="shared" si="719"/>
        <v>0</v>
      </c>
      <c r="NK365" s="471">
        <f t="shared" si="719"/>
        <v>0</v>
      </c>
    </row>
  </sheetData>
  <dataValidations count="2">
    <dataValidation type="list" allowBlank="1" showInputMessage="1" showErrorMessage="1" sqref="Z99:AA103 Z147:AA151 AL147 I147:J151 Z51:AA55 AL51 I51:J55 Z67:AA71 AL67 I67:J71 Z19:AA23 AL19 I19:J23 AL99 I99:J103 Z35:AA39 AL35 I35:J39 Z115:AA119 AL115 I115:J119 Z131:AA135 AL131 I131:J135 Z83:AA87 AL83 I83:J87 I3:J7 Z3:AA7 AL3" xr:uid="{25CAAFD8-A86B-4123-91F8-902E1954797F}">
      <formula1>$C$349:$C$350</formula1>
    </dataValidation>
    <dataValidation type="list" allowBlank="1" showInputMessage="1" showErrorMessage="1" sqref="G147 G99 X99 G83 X83 G131 X131 G115 X115 G35 X35 X147 G19 X19 G67 X67 G51 X51 G3 X3" xr:uid="{3A36733F-6E4A-4B5E-B892-48A80536F539}">
      <formula1>$C$343:$C$346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A3E71-CDA6-4528-BC2A-4258CF3EAF44}">
  <dimension ref="B1:EK84"/>
  <sheetViews>
    <sheetView topLeftCell="A33" zoomScale="70" zoomScaleNormal="70" workbookViewId="0">
      <selection activeCell="C71" sqref="C71"/>
    </sheetView>
  </sheetViews>
  <sheetFormatPr baseColWidth="10" defaultColWidth="8.83203125" defaultRowHeight="15" x14ac:dyDescent="0.2"/>
  <cols>
    <col min="1" max="1" width="4.6640625" customWidth="1"/>
    <col min="2" max="2" width="23.6640625" bestFit="1" customWidth="1"/>
    <col min="3" max="3" width="26" bestFit="1" customWidth="1"/>
    <col min="4" max="4" width="9.33203125" bestFit="1" customWidth="1"/>
    <col min="5" max="5" width="6.1640625" bestFit="1" customWidth="1"/>
    <col min="6" max="6" width="5.83203125" bestFit="1" customWidth="1"/>
    <col min="7" max="7" width="7" bestFit="1" customWidth="1"/>
    <col min="8" max="9" width="5.83203125" bestFit="1" customWidth="1"/>
  </cols>
  <sheetData>
    <row r="1" spans="2:141" ht="16" thickBot="1" x14ac:dyDescent="0.25"/>
    <row r="2" spans="2:141" s="4" customFormat="1" ht="14" x14ac:dyDescent="0.2">
      <c r="C2" s="9" t="s">
        <v>142</v>
      </c>
      <c r="D2" s="19" t="s">
        <v>29</v>
      </c>
      <c r="E2" s="19" t="s">
        <v>148</v>
      </c>
      <c r="F2" s="19" t="s">
        <v>385</v>
      </c>
      <c r="G2" s="19" t="s">
        <v>305</v>
      </c>
      <c r="H2" s="307"/>
      <c r="I2" s="19"/>
      <c r="J2" s="19"/>
      <c r="K2" s="19"/>
      <c r="EK2" s="4">
        <v>0</v>
      </c>
    </row>
    <row r="3" spans="2:141" s="4" customFormat="1" thickBot="1" x14ac:dyDescent="0.25">
      <c r="B3" s="34"/>
      <c r="C3" s="79" t="s">
        <v>304</v>
      </c>
      <c r="D3" s="287">
        <f>SUM(D5,D19)</f>
        <v>2515241.6941249999</v>
      </c>
      <c r="E3" s="287">
        <f>D3/Units</f>
        <v>5835.8275965777257</v>
      </c>
      <c r="F3" s="34"/>
      <c r="G3" s="288">
        <f>D3/$B$9</f>
        <v>0.2276834745701746</v>
      </c>
      <c r="EK3" s="4">
        <v>0</v>
      </c>
    </row>
    <row r="4" spans="2:141" s="4" customFormat="1" ht="14" x14ac:dyDescent="0.2">
      <c r="G4" s="123"/>
      <c r="EK4" s="4">
        <v>0</v>
      </c>
    </row>
    <row r="5" spans="2:141" s="4" customFormat="1" thickBot="1" x14ac:dyDescent="0.25">
      <c r="B5" s="34"/>
      <c r="C5" s="152" t="s">
        <v>302</v>
      </c>
      <c r="D5" s="153">
        <f>SUM(D7,D10,D13,D16)</f>
        <v>825630.69412499992</v>
      </c>
      <c r="E5" s="154">
        <f>D5/Units</f>
        <v>1915.6164596867748</v>
      </c>
      <c r="F5" s="202">
        <f>D5/Revenue!$L$28</f>
        <v>2.4636499638194702</v>
      </c>
      <c r="G5" s="288">
        <f>D5/$B$9</f>
        <v>7.4737336610333271E-2</v>
      </c>
      <c r="EK5" s="4">
        <v>0</v>
      </c>
    </row>
    <row r="6" spans="2:141" s="4" customFormat="1" ht="14" x14ac:dyDescent="0.2">
      <c r="C6" s="57"/>
      <c r="D6" s="19"/>
      <c r="E6" s="19"/>
      <c r="G6" s="123"/>
      <c r="EK6" s="4">
        <v>0</v>
      </c>
    </row>
    <row r="7" spans="2:141" s="4" customFormat="1" ht="14" x14ac:dyDescent="0.2">
      <c r="B7" s="4" t="s">
        <v>21</v>
      </c>
      <c r="C7" s="61" t="s">
        <v>299</v>
      </c>
      <c r="D7" s="33">
        <f>SUM(D8)</f>
        <v>276177.45412499999</v>
      </c>
      <c r="E7" s="33">
        <f>D7/Units</f>
        <v>640.78295620649646</v>
      </c>
      <c r="F7" s="203">
        <f>D7/Revenue!$L$28</f>
        <v>0.82410280977247297</v>
      </c>
      <c r="G7" s="203"/>
      <c r="I7" s="59"/>
      <c r="EK7" s="4">
        <v>0</v>
      </c>
    </row>
    <row r="8" spans="2:141" s="4" customFormat="1" ht="14" x14ac:dyDescent="0.2">
      <c r="B8" s="204">
        <f>Summary!G49</f>
        <v>2.5000000000000001E-2</v>
      </c>
      <c r="C8" s="16" t="s">
        <v>390</v>
      </c>
      <c r="D8" s="7">
        <f>B8*B9</f>
        <v>276177.45412499999</v>
      </c>
      <c r="E8" s="7">
        <f>D8/Units</f>
        <v>640.78295620649646</v>
      </c>
      <c r="F8" s="119">
        <f>D8/Revenue!$L$28</f>
        <v>0.82410280977247297</v>
      </c>
      <c r="G8" s="123"/>
      <c r="EK8" s="4">
        <v>0</v>
      </c>
    </row>
    <row r="9" spans="2:141" s="4" customFormat="1" ht="14" x14ac:dyDescent="0.2">
      <c r="B9" s="150">
        <f>Summary!G18</f>
        <v>11047098.164999999</v>
      </c>
      <c r="D9" s="19"/>
      <c r="E9" s="19"/>
      <c r="G9" s="123"/>
      <c r="EK9" s="4">
        <v>0</v>
      </c>
    </row>
    <row r="10" spans="2:141" s="4" customFormat="1" ht="14" x14ac:dyDescent="0.2">
      <c r="C10" s="61" t="s">
        <v>249</v>
      </c>
      <c r="D10" s="33">
        <f>SUM(D11)</f>
        <v>387900</v>
      </c>
      <c r="E10" s="33">
        <f>D10/Units</f>
        <v>900</v>
      </c>
      <c r="F10" s="203">
        <f>D10/Revenue!$L$28</f>
        <v>1.1574785527788138</v>
      </c>
      <c r="G10" s="203"/>
      <c r="EK10" s="4">
        <v>0</v>
      </c>
    </row>
    <row r="11" spans="2:141" s="4" customFormat="1" ht="14" x14ac:dyDescent="0.2">
      <c r="C11" s="16" t="s">
        <v>300</v>
      </c>
      <c r="D11" s="7">
        <f>E11*Units</f>
        <v>387900</v>
      </c>
      <c r="E11" s="147">
        <v>900</v>
      </c>
      <c r="F11" s="119">
        <f>D11/Revenue!$L$28</f>
        <v>1.1574785527788138</v>
      </c>
      <c r="G11" s="119"/>
      <c r="EK11" s="4">
        <v>0</v>
      </c>
    </row>
    <row r="12" spans="2:141" s="4" customFormat="1" ht="14" x14ac:dyDescent="0.2">
      <c r="C12" s="16"/>
      <c r="D12" s="7"/>
      <c r="E12" s="7"/>
      <c r="EK12" s="4">
        <v>0</v>
      </c>
    </row>
    <row r="13" spans="2:141" s="4" customFormat="1" ht="14" x14ac:dyDescent="0.2">
      <c r="B13" s="6"/>
      <c r="C13" s="61" t="s">
        <v>136</v>
      </c>
      <c r="D13" s="33">
        <f>SUM(D14)</f>
        <v>75353.240000000005</v>
      </c>
      <c r="E13" s="33">
        <f>D13/Units</f>
        <v>174.83350348027844</v>
      </c>
      <c r="F13" s="203">
        <f>D13/Revenue!$L$28</f>
        <v>0.22485114509511378</v>
      </c>
      <c r="G13" s="203"/>
      <c r="EK13" s="4">
        <v>0</v>
      </c>
    </row>
    <row r="14" spans="2:141" s="4" customFormat="1" ht="14" x14ac:dyDescent="0.2">
      <c r="B14" s="258" t="s">
        <v>422</v>
      </c>
      <c r="C14" s="16" t="s">
        <v>391</v>
      </c>
      <c r="D14" s="258">
        <f>Macro!D4</f>
        <v>75353.240000000005</v>
      </c>
      <c r="E14" s="7">
        <f>D14/Units</f>
        <v>174.83350348027844</v>
      </c>
      <c r="F14" s="119">
        <f>D14/Revenue!$L$28</f>
        <v>0.22485114509511378</v>
      </c>
      <c r="G14" s="119"/>
      <c r="EK14" s="4">
        <v>0</v>
      </c>
    </row>
    <row r="15" spans="2:141" s="4" customFormat="1" ht="14" x14ac:dyDescent="0.2">
      <c r="C15" s="16"/>
      <c r="D15" s="7"/>
      <c r="E15" s="7"/>
      <c r="F15" s="119"/>
      <c r="G15" s="119"/>
      <c r="EK15" s="4">
        <v>0</v>
      </c>
    </row>
    <row r="16" spans="2:141" s="4" customFormat="1" ht="14" x14ac:dyDescent="0.2">
      <c r="C16" s="61" t="s">
        <v>571</v>
      </c>
      <c r="D16" s="33">
        <f>SUM(D17)</f>
        <v>86200</v>
      </c>
      <c r="E16" s="33">
        <f>D16/Units</f>
        <v>200</v>
      </c>
      <c r="F16" s="203">
        <f>D16/Revenue!$L$28</f>
        <v>0.25721745617306974</v>
      </c>
      <c r="G16" s="203"/>
      <c r="EK16" s="4">
        <v>0</v>
      </c>
    </row>
    <row r="17" spans="2:141" s="4" customFormat="1" ht="14" x14ac:dyDescent="0.2">
      <c r="D17" s="7">
        <f>E17*Units</f>
        <v>86200</v>
      </c>
      <c r="E17" s="147">
        <v>200</v>
      </c>
      <c r="F17" s="119">
        <f>D17/Revenue!$L$28</f>
        <v>0.25721745617306974</v>
      </c>
      <c r="G17" s="123"/>
      <c r="EK17" s="4">
        <v>0</v>
      </c>
    </row>
    <row r="18" spans="2:141" s="4" customFormat="1" ht="14" x14ac:dyDescent="0.2">
      <c r="F18" s="119"/>
      <c r="G18" s="123"/>
      <c r="I18" s="59"/>
      <c r="EK18" s="4">
        <v>0</v>
      </c>
    </row>
    <row r="19" spans="2:141" s="4" customFormat="1" thickBot="1" x14ac:dyDescent="0.25">
      <c r="B19" s="34"/>
      <c r="C19" s="34" t="s">
        <v>303</v>
      </c>
      <c r="D19" s="155">
        <f>SUM(D21,D24,D28,D31,D43,D46,D59,D62,D65,D68)</f>
        <v>1689611</v>
      </c>
      <c r="E19" s="154">
        <f>D19/Units</f>
        <v>3920.2111368909514</v>
      </c>
      <c r="F19" s="202">
        <f>D19/Revenue!$L$28</f>
        <v>5.0417336814621407</v>
      </c>
      <c r="G19" s="288">
        <f>D19/$B$9</f>
        <v>0.15294613795984136</v>
      </c>
      <c r="EK19" s="4">
        <v>0</v>
      </c>
    </row>
    <row r="20" spans="2:141" s="4" customFormat="1" ht="14" x14ac:dyDescent="0.2">
      <c r="F20" s="119"/>
      <c r="EK20" s="4">
        <v>0</v>
      </c>
    </row>
    <row r="21" spans="2:141" s="4" customFormat="1" ht="14" x14ac:dyDescent="0.2">
      <c r="C21" s="61" t="s">
        <v>247</v>
      </c>
      <c r="D21" s="33">
        <f>SUM(D22)</f>
        <v>0</v>
      </c>
      <c r="E21" s="33">
        <f>D21/Units</f>
        <v>0</v>
      </c>
      <c r="F21" s="203">
        <f>D21/Revenue!$L$28</f>
        <v>0</v>
      </c>
      <c r="G21" s="203"/>
      <c r="EK21" s="4">
        <v>0</v>
      </c>
    </row>
    <row r="22" spans="2:141" s="4" customFormat="1" ht="14" x14ac:dyDescent="0.2">
      <c r="C22" s="16"/>
      <c r="D22" s="7">
        <f>E22*Units</f>
        <v>0</v>
      </c>
      <c r="E22" s="147">
        <v>0</v>
      </c>
      <c r="F22" s="119">
        <f>D22/Revenue!$L$28</f>
        <v>0</v>
      </c>
      <c r="G22" s="119"/>
      <c r="EK22" s="4">
        <v>0</v>
      </c>
    </row>
    <row r="23" spans="2:141" s="4" customFormat="1" ht="14" x14ac:dyDescent="0.2">
      <c r="F23" s="119"/>
      <c r="G23" s="119"/>
      <c r="EK23" s="4">
        <v>0</v>
      </c>
    </row>
    <row r="24" spans="2:141" s="4" customFormat="1" ht="14" x14ac:dyDescent="0.2">
      <c r="C24" s="61" t="s">
        <v>279</v>
      </c>
      <c r="D24" s="33">
        <f>SUM(D25:D26)</f>
        <v>300000</v>
      </c>
      <c r="E24" s="33">
        <f>D24/Units</f>
        <v>696.05568445475637</v>
      </c>
      <c r="F24" s="203">
        <f>D24/Revenue!$L$28</f>
        <v>0.89518836255128686</v>
      </c>
      <c r="G24" s="203"/>
      <c r="EK24" s="4">
        <v>0</v>
      </c>
    </row>
    <row r="25" spans="2:141" s="4" customFormat="1" ht="14" x14ac:dyDescent="0.2">
      <c r="C25" s="16" t="s">
        <v>197</v>
      </c>
      <c r="D25" s="7">
        <f>E25*Units</f>
        <v>200000</v>
      </c>
      <c r="E25" s="147">
        <v>464.03712296983758</v>
      </c>
      <c r="F25" s="119">
        <f>D25/Revenue!$L$28</f>
        <v>0.59679224170085787</v>
      </c>
      <c r="G25" s="119"/>
      <c r="EK25" s="4">
        <v>0</v>
      </c>
    </row>
    <row r="26" spans="2:141" s="4" customFormat="1" ht="14" x14ac:dyDescent="0.2">
      <c r="C26" s="16" t="s">
        <v>298</v>
      </c>
      <c r="D26" s="7">
        <f>E26*Units</f>
        <v>100000</v>
      </c>
      <c r="E26" s="147">
        <v>232.01856148491879</v>
      </c>
      <c r="F26" s="119">
        <f>D26/Revenue!$L$28</f>
        <v>0.29839612085042894</v>
      </c>
      <c r="G26" s="119"/>
      <c r="EK26" s="4">
        <v>0</v>
      </c>
    </row>
    <row r="27" spans="2:141" s="4" customFormat="1" ht="14" x14ac:dyDescent="0.2">
      <c r="F27" s="119"/>
      <c r="G27" s="119"/>
      <c r="EK27" s="4">
        <v>0</v>
      </c>
    </row>
    <row r="28" spans="2:141" s="4" customFormat="1" ht="14" x14ac:dyDescent="0.2">
      <c r="C28" s="61" t="s">
        <v>280</v>
      </c>
      <c r="D28" s="33">
        <f>SUM(D29)</f>
        <v>0</v>
      </c>
      <c r="E28" s="33">
        <f>D28/Units</f>
        <v>0</v>
      </c>
      <c r="F28" s="203">
        <f>D28/Revenue!$L$28</f>
        <v>0</v>
      </c>
      <c r="G28" s="203"/>
      <c r="EK28" s="4">
        <v>0</v>
      </c>
    </row>
    <row r="29" spans="2:141" s="4" customFormat="1" ht="14" x14ac:dyDescent="0.2">
      <c r="C29" s="16"/>
      <c r="D29" s="7">
        <f>E29*Units</f>
        <v>0</v>
      </c>
      <c r="E29" s="147">
        <v>0</v>
      </c>
      <c r="F29" s="119">
        <f>D29/Revenue!$L$28</f>
        <v>0</v>
      </c>
      <c r="G29" s="119"/>
      <c r="EK29" s="4">
        <v>0</v>
      </c>
    </row>
    <row r="30" spans="2:141" s="4" customFormat="1" ht="14" x14ac:dyDescent="0.2">
      <c r="C30" s="6"/>
      <c r="D30" s="148"/>
      <c r="E30" s="148"/>
      <c r="F30" s="119"/>
      <c r="G30" s="119"/>
      <c r="EK30" s="4">
        <v>0</v>
      </c>
    </row>
    <row r="31" spans="2:141" s="4" customFormat="1" ht="14" x14ac:dyDescent="0.2">
      <c r="C31" s="61" t="s">
        <v>277</v>
      </c>
      <c r="D31" s="33">
        <f>SUM(D32:D41)</f>
        <v>652209</v>
      </c>
      <c r="E31" s="33">
        <f t="shared" ref="E31:E41" si="0">D31/Units</f>
        <v>1513.245939675174</v>
      </c>
      <c r="F31" s="203">
        <f>D31/Revenue!$L$28</f>
        <v>1.9461663558373741</v>
      </c>
      <c r="G31" s="203"/>
      <c r="EK31" s="4">
        <v>0</v>
      </c>
    </row>
    <row r="32" spans="2:141" s="4" customFormat="1" ht="14" x14ac:dyDescent="0.2">
      <c r="C32" s="16" t="s">
        <v>289</v>
      </c>
      <c r="D32" s="147">
        <v>90000</v>
      </c>
      <c r="E32" s="7">
        <f t="shared" si="0"/>
        <v>208.81670533642691</v>
      </c>
      <c r="F32" s="119">
        <f>D32/Revenue!$L$28</f>
        <v>0.26855650876538606</v>
      </c>
      <c r="G32" s="119"/>
      <c r="EK32" s="4">
        <v>0</v>
      </c>
    </row>
    <row r="33" spans="2:141" s="4" customFormat="1" ht="14" x14ac:dyDescent="0.2">
      <c r="C33" s="16" t="s">
        <v>290</v>
      </c>
      <c r="D33" s="147">
        <v>49920</v>
      </c>
      <c r="E33" s="7">
        <f t="shared" si="0"/>
        <v>115.82366589327147</v>
      </c>
      <c r="F33" s="119">
        <f>D33/Revenue!$L$28</f>
        <v>0.14895934352853413</v>
      </c>
      <c r="G33" s="119"/>
      <c r="EK33" s="4">
        <v>0</v>
      </c>
    </row>
    <row r="34" spans="2:141" s="4" customFormat="1" ht="14" x14ac:dyDescent="0.2">
      <c r="C34" s="16" t="s">
        <v>291</v>
      </c>
      <c r="D34" s="147">
        <v>74880</v>
      </c>
      <c r="E34" s="7">
        <f t="shared" si="0"/>
        <v>173.73549883990719</v>
      </c>
      <c r="F34" s="119">
        <f>D34/Revenue!$L$28</f>
        <v>0.22343901529280119</v>
      </c>
      <c r="G34" s="119"/>
      <c r="EK34" s="4">
        <v>0</v>
      </c>
    </row>
    <row r="35" spans="2:141" s="4" customFormat="1" ht="14" x14ac:dyDescent="0.2">
      <c r="C35" s="16" t="s">
        <v>293</v>
      </c>
      <c r="D35" s="147">
        <v>76960</v>
      </c>
      <c r="E35" s="7">
        <f t="shared" si="0"/>
        <v>178.5614849187935</v>
      </c>
      <c r="F35" s="119">
        <f>D35/Revenue!$L$28</f>
        <v>0.22964565460649011</v>
      </c>
      <c r="G35" s="119"/>
      <c r="EK35" s="4">
        <v>0</v>
      </c>
    </row>
    <row r="36" spans="2:141" s="4" customFormat="1" ht="14" x14ac:dyDescent="0.2">
      <c r="C36" s="16" t="s">
        <v>292</v>
      </c>
      <c r="D36" s="147">
        <v>49920</v>
      </c>
      <c r="E36" s="7">
        <f t="shared" si="0"/>
        <v>115.82366589327147</v>
      </c>
      <c r="F36" s="119">
        <f>D36/Revenue!$L$28</f>
        <v>0.14895934352853413</v>
      </c>
      <c r="G36" s="119"/>
      <c r="EK36" s="4">
        <v>0</v>
      </c>
    </row>
    <row r="37" spans="2:141" s="4" customFormat="1" ht="14" x14ac:dyDescent="0.2">
      <c r="C37" s="16" t="s">
        <v>294</v>
      </c>
      <c r="D37" s="147">
        <v>37440</v>
      </c>
      <c r="E37" s="7">
        <f t="shared" si="0"/>
        <v>86.867749419953597</v>
      </c>
      <c r="F37" s="119">
        <f>D37/Revenue!$L$28</f>
        <v>0.1117195076464006</v>
      </c>
      <c r="G37" s="119"/>
      <c r="EK37" s="4">
        <v>0</v>
      </c>
    </row>
    <row r="38" spans="2:141" s="4" customFormat="1" ht="14" x14ac:dyDescent="0.2">
      <c r="C38" s="16" t="s">
        <v>602</v>
      </c>
      <c r="D38" s="147">
        <v>41660</v>
      </c>
      <c r="E38" s="7">
        <f t="shared" si="0"/>
        <v>96.658932714617166</v>
      </c>
      <c r="F38" s="119">
        <f>D38/Revenue!$L$28</f>
        <v>0.1243118239462887</v>
      </c>
      <c r="G38" s="119"/>
      <c r="EK38" s="4">
        <v>0</v>
      </c>
    </row>
    <row r="39" spans="2:141" s="4" customFormat="1" ht="14" x14ac:dyDescent="0.2">
      <c r="C39" s="16" t="s">
        <v>295</v>
      </c>
      <c r="D39" s="147"/>
      <c r="E39" s="7">
        <f t="shared" si="0"/>
        <v>0</v>
      </c>
      <c r="F39" s="119">
        <f>D39/Revenue!$L$28</f>
        <v>0</v>
      </c>
      <c r="G39" s="119"/>
      <c r="EK39" s="4">
        <v>0</v>
      </c>
    </row>
    <row r="40" spans="2:141" s="4" customFormat="1" ht="14" x14ac:dyDescent="0.2">
      <c r="C40" s="16" t="s">
        <v>296</v>
      </c>
      <c r="D40" s="147"/>
      <c r="E40" s="7">
        <f t="shared" si="0"/>
        <v>0</v>
      </c>
      <c r="F40" s="119">
        <f>D40/Revenue!$L$28</f>
        <v>0</v>
      </c>
      <c r="G40" s="119"/>
      <c r="EK40" s="4">
        <v>0</v>
      </c>
    </row>
    <row r="41" spans="2:141" s="4" customFormat="1" ht="14" x14ac:dyDescent="0.2">
      <c r="C41" s="16" t="s">
        <v>297</v>
      </c>
      <c r="D41" s="147">
        <v>231429</v>
      </c>
      <c r="E41" s="7">
        <f t="shared" si="0"/>
        <v>536.95823665893272</v>
      </c>
      <c r="F41" s="119">
        <f>D41/Revenue!$L$28</f>
        <v>0.69057515852293916</v>
      </c>
      <c r="G41" s="119"/>
      <c r="EK41" s="4">
        <v>0</v>
      </c>
    </row>
    <row r="42" spans="2:141" s="4" customFormat="1" ht="14" x14ac:dyDescent="0.2">
      <c r="C42" s="6"/>
      <c r="D42" s="148"/>
      <c r="E42" s="148"/>
      <c r="F42" s="119"/>
      <c r="G42" s="119"/>
      <c r="EK42" s="4">
        <v>0</v>
      </c>
    </row>
    <row r="43" spans="2:141" s="4" customFormat="1" ht="14" x14ac:dyDescent="0.2">
      <c r="B43" s="4" t="s">
        <v>386</v>
      </c>
      <c r="C43" s="61" t="s">
        <v>281</v>
      </c>
      <c r="D43" s="33">
        <f>SUM(D44)</f>
        <v>64650</v>
      </c>
      <c r="E43" s="33">
        <f>D43/Units</f>
        <v>150</v>
      </c>
      <c r="F43" s="203">
        <f>D43/Revenue!$L$28</f>
        <v>0.19291309212980232</v>
      </c>
      <c r="G43" s="203"/>
      <c r="EK43" s="4">
        <v>0</v>
      </c>
    </row>
    <row r="44" spans="2:141" s="4" customFormat="1" ht="14" x14ac:dyDescent="0.2">
      <c r="C44" s="16" t="s">
        <v>287</v>
      </c>
      <c r="D44" s="7">
        <f>E44*Units</f>
        <v>64650</v>
      </c>
      <c r="E44" s="149">
        <v>150</v>
      </c>
      <c r="F44" s="119">
        <f>D44/Revenue!$L$28</f>
        <v>0.19291309212980232</v>
      </c>
      <c r="G44" s="119"/>
      <c r="EK44" s="4">
        <v>0</v>
      </c>
    </row>
    <row r="45" spans="2:141" s="4" customFormat="1" ht="14" x14ac:dyDescent="0.2">
      <c r="C45" s="6"/>
      <c r="D45" s="148"/>
      <c r="E45" s="148"/>
      <c r="F45" s="119"/>
      <c r="G45" s="119"/>
      <c r="EK45" s="4">
        <v>0</v>
      </c>
    </row>
    <row r="46" spans="2:141" s="4" customFormat="1" ht="14" x14ac:dyDescent="0.2">
      <c r="C46" s="61" t="s">
        <v>278</v>
      </c>
      <c r="D46" s="33">
        <f>SUM(D47:D57)</f>
        <v>295196</v>
      </c>
      <c r="E46" s="33">
        <f>D46/Units</f>
        <v>684.90951276102089</v>
      </c>
      <c r="F46" s="203">
        <f>D46/Revenue!$L$28</f>
        <v>0.88085341290563224</v>
      </c>
      <c r="G46" s="203"/>
      <c r="EK46" s="4">
        <v>0</v>
      </c>
    </row>
    <row r="47" spans="2:141" s="4" customFormat="1" ht="14" x14ac:dyDescent="0.2">
      <c r="C47" s="16" t="s">
        <v>603</v>
      </c>
      <c r="D47" s="301">
        <f t="shared" ref="D47:D57" si="1">E47*Units</f>
        <v>77580</v>
      </c>
      <c r="E47" s="147">
        <v>180</v>
      </c>
      <c r="F47" s="119">
        <f>D47/Revenue!$L$28</f>
        <v>0.23149571055576276</v>
      </c>
      <c r="G47" s="119"/>
    </row>
    <row r="48" spans="2:141" s="4" customFormat="1" ht="14" x14ac:dyDescent="0.2">
      <c r="C48" s="16" t="s">
        <v>604</v>
      </c>
      <c r="D48" s="301">
        <f t="shared" si="1"/>
        <v>15000</v>
      </c>
      <c r="E48" s="147">
        <v>34.80278422273782</v>
      </c>
      <c r="F48" s="119">
        <f>D48/Revenue!$L$28</f>
        <v>4.4759418127564343E-2</v>
      </c>
      <c r="G48" s="119"/>
    </row>
    <row r="49" spans="2:141" s="4" customFormat="1" ht="14" x14ac:dyDescent="0.2">
      <c r="C49" s="16" t="s">
        <v>605</v>
      </c>
      <c r="D49" s="301">
        <f t="shared" si="1"/>
        <v>7000</v>
      </c>
      <c r="E49" s="147">
        <v>16.241299303944317</v>
      </c>
      <c r="F49" s="119">
        <f>D49/Revenue!$L$28</f>
        <v>2.0887728459530026E-2</v>
      </c>
      <c r="G49" s="119"/>
    </row>
    <row r="50" spans="2:141" s="4" customFormat="1" ht="14" x14ac:dyDescent="0.2">
      <c r="C50" s="16" t="s">
        <v>606</v>
      </c>
      <c r="D50" s="301">
        <f t="shared" si="1"/>
        <v>1199.9999999999998</v>
      </c>
      <c r="E50" s="147">
        <v>2.7842227378190252</v>
      </c>
      <c r="F50" s="119">
        <f>D50/Revenue!$L$28</f>
        <v>3.5807534502051465E-3</v>
      </c>
      <c r="G50" s="119"/>
    </row>
    <row r="51" spans="2:141" s="4" customFormat="1" ht="14" x14ac:dyDescent="0.2">
      <c r="C51" s="16" t="s">
        <v>607</v>
      </c>
      <c r="D51" s="301">
        <f t="shared" si="1"/>
        <v>40000</v>
      </c>
      <c r="E51" s="147">
        <v>92.807424593967511</v>
      </c>
      <c r="F51" s="119">
        <f>D51/Revenue!$L$28</f>
        <v>0.11935844834017158</v>
      </c>
      <c r="G51" s="119"/>
    </row>
    <row r="52" spans="2:141" s="4" customFormat="1" ht="14" x14ac:dyDescent="0.2">
      <c r="C52" s="16" t="s">
        <v>608</v>
      </c>
      <c r="D52" s="301">
        <f t="shared" si="1"/>
        <v>35832</v>
      </c>
      <c r="E52" s="147">
        <v>83.136890951276101</v>
      </c>
      <c r="F52" s="119">
        <f>D52/Revenue!$L$28</f>
        <v>0.10692129802312569</v>
      </c>
      <c r="G52" s="119"/>
    </row>
    <row r="53" spans="2:141" s="4" customFormat="1" ht="14" x14ac:dyDescent="0.2">
      <c r="C53" s="16" t="s">
        <v>609</v>
      </c>
      <c r="D53" s="301">
        <f t="shared" si="1"/>
        <v>7758</v>
      </c>
      <c r="E53" s="147">
        <v>18</v>
      </c>
      <c r="F53" s="119">
        <f>D53/Revenue!$L$28</f>
        <v>2.3149571055576277E-2</v>
      </c>
      <c r="G53" s="119"/>
    </row>
    <row r="54" spans="2:141" s="4" customFormat="1" ht="14" x14ac:dyDescent="0.2">
      <c r="C54" s="16" t="s">
        <v>610</v>
      </c>
      <c r="D54" s="301">
        <f t="shared" si="1"/>
        <v>4800</v>
      </c>
      <c r="E54" s="147">
        <v>11.136890951276103</v>
      </c>
      <c r="F54" s="119">
        <f>D54/Revenue!$L$28</f>
        <v>1.4323013800820589E-2</v>
      </c>
      <c r="G54" s="119"/>
    </row>
    <row r="55" spans="2:141" s="4" customFormat="1" ht="14" x14ac:dyDescent="0.2">
      <c r="C55" s="16" t="s">
        <v>611</v>
      </c>
      <c r="D55" s="301">
        <f t="shared" si="1"/>
        <v>51720</v>
      </c>
      <c r="E55" s="147">
        <v>120</v>
      </c>
      <c r="F55" s="119">
        <f>D55/Revenue!$L$28</f>
        <v>0.15433047370384184</v>
      </c>
      <c r="G55" s="119"/>
    </row>
    <row r="56" spans="2:141" s="4" customFormat="1" ht="14" x14ac:dyDescent="0.2">
      <c r="C56" s="16" t="s">
        <v>612</v>
      </c>
      <c r="D56" s="301">
        <f t="shared" si="1"/>
        <v>54306</v>
      </c>
      <c r="E56" s="147">
        <v>126</v>
      </c>
      <c r="F56" s="119">
        <f>D56/Revenue!$L$28</f>
        <v>0.16204699738903394</v>
      </c>
      <c r="G56" s="119"/>
    </row>
    <row r="57" spans="2:141" s="4" customFormat="1" ht="14" x14ac:dyDescent="0.2">
      <c r="C57" s="16"/>
      <c r="D57" s="7">
        <f t="shared" si="1"/>
        <v>0</v>
      </c>
      <c r="E57" s="147">
        <v>0</v>
      </c>
      <c r="F57" s="119">
        <f>D57/Revenue!$L$28</f>
        <v>0</v>
      </c>
      <c r="G57" s="119"/>
      <c r="EK57" s="4">
        <v>0</v>
      </c>
    </row>
    <row r="58" spans="2:141" s="4" customFormat="1" ht="14" x14ac:dyDescent="0.2">
      <c r="C58" s="6"/>
      <c r="D58" s="148"/>
      <c r="E58" s="148"/>
      <c r="F58" s="119"/>
      <c r="G58" s="119"/>
      <c r="EK58" s="4">
        <v>0</v>
      </c>
    </row>
    <row r="59" spans="2:141" s="4" customFormat="1" ht="14" x14ac:dyDescent="0.2">
      <c r="B59" s="4" t="s">
        <v>386</v>
      </c>
      <c r="C59" s="61" t="s">
        <v>285</v>
      </c>
      <c r="D59" s="33">
        <f>SUM(D60)</f>
        <v>91803</v>
      </c>
      <c r="E59" s="33">
        <f>D59/Units</f>
        <v>213</v>
      </c>
      <c r="F59" s="203">
        <f>D59/Revenue!$L$28</f>
        <v>0.27393659082431926</v>
      </c>
      <c r="G59" s="203"/>
      <c r="EK59" s="4">
        <v>0</v>
      </c>
    </row>
    <row r="60" spans="2:141" s="4" customFormat="1" ht="14" x14ac:dyDescent="0.2">
      <c r="C60" s="16" t="s">
        <v>288</v>
      </c>
      <c r="D60" s="7">
        <f>E60*Units</f>
        <v>91803</v>
      </c>
      <c r="E60" s="149">
        <v>213</v>
      </c>
      <c r="F60" s="119">
        <f>D60/Revenue!$L$28</f>
        <v>0.27393659082431926</v>
      </c>
      <c r="G60" s="119"/>
      <c r="EK60" s="4">
        <v>0</v>
      </c>
    </row>
    <row r="61" spans="2:141" s="4" customFormat="1" ht="14" x14ac:dyDescent="0.2">
      <c r="C61" s="6"/>
      <c r="D61" s="148"/>
      <c r="E61" s="148"/>
      <c r="F61" s="119"/>
      <c r="G61" s="119"/>
      <c r="EK61" s="4">
        <v>0</v>
      </c>
    </row>
    <row r="62" spans="2:141" s="4" customFormat="1" ht="14" x14ac:dyDescent="0.2">
      <c r="C62" s="61" t="s">
        <v>282</v>
      </c>
      <c r="D62" s="33">
        <f>SUM(D63)</f>
        <v>0</v>
      </c>
      <c r="E62" s="33">
        <f>D62/Units</f>
        <v>0</v>
      </c>
      <c r="F62" s="203">
        <f>D62/Revenue!$L$28</f>
        <v>0</v>
      </c>
      <c r="G62" s="203"/>
      <c r="EK62" s="4">
        <v>0</v>
      </c>
    </row>
    <row r="63" spans="2:141" s="4" customFormat="1" ht="14" x14ac:dyDescent="0.2">
      <c r="C63" s="60"/>
      <c r="D63" s="7">
        <f>E63*Units</f>
        <v>0</v>
      </c>
      <c r="E63" s="147">
        <v>0</v>
      </c>
      <c r="F63" s="119">
        <f>D63/Revenue!$L$28</f>
        <v>0</v>
      </c>
      <c r="G63" s="119"/>
      <c r="EK63" s="4">
        <v>0</v>
      </c>
    </row>
    <row r="64" spans="2:141" s="4" customFormat="1" ht="14" x14ac:dyDescent="0.2">
      <c r="D64" s="7"/>
      <c r="E64" s="7"/>
      <c r="F64" s="119"/>
      <c r="G64" s="119"/>
      <c r="EK64" s="4">
        <v>0</v>
      </c>
    </row>
    <row r="65" spans="3:141" s="4" customFormat="1" ht="14" x14ac:dyDescent="0.2">
      <c r="C65" s="61" t="s">
        <v>283</v>
      </c>
      <c r="D65" s="33">
        <f>SUM(D66)</f>
        <v>167228</v>
      </c>
      <c r="E65" s="33">
        <f>D65/Units</f>
        <v>388</v>
      </c>
      <c r="F65" s="203">
        <f>D65/Revenue!$L$28</f>
        <v>0.49900186497575533</v>
      </c>
      <c r="G65" s="203"/>
      <c r="EK65" s="4">
        <v>0</v>
      </c>
    </row>
    <row r="66" spans="3:141" s="4" customFormat="1" ht="14" x14ac:dyDescent="0.2">
      <c r="C66" s="16" t="s">
        <v>287</v>
      </c>
      <c r="D66" s="7">
        <f>E66*Units</f>
        <v>167228</v>
      </c>
      <c r="E66" s="147">
        <v>388</v>
      </c>
      <c r="F66" s="119">
        <f>D66/Revenue!$L$28</f>
        <v>0.49900186497575533</v>
      </c>
      <c r="G66" s="119"/>
      <c r="EK66" s="4">
        <v>0</v>
      </c>
    </row>
    <row r="67" spans="3:141" s="4" customFormat="1" ht="14" x14ac:dyDescent="0.2">
      <c r="D67" s="7"/>
      <c r="E67" s="7"/>
      <c r="F67" s="119"/>
      <c r="G67" s="119"/>
      <c r="EK67" s="4">
        <v>0</v>
      </c>
    </row>
    <row r="68" spans="3:141" s="4" customFormat="1" ht="14" x14ac:dyDescent="0.2">
      <c r="C68" s="61" t="s">
        <v>284</v>
      </c>
      <c r="D68" s="33">
        <f>SUM(D69)</f>
        <v>118525</v>
      </c>
      <c r="E68" s="33">
        <f>D68/Units</f>
        <v>275</v>
      </c>
      <c r="F68" s="203">
        <f>D68/Revenue!$L$28</f>
        <v>0.35367400223797091</v>
      </c>
      <c r="G68" s="203"/>
      <c r="EK68" s="4">
        <v>0</v>
      </c>
    </row>
    <row r="69" spans="3:141" s="4" customFormat="1" ht="14" x14ac:dyDescent="0.2">
      <c r="C69" s="16" t="s">
        <v>286</v>
      </c>
      <c r="D69" s="7">
        <f>E69*Units</f>
        <v>118525</v>
      </c>
      <c r="E69" s="147">
        <v>275</v>
      </c>
      <c r="F69" s="119">
        <f>D69/Revenue!$L$28</f>
        <v>0.35367400223797091</v>
      </c>
      <c r="EK69" s="4">
        <v>0</v>
      </c>
    </row>
    <row r="70" spans="3:141" s="4" customFormat="1" ht="14" x14ac:dyDescent="0.2">
      <c r="C70" s="16"/>
      <c r="D70" s="7"/>
      <c r="E70" s="7"/>
      <c r="F70" s="7"/>
      <c r="H70" s="5"/>
      <c r="I70" s="5"/>
      <c r="J70" s="5"/>
      <c r="EK70" s="4">
        <v>0</v>
      </c>
    </row>
    <row r="71" spans="3:141" s="4" customFormat="1" ht="14" x14ac:dyDescent="0.2">
      <c r="C71" s="16"/>
      <c r="D71" s="7"/>
      <c r="E71" s="7"/>
      <c r="F71" s="7"/>
      <c r="H71" s="5"/>
      <c r="I71" s="5"/>
      <c r="J71" s="5"/>
      <c r="EK71" s="4">
        <v>0</v>
      </c>
    </row>
    <row r="72" spans="3:141" s="4" customFormat="1" ht="14" x14ac:dyDescent="0.2"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  <c r="AZ72" s="125"/>
      <c r="BA72" s="125"/>
      <c r="BB72" s="125"/>
      <c r="BC72" s="125"/>
      <c r="BD72" s="125"/>
      <c r="BE72" s="125"/>
      <c r="BF72" s="125"/>
      <c r="BG72" s="125"/>
      <c r="BH72" s="125"/>
      <c r="BI72" s="125"/>
      <c r="BJ72" s="125"/>
      <c r="BK72" s="125"/>
      <c r="BL72" s="125"/>
      <c r="BM72" s="125"/>
      <c r="BN72" s="125"/>
      <c r="BO72" s="125"/>
      <c r="BP72" s="125"/>
      <c r="BQ72" s="125"/>
      <c r="BR72" s="125"/>
      <c r="BS72" s="125"/>
      <c r="BT72" s="125"/>
      <c r="BU72" s="125"/>
      <c r="BV72" s="125"/>
      <c r="BW72" s="125"/>
      <c r="BX72" s="125"/>
      <c r="BY72" s="125"/>
      <c r="BZ72" s="125"/>
      <c r="CA72" s="125"/>
      <c r="CB72" s="125"/>
      <c r="CC72" s="125"/>
      <c r="CD72" s="125"/>
      <c r="CE72" s="125"/>
      <c r="CF72" s="125"/>
      <c r="CG72" s="125"/>
      <c r="CH72" s="125"/>
      <c r="CI72" s="125"/>
      <c r="CJ72" s="125"/>
      <c r="CK72" s="125"/>
      <c r="CL72" s="125"/>
      <c r="CM72" s="125"/>
      <c r="CN72" s="125"/>
      <c r="CO72" s="125"/>
      <c r="CP72" s="125"/>
      <c r="CQ72" s="125"/>
      <c r="CR72" s="125"/>
      <c r="CS72" s="125"/>
      <c r="CT72" s="125"/>
      <c r="CU72" s="125"/>
      <c r="CV72" s="125"/>
      <c r="CW72" s="125"/>
      <c r="CX72" s="125"/>
      <c r="CY72" s="125"/>
      <c r="CZ72" s="125"/>
      <c r="DA72" s="125"/>
      <c r="DB72" s="125"/>
      <c r="DC72" s="125"/>
      <c r="DD72" s="125"/>
      <c r="DE72" s="125"/>
      <c r="DF72" s="125"/>
      <c r="DG72" s="125"/>
      <c r="DH72" s="125"/>
      <c r="DI72" s="125"/>
      <c r="DJ72" s="125"/>
      <c r="DK72" s="125"/>
      <c r="DL72" s="125"/>
      <c r="DM72" s="125"/>
      <c r="DN72" s="125"/>
      <c r="DO72" s="125"/>
      <c r="DP72" s="125"/>
      <c r="DQ72" s="125"/>
      <c r="DR72" s="125"/>
      <c r="DS72" s="125"/>
      <c r="DT72" s="125"/>
      <c r="DU72" s="125"/>
      <c r="DV72" s="125"/>
      <c r="DW72" s="125"/>
      <c r="DX72" s="125"/>
      <c r="DY72" s="125"/>
      <c r="DZ72" s="125"/>
      <c r="EK72" s="4">
        <v>0</v>
      </c>
    </row>
    <row r="73" spans="3:141" s="4" customFormat="1" ht="14" x14ac:dyDescent="0.2"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  <c r="AZ73" s="125"/>
      <c r="BA73" s="125"/>
      <c r="BB73" s="125"/>
      <c r="BC73" s="125"/>
      <c r="BD73" s="125"/>
      <c r="BE73" s="125"/>
      <c r="BF73" s="125"/>
      <c r="BG73" s="125"/>
      <c r="BH73" s="125"/>
      <c r="BI73" s="125"/>
      <c r="BJ73" s="125"/>
      <c r="BK73" s="125"/>
      <c r="BL73" s="125"/>
      <c r="BM73" s="125"/>
      <c r="BN73" s="125"/>
      <c r="BO73" s="125"/>
      <c r="BP73" s="125"/>
      <c r="BQ73" s="125"/>
      <c r="BR73" s="125"/>
      <c r="BS73" s="125"/>
      <c r="BT73" s="125"/>
      <c r="BU73" s="125"/>
      <c r="BV73" s="125"/>
      <c r="BW73" s="125"/>
      <c r="BX73" s="125"/>
      <c r="BY73" s="125"/>
      <c r="BZ73" s="125"/>
      <c r="CA73" s="125"/>
      <c r="CB73" s="125"/>
      <c r="CC73" s="125"/>
      <c r="CD73" s="125"/>
      <c r="CE73" s="125"/>
      <c r="CF73" s="125"/>
      <c r="CG73" s="125"/>
      <c r="CH73" s="125"/>
      <c r="CI73" s="125"/>
      <c r="CJ73" s="125"/>
      <c r="CK73" s="125"/>
      <c r="CL73" s="125"/>
      <c r="CM73" s="125"/>
      <c r="CN73" s="125"/>
      <c r="CO73" s="125"/>
      <c r="CP73" s="125"/>
      <c r="CQ73" s="125"/>
      <c r="CR73" s="125"/>
      <c r="CS73" s="125"/>
      <c r="CT73" s="125"/>
      <c r="CU73" s="125"/>
      <c r="CV73" s="125"/>
      <c r="CW73" s="125"/>
      <c r="CX73" s="125"/>
      <c r="CY73" s="125"/>
      <c r="CZ73" s="125"/>
      <c r="DA73" s="125"/>
      <c r="DB73" s="125"/>
      <c r="DC73" s="125"/>
      <c r="DD73" s="125"/>
      <c r="DE73" s="125"/>
      <c r="DF73" s="125"/>
      <c r="DG73" s="125"/>
      <c r="DH73" s="125"/>
      <c r="DI73" s="125"/>
      <c r="DJ73" s="125"/>
      <c r="DK73" s="125"/>
      <c r="DL73" s="125"/>
      <c r="DM73" s="125"/>
      <c r="DN73" s="125"/>
      <c r="DO73" s="125"/>
      <c r="DP73" s="125"/>
      <c r="DQ73" s="125"/>
      <c r="DR73" s="125"/>
      <c r="DS73" s="125"/>
      <c r="DT73" s="125"/>
      <c r="DU73" s="125"/>
      <c r="DV73" s="125"/>
      <c r="DW73" s="125"/>
      <c r="DX73" s="125"/>
      <c r="DY73" s="125"/>
      <c r="DZ73" s="125"/>
      <c r="EK73" s="4">
        <v>0</v>
      </c>
    </row>
    <row r="74" spans="3:141" s="4" customFormat="1" ht="14" x14ac:dyDescent="0.2">
      <c r="O74" s="125"/>
      <c r="P74" s="157"/>
      <c r="Q74" s="157"/>
      <c r="R74" s="157"/>
      <c r="S74" s="157"/>
      <c r="T74" s="157"/>
      <c r="U74" s="157"/>
      <c r="V74" s="157"/>
      <c r="W74" s="157"/>
      <c r="X74" s="157"/>
      <c r="Y74" s="157"/>
      <c r="Z74" s="157"/>
      <c r="AA74" s="157"/>
      <c r="AB74" s="157"/>
      <c r="AC74" s="157"/>
      <c r="AD74" s="157"/>
      <c r="AE74" s="157"/>
      <c r="AF74" s="157"/>
      <c r="AG74" s="157"/>
      <c r="AH74" s="157"/>
      <c r="AI74" s="157"/>
      <c r="AJ74" s="157"/>
      <c r="AK74" s="157"/>
      <c r="AL74" s="157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K74" s="4">
        <v>0</v>
      </c>
    </row>
    <row r="75" spans="3:141" s="4" customFormat="1" ht="14" x14ac:dyDescent="0.2"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25"/>
      <c r="BB75" s="125"/>
      <c r="BC75" s="125"/>
      <c r="BD75" s="125"/>
      <c r="BE75" s="125"/>
      <c r="BF75" s="125"/>
      <c r="BG75" s="125"/>
      <c r="BH75" s="125"/>
      <c r="BI75" s="125"/>
      <c r="BJ75" s="125"/>
      <c r="BK75" s="125"/>
      <c r="BL75" s="125"/>
      <c r="BM75" s="125"/>
      <c r="BN75" s="125"/>
      <c r="BO75" s="125"/>
      <c r="BP75" s="125"/>
      <c r="BQ75" s="125"/>
      <c r="BR75" s="125"/>
      <c r="BS75" s="125"/>
      <c r="BT75" s="125"/>
      <c r="BU75" s="125"/>
      <c r="BV75" s="125"/>
      <c r="BW75" s="125"/>
      <c r="BX75" s="125"/>
      <c r="BY75" s="125"/>
      <c r="BZ75" s="125"/>
      <c r="CA75" s="125"/>
      <c r="CB75" s="125"/>
      <c r="CC75" s="125"/>
      <c r="CD75" s="125"/>
      <c r="CE75" s="125"/>
      <c r="CF75" s="125"/>
      <c r="CG75" s="125"/>
      <c r="CH75" s="125"/>
      <c r="CI75" s="125"/>
      <c r="CJ75" s="125"/>
      <c r="CK75" s="125"/>
      <c r="CL75" s="125"/>
      <c r="CM75" s="125"/>
      <c r="CN75" s="125"/>
      <c r="CO75" s="125"/>
      <c r="CP75" s="125"/>
      <c r="CQ75" s="125"/>
      <c r="CR75" s="125"/>
      <c r="CS75" s="125"/>
      <c r="CT75" s="125"/>
      <c r="CU75" s="125"/>
      <c r="CV75" s="125"/>
      <c r="CW75" s="125"/>
      <c r="CX75" s="125"/>
      <c r="CY75" s="125"/>
      <c r="CZ75" s="125"/>
      <c r="DA75" s="125"/>
      <c r="DB75" s="125"/>
      <c r="DC75" s="125"/>
      <c r="DD75" s="125"/>
      <c r="DE75" s="125"/>
      <c r="DF75" s="125"/>
      <c r="DG75" s="125"/>
      <c r="DH75" s="125"/>
      <c r="DI75" s="125"/>
      <c r="DJ75" s="125"/>
      <c r="DK75" s="125"/>
      <c r="DL75" s="125"/>
      <c r="DM75" s="125"/>
      <c r="DN75" s="125"/>
      <c r="DO75" s="125"/>
      <c r="DP75" s="125"/>
      <c r="DQ75" s="125"/>
      <c r="DR75" s="125"/>
      <c r="DS75" s="125"/>
      <c r="DT75" s="125"/>
      <c r="DU75" s="125"/>
      <c r="DV75" s="125"/>
      <c r="DW75" s="125"/>
      <c r="DX75" s="125"/>
      <c r="DY75" s="125"/>
      <c r="DZ75" s="125"/>
      <c r="EK75" s="4">
        <v>0</v>
      </c>
    </row>
    <row r="76" spans="3:141" s="4" customFormat="1" ht="14" x14ac:dyDescent="0.2">
      <c r="O76" s="125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5"/>
      <c r="AN76" s="125"/>
      <c r="AO76" s="125"/>
      <c r="AP76" s="125"/>
      <c r="AQ76" s="125"/>
      <c r="AR76" s="125"/>
      <c r="AS76" s="125"/>
      <c r="AT76" s="125"/>
      <c r="AU76" s="125"/>
      <c r="AV76" s="125"/>
      <c r="AW76" s="125"/>
      <c r="AX76" s="125"/>
      <c r="AY76" s="125"/>
      <c r="AZ76" s="125"/>
      <c r="BA76" s="125"/>
      <c r="BB76" s="125"/>
      <c r="BC76" s="125"/>
      <c r="BD76" s="125"/>
      <c r="BE76" s="125"/>
      <c r="BF76" s="125"/>
      <c r="BG76" s="125"/>
      <c r="BH76" s="125"/>
      <c r="BI76" s="125"/>
      <c r="BJ76" s="125"/>
      <c r="BK76" s="125"/>
      <c r="BL76" s="125"/>
      <c r="BM76" s="125"/>
      <c r="BN76" s="125"/>
      <c r="BO76" s="125"/>
      <c r="BP76" s="125"/>
      <c r="BQ76" s="125"/>
      <c r="BR76" s="125"/>
      <c r="BS76" s="125"/>
      <c r="BT76" s="125"/>
      <c r="BU76" s="125"/>
      <c r="BV76" s="125"/>
      <c r="BW76" s="125"/>
      <c r="BX76" s="125"/>
      <c r="BY76" s="125"/>
      <c r="BZ76" s="125"/>
      <c r="CA76" s="125"/>
      <c r="CB76" s="125"/>
      <c r="CC76" s="125"/>
      <c r="CD76" s="125"/>
      <c r="CE76" s="125"/>
      <c r="CF76" s="125"/>
      <c r="CG76" s="125"/>
      <c r="CH76" s="125"/>
      <c r="CI76" s="125"/>
      <c r="CJ76" s="125"/>
      <c r="CK76" s="125"/>
      <c r="CL76" s="125"/>
      <c r="CM76" s="125"/>
      <c r="CN76" s="125"/>
      <c r="CO76" s="125"/>
      <c r="CP76" s="125"/>
      <c r="CQ76" s="125"/>
      <c r="CR76" s="125"/>
      <c r="CS76" s="125"/>
      <c r="CT76" s="125"/>
      <c r="CU76" s="125"/>
      <c r="CV76" s="125"/>
      <c r="CW76" s="125"/>
      <c r="CX76" s="125"/>
      <c r="CY76" s="125"/>
      <c r="CZ76" s="125"/>
      <c r="DA76" s="125"/>
      <c r="DB76" s="125"/>
      <c r="DC76" s="125"/>
      <c r="DD76" s="125"/>
      <c r="DE76" s="125"/>
      <c r="DF76" s="125"/>
      <c r="DG76" s="125"/>
      <c r="DH76" s="125"/>
      <c r="DI76" s="125"/>
      <c r="DJ76" s="125"/>
      <c r="DK76" s="125"/>
      <c r="DL76" s="125"/>
      <c r="DM76" s="125"/>
      <c r="DN76" s="125"/>
      <c r="DO76" s="125"/>
      <c r="DP76" s="125"/>
      <c r="DQ76" s="125"/>
      <c r="DR76" s="125"/>
      <c r="DS76" s="125"/>
      <c r="DT76" s="125"/>
      <c r="DU76" s="125"/>
      <c r="DV76" s="125"/>
      <c r="DW76" s="125"/>
      <c r="DX76" s="125"/>
      <c r="DY76" s="125"/>
      <c r="DZ76" s="125"/>
      <c r="EK76" s="4">
        <v>0</v>
      </c>
    </row>
    <row r="77" spans="3:141" s="4" customFormat="1" ht="14" x14ac:dyDescent="0.2">
      <c r="O77" s="125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5"/>
      <c r="AN77" s="125"/>
      <c r="AO77" s="125"/>
      <c r="AP77" s="125"/>
      <c r="AQ77" s="125"/>
      <c r="AR77" s="125"/>
      <c r="AS77" s="125"/>
      <c r="AT77" s="125"/>
      <c r="AU77" s="125"/>
      <c r="AV77" s="125"/>
      <c r="AW77" s="125"/>
      <c r="AX77" s="125"/>
      <c r="AY77" s="125"/>
      <c r="AZ77" s="125"/>
      <c r="BA77" s="125"/>
      <c r="BB77" s="125"/>
      <c r="BC77" s="125"/>
      <c r="BD77" s="125"/>
      <c r="BE77" s="125"/>
      <c r="BF77" s="125"/>
      <c r="BG77" s="125"/>
      <c r="BH77" s="125"/>
      <c r="BI77" s="125"/>
      <c r="BJ77" s="125"/>
      <c r="BK77" s="125"/>
      <c r="BL77" s="125"/>
      <c r="BM77" s="125"/>
      <c r="BN77" s="125"/>
      <c r="BO77" s="125"/>
      <c r="BP77" s="125"/>
      <c r="BQ77" s="125"/>
      <c r="BR77" s="125"/>
      <c r="BS77" s="125"/>
      <c r="BT77" s="125"/>
      <c r="BU77" s="125"/>
      <c r="BV77" s="125"/>
      <c r="BW77" s="125"/>
      <c r="BX77" s="125"/>
      <c r="BY77" s="125"/>
      <c r="BZ77" s="125"/>
      <c r="CA77" s="125"/>
      <c r="CB77" s="125"/>
      <c r="CC77" s="125"/>
      <c r="CD77" s="125"/>
      <c r="CE77" s="125"/>
      <c r="CF77" s="125"/>
      <c r="CG77" s="125"/>
      <c r="CH77" s="125"/>
      <c r="CI77" s="125"/>
      <c r="CJ77" s="125"/>
      <c r="CK77" s="125"/>
      <c r="CL77" s="125"/>
      <c r="CM77" s="125"/>
      <c r="CN77" s="125"/>
      <c r="CO77" s="125"/>
      <c r="CP77" s="125"/>
      <c r="CQ77" s="125"/>
      <c r="CR77" s="125"/>
      <c r="CS77" s="125"/>
      <c r="CT77" s="125"/>
      <c r="CU77" s="125"/>
      <c r="CV77" s="125"/>
      <c r="CW77" s="125"/>
      <c r="CX77" s="125"/>
      <c r="CY77" s="125"/>
      <c r="CZ77" s="125"/>
      <c r="DA77" s="125"/>
      <c r="DB77" s="125"/>
      <c r="DC77" s="125"/>
      <c r="DD77" s="125"/>
      <c r="DE77" s="125"/>
      <c r="DF77" s="125"/>
      <c r="DG77" s="125"/>
      <c r="DH77" s="125"/>
      <c r="DI77" s="125"/>
      <c r="DJ77" s="125"/>
      <c r="DK77" s="125"/>
      <c r="DL77" s="125"/>
      <c r="DM77" s="125"/>
      <c r="DN77" s="125"/>
      <c r="DO77" s="125"/>
      <c r="DP77" s="125"/>
      <c r="DQ77" s="125"/>
      <c r="DR77" s="125"/>
      <c r="DS77" s="125"/>
      <c r="DT77" s="125"/>
      <c r="DU77" s="125"/>
      <c r="DV77" s="125"/>
      <c r="DW77" s="125"/>
      <c r="DX77" s="125"/>
      <c r="DY77" s="125"/>
      <c r="DZ77" s="125"/>
      <c r="EK77" s="4">
        <v>0</v>
      </c>
    </row>
    <row r="78" spans="3:141" s="4" customFormat="1" ht="14" x14ac:dyDescent="0.2">
      <c r="O78" s="125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5"/>
      <c r="AN78" s="125"/>
      <c r="AO78" s="125"/>
      <c r="AP78" s="125"/>
      <c r="AQ78" s="125"/>
      <c r="AR78" s="125"/>
      <c r="AS78" s="125"/>
      <c r="AT78" s="125"/>
      <c r="AU78" s="125"/>
      <c r="AV78" s="125"/>
      <c r="AW78" s="125"/>
      <c r="AX78" s="125"/>
      <c r="AY78" s="125"/>
      <c r="AZ78" s="125"/>
      <c r="BA78" s="125"/>
      <c r="BB78" s="125"/>
      <c r="BC78" s="125"/>
      <c r="BD78" s="125"/>
      <c r="BE78" s="125"/>
      <c r="BF78" s="125"/>
      <c r="BG78" s="125"/>
      <c r="BH78" s="125"/>
      <c r="BI78" s="125"/>
      <c r="BJ78" s="125"/>
      <c r="BK78" s="125"/>
      <c r="BL78" s="125"/>
      <c r="BM78" s="125"/>
      <c r="BN78" s="125"/>
      <c r="BO78" s="125"/>
      <c r="BP78" s="125"/>
      <c r="BQ78" s="125"/>
      <c r="BR78" s="125"/>
      <c r="BS78" s="125"/>
      <c r="BT78" s="125"/>
      <c r="BU78" s="125"/>
      <c r="BV78" s="125"/>
      <c r="BW78" s="125"/>
      <c r="BX78" s="125"/>
      <c r="BY78" s="125"/>
      <c r="BZ78" s="125"/>
      <c r="CA78" s="125"/>
      <c r="CB78" s="125"/>
      <c r="CC78" s="125"/>
      <c r="CD78" s="125"/>
      <c r="CE78" s="125"/>
      <c r="CF78" s="125"/>
      <c r="CG78" s="125"/>
      <c r="CH78" s="125"/>
      <c r="CI78" s="125"/>
      <c r="CJ78" s="125"/>
      <c r="CK78" s="125"/>
      <c r="CL78" s="125"/>
      <c r="CM78" s="125"/>
      <c r="CN78" s="125"/>
      <c r="CO78" s="125"/>
      <c r="CP78" s="125"/>
      <c r="CQ78" s="125"/>
      <c r="CR78" s="125"/>
      <c r="CS78" s="125"/>
      <c r="CT78" s="125"/>
      <c r="CU78" s="125"/>
      <c r="CV78" s="125"/>
      <c r="CW78" s="125"/>
      <c r="CX78" s="125"/>
      <c r="CY78" s="125"/>
      <c r="CZ78" s="125"/>
      <c r="DA78" s="125"/>
      <c r="DB78" s="125"/>
      <c r="DC78" s="125"/>
      <c r="DD78" s="125"/>
      <c r="DE78" s="125"/>
      <c r="DF78" s="125"/>
      <c r="DG78" s="125"/>
      <c r="DH78" s="125"/>
      <c r="DI78" s="125"/>
      <c r="DJ78" s="125"/>
      <c r="DK78" s="125"/>
      <c r="DL78" s="125"/>
      <c r="DM78" s="125"/>
      <c r="DN78" s="125"/>
      <c r="DO78" s="125"/>
      <c r="DP78" s="125"/>
      <c r="DQ78" s="125"/>
      <c r="DR78" s="125"/>
      <c r="DS78" s="125"/>
      <c r="DT78" s="125"/>
      <c r="DU78" s="125"/>
      <c r="DV78" s="125"/>
      <c r="DW78" s="125"/>
      <c r="DX78" s="125"/>
      <c r="DY78" s="125"/>
      <c r="DZ78" s="125"/>
      <c r="EK78" s="4">
        <v>0</v>
      </c>
    </row>
    <row r="79" spans="3:141" s="4" customFormat="1" ht="14" x14ac:dyDescent="0.2">
      <c r="O79" s="125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5"/>
      <c r="AN79" s="125"/>
      <c r="AO79" s="125"/>
      <c r="AP79" s="125"/>
      <c r="AQ79" s="125"/>
      <c r="AR79" s="125"/>
      <c r="AS79" s="125"/>
      <c r="AT79" s="125"/>
      <c r="AU79" s="125"/>
      <c r="AV79" s="125"/>
      <c r="AW79" s="125"/>
      <c r="AX79" s="125"/>
      <c r="AY79" s="125"/>
      <c r="AZ79" s="125"/>
      <c r="BA79" s="125"/>
      <c r="BB79" s="125"/>
      <c r="BC79" s="125"/>
      <c r="BD79" s="125"/>
      <c r="BE79" s="125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5"/>
      <c r="BU79" s="125"/>
      <c r="BV79" s="125"/>
      <c r="BW79" s="125"/>
      <c r="BX79" s="125"/>
      <c r="BY79" s="125"/>
      <c r="BZ79" s="125"/>
      <c r="CA79" s="125"/>
      <c r="CB79" s="125"/>
      <c r="CC79" s="125"/>
      <c r="CD79" s="125"/>
      <c r="CE79" s="125"/>
      <c r="CF79" s="125"/>
      <c r="CG79" s="125"/>
      <c r="CH79" s="125"/>
      <c r="CI79" s="125"/>
      <c r="CJ79" s="125"/>
      <c r="CK79" s="125"/>
      <c r="CL79" s="125"/>
      <c r="CM79" s="125"/>
      <c r="CN79" s="125"/>
      <c r="CO79" s="125"/>
      <c r="CP79" s="125"/>
      <c r="CQ79" s="125"/>
      <c r="CR79" s="125"/>
      <c r="CS79" s="125"/>
      <c r="CT79" s="125"/>
      <c r="CU79" s="125"/>
      <c r="CV79" s="125"/>
      <c r="CW79" s="125"/>
      <c r="CX79" s="125"/>
      <c r="CY79" s="125"/>
      <c r="CZ79" s="125"/>
      <c r="DA79" s="125"/>
      <c r="DB79" s="125"/>
      <c r="DC79" s="125"/>
      <c r="DD79" s="125"/>
      <c r="DE79" s="125"/>
      <c r="DF79" s="125"/>
      <c r="DG79" s="125"/>
      <c r="DH79" s="125"/>
      <c r="DI79" s="125"/>
      <c r="DJ79" s="125"/>
      <c r="DK79" s="125"/>
      <c r="DL79" s="125"/>
      <c r="DM79" s="125"/>
      <c r="DN79" s="125"/>
      <c r="DO79" s="125"/>
      <c r="DP79" s="125"/>
      <c r="DQ79" s="125"/>
      <c r="DR79" s="125"/>
      <c r="DS79" s="125"/>
      <c r="DT79" s="125"/>
      <c r="DU79" s="125"/>
      <c r="DV79" s="125"/>
      <c r="DW79" s="125"/>
      <c r="DX79" s="125"/>
      <c r="DY79" s="125"/>
      <c r="DZ79" s="125"/>
      <c r="EK79" s="4">
        <v>0</v>
      </c>
    </row>
    <row r="80" spans="3:141" s="4" customFormat="1" ht="14" x14ac:dyDescent="0.2">
      <c r="O80" s="125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5"/>
      <c r="AN80" s="125"/>
      <c r="AO80" s="125"/>
      <c r="AP80" s="125"/>
      <c r="AQ80" s="125"/>
      <c r="AR80" s="125"/>
      <c r="AS80" s="125"/>
      <c r="AT80" s="125"/>
      <c r="AU80" s="125"/>
      <c r="AV80" s="125"/>
      <c r="AW80" s="125"/>
      <c r="AX80" s="125"/>
      <c r="AY80" s="125"/>
      <c r="AZ80" s="125"/>
      <c r="BA80" s="125"/>
      <c r="BB80" s="125"/>
      <c r="BC80" s="125"/>
      <c r="BD80" s="125"/>
      <c r="BE80" s="125"/>
      <c r="BF80" s="125"/>
      <c r="BG80" s="125"/>
      <c r="BH80" s="125"/>
      <c r="BI80" s="125"/>
      <c r="BJ80" s="125"/>
      <c r="BK80" s="125"/>
      <c r="BL80" s="125"/>
      <c r="BM80" s="125"/>
      <c r="BN80" s="125"/>
      <c r="BO80" s="125"/>
      <c r="BP80" s="125"/>
      <c r="BQ80" s="125"/>
      <c r="BR80" s="125"/>
      <c r="BS80" s="125"/>
      <c r="BT80" s="125"/>
      <c r="BU80" s="125"/>
      <c r="BV80" s="125"/>
      <c r="BW80" s="125"/>
      <c r="BX80" s="125"/>
      <c r="BY80" s="125"/>
      <c r="BZ80" s="125"/>
      <c r="CA80" s="125"/>
      <c r="CB80" s="125"/>
      <c r="CC80" s="125"/>
      <c r="CD80" s="125"/>
      <c r="CE80" s="125"/>
      <c r="CF80" s="125"/>
      <c r="CG80" s="125"/>
      <c r="CH80" s="125"/>
      <c r="CI80" s="125"/>
      <c r="CJ80" s="125"/>
      <c r="CK80" s="125"/>
      <c r="CL80" s="125"/>
      <c r="CM80" s="125"/>
      <c r="CN80" s="125"/>
      <c r="CO80" s="125"/>
      <c r="CP80" s="125"/>
      <c r="CQ80" s="125"/>
      <c r="CR80" s="125"/>
      <c r="CS80" s="125"/>
      <c r="CT80" s="125"/>
      <c r="CU80" s="125"/>
      <c r="CV80" s="125"/>
      <c r="CW80" s="125"/>
      <c r="CX80" s="125"/>
      <c r="CY80" s="125"/>
      <c r="CZ80" s="125"/>
      <c r="DA80" s="125"/>
      <c r="DB80" s="125"/>
      <c r="DC80" s="125"/>
      <c r="DD80" s="125"/>
      <c r="DE80" s="125"/>
      <c r="DF80" s="125"/>
      <c r="DG80" s="125"/>
      <c r="DH80" s="125"/>
      <c r="DI80" s="125"/>
      <c r="DJ80" s="125"/>
      <c r="DK80" s="125"/>
      <c r="DL80" s="125"/>
      <c r="DM80" s="125"/>
      <c r="DN80" s="125"/>
      <c r="DO80" s="125"/>
      <c r="DP80" s="125"/>
      <c r="DQ80" s="125"/>
      <c r="DR80" s="125"/>
      <c r="DS80" s="125"/>
      <c r="DT80" s="125"/>
      <c r="DU80" s="125"/>
      <c r="DV80" s="125"/>
      <c r="DW80" s="125"/>
      <c r="DX80" s="125"/>
      <c r="DY80" s="125"/>
      <c r="DZ80" s="125"/>
      <c r="EK80" s="4">
        <v>0</v>
      </c>
    </row>
    <row r="81" spans="4:141" s="4" customFormat="1" ht="14" x14ac:dyDescent="0.2">
      <c r="O81" s="125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5"/>
      <c r="AN81" s="125"/>
      <c r="AO81" s="125"/>
      <c r="AP81" s="125"/>
      <c r="AQ81" s="125"/>
      <c r="AR81" s="125"/>
      <c r="AS81" s="125"/>
      <c r="AT81" s="125"/>
      <c r="AU81" s="125"/>
      <c r="AV81" s="125"/>
      <c r="AW81" s="125"/>
      <c r="AX81" s="125"/>
      <c r="AY81" s="125"/>
      <c r="AZ81" s="125"/>
      <c r="BA81" s="125"/>
      <c r="BB81" s="125"/>
      <c r="BC81" s="125"/>
      <c r="BD81" s="125"/>
      <c r="BE81" s="125"/>
      <c r="BF81" s="125"/>
      <c r="BG81" s="125"/>
      <c r="BH81" s="125"/>
      <c r="BI81" s="125"/>
      <c r="BJ81" s="125"/>
      <c r="BK81" s="125"/>
      <c r="BL81" s="125"/>
      <c r="BM81" s="125"/>
      <c r="BN81" s="125"/>
      <c r="BO81" s="125"/>
      <c r="BP81" s="125"/>
      <c r="BQ81" s="125"/>
      <c r="BR81" s="125"/>
      <c r="BS81" s="125"/>
      <c r="BT81" s="125"/>
      <c r="BU81" s="125"/>
      <c r="BV81" s="125"/>
      <c r="BW81" s="125"/>
      <c r="BX81" s="125"/>
      <c r="BY81" s="125"/>
      <c r="BZ81" s="125"/>
      <c r="CA81" s="125"/>
      <c r="CB81" s="125"/>
      <c r="CC81" s="125"/>
      <c r="CD81" s="125"/>
      <c r="CE81" s="125"/>
      <c r="CF81" s="125"/>
      <c r="CG81" s="125"/>
      <c r="CH81" s="125"/>
      <c r="CI81" s="125"/>
      <c r="CJ81" s="125"/>
      <c r="CK81" s="125"/>
      <c r="CL81" s="125"/>
      <c r="CM81" s="125"/>
      <c r="CN81" s="125"/>
      <c r="CO81" s="125"/>
      <c r="CP81" s="125"/>
      <c r="CQ81" s="125"/>
      <c r="CR81" s="125"/>
      <c r="CS81" s="125"/>
      <c r="CT81" s="125"/>
      <c r="CU81" s="125"/>
      <c r="CV81" s="125"/>
      <c r="CW81" s="125"/>
      <c r="CX81" s="125"/>
      <c r="CY81" s="125"/>
      <c r="CZ81" s="125"/>
      <c r="DA81" s="125"/>
      <c r="DB81" s="125"/>
      <c r="DC81" s="125"/>
      <c r="DD81" s="125"/>
      <c r="DE81" s="125"/>
      <c r="DF81" s="125"/>
      <c r="DG81" s="125"/>
      <c r="DH81" s="125"/>
      <c r="DI81" s="125"/>
      <c r="DJ81" s="125"/>
      <c r="DK81" s="125"/>
      <c r="DL81" s="125"/>
      <c r="DM81" s="125"/>
      <c r="DN81" s="125"/>
      <c r="DO81" s="125"/>
      <c r="DP81" s="125"/>
      <c r="DQ81" s="125"/>
      <c r="DR81" s="125"/>
      <c r="DS81" s="125"/>
      <c r="DT81" s="125"/>
      <c r="DU81" s="125"/>
      <c r="DV81" s="125"/>
      <c r="DW81" s="125"/>
      <c r="DX81" s="125"/>
      <c r="DY81" s="125"/>
      <c r="DZ81" s="125"/>
      <c r="EK81" s="4">
        <v>0</v>
      </c>
    </row>
    <row r="82" spans="4:141" s="4" customFormat="1" ht="14" x14ac:dyDescent="0.2">
      <c r="O82" s="125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5"/>
      <c r="AN82" s="125"/>
      <c r="AO82" s="125"/>
      <c r="AP82" s="125"/>
      <c r="AQ82" s="125"/>
      <c r="AR82" s="125"/>
      <c r="AS82" s="125"/>
      <c r="AT82" s="125"/>
      <c r="AU82" s="125"/>
      <c r="AV82" s="125"/>
      <c r="AW82" s="125"/>
      <c r="AX82" s="125"/>
      <c r="AY82" s="125"/>
      <c r="AZ82" s="125"/>
      <c r="BA82" s="125"/>
      <c r="BB82" s="125"/>
      <c r="BC82" s="125"/>
      <c r="BD82" s="125"/>
      <c r="BE82" s="125"/>
      <c r="BF82" s="125"/>
      <c r="BG82" s="125"/>
      <c r="BH82" s="125"/>
      <c r="BI82" s="125"/>
      <c r="BJ82" s="125"/>
      <c r="BK82" s="125"/>
      <c r="BL82" s="125"/>
      <c r="BM82" s="125"/>
      <c r="BN82" s="125"/>
      <c r="BO82" s="125"/>
      <c r="BP82" s="125"/>
      <c r="BQ82" s="125"/>
      <c r="BR82" s="125"/>
      <c r="BS82" s="125"/>
      <c r="BT82" s="125"/>
      <c r="BU82" s="125"/>
      <c r="BV82" s="125"/>
      <c r="BW82" s="125"/>
      <c r="BX82" s="125"/>
      <c r="BY82" s="125"/>
      <c r="BZ82" s="125"/>
      <c r="CA82" s="125"/>
      <c r="CB82" s="125"/>
      <c r="CC82" s="125"/>
      <c r="CD82" s="125"/>
      <c r="CE82" s="125"/>
      <c r="CF82" s="125"/>
      <c r="CG82" s="125"/>
      <c r="CH82" s="125"/>
      <c r="CI82" s="125"/>
      <c r="CJ82" s="125"/>
      <c r="CK82" s="125"/>
      <c r="CL82" s="125"/>
      <c r="CM82" s="125"/>
      <c r="CN82" s="125"/>
      <c r="CO82" s="125"/>
      <c r="CP82" s="125"/>
      <c r="CQ82" s="125"/>
      <c r="CR82" s="125"/>
      <c r="CS82" s="125"/>
      <c r="CT82" s="125"/>
      <c r="CU82" s="125"/>
      <c r="CV82" s="125"/>
      <c r="CW82" s="125"/>
      <c r="CX82" s="125"/>
      <c r="CY82" s="125"/>
      <c r="CZ82" s="125"/>
      <c r="DA82" s="125"/>
      <c r="DB82" s="125"/>
      <c r="DC82" s="125"/>
      <c r="DD82" s="125"/>
      <c r="DE82" s="125"/>
      <c r="DF82" s="125"/>
      <c r="DG82" s="125"/>
      <c r="DH82" s="125"/>
      <c r="DI82" s="125"/>
      <c r="DJ82" s="125"/>
      <c r="DK82" s="125"/>
      <c r="DL82" s="125"/>
      <c r="DM82" s="125"/>
      <c r="DN82" s="125"/>
      <c r="DO82" s="125"/>
      <c r="DP82" s="125"/>
      <c r="DQ82" s="125"/>
      <c r="DR82" s="125"/>
      <c r="DS82" s="125"/>
      <c r="DT82" s="125"/>
      <c r="DU82" s="125"/>
      <c r="DV82" s="125"/>
      <c r="DW82" s="125"/>
      <c r="DX82" s="125"/>
      <c r="DY82" s="125"/>
      <c r="DZ82" s="125"/>
      <c r="EK82" s="4">
        <v>0</v>
      </c>
    </row>
    <row r="83" spans="4:141" s="4" customFormat="1" ht="14" x14ac:dyDescent="0.2">
      <c r="O83" s="125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5"/>
      <c r="AN83" s="125"/>
      <c r="AO83" s="125"/>
      <c r="AP83" s="125"/>
      <c r="AQ83" s="125"/>
      <c r="AR83" s="125"/>
      <c r="AS83" s="125"/>
      <c r="AT83" s="125"/>
      <c r="AU83" s="125"/>
      <c r="AV83" s="125"/>
      <c r="AW83" s="125"/>
      <c r="AX83" s="125"/>
      <c r="AY83" s="125"/>
      <c r="AZ83" s="125"/>
      <c r="BA83" s="125"/>
      <c r="BB83" s="125"/>
      <c r="BC83" s="125"/>
      <c r="BD83" s="125"/>
      <c r="BE83" s="125"/>
      <c r="BF83" s="125"/>
      <c r="BG83" s="125"/>
      <c r="BH83" s="125"/>
      <c r="BI83" s="125"/>
      <c r="BJ83" s="125"/>
      <c r="BK83" s="125"/>
      <c r="BL83" s="125"/>
      <c r="BM83" s="125"/>
      <c r="BN83" s="125"/>
      <c r="BO83" s="125"/>
      <c r="BP83" s="125"/>
      <c r="BQ83" s="125"/>
      <c r="BR83" s="125"/>
      <c r="BS83" s="125"/>
      <c r="BT83" s="125"/>
      <c r="BU83" s="125"/>
      <c r="BV83" s="125"/>
      <c r="BW83" s="125"/>
      <c r="BX83" s="125"/>
      <c r="BY83" s="125"/>
      <c r="BZ83" s="125"/>
      <c r="CA83" s="125"/>
      <c r="CB83" s="125"/>
      <c r="CC83" s="125"/>
      <c r="CD83" s="125"/>
      <c r="CE83" s="125"/>
      <c r="CF83" s="125"/>
      <c r="CG83" s="125"/>
      <c r="CH83" s="125"/>
      <c r="CI83" s="125"/>
      <c r="CJ83" s="125"/>
      <c r="CK83" s="125"/>
      <c r="CL83" s="125"/>
      <c r="CM83" s="125"/>
      <c r="CN83" s="125"/>
      <c r="CO83" s="125"/>
      <c r="CP83" s="125"/>
      <c r="CQ83" s="125"/>
      <c r="CR83" s="125"/>
      <c r="CS83" s="125"/>
      <c r="CT83" s="125"/>
      <c r="CU83" s="125"/>
      <c r="CV83" s="125"/>
      <c r="CW83" s="125"/>
      <c r="CX83" s="125"/>
      <c r="CY83" s="125"/>
      <c r="CZ83" s="125"/>
      <c r="DA83" s="125"/>
      <c r="DB83" s="125"/>
      <c r="DC83" s="125"/>
      <c r="DD83" s="125"/>
      <c r="DE83" s="125"/>
      <c r="DF83" s="125"/>
      <c r="DG83" s="125"/>
      <c r="DH83" s="125"/>
      <c r="DI83" s="125"/>
      <c r="DJ83" s="125"/>
      <c r="DK83" s="125"/>
      <c r="DL83" s="125"/>
      <c r="DM83" s="125"/>
      <c r="DN83" s="125"/>
      <c r="DO83" s="125"/>
      <c r="DP83" s="125"/>
      <c r="DQ83" s="125"/>
      <c r="DR83" s="125"/>
      <c r="DS83" s="125"/>
      <c r="DT83" s="125"/>
      <c r="DU83" s="125"/>
      <c r="DV83" s="125"/>
      <c r="DW83" s="125"/>
      <c r="DX83" s="125"/>
      <c r="DY83" s="125"/>
      <c r="DZ83" s="125"/>
      <c r="EK83" s="4">
        <v>0</v>
      </c>
    </row>
    <row r="84" spans="4:141" s="4" customFormat="1" ht="14" x14ac:dyDescent="0.2">
      <c r="D84" s="7"/>
      <c r="E84" s="7"/>
      <c r="H84" s="5"/>
      <c r="I84" s="5"/>
      <c r="J84" s="5"/>
      <c r="EK84" s="4">
        <v>0</v>
      </c>
    </row>
  </sheetData>
  <dataValidations count="1">
    <dataValidation type="list" allowBlank="1" showInputMessage="1" showErrorMessage="1" sqref="N2:N71 N84" xr:uid="{C96477A6-0729-40EC-83B5-A8ECD8C17033}">
      <formula1>"TRUE, 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85222-8A7D-4E0E-8FA2-75BD13CDD39C}">
  <dimension ref="A3:EG37"/>
  <sheetViews>
    <sheetView zoomScale="70" zoomScaleNormal="70" workbookViewId="0">
      <selection activeCell="C6" sqref="C6"/>
    </sheetView>
  </sheetViews>
  <sheetFormatPr baseColWidth="10" defaultColWidth="8.83203125" defaultRowHeight="15" x14ac:dyDescent="0.2"/>
  <cols>
    <col min="1" max="1" width="5.33203125" customWidth="1"/>
    <col min="2" max="2" width="28" bestFit="1" customWidth="1"/>
    <col min="3" max="3" width="11.83203125" bestFit="1" customWidth="1"/>
    <col min="4" max="15" width="10" customWidth="1"/>
  </cols>
  <sheetData>
    <row r="3" spans="1:136" s="4" customFormat="1" ht="14" x14ac:dyDescent="0.2">
      <c r="H3" s="5"/>
      <c r="I3" s="5"/>
      <c r="J3" s="5"/>
      <c r="EF3" s="4">
        <v>0</v>
      </c>
    </row>
    <row r="4" spans="1:136" s="4" customFormat="1" ht="14" x14ac:dyDescent="0.2">
      <c r="B4" s="9" t="s">
        <v>136</v>
      </c>
      <c r="C4" s="3"/>
      <c r="H4" s="5"/>
      <c r="I4" s="5"/>
      <c r="J4" s="5"/>
      <c r="EF4" s="4">
        <v>0</v>
      </c>
    </row>
    <row r="5" spans="1:136" s="4" customFormat="1" ht="14" x14ac:dyDescent="0.2">
      <c r="B5" s="6" t="s">
        <v>137</v>
      </c>
      <c r="C5" s="318">
        <v>0</v>
      </c>
      <c r="H5" s="5"/>
      <c r="I5" s="5"/>
      <c r="J5" s="5"/>
      <c r="EF5" s="4">
        <v>0</v>
      </c>
    </row>
    <row r="6" spans="1:136" s="4" customFormat="1" ht="14" x14ac:dyDescent="0.2">
      <c r="B6" s="6" t="s">
        <v>141</v>
      </c>
      <c r="C6" s="21">
        <f>Summary!C13</f>
        <v>7210000</v>
      </c>
      <c r="H6" s="5"/>
      <c r="I6" s="5"/>
      <c r="J6" s="5"/>
      <c r="EF6" s="4">
        <v>0</v>
      </c>
    </row>
    <row r="7" spans="1:136" s="4" customFormat="1" ht="14" x14ac:dyDescent="0.2">
      <c r="B7" s="6"/>
      <c r="C7" s="21"/>
      <c r="H7" s="5"/>
      <c r="I7" s="5"/>
      <c r="J7" s="5"/>
      <c r="EF7" s="4">
        <v>0</v>
      </c>
    </row>
    <row r="8" spans="1:136" s="4" customFormat="1" ht="14" x14ac:dyDescent="0.2">
      <c r="A8" s="2"/>
      <c r="B8" s="2" t="s">
        <v>144</v>
      </c>
      <c r="H8" s="5"/>
      <c r="I8" s="5"/>
      <c r="J8" s="5"/>
      <c r="EF8" s="4">
        <v>0</v>
      </c>
    </row>
    <row r="9" spans="1:136" s="4" customFormat="1" ht="14" x14ac:dyDescent="0.2">
      <c r="C9" s="144">
        <f>EOMONTH(Summary!E3,0)</f>
        <v>45657</v>
      </c>
      <c r="D9" s="144">
        <f t="shared" ref="D9:O9" si="0">EOMONTH(C9,12)</f>
        <v>46022</v>
      </c>
      <c r="E9" s="144">
        <f t="shared" si="0"/>
        <v>46387</v>
      </c>
      <c r="F9" s="144">
        <f t="shared" si="0"/>
        <v>46752</v>
      </c>
      <c r="G9" s="144">
        <f t="shared" si="0"/>
        <v>47118</v>
      </c>
      <c r="H9" s="144">
        <f t="shared" si="0"/>
        <v>47483</v>
      </c>
      <c r="I9" s="144">
        <f t="shared" si="0"/>
        <v>47848</v>
      </c>
      <c r="J9" s="144">
        <f t="shared" si="0"/>
        <v>48213</v>
      </c>
      <c r="K9" s="144">
        <f t="shared" si="0"/>
        <v>48579</v>
      </c>
      <c r="L9" s="144">
        <f t="shared" si="0"/>
        <v>48944</v>
      </c>
      <c r="M9" s="144">
        <f t="shared" si="0"/>
        <v>49309</v>
      </c>
      <c r="N9" s="144">
        <f t="shared" si="0"/>
        <v>49674</v>
      </c>
      <c r="O9" s="144">
        <f t="shared" si="0"/>
        <v>50040</v>
      </c>
      <c r="EF9" s="4">
        <v>0</v>
      </c>
    </row>
    <row r="10" spans="1:136" s="4" customFormat="1" ht="14" x14ac:dyDescent="0.2">
      <c r="A10" s="6"/>
      <c r="B10" s="6" t="s">
        <v>145</v>
      </c>
      <c r="C10" s="71">
        <v>0</v>
      </c>
      <c r="D10" s="71">
        <v>0</v>
      </c>
      <c r="E10" s="71">
        <v>0</v>
      </c>
      <c r="F10" s="71">
        <v>0</v>
      </c>
      <c r="G10" s="71">
        <v>0</v>
      </c>
      <c r="H10" s="71">
        <v>0</v>
      </c>
      <c r="I10" s="71">
        <v>0</v>
      </c>
      <c r="J10" s="71">
        <v>0</v>
      </c>
      <c r="K10" s="71">
        <v>0</v>
      </c>
      <c r="L10" s="71">
        <v>0</v>
      </c>
      <c r="M10" s="71">
        <v>0</v>
      </c>
      <c r="N10" s="71">
        <v>0</v>
      </c>
      <c r="O10" s="71">
        <v>0</v>
      </c>
      <c r="EF10" s="4">
        <v>0</v>
      </c>
    </row>
    <row r="11" spans="1:136" s="4" customFormat="1" ht="14" x14ac:dyDescent="0.2">
      <c r="A11" s="6"/>
      <c r="B11" s="6" t="s">
        <v>146</v>
      </c>
      <c r="H11" s="5"/>
      <c r="I11" s="5"/>
      <c r="J11" s="5"/>
      <c r="EF11" s="4">
        <v>0</v>
      </c>
    </row>
    <row r="12" spans="1:136" s="4" customFormat="1" ht="14" x14ac:dyDescent="0.2">
      <c r="G12" s="5"/>
      <c r="H12" s="5"/>
      <c r="I12" s="5"/>
      <c r="J12" s="5"/>
      <c r="EF12" s="4">
        <v>0</v>
      </c>
    </row>
    <row r="13" spans="1:136" s="4" customFormat="1" ht="14" x14ac:dyDescent="0.2">
      <c r="A13" s="6"/>
      <c r="B13" s="6" t="s">
        <v>138</v>
      </c>
      <c r="C13" s="13">
        <v>1</v>
      </c>
      <c r="H13" s="5"/>
      <c r="I13" s="5"/>
      <c r="J13" s="5"/>
      <c r="EF13" s="4">
        <v>0</v>
      </c>
    </row>
    <row r="14" spans="1:136" s="4" customFormat="1" ht="14" x14ac:dyDescent="0.2">
      <c r="A14" s="6"/>
      <c r="B14" s="6" t="s">
        <v>139</v>
      </c>
      <c r="C14" s="13">
        <v>0.8</v>
      </c>
      <c r="F14" s="119"/>
      <c r="H14" s="5"/>
      <c r="I14" s="5"/>
      <c r="J14" s="5"/>
      <c r="EF14" s="4">
        <v>0</v>
      </c>
    </row>
    <row r="15" spans="1:136" s="4" customFormat="1" ht="14" x14ac:dyDescent="0.2">
      <c r="A15" s="6"/>
      <c r="B15" s="6"/>
      <c r="C15" s="6"/>
      <c r="F15" s="119"/>
      <c r="H15" s="5"/>
      <c r="I15" s="5"/>
      <c r="J15" s="5"/>
      <c r="EF15" s="4">
        <v>0</v>
      </c>
    </row>
    <row r="16" spans="1:136" s="4" customFormat="1" ht="14" x14ac:dyDescent="0.2">
      <c r="A16" s="6"/>
      <c r="B16" s="6"/>
      <c r="C16" s="254">
        <f>EOMONTH(C17,12-MONTH(C17))</f>
        <v>45657</v>
      </c>
      <c r="D16" s="254">
        <f>EOMONTH(D17,12-MONTH(D17))</f>
        <v>46022</v>
      </c>
      <c r="E16" s="254">
        <f>EOMONTH(E17,12-MONTH(E17))</f>
        <v>46387</v>
      </c>
      <c r="F16" s="254">
        <f>EOMONTH(F17,12-MONTH(F17))</f>
        <v>46752</v>
      </c>
      <c r="H16" s="5"/>
      <c r="I16" s="5"/>
      <c r="J16" s="5"/>
      <c r="EF16" s="4">
        <v>0</v>
      </c>
    </row>
    <row r="17" spans="1:136" s="4" customFormat="1" ht="14" x14ac:dyDescent="0.2">
      <c r="A17" s="6"/>
      <c r="B17" s="6" t="s">
        <v>46</v>
      </c>
      <c r="C17" s="72">
        <f>EOMONTH(Summary!E3,0)</f>
        <v>45657</v>
      </c>
      <c r="D17" s="72">
        <f>EDATE(C17,12)</f>
        <v>46022</v>
      </c>
      <c r="E17" s="72">
        <f>EDATE(D17,12)</f>
        <v>46387</v>
      </c>
      <c r="F17" s="72">
        <f>EDATE(E17,12)</f>
        <v>46752</v>
      </c>
      <c r="G17" s="2" t="s">
        <v>415</v>
      </c>
      <c r="H17" s="5"/>
      <c r="I17" s="5"/>
      <c r="J17" s="5"/>
      <c r="EF17" s="4">
        <v>0</v>
      </c>
    </row>
    <row r="18" spans="1:136" s="4" customFormat="1" ht="14" x14ac:dyDescent="0.2">
      <c r="A18" s="6"/>
      <c r="B18" s="6" t="s">
        <v>140</v>
      </c>
      <c r="C18" s="59">
        <f>COUNTIFS('Cash Flow'!$H$48:$DZ$48,0, 'Cash Flow'!$H$10:$DZ$10, "&lt;=12/31/"&amp;YEAR(C17))- COUNTIFS('Cash Flow'!$H$48:$DZ$48,0, 'Cash Flow'!$H$10:$DZ$10, "&lt;=12/31/"&amp;YEAR(EOMONTH(C17,-12)))</f>
        <v>1</v>
      </c>
      <c r="D18" s="59">
        <f>COUNTIFS('Cash Flow'!$H$48:$DZ$48,0, 'Cash Flow'!$H$10:$DZ$10, "&lt;=12/31/"&amp;YEAR(D17))- COUNTIFS('Cash Flow'!$H$48:$DZ$48,0, 'Cash Flow'!$H$10:$DZ$10, "&lt;=12/31/"&amp;YEAR(EOMONTH(D17,-12)))</f>
        <v>12</v>
      </c>
      <c r="E18" s="59">
        <f>COUNTIFS('Cash Flow'!$H$48:$DZ$48,0, 'Cash Flow'!$H$10:$DZ$10, "&lt;=12/31/"&amp;YEAR(E17))- COUNTIFS('Cash Flow'!$H$48:$DZ$48,0, 'Cash Flow'!$H$10:$DZ$10, "&lt;=12/31/"&amp;YEAR(EOMONTH(E17,-12)))</f>
        <v>11</v>
      </c>
      <c r="F18" s="59">
        <f>COUNTIFS('Cash Flow'!$H$48:$DZ$48,0, 'Cash Flow'!$H$10:$DZ$10, "&lt;=12/31/"&amp;YEAR(F17))- COUNTIFS('Cash Flow'!$H$48:$DZ$48,0, 'Cash Flow'!$H$10:$DZ$10, "&lt;=12/31/"&amp;YEAR(EOMONTH(F17,-12)))</f>
        <v>0</v>
      </c>
      <c r="H18" s="72"/>
      <c r="I18" s="5"/>
      <c r="J18" s="5"/>
      <c r="EF18" s="4">
        <v>0</v>
      </c>
    </row>
    <row r="19" spans="1:136" s="4" customFormat="1" ht="14" x14ac:dyDescent="0.2">
      <c r="A19" s="6"/>
      <c r="B19" s="6" t="s">
        <v>143</v>
      </c>
      <c r="C19" s="26">
        <f>($C$5/1000)*$C$13*(C18/12)*(1-C10)*$C$6*$C$14</f>
        <v>0</v>
      </c>
      <c r="D19" s="26">
        <f ca="1">($C$5/1000)*$C$13*$C$14*(D$18/12)*(1-D10)*
INDEX('Cash Flow'!$H$14:$DZ$44,MATCH("cumulative",'Cash Flow'!$C$14:$C$44,0),MATCH(DATE(YEAR(C17),12,31),'Cash Flow'!$H$10:$DZ$10,0))</f>
        <v>0</v>
      </c>
      <c r="E19" s="26">
        <f ca="1">($C$5/1000)*$C$13*$C$14*(E$18/12)*(1-E10)*
INDEX('Cash Flow'!$H$14:$DZ$44,MATCH("cumulative",'Cash Flow'!$C$14:$C$44,0),MATCH(DATE(YEAR(D17),12,31),'Cash Flow'!$H$10:$DZ$10,0))</f>
        <v>0</v>
      </c>
      <c r="F19" s="26">
        <f ca="1">($C$5/1000)*$C$13*$C$14*(F$18/12)*(1-F10)*
INDEX('Cash Flow'!$H$14:$DZ$44,MATCH("cumulative",'Cash Flow'!$C$14:$C$44,0),MATCH(DATE(YEAR(E17),12,31),'Cash Flow'!$H$10:$DZ$10,0))</f>
        <v>0</v>
      </c>
      <c r="G19" s="5"/>
      <c r="H19" s="5"/>
      <c r="I19" s="5"/>
      <c r="J19" s="5"/>
      <c r="EF19" s="4">
        <v>0</v>
      </c>
    </row>
    <row r="20" spans="1:136" s="4" customFormat="1" ht="14" x14ac:dyDescent="0.2">
      <c r="E20" s="135">
        <f ca="1">F20/Units</f>
        <v>0</v>
      </c>
      <c r="F20" s="259">
        <f ca="1">SUM(C19:F19)</f>
        <v>0</v>
      </c>
      <c r="G20" s="5"/>
      <c r="H20" s="145"/>
      <c r="I20" s="145"/>
      <c r="J20" s="5"/>
      <c r="EF20" s="4">
        <v>0</v>
      </c>
    </row>
    <row r="21" spans="1:136" s="4" customFormat="1" ht="14" x14ac:dyDescent="0.2">
      <c r="C21" s="121"/>
      <c r="D21" s="121"/>
      <c r="E21" s="121"/>
      <c r="F21" s="258" t="s">
        <v>418</v>
      </c>
      <c r="H21" s="5"/>
      <c r="I21" s="146"/>
      <c r="J21" s="5"/>
      <c r="EF21" s="4">
        <v>0</v>
      </c>
    </row>
    <row r="22" spans="1:136" s="4" customFormat="1" ht="14" x14ac:dyDescent="0.2">
      <c r="A22" s="2"/>
      <c r="B22" s="2" t="s">
        <v>265</v>
      </c>
      <c r="H22" s="5"/>
      <c r="I22" s="5"/>
      <c r="J22" s="5"/>
      <c r="EF22" s="4">
        <v>0</v>
      </c>
    </row>
    <row r="23" spans="1:136" s="4" customFormat="1" ht="14" x14ac:dyDescent="0.2">
      <c r="A23" s="2"/>
      <c r="B23" s="6" t="s">
        <v>138</v>
      </c>
      <c r="C23" s="141">
        <f>C13</f>
        <v>1</v>
      </c>
      <c r="H23" s="5"/>
      <c r="I23" s="5"/>
      <c r="J23" s="5"/>
      <c r="EF23" s="4">
        <v>0</v>
      </c>
    </row>
    <row r="24" spans="1:136" s="4" customFormat="1" ht="14" x14ac:dyDescent="0.2">
      <c r="B24" s="6" t="s">
        <v>139</v>
      </c>
      <c r="C24" s="13">
        <v>0.9</v>
      </c>
      <c r="H24" s="5"/>
      <c r="I24" s="5"/>
      <c r="J24" s="5"/>
      <c r="EF24" s="4">
        <v>0</v>
      </c>
    </row>
    <row r="25" spans="1:136" s="4" customFormat="1" ht="14" x14ac:dyDescent="0.2">
      <c r="H25" s="5"/>
      <c r="I25" s="5"/>
      <c r="J25" s="5"/>
      <c r="EF25" s="4">
        <v>0</v>
      </c>
    </row>
    <row r="26" spans="1:136" s="4" customFormat="1" ht="14" x14ac:dyDescent="0.2">
      <c r="D26" s="4" t="s">
        <v>136</v>
      </c>
      <c r="E26" s="4" t="s">
        <v>133</v>
      </c>
      <c r="F26" s="4" t="s">
        <v>273</v>
      </c>
      <c r="H26" s="9" t="s">
        <v>266</v>
      </c>
      <c r="I26" s="3"/>
      <c r="J26" s="5"/>
      <c r="EF26" s="4">
        <v>0</v>
      </c>
    </row>
    <row r="27" spans="1:136" s="4" customFormat="1" ht="14" x14ac:dyDescent="0.2">
      <c r="B27" s="4" t="s">
        <v>272</v>
      </c>
      <c r="C27" s="21">
        <f ca="1">Capex!D6</f>
        <v>106806734.12528816</v>
      </c>
      <c r="D27" s="21">
        <f ca="1">($C$5/1000)*$C$24*$C$23*C27</f>
        <v>0</v>
      </c>
      <c r="E27" s="21">
        <f ca="1">D27/Units</f>
        <v>0</v>
      </c>
      <c r="F27" s="21">
        <f ca="1">I27*D27</f>
        <v>0</v>
      </c>
      <c r="H27" s="6" t="s">
        <v>222</v>
      </c>
      <c r="I27" s="139">
        <v>0</v>
      </c>
      <c r="J27" s="5"/>
      <c r="EF27" s="4">
        <v>0</v>
      </c>
    </row>
    <row r="28" spans="1:136" s="4" customFormat="1" ht="14" x14ac:dyDescent="0.2">
      <c r="B28" s="4" t="s">
        <v>271</v>
      </c>
      <c r="C28" s="21">
        <f>Capex!D8+Capex!D11</f>
        <v>83152676.25</v>
      </c>
      <c r="D28" s="21">
        <f>($C$5/1000)*$C$24*$C$23*C28</f>
        <v>0</v>
      </c>
      <c r="E28" s="21">
        <f>D28/Units</f>
        <v>0</v>
      </c>
      <c r="F28" s="21">
        <f>I28*D28</f>
        <v>0</v>
      </c>
      <c r="H28" s="6" t="s">
        <v>267</v>
      </c>
      <c r="I28" s="139">
        <v>0</v>
      </c>
      <c r="J28" s="5"/>
      <c r="EF28" s="4">
        <v>0</v>
      </c>
    </row>
    <row r="29" spans="1:136" s="4" customFormat="1" ht="14" x14ac:dyDescent="0.2">
      <c r="B29" s="4" t="s">
        <v>270</v>
      </c>
      <c r="C29" s="21">
        <f>C30/C31</f>
        <v>136509703.53399998</v>
      </c>
      <c r="D29" s="21">
        <f>($C$5/1000)*$C$24*$C$23*C29</f>
        <v>0</v>
      </c>
      <c r="E29" s="21">
        <f>D29/Units</f>
        <v>0</v>
      </c>
      <c r="F29" s="21">
        <f>I29*D29</f>
        <v>0</v>
      </c>
      <c r="H29" s="61" t="s">
        <v>268</v>
      </c>
      <c r="I29" s="314">
        <f>1-SUM(I27:I28)</f>
        <v>1</v>
      </c>
      <c r="J29" s="5"/>
      <c r="EF29" s="4">
        <v>0</v>
      </c>
    </row>
    <row r="30" spans="1:136" s="4" customFormat="1" ht="14" x14ac:dyDescent="0.2">
      <c r="B30" s="6" t="s">
        <v>269</v>
      </c>
      <c r="C30" s="21">
        <f>Summary!G20</f>
        <v>8531856.4708749987</v>
      </c>
      <c r="F30" s="21"/>
      <c r="H30" s="6"/>
      <c r="I30" s="140">
        <f>SUM(I27:I29)</f>
        <v>1</v>
      </c>
      <c r="J30" s="5"/>
      <c r="EF30" s="4">
        <v>0</v>
      </c>
    </row>
    <row r="31" spans="1:136" s="4" customFormat="1" ht="14" x14ac:dyDescent="0.2">
      <c r="B31" s="6" t="s">
        <v>28</v>
      </c>
      <c r="C31" s="139">
        <v>6.25E-2</v>
      </c>
      <c r="F31" s="21"/>
      <c r="H31" s="6"/>
      <c r="I31" s="3"/>
      <c r="J31" s="5"/>
      <c r="EF31" s="4">
        <v>0</v>
      </c>
    </row>
    <row r="32" spans="1:136" s="4" customFormat="1" ht="14" x14ac:dyDescent="0.2">
      <c r="B32" s="4" t="s">
        <v>274</v>
      </c>
      <c r="D32" s="39">
        <f>(I32-I34)*I33</f>
        <v>75353.236237499994</v>
      </c>
      <c r="E32" s="26">
        <f>D32/Units</f>
        <v>174.83349475058003</v>
      </c>
      <c r="F32" s="26">
        <f>D32</f>
        <v>75353.236237499994</v>
      </c>
      <c r="H32" s="6" t="s">
        <v>135</v>
      </c>
      <c r="I32" s="142">
        <f>Summary!G18</f>
        <v>11047098.164999999</v>
      </c>
      <c r="J32" s="5"/>
      <c r="EF32" s="4">
        <v>0</v>
      </c>
    </row>
    <row r="33" spans="5:137" s="4" customFormat="1" ht="14" x14ac:dyDescent="0.2">
      <c r="E33" s="135">
        <f ca="1">F33/Units</f>
        <v>174.83349475058003</v>
      </c>
      <c r="F33" s="259">
        <f ca="1">SUM(F27:F32)</f>
        <v>75353.236237499994</v>
      </c>
      <c r="H33" s="6" t="s">
        <v>274</v>
      </c>
      <c r="I33" s="139">
        <v>7.4999999999999997E-3</v>
      </c>
      <c r="J33" s="5"/>
      <c r="EF33" s="4">
        <v>0</v>
      </c>
    </row>
    <row r="34" spans="5:137" s="4" customFormat="1" ht="14" x14ac:dyDescent="0.2">
      <c r="F34" s="258" t="s">
        <v>421</v>
      </c>
      <c r="H34" s="6" t="s">
        <v>275</v>
      </c>
      <c r="I34" s="91">
        <v>1000000</v>
      </c>
      <c r="J34" s="5"/>
      <c r="EF34" s="4">
        <v>0</v>
      </c>
    </row>
    <row r="35" spans="5:137" s="4" customFormat="1" ht="14" x14ac:dyDescent="0.2">
      <c r="H35" s="5"/>
      <c r="I35" s="5"/>
      <c r="J35" s="5"/>
      <c r="EF35" s="4">
        <v>0</v>
      </c>
    </row>
    <row r="36" spans="5:137" s="4" customFormat="1" ht="14" x14ac:dyDescent="0.2">
      <c r="H36" s="5"/>
      <c r="I36" s="5"/>
      <c r="J36" s="5"/>
      <c r="EF36" s="4">
        <v>0</v>
      </c>
    </row>
    <row r="37" spans="5:137" s="34" customFormat="1" thickBot="1" x14ac:dyDescent="0.25">
      <c r="H37" s="36"/>
      <c r="I37" s="36"/>
      <c r="J37" s="36"/>
      <c r="EF37" s="4">
        <v>0</v>
      </c>
      <c r="EG37" s="4"/>
    </row>
  </sheetData>
  <conditionalFormatting sqref="C9">
    <cfRule type="containsText" dxfId="3" priority="1" operator="containsText" text="FALSE">
      <formula>NOT(ISERROR(SEARCH("FALSE",C9)))</formula>
    </cfRule>
    <cfRule type="containsText" dxfId="2" priority="2" operator="containsText" text="TRUE">
      <formula>NOT(ISERROR(SEARCH("TRUE",C9)))</formula>
    </cfRule>
  </conditionalFormatting>
  <conditionalFormatting sqref="L9">
    <cfRule type="expression" dxfId="1" priority="3">
      <formula>$L$111&lt;0</formula>
    </cfRule>
    <cfRule type="expression" dxfId="0" priority="4">
      <formula>$L$111&gt;=0</formula>
    </cfRule>
  </conditionalFormatting>
  <dataValidations count="1">
    <dataValidation type="list" allowBlank="1" showInputMessage="1" showErrorMessage="1" sqref="M3" xr:uid="{C96477A6-0729-40EC-83B5-A8ECD8C17033}">
      <formula1>"TRUE, FALSE"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A322E-5854-4811-A6D4-9AADEF206407}">
  <dimension ref="A3:EK105"/>
  <sheetViews>
    <sheetView zoomScale="85" zoomScaleNormal="85" workbookViewId="0">
      <selection activeCell="F6" sqref="F6"/>
    </sheetView>
  </sheetViews>
  <sheetFormatPr baseColWidth="10" defaultColWidth="8.83203125" defaultRowHeight="15" x14ac:dyDescent="0.2"/>
  <cols>
    <col min="1" max="1" width="2.33203125" customWidth="1"/>
    <col min="2" max="2" width="20" bestFit="1" customWidth="1"/>
    <col min="3" max="3" width="29.5" bestFit="1" customWidth="1"/>
    <col min="4" max="4" width="11.6640625" bestFit="1" customWidth="1"/>
    <col min="5" max="5" width="8.33203125" bestFit="1" customWidth="1"/>
    <col min="6" max="6" width="6.83203125" bestFit="1" customWidth="1"/>
  </cols>
  <sheetData>
    <row r="3" spans="1:140" s="4" customFormat="1" ht="14" x14ac:dyDescent="0.2">
      <c r="A3" s="3"/>
      <c r="H3" s="5"/>
      <c r="I3" s="5"/>
      <c r="EJ3" s="4">
        <v>0</v>
      </c>
    </row>
    <row r="4" spans="1:140" s="4" customFormat="1" ht="14" x14ac:dyDescent="0.2">
      <c r="A4" s="3"/>
      <c r="B4" s="4" t="s">
        <v>352</v>
      </c>
      <c r="D4" s="19"/>
      <c r="E4" s="19"/>
      <c r="F4" s="19"/>
      <c r="H4" s="5"/>
      <c r="I4" s="5"/>
      <c r="J4" s="5"/>
      <c r="K4" s="5"/>
      <c r="EJ4" s="4">
        <v>0</v>
      </c>
    </row>
    <row r="5" spans="1:140" s="4" customFormat="1" ht="14" x14ac:dyDescent="0.2">
      <c r="A5" s="3"/>
      <c r="B5" s="2"/>
      <c r="D5" s="19" t="s">
        <v>29</v>
      </c>
      <c r="E5" s="19" t="s">
        <v>148</v>
      </c>
      <c r="F5" s="19" t="s">
        <v>147</v>
      </c>
      <c r="H5" s="5"/>
      <c r="I5" s="5"/>
      <c r="J5" s="5"/>
      <c r="K5" s="5"/>
      <c r="EJ5" s="4">
        <v>0</v>
      </c>
    </row>
    <row r="6" spans="1:140" s="4" customFormat="1" thickBot="1" x14ac:dyDescent="0.25">
      <c r="A6" s="3"/>
      <c r="B6" s="79" t="s">
        <v>150</v>
      </c>
      <c r="C6" s="79" t="s">
        <v>213</v>
      </c>
      <c r="D6" s="83">
        <f ca="1">SUM(D8,D10,D18)</f>
        <v>106806734.12528816</v>
      </c>
      <c r="E6" s="84">
        <f ca="1">D6/Revenue!$I$40</f>
        <v>247811.44808651545</v>
      </c>
      <c r="F6" s="85">
        <f ca="1">D6/Revenue!$L$28</f>
        <v>318.70715143689119</v>
      </c>
      <c r="H6" s="5"/>
      <c r="I6" s="5"/>
      <c r="J6" s="5"/>
      <c r="K6" s="5"/>
      <c r="EJ6" s="4">
        <v>0</v>
      </c>
    </row>
    <row r="7" spans="1:140" s="4" customFormat="1" ht="14" x14ac:dyDescent="0.2">
      <c r="A7" s="3"/>
      <c r="H7" s="5"/>
      <c r="I7" s="5"/>
      <c r="J7" s="5"/>
      <c r="K7" s="5"/>
      <c r="EJ7" s="4">
        <v>0</v>
      </c>
    </row>
    <row r="8" spans="1:140" s="4" customFormat="1" ht="14" x14ac:dyDescent="0.2">
      <c r="A8" s="3"/>
      <c r="B8" s="74"/>
      <c r="C8" s="86" t="s">
        <v>22</v>
      </c>
      <c r="D8" s="120">
        <v>7210000</v>
      </c>
      <c r="E8" s="87">
        <f>D8/Revenue!$I$40</f>
        <v>16728.538283062644</v>
      </c>
      <c r="F8" s="88">
        <f>D8/Revenue!$L$28</f>
        <v>21.514360313315926</v>
      </c>
      <c r="H8" s="5"/>
      <c r="I8" s="5"/>
      <c r="J8" s="5"/>
      <c r="K8" s="5"/>
      <c r="EJ8" s="4">
        <v>0</v>
      </c>
    </row>
    <row r="9" spans="1:140" s="4" customFormat="1" ht="14" x14ac:dyDescent="0.2">
      <c r="A9" s="3"/>
      <c r="C9" s="6"/>
      <c r="H9" s="5"/>
      <c r="I9" s="5"/>
      <c r="J9" s="5"/>
      <c r="K9" s="5"/>
      <c r="EJ9" s="4">
        <v>0</v>
      </c>
    </row>
    <row r="10" spans="1:140" s="4" customFormat="1" ht="14" x14ac:dyDescent="0.2">
      <c r="A10" s="3"/>
      <c r="B10" s="74"/>
      <c r="C10" s="86" t="s">
        <v>23</v>
      </c>
      <c r="D10" s="309">
        <f>SUM(D11:D16)</f>
        <v>80839810.0625</v>
      </c>
      <c r="E10" s="89">
        <f>D10/Revenue!$I$40</f>
        <v>187563.36441415313</v>
      </c>
      <c r="F10" s="90">
        <f>D10/Revenue!$L$28</f>
        <v>241.22285732935472</v>
      </c>
      <c r="H10" s="5"/>
      <c r="I10" s="5"/>
      <c r="J10" s="5"/>
      <c r="K10" s="5"/>
      <c r="EJ10" s="4">
        <v>0</v>
      </c>
    </row>
    <row r="11" spans="1:140" s="4" customFormat="1" ht="14" x14ac:dyDescent="0.2">
      <c r="A11" s="3"/>
      <c r="C11" s="16" t="s">
        <v>149</v>
      </c>
      <c r="D11" s="21">
        <f>F11*Revenue!$L$28</f>
        <v>75942676.25</v>
      </c>
      <c r="E11" s="21">
        <f>IF(D11/Revenue!$I$40=0,"",D11/Revenue!$I$40)</f>
        <v>176201.10498839908</v>
      </c>
      <c r="F11" s="45">
        <v>226.61</v>
      </c>
      <c r="H11" s="5"/>
      <c r="I11" s="5"/>
      <c r="J11" s="5"/>
      <c r="K11" s="5"/>
      <c r="EJ11" s="4">
        <v>0</v>
      </c>
    </row>
    <row r="12" spans="1:140" s="4" customFormat="1" ht="14" x14ac:dyDescent="0.2">
      <c r="A12" s="3"/>
      <c r="B12" s="13">
        <v>1.4484609370083928E-2</v>
      </c>
      <c r="C12" s="16" t="s">
        <v>151</v>
      </c>
      <c r="D12" s="21">
        <f>B12*$D$11</f>
        <v>1100000.0000000002</v>
      </c>
      <c r="E12" s="21">
        <f>IF(D12/Revenue!$I$40=0,"",D12/Revenue!$I$40)</f>
        <v>2552.2041763341072</v>
      </c>
      <c r="F12" s="20">
        <f>IF(D12/Revenue!$L$28=0,"",D12/Revenue!$L$28)</f>
        <v>3.2823573293547192</v>
      </c>
      <c r="H12" s="5"/>
      <c r="I12" s="5"/>
      <c r="J12" s="5"/>
      <c r="K12" s="5"/>
      <c r="EJ12" s="4">
        <v>0</v>
      </c>
    </row>
    <row r="13" spans="1:140" s="4" customFormat="1" ht="14" x14ac:dyDescent="0.2">
      <c r="A13" s="3"/>
      <c r="B13" s="13">
        <v>0.05</v>
      </c>
      <c r="C13" s="16" t="s">
        <v>152</v>
      </c>
      <c r="D13" s="21">
        <f>B13*$D$11</f>
        <v>3797133.8125</v>
      </c>
      <c r="E13" s="21">
        <f>IF(D13/Revenue!$I$40=0,"",D13/Revenue!$I$40)</f>
        <v>8810.0552494199528</v>
      </c>
      <c r="F13" s="20">
        <f>IF(D13/Revenue!$L$28=0,"",D13/Revenue!$L$28)</f>
        <v>11.330500000000001</v>
      </c>
      <c r="H13" s="5"/>
      <c r="I13" s="5"/>
      <c r="J13" s="5"/>
      <c r="K13" s="5"/>
      <c r="EJ13" s="4">
        <v>0</v>
      </c>
    </row>
    <row r="14" spans="1:140" s="4" customFormat="1" ht="14" x14ac:dyDescent="0.2">
      <c r="A14" s="3"/>
      <c r="C14" s="16" t="s">
        <v>153</v>
      </c>
      <c r="D14" s="91"/>
      <c r="E14" s="21" t="str">
        <f>IF(D14/Revenue!$I$40=0,"",D14/Revenue!$I$40)</f>
        <v/>
      </c>
      <c r="F14" s="20" t="str">
        <f>IF(D14/Revenue!$L$28=0,"",D14/Revenue!$L$28)</f>
        <v/>
      </c>
      <c r="H14" s="5"/>
      <c r="I14" s="5"/>
      <c r="J14" s="5"/>
      <c r="K14" s="5"/>
      <c r="EJ14" s="4">
        <v>0</v>
      </c>
    </row>
    <row r="15" spans="1:140" s="4" customFormat="1" ht="14" x14ac:dyDescent="0.2">
      <c r="A15" s="3"/>
      <c r="C15" s="16" t="s">
        <v>154</v>
      </c>
      <c r="D15" s="91"/>
      <c r="E15" s="21" t="str">
        <f>IF(D15/Revenue!$I$40=0,"",D15/Revenue!$I$40)</f>
        <v/>
      </c>
      <c r="F15" s="20" t="str">
        <f>IF(D15/Revenue!$L$28=0,"",D15/Revenue!$L$28)</f>
        <v/>
      </c>
      <c r="H15" s="5"/>
      <c r="I15" s="5"/>
      <c r="J15" s="5"/>
      <c r="K15" s="5"/>
      <c r="EJ15" s="4">
        <v>0</v>
      </c>
    </row>
    <row r="16" spans="1:140" s="4" customFormat="1" ht="14" x14ac:dyDescent="0.2">
      <c r="A16" s="3"/>
      <c r="B16" s="77" t="s">
        <v>316</v>
      </c>
      <c r="C16" s="16" t="s">
        <v>227</v>
      </c>
      <c r="D16" s="91">
        <v>0</v>
      </c>
      <c r="E16" s="21" t="str">
        <f>IF(D16/Revenue!$I$40=0,"",D16/Revenue!$I$40)</f>
        <v/>
      </c>
      <c r="F16" s="20" t="str">
        <f>IF(D16/Revenue!$L$28=0,"",D16/Revenue!$L$28)</f>
        <v/>
      </c>
      <c r="H16" s="5"/>
      <c r="I16" s="5"/>
      <c r="J16" s="5"/>
      <c r="K16" s="5"/>
      <c r="EJ16" s="4">
        <v>0</v>
      </c>
    </row>
    <row r="17" spans="1:140" s="4" customFormat="1" ht="14" x14ac:dyDescent="0.2">
      <c r="A17" s="3"/>
      <c r="B17" s="164"/>
      <c r="C17" s="16"/>
      <c r="H17" s="5"/>
      <c r="I17" s="5"/>
      <c r="J17" s="5"/>
      <c r="K17" s="5"/>
      <c r="EJ17" s="4">
        <v>0</v>
      </c>
    </row>
    <row r="18" spans="1:140" s="4" customFormat="1" ht="14" x14ac:dyDescent="0.2">
      <c r="A18" s="3"/>
      <c r="B18" s="30"/>
      <c r="C18" s="86" t="s">
        <v>25</v>
      </c>
      <c r="D18" s="89">
        <f ca="1">SUM(D19,D27,D40,D50,D58,D59,D60,D63,D76,D78,D78,D84,D96,D99,D100,D101)</f>
        <v>18756924.062788159</v>
      </c>
      <c r="E18" s="89">
        <f ca="1">D18/Revenue!$I$40</f>
        <v>43519.545389299674</v>
      </c>
      <c r="F18" s="90">
        <f ca="1">D18/Revenue!$L$28</f>
        <v>55.969933794220537</v>
      </c>
      <c r="H18" s="5"/>
      <c r="I18" s="5"/>
      <c r="J18" s="5"/>
      <c r="K18" s="5"/>
      <c r="EJ18" s="4">
        <v>0</v>
      </c>
    </row>
    <row r="19" spans="1:140" s="4" customFormat="1" ht="14" x14ac:dyDescent="0.2">
      <c r="A19" s="3"/>
      <c r="C19" s="92" t="s">
        <v>155</v>
      </c>
      <c r="D19" s="93">
        <f>SUM(D20:D26)</f>
        <v>112500</v>
      </c>
      <c r="E19" s="94">
        <f>IF(D19/Revenue!$I$40=0,"",D19/Revenue!$I$40)</f>
        <v>261.02088167053364</v>
      </c>
      <c r="F19" s="95">
        <f>IF(D19/Revenue!$L$28=0,"", D19/Revenue!$L$28)</f>
        <v>0.33569563595673257</v>
      </c>
      <c r="H19" s="5"/>
      <c r="I19" s="5"/>
      <c r="J19" s="5"/>
      <c r="K19" s="5"/>
      <c r="EJ19" s="4">
        <v>0</v>
      </c>
    </row>
    <row r="20" spans="1:140" s="4" customFormat="1" ht="14" x14ac:dyDescent="0.2">
      <c r="A20" s="3"/>
      <c r="C20" s="18" t="s">
        <v>156</v>
      </c>
      <c r="D20" s="96">
        <v>10000</v>
      </c>
      <c r="E20" s="97">
        <f>IF(D20/Revenue!$I$40=0,"",D20/Revenue!$I$40)</f>
        <v>23.201856148491878</v>
      </c>
      <c r="F20" s="98">
        <f>IF(D20/Revenue!$L$28=0,"", D20/Revenue!$L$28)</f>
        <v>2.9839612085042894E-2</v>
      </c>
      <c r="H20" s="5"/>
      <c r="I20" s="5"/>
      <c r="J20" s="5"/>
      <c r="K20" s="5"/>
      <c r="EJ20" s="4">
        <v>0</v>
      </c>
    </row>
    <row r="21" spans="1:140" s="4" customFormat="1" ht="14" x14ac:dyDescent="0.2">
      <c r="A21" s="3"/>
      <c r="C21" s="18" t="s">
        <v>158</v>
      </c>
      <c r="D21" s="91">
        <v>50000</v>
      </c>
      <c r="E21" s="97">
        <f>IF(D21/Revenue!$I$40=0,"",D21/Revenue!$I$40)</f>
        <v>116.0092807424594</v>
      </c>
      <c r="F21" s="98">
        <f>IF(D21/Revenue!$L$28=0,"", D21/Revenue!$L$28)</f>
        <v>0.14919806042521447</v>
      </c>
      <c r="H21" s="5"/>
      <c r="I21" s="5"/>
      <c r="J21" s="5"/>
      <c r="K21" s="5"/>
      <c r="EJ21" s="4">
        <v>0</v>
      </c>
    </row>
    <row r="22" spans="1:140" s="4" customFormat="1" ht="14" x14ac:dyDescent="0.2">
      <c r="A22" s="3"/>
      <c r="C22" s="18" t="s">
        <v>157</v>
      </c>
      <c r="D22" s="91">
        <v>20000</v>
      </c>
      <c r="E22" s="97">
        <f>IF(D22/Revenue!$I$40=0,"",D22/Revenue!$I$40)</f>
        <v>46.403712296983755</v>
      </c>
      <c r="F22" s="98">
        <f>IF(D22/Revenue!$L$28=0,"", D22/Revenue!$L$28)</f>
        <v>5.9679224170085789E-2</v>
      </c>
      <c r="H22" s="5"/>
      <c r="I22" s="5"/>
      <c r="J22" s="5"/>
      <c r="K22" s="5"/>
      <c r="EJ22" s="4">
        <v>0</v>
      </c>
    </row>
    <row r="23" spans="1:140" s="4" customFormat="1" ht="14" x14ac:dyDescent="0.2">
      <c r="A23" s="3"/>
      <c r="C23" s="18" t="s">
        <v>159</v>
      </c>
      <c r="D23" s="91"/>
      <c r="E23" s="97" t="str">
        <f>IF(D23/Revenue!$I$40=0,"",D23/Revenue!$I$40)</f>
        <v/>
      </c>
      <c r="F23" s="98" t="str">
        <f>IF(D23/Revenue!$L$28=0,"", D23/Revenue!$L$28)</f>
        <v/>
      </c>
      <c r="H23" s="5"/>
      <c r="I23" s="5"/>
      <c r="J23" s="5"/>
      <c r="K23" s="5"/>
      <c r="EJ23" s="4">
        <v>0</v>
      </c>
    </row>
    <row r="24" spans="1:140" s="4" customFormat="1" ht="14" x14ac:dyDescent="0.2">
      <c r="A24" s="3"/>
      <c r="C24" s="18" t="s">
        <v>160</v>
      </c>
      <c r="D24" s="91">
        <v>7500</v>
      </c>
      <c r="E24" s="97">
        <f>IF(D24/Revenue!$I$40=0,"",D24/Revenue!$I$40)</f>
        <v>17.40139211136891</v>
      </c>
      <c r="F24" s="98">
        <f>IF(D24/Revenue!$L$28=0,"", D24/Revenue!$L$28)</f>
        <v>2.2379709063782172E-2</v>
      </c>
      <c r="H24" s="5"/>
      <c r="I24" s="5"/>
      <c r="J24" s="5"/>
      <c r="K24" s="5"/>
      <c r="EJ24" s="4">
        <v>0</v>
      </c>
    </row>
    <row r="25" spans="1:140" s="4" customFormat="1" ht="14" x14ac:dyDescent="0.2">
      <c r="A25" s="3"/>
      <c r="C25" s="18" t="s">
        <v>161</v>
      </c>
      <c r="D25" s="91"/>
      <c r="E25" s="97" t="str">
        <f>IF(D25/Revenue!$I$40=0,"",D25/Revenue!$I$40)</f>
        <v/>
      </c>
      <c r="F25" s="98" t="str">
        <f>IF(D25/Revenue!$L$28=0,"", D25/Revenue!$L$28)</f>
        <v/>
      </c>
      <c r="H25" s="5"/>
      <c r="I25" s="5"/>
      <c r="J25" s="5"/>
      <c r="K25" s="5"/>
      <c r="EJ25" s="4">
        <v>0</v>
      </c>
    </row>
    <row r="26" spans="1:140" s="4" customFormat="1" ht="14" x14ac:dyDescent="0.2">
      <c r="A26" s="3"/>
      <c r="C26" s="18" t="s">
        <v>162</v>
      </c>
      <c r="D26" s="91">
        <v>25000</v>
      </c>
      <c r="E26" s="97">
        <f>IF(D26/Revenue!$I$40=0,"",D26/Revenue!$I$40)</f>
        <v>58.004640371229698</v>
      </c>
      <c r="F26" s="98">
        <f>IF(D26/Revenue!$L$28=0,"", D26/Revenue!$L$28)</f>
        <v>7.4599030212607234E-2</v>
      </c>
      <c r="H26" s="5"/>
      <c r="I26" s="5"/>
      <c r="J26" s="5"/>
      <c r="K26" s="5"/>
      <c r="EJ26" s="4">
        <v>0</v>
      </c>
    </row>
    <row r="27" spans="1:140" s="4" customFormat="1" ht="14" x14ac:dyDescent="0.2">
      <c r="A27" s="3"/>
      <c r="C27" s="99" t="s">
        <v>163</v>
      </c>
      <c r="D27" s="100">
        <f>SUM(D28:D39)</f>
        <v>2827780</v>
      </c>
      <c r="E27" s="101">
        <f>IF(D27/Revenue!$I$40=0,"",D27/Revenue!$I$40)</f>
        <v>6560.974477958237</v>
      </c>
      <c r="F27" s="102">
        <f>IF(D27/Revenue!$L$28=0,"", D27/Revenue!$L$28)</f>
        <v>8.43798582618426</v>
      </c>
      <c r="H27" s="5"/>
      <c r="I27" s="5"/>
      <c r="J27" s="5"/>
      <c r="K27" s="5"/>
      <c r="EJ27" s="4">
        <v>0</v>
      </c>
    </row>
    <row r="28" spans="1:140" s="4" customFormat="1" ht="14" x14ac:dyDescent="0.2">
      <c r="A28" s="3"/>
      <c r="C28" s="18" t="s">
        <v>164</v>
      </c>
      <c r="D28" s="96">
        <v>920000</v>
      </c>
      <c r="E28" s="97">
        <f>IF(D28/Revenue!$I$40=0,"",D28/Revenue!$I$40)</f>
        <v>2134.5707656612531</v>
      </c>
      <c r="F28" s="98">
        <f>IF(D28/Revenue!$L$28=0,"", D28/Revenue!$L$28)</f>
        <v>2.7452443118239462</v>
      </c>
      <c r="H28" s="5"/>
      <c r="I28" s="5"/>
      <c r="J28" s="5"/>
      <c r="K28" s="5"/>
      <c r="EJ28" s="4">
        <v>0</v>
      </c>
    </row>
    <row r="29" spans="1:140" s="4" customFormat="1" ht="14" x14ac:dyDescent="0.2">
      <c r="A29" s="3"/>
      <c r="C29" s="18" t="s">
        <v>165</v>
      </c>
      <c r="D29" s="91">
        <v>280000</v>
      </c>
      <c r="E29" s="97">
        <f>IF(D29/Revenue!$I$40=0,"",D29/Revenue!$I$40)</f>
        <v>649.65197215777266</v>
      </c>
      <c r="F29" s="98">
        <f>IF(D29/Revenue!$L$28=0,"", D29/Revenue!$L$28)</f>
        <v>0.835509138381201</v>
      </c>
      <c r="H29" s="5"/>
      <c r="I29" s="5"/>
      <c r="J29" s="5"/>
      <c r="K29" s="5"/>
      <c r="EJ29" s="4">
        <v>0</v>
      </c>
    </row>
    <row r="30" spans="1:140" s="4" customFormat="1" ht="14" x14ac:dyDescent="0.2">
      <c r="A30" s="3"/>
      <c r="C30" s="18" t="s">
        <v>166</v>
      </c>
      <c r="D30" s="91">
        <v>303380</v>
      </c>
      <c r="E30" s="97">
        <f>IF(D30/Revenue!$I$40=0,"",D30/Revenue!$I$40)</f>
        <v>703.89791183294665</v>
      </c>
      <c r="F30" s="98">
        <f>IF(D30/Revenue!$L$28=0,"", D30/Revenue!$L$28)</f>
        <v>0.90527415143603129</v>
      </c>
      <c r="H30" s="5"/>
      <c r="I30" s="5"/>
      <c r="J30" s="5"/>
      <c r="K30" s="5"/>
      <c r="EJ30" s="4">
        <v>0</v>
      </c>
    </row>
    <row r="31" spans="1:140" s="4" customFormat="1" ht="14" x14ac:dyDescent="0.2">
      <c r="A31" s="3"/>
      <c r="C31" s="18" t="s">
        <v>167</v>
      </c>
      <c r="D31" s="91">
        <v>255700</v>
      </c>
      <c r="E31" s="97">
        <f>IF(D31/Revenue!$I$40=0,"",D31/Revenue!$I$40)</f>
        <v>593.27146171693732</v>
      </c>
      <c r="F31" s="98">
        <f>IF(D31/Revenue!$L$28=0,"", D31/Revenue!$L$28)</f>
        <v>0.76299888101454683</v>
      </c>
      <c r="H31" s="5"/>
      <c r="I31" s="5"/>
      <c r="J31" s="5"/>
      <c r="K31" s="5"/>
      <c r="EJ31" s="4">
        <v>0</v>
      </c>
    </row>
    <row r="32" spans="1:140" s="4" customFormat="1" ht="14" x14ac:dyDescent="0.2">
      <c r="A32" s="3"/>
      <c r="C32" s="18" t="s">
        <v>168</v>
      </c>
      <c r="D32" s="91">
        <v>207900</v>
      </c>
      <c r="E32" s="97">
        <f>IF(D32/Revenue!$I$40=0,"",D32/Revenue!$I$40)</f>
        <v>482.36658932714619</v>
      </c>
      <c r="F32" s="98">
        <f>IF(D32/Revenue!$L$28=0,"", D32/Revenue!$L$28)</f>
        <v>0.62036553524804172</v>
      </c>
      <c r="H32" s="5"/>
      <c r="I32" s="5"/>
      <c r="J32" s="5"/>
      <c r="K32" s="5"/>
      <c r="EJ32" s="4">
        <v>0</v>
      </c>
    </row>
    <row r="33" spans="1:140" s="4" customFormat="1" ht="14" x14ac:dyDescent="0.2">
      <c r="A33" s="3"/>
      <c r="C33" s="18" t="s">
        <v>169</v>
      </c>
      <c r="D33" s="91">
        <v>522050</v>
      </c>
      <c r="E33" s="97">
        <f>IF(D33/Revenue!$I$40=0,"",D33/Revenue!$I$40)</f>
        <v>1211.2529002320186</v>
      </c>
      <c r="F33" s="98">
        <f>IF(D33/Revenue!$L$28=0,"", D33/Revenue!$L$28)</f>
        <v>1.5577769488996642</v>
      </c>
      <c r="H33" s="5"/>
      <c r="I33" s="5"/>
      <c r="J33" s="5"/>
      <c r="K33" s="5"/>
      <c r="EJ33" s="4">
        <v>0</v>
      </c>
    </row>
    <row r="34" spans="1:140" s="4" customFormat="1" ht="14" x14ac:dyDescent="0.2">
      <c r="A34" s="3"/>
      <c r="C34" s="18" t="s">
        <v>170</v>
      </c>
      <c r="D34" s="91">
        <v>50000</v>
      </c>
      <c r="E34" s="97">
        <f>IF(D34/Revenue!$I$40=0,"",D34/Revenue!$I$40)</f>
        <v>116.0092807424594</v>
      </c>
      <c r="F34" s="98">
        <f>IF(D34/Revenue!$L$28=0,"", D34/Revenue!$L$28)</f>
        <v>0.14919806042521447</v>
      </c>
      <c r="H34" s="5"/>
      <c r="I34" s="5"/>
      <c r="J34" s="5"/>
      <c r="K34" s="5"/>
      <c r="EJ34" s="4">
        <v>0</v>
      </c>
    </row>
    <row r="35" spans="1:140" s="4" customFormat="1" ht="14" x14ac:dyDescent="0.2">
      <c r="A35" s="3"/>
      <c r="C35" s="18" t="s">
        <v>171</v>
      </c>
      <c r="D35" s="91">
        <v>50000</v>
      </c>
      <c r="E35" s="97">
        <f>IF(D35/Revenue!$I$40=0,"",D35/Revenue!$I$40)</f>
        <v>116.0092807424594</v>
      </c>
      <c r="F35" s="98">
        <f>IF(D35/Revenue!$L$28=0,"", D35/Revenue!$L$28)</f>
        <v>0.14919806042521447</v>
      </c>
      <c r="H35" s="5"/>
      <c r="I35" s="5"/>
      <c r="J35" s="5"/>
      <c r="K35" s="5"/>
      <c r="EJ35" s="4">
        <v>0</v>
      </c>
    </row>
    <row r="36" spans="1:140" s="4" customFormat="1" ht="14" x14ac:dyDescent="0.2">
      <c r="A36" s="3"/>
      <c r="C36" s="18" t="s">
        <v>172</v>
      </c>
      <c r="D36" s="91">
        <v>50000</v>
      </c>
      <c r="E36" s="97">
        <f>IF(D36/Revenue!$I$40=0,"",D36/Revenue!$I$40)</f>
        <v>116.0092807424594</v>
      </c>
      <c r="F36" s="98">
        <f>IF(D36/Revenue!$L$28=0,"", D36/Revenue!$L$28)</f>
        <v>0.14919806042521447</v>
      </c>
      <c r="H36" s="5"/>
      <c r="I36" s="5"/>
      <c r="J36" s="5"/>
      <c r="K36" s="5"/>
      <c r="EJ36" s="4">
        <v>0</v>
      </c>
    </row>
    <row r="37" spans="1:140" s="4" customFormat="1" ht="14" x14ac:dyDescent="0.2">
      <c r="A37" s="3"/>
      <c r="C37" s="18" t="s">
        <v>173</v>
      </c>
      <c r="D37" s="91">
        <v>133750</v>
      </c>
      <c r="E37" s="97">
        <f>IF(D37/Revenue!$I$40=0,"",D37/Revenue!$I$40)</f>
        <v>310.32482598607891</v>
      </c>
      <c r="F37" s="98">
        <f>IF(D37/Revenue!$L$28=0,"", D37/Revenue!$L$28)</f>
        <v>0.39910481163744871</v>
      </c>
      <c r="H37" s="5"/>
      <c r="I37" s="5"/>
      <c r="J37" s="5"/>
      <c r="K37" s="5"/>
      <c r="EJ37" s="4">
        <v>0</v>
      </c>
    </row>
    <row r="38" spans="1:140" s="4" customFormat="1" ht="14" x14ac:dyDescent="0.2">
      <c r="A38" s="3"/>
      <c r="C38" s="18" t="s">
        <v>174</v>
      </c>
      <c r="D38" s="91">
        <v>35000</v>
      </c>
      <c r="E38" s="97">
        <f>IF(D38/Revenue!$I$40=0,"",D38/Revenue!$I$40)</f>
        <v>81.206496519721583</v>
      </c>
      <c r="F38" s="98">
        <f>IF(D38/Revenue!$L$28=0,"", D38/Revenue!$L$28)</f>
        <v>0.10443864229765012</v>
      </c>
      <c r="H38" s="5"/>
      <c r="I38" s="5"/>
      <c r="J38" s="5"/>
      <c r="K38" s="5"/>
      <c r="EJ38" s="4">
        <v>0</v>
      </c>
    </row>
    <row r="39" spans="1:140" s="4" customFormat="1" ht="14" x14ac:dyDescent="0.2">
      <c r="A39" s="3"/>
      <c r="C39" s="18" t="s">
        <v>175</v>
      </c>
      <c r="D39" s="91">
        <v>20000</v>
      </c>
      <c r="E39" s="97">
        <f>IF(D39/Revenue!$I$40=0,"",D39/Revenue!$I$40)</f>
        <v>46.403712296983755</v>
      </c>
      <c r="F39" s="98">
        <f>IF(D39/Revenue!$L$28=0,"", D39/Revenue!$L$28)</f>
        <v>5.9679224170085789E-2</v>
      </c>
      <c r="H39" s="5"/>
      <c r="I39" s="5"/>
      <c r="J39" s="5"/>
      <c r="K39" s="5"/>
      <c r="EJ39" s="4">
        <v>0</v>
      </c>
    </row>
    <row r="40" spans="1:140" s="4" customFormat="1" ht="14" x14ac:dyDescent="0.2">
      <c r="A40" s="3"/>
      <c r="C40" s="99" t="s">
        <v>188</v>
      </c>
      <c r="D40" s="100">
        <f>SUM(D41:D49)</f>
        <v>325000</v>
      </c>
      <c r="E40" s="101">
        <f>IF(D40/Revenue!$I$40=0,"",D40/Revenue!$I$40)</f>
        <v>754.06032482598607</v>
      </c>
      <c r="F40" s="102">
        <f>IF(D40/Revenue!$L$28=0,"", D40/Revenue!$L$28)</f>
        <v>0.96978739276389403</v>
      </c>
      <c r="H40" s="5"/>
      <c r="I40" s="5"/>
      <c r="J40" s="5"/>
      <c r="K40" s="5"/>
      <c r="EJ40" s="4">
        <v>0</v>
      </c>
    </row>
    <row r="41" spans="1:140" s="4" customFormat="1" ht="14" x14ac:dyDescent="0.2">
      <c r="A41" s="3"/>
      <c r="C41" s="18" t="s">
        <v>176</v>
      </c>
      <c r="D41" s="96">
        <v>75000</v>
      </c>
      <c r="E41" s="97">
        <f>IF(D41/Revenue!$I$40=0,"",D41/Revenue!$I$40)</f>
        <v>174.01392111368909</v>
      </c>
      <c r="F41" s="98">
        <f>IF(D41/Revenue!$L$28=0,"", D41/Revenue!$L$28)</f>
        <v>0.22379709063782172</v>
      </c>
      <c r="H41" s="5"/>
      <c r="I41" s="5"/>
      <c r="J41" s="5"/>
      <c r="K41" s="5"/>
      <c r="EJ41" s="4">
        <v>0</v>
      </c>
    </row>
    <row r="42" spans="1:140" s="4" customFormat="1" ht="14" x14ac:dyDescent="0.2">
      <c r="A42" s="3"/>
      <c r="C42" s="18" t="s">
        <v>177</v>
      </c>
      <c r="D42" s="91"/>
      <c r="E42" s="97" t="str">
        <f>IF(D42/Revenue!$I$40=0,"",D42/Revenue!$I$40)</f>
        <v/>
      </c>
      <c r="F42" s="98" t="str">
        <f>IF(D42/Revenue!$L$28=0,"", D42/Revenue!$L$28)</f>
        <v/>
      </c>
      <c r="H42" s="5"/>
      <c r="I42" s="5"/>
      <c r="J42" s="5"/>
      <c r="K42" s="5"/>
      <c r="EJ42" s="4">
        <v>0</v>
      </c>
    </row>
    <row r="43" spans="1:140" s="4" customFormat="1" ht="14" x14ac:dyDescent="0.2">
      <c r="A43" s="3"/>
      <c r="C43" s="18" t="s">
        <v>178</v>
      </c>
      <c r="D43" s="91"/>
      <c r="E43" s="97" t="str">
        <f>IF(D43/Revenue!$I$40=0,"",D43/Revenue!$I$40)</f>
        <v/>
      </c>
      <c r="F43" s="98" t="str">
        <f>IF(D43/Revenue!$L$28=0,"", D43/Revenue!$L$28)</f>
        <v/>
      </c>
      <c r="H43" s="5"/>
      <c r="I43" s="5"/>
      <c r="J43" s="5"/>
      <c r="K43" s="5"/>
      <c r="EJ43" s="4">
        <v>0</v>
      </c>
    </row>
    <row r="44" spans="1:140" s="4" customFormat="1" ht="14" x14ac:dyDescent="0.2">
      <c r="A44" s="3"/>
      <c r="C44" s="18" t="s">
        <v>179</v>
      </c>
      <c r="D44" s="91"/>
      <c r="E44" s="97" t="str">
        <f>IF(D44/Revenue!$I$40=0,"",D44/Revenue!$I$40)</f>
        <v/>
      </c>
      <c r="F44" s="98" t="str">
        <f>IF(D44/Revenue!$L$28=0,"", D44/Revenue!$L$28)</f>
        <v/>
      </c>
      <c r="H44" s="5"/>
      <c r="I44" s="5"/>
      <c r="J44" s="5"/>
      <c r="K44" s="5"/>
      <c r="EJ44" s="4">
        <v>0</v>
      </c>
    </row>
    <row r="45" spans="1:140" s="4" customFormat="1" ht="14" x14ac:dyDescent="0.2">
      <c r="A45" s="7"/>
      <c r="C45" s="18" t="s">
        <v>180</v>
      </c>
      <c r="D45" s="91">
        <v>175000</v>
      </c>
      <c r="E45" s="97">
        <f>IF(D45/Revenue!$I$40=0,"",D45/Revenue!$I$40)</f>
        <v>406.03248259860788</v>
      </c>
      <c r="F45" s="98">
        <f>IF(D45/Revenue!$L$28=0,"", D45/Revenue!$L$28)</f>
        <v>0.52219321148825071</v>
      </c>
      <c r="H45" s="5"/>
      <c r="I45" s="5"/>
      <c r="J45" s="5"/>
      <c r="K45" s="5"/>
      <c r="EJ45" s="4">
        <v>0</v>
      </c>
    </row>
    <row r="46" spans="1:140" s="4" customFormat="1" ht="14" x14ac:dyDescent="0.2">
      <c r="A46" s="7"/>
      <c r="C46" s="18" t="s">
        <v>181</v>
      </c>
      <c r="D46" s="91">
        <v>25000</v>
      </c>
      <c r="E46" s="97">
        <f>IF(D46/Revenue!$I$40=0,"",D46/Revenue!$I$40)</f>
        <v>58.004640371229698</v>
      </c>
      <c r="F46" s="98">
        <f>IF(D46/Revenue!$L$28=0,"", D46/Revenue!$L$28)</f>
        <v>7.4599030212607234E-2</v>
      </c>
      <c r="H46" s="5"/>
      <c r="I46" s="5"/>
      <c r="J46" s="5"/>
      <c r="K46" s="5"/>
      <c r="EJ46" s="4">
        <v>0</v>
      </c>
    </row>
    <row r="47" spans="1:140" s="4" customFormat="1" ht="14" x14ac:dyDescent="0.2">
      <c r="A47" s="7"/>
      <c r="C47" s="18" t="s">
        <v>182</v>
      </c>
      <c r="D47" s="91">
        <v>50000</v>
      </c>
      <c r="E47" s="97">
        <f>IF(D47/Revenue!$I$40=0,"",D47/Revenue!$I$40)</f>
        <v>116.0092807424594</v>
      </c>
      <c r="F47" s="98">
        <f>IF(D47/Revenue!$L$28=0,"", D47/Revenue!$L$28)</f>
        <v>0.14919806042521447</v>
      </c>
      <c r="H47" s="5"/>
      <c r="I47" s="5"/>
      <c r="J47" s="5"/>
      <c r="K47" s="5"/>
      <c r="EJ47" s="4">
        <v>0</v>
      </c>
    </row>
    <row r="48" spans="1:140" s="4" customFormat="1" ht="14" x14ac:dyDescent="0.2">
      <c r="A48" s="7"/>
      <c r="C48" s="18" t="s">
        <v>214</v>
      </c>
      <c r="D48" s="91"/>
      <c r="E48" s="97" t="str">
        <f>IF(D48/Revenue!$I$40=0,"",D48/Revenue!$I$40)</f>
        <v/>
      </c>
      <c r="F48" s="98" t="str">
        <f>IF(D48/Revenue!$L$28=0,"", D48/Revenue!$L$28)</f>
        <v/>
      </c>
      <c r="H48" s="5"/>
      <c r="I48" s="5"/>
      <c r="J48" s="5"/>
      <c r="K48" s="5"/>
      <c r="EJ48" s="4">
        <v>0</v>
      </c>
    </row>
    <row r="49" spans="1:140" s="4" customFormat="1" ht="14" x14ac:dyDescent="0.2">
      <c r="A49" s="3"/>
      <c r="C49" s="18" t="s">
        <v>215</v>
      </c>
      <c r="D49" s="91"/>
      <c r="E49" s="97" t="str">
        <f>IF(D49/Revenue!$I$40=0,"",D49/Revenue!$I$40)</f>
        <v/>
      </c>
      <c r="F49" s="98" t="str">
        <f>IF(D49/Revenue!$L$28=0,"", D49/Revenue!$L$28)</f>
        <v/>
      </c>
      <c r="H49" s="5"/>
      <c r="I49" s="5"/>
      <c r="J49" s="5"/>
      <c r="K49" s="5"/>
      <c r="EJ49" s="4">
        <v>0</v>
      </c>
    </row>
    <row r="50" spans="1:140" s="4" customFormat="1" ht="14" x14ac:dyDescent="0.2">
      <c r="A50" s="3"/>
      <c r="C50" s="99" t="s">
        <v>183</v>
      </c>
      <c r="D50" s="100">
        <f>SUM(D51:D57)</f>
        <v>175000</v>
      </c>
      <c r="E50" s="101">
        <f>IF(D50/Revenue!$I$40=0,"",D50/Revenue!$I$40)</f>
        <v>406.03248259860788</v>
      </c>
      <c r="F50" s="102">
        <f>IF(D50/Revenue!$L$28=0,"", D50/Revenue!$L$28)</f>
        <v>0.52219321148825071</v>
      </c>
      <c r="H50" s="5"/>
      <c r="I50" s="5"/>
      <c r="J50" s="5"/>
      <c r="K50" s="5"/>
      <c r="EJ50" s="4">
        <v>0</v>
      </c>
    </row>
    <row r="51" spans="1:140" s="4" customFormat="1" ht="14" x14ac:dyDescent="0.2">
      <c r="A51" s="3"/>
      <c r="C51" s="18" t="s">
        <v>184</v>
      </c>
      <c r="D51" s="96">
        <v>20000</v>
      </c>
      <c r="E51" s="97">
        <f>IF(D51/Revenue!$I$40=0,"",D51/Revenue!$I$40)</f>
        <v>46.403712296983755</v>
      </c>
      <c r="F51" s="98">
        <f>IF(D51/Revenue!$L$28=0,"", D51/Revenue!$L$28)</f>
        <v>5.9679224170085789E-2</v>
      </c>
      <c r="H51" s="5"/>
      <c r="I51" s="5"/>
      <c r="J51" s="5"/>
      <c r="K51" s="5"/>
      <c r="EJ51" s="4">
        <v>0</v>
      </c>
    </row>
    <row r="52" spans="1:140" s="4" customFormat="1" ht="14" x14ac:dyDescent="0.2">
      <c r="A52" s="3"/>
      <c r="C52" s="18" t="s">
        <v>185</v>
      </c>
      <c r="D52" s="91">
        <v>5000</v>
      </c>
      <c r="E52" s="97">
        <f>IF(D52/Revenue!$I$40=0,"",D52/Revenue!$I$40)</f>
        <v>11.600928074245939</v>
      </c>
      <c r="F52" s="98">
        <f>IF(D52/Revenue!$L$28=0,"", D52/Revenue!$L$28)</f>
        <v>1.4919806042521447E-2</v>
      </c>
      <c r="H52" s="5"/>
      <c r="I52" s="5"/>
      <c r="J52" s="5"/>
      <c r="K52" s="5"/>
      <c r="EJ52" s="4">
        <v>0</v>
      </c>
    </row>
    <row r="53" spans="1:140" s="4" customFormat="1" ht="14" x14ac:dyDescent="0.2">
      <c r="A53" s="3"/>
      <c r="C53" s="18" t="s">
        <v>186</v>
      </c>
      <c r="D53" s="91">
        <v>35000</v>
      </c>
      <c r="E53" s="97">
        <f>IF(D53/Revenue!$I$40=0,"",D53/Revenue!$I$40)</f>
        <v>81.206496519721583</v>
      </c>
      <c r="F53" s="98">
        <f>IF(D53/Revenue!$L$28=0,"", D53/Revenue!$L$28)</f>
        <v>0.10443864229765012</v>
      </c>
      <c r="H53" s="5"/>
      <c r="I53" s="5"/>
      <c r="J53" s="5"/>
      <c r="K53" s="5"/>
      <c r="EJ53" s="4">
        <v>0</v>
      </c>
    </row>
    <row r="54" spans="1:140" s="4" customFormat="1" ht="14" x14ac:dyDescent="0.2">
      <c r="A54" s="3"/>
      <c r="C54" s="18" t="s">
        <v>228</v>
      </c>
      <c r="D54" s="91">
        <v>50000</v>
      </c>
      <c r="E54" s="97">
        <f>IF(D54/Revenue!$I$40=0,"",D54/Revenue!$I$40)</f>
        <v>116.0092807424594</v>
      </c>
      <c r="F54" s="98">
        <f>IF(D54/Revenue!$L$28=0,"", D54/Revenue!$L$28)</f>
        <v>0.14919806042521447</v>
      </c>
      <c r="H54" s="5"/>
      <c r="I54" s="5"/>
      <c r="J54" s="5"/>
      <c r="K54" s="5"/>
      <c r="EJ54" s="4">
        <v>0</v>
      </c>
    </row>
    <row r="55" spans="1:140" s="4" customFormat="1" ht="14" x14ac:dyDescent="0.2">
      <c r="A55" s="3"/>
      <c r="C55" s="18" t="s">
        <v>321</v>
      </c>
      <c r="D55" s="91">
        <v>40000</v>
      </c>
      <c r="E55" s="97">
        <f>IF(D55/Revenue!$I$40=0,"",D55/Revenue!$I$40)</f>
        <v>92.807424593967511</v>
      </c>
      <c r="F55" s="98">
        <f>IF(D55/Revenue!$L$28=0,"", D55/Revenue!$L$28)</f>
        <v>0.11935844834017158</v>
      </c>
      <c r="H55" s="5"/>
      <c r="I55" s="5"/>
      <c r="J55" s="5"/>
      <c r="K55" s="5"/>
      <c r="EJ55" s="4">
        <v>0</v>
      </c>
    </row>
    <row r="56" spans="1:140" s="4" customFormat="1" ht="14" x14ac:dyDescent="0.2">
      <c r="A56" s="3"/>
      <c r="C56" s="18" t="s">
        <v>187</v>
      </c>
      <c r="D56" s="91"/>
      <c r="E56" s="97" t="str">
        <f>IF(D56/Revenue!$I$40=0,"",D56/Revenue!$I$40)</f>
        <v/>
      </c>
      <c r="F56" s="98" t="str">
        <f>IF(D56/Revenue!$L$28=0,"", D56/Revenue!$L$28)</f>
        <v/>
      </c>
      <c r="H56" s="5"/>
      <c r="I56" s="5"/>
      <c r="J56" s="5"/>
      <c r="K56" s="5"/>
      <c r="EJ56" s="4">
        <v>0</v>
      </c>
    </row>
    <row r="57" spans="1:140" s="4" customFormat="1" ht="14" x14ac:dyDescent="0.2">
      <c r="A57" s="3"/>
      <c r="C57" s="18" t="s">
        <v>123</v>
      </c>
      <c r="D57" s="91">
        <v>25000</v>
      </c>
      <c r="E57" s="97">
        <f>IF(D57/Revenue!$I$40=0,"",D57/Revenue!$I$40)</f>
        <v>58.004640371229698</v>
      </c>
      <c r="F57" s="98">
        <f>IF(D57/Revenue!$L$28=0,"", D57/Revenue!$L$28)</f>
        <v>7.4599030212607234E-2</v>
      </c>
      <c r="H57" s="5"/>
      <c r="I57" s="5"/>
      <c r="J57" s="5"/>
      <c r="K57" s="5"/>
      <c r="EJ57" s="4">
        <v>0</v>
      </c>
    </row>
    <row r="58" spans="1:140" s="4" customFormat="1" ht="14" x14ac:dyDescent="0.2">
      <c r="A58" s="3"/>
      <c r="C58" s="99" t="s">
        <v>424</v>
      </c>
      <c r="D58" s="100">
        <f>Summary!C49*Summary!C43</f>
        <v>0</v>
      </c>
      <c r="E58" s="101" t="str">
        <f>IF(D58/Revenue!$I$40=0,"",D58/Revenue!$I$40)</f>
        <v/>
      </c>
      <c r="F58" s="102" t="str">
        <f>IF(D58/Revenue!$L$28=0,"", D58/Revenue!$L$28)</f>
        <v/>
      </c>
      <c r="H58" s="77"/>
      <c r="I58" s="5"/>
      <c r="J58" s="5"/>
      <c r="K58" s="5"/>
      <c r="EJ58" s="4">
        <v>0</v>
      </c>
    </row>
    <row r="59" spans="1:140" s="4" customFormat="1" ht="14" x14ac:dyDescent="0.2">
      <c r="A59" s="3"/>
      <c r="B59" s="258" t="s">
        <v>417</v>
      </c>
      <c r="C59" s="103" t="s">
        <v>190</v>
      </c>
      <c r="D59" s="257">
        <f>Macro!C3</f>
        <v>0</v>
      </c>
      <c r="E59" s="104" t="str">
        <f>IF(D59/Revenue!$I$40=0,"",D59/Revenue!$I$40)</f>
        <v/>
      </c>
      <c r="F59" s="105" t="str">
        <f>IF(D59/Revenue!$L$28=0,"", D59/Revenue!$L$28)</f>
        <v/>
      </c>
      <c r="H59" s="77"/>
      <c r="I59" s="5"/>
      <c r="J59" s="5"/>
      <c r="K59" s="5"/>
      <c r="EJ59" s="4">
        <v>0</v>
      </c>
    </row>
    <row r="60" spans="1:140" s="4" customFormat="1" ht="14" x14ac:dyDescent="0.2">
      <c r="A60" s="3"/>
      <c r="C60" s="99" t="s">
        <v>191</v>
      </c>
      <c r="D60" s="100">
        <f>SUM(D61:D62)</f>
        <v>150000</v>
      </c>
      <c r="E60" s="101">
        <f>IF(D60/Revenue!$I$40=0,"",D60/Revenue!$I$40)</f>
        <v>348.02784222737819</v>
      </c>
      <c r="F60" s="102">
        <f>IF(D60/Revenue!$L$28=0,"", D60/Revenue!$L$28)</f>
        <v>0.44759418127564343</v>
      </c>
      <c r="H60" s="5"/>
      <c r="I60" s="5"/>
      <c r="J60" s="5"/>
      <c r="K60" s="5"/>
      <c r="EJ60" s="4">
        <v>0</v>
      </c>
    </row>
    <row r="61" spans="1:140" s="4" customFormat="1" ht="14" x14ac:dyDescent="0.2">
      <c r="A61" s="3"/>
      <c r="C61" s="18" t="s">
        <v>192</v>
      </c>
      <c r="D61" s="96">
        <v>25000</v>
      </c>
      <c r="E61" s="97">
        <f>IF(D61/Revenue!$I$40=0,"",D61/Revenue!$I$40)</f>
        <v>58.004640371229698</v>
      </c>
      <c r="F61" s="98">
        <f>IF(D61/Revenue!$L$28=0,"", D61/Revenue!$L$28)</f>
        <v>7.4599030212607234E-2</v>
      </c>
      <c r="H61" s="5"/>
      <c r="I61" s="5"/>
      <c r="J61" s="5"/>
      <c r="K61" s="5"/>
      <c r="EJ61" s="4">
        <v>0</v>
      </c>
    </row>
    <row r="62" spans="1:140" s="4" customFormat="1" ht="14" x14ac:dyDescent="0.2">
      <c r="A62" s="3"/>
      <c r="C62" s="18" t="s">
        <v>193</v>
      </c>
      <c r="D62" s="91">
        <v>125000</v>
      </c>
      <c r="E62" s="97">
        <f>IF(D62/Revenue!$I$40=0,"",D62/Revenue!$I$40)</f>
        <v>290.02320185614849</v>
      </c>
      <c r="F62" s="98">
        <f>IF(D62/Revenue!$L$28=0,"", D62/Revenue!$L$28)</f>
        <v>0.37299515106303616</v>
      </c>
      <c r="H62" s="5"/>
      <c r="I62" s="5"/>
      <c r="J62" s="5"/>
      <c r="K62" s="5"/>
      <c r="EJ62" s="4">
        <v>0</v>
      </c>
    </row>
    <row r="63" spans="1:140" s="4" customFormat="1" ht="14" x14ac:dyDescent="0.2">
      <c r="A63" s="3"/>
      <c r="C63" s="99" t="s">
        <v>194</v>
      </c>
      <c r="D63" s="100">
        <f>SUM(D64:D75)</f>
        <v>560891.27</v>
      </c>
      <c r="E63" s="101">
        <f>IF(D63/Revenue!$I$40=0,"",D63/Revenue!$I$40)</f>
        <v>1301.3718561484918</v>
      </c>
      <c r="F63" s="102">
        <f>IF(D63/Revenue!$L$28=0,"", D63/Revenue!$L$28)</f>
        <v>1.6736777918687058</v>
      </c>
      <c r="H63" s="5"/>
      <c r="I63" s="5"/>
      <c r="J63" s="5"/>
      <c r="K63" s="5"/>
      <c r="EJ63" s="4">
        <v>0</v>
      </c>
    </row>
    <row r="64" spans="1:140" s="4" customFormat="1" ht="14" x14ac:dyDescent="0.2">
      <c r="A64" s="3"/>
      <c r="C64" s="18" t="s">
        <v>195</v>
      </c>
      <c r="D64" s="96">
        <v>3855.77</v>
      </c>
      <c r="E64" s="97">
        <f>IF(D64/Revenue!$I$40=0,"",D64/Revenue!$I$40)</f>
        <v>8.9461020881670539</v>
      </c>
      <c r="F64" s="98">
        <f>IF(D64/Revenue!$L$28=0,"", D64/Revenue!$L$28)</f>
        <v>1.1505468108914584E-2</v>
      </c>
      <c r="H64" s="5"/>
      <c r="I64" s="5"/>
      <c r="J64" s="5"/>
      <c r="K64" s="5"/>
      <c r="EJ64" s="4">
        <v>0</v>
      </c>
    </row>
    <row r="65" spans="1:140" s="4" customFormat="1" ht="14" x14ac:dyDescent="0.2">
      <c r="A65" s="3"/>
      <c r="C65" s="18" t="s">
        <v>196</v>
      </c>
      <c r="D65" s="91">
        <v>20759</v>
      </c>
      <c r="E65" s="97">
        <f>IF(D65/Revenue!$I$40=0,"",D65/Revenue!$I$40)</f>
        <v>48.164733178654295</v>
      </c>
      <c r="F65" s="98">
        <f>IF(D65/Revenue!$L$28=0,"", D65/Revenue!$L$28)</f>
        <v>6.1944050727340542E-2</v>
      </c>
      <c r="H65" s="5"/>
      <c r="I65" s="5"/>
      <c r="J65" s="5"/>
      <c r="K65" s="5"/>
      <c r="EJ65" s="4">
        <v>0</v>
      </c>
    </row>
    <row r="66" spans="1:140" s="4" customFormat="1" ht="14" x14ac:dyDescent="0.2">
      <c r="A66" s="3"/>
      <c r="C66" s="18" t="s">
        <v>634</v>
      </c>
      <c r="D66" s="91">
        <v>4347</v>
      </c>
      <c r="E66" s="97">
        <f>IF(D66/Revenue!$I$40=0,"",D66/Revenue!$I$40)</f>
        <v>10.085846867749419</v>
      </c>
      <c r="F66" s="98">
        <f>IF(D66/Revenue!$L$28=0,"", D66/Revenue!$L$28)</f>
        <v>1.2971279373368146E-2</v>
      </c>
      <c r="H66" s="5"/>
      <c r="I66" s="5"/>
      <c r="J66" s="5"/>
      <c r="K66" s="5"/>
      <c r="EJ66" s="4">
        <v>0</v>
      </c>
    </row>
    <row r="67" spans="1:140" s="4" customFormat="1" ht="14" x14ac:dyDescent="0.2">
      <c r="A67" s="3"/>
      <c r="C67" s="18" t="s">
        <v>635</v>
      </c>
      <c r="D67" s="91">
        <v>159582.5</v>
      </c>
      <c r="E67" s="97">
        <f>IF(D67/Revenue!$I$40=0,"",D67/Revenue!$I$40)</f>
        <v>370.26102088167056</v>
      </c>
      <c r="F67" s="98">
        <f>IF(D67/Revenue!$L$28=0,"", D67/Revenue!$L$28)</f>
        <v>0.47618798955613578</v>
      </c>
      <c r="H67" s="5"/>
      <c r="I67" s="5"/>
      <c r="J67" s="5"/>
      <c r="K67" s="5"/>
      <c r="EJ67" s="4">
        <v>0</v>
      </c>
    </row>
    <row r="68" spans="1:140" s="4" customFormat="1" ht="14" x14ac:dyDescent="0.2">
      <c r="A68" s="3"/>
      <c r="C68" s="18" t="s">
        <v>636</v>
      </c>
      <c r="D68" s="91">
        <v>1768</v>
      </c>
      <c r="E68" s="97">
        <f>IF(D68/Revenue!$I$40=0,"",D68/Revenue!$I$40)</f>
        <v>4.1020881670533642</v>
      </c>
      <c r="F68" s="98">
        <f>IF(D68/Revenue!$L$28=0,"", D68/Revenue!$L$28)</f>
        <v>5.2756434166355837E-3</v>
      </c>
      <c r="H68" s="5"/>
      <c r="I68" s="5"/>
      <c r="J68" s="5"/>
      <c r="K68" s="5"/>
      <c r="EJ68" s="4">
        <v>0</v>
      </c>
    </row>
    <row r="69" spans="1:140" s="4" customFormat="1" ht="14" x14ac:dyDescent="0.2">
      <c r="A69" s="3"/>
      <c r="C69" s="18" t="s">
        <v>637</v>
      </c>
      <c r="D69" s="91">
        <v>1040</v>
      </c>
      <c r="E69" s="97">
        <f>IF(D69/Revenue!$I$40=0,"",D69/Revenue!$I$40)</f>
        <v>2.4129930394431556</v>
      </c>
      <c r="F69" s="98">
        <f>IF(D69/Revenue!$L$28=0,"", D69/Revenue!$L$28)</f>
        <v>3.103319656844461E-3</v>
      </c>
      <c r="H69" s="5"/>
      <c r="I69" s="5"/>
      <c r="J69" s="5"/>
      <c r="K69" s="5"/>
      <c r="EJ69" s="4">
        <v>0</v>
      </c>
    </row>
    <row r="70" spans="1:140" s="4" customFormat="1" ht="14" x14ac:dyDescent="0.2">
      <c r="A70" s="3"/>
      <c r="C70" s="18" t="s">
        <v>638</v>
      </c>
      <c r="D70" s="91">
        <v>105000</v>
      </c>
      <c r="E70" s="97">
        <f>IF(D70/Revenue!$I$40=0,"",D70/Revenue!$I$40)</f>
        <v>243.61948955916472</v>
      </c>
      <c r="F70" s="98">
        <f>IF(D70/Revenue!$L$28=0,"", D70/Revenue!$L$28)</f>
        <v>0.3133159268929504</v>
      </c>
      <c r="H70" s="5"/>
      <c r="I70" s="5"/>
      <c r="J70" s="5"/>
      <c r="K70" s="5"/>
      <c r="EJ70" s="4">
        <v>0</v>
      </c>
    </row>
    <row r="71" spans="1:140" s="4" customFormat="1" ht="14" x14ac:dyDescent="0.2">
      <c r="A71" s="3"/>
      <c r="C71" s="18" t="s">
        <v>639</v>
      </c>
      <c r="D71" s="91">
        <v>114975</v>
      </c>
      <c r="E71" s="97">
        <f>IF(D71/Revenue!$I$40=0,"",D71/Revenue!$I$40)</f>
        <v>266.76334106728541</v>
      </c>
      <c r="F71" s="98">
        <f>IF(D71/Revenue!$L$28=0,"", D71/Revenue!$L$28)</f>
        <v>0.34308093994778066</v>
      </c>
      <c r="H71" s="5"/>
      <c r="I71" s="5"/>
      <c r="J71" s="5"/>
      <c r="K71" s="5"/>
      <c r="EJ71" s="4">
        <v>0</v>
      </c>
    </row>
    <row r="72" spans="1:140" s="4" customFormat="1" ht="14" x14ac:dyDescent="0.2">
      <c r="A72" s="3"/>
      <c r="C72" s="18" t="s">
        <v>640</v>
      </c>
      <c r="D72" s="91">
        <v>22000</v>
      </c>
      <c r="E72" s="97">
        <f>IF(D72/Revenue!$I$40=0,"",D72/Revenue!$I$40)</f>
        <v>51.044083526682137</v>
      </c>
      <c r="F72" s="98">
        <f>IF(D72/Revenue!$L$28=0,"", D72/Revenue!$L$28)</f>
        <v>6.5647146587094363E-2</v>
      </c>
      <c r="H72" s="5"/>
      <c r="I72" s="5"/>
      <c r="J72" s="5"/>
      <c r="K72" s="5"/>
      <c r="EJ72" s="4">
        <v>0</v>
      </c>
    </row>
    <row r="73" spans="1:140" s="4" customFormat="1" ht="14" x14ac:dyDescent="0.2">
      <c r="A73" s="3"/>
      <c r="C73" s="18" t="s">
        <v>641</v>
      </c>
      <c r="D73" s="91">
        <v>1478</v>
      </c>
      <c r="E73" s="97">
        <f>IF(D73/Revenue!$I$40=0,"",D73/Revenue!$I$40)</f>
        <v>3.4292343387470998</v>
      </c>
      <c r="F73" s="98">
        <f>IF(D73/Revenue!$L$28=0,"", D73/Revenue!$L$28)</f>
        <v>4.4102946661693397E-3</v>
      </c>
      <c r="H73" s="5"/>
      <c r="I73" s="5"/>
      <c r="J73" s="5"/>
      <c r="K73" s="5"/>
    </row>
    <row r="74" spans="1:140" s="4" customFormat="1" ht="14" x14ac:dyDescent="0.2">
      <c r="A74" s="3"/>
      <c r="C74" s="18" t="s">
        <v>643</v>
      </c>
      <c r="D74" s="91">
        <v>26086</v>
      </c>
      <c r="E74" s="97">
        <f>IF(D74/Revenue!$I$40=0,"",D74/Revenue!$I$40)</f>
        <v>60.524361948955914</v>
      </c>
      <c r="F74" s="98">
        <f>IF(D74/Revenue!$L$28=0,"", D74/Revenue!$L$28)</f>
        <v>7.7839612085042892E-2</v>
      </c>
      <c r="H74" s="5"/>
      <c r="I74" s="5"/>
      <c r="J74" s="5"/>
      <c r="K74" s="5"/>
      <c r="EJ74" s="4">
        <v>0</v>
      </c>
    </row>
    <row r="75" spans="1:140" s="4" customFormat="1" ht="14" x14ac:dyDescent="0.2">
      <c r="A75" s="3"/>
      <c r="C75" s="18" t="s">
        <v>642</v>
      </c>
      <c r="D75" s="91">
        <v>100000</v>
      </c>
      <c r="E75" s="97">
        <f>IF(D75/Revenue!$I$40=0,"",D75/Revenue!$I$40)</f>
        <v>232.01856148491879</v>
      </c>
      <c r="F75" s="98">
        <f>IF(D75/Revenue!$L$28=0,"", D75/Revenue!$L$28)</f>
        <v>0.29839612085042894</v>
      </c>
      <c r="H75" s="5"/>
      <c r="I75" s="5"/>
      <c r="J75" s="5"/>
      <c r="K75" s="5"/>
      <c r="EJ75" s="4">
        <v>0</v>
      </c>
    </row>
    <row r="76" spans="1:140" s="4" customFormat="1" ht="14" x14ac:dyDescent="0.2">
      <c r="A76" s="3"/>
      <c r="C76" s="99" t="s">
        <v>212</v>
      </c>
      <c r="D76" s="100">
        <f>SUM(D77:D83)</f>
        <v>3533000</v>
      </c>
      <c r="E76" s="101">
        <f>IF(D76/Revenue!$I$40=0,"",D76/Revenue!$I$40)</f>
        <v>8197.2157772621813</v>
      </c>
      <c r="F76" s="102">
        <f>IF(D76/Revenue!$L$28=0,"", D76/Revenue!$L$28)</f>
        <v>10.542334949645655</v>
      </c>
      <c r="H76" s="5"/>
      <c r="I76" s="5"/>
      <c r="J76" s="5"/>
      <c r="K76" s="5"/>
      <c r="EJ76" s="4">
        <v>0</v>
      </c>
    </row>
    <row r="77" spans="1:140" s="4" customFormat="1" ht="14" x14ac:dyDescent="0.2">
      <c r="A77" s="3"/>
      <c r="C77" s="18" t="s">
        <v>198</v>
      </c>
      <c r="D77" s="96"/>
      <c r="E77" s="97" t="str">
        <f>IF(D77/Revenue!$I$40=0,"",D77/Revenue!$I$40)</f>
        <v/>
      </c>
      <c r="F77" s="98" t="str">
        <f>IF(D77/Revenue!$L$28=0,"", D77/Revenue!$L$28)</f>
        <v/>
      </c>
      <c r="H77" s="5"/>
      <c r="I77" s="5"/>
      <c r="J77" s="5"/>
      <c r="K77" s="5"/>
      <c r="EJ77" s="4">
        <v>0</v>
      </c>
    </row>
    <row r="78" spans="1:140" s="4" customFormat="1" ht="14" x14ac:dyDescent="0.2">
      <c r="A78" s="3"/>
      <c r="B78" s="168">
        <f>Summary!G47</f>
        <v>0</v>
      </c>
      <c r="C78" s="62" t="s">
        <v>199</v>
      </c>
      <c r="D78" s="106">
        <f>B78*Summary!$C$43</f>
        <v>0</v>
      </c>
      <c r="E78" s="107" t="str">
        <f>IF(D78/Revenue!$I$40=0,"",D78/Revenue!$I$40)</f>
        <v/>
      </c>
      <c r="F78" s="108" t="str">
        <f>IF(D78/Revenue!$L$28=0,"", D78/Revenue!$L$28)</f>
        <v/>
      </c>
      <c r="H78" s="5"/>
      <c r="I78" s="5"/>
      <c r="J78" s="5"/>
      <c r="K78" s="5"/>
      <c r="EJ78" s="4">
        <v>0</v>
      </c>
    </row>
    <row r="79" spans="1:140" s="4" customFormat="1" ht="14" x14ac:dyDescent="0.2">
      <c r="A79" s="3"/>
      <c r="C79" s="18" t="s">
        <v>214</v>
      </c>
      <c r="D79" s="91">
        <v>333000</v>
      </c>
      <c r="E79" s="107">
        <f>IF(D79/Revenue!$I$40=0,"",D79/Revenue!$I$40)</f>
        <v>772.62180974477963</v>
      </c>
      <c r="F79" s="108">
        <f>IF(D79/Revenue!$L$28=0,"", D79/Revenue!$L$28)</f>
        <v>0.99365908243192835</v>
      </c>
      <c r="H79" s="5"/>
      <c r="I79" s="5"/>
      <c r="J79" s="5"/>
      <c r="K79" s="5"/>
      <c r="EJ79" s="4">
        <v>0</v>
      </c>
    </row>
    <row r="80" spans="1:140" s="4" customFormat="1" ht="14" x14ac:dyDescent="0.2">
      <c r="A80" s="3"/>
      <c r="C80" s="18" t="s">
        <v>620</v>
      </c>
      <c r="D80" s="91">
        <v>2000000</v>
      </c>
      <c r="E80" s="107">
        <f>IF(D80/Revenue!$I$40=0,"",D80/Revenue!$I$40)</f>
        <v>4640.3712296983758</v>
      </c>
      <c r="F80" s="108">
        <f>IF(D80/Revenue!$L$28=0,"", D80/Revenue!$L$28)</f>
        <v>5.9679224170085785</v>
      </c>
      <c r="H80" s="5"/>
      <c r="I80" s="5"/>
      <c r="J80" s="5"/>
      <c r="K80" s="5"/>
    </row>
    <row r="81" spans="1:140" s="4" customFormat="1" ht="14" x14ac:dyDescent="0.2">
      <c r="A81" s="3"/>
      <c r="C81" s="18" t="s">
        <v>621</v>
      </c>
      <c r="D81" s="91">
        <v>1200000</v>
      </c>
      <c r="E81" s="107">
        <f>IF(D81/Revenue!$I$40=0,"",D81/Revenue!$I$40)</f>
        <v>2784.2227378190255</v>
      </c>
      <c r="F81" s="108">
        <f>IF(D81/Revenue!$L$28=0,"", D81/Revenue!$L$28)</f>
        <v>3.5807534502051475</v>
      </c>
      <c r="H81" s="5"/>
      <c r="I81" s="5"/>
      <c r="J81" s="5"/>
      <c r="K81" s="5"/>
    </row>
    <row r="82" spans="1:140" s="4" customFormat="1" ht="14" x14ac:dyDescent="0.2">
      <c r="A82" s="3"/>
      <c r="C82" s="18" t="s">
        <v>200</v>
      </c>
      <c r="D82" s="91"/>
      <c r="E82" s="107" t="str">
        <f>IF(D82/Revenue!$I$40=0,"",D82/Revenue!$I$40)</f>
        <v/>
      </c>
      <c r="F82" s="108" t="str">
        <f>IF(D82/Revenue!$L$28=0,"", D82/Revenue!$L$28)</f>
        <v/>
      </c>
      <c r="H82" s="5"/>
      <c r="I82" s="5"/>
      <c r="J82" s="5"/>
      <c r="K82" s="5"/>
      <c r="EJ82" s="4">
        <v>0</v>
      </c>
    </row>
    <row r="83" spans="1:140" s="4" customFormat="1" ht="14" x14ac:dyDescent="0.2">
      <c r="A83" s="3"/>
      <c r="C83" s="18" t="s">
        <v>201</v>
      </c>
      <c r="D83" s="91"/>
      <c r="E83" s="107" t="str">
        <f>IF(D83/Revenue!$I$40=0,"",D83/Revenue!$I$40)</f>
        <v/>
      </c>
      <c r="F83" s="108" t="str">
        <f>IF(D83/Revenue!$L$28=0,"", D83/Revenue!$L$28)</f>
        <v/>
      </c>
      <c r="H83" s="5"/>
      <c r="I83" s="5"/>
      <c r="J83" s="5"/>
      <c r="K83" s="5"/>
      <c r="EJ83" s="4">
        <v>0</v>
      </c>
    </row>
    <row r="84" spans="1:140" s="4" customFormat="1" ht="14" x14ac:dyDescent="0.2">
      <c r="A84" s="3"/>
      <c r="C84" s="99" t="s">
        <v>202</v>
      </c>
      <c r="D84" s="100">
        <f>SUM(D85:D95)</f>
        <v>1005000</v>
      </c>
      <c r="E84" s="101">
        <f>IF(D84/Revenue!$I$40=0,"",D84/Revenue!$I$40)</f>
        <v>2331.7865429234339</v>
      </c>
      <c r="F84" s="102">
        <f>IF(D84/Revenue!$L$28=0,"", D84/Revenue!$L$28)</f>
        <v>2.9988810145468108</v>
      </c>
      <c r="H84" s="5"/>
      <c r="I84" s="5"/>
      <c r="J84" s="5"/>
      <c r="K84" s="5"/>
      <c r="EJ84" s="4">
        <v>0</v>
      </c>
    </row>
    <row r="85" spans="1:140" s="4" customFormat="1" ht="14" x14ac:dyDescent="0.2">
      <c r="A85" s="3"/>
      <c r="C85" s="18" t="s">
        <v>203</v>
      </c>
      <c r="D85" s="96">
        <v>100000</v>
      </c>
      <c r="E85" s="97">
        <f>IF(D85/Revenue!$I$40=0,"",D85/Revenue!$I$40)</f>
        <v>232.01856148491879</v>
      </c>
      <c r="F85" s="98">
        <f>IF(D85/Revenue!$L$28=0,"", D85/Revenue!$L$28)</f>
        <v>0.29839612085042894</v>
      </c>
      <c r="H85" s="5"/>
      <c r="I85" s="5"/>
      <c r="J85" s="5"/>
      <c r="K85" s="5"/>
      <c r="EJ85" s="4">
        <v>0</v>
      </c>
    </row>
    <row r="86" spans="1:140" s="4" customFormat="1" ht="14" x14ac:dyDescent="0.2">
      <c r="A86" s="3"/>
      <c r="C86" s="18" t="s">
        <v>229</v>
      </c>
      <c r="D86" s="91">
        <v>25000</v>
      </c>
      <c r="E86" s="97">
        <f>IF(D86/Revenue!$I$40=0,"",D86/Revenue!$I$40)</f>
        <v>58.004640371229698</v>
      </c>
      <c r="F86" s="98">
        <f>IF(D86/Revenue!$L$28=0,"", D86/Revenue!$L$28)</f>
        <v>7.4599030212607234E-2</v>
      </c>
      <c r="H86" s="5"/>
      <c r="I86" s="5"/>
      <c r="J86" s="5"/>
      <c r="K86" s="5"/>
      <c r="EJ86" s="4">
        <v>0</v>
      </c>
    </row>
    <row r="87" spans="1:140" s="4" customFormat="1" ht="14" x14ac:dyDescent="0.2">
      <c r="A87" s="3"/>
      <c r="C87" s="18" t="s">
        <v>230</v>
      </c>
      <c r="D87" s="91">
        <v>350000</v>
      </c>
      <c r="E87" s="97">
        <f>IF(D87/Revenue!$I$40=0,"",D87/Revenue!$I$40)</f>
        <v>812.06496519721577</v>
      </c>
      <c r="F87" s="98">
        <f>IF(D87/Revenue!$L$28=0,"", D87/Revenue!$L$28)</f>
        <v>1.0443864229765014</v>
      </c>
      <c r="H87" s="5"/>
      <c r="I87" s="5"/>
      <c r="J87" s="5"/>
      <c r="K87" s="5"/>
      <c r="EJ87" s="4">
        <v>0</v>
      </c>
    </row>
    <row r="88" spans="1:140" s="4" customFormat="1" ht="14" x14ac:dyDescent="0.2">
      <c r="A88" s="3"/>
      <c r="C88" s="18" t="s">
        <v>231</v>
      </c>
      <c r="D88" s="91">
        <v>100000</v>
      </c>
      <c r="E88" s="97">
        <f>IF(D88/Revenue!$I$40=0,"",D88/Revenue!$I$40)</f>
        <v>232.01856148491879</v>
      </c>
      <c r="F88" s="98">
        <f>IF(D88/Revenue!$L$28=0,"", D88/Revenue!$L$28)</f>
        <v>0.29839612085042894</v>
      </c>
      <c r="H88" s="5"/>
      <c r="I88" s="5"/>
      <c r="J88" s="5"/>
      <c r="K88" s="5"/>
      <c r="EJ88" s="4">
        <v>0</v>
      </c>
    </row>
    <row r="89" spans="1:140" s="4" customFormat="1" ht="14" x14ac:dyDescent="0.2">
      <c r="A89" s="3"/>
      <c r="C89" s="18" t="s">
        <v>121</v>
      </c>
      <c r="D89" s="91">
        <v>100000</v>
      </c>
      <c r="E89" s="97">
        <f>IF(D89/Revenue!$I$40=0,"",D89/Revenue!$I$40)</f>
        <v>232.01856148491879</v>
      </c>
      <c r="F89" s="98">
        <f>IF(D89/Revenue!$L$28=0,"", D89/Revenue!$L$28)</f>
        <v>0.29839612085042894</v>
      </c>
      <c r="H89" s="5"/>
      <c r="I89" s="5"/>
      <c r="J89" s="5"/>
      <c r="K89" s="5"/>
      <c r="EJ89" s="4">
        <v>0</v>
      </c>
    </row>
    <row r="90" spans="1:140" s="4" customFormat="1" ht="14" x14ac:dyDescent="0.2">
      <c r="A90" s="3"/>
      <c r="C90" s="18" t="s">
        <v>232</v>
      </c>
      <c r="D90" s="91">
        <v>40000</v>
      </c>
      <c r="E90" s="97">
        <f>IF(D90/Revenue!$I$40=0,"",D90/Revenue!$I$40)</f>
        <v>92.807424593967511</v>
      </c>
      <c r="F90" s="98">
        <f>IF(D90/Revenue!$L$28=0,"", D90/Revenue!$L$28)</f>
        <v>0.11935844834017158</v>
      </c>
      <c r="H90" s="5"/>
      <c r="I90" s="5"/>
      <c r="J90" s="5"/>
      <c r="K90" s="5"/>
      <c r="EJ90" s="4">
        <v>0</v>
      </c>
    </row>
    <row r="91" spans="1:140" s="4" customFormat="1" ht="14" x14ac:dyDescent="0.2">
      <c r="A91" s="3"/>
      <c r="C91" s="18" t="s">
        <v>204</v>
      </c>
      <c r="D91" s="91">
        <v>150000</v>
      </c>
      <c r="E91" s="97">
        <f>IF(D91/Revenue!$I$40=0,"",D91/Revenue!$I$40)</f>
        <v>348.02784222737819</v>
      </c>
      <c r="F91" s="98">
        <f>IF(D91/Revenue!$L$28=0,"", D91/Revenue!$L$28)</f>
        <v>0.44759418127564343</v>
      </c>
      <c r="H91" s="5"/>
      <c r="I91" s="5"/>
      <c r="J91" s="5"/>
      <c r="K91" s="5"/>
      <c r="EJ91" s="4">
        <v>0</v>
      </c>
    </row>
    <row r="92" spans="1:140" s="4" customFormat="1" ht="14" x14ac:dyDescent="0.2">
      <c r="A92" s="3"/>
      <c r="C92" s="18" t="s">
        <v>205</v>
      </c>
      <c r="D92" s="91">
        <v>25000</v>
      </c>
      <c r="E92" s="97">
        <f>IF(D92/Revenue!$I$40=0,"",D92/Revenue!$I$40)</f>
        <v>58.004640371229698</v>
      </c>
      <c r="F92" s="98">
        <f>IF(D92/Revenue!$L$28=0,"", D92/Revenue!$L$28)</f>
        <v>7.4599030212607234E-2</v>
      </c>
      <c r="H92" s="5"/>
      <c r="I92" s="5"/>
      <c r="J92" s="5"/>
      <c r="K92" s="5"/>
      <c r="EJ92" s="4">
        <v>0</v>
      </c>
    </row>
    <row r="93" spans="1:140" s="4" customFormat="1" ht="14" x14ac:dyDescent="0.2">
      <c r="A93" s="3"/>
      <c r="C93" s="18" t="s">
        <v>233</v>
      </c>
      <c r="D93" s="91">
        <v>40000</v>
      </c>
      <c r="E93" s="97">
        <f>IF(D93/Revenue!$I$40=0,"",D93/Revenue!$I$40)</f>
        <v>92.807424593967511</v>
      </c>
      <c r="F93" s="98">
        <f>IF(D93/Revenue!$L$28=0,"", D93/Revenue!$L$28)</f>
        <v>0.11935844834017158</v>
      </c>
      <c r="H93" s="5"/>
      <c r="I93" s="5"/>
      <c r="J93" s="5"/>
      <c r="K93" s="5"/>
      <c r="EJ93" s="4">
        <v>0</v>
      </c>
    </row>
    <row r="94" spans="1:140" s="4" customFormat="1" ht="14" x14ac:dyDescent="0.2">
      <c r="A94" s="3"/>
      <c r="C94" s="18" t="s">
        <v>234</v>
      </c>
      <c r="D94" s="91">
        <v>75000</v>
      </c>
      <c r="E94" s="97">
        <f>IF(D94/Revenue!$I$40=0,"",D94/Revenue!$I$40)</f>
        <v>174.01392111368909</v>
      </c>
      <c r="F94" s="98">
        <f>IF(D94/Revenue!$L$28=0,"", D94/Revenue!$L$28)</f>
        <v>0.22379709063782172</v>
      </c>
      <c r="H94" s="5"/>
      <c r="I94" s="5"/>
      <c r="J94" s="5"/>
      <c r="K94" s="5"/>
      <c r="EJ94" s="4">
        <v>0</v>
      </c>
    </row>
    <row r="95" spans="1:140" s="4" customFormat="1" ht="14" x14ac:dyDescent="0.2">
      <c r="A95" s="3"/>
      <c r="C95" s="18" t="s">
        <v>123</v>
      </c>
      <c r="D95" s="91"/>
      <c r="E95" s="97" t="str">
        <f>IF(D95/Revenue!$I$40=0,"",D95/Revenue!$I$40)</f>
        <v/>
      </c>
      <c r="F95" s="98" t="str">
        <f>IF(D95/Revenue!$L$28=0,"", D95/Revenue!$L$28)</f>
        <v/>
      </c>
      <c r="H95" s="5"/>
      <c r="I95" s="5"/>
      <c r="J95" s="5"/>
      <c r="K95" s="5"/>
      <c r="EJ95" s="4">
        <v>0</v>
      </c>
    </row>
    <row r="96" spans="1:140" s="4" customFormat="1" ht="14" x14ac:dyDescent="0.2">
      <c r="A96" s="3"/>
      <c r="C96" s="99" t="s">
        <v>206</v>
      </c>
      <c r="D96" s="100">
        <f>SUM(D97:D98)</f>
        <v>100000</v>
      </c>
      <c r="E96" s="101">
        <f>IF(D96/Revenue!$I$40=0,"",D96/Revenue!$I$40)</f>
        <v>232.01856148491879</v>
      </c>
      <c r="F96" s="102">
        <f>IF(D96/Revenue!$L$28=0,"", D96/Revenue!$L$28)</f>
        <v>0.29839612085042894</v>
      </c>
      <c r="H96" s="5"/>
      <c r="I96" s="5"/>
      <c r="J96" s="5"/>
      <c r="K96" s="5"/>
      <c r="EJ96" s="4">
        <v>0</v>
      </c>
    </row>
    <row r="97" spans="1:141" s="4" customFormat="1" ht="14" x14ac:dyDescent="0.2">
      <c r="A97" s="3"/>
      <c r="C97" s="18" t="s">
        <v>207</v>
      </c>
      <c r="D97" s="96">
        <v>50000</v>
      </c>
      <c r="E97" s="97">
        <f>IF(D97/Revenue!$I$40=0,"",D97/Revenue!$I$40)</f>
        <v>116.0092807424594</v>
      </c>
      <c r="F97" s="98">
        <f>IF(D97/Revenue!$L$28=0,"", D97/Revenue!$L$28)</f>
        <v>0.14919806042521447</v>
      </c>
      <c r="H97" s="5"/>
      <c r="I97" s="5"/>
      <c r="J97" s="5"/>
      <c r="K97" s="5"/>
      <c r="EJ97" s="4">
        <v>0</v>
      </c>
    </row>
    <row r="98" spans="1:141" s="4" customFormat="1" ht="14" x14ac:dyDescent="0.2">
      <c r="A98" s="3"/>
      <c r="C98" s="18" t="s">
        <v>208</v>
      </c>
      <c r="D98" s="96">
        <v>50000</v>
      </c>
      <c r="E98" s="97">
        <f>IF(D98/Revenue!$I$40=0,"",D98/Revenue!$I$40)</f>
        <v>116.0092807424594</v>
      </c>
      <c r="F98" s="98">
        <f>IF(D98/Revenue!$L$28=0,"", D98/Revenue!$L$28)</f>
        <v>0.14919806042521447</v>
      </c>
      <c r="H98" s="5"/>
      <c r="I98" s="5"/>
      <c r="J98" s="5"/>
      <c r="K98" s="5"/>
      <c r="EJ98" s="4">
        <v>0</v>
      </c>
    </row>
    <row r="99" spans="1:141" s="4" customFormat="1" ht="14" x14ac:dyDescent="0.2">
      <c r="A99" s="3"/>
      <c r="B99" s="310">
        <f>Summary!G42</f>
        <v>0.04</v>
      </c>
      <c r="C99" s="99" t="s">
        <v>7</v>
      </c>
      <c r="D99" s="100">
        <f>Macro!D2*B99</f>
        <v>4272269.3651999999</v>
      </c>
      <c r="E99" s="109">
        <f>IF(D99/Revenue!$I$40=0,"",D99/Revenue!$I$40)</f>
        <v>9912.4579238979113</v>
      </c>
      <c r="F99" s="110">
        <f>IF(D99/Revenue!$L$28=0,"", D99/Revenue!$L$28)</f>
        <v>12.748286058038046</v>
      </c>
      <c r="H99" s="5"/>
      <c r="I99" s="5"/>
      <c r="J99" s="5"/>
      <c r="K99" s="5"/>
      <c r="EJ99" s="4">
        <v>0</v>
      </c>
    </row>
    <row r="100" spans="1:141" s="4" customFormat="1" ht="14" x14ac:dyDescent="0.2">
      <c r="A100" s="78"/>
      <c r="B100" s="313">
        <v>0.02</v>
      </c>
      <c r="C100" s="103" t="s">
        <v>209</v>
      </c>
      <c r="D100" s="255">
        <f>B100*(Macro!D2-D10-D8)</f>
        <v>375138.4813499999</v>
      </c>
      <c r="E100" s="256">
        <f>IF(D100/Revenue!$I$40=0,"",D100/Revenue!$I$40)</f>
        <v>870.3909080046401</v>
      </c>
      <c r="F100" s="105">
        <f>IF(D100/Revenue!$L$28=0,"", D100/Revenue!$L$28)</f>
        <v>1.1193986761656096</v>
      </c>
      <c r="H100" s="5"/>
      <c r="I100" s="5"/>
      <c r="J100" s="5"/>
      <c r="K100" s="5"/>
      <c r="EJ100" s="4">
        <v>0</v>
      </c>
    </row>
    <row r="101" spans="1:141" s="4" customFormat="1" ht="14" x14ac:dyDescent="0.2">
      <c r="A101" s="3"/>
      <c r="B101" s="111"/>
      <c r="C101" s="99" t="s">
        <v>210</v>
      </c>
      <c r="D101" s="100">
        <f ca="1">SUM(D102:D103)</f>
        <v>5320344.946238162</v>
      </c>
      <c r="E101" s="101">
        <f ca="1">IF(D101/Revenue!$I$40=0,"",D101/Revenue!$I$40)</f>
        <v>12344.187810297359</v>
      </c>
      <c r="F101" s="102">
        <f ca="1">IF(D101/Revenue!$L$28=0,"", D101/Revenue!$L$28)</f>
        <v>15.875702935436514</v>
      </c>
      <c r="H101" s="5"/>
      <c r="I101" s="5"/>
      <c r="J101" s="5"/>
      <c r="K101" s="5"/>
      <c r="EJ101" s="4">
        <v>0</v>
      </c>
    </row>
    <row r="102" spans="1:141" s="4" customFormat="1" ht="14" x14ac:dyDescent="0.2">
      <c r="A102" s="3"/>
      <c r="C102" s="18" t="s">
        <v>428</v>
      </c>
      <c r="D102" s="112">
        <f ca="1">'Cash Flow'!D40</f>
        <v>5164479.641818963</v>
      </c>
      <c r="E102" s="97">
        <f ca="1">IF(D102/Revenue!$I$40=0,"",D102/Revenue!$I$40)</f>
        <v>11982.551373129845</v>
      </c>
      <c r="F102" s="98">
        <f ca="1">IF(D102/Revenue!$L$28=0,"", D102/Revenue!$L$28)</f>
        <v>15.410606913297913</v>
      </c>
      <c r="H102" s="5"/>
      <c r="I102" s="5"/>
      <c r="J102" s="5"/>
      <c r="EJ102" s="4">
        <v>0</v>
      </c>
    </row>
    <row r="103" spans="1:141" s="4" customFormat="1" ht="14" x14ac:dyDescent="0.2">
      <c r="A103" s="78"/>
      <c r="B103" s="77" t="s">
        <v>211</v>
      </c>
      <c r="C103" s="18" t="s">
        <v>429</v>
      </c>
      <c r="D103" s="112">
        <f ca="1">'Cash Flow'!D41</f>
        <v>155865.30441919941</v>
      </c>
      <c r="E103" s="97">
        <f ca="1">IF(D103/Revenue!$I$40=0,"",D103/Revenue!$I$40)</f>
        <v>361.63643716751602</v>
      </c>
      <c r="F103" s="122"/>
      <c r="H103" s="5"/>
      <c r="I103" s="5"/>
      <c r="J103" s="5"/>
      <c r="EJ103" s="4">
        <v>0</v>
      </c>
    </row>
    <row r="104" spans="1:141" s="4" customFormat="1" ht="14" x14ac:dyDescent="0.2">
      <c r="A104" s="3"/>
      <c r="B104" s="3"/>
      <c r="G104" s="122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G104" s="124"/>
      <c r="AH104" s="124"/>
      <c r="AI104" s="124"/>
      <c r="AJ104" s="124"/>
      <c r="AK104" s="124"/>
      <c r="AL104" s="124"/>
      <c r="AM104" s="124"/>
      <c r="AN104" s="124"/>
      <c r="AO104" s="124"/>
      <c r="AP104" s="124"/>
      <c r="AQ104" s="124"/>
      <c r="AR104" s="124"/>
      <c r="AS104" s="124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  <c r="BO104" s="124"/>
      <c r="BP104" s="124"/>
      <c r="BQ104" s="124"/>
      <c r="BR104" s="124"/>
      <c r="BS104" s="124"/>
      <c r="BT104" s="124"/>
      <c r="BU104" s="124"/>
      <c r="BV104" s="124"/>
      <c r="BW104" s="124"/>
      <c r="BX104" s="124"/>
      <c r="BY104" s="124"/>
      <c r="BZ104" s="124"/>
      <c r="CA104" s="124"/>
      <c r="CB104" s="124"/>
      <c r="CC104" s="124"/>
      <c r="CD104" s="124"/>
      <c r="CE104" s="124"/>
      <c r="CF104" s="124"/>
      <c r="CG104" s="124"/>
      <c r="CH104" s="124"/>
      <c r="CI104" s="124"/>
      <c r="CJ104" s="124"/>
      <c r="CK104" s="124"/>
      <c r="CL104" s="124"/>
      <c r="CM104" s="124"/>
      <c r="CN104" s="124"/>
      <c r="CO104" s="124"/>
      <c r="CP104" s="124"/>
      <c r="CQ104" s="124"/>
      <c r="CR104" s="124"/>
      <c r="CS104" s="124"/>
      <c r="CT104" s="124"/>
      <c r="CU104" s="124"/>
      <c r="CV104" s="124"/>
      <c r="CW104" s="124"/>
      <c r="CX104" s="124"/>
      <c r="CY104" s="124"/>
      <c r="CZ104" s="124"/>
      <c r="DA104" s="124"/>
      <c r="DB104" s="124"/>
      <c r="DC104" s="124"/>
      <c r="DD104" s="124"/>
      <c r="DE104" s="124"/>
      <c r="DF104" s="124"/>
      <c r="DG104" s="124"/>
      <c r="DH104" s="124"/>
      <c r="DI104" s="124"/>
      <c r="DJ104" s="124"/>
      <c r="DK104" s="124"/>
      <c r="DL104" s="124"/>
      <c r="DM104" s="124"/>
      <c r="DN104" s="124"/>
      <c r="DO104" s="124"/>
      <c r="DP104" s="124"/>
      <c r="DQ104" s="124"/>
      <c r="DR104" s="124"/>
      <c r="DS104" s="124"/>
      <c r="DT104" s="124"/>
      <c r="DU104" s="124"/>
      <c r="DV104" s="124"/>
      <c r="DW104" s="124"/>
      <c r="DX104" s="124"/>
      <c r="DY104" s="124"/>
      <c r="DZ104" s="124"/>
      <c r="EJ104" s="4">
        <v>0</v>
      </c>
    </row>
    <row r="105" spans="1:141" s="34" customFormat="1" thickBot="1" x14ac:dyDescent="0.25">
      <c r="A105" s="35"/>
      <c r="B105" s="35"/>
      <c r="I105" s="36"/>
      <c r="J105" s="36"/>
      <c r="K105" s="36"/>
      <c r="EJ105" s="4">
        <v>0</v>
      </c>
      <c r="EK105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4DE4-2F56-40E8-B044-5FF1ADD4D397}">
  <sheetPr codeName="Sheet2"/>
  <dimension ref="A1:E6"/>
  <sheetViews>
    <sheetView tabSelected="1" workbookViewId="0">
      <selection activeCell="B8" sqref="B8"/>
    </sheetView>
  </sheetViews>
  <sheetFormatPr baseColWidth="10" defaultColWidth="8.83203125" defaultRowHeight="15" x14ac:dyDescent="0.2"/>
  <cols>
    <col min="1" max="1" width="59.33203125" bestFit="1" customWidth="1"/>
    <col min="2" max="2" width="16.33203125" customWidth="1"/>
    <col min="3" max="3" width="13.83203125" bestFit="1" customWidth="1"/>
    <col min="4" max="4" width="12.33203125" bestFit="1" customWidth="1"/>
    <col min="5" max="5" width="16.6640625" bestFit="1" customWidth="1"/>
  </cols>
  <sheetData>
    <row r="1" spans="1:5" x14ac:dyDescent="0.2">
      <c r="A1" s="241" t="s">
        <v>301</v>
      </c>
      <c r="B1" s="241" t="s">
        <v>425</v>
      </c>
      <c r="C1" s="241" t="s">
        <v>426</v>
      </c>
      <c r="D1" s="241" t="s">
        <v>423</v>
      </c>
      <c r="E1" s="241" t="s">
        <v>419</v>
      </c>
    </row>
    <row r="2" spans="1:5" x14ac:dyDescent="0.2">
      <c r="A2" s="242" t="s">
        <v>572</v>
      </c>
      <c r="B2" s="243">
        <f ca="1">'Cash Flow'!D43</f>
        <v>106806734.12528816</v>
      </c>
      <c r="C2" s="243">
        <v>106806734.13</v>
      </c>
      <c r="D2" s="244">
        <f>IF($E$2=1,C2,B2)</f>
        <v>106806734.13</v>
      </c>
      <c r="E2" s="251">
        <v>1</v>
      </c>
    </row>
    <row r="3" spans="1:5" x14ac:dyDescent="0.2">
      <c r="A3" s="245" t="s">
        <v>416</v>
      </c>
      <c r="B3" s="246">
        <f ca="1">Taxes!F20</f>
        <v>0</v>
      </c>
      <c r="C3" s="246">
        <v>0</v>
      </c>
      <c r="D3" s="247">
        <f>IF($E$2=1,C3,B3)</f>
        <v>0</v>
      </c>
      <c r="E3" s="252">
        <v>1</v>
      </c>
    </row>
    <row r="4" spans="1:5" x14ac:dyDescent="0.2">
      <c r="A4" s="248" t="s">
        <v>420</v>
      </c>
      <c r="B4" s="249">
        <f ca="1">Taxes!F33</f>
        <v>75353.236237499994</v>
      </c>
      <c r="C4" s="249">
        <v>75353.240000000005</v>
      </c>
      <c r="D4" s="250">
        <f>IF($E$2=1,C4,B4)</f>
        <v>75353.240000000005</v>
      </c>
      <c r="E4" s="299">
        <v>0</v>
      </c>
    </row>
    <row r="5" spans="1:5" x14ac:dyDescent="0.2">
      <c r="A5" s="321"/>
      <c r="C5" s="322"/>
    </row>
    <row r="6" spans="1:5" x14ac:dyDescent="0.2">
      <c r="A6" s="321"/>
      <c r="C6" s="322"/>
    </row>
  </sheetData>
  <dataValidations count="1">
    <dataValidation type="list" allowBlank="1" showInputMessage="1" showErrorMessage="1" sqref="E2" xr:uid="{6DF00DCF-2622-4E31-B902-79E18B543576}">
      <formula1>$E$3:$E$4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BBEDD-7BF7-4686-A6D1-E6A2DB986DEB}">
  <sheetPr codeName="Sheet3"/>
  <dimension ref="A1:F122"/>
  <sheetViews>
    <sheetView topLeftCell="A36" zoomScaleNormal="100" workbookViewId="0">
      <selection activeCell="F8" sqref="F8"/>
    </sheetView>
  </sheetViews>
  <sheetFormatPr baseColWidth="10" defaultColWidth="8.83203125" defaultRowHeight="15" x14ac:dyDescent="0.2"/>
  <cols>
    <col min="1" max="1" width="10.1640625" style="4" bestFit="1" customWidth="1"/>
    <col min="2" max="2" width="10.1640625" style="4" customWidth="1"/>
    <col min="3" max="3" width="13.5" style="4" bestFit="1" customWidth="1"/>
    <col min="4" max="4" width="19" style="4" bestFit="1" customWidth="1"/>
    <col min="5" max="5" width="9.83203125" bestFit="1" customWidth="1"/>
    <col min="6" max="6" width="9.6640625" bestFit="1" customWidth="1"/>
    <col min="7" max="7" width="9.83203125" bestFit="1" customWidth="1"/>
  </cols>
  <sheetData>
    <row r="1" spans="1:6" ht="16" x14ac:dyDescent="0.2">
      <c r="A1" s="235" t="s">
        <v>407</v>
      </c>
      <c r="B1" s="235" t="s">
        <v>408</v>
      </c>
      <c r="C1" s="232" t="s">
        <v>382</v>
      </c>
      <c r="D1" s="232" t="s">
        <v>408</v>
      </c>
      <c r="E1" s="235" t="s">
        <v>410</v>
      </c>
      <c r="F1" s="238" t="s">
        <v>411</v>
      </c>
    </row>
    <row r="2" spans="1:6" x14ac:dyDescent="0.2">
      <c r="A2" s="236">
        <v>45342</v>
      </c>
      <c r="B2" s="237">
        <v>5.31523E-2</v>
      </c>
      <c r="C2" s="234">
        <f>EOMONTH(A2,0)</f>
        <v>45351</v>
      </c>
      <c r="D2" s="233">
        <f>B2</f>
        <v>5.31523E-2</v>
      </c>
    </row>
    <row r="3" spans="1:6" x14ac:dyDescent="0.2">
      <c r="A3" s="236">
        <v>45371</v>
      </c>
      <c r="B3" s="237">
        <v>5.3102299999999998E-2</v>
      </c>
      <c r="C3" s="234">
        <f t="shared" ref="C3:C66" si="0">EOMONTH(A3,0)</f>
        <v>45382</v>
      </c>
      <c r="D3" s="233">
        <f t="shared" ref="D3:D66" si="1">B3</f>
        <v>5.3102299999999998E-2</v>
      </c>
    </row>
    <row r="4" spans="1:6" x14ac:dyDescent="0.2">
      <c r="A4" s="236">
        <v>45404</v>
      </c>
      <c r="B4" s="237">
        <v>5.2547000000000003E-2</v>
      </c>
      <c r="C4" s="234">
        <f t="shared" si="0"/>
        <v>45412</v>
      </c>
      <c r="D4" s="233">
        <f t="shared" si="1"/>
        <v>5.2547000000000003E-2</v>
      </c>
    </row>
    <row r="5" spans="1:6" x14ac:dyDescent="0.2">
      <c r="A5" s="236">
        <v>45432</v>
      </c>
      <c r="B5" s="237">
        <v>5.1749400000000001E-2</v>
      </c>
      <c r="C5" s="234">
        <f t="shared" si="0"/>
        <v>45443</v>
      </c>
      <c r="D5" s="233">
        <f t="shared" si="1"/>
        <v>5.1749400000000001E-2</v>
      </c>
    </row>
    <row r="6" spans="1:6" x14ac:dyDescent="0.2">
      <c r="A6" s="236">
        <v>45463</v>
      </c>
      <c r="B6" s="237">
        <v>5.0818200000000001E-2</v>
      </c>
      <c r="C6" s="234">
        <f t="shared" si="0"/>
        <v>45473</v>
      </c>
      <c r="D6" s="233">
        <f t="shared" si="1"/>
        <v>5.0818200000000001E-2</v>
      </c>
    </row>
    <row r="7" spans="1:6" x14ac:dyDescent="0.2">
      <c r="A7" s="236">
        <v>45495</v>
      </c>
      <c r="B7" s="237">
        <v>4.9521999999999997E-2</v>
      </c>
      <c r="C7" s="234">
        <f t="shared" si="0"/>
        <v>45504</v>
      </c>
      <c r="D7" s="233">
        <f t="shared" si="1"/>
        <v>4.9521999999999997E-2</v>
      </c>
    </row>
    <row r="8" spans="1:6" x14ac:dyDescent="0.2">
      <c r="A8" s="236">
        <v>45524</v>
      </c>
      <c r="B8" s="237">
        <v>4.8808699999999997E-2</v>
      </c>
      <c r="C8" s="234">
        <f t="shared" si="0"/>
        <v>45535</v>
      </c>
      <c r="D8" s="233">
        <f t="shared" si="1"/>
        <v>4.8808699999999997E-2</v>
      </c>
    </row>
    <row r="9" spans="1:6" x14ac:dyDescent="0.2">
      <c r="A9" s="236">
        <v>45555</v>
      </c>
      <c r="B9" s="237">
        <v>4.6512699999999997E-2</v>
      </c>
      <c r="C9" s="234">
        <f t="shared" si="0"/>
        <v>45565</v>
      </c>
      <c r="D9" s="233">
        <f t="shared" si="1"/>
        <v>4.6512699999999997E-2</v>
      </c>
    </row>
    <row r="10" spans="1:6" x14ac:dyDescent="0.2">
      <c r="A10" s="236">
        <v>45586</v>
      </c>
      <c r="B10" s="237">
        <v>4.6512699999999997E-2</v>
      </c>
      <c r="C10" s="234">
        <f t="shared" si="0"/>
        <v>45596</v>
      </c>
      <c r="D10" s="233">
        <f t="shared" si="1"/>
        <v>4.6512699999999997E-2</v>
      </c>
    </row>
    <row r="11" spans="1:6" x14ac:dyDescent="0.2">
      <c r="A11" s="236">
        <v>45616</v>
      </c>
      <c r="B11" s="237">
        <v>4.62862E-2</v>
      </c>
      <c r="C11" s="234">
        <f t="shared" si="0"/>
        <v>45626</v>
      </c>
      <c r="D11" s="233">
        <f t="shared" si="1"/>
        <v>4.62862E-2</v>
      </c>
    </row>
    <row r="12" spans="1:6" x14ac:dyDescent="0.2">
      <c r="A12" s="236">
        <v>45646</v>
      </c>
      <c r="B12" s="237">
        <v>4.3163899999999998E-2</v>
      </c>
      <c r="C12" s="234">
        <f t="shared" si="0"/>
        <v>45657</v>
      </c>
      <c r="D12" s="233">
        <f t="shared" si="1"/>
        <v>4.3163899999999998E-2</v>
      </c>
    </row>
    <row r="13" spans="1:6" x14ac:dyDescent="0.2">
      <c r="A13" s="236">
        <v>45677</v>
      </c>
      <c r="B13" s="237">
        <v>4.31613E-2</v>
      </c>
      <c r="C13" s="234">
        <f t="shared" si="0"/>
        <v>45688</v>
      </c>
      <c r="D13" s="233">
        <f t="shared" si="1"/>
        <v>4.31613E-2</v>
      </c>
    </row>
    <row r="14" spans="1:6" x14ac:dyDescent="0.2">
      <c r="A14" s="236">
        <v>45708</v>
      </c>
      <c r="B14" s="237">
        <v>4.3049799999999999E-2</v>
      </c>
      <c r="C14" s="234">
        <f t="shared" si="0"/>
        <v>45716</v>
      </c>
      <c r="D14" s="233">
        <f t="shared" si="1"/>
        <v>4.3049799999999999E-2</v>
      </c>
    </row>
    <row r="15" spans="1:6" x14ac:dyDescent="0.2">
      <c r="A15" s="236">
        <v>45736</v>
      </c>
      <c r="B15" s="237">
        <v>4.0257099999999997E-2</v>
      </c>
      <c r="C15" s="234">
        <f t="shared" si="0"/>
        <v>45747</v>
      </c>
      <c r="D15" s="233">
        <f t="shared" si="1"/>
        <v>4.0257099999999997E-2</v>
      </c>
    </row>
    <row r="16" spans="1:6" x14ac:dyDescent="0.2">
      <c r="A16" s="236">
        <v>45768</v>
      </c>
      <c r="B16" s="237">
        <v>4.0252599999999999E-2</v>
      </c>
      <c r="C16" s="234">
        <f t="shared" si="0"/>
        <v>45777</v>
      </c>
      <c r="D16" s="233">
        <f t="shared" si="1"/>
        <v>4.0252599999999999E-2</v>
      </c>
    </row>
    <row r="17" spans="1:4" x14ac:dyDescent="0.2">
      <c r="A17" s="236">
        <v>45797</v>
      </c>
      <c r="B17" s="237">
        <v>4.01754E-2</v>
      </c>
      <c r="C17" s="234">
        <f t="shared" si="0"/>
        <v>45808</v>
      </c>
      <c r="D17" s="233">
        <f t="shared" si="1"/>
        <v>4.01754E-2</v>
      </c>
    </row>
    <row r="18" spans="1:4" x14ac:dyDescent="0.2">
      <c r="A18" s="236">
        <v>45828</v>
      </c>
      <c r="B18" s="237">
        <v>3.8643400000000001E-2</v>
      </c>
      <c r="C18" s="234">
        <f t="shared" si="0"/>
        <v>45838</v>
      </c>
      <c r="D18" s="233">
        <f t="shared" si="1"/>
        <v>3.8643400000000001E-2</v>
      </c>
    </row>
    <row r="19" spans="1:4" x14ac:dyDescent="0.2">
      <c r="A19" s="236">
        <v>45859</v>
      </c>
      <c r="B19" s="237">
        <v>3.7990799999999998E-2</v>
      </c>
      <c r="C19" s="234">
        <f t="shared" si="0"/>
        <v>45869</v>
      </c>
      <c r="D19" s="233">
        <f t="shared" si="1"/>
        <v>3.7990799999999998E-2</v>
      </c>
    </row>
    <row r="20" spans="1:4" x14ac:dyDescent="0.2">
      <c r="A20" s="236">
        <v>45889</v>
      </c>
      <c r="B20" s="237">
        <v>3.7430499999999998E-2</v>
      </c>
      <c r="C20" s="234">
        <f t="shared" si="0"/>
        <v>45900</v>
      </c>
      <c r="D20" s="233">
        <f t="shared" si="1"/>
        <v>3.7430499999999998E-2</v>
      </c>
    </row>
    <row r="21" spans="1:4" x14ac:dyDescent="0.2">
      <c r="A21" s="236">
        <v>45922</v>
      </c>
      <c r="B21" s="237">
        <v>3.6940300000000002E-2</v>
      </c>
      <c r="C21" s="234">
        <f t="shared" si="0"/>
        <v>45930</v>
      </c>
      <c r="D21" s="233">
        <f t="shared" si="1"/>
        <v>3.6940300000000002E-2</v>
      </c>
    </row>
    <row r="22" spans="1:4" x14ac:dyDescent="0.2">
      <c r="A22" s="236">
        <v>45950</v>
      </c>
      <c r="B22" s="237">
        <v>3.6582999999999997E-2</v>
      </c>
      <c r="C22" s="234">
        <f t="shared" si="0"/>
        <v>45961</v>
      </c>
      <c r="D22" s="233">
        <f t="shared" si="1"/>
        <v>3.6582999999999997E-2</v>
      </c>
    </row>
    <row r="23" spans="1:4" x14ac:dyDescent="0.2">
      <c r="A23" s="236">
        <v>45981</v>
      </c>
      <c r="B23" s="237">
        <v>3.6274300000000002E-2</v>
      </c>
      <c r="C23" s="234">
        <f t="shared" si="0"/>
        <v>45991</v>
      </c>
      <c r="D23" s="233">
        <f t="shared" si="1"/>
        <v>3.6274300000000002E-2</v>
      </c>
    </row>
    <row r="24" spans="1:4" x14ac:dyDescent="0.2">
      <c r="A24" s="236">
        <v>46013</v>
      </c>
      <c r="B24" s="237">
        <v>3.60522E-2</v>
      </c>
      <c r="C24" s="234">
        <f t="shared" si="0"/>
        <v>46022</v>
      </c>
      <c r="D24" s="233">
        <f t="shared" si="1"/>
        <v>3.60522E-2</v>
      </c>
    </row>
    <row r="25" spans="1:4" x14ac:dyDescent="0.2">
      <c r="A25" s="236">
        <v>46042</v>
      </c>
      <c r="B25" s="237">
        <v>3.5929900000000001E-2</v>
      </c>
      <c r="C25" s="234">
        <f t="shared" si="0"/>
        <v>46053</v>
      </c>
      <c r="D25" s="233">
        <f t="shared" si="1"/>
        <v>3.5929900000000001E-2</v>
      </c>
    </row>
    <row r="26" spans="1:4" x14ac:dyDescent="0.2">
      <c r="A26" s="236">
        <v>46073</v>
      </c>
      <c r="B26" s="237">
        <v>3.5866799999999997E-2</v>
      </c>
      <c r="C26" s="234">
        <f t="shared" si="0"/>
        <v>46081</v>
      </c>
      <c r="D26" s="233">
        <f t="shared" si="1"/>
        <v>3.5866799999999997E-2</v>
      </c>
    </row>
    <row r="27" spans="1:4" x14ac:dyDescent="0.2">
      <c r="A27" s="236">
        <v>46101</v>
      </c>
      <c r="B27" s="237">
        <v>3.5830599999999997E-2</v>
      </c>
      <c r="C27" s="234">
        <f t="shared" si="0"/>
        <v>46112</v>
      </c>
      <c r="D27" s="233">
        <f t="shared" si="1"/>
        <v>3.5830599999999997E-2</v>
      </c>
    </row>
    <row r="28" spans="1:4" x14ac:dyDescent="0.2">
      <c r="A28" s="236">
        <v>46132</v>
      </c>
      <c r="B28" s="237">
        <v>3.5788E-2</v>
      </c>
      <c r="C28" s="234">
        <f t="shared" si="0"/>
        <v>46142</v>
      </c>
      <c r="D28" s="233">
        <f t="shared" si="1"/>
        <v>3.5788E-2</v>
      </c>
    </row>
    <row r="29" spans="1:4" x14ac:dyDescent="0.2">
      <c r="A29" s="236">
        <v>46162</v>
      </c>
      <c r="B29" s="237">
        <v>3.5753500000000001E-2</v>
      </c>
      <c r="C29" s="234">
        <f t="shared" si="0"/>
        <v>46173</v>
      </c>
      <c r="D29" s="233">
        <f t="shared" si="1"/>
        <v>3.5753500000000001E-2</v>
      </c>
    </row>
    <row r="30" spans="1:4" x14ac:dyDescent="0.2">
      <c r="A30" s="236">
        <v>46195</v>
      </c>
      <c r="B30" s="237">
        <v>3.5710499999999999E-2</v>
      </c>
      <c r="C30" s="234">
        <f t="shared" si="0"/>
        <v>46203</v>
      </c>
      <c r="D30" s="233">
        <f t="shared" si="1"/>
        <v>3.5710499999999999E-2</v>
      </c>
    </row>
    <row r="31" spans="1:4" x14ac:dyDescent="0.2">
      <c r="A31" s="236">
        <v>46223</v>
      </c>
      <c r="B31" s="237">
        <v>3.5680200000000002E-2</v>
      </c>
      <c r="C31" s="234">
        <f t="shared" si="0"/>
        <v>46234</v>
      </c>
      <c r="D31" s="233">
        <f t="shared" si="1"/>
        <v>3.5680200000000002E-2</v>
      </c>
    </row>
    <row r="32" spans="1:4" x14ac:dyDescent="0.2">
      <c r="A32" s="236">
        <v>46254</v>
      </c>
      <c r="B32" s="237">
        <v>3.5648600000000003E-2</v>
      </c>
      <c r="C32" s="234">
        <f t="shared" si="0"/>
        <v>46265</v>
      </c>
      <c r="D32" s="233">
        <f t="shared" si="1"/>
        <v>3.5648600000000003E-2</v>
      </c>
    </row>
    <row r="33" spans="1:4" x14ac:dyDescent="0.2">
      <c r="A33" s="236">
        <v>46286</v>
      </c>
      <c r="B33" s="237">
        <v>3.56145E-2</v>
      </c>
      <c r="C33" s="234">
        <f t="shared" si="0"/>
        <v>46295</v>
      </c>
      <c r="D33" s="233">
        <f t="shared" si="1"/>
        <v>3.56145E-2</v>
      </c>
    </row>
    <row r="34" spans="1:4" x14ac:dyDescent="0.2">
      <c r="A34" s="236">
        <v>46315</v>
      </c>
      <c r="B34" s="237">
        <v>3.5589200000000001E-2</v>
      </c>
      <c r="C34" s="234">
        <f t="shared" si="0"/>
        <v>46326</v>
      </c>
      <c r="D34" s="233">
        <f t="shared" si="1"/>
        <v>3.5589200000000001E-2</v>
      </c>
    </row>
    <row r="35" spans="1:4" x14ac:dyDescent="0.2">
      <c r="A35" s="236">
        <v>46346</v>
      </c>
      <c r="B35" s="237">
        <v>3.5562999999999997E-2</v>
      </c>
      <c r="C35" s="234">
        <f t="shared" si="0"/>
        <v>46356</v>
      </c>
      <c r="D35" s="233">
        <f t="shared" si="1"/>
        <v>3.5562999999999997E-2</v>
      </c>
    </row>
    <row r="36" spans="1:4" x14ac:dyDescent="0.2">
      <c r="A36" s="236">
        <v>46377</v>
      </c>
      <c r="B36" s="237">
        <v>3.5538899999999998E-2</v>
      </c>
      <c r="C36" s="234">
        <f t="shared" si="0"/>
        <v>46387</v>
      </c>
      <c r="D36" s="233">
        <f t="shared" si="1"/>
        <v>3.5538899999999998E-2</v>
      </c>
    </row>
    <row r="37" spans="1:4" x14ac:dyDescent="0.2">
      <c r="A37" s="236">
        <v>46407</v>
      </c>
      <c r="B37" s="237">
        <v>3.5520599999999999E-2</v>
      </c>
      <c r="C37" s="234">
        <f t="shared" si="0"/>
        <v>46418</v>
      </c>
      <c r="D37" s="233">
        <f t="shared" si="1"/>
        <v>3.5520599999999999E-2</v>
      </c>
    </row>
    <row r="38" spans="1:4" x14ac:dyDescent="0.2">
      <c r="A38" s="236">
        <v>46440</v>
      </c>
      <c r="B38" s="237">
        <v>3.54924E-2</v>
      </c>
      <c r="C38" s="234">
        <f t="shared" si="0"/>
        <v>46446</v>
      </c>
      <c r="D38" s="233">
        <f t="shared" si="1"/>
        <v>3.54924E-2</v>
      </c>
    </row>
    <row r="39" spans="1:4" x14ac:dyDescent="0.2">
      <c r="A39" s="236">
        <v>46468</v>
      </c>
      <c r="B39" s="237">
        <v>3.5480900000000003E-2</v>
      </c>
      <c r="C39" s="234">
        <f t="shared" si="0"/>
        <v>46477</v>
      </c>
      <c r="D39" s="233">
        <f t="shared" si="1"/>
        <v>3.5480900000000003E-2</v>
      </c>
    </row>
    <row r="40" spans="1:4" x14ac:dyDescent="0.2">
      <c r="A40" s="236">
        <v>46497</v>
      </c>
      <c r="B40" s="237">
        <v>3.5464799999999998E-2</v>
      </c>
      <c r="C40" s="234">
        <f t="shared" si="0"/>
        <v>46507</v>
      </c>
      <c r="D40" s="233">
        <f t="shared" si="1"/>
        <v>3.5464799999999998E-2</v>
      </c>
    </row>
    <row r="41" spans="1:4" x14ac:dyDescent="0.2">
      <c r="A41" s="236">
        <v>46527</v>
      </c>
      <c r="B41" s="237">
        <v>3.5454600000000003E-2</v>
      </c>
      <c r="C41" s="234">
        <f t="shared" si="0"/>
        <v>46538</v>
      </c>
      <c r="D41" s="233">
        <f t="shared" si="1"/>
        <v>3.5454600000000003E-2</v>
      </c>
    </row>
    <row r="42" spans="1:4" x14ac:dyDescent="0.2">
      <c r="A42" s="236">
        <v>46559</v>
      </c>
      <c r="B42" s="237">
        <v>3.5439600000000002E-2</v>
      </c>
      <c r="C42" s="234">
        <f t="shared" si="0"/>
        <v>46568</v>
      </c>
      <c r="D42" s="233">
        <f t="shared" si="1"/>
        <v>3.5439600000000002E-2</v>
      </c>
    </row>
    <row r="43" spans="1:4" x14ac:dyDescent="0.2">
      <c r="A43" s="236">
        <v>46588</v>
      </c>
      <c r="B43" s="237">
        <v>3.54323E-2</v>
      </c>
      <c r="C43" s="234">
        <f t="shared" si="0"/>
        <v>46599</v>
      </c>
      <c r="D43" s="233">
        <f t="shared" si="1"/>
        <v>3.54323E-2</v>
      </c>
    </row>
    <row r="44" spans="1:4" x14ac:dyDescent="0.2">
      <c r="A44" s="236">
        <v>46619</v>
      </c>
      <c r="B44" s="237">
        <v>3.5424900000000002E-2</v>
      </c>
      <c r="C44" s="234">
        <f t="shared" si="0"/>
        <v>46630</v>
      </c>
      <c r="D44" s="233">
        <f t="shared" si="1"/>
        <v>3.5424900000000002E-2</v>
      </c>
    </row>
    <row r="45" spans="1:4" x14ac:dyDescent="0.2">
      <c r="A45" s="236">
        <v>46650</v>
      </c>
      <c r="B45" s="237">
        <v>3.5417900000000002E-2</v>
      </c>
      <c r="C45" s="234">
        <f t="shared" si="0"/>
        <v>46660</v>
      </c>
      <c r="D45" s="233">
        <f t="shared" si="1"/>
        <v>3.5417900000000002E-2</v>
      </c>
    </row>
    <row r="46" spans="1:4" x14ac:dyDescent="0.2">
      <c r="A46" s="236">
        <v>46680</v>
      </c>
      <c r="B46" s="237">
        <v>3.5419899999999997E-2</v>
      </c>
      <c r="C46" s="234">
        <f t="shared" si="0"/>
        <v>46691</v>
      </c>
      <c r="D46" s="233">
        <f t="shared" si="1"/>
        <v>3.5419899999999997E-2</v>
      </c>
    </row>
    <row r="47" spans="1:4" x14ac:dyDescent="0.2">
      <c r="A47" s="236">
        <v>46713</v>
      </c>
      <c r="B47" s="237">
        <v>3.5413500000000001E-2</v>
      </c>
      <c r="C47" s="234">
        <f t="shared" si="0"/>
        <v>46721</v>
      </c>
      <c r="D47" s="233">
        <f t="shared" si="1"/>
        <v>3.5413500000000001E-2</v>
      </c>
    </row>
    <row r="48" spans="1:4" x14ac:dyDescent="0.2">
      <c r="A48" s="236">
        <v>46741</v>
      </c>
      <c r="B48" s="237">
        <v>3.5416200000000002E-2</v>
      </c>
      <c r="C48" s="234">
        <f t="shared" si="0"/>
        <v>46752</v>
      </c>
      <c r="D48" s="233">
        <f t="shared" si="1"/>
        <v>3.5416200000000002E-2</v>
      </c>
    </row>
    <row r="49" spans="1:4" x14ac:dyDescent="0.2">
      <c r="A49" s="236">
        <v>46772</v>
      </c>
      <c r="B49" s="237">
        <v>3.5422799999999997E-2</v>
      </c>
      <c r="C49" s="234">
        <f t="shared" si="0"/>
        <v>46783</v>
      </c>
      <c r="D49" s="233">
        <f t="shared" si="1"/>
        <v>3.5422799999999997E-2</v>
      </c>
    </row>
    <row r="50" spans="1:4" x14ac:dyDescent="0.2">
      <c r="A50" s="236">
        <v>46804</v>
      </c>
      <c r="B50" s="237">
        <v>3.5421500000000002E-2</v>
      </c>
      <c r="C50" s="234">
        <f t="shared" si="0"/>
        <v>46812</v>
      </c>
      <c r="D50" s="233">
        <f t="shared" si="1"/>
        <v>3.5421500000000002E-2</v>
      </c>
    </row>
    <row r="51" spans="1:4" x14ac:dyDescent="0.2">
      <c r="A51" s="236">
        <v>46832</v>
      </c>
      <c r="B51" s="237">
        <v>3.5434300000000002E-2</v>
      </c>
      <c r="C51" s="234">
        <f t="shared" si="0"/>
        <v>46843</v>
      </c>
      <c r="D51" s="233">
        <f t="shared" si="1"/>
        <v>3.5434300000000002E-2</v>
      </c>
    </row>
    <row r="52" spans="1:4" x14ac:dyDescent="0.2">
      <c r="A52" s="236">
        <v>46863</v>
      </c>
      <c r="B52" s="237">
        <v>3.5451999999999997E-2</v>
      </c>
      <c r="C52" s="234">
        <f t="shared" si="0"/>
        <v>46873</v>
      </c>
      <c r="D52" s="233">
        <f t="shared" si="1"/>
        <v>3.5451999999999997E-2</v>
      </c>
    </row>
    <row r="53" spans="1:4" x14ac:dyDescent="0.2">
      <c r="A53" s="236">
        <v>46895</v>
      </c>
      <c r="B53" s="237">
        <v>3.5471999999999997E-2</v>
      </c>
      <c r="C53" s="234">
        <f t="shared" si="0"/>
        <v>46904</v>
      </c>
      <c r="D53" s="233">
        <f t="shared" si="1"/>
        <v>3.5471999999999997E-2</v>
      </c>
    </row>
    <row r="54" spans="1:4" x14ac:dyDescent="0.2">
      <c r="A54" s="236">
        <v>46924</v>
      </c>
      <c r="B54" s="237">
        <v>3.54948E-2</v>
      </c>
      <c r="C54" s="234">
        <f t="shared" si="0"/>
        <v>46934</v>
      </c>
      <c r="D54" s="233">
        <f t="shared" si="1"/>
        <v>3.54948E-2</v>
      </c>
    </row>
    <row r="55" spans="1:4" x14ac:dyDescent="0.2">
      <c r="A55" s="236">
        <v>46954</v>
      </c>
      <c r="B55" s="237">
        <v>3.55305E-2</v>
      </c>
      <c r="C55" s="234">
        <f t="shared" si="0"/>
        <v>46965</v>
      </c>
      <c r="D55" s="233">
        <f t="shared" si="1"/>
        <v>3.55305E-2</v>
      </c>
    </row>
    <row r="56" spans="1:4" x14ac:dyDescent="0.2">
      <c r="A56" s="236">
        <v>46986</v>
      </c>
      <c r="B56" s="237">
        <v>3.5567000000000001E-2</v>
      </c>
      <c r="C56" s="234">
        <f t="shared" si="0"/>
        <v>46996</v>
      </c>
      <c r="D56" s="233">
        <f t="shared" si="1"/>
        <v>3.5567000000000001E-2</v>
      </c>
    </row>
    <row r="57" spans="1:4" x14ac:dyDescent="0.2">
      <c r="A57" s="236">
        <v>47016</v>
      </c>
      <c r="B57" s="237">
        <v>3.5606400000000003E-2</v>
      </c>
      <c r="C57" s="234">
        <f t="shared" si="0"/>
        <v>47026</v>
      </c>
      <c r="D57" s="233">
        <f t="shared" si="1"/>
        <v>3.5606400000000003E-2</v>
      </c>
    </row>
    <row r="58" spans="1:4" x14ac:dyDescent="0.2">
      <c r="A58" s="236">
        <v>47046</v>
      </c>
      <c r="B58" s="237">
        <v>3.5656E-2</v>
      </c>
      <c r="C58" s="234">
        <f t="shared" si="0"/>
        <v>47057</v>
      </c>
      <c r="D58" s="233">
        <f t="shared" si="1"/>
        <v>3.5656E-2</v>
      </c>
    </row>
    <row r="59" spans="1:4" x14ac:dyDescent="0.2">
      <c r="A59" s="236">
        <v>47077</v>
      </c>
      <c r="B59" s="237">
        <v>3.57074E-2</v>
      </c>
      <c r="C59" s="234">
        <f t="shared" si="0"/>
        <v>47087</v>
      </c>
      <c r="D59" s="233">
        <f t="shared" si="1"/>
        <v>3.57074E-2</v>
      </c>
    </row>
    <row r="60" spans="1:4" x14ac:dyDescent="0.2">
      <c r="A60" s="236">
        <v>47107</v>
      </c>
      <c r="B60" s="237">
        <v>3.5773399999999997E-2</v>
      </c>
      <c r="C60" s="234">
        <f t="shared" si="0"/>
        <v>47118</v>
      </c>
      <c r="D60" s="233">
        <f t="shared" si="1"/>
        <v>3.5773399999999997E-2</v>
      </c>
    </row>
    <row r="61" spans="1:4" x14ac:dyDescent="0.2">
      <c r="A61" s="236">
        <v>47140</v>
      </c>
      <c r="B61" s="237">
        <v>3.5837399999999998E-2</v>
      </c>
      <c r="C61" s="234">
        <f t="shared" si="0"/>
        <v>47149</v>
      </c>
      <c r="D61" s="233">
        <f t="shared" si="1"/>
        <v>3.5837399999999998E-2</v>
      </c>
    </row>
    <row r="62" spans="1:4" x14ac:dyDescent="0.2">
      <c r="A62" s="236">
        <v>47169</v>
      </c>
      <c r="B62" s="237">
        <v>3.5893700000000001E-2</v>
      </c>
      <c r="C62" s="234">
        <f t="shared" si="0"/>
        <v>47177</v>
      </c>
      <c r="D62" s="233">
        <f t="shared" si="1"/>
        <v>3.5893700000000001E-2</v>
      </c>
    </row>
    <row r="63" spans="1:4" x14ac:dyDescent="0.2">
      <c r="A63" s="236">
        <v>47197</v>
      </c>
      <c r="B63" s="237">
        <v>3.5964599999999999E-2</v>
      </c>
      <c r="C63" s="234">
        <f t="shared" si="0"/>
        <v>47208</v>
      </c>
      <c r="D63" s="233">
        <f t="shared" si="1"/>
        <v>3.5964599999999999E-2</v>
      </c>
    </row>
    <row r="64" spans="1:4" x14ac:dyDescent="0.2">
      <c r="A64" s="236">
        <v>47228</v>
      </c>
      <c r="B64" s="237">
        <v>3.6031500000000001E-2</v>
      </c>
      <c r="C64" s="234">
        <f t="shared" si="0"/>
        <v>47238</v>
      </c>
      <c r="D64" s="233">
        <f t="shared" si="1"/>
        <v>3.6031500000000001E-2</v>
      </c>
    </row>
    <row r="65" spans="1:4" x14ac:dyDescent="0.2">
      <c r="A65" s="236">
        <v>47259</v>
      </c>
      <c r="B65" s="237">
        <v>3.6096400000000001E-2</v>
      </c>
      <c r="C65" s="234">
        <f t="shared" si="0"/>
        <v>47269</v>
      </c>
      <c r="D65" s="233">
        <f t="shared" si="1"/>
        <v>3.6096400000000001E-2</v>
      </c>
    </row>
    <row r="66" spans="1:4" x14ac:dyDescent="0.2">
      <c r="A66" s="236">
        <v>47289</v>
      </c>
      <c r="B66" s="237">
        <v>3.6154600000000002E-2</v>
      </c>
      <c r="C66" s="234">
        <f t="shared" si="0"/>
        <v>47299</v>
      </c>
      <c r="D66" s="233">
        <f t="shared" si="1"/>
        <v>3.6154600000000002E-2</v>
      </c>
    </row>
    <row r="67" spans="1:4" x14ac:dyDescent="0.2">
      <c r="A67" s="236">
        <v>47319</v>
      </c>
      <c r="B67" s="237">
        <v>3.6216499999999999E-2</v>
      </c>
      <c r="C67" s="234">
        <f t="shared" ref="C67:C122" si="2">EOMONTH(A67,0)</f>
        <v>47330</v>
      </c>
      <c r="D67" s="233">
        <f t="shared" ref="D67:D122" si="3">B67</f>
        <v>3.6216499999999999E-2</v>
      </c>
    </row>
    <row r="68" spans="1:4" x14ac:dyDescent="0.2">
      <c r="A68" s="236">
        <v>47350</v>
      </c>
      <c r="B68" s="237">
        <v>3.6275599999999998E-2</v>
      </c>
      <c r="C68" s="234">
        <f t="shared" si="2"/>
        <v>47361</v>
      </c>
      <c r="D68" s="233">
        <f t="shared" si="3"/>
        <v>3.6275599999999998E-2</v>
      </c>
    </row>
    <row r="69" spans="1:4" x14ac:dyDescent="0.2">
      <c r="A69" s="236">
        <v>47381</v>
      </c>
      <c r="B69" s="237">
        <v>3.63355E-2</v>
      </c>
      <c r="C69" s="234">
        <f t="shared" si="2"/>
        <v>47391</v>
      </c>
      <c r="D69" s="233">
        <f t="shared" si="3"/>
        <v>3.63355E-2</v>
      </c>
    </row>
    <row r="70" spans="1:4" x14ac:dyDescent="0.2">
      <c r="A70" s="236">
        <v>47413</v>
      </c>
      <c r="B70" s="237">
        <v>3.6392399999999998E-2</v>
      </c>
      <c r="C70" s="234">
        <f t="shared" si="2"/>
        <v>47422</v>
      </c>
      <c r="D70" s="233">
        <f t="shared" si="3"/>
        <v>3.6392399999999998E-2</v>
      </c>
    </row>
    <row r="71" spans="1:4" x14ac:dyDescent="0.2">
      <c r="A71" s="236">
        <v>47442</v>
      </c>
      <c r="B71" s="237">
        <v>3.6436799999999998E-2</v>
      </c>
      <c r="C71" s="234">
        <f t="shared" si="2"/>
        <v>47452</v>
      </c>
      <c r="D71" s="233">
        <f t="shared" si="3"/>
        <v>3.6436799999999998E-2</v>
      </c>
    </row>
    <row r="72" spans="1:4" x14ac:dyDescent="0.2">
      <c r="A72" s="236">
        <v>47472</v>
      </c>
      <c r="B72" s="237">
        <v>3.6494400000000003E-2</v>
      </c>
      <c r="C72" s="234">
        <f t="shared" si="2"/>
        <v>47483</v>
      </c>
      <c r="D72" s="233">
        <f t="shared" si="3"/>
        <v>3.6494400000000003E-2</v>
      </c>
    </row>
    <row r="73" spans="1:4" x14ac:dyDescent="0.2">
      <c r="A73" s="236">
        <v>47504</v>
      </c>
      <c r="B73" s="237">
        <v>3.65416E-2</v>
      </c>
      <c r="C73" s="234">
        <f t="shared" si="2"/>
        <v>47514</v>
      </c>
      <c r="D73" s="233">
        <f t="shared" si="3"/>
        <v>3.65416E-2</v>
      </c>
    </row>
    <row r="74" spans="1:4" x14ac:dyDescent="0.2">
      <c r="A74" s="236">
        <v>47534</v>
      </c>
      <c r="B74" s="237">
        <v>3.6578100000000002E-2</v>
      </c>
      <c r="C74" s="234">
        <f t="shared" si="2"/>
        <v>47542</v>
      </c>
      <c r="D74" s="233">
        <f t="shared" si="3"/>
        <v>3.6578100000000002E-2</v>
      </c>
    </row>
    <row r="75" spans="1:4" x14ac:dyDescent="0.2">
      <c r="A75" s="236">
        <v>47562</v>
      </c>
      <c r="B75" s="237">
        <v>3.6632100000000001E-2</v>
      </c>
      <c r="C75" s="234">
        <f t="shared" si="2"/>
        <v>47573</v>
      </c>
      <c r="D75" s="233">
        <f t="shared" si="3"/>
        <v>3.6632100000000001E-2</v>
      </c>
    </row>
    <row r="76" spans="1:4" x14ac:dyDescent="0.2">
      <c r="A76" s="236">
        <v>47595</v>
      </c>
      <c r="B76" s="237">
        <v>3.6670800000000003E-2</v>
      </c>
      <c r="C76" s="234">
        <f t="shared" si="2"/>
        <v>47603</v>
      </c>
      <c r="D76" s="233">
        <f t="shared" si="3"/>
        <v>3.6670800000000003E-2</v>
      </c>
    </row>
    <row r="77" spans="1:4" x14ac:dyDescent="0.2">
      <c r="A77" s="236">
        <v>47623</v>
      </c>
      <c r="B77" s="237">
        <v>3.6710899999999998E-2</v>
      </c>
      <c r="C77" s="234">
        <f t="shared" si="2"/>
        <v>47634</v>
      </c>
      <c r="D77" s="233">
        <f t="shared" si="3"/>
        <v>3.6710899999999998E-2</v>
      </c>
    </row>
    <row r="78" spans="1:4" x14ac:dyDescent="0.2">
      <c r="A78" s="236">
        <v>47654</v>
      </c>
      <c r="B78" s="237">
        <v>3.6753099999999997E-2</v>
      </c>
      <c r="C78" s="234">
        <f t="shared" si="2"/>
        <v>47664</v>
      </c>
      <c r="D78" s="233">
        <f t="shared" si="3"/>
        <v>3.6753099999999997E-2</v>
      </c>
    </row>
    <row r="79" spans="1:4" x14ac:dyDescent="0.2">
      <c r="A79" s="236">
        <v>47686</v>
      </c>
      <c r="B79" s="237">
        <v>3.6789500000000003E-2</v>
      </c>
      <c r="C79" s="234">
        <f t="shared" si="2"/>
        <v>47695</v>
      </c>
      <c r="D79" s="233">
        <f t="shared" si="3"/>
        <v>3.6789500000000003E-2</v>
      </c>
    </row>
    <row r="80" spans="1:4" x14ac:dyDescent="0.2">
      <c r="A80" s="236">
        <v>47715</v>
      </c>
      <c r="B80" s="237">
        <v>3.6823000000000002E-2</v>
      </c>
      <c r="C80" s="234">
        <f t="shared" si="2"/>
        <v>47726</v>
      </c>
      <c r="D80" s="233">
        <f t="shared" si="3"/>
        <v>3.6823000000000002E-2</v>
      </c>
    </row>
    <row r="81" spans="1:4" x14ac:dyDescent="0.2">
      <c r="A81" s="236">
        <v>47746</v>
      </c>
      <c r="B81" s="237">
        <v>3.6856800000000002E-2</v>
      </c>
      <c r="C81" s="234">
        <f t="shared" si="2"/>
        <v>47756</v>
      </c>
      <c r="D81" s="233">
        <f t="shared" si="3"/>
        <v>3.6856800000000002E-2</v>
      </c>
    </row>
    <row r="82" spans="1:4" x14ac:dyDescent="0.2">
      <c r="A82" s="236">
        <v>47777</v>
      </c>
      <c r="B82" s="237">
        <v>3.6888600000000001E-2</v>
      </c>
      <c r="C82" s="234">
        <f t="shared" si="2"/>
        <v>47787</v>
      </c>
      <c r="D82" s="233">
        <f t="shared" si="3"/>
        <v>3.6888600000000001E-2</v>
      </c>
    </row>
    <row r="83" spans="1:4" x14ac:dyDescent="0.2">
      <c r="A83" s="236">
        <v>47807</v>
      </c>
      <c r="B83" s="237">
        <v>3.6915200000000002E-2</v>
      </c>
      <c r="C83" s="234">
        <f t="shared" si="2"/>
        <v>47817</v>
      </c>
      <c r="D83" s="233">
        <f t="shared" si="3"/>
        <v>3.6915200000000002E-2</v>
      </c>
    </row>
    <row r="84" spans="1:4" x14ac:dyDescent="0.2">
      <c r="A84" s="236">
        <v>47837</v>
      </c>
      <c r="B84" s="237">
        <v>3.6947000000000001E-2</v>
      </c>
      <c r="C84" s="234">
        <f t="shared" si="2"/>
        <v>47848</v>
      </c>
      <c r="D84" s="233">
        <f t="shared" si="3"/>
        <v>3.6947000000000001E-2</v>
      </c>
    </row>
    <row r="85" spans="1:4" x14ac:dyDescent="0.2">
      <c r="A85" s="236">
        <v>47868</v>
      </c>
      <c r="B85" s="237">
        <v>3.6971499999999997E-2</v>
      </c>
      <c r="C85" s="234">
        <f t="shared" si="2"/>
        <v>47879</v>
      </c>
      <c r="D85" s="233">
        <f t="shared" si="3"/>
        <v>3.6971499999999997E-2</v>
      </c>
    </row>
    <row r="86" spans="1:4" x14ac:dyDescent="0.2">
      <c r="A86" s="236">
        <v>47899</v>
      </c>
      <c r="B86" s="237">
        <v>3.6988300000000002E-2</v>
      </c>
      <c r="C86" s="234">
        <f t="shared" si="2"/>
        <v>47907</v>
      </c>
      <c r="D86" s="233">
        <f t="shared" si="3"/>
        <v>3.6988300000000002E-2</v>
      </c>
    </row>
    <row r="87" spans="1:4" x14ac:dyDescent="0.2">
      <c r="A87" s="236">
        <v>47927</v>
      </c>
      <c r="B87" s="237">
        <v>3.7019700000000003E-2</v>
      </c>
      <c r="C87" s="234">
        <f t="shared" si="2"/>
        <v>47938</v>
      </c>
      <c r="D87" s="233">
        <f t="shared" si="3"/>
        <v>3.7019700000000003E-2</v>
      </c>
    </row>
    <row r="88" spans="1:4" x14ac:dyDescent="0.2">
      <c r="A88" s="236">
        <v>47959</v>
      </c>
      <c r="B88" s="237">
        <v>3.7040999999999998E-2</v>
      </c>
      <c r="C88" s="234">
        <f t="shared" si="2"/>
        <v>47968</v>
      </c>
      <c r="D88" s="233">
        <f t="shared" si="3"/>
        <v>3.7040999999999998E-2</v>
      </c>
    </row>
    <row r="89" spans="1:4" x14ac:dyDescent="0.2">
      <c r="A89" s="236">
        <v>47988</v>
      </c>
      <c r="B89" s="237">
        <v>3.7067299999999997E-2</v>
      </c>
      <c r="C89" s="234">
        <f t="shared" si="2"/>
        <v>47999</v>
      </c>
      <c r="D89" s="233">
        <f t="shared" si="3"/>
        <v>3.7067299999999997E-2</v>
      </c>
    </row>
    <row r="90" spans="1:4" x14ac:dyDescent="0.2">
      <c r="A90" s="236">
        <v>48019</v>
      </c>
      <c r="B90" s="237">
        <v>3.7093399999999999E-2</v>
      </c>
      <c r="C90" s="234">
        <f t="shared" si="2"/>
        <v>48029</v>
      </c>
      <c r="D90" s="233">
        <f t="shared" si="3"/>
        <v>3.7093399999999999E-2</v>
      </c>
    </row>
    <row r="91" spans="1:4" x14ac:dyDescent="0.2">
      <c r="A91" s="236">
        <v>48050</v>
      </c>
      <c r="B91" s="237">
        <v>3.7120100000000003E-2</v>
      </c>
      <c r="C91" s="234">
        <f t="shared" si="2"/>
        <v>48060</v>
      </c>
      <c r="D91" s="233">
        <f t="shared" si="3"/>
        <v>3.7120100000000003E-2</v>
      </c>
    </row>
    <row r="92" spans="1:4" x14ac:dyDescent="0.2">
      <c r="A92" s="236">
        <v>48080</v>
      </c>
      <c r="B92" s="237">
        <v>3.7151099999999999E-2</v>
      </c>
      <c r="C92" s="234">
        <f t="shared" si="2"/>
        <v>48091</v>
      </c>
      <c r="D92" s="233">
        <f t="shared" si="3"/>
        <v>3.7151099999999999E-2</v>
      </c>
    </row>
    <row r="93" spans="1:4" x14ac:dyDescent="0.2">
      <c r="A93" s="236">
        <v>48113</v>
      </c>
      <c r="B93" s="237">
        <v>3.7173600000000001E-2</v>
      </c>
      <c r="C93" s="234">
        <f t="shared" si="2"/>
        <v>48121</v>
      </c>
      <c r="D93" s="233">
        <f t="shared" si="3"/>
        <v>3.7173600000000001E-2</v>
      </c>
    </row>
    <row r="94" spans="1:4" x14ac:dyDescent="0.2">
      <c r="A94" s="236">
        <v>48141</v>
      </c>
      <c r="B94" s="237">
        <v>3.7201499999999998E-2</v>
      </c>
      <c r="C94" s="234">
        <f t="shared" si="2"/>
        <v>48152</v>
      </c>
      <c r="D94" s="233">
        <f t="shared" si="3"/>
        <v>3.7201499999999998E-2</v>
      </c>
    </row>
    <row r="95" spans="1:4" x14ac:dyDescent="0.2">
      <c r="A95" s="236">
        <v>48172</v>
      </c>
      <c r="B95" s="237">
        <v>3.7232700000000001E-2</v>
      </c>
      <c r="C95" s="234">
        <f t="shared" si="2"/>
        <v>48182</v>
      </c>
      <c r="D95" s="233">
        <f t="shared" si="3"/>
        <v>3.7232700000000001E-2</v>
      </c>
    </row>
    <row r="96" spans="1:4" x14ac:dyDescent="0.2">
      <c r="A96" s="236">
        <v>48204</v>
      </c>
      <c r="B96" s="237">
        <v>3.7260599999999998E-2</v>
      </c>
      <c r="C96" s="234">
        <f t="shared" si="2"/>
        <v>48213</v>
      </c>
      <c r="D96" s="233">
        <f t="shared" si="3"/>
        <v>3.7260599999999998E-2</v>
      </c>
    </row>
    <row r="97" spans="1:4" x14ac:dyDescent="0.2">
      <c r="A97" s="236">
        <v>48233</v>
      </c>
      <c r="B97" s="237">
        <v>3.7288599999999998E-2</v>
      </c>
      <c r="C97" s="234">
        <f t="shared" si="2"/>
        <v>48244</v>
      </c>
      <c r="D97" s="233">
        <f t="shared" si="3"/>
        <v>3.7288599999999998E-2</v>
      </c>
    </row>
    <row r="98" spans="1:4" x14ac:dyDescent="0.2">
      <c r="A98" s="236">
        <v>48264</v>
      </c>
      <c r="B98" s="237">
        <v>3.7318999999999998E-2</v>
      </c>
      <c r="C98" s="234">
        <f t="shared" si="2"/>
        <v>48273</v>
      </c>
      <c r="D98" s="233">
        <f t="shared" si="3"/>
        <v>3.7318999999999998E-2</v>
      </c>
    </row>
    <row r="99" spans="1:4" x14ac:dyDescent="0.2">
      <c r="A99" s="236">
        <v>48295</v>
      </c>
      <c r="B99" s="237">
        <v>3.7349899999999998E-2</v>
      </c>
      <c r="C99" s="234">
        <f t="shared" si="2"/>
        <v>48304</v>
      </c>
      <c r="D99" s="233">
        <f t="shared" si="3"/>
        <v>3.7349899999999998E-2</v>
      </c>
    </row>
    <row r="100" spans="1:4" x14ac:dyDescent="0.2">
      <c r="A100" s="236">
        <v>48324</v>
      </c>
      <c r="B100" s="237">
        <v>3.7376899999999998E-2</v>
      </c>
      <c r="C100" s="234">
        <f t="shared" si="2"/>
        <v>48334</v>
      </c>
      <c r="D100" s="233">
        <f t="shared" si="3"/>
        <v>3.7376899999999998E-2</v>
      </c>
    </row>
    <row r="101" spans="1:4" x14ac:dyDescent="0.2">
      <c r="A101" s="236">
        <v>48354</v>
      </c>
      <c r="B101" s="237">
        <v>3.74127E-2</v>
      </c>
      <c r="C101" s="234">
        <f t="shared" si="2"/>
        <v>48365</v>
      </c>
      <c r="D101" s="233">
        <f t="shared" si="3"/>
        <v>3.74127E-2</v>
      </c>
    </row>
    <row r="102" spans="1:4" x14ac:dyDescent="0.2">
      <c r="A102" s="236">
        <v>48386</v>
      </c>
      <c r="B102" s="237">
        <v>3.7441299999999997E-2</v>
      </c>
      <c r="C102" s="234">
        <f t="shared" si="2"/>
        <v>48395</v>
      </c>
      <c r="D102" s="233">
        <f t="shared" si="3"/>
        <v>3.7441299999999997E-2</v>
      </c>
    </row>
    <row r="103" spans="1:4" x14ac:dyDescent="0.2">
      <c r="A103" s="236">
        <v>48415</v>
      </c>
      <c r="B103" s="237">
        <v>3.74747E-2</v>
      </c>
      <c r="C103" s="234">
        <f t="shared" si="2"/>
        <v>48426</v>
      </c>
      <c r="D103" s="233">
        <f t="shared" si="3"/>
        <v>3.74747E-2</v>
      </c>
    </row>
    <row r="104" spans="1:4" x14ac:dyDescent="0.2">
      <c r="A104" s="236">
        <v>48446</v>
      </c>
      <c r="B104" s="237">
        <v>3.7508199999999998E-2</v>
      </c>
      <c r="C104" s="234">
        <f t="shared" si="2"/>
        <v>48457</v>
      </c>
      <c r="D104" s="233">
        <f t="shared" si="3"/>
        <v>3.7508199999999998E-2</v>
      </c>
    </row>
    <row r="105" spans="1:4" x14ac:dyDescent="0.2">
      <c r="A105" s="236">
        <v>48477</v>
      </c>
      <c r="B105" s="237">
        <v>3.7539799999999998E-2</v>
      </c>
      <c r="C105" s="234">
        <f t="shared" si="2"/>
        <v>48487</v>
      </c>
      <c r="D105" s="233">
        <f t="shared" si="3"/>
        <v>3.7539799999999998E-2</v>
      </c>
    </row>
    <row r="106" spans="1:4" x14ac:dyDescent="0.2">
      <c r="A106" s="236">
        <v>48507</v>
      </c>
      <c r="B106" s="237">
        <v>3.75809E-2</v>
      </c>
      <c r="C106" s="234">
        <f t="shared" si="2"/>
        <v>48518</v>
      </c>
      <c r="D106" s="233">
        <f t="shared" si="3"/>
        <v>3.75809E-2</v>
      </c>
    </row>
    <row r="107" spans="1:4" x14ac:dyDescent="0.2">
      <c r="A107" s="236">
        <v>48540</v>
      </c>
      <c r="B107" s="237">
        <v>3.7610699999999997E-2</v>
      </c>
      <c r="C107" s="234">
        <f t="shared" si="2"/>
        <v>48548</v>
      </c>
      <c r="D107" s="233">
        <f t="shared" si="3"/>
        <v>3.7610699999999997E-2</v>
      </c>
    </row>
    <row r="108" spans="1:4" x14ac:dyDescent="0.2">
      <c r="A108" s="236">
        <v>48568</v>
      </c>
      <c r="B108" s="237">
        <v>3.7645499999999998E-2</v>
      </c>
      <c r="C108" s="234">
        <f t="shared" si="2"/>
        <v>48579</v>
      </c>
      <c r="D108" s="233">
        <f t="shared" si="3"/>
        <v>3.7645499999999998E-2</v>
      </c>
    </row>
    <row r="109" spans="1:4" x14ac:dyDescent="0.2">
      <c r="A109" s="236">
        <v>48599</v>
      </c>
      <c r="B109" s="237">
        <v>3.7686799999999999E-2</v>
      </c>
      <c r="C109" s="234">
        <f t="shared" si="2"/>
        <v>48610</v>
      </c>
      <c r="D109" s="233">
        <f t="shared" si="3"/>
        <v>3.7686799999999999E-2</v>
      </c>
    </row>
    <row r="110" spans="1:4" x14ac:dyDescent="0.2">
      <c r="A110" s="236">
        <v>48631</v>
      </c>
      <c r="B110" s="237">
        <v>3.7713099999999999E-2</v>
      </c>
      <c r="C110" s="234">
        <f t="shared" si="2"/>
        <v>48638</v>
      </c>
      <c r="D110" s="233">
        <f t="shared" si="3"/>
        <v>3.7713099999999999E-2</v>
      </c>
    </row>
    <row r="111" spans="1:4" x14ac:dyDescent="0.2">
      <c r="A111" s="236">
        <v>48659</v>
      </c>
      <c r="B111" s="237">
        <v>3.7753299999999997E-2</v>
      </c>
      <c r="C111" s="234">
        <f t="shared" si="2"/>
        <v>48669</v>
      </c>
      <c r="D111" s="233">
        <f t="shared" si="3"/>
        <v>3.7753299999999997E-2</v>
      </c>
    </row>
    <row r="112" spans="1:4" x14ac:dyDescent="0.2">
      <c r="A112" s="236">
        <v>48689</v>
      </c>
      <c r="B112" s="237">
        <v>3.7787300000000003E-2</v>
      </c>
      <c r="C112" s="234">
        <f t="shared" si="2"/>
        <v>48699</v>
      </c>
      <c r="D112" s="233">
        <f t="shared" si="3"/>
        <v>3.7787300000000003E-2</v>
      </c>
    </row>
    <row r="113" spans="1:4" x14ac:dyDescent="0.2">
      <c r="A113" s="236">
        <v>48719</v>
      </c>
      <c r="B113" s="237">
        <v>3.7829500000000002E-2</v>
      </c>
      <c r="C113" s="234">
        <f t="shared" si="2"/>
        <v>48730</v>
      </c>
      <c r="D113" s="233">
        <f t="shared" si="3"/>
        <v>3.7829500000000002E-2</v>
      </c>
    </row>
    <row r="114" spans="1:4" x14ac:dyDescent="0.2">
      <c r="A114" s="236">
        <v>48750</v>
      </c>
      <c r="B114" s="237">
        <v>3.7864399999999999E-2</v>
      </c>
      <c r="C114" s="234">
        <f t="shared" si="2"/>
        <v>48760</v>
      </c>
      <c r="D114" s="233">
        <f t="shared" si="3"/>
        <v>3.7864399999999999E-2</v>
      </c>
    </row>
    <row r="115" spans="1:4" x14ac:dyDescent="0.2">
      <c r="A115" s="236">
        <v>48780</v>
      </c>
      <c r="B115" s="237">
        <v>3.7909100000000001E-2</v>
      </c>
      <c r="C115" s="234">
        <f t="shared" si="2"/>
        <v>48791</v>
      </c>
      <c r="D115" s="233">
        <f t="shared" si="3"/>
        <v>3.7909100000000001E-2</v>
      </c>
    </row>
    <row r="116" spans="1:4" x14ac:dyDescent="0.2">
      <c r="A116" s="236">
        <v>48813</v>
      </c>
      <c r="B116" s="237">
        <v>3.7946300000000002E-2</v>
      </c>
      <c r="C116" s="234">
        <f t="shared" si="2"/>
        <v>48822</v>
      </c>
      <c r="D116" s="233">
        <f t="shared" si="3"/>
        <v>3.7946300000000002E-2</v>
      </c>
    </row>
    <row r="117" spans="1:4" x14ac:dyDescent="0.2">
      <c r="A117" s="236">
        <v>48842</v>
      </c>
      <c r="B117" s="237">
        <v>3.7981500000000001E-2</v>
      </c>
      <c r="C117" s="234">
        <f t="shared" si="2"/>
        <v>48852</v>
      </c>
      <c r="D117" s="233">
        <f t="shared" si="3"/>
        <v>3.7981500000000001E-2</v>
      </c>
    </row>
    <row r="118" spans="1:4" x14ac:dyDescent="0.2">
      <c r="A118" s="236">
        <v>48872</v>
      </c>
      <c r="B118" s="237">
        <v>3.8026400000000002E-2</v>
      </c>
      <c r="C118" s="234">
        <f t="shared" si="2"/>
        <v>48883</v>
      </c>
      <c r="D118" s="233">
        <f t="shared" si="3"/>
        <v>3.8026400000000002E-2</v>
      </c>
    </row>
    <row r="119" spans="1:4" x14ac:dyDescent="0.2">
      <c r="A119" s="236">
        <v>48904</v>
      </c>
      <c r="B119" s="237">
        <v>3.8063899999999998E-2</v>
      </c>
      <c r="C119" s="234">
        <f t="shared" si="2"/>
        <v>48913</v>
      </c>
      <c r="D119" s="233">
        <f t="shared" si="3"/>
        <v>3.8063899999999998E-2</v>
      </c>
    </row>
    <row r="120" spans="1:4" x14ac:dyDescent="0.2">
      <c r="A120" s="236">
        <v>48933</v>
      </c>
      <c r="B120" s="237">
        <v>3.8105899999999998E-2</v>
      </c>
      <c r="C120" s="234">
        <f t="shared" si="2"/>
        <v>48944</v>
      </c>
      <c r="D120" s="233">
        <f t="shared" si="3"/>
        <v>3.8105899999999998E-2</v>
      </c>
    </row>
    <row r="121" spans="1:4" x14ac:dyDescent="0.2">
      <c r="A121" s="236">
        <v>48964</v>
      </c>
      <c r="B121" s="237">
        <v>3.81511E-2</v>
      </c>
      <c r="C121" s="234">
        <f t="shared" si="2"/>
        <v>48975</v>
      </c>
      <c r="D121" s="233">
        <f t="shared" si="3"/>
        <v>3.81511E-2</v>
      </c>
    </row>
    <row r="122" spans="1:4" x14ac:dyDescent="0.2">
      <c r="A122" s="236">
        <v>48995</v>
      </c>
      <c r="B122" s="237">
        <v>3.8184500000000003E-2</v>
      </c>
      <c r="C122" s="234">
        <f t="shared" si="2"/>
        <v>49003</v>
      </c>
      <c r="D122" s="233">
        <f t="shared" si="3"/>
        <v>3.8184500000000003E-2</v>
      </c>
    </row>
  </sheetData>
  <hyperlinks>
    <hyperlink ref="F1" r:id="rId1" xr:uid="{768150F9-ED47-47F0-9B93-9A79F297A368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C0137-840B-4FAF-9AB3-FE8318946CF8}">
  <sheetPr codeName="Sheet5"/>
  <dimension ref="A1:S76"/>
  <sheetViews>
    <sheetView workbookViewId="0">
      <selection activeCell="D23" sqref="D23"/>
    </sheetView>
  </sheetViews>
  <sheetFormatPr baseColWidth="10" defaultColWidth="9" defaultRowHeight="12" x14ac:dyDescent="0.15"/>
  <cols>
    <col min="1" max="1" width="4" style="261" bestFit="1" customWidth="1"/>
    <col min="2" max="2" width="9.33203125" style="261" bestFit="1" customWidth="1"/>
    <col min="3" max="3" width="35.6640625" style="261" bestFit="1" customWidth="1"/>
    <col min="4" max="4" width="20.33203125" style="271" customWidth="1"/>
    <col min="5" max="5" width="15.1640625" style="271" bestFit="1" customWidth="1"/>
    <col min="6" max="8" width="8.83203125" style="271" customWidth="1"/>
    <col min="9" max="10" width="8.1640625" style="271" customWidth="1"/>
    <col min="11" max="11" width="10.83203125" style="271" customWidth="1"/>
    <col min="12" max="16384" width="9" style="271"/>
  </cols>
  <sheetData>
    <row r="1" spans="1:10" s="283" customFormat="1" x14ac:dyDescent="0.15"/>
    <row r="2" spans="1:10" s="284" customFormat="1" ht="13" thickBot="1" x14ac:dyDescent="0.2">
      <c r="B2" s="284" t="s">
        <v>527</v>
      </c>
      <c r="C2" s="284" t="s">
        <v>528</v>
      </c>
      <c r="D2" s="284" t="s">
        <v>568</v>
      </c>
      <c r="E2" s="284" t="s">
        <v>570</v>
      </c>
      <c r="F2" s="268" t="s">
        <v>562</v>
      </c>
      <c r="G2" s="268" t="s">
        <v>563</v>
      </c>
      <c r="H2" s="268" t="s">
        <v>564</v>
      </c>
    </row>
    <row r="3" spans="1:10" s="261" customFormat="1" x14ac:dyDescent="0.15">
      <c r="B3" s="261" t="s">
        <v>433</v>
      </c>
      <c r="C3" s="261" t="str" cm="1">
        <f t="array" ref="C3">_xlfn.CONCAT(IF(A25:A62,B25:B62,""),IF(A7:A22,B7:B22,""))</f>
        <v>CS-MU-V-NP</v>
      </c>
      <c r="D3" s="261" t="s">
        <v>549</v>
      </c>
      <c r="E3" s="261" t="str">
        <f>IF($A$16=TRUE,"Allowed combo of office, retail, commercial, and residential uses with a  vertical mixed-use building.","No -V")</f>
        <v>Allowed combo of office, retail, commercial, and residential uses with a  vertical mixed-use building.</v>
      </c>
      <c r="F3" s="271">
        <f>IF(AND($D$3="Residential",$A$7),IF(OR($A$25,$A$26,$A$55,$A$58),800,IF(OR($A$54,$A$57),1600,IF($A$53,3600,"not MU mix"))))</f>
        <v>800</v>
      </c>
      <c r="G3" s="271">
        <f>IF(AND($D$3="Residential",$A$7),IF(OR($A$25,$A$26,$A$55,$A$58),1000,IF(OR($A$54,$A$57),2000,IF($A$53,4000,"not MU mix"))))</f>
        <v>1000</v>
      </c>
      <c r="H3" s="271">
        <f>IF(AND($D$3="Residential",$A$7),IF(OR($A$25,$A$26,$A$55,$A$58),1200,IF(OR($A$54,$A$57),2400,IF($A$53,4400,"not MU mix"))))</f>
        <v>1200</v>
      </c>
    </row>
    <row r="4" spans="1:10" s="261" customFormat="1" x14ac:dyDescent="0.15"/>
    <row r="5" spans="1:10" s="268" customFormat="1" x14ac:dyDescent="0.15">
      <c r="A5" s="264"/>
      <c r="B5" s="265"/>
      <c r="C5" s="264"/>
      <c r="D5" s="274"/>
      <c r="E5" s="275"/>
      <c r="F5" s="282" t="s">
        <v>565</v>
      </c>
      <c r="H5" s="266" t="s">
        <v>561</v>
      </c>
    </row>
    <row r="6" spans="1:10" s="268" customFormat="1" x14ac:dyDescent="0.15">
      <c r="A6" s="264"/>
      <c r="B6" s="265" t="s">
        <v>436</v>
      </c>
      <c r="C6" s="264"/>
      <c r="D6" s="277" t="s">
        <v>550</v>
      </c>
      <c r="E6" s="278" t="s">
        <v>551</v>
      </c>
      <c r="F6" s="276" t="s">
        <v>549</v>
      </c>
      <c r="G6" s="268" t="s">
        <v>557</v>
      </c>
      <c r="H6" s="268" t="s">
        <v>562</v>
      </c>
      <c r="I6" s="268" t="s">
        <v>563</v>
      </c>
      <c r="J6" s="268" t="s">
        <v>564</v>
      </c>
    </row>
    <row r="7" spans="1:10" x14ac:dyDescent="0.15">
      <c r="A7" s="263" t="b">
        <v>1</v>
      </c>
      <c r="B7" s="262" t="s">
        <v>437</v>
      </c>
      <c r="C7" s="261" t="s">
        <v>440</v>
      </c>
      <c r="D7" s="273" t="s">
        <v>552</v>
      </c>
      <c r="E7" s="273" t="s">
        <v>555</v>
      </c>
      <c r="F7" s="273" t="s">
        <v>540</v>
      </c>
      <c r="G7" s="271" t="str">
        <f>$H$5</f>
        <v>Site Area Requirement</v>
      </c>
      <c r="H7" s="271">
        <f>IF($A$7=TRUE,IF(OR($A$25,$A$26,$A$55,$A$58),800,IF(OR($A$54,$A$57),1600,IF($A$53,3600,"not MU mix"))))</f>
        <v>800</v>
      </c>
      <c r="I7" s="271">
        <f>IF($A$7=TRUE,IF(OR($A$25,$A$26,$A$55,$A$58),1000,IF(OR($A$54,$A$57),2000,IF($A$53,4000,"not MU mix"))))</f>
        <v>1000</v>
      </c>
      <c r="J7" s="271">
        <f>IF($A$7=TRUE,IF(OR($A$25,$A$26,$A$55,$A$58),1200,IF(OR($A$54,$A$57),2400,IF($A$53,4400,"not MU mix"))))</f>
        <v>1200</v>
      </c>
    </row>
    <row r="8" spans="1:10" x14ac:dyDescent="0.15">
      <c r="A8" s="263"/>
      <c r="B8" s="262"/>
      <c r="D8" s="273" t="s">
        <v>553</v>
      </c>
      <c r="E8" s="273" t="s">
        <v>556</v>
      </c>
      <c r="F8" s="273" t="s">
        <v>541</v>
      </c>
      <c r="G8" s="271" t="str">
        <f t="shared" ref="G8:G11" si="0">$H$5</f>
        <v>Site Area Requirement</v>
      </c>
    </row>
    <row r="9" spans="1:10" x14ac:dyDescent="0.15">
      <c r="A9" s="263"/>
      <c r="B9" s="262"/>
      <c r="D9" s="273" t="s">
        <v>554</v>
      </c>
      <c r="E9" s="273"/>
      <c r="F9" s="273" t="s">
        <v>545</v>
      </c>
      <c r="G9" s="271" t="str">
        <f t="shared" si="0"/>
        <v>Site Area Requirement</v>
      </c>
    </row>
    <row r="10" spans="1:10" x14ac:dyDescent="0.15">
      <c r="A10" s="263"/>
      <c r="B10" s="262"/>
      <c r="D10" s="273" t="s">
        <v>560</v>
      </c>
      <c r="E10" s="273"/>
      <c r="F10" s="273" t="s">
        <v>546</v>
      </c>
      <c r="G10" s="271" t="str">
        <f t="shared" si="0"/>
        <v>Site Area Requirement</v>
      </c>
    </row>
    <row r="11" spans="1:10" x14ac:dyDescent="0.15">
      <c r="A11" s="263"/>
      <c r="B11" s="262"/>
      <c r="D11" s="273"/>
      <c r="E11" s="273"/>
      <c r="F11" s="273" t="s">
        <v>548</v>
      </c>
      <c r="G11" s="271" t="str">
        <f t="shared" si="0"/>
        <v>Site Area Requirement</v>
      </c>
    </row>
    <row r="12" spans="1:10" x14ac:dyDescent="0.15">
      <c r="A12" s="263"/>
      <c r="B12" s="262"/>
      <c r="D12" s="273"/>
      <c r="E12" s="273"/>
      <c r="F12" s="273" t="s">
        <v>547</v>
      </c>
      <c r="G12" s="271" t="s">
        <v>558</v>
      </c>
    </row>
    <row r="13" spans="1:10" x14ac:dyDescent="0.15">
      <c r="A13" s="263"/>
      <c r="B13" s="262"/>
      <c r="E13" s="273"/>
      <c r="F13" s="273" t="s">
        <v>542</v>
      </c>
      <c r="G13" s="271" t="s">
        <v>559</v>
      </c>
    </row>
    <row r="14" spans="1:10" x14ac:dyDescent="0.15">
      <c r="A14" s="263"/>
      <c r="B14" s="262"/>
      <c r="E14" s="273"/>
      <c r="F14" s="273" t="s">
        <v>543</v>
      </c>
      <c r="G14" s="271" t="s">
        <v>558</v>
      </c>
    </row>
    <row r="15" spans="1:10" x14ac:dyDescent="0.15">
      <c r="A15" s="263"/>
      <c r="B15" s="262"/>
      <c r="D15" s="273"/>
      <c r="E15" s="273"/>
      <c r="F15" s="273" t="s">
        <v>544</v>
      </c>
      <c r="G15" s="271" t="s">
        <v>558</v>
      </c>
    </row>
    <row r="16" spans="1:10" x14ac:dyDescent="0.15">
      <c r="A16" s="263" t="b">
        <v>1</v>
      </c>
      <c r="B16" s="262" t="s">
        <v>438</v>
      </c>
      <c r="C16" s="261" t="s">
        <v>441</v>
      </c>
    </row>
    <row r="17" spans="1:11" x14ac:dyDescent="0.15">
      <c r="A17" s="263"/>
      <c r="B17" s="262" t="s">
        <v>439</v>
      </c>
      <c r="C17" s="261" t="s">
        <v>442</v>
      </c>
    </row>
    <row r="18" spans="1:11" x14ac:dyDescent="0.15">
      <c r="A18" s="263"/>
      <c r="B18" s="262" t="s">
        <v>444</v>
      </c>
      <c r="C18" s="261" t="s">
        <v>443</v>
      </c>
    </row>
    <row r="19" spans="1:11" x14ac:dyDescent="0.15">
      <c r="A19" s="263"/>
      <c r="B19" s="262" t="s">
        <v>445</v>
      </c>
      <c r="C19" s="261" t="s">
        <v>446</v>
      </c>
    </row>
    <row r="20" spans="1:11" x14ac:dyDescent="0.15">
      <c r="A20" s="263" t="b">
        <v>1</v>
      </c>
      <c r="B20" s="262" t="s">
        <v>447</v>
      </c>
      <c r="C20" s="261" t="s">
        <v>448</v>
      </c>
    </row>
    <row r="21" spans="1:11" x14ac:dyDescent="0.15">
      <c r="A21" s="263"/>
      <c r="B21" s="262" t="s">
        <v>449</v>
      </c>
      <c r="C21" s="261" t="s">
        <v>450</v>
      </c>
    </row>
    <row r="22" spans="1:11" x14ac:dyDescent="0.15">
      <c r="A22" s="263"/>
      <c r="B22" s="262" t="s">
        <v>452</v>
      </c>
      <c r="C22" s="261" t="s">
        <v>451</v>
      </c>
    </row>
    <row r="23" spans="1:11" s="267" customFormat="1" x14ac:dyDescent="0.15">
      <c r="D23" s="268" t="s">
        <v>529</v>
      </c>
      <c r="E23" s="268" t="s">
        <v>532</v>
      </c>
      <c r="F23" s="268" t="s">
        <v>533</v>
      </c>
      <c r="G23" s="268" t="s">
        <v>534</v>
      </c>
      <c r="H23" s="279" t="s">
        <v>535</v>
      </c>
      <c r="I23" s="280"/>
      <c r="J23" s="280"/>
      <c r="K23" s="281"/>
    </row>
    <row r="24" spans="1:11" s="268" customFormat="1" x14ac:dyDescent="0.15">
      <c r="A24" s="265"/>
      <c r="B24" s="265" t="s">
        <v>432</v>
      </c>
      <c r="C24" s="265"/>
      <c r="D24" s="268" t="s">
        <v>531</v>
      </c>
      <c r="E24" s="268" t="s">
        <v>531</v>
      </c>
      <c r="F24" s="268" t="s">
        <v>531</v>
      </c>
      <c r="G24" s="268" t="s">
        <v>531</v>
      </c>
      <c r="H24" s="276" t="s">
        <v>536</v>
      </c>
      <c r="I24" s="277" t="s">
        <v>537</v>
      </c>
      <c r="J24" s="277" t="s">
        <v>538</v>
      </c>
      <c r="K24" s="278" t="s">
        <v>539</v>
      </c>
    </row>
    <row r="25" spans="1:11" x14ac:dyDescent="0.15">
      <c r="A25" s="263" t="b">
        <v>1</v>
      </c>
      <c r="B25" s="261" t="s">
        <v>498</v>
      </c>
      <c r="C25" s="261" t="s">
        <v>499</v>
      </c>
      <c r="D25" s="269">
        <v>0.95</v>
      </c>
      <c r="E25" s="269">
        <v>0.95</v>
      </c>
      <c r="F25" s="270" t="s">
        <v>530</v>
      </c>
      <c r="G25" s="271">
        <v>60</v>
      </c>
    </row>
    <row r="26" spans="1:11" x14ac:dyDescent="0.15">
      <c r="A26" s="263"/>
      <c r="B26" s="261" t="s">
        <v>500</v>
      </c>
      <c r="C26" s="261" t="s">
        <v>501</v>
      </c>
    </row>
    <row r="27" spans="1:11" x14ac:dyDescent="0.15">
      <c r="A27" s="263"/>
      <c r="B27" s="261" t="s">
        <v>502</v>
      </c>
      <c r="C27" s="261" t="s">
        <v>503</v>
      </c>
    </row>
    <row r="28" spans="1:11" x14ac:dyDescent="0.15">
      <c r="A28" s="263"/>
      <c r="B28" s="261" t="s">
        <v>504</v>
      </c>
      <c r="C28" s="261" t="s">
        <v>505</v>
      </c>
    </row>
    <row r="29" spans="1:11" x14ac:dyDescent="0.15">
      <c r="A29" s="263"/>
      <c r="B29" s="261" t="s">
        <v>526</v>
      </c>
      <c r="C29" s="261" t="s">
        <v>435</v>
      </c>
    </row>
    <row r="30" spans="1:11" x14ac:dyDescent="0.15">
      <c r="A30" s="263"/>
      <c r="B30" s="261" t="s">
        <v>506</v>
      </c>
      <c r="C30" s="261" t="s">
        <v>507</v>
      </c>
    </row>
    <row r="31" spans="1:11" x14ac:dyDescent="0.15">
      <c r="A31" s="263"/>
      <c r="B31" s="261" t="s">
        <v>508</v>
      </c>
      <c r="C31" s="261" t="s">
        <v>509</v>
      </c>
    </row>
    <row r="32" spans="1:11" x14ac:dyDescent="0.15">
      <c r="A32" s="263"/>
      <c r="B32" s="261" t="s">
        <v>510</v>
      </c>
      <c r="C32" s="261" t="s">
        <v>511</v>
      </c>
    </row>
    <row r="33" spans="1:19" x14ac:dyDescent="0.15">
      <c r="A33" s="263"/>
      <c r="B33" s="261" t="s">
        <v>512</v>
      </c>
      <c r="C33" s="261" t="s">
        <v>513</v>
      </c>
    </row>
    <row r="34" spans="1:19" x14ac:dyDescent="0.15">
      <c r="A34" s="263"/>
      <c r="B34" s="261" t="s">
        <v>514</v>
      </c>
      <c r="C34" s="261" t="s">
        <v>515</v>
      </c>
    </row>
    <row r="35" spans="1:19" x14ac:dyDescent="0.15">
      <c r="A35" s="263"/>
      <c r="B35" s="261" t="s">
        <v>516</v>
      </c>
      <c r="C35" s="261" t="s">
        <v>517</v>
      </c>
    </row>
    <row r="36" spans="1:19" x14ac:dyDescent="0.15">
      <c r="A36" s="263"/>
      <c r="B36" s="261" t="s">
        <v>518</v>
      </c>
      <c r="C36" s="261" t="s">
        <v>519</v>
      </c>
    </row>
    <row r="37" spans="1:19" x14ac:dyDescent="0.15">
      <c r="A37" s="263"/>
      <c r="B37" s="261" t="s">
        <v>520</v>
      </c>
      <c r="C37" s="261" t="s">
        <v>521</v>
      </c>
    </row>
    <row r="38" spans="1:19" x14ac:dyDescent="0.15">
      <c r="A38" s="263"/>
      <c r="B38" s="261" t="s">
        <v>453</v>
      </c>
      <c r="C38" s="261" t="s">
        <v>454</v>
      </c>
    </row>
    <row r="39" spans="1:19" x14ac:dyDescent="0.15">
      <c r="A39" s="263"/>
      <c r="B39" s="261" t="s">
        <v>455</v>
      </c>
      <c r="C39" s="261" t="s">
        <v>522</v>
      </c>
      <c r="S39" s="272" t="s">
        <v>434</v>
      </c>
    </row>
    <row r="40" spans="1:19" x14ac:dyDescent="0.15">
      <c r="A40" s="263"/>
      <c r="B40" s="261" t="s">
        <v>456</v>
      </c>
      <c r="C40" s="261" t="s">
        <v>523</v>
      </c>
    </row>
    <row r="41" spans="1:19" x14ac:dyDescent="0.15">
      <c r="A41" s="263"/>
      <c r="B41" s="261" t="s">
        <v>458</v>
      </c>
      <c r="C41" s="261" t="s">
        <v>457</v>
      </c>
      <c r="S41" s="272"/>
    </row>
    <row r="42" spans="1:19" x14ac:dyDescent="0.15">
      <c r="A42" s="263"/>
      <c r="B42" s="261" t="s">
        <v>459</v>
      </c>
      <c r="C42" s="261" t="s">
        <v>524</v>
      </c>
    </row>
    <row r="43" spans="1:19" x14ac:dyDescent="0.15">
      <c r="A43" s="263"/>
      <c r="B43" s="261" t="s">
        <v>460</v>
      </c>
      <c r="C43" s="261" t="s">
        <v>525</v>
      </c>
    </row>
    <row r="44" spans="1:19" x14ac:dyDescent="0.15">
      <c r="A44" s="263"/>
      <c r="B44" s="261" t="s">
        <v>461</v>
      </c>
      <c r="C44" s="261" t="s">
        <v>462</v>
      </c>
    </row>
    <row r="45" spans="1:19" x14ac:dyDescent="0.15">
      <c r="A45" s="263"/>
      <c r="B45" s="261" t="s">
        <v>463</v>
      </c>
      <c r="C45" s="261" t="s">
        <v>464</v>
      </c>
    </row>
    <row r="46" spans="1:19" x14ac:dyDescent="0.15">
      <c r="A46" s="263"/>
      <c r="B46" s="261" t="s">
        <v>465</v>
      </c>
      <c r="C46" s="261" t="s">
        <v>466</v>
      </c>
    </row>
    <row r="47" spans="1:19" x14ac:dyDescent="0.15">
      <c r="A47" s="263"/>
      <c r="B47" s="261" t="s">
        <v>467</v>
      </c>
      <c r="C47" s="261" t="s">
        <v>468</v>
      </c>
    </row>
    <row r="48" spans="1:19" x14ac:dyDescent="0.15">
      <c r="A48" s="263"/>
      <c r="B48" s="261" t="s">
        <v>469</v>
      </c>
      <c r="C48" s="261" t="s">
        <v>470</v>
      </c>
    </row>
    <row r="49" spans="1:3" x14ac:dyDescent="0.15">
      <c r="A49" s="263"/>
      <c r="B49" s="261" t="s">
        <v>471</v>
      </c>
      <c r="C49" s="261" t="s">
        <v>472</v>
      </c>
    </row>
    <row r="50" spans="1:3" x14ac:dyDescent="0.15">
      <c r="A50" s="263"/>
      <c r="B50" s="261" t="s">
        <v>473</v>
      </c>
      <c r="C50" s="261" t="s">
        <v>474</v>
      </c>
    </row>
    <row r="51" spans="1:3" x14ac:dyDescent="0.15">
      <c r="A51" s="263"/>
      <c r="B51" s="261" t="s">
        <v>475</v>
      </c>
      <c r="C51" s="261" t="s">
        <v>474</v>
      </c>
    </row>
    <row r="52" spans="1:3" x14ac:dyDescent="0.15">
      <c r="A52" s="263"/>
      <c r="B52" s="261" t="s">
        <v>476</v>
      </c>
      <c r="C52" s="261" t="s">
        <v>477</v>
      </c>
    </row>
    <row r="53" spans="1:3" x14ac:dyDescent="0.15">
      <c r="A53" s="263"/>
      <c r="B53" s="261" t="s">
        <v>478</v>
      </c>
      <c r="C53" s="261" t="s">
        <v>479</v>
      </c>
    </row>
    <row r="54" spans="1:3" x14ac:dyDescent="0.15">
      <c r="A54" s="263"/>
      <c r="B54" s="261" t="s">
        <v>480</v>
      </c>
      <c r="C54" s="261" t="s">
        <v>481</v>
      </c>
    </row>
    <row r="55" spans="1:3" x14ac:dyDescent="0.15">
      <c r="A55" s="263"/>
      <c r="B55" s="261" t="s">
        <v>482</v>
      </c>
      <c r="C55" s="261" t="s">
        <v>483</v>
      </c>
    </row>
    <row r="56" spans="1:3" x14ac:dyDescent="0.15">
      <c r="A56" s="263"/>
      <c r="B56" s="261" t="s">
        <v>484</v>
      </c>
      <c r="C56" s="261" t="s">
        <v>485</v>
      </c>
    </row>
    <row r="57" spans="1:3" x14ac:dyDescent="0.15">
      <c r="A57" s="263"/>
      <c r="B57" s="261" t="s">
        <v>486</v>
      </c>
      <c r="C57" s="261" t="s">
        <v>487</v>
      </c>
    </row>
    <row r="58" spans="1:3" x14ac:dyDescent="0.15">
      <c r="A58" s="263"/>
      <c r="B58" s="261" t="s">
        <v>488</v>
      </c>
      <c r="C58" s="261" t="s">
        <v>489</v>
      </c>
    </row>
    <row r="59" spans="1:3" x14ac:dyDescent="0.15">
      <c r="A59" s="263"/>
      <c r="B59" s="261" t="s">
        <v>490</v>
      </c>
      <c r="C59" s="261" t="s">
        <v>491</v>
      </c>
    </row>
    <row r="60" spans="1:3" x14ac:dyDescent="0.15">
      <c r="A60" s="263"/>
      <c r="B60" s="261" t="s">
        <v>492</v>
      </c>
      <c r="C60" s="261" t="s">
        <v>493</v>
      </c>
    </row>
    <row r="61" spans="1:3" x14ac:dyDescent="0.15">
      <c r="A61" s="263"/>
      <c r="B61" s="261" t="s">
        <v>494</v>
      </c>
      <c r="C61" s="261" t="s">
        <v>495</v>
      </c>
    </row>
    <row r="62" spans="1:3" x14ac:dyDescent="0.15">
      <c r="A62" s="263"/>
      <c r="B62" s="261" t="s">
        <v>496</v>
      </c>
      <c r="C62" s="261" t="s">
        <v>497</v>
      </c>
    </row>
    <row r="68" spans="1:1" x14ac:dyDescent="0.15">
      <c r="A68" s="261" t="s">
        <v>566</v>
      </c>
    </row>
    <row r="73" spans="1:1" x14ac:dyDescent="0.15">
      <c r="A73" s="261" t="s">
        <v>567</v>
      </c>
    </row>
    <row r="76" spans="1:1" x14ac:dyDescent="0.15">
      <c r="A76" s="261" t="s">
        <v>569</v>
      </c>
    </row>
  </sheetData>
  <dataValidations count="1">
    <dataValidation type="list" allowBlank="1" showInputMessage="1" showErrorMessage="1" sqref="D3" xr:uid="{F1BEC6F2-6165-4BA5-9F72-B333E9809493}">
      <formula1>$D$6:$F$6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Summary</vt:lpstr>
      <vt:lpstr>Site-Zoning</vt:lpstr>
      <vt:lpstr>Revenue</vt:lpstr>
      <vt:lpstr>Cash Flow</vt:lpstr>
      <vt:lpstr>CRE Leases</vt:lpstr>
      <vt:lpstr>Opex</vt:lpstr>
      <vt:lpstr>Taxes</vt:lpstr>
      <vt:lpstr>Capex</vt:lpstr>
      <vt:lpstr>Macro</vt:lpstr>
      <vt:lpstr>SOFR Rates</vt:lpstr>
      <vt:lpstr>ATX Zoning</vt:lpstr>
      <vt:lpstr>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othman</dc:creator>
  <cp:lastModifiedBy>ryan othman</cp:lastModifiedBy>
  <dcterms:created xsi:type="dcterms:W3CDTF">2023-08-14T17:38:20Z</dcterms:created>
  <dcterms:modified xsi:type="dcterms:W3CDTF">2025-02-21T12:14:45Z</dcterms:modified>
</cp:coreProperties>
</file>